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drawings/drawing3.xml" ContentType="application/vnd.openxmlformats-officedocument.drawing+xml"/>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embeddings/oleObject9.bin" ContentType="application/vnd.openxmlformats-officedocument.oleObject"/>
  <Override PartName="/xl/embeddings/oleObject10.bin" ContentType="application/vnd.openxmlformats-officedocument.oleObject"/>
  <Override PartName="/xl/embeddings/oleObject11.bin" ContentType="application/vnd.openxmlformats-officedocument.oleObject"/>
  <Override PartName="/xl/embeddings/oleObject12.bin" ContentType="application/vnd.openxmlformats-officedocument.oleObject"/>
  <Override PartName="/xl/drawings/drawing4.xml" ContentType="application/vnd.openxmlformats-officedocument.drawing+xml"/>
  <Override PartName="/xl/embeddings/oleObject13.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626"/>
  <workbookPr showInkAnnotation="0" codeName="ThisWorkbook"/>
  <mc:AlternateContent xmlns:mc="http://schemas.openxmlformats.org/markup-compatibility/2006">
    <mc:Choice Requires="x15">
      <x15ac:absPath xmlns:x15ac="http://schemas.microsoft.com/office/spreadsheetml/2010/11/ac" url="\\Mis-km-nt1\知識庫\01-壽險精算處\02清償能力組\1.清償能力\0. RBC\檢查報表(94~)\112年2QRBC\03再保險\上傳\"/>
    </mc:Choice>
  </mc:AlternateContent>
  <xr:revisionPtr revIDLastSave="0" documentId="13_ncr:1_{79C9C453-B4AB-4764-B9D3-AB934A55B714}" xr6:coauthVersionLast="47" xr6:coauthVersionMax="47" xr10:uidLastSave="{00000000-0000-0000-0000-000000000000}"/>
  <bookViews>
    <workbookView xWindow="-120" yWindow="-120" windowWidth="29040" windowHeight="15840" tabRatio="841" firstSheet="3" activeTab="3" xr2:uid="{00000000-000D-0000-FFFF-FFFF00000000}"/>
  </bookViews>
  <sheets>
    <sheet name="封面" sheetId="79" r:id="rId1"/>
    <sheet name="目錄" sheetId="80" r:id="rId2"/>
    <sheet name="表03" sheetId="110" r:id="rId3"/>
    <sheet name="表05-1" sheetId="111" r:id="rId4"/>
    <sheet name="表06" sheetId="57" r:id="rId5"/>
    <sheet name="表09-1" sheetId="142" r:id="rId6"/>
    <sheet name="表09-2" sheetId="161" r:id="rId7"/>
    <sheet name="表10-1" sheetId="91" r:id="rId8"/>
    <sheet name="表10-2" sheetId="112" r:id="rId9"/>
    <sheet name="表10-3" sheetId="58" r:id="rId10"/>
    <sheet name="表10-4" sheetId="59" r:id="rId11"/>
    <sheet name="表11-1" sheetId="81" r:id="rId12"/>
    <sheet name="表11-2" sheetId="113" r:id="rId13"/>
    <sheet name="表12-1" sheetId="143" r:id="rId14"/>
    <sheet name="表12-2" sheetId="150" r:id="rId15"/>
    <sheet name="表13-1" sheetId="149" r:id="rId16"/>
    <sheet name="表13-2" sheetId="61" r:id="rId17"/>
    <sheet name="表13-4" sheetId="155" r:id="rId18"/>
    <sheet name="表16-1-1" sheetId="73" r:id="rId19"/>
    <sheet name="表16-1-2" sheetId="74" r:id="rId20"/>
    <sheet name="表16-1-3" sheetId="75" r:id="rId21"/>
    <sheet name="表16-1-4" sheetId="76" r:id="rId22"/>
    <sheet name="表16-1-5" sheetId="77" r:id="rId23"/>
    <sheet name="表16-2-1" sheetId="66" r:id="rId24"/>
    <sheet name="表16-2-2" sheetId="67" r:id="rId25"/>
    <sheet name="表16-2-3" sheetId="68" r:id="rId26"/>
    <sheet name="表19-3-1" sheetId="69" r:id="rId27"/>
    <sheet name="表19-3-2" sheetId="70" r:id="rId28"/>
    <sheet name="表19-4" sheetId="122" r:id="rId29"/>
    <sheet name="表19-5" sheetId="123" r:id="rId30"/>
    <sheet name="表19-6" sheetId="124" r:id="rId31"/>
    <sheet name="表20-1" sheetId="11" r:id="rId32"/>
    <sheet name="表20-2" sheetId="12" r:id="rId33"/>
    <sheet name="表21-1" sheetId="13" r:id="rId34"/>
    <sheet name="表21-2" sheetId="106" r:id="rId35"/>
    <sheet name="表22-3" sheetId="17" r:id="rId36"/>
    <sheet name="表22-4" sheetId="18" r:id="rId37"/>
    <sheet name="表23-1" sheetId="114" r:id="rId38"/>
    <sheet name="表23-2" sheetId="115" r:id="rId39"/>
    <sheet name="表24-1" sheetId="21" r:id="rId40"/>
    <sheet name="表24-2" sheetId="22" r:id="rId41"/>
    <sheet name="表25-1" sheetId="120" r:id="rId42"/>
    <sheet name="表25-2" sheetId="121" r:id="rId43"/>
    <sheet name="表25-3" sheetId="148" r:id="rId44"/>
    <sheet name="表30-1" sheetId="29" r:id="rId45"/>
    <sheet name="表30-2" sheetId="30" r:id="rId46"/>
    <sheet name="表30-3" sheetId="31" r:id="rId47"/>
    <sheet name="表30-3-1" sheetId="32" r:id="rId48"/>
    <sheet name="表30-3-2" sheetId="33" r:id="rId49"/>
    <sheet name="表30-3-3" sheetId="72" r:id="rId50"/>
    <sheet name="表30-4" sheetId="34" r:id="rId51"/>
    <sheet name="表30-4-1" sheetId="144" r:id="rId52"/>
    <sheet name="表30-4-2" sheetId="156" r:id="rId53"/>
    <sheet name="表30-5" sheetId="35" r:id="rId54"/>
    <sheet name="表30-5-1" sheetId="152" r:id="rId55"/>
    <sheet name="表30-5-2" sheetId="153" r:id="rId56"/>
    <sheet name="表30-5-3" sheetId="162" r:id="rId57"/>
    <sheet name="表30-6" sheetId="36" r:id="rId58"/>
    <sheet name="表30-6-1" sheetId="154" r:id="rId59"/>
    <sheet name="表30-7" sheetId="37" r:id="rId60"/>
    <sheet name="表30-8" sheetId="39" r:id="rId61"/>
    <sheet name="表30-8-1" sheetId="108" r:id="rId62"/>
    <sheet name="表30-8-2" sheetId="109" r:id="rId63"/>
    <sheet name="表30-8-3" sheetId="104" r:id="rId64"/>
    <sheet name="表30-8-4" sheetId="125" r:id="rId65"/>
    <sheet name="表30-8-5" sheetId="145" r:id="rId66"/>
    <sheet name="表30-8-6" sheetId="146" r:id="rId67"/>
    <sheet name="表30-8-7" sheetId="160" r:id="rId68"/>
    <sheet name="表30-8-8" sheetId="163" r:id="rId69"/>
    <sheet name="表30-9" sheetId="43" r:id="rId70"/>
    <sheet name="表30-10" sheetId="44" r:id="rId71"/>
    <sheet name="表30-11" sheetId="54" r:id="rId72"/>
    <sheet name="表30-12" sheetId="46" r:id="rId73"/>
    <sheet name="表30-13" sheetId="47" r:id="rId74"/>
    <sheet name="表30-14" sheetId="48" r:id="rId75"/>
    <sheet name="表30-15" sheetId="49" r:id="rId76"/>
    <sheet name="表30-16" sheetId="50" r:id="rId77"/>
    <sheet name="表30-14-1" sheetId="51" r:id="rId78"/>
    <sheet name="表30-14-2" sheetId="52" r:id="rId79"/>
    <sheet name="表30-14-3" sheetId="159" r:id="rId80"/>
  </sheets>
  <externalReferences>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s>
  <definedNames>
    <definedName name="\z">#N/A</definedName>
    <definedName name="__123Graph_X" localSheetId="5" hidden="1">'[1]5DAYRPT '!#REF!</definedName>
    <definedName name="__123Graph_X" localSheetId="8" hidden="1">'[2]5DAYRPT '!#REF!</definedName>
    <definedName name="__123Graph_X" localSheetId="13" hidden="1">'[1]5DAYRPT '!#REF!</definedName>
    <definedName name="__123Graph_X" localSheetId="14" hidden="1">'[2]5DAYRPT '!#REF!</definedName>
    <definedName name="__123Graph_X" localSheetId="15" hidden="1">'[2]5DAYRPT '!#REF!</definedName>
    <definedName name="__123Graph_X" localSheetId="17" hidden="1">'[3]5DAYRPT '!#REF!</definedName>
    <definedName name="__123Graph_X" localSheetId="43" hidden="1">'[2]5DAYRPT '!#REF!</definedName>
    <definedName name="__123Graph_X" localSheetId="51" hidden="1">'[1]5DAYRPT '!#REF!</definedName>
    <definedName name="__123Graph_X" localSheetId="52" hidden="1">'[1]5DAYRPT '!#REF!</definedName>
    <definedName name="__123Graph_X" localSheetId="56" hidden="1">'[2]5DAYRPT '!#REF!</definedName>
    <definedName name="__123Graph_X" localSheetId="64" hidden="1">'[2]5DAYRPT '!#REF!</definedName>
    <definedName name="__123Graph_X" hidden="1">'[2]5DAYRPT '!#REF!</definedName>
    <definedName name="_xlnm._FilterDatabase" localSheetId="1" hidden="1">目錄!$A$4:$O$156</definedName>
    <definedName name="_xlnm._FilterDatabase" localSheetId="7" hidden="1">'表10-1'!$A$1:$AA$34</definedName>
    <definedName name="_xlnm._FilterDatabase" localSheetId="11" hidden="1">'表11-1'!$B$5:$AF$11</definedName>
    <definedName name="_xlnm._FilterDatabase" localSheetId="15" hidden="1">'表13-1'!$A$5:$AF$36</definedName>
    <definedName name="_xlnm._FilterDatabase" localSheetId="0" hidden="1">封面!$A$1:$B$5</definedName>
    <definedName name="_Order1" hidden="1">255</definedName>
    <definedName name="A">[4]不動產!$A$6</definedName>
    <definedName name="aaa" localSheetId="5">[5]Sheet2!$A$6</definedName>
    <definedName name="aaa" localSheetId="13">[5]Sheet2!$A$6</definedName>
    <definedName name="aaa" localSheetId="14">[5]Sheet2!$A$6</definedName>
    <definedName name="aaa" localSheetId="43">[5]Sheet2!$A$6</definedName>
    <definedName name="aaa" localSheetId="51">[5]Sheet2!$A$6</definedName>
    <definedName name="aaa" localSheetId="52">[5]Sheet2!$A$6</definedName>
    <definedName name="aaa" localSheetId="64">[5]Sheet2!$A$6</definedName>
    <definedName name="aaa">[6]Sheet2!$A$6</definedName>
    <definedName name="AP" localSheetId="5">#REF!</definedName>
    <definedName name="AP" localSheetId="13">#REF!</definedName>
    <definedName name="AP" localSheetId="14">#REF!</definedName>
    <definedName name="AP" localSheetId="43">#REF!</definedName>
    <definedName name="AP" localSheetId="51">#REF!</definedName>
    <definedName name="AP" localSheetId="52">#REF!</definedName>
    <definedName name="AP" localSheetId="56">#REF!</definedName>
    <definedName name="AP" localSheetId="64">#REF!</definedName>
    <definedName name="AP">#REF!</definedName>
    <definedName name="Appendix1" localSheetId="17">[7]General!$B$2:$I$47</definedName>
    <definedName name="Appendix1">[8]General!$B$2:$I$47</definedName>
    <definedName name="Appendix2" localSheetId="17">[7]General!$B$50:$I$104</definedName>
    <definedName name="Appendix2">[8]General!$B$50:$I$104</definedName>
    <definedName name="AS2DocOpenMode" hidden="1">"AS2DocumentEdit"</definedName>
    <definedName name="AS2HasNoAutoHeaderFooter">"OFF"</definedName>
    <definedName name="b" localSheetId="14">#REF!</definedName>
    <definedName name="b" localSheetId="56">#REF!</definedName>
    <definedName name="b">#REF!</definedName>
    <definedName name="bbb" localSheetId="14">[5]Sheet2!$A$6</definedName>
    <definedName name="bbb" localSheetId="43">[5]Sheet2!$A$6</definedName>
    <definedName name="bbb">[9]Sheet2!$A$6</definedName>
    <definedName name="Business_Risk1" localSheetId="17">[7]Business!$B$2:$L$35</definedName>
    <definedName name="Business_Risk1">[8]Business!$B$2:$L$35</definedName>
    <definedName name="Business_Risk2" localSheetId="17">[7]Business!$B$37:$L$70</definedName>
    <definedName name="Business_Risk2">[8]Business!$B$37:$L$70</definedName>
    <definedName name="Business_Risk3" localSheetId="17">[7]Business!$B$72:$L$105</definedName>
    <definedName name="Business_Risk3">[8]Business!$B$72:$L$105</definedName>
    <definedName name="Business_Risk4" localSheetId="17">[7]Business!$B$107:$L$140</definedName>
    <definedName name="Business_Risk4">[8]Business!$B$107:$L$140</definedName>
    <definedName name="Business_Risk5" localSheetId="17">[7]Business!$B$142:$L$175</definedName>
    <definedName name="Business_Risk5">[8]Business!$B$142:$L$175</definedName>
    <definedName name="Business_Summary" localSheetId="17">[7]Business!$R$2:$AJ$35</definedName>
    <definedName name="Business_Summary">[8]Business!$R$2:$AJ$35</definedName>
    <definedName name="Capital">'[10]表05-1'!$D$221</definedName>
    <definedName name="cc" localSheetId="14">#REF!</definedName>
    <definedName name="cc" localSheetId="56">#REF!</definedName>
    <definedName name="cc">#REF!</definedName>
    <definedName name="CF_AccruedExpenses" localSheetId="56">#REF!</definedName>
    <definedName name="CF_AccruedExpenses">#REF!</definedName>
    <definedName name="CF_Cash" localSheetId="56">#REF!</definedName>
    <definedName name="CF_Cash">#REF!</definedName>
    <definedName name="CF_CurrentLTDebit" localSheetId="56">#REF!</definedName>
    <definedName name="CF_CurrentLTDebit">#REF!</definedName>
    <definedName name="CF_DeferredTax" localSheetId="56">#REF!</definedName>
    <definedName name="CF_DeferredTax">#REF!</definedName>
    <definedName name="CF_Dividends" localSheetId="56">#REF!</definedName>
    <definedName name="CF_Dividends">#REF!</definedName>
    <definedName name="CF_Intangibles" localSheetId="56">#REF!</definedName>
    <definedName name="CF_Intangibles">#REF!</definedName>
    <definedName name="CF_Inventories" localSheetId="56">#REF!</definedName>
    <definedName name="CF_Inventories">#REF!</definedName>
    <definedName name="CF_Investments" localSheetId="56">#REF!</definedName>
    <definedName name="CF_Investments">#REF!</definedName>
    <definedName name="CF_LTDebt" localSheetId="56">#REF!</definedName>
    <definedName name="CF_LTDebt">#REF!</definedName>
    <definedName name="CF_NetIncome" localSheetId="15">#REF!</definedName>
    <definedName name="CF_NetIncome" localSheetId="52">#REF!</definedName>
    <definedName name="CF_NetIncome" localSheetId="56">#REF!</definedName>
    <definedName name="CF_NetIncome">#REF!</definedName>
    <definedName name="CF_Payables" localSheetId="56">#REF!</definedName>
    <definedName name="CF_Payables">#REF!</definedName>
    <definedName name="CF_PrepaidExpenses" localSheetId="56">#REF!</definedName>
    <definedName name="CF_PrepaidExpenses">#REF!</definedName>
    <definedName name="CF_Property" localSheetId="56">#REF!</definedName>
    <definedName name="CF_Property">#REF!</definedName>
    <definedName name="CF_Receivables" localSheetId="56">#REF!</definedName>
    <definedName name="CF_Receivables">#REF!</definedName>
    <definedName name="CF_Shares" localSheetId="56">#REF!</definedName>
    <definedName name="CF_Shares">#REF!</definedName>
    <definedName name="CF_Taxation" localSheetId="56">#REF!</definedName>
    <definedName name="CF_Taxation">#REF!</definedName>
    <definedName name="Country_Diversification" localSheetId="17">'[7]Ceded WP'!$B$2:$R$66</definedName>
    <definedName name="Country_Diversification">'[8]Ceded WP'!$B$2:$R$66</definedName>
    <definedName name="Country_Index" localSheetId="17">'[7]misc calcs'!$C$142</definedName>
    <definedName name="Country_Index">'[8]misc calcs'!$C$142</definedName>
    <definedName name="CP" localSheetId="5">#REF!</definedName>
    <definedName name="CP" localSheetId="13">#REF!</definedName>
    <definedName name="CP" localSheetId="14">#REF!</definedName>
    <definedName name="CP" localSheetId="43">#REF!</definedName>
    <definedName name="CP" localSheetId="51">#REF!</definedName>
    <definedName name="CP" localSheetId="52">#REF!</definedName>
    <definedName name="CP" localSheetId="56">#REF!</definedName>
    <definedName name="CP" localSheetId="64">#REF!</definedName>
    <definedName name="CP">#REF!</definedName>
    <definedName name="Credit_Risk1" localSheetId="17">[7]Credit!$B$3:$P$59</definedName>
    <definedName name="Credit_Risk1">[8]Credit!$B$3:$P$59</definedName>
    <definedName name="Credit_Risk2" localSheetId="17">[7]Credit!$B$64:$P$120</definedName>
    <definedName name="Credit_Risk2">[8]Credit!$B$64:$P$120</definedName>
    <definedName name="Credit_Risk3" localSheetId="17">[7]Credit!$B$125:$P$181</definedName>
    <definedName name="Credit_Risk3">[8]Credit!$B$125:$P$181</definedName>
    <definedName name="Credit_Risk4" localSheetId="17">[7]Credit!$B$186:$P$242</definedName>
    <definedName name="Credit_Risk4">[8]Credit!$B$186:$P$242</definedName>
    <definedName name="Credit_Risk5" localSheetId="17">[7]Credit!$B$246:$P$303</definedName>
    <definedName name="Credit_Risk5">[8]Credit!$B$246:$P$303</definedName>
    <definedName name="Credit_Summary" localSheetId="17">[7]Credit!$BC$3:$BT$59</definedName>
    <definedName name="Credit_Summary">[8]Credit!$BC$3:$BT$59</definedName>
    <definedName name="Currency_Index" localSheetId="17">'[7]misc calcs'!$C$40</definedName>
    <definedName name="Currency_Index">'[8]misc calcs'!$C$40</definedName>
    <definedName name="Currency_List" localSheetId="17">'[7]misc calcs'!$B$47:$B$116</definedName>
    <definedName name="Currency_List">'[8]misc calcs'!$B$47:$B$116</definedName>
    <definedName name="d" localSheetId="14">#REF!</definedName>
    <definedName name="d" localSheetId="56">#REF!</definedName>
    <definedName name="d">#REF!</definedName>
    <definedName name="_xlnm.Database" localSheetId="15">#REF!</definedName>
    <definedName name="_xlnm.Database" localSheetId="52">#REF!</definedName>
    <definedName name="_xlnm.Database" localSheetId="56">#REF!</definedName>
    <definedName name="_xlnm.Database">#REF!</definedName>
    <definedName name="dfg">'[11]表02(負債業主權益)'!$A$52</definedName>
    <definedName name="Diverse" localSheetId="17">'[7]Ceded WP'!$B$2:$R$66</definedName>
    <definedName name="Diverse">'[8]Ceded WP'!$B$2:$R$66</definedName>
    <definedName name="DWP" localSheetId="5">#REF!</definedName>
    <definedName name="DWP" localSheetId="13">#REF!</definedName>
    <definedName name="DWP" localSheetId="14">#REF!</definedName>
    <definedName name="DWP" localSheetId="43">#REF!</definedName>
    <definedName name="DWP" localSheetId="51">#REF!</definedName>
    <definedName name="DWP" localSheetId="52">#REF!</definedName>
    <definedName name="DWP" localSheetId="56">#REF!</definedName>
    <definedName name="DWP" localSheetId="64">#REF!</definedName>
    <definedName name="DWP">#REF!</definedName>
    <definedName name="E" localSheetId="14">#REF!</definedName>
    <definedName name="E" localSheetId="56">#REF!</definedName>
    <definedName name="E">#REF!</definedName>
    <definedName name="EndDate">[12]Prem!$D$3</definedName>
    <definedName name="Exchange_Rate_Date" localSheetId="17">'[7]misc calcs'!$E$46</definedName>
    <definedName name="Exchange_Rate_Date">'[8]misc calcs'!$E$46</definedName>
    <definedName name="Exchange_Rates" localSheetId="17">'[7]misc calcs'!$E$47:$E$116</definedName>
    <definedName name="Exchange_Rates">'[8]misc calcs'!$E$47:$E$116</definedName>
    <definedName name="f" localSheetId="14">#REF!</definedName>
    <definedName name="f" localSheetId="56">#REF!</definedName>
    <definedName name="f">#REF!</definedName>
    <definedName name="fde">[11]表03!$A$50</definedName>
    <definedName name="frd">[11]表09!$A$24</definedName>
    <definedName name="G" localSheetId="14">#REF!</definedName>
    <definedName name="G" localSheetId="56">#REF!</definedName>
    <definedName name="G">#REF!</definedName>
    <definedName name="i" localSheetId="14">#REF!</definedName>
    <definedName name="i" localSheetId="56">#REF!</definedName>
    <definedName name="i">#REF!</definedName>
    <definedName name="I1_01_01" localSheetId="5">'[13]表02-2'!$B$23</definedName>
    <definedName name="I1_01_01" localSheetId="13">'[13]表02-2'!$B$23</definedName>
    <definedName name="I1_01_01" localSheetId="14">'[13]表02-2'!$B$23</definedName>
    <definedName name="I1_01_01" localSheetId="43">'[14]表01-1'!$B$23</definedName>
    <definedName name="I1_01_01" localSheetId="51">'[13]表02-2'!$B$23</definedName>
    <definedName name="I1_01_01" localSheetId="52">'[13]表02-2'!$B$23</definedName>
    <definedName name="I1_01_01" localSheetId="64">'[13]表02-2'!$B$23</definedName>
    <definedName name="I1_01_01">'[14]表01-1'!$B$23</definedName>
    <definedName name="I1_02_01" localSheetId="5">'[13]表02-6'!$A$44</definedName>
    <definedName name="I1_02_01" localSheetId="13">'[13]表02-6'!$A$44</definedName>
    <definedName name="I1_02_01" localSheetId="14">'[13]表02-6'!$A$44</definedName>
    <definedName name="I1_02_01" localSheetId="17">#REF!</definedName>
    <definedName name="I1_02_01" localSheetId="43">'[13]表02-6'!$A$44</definedName>
    <definedName name="I1_02_01" localSheetId="51">'[13]表02-6'!$A$44</definedName>
    <definedName name="I1_02_01" localSheetId="52">'[13]表02-6'!$A$44</definedName>
    <definedName name="I1_02_01" localSheetId="56">#REF!</definedName>
    <definedName name="I1_02_01" localSheetId="64">'[13]表02-6'!$A$44</definedName>
    <definedName name="I1_02_01">#REF!</definedName>
    <definedName name="I1_02_02" localSheetId="5">'[13]表02-7'!$A$19</definedName>
    <definedName name="I1_02_02" localSheetId="13">'[13]表02-7'!$A$19</definedName>
    <definedName name="I1_02_02" localSheetId="14">'[13]表02-7'!$A$19</definedName>
    <definedName name="I1_02_02" localSheetId="17">#REF!</definedName>
    <definedName name="I1_02_02" localSheetId="43">'[13]表02-7'!$A$19</definedName>
    <definedName name="I1_02_02" localSheetId="51">'[13]表02-7'!$A$19</definedName>
    <definedName name="I1_02_02" localSheetId="52">'[13]表02-7'!$A$19</definedName>
    <definedName name="I1_02_02" localSheetId="56">#REF!</definedName>
    <definedName name="I1_02_02" localSheetId="64">'[13]表02-7'!$A$19</definedName>
    <definedName name="I1_02_02">#REF!</definedName>
    <definedName name="I1_02_03" localSheetId="5">'[13]表02-5'!$A$29</definedName>
    <definedName name="I1_02_03" localSheetId="13">'[13]表02-5'!$A$29</definedName>
    <definedName name="I1_02_03" localSheetId="14">'[13]表02-5'!$A$29</definedName>
    <definedName name="I1_02_03" localSheetId="17">#REF!</definedName>
    <definedName name="I1_02_03" localSheetId="43">'[13]表02-5'!$A$29</definedName>
    <definedName name="I1_02_03" localSheetId="51">'[13]表02-5'!$A$29</definedName>
    <definedName name="I1_02_03" localSheetId="52">'[13]表02-5'!$A$29</definedName>
    <definedName name="I1_02_03" localSheetId="56">#REF!</definedName>
    <definedName name="I1_02_03" localSheetId="64">'[13]表02-5'!$A$29</definedName>
    <definedName name="I1_02_03">#REF!</definedName>
    <definedName name="I1_02_04" localSheetId="5">'[13]表02-3'!$A$30</definedName>
    <definedName name="I1_02_04" localSheetId="13">'[13]表02-3'!$A$30</definedName>
    <definedName name="I1_02_04" localSheetId="14">'[13]表02-3'!$A$30</definedName>
    <definedName name="I1_02_04" localSheetId="17">#REF!</definedName>
    <definedName name="I1_02_04" localSheetId="43">'[13]表02-3'!$A$30</definedName>
    <definedName name="I1_02_04" localSheetId="51">'[13]表02-3'!$A$30</definedName>
    <definedName name="I1_02_04" localSheetId="52">'[13]表02-3'!$A$30</definedName>
    <definedName name="I1_02_04" localSheetId="56">#REF!</definedName>
    <definedName name="I1_02_04" localSheetId="64">'[13]表02-3'!$A$30</definedName>
    <definedName name="I1_02_04">#REF!</definedName>
    <definedName name="I1_02_05" localSheetId="5">'[13]表02-4'!$A$16</definedName>
    <definedName name="I1_02_05" localSheetId="13">'[13]表02-4'!$A$16</definedName>
    <definedName name="I1_02_05" localSheetId="14">'[13]表02-4'!$A$16</definedName>
    <definedName name="I1_02_05" localSheetId="17">#REF!</definedName>
    <definedName name="I1_02_05" localSheetId="43">'[13]表02-4'!$A$16</definedName>
    <definedName name="I1_02_05" localSheetId="51">'[13]表02-4'!$A$16</definedName>
    <definedName name="I1_02_05" localSheetId="52">'[13]表02-4'!$A$16</definedName>
    <definedName name="I1_02_05" localSheetId="56">#REF!</definedName>
    <definedName name="I1_02_05" localSheetId="64">'[13]表02-4'!$A$16</definedName>
    <definedName name="I1_02_05">#REF!</definedName>
    <definedName name="I1_02_06" localSheetId="5">[13]Sheet1!$A$18</definedName>
    <definedName name="I1_02_06" localSheetId="13">[13]Sheet1!$A$18</definedName>
    <definedName name="I1_02_06" localSheetId="14">[13]Sheet1!$A$18</definedName>
    <definedName name="I1_02_06" localSheetId="17">#REF!</definedName>
    <definedName name="I1_02_06" localSheetId="43">[13]Sheet1!$A$18</definedName>
    <definedName name="I1_02_06" localSheetId="51">[13]Sheet1!$A$18</definedName>
    <definedName name="I1_02_06" localSheetId="52">[13]Sheet1!$A$18</definedName>
    <definedName name="I1_02_06" localSheetId="56">#REF!</definedName>
    <definedName name="I1_02_06" localSheetId="64">[13]Sheet1!$A$18</definedName>
    <definedName name="I1_02_06">#REF!</definedName>
    <definedName name="I1_02_07" localSheetId="5">'[13]表01-1'!$A$22</definedName>
    <definedName name="I1_02_07" localSheetId="13">'[13]表01-1'!$A$22</definedName>
    <definedName name="I1_02_07" localSheetId="14">'[13]表01-1'!$A$22</definedName>
    <definedName name="I1_02_07" localSheetId="17">#REF!</definedName>
    <definedName name="I1_02_07" localSheetId="43">'[13]表01-1'!$A$22</definedName>
    <definedName name="I1_02_07" localSheetId="51">'[13]表01-1'!$A$22</definedName>
    <definedName name="I1_02_07" localSheetId="52">'[13]表01-1'!$A$22</definedName>
    <definedName name="I1_02_07" localSheetId="56">#REF!</definedName>
    <definedName name="I1_02_07" localSheetId="64">'[13]表01-1'!$A$22</definedName>
    <definedName name="I1_02_07">#REF!</definedName>
    <definedName name="Interest_Rate_Risk1" localSheetId="17">[7]Interest!$B$2:$K$68</definedName>
    <definedName name="Interest_Rate_Risk1">[8]Interest!$B$2:$K$68</definedName>
    <definedName name="Interest_Rate_Risk2" localSheetId="17">[7]Interest!$B$70:$K$136</definedName>
    <definedName name="Interest_Rate_Risk2">[8]Interest!$B$70:$K$136</definedName>
    <definedName name="Interest_Rate_Risk3" localSheetId="17">[7]Interest!$B$138:$K$204</definedName>
    <definedName name="Interest_Rate_Risk3">[8]Interest!$B$138:$K$204</definedName>
    <definedName name="Interest_Rate_Risk4" localSheetId="17">[7]Interest!$B$206:$K$272</definedName>
    <definedName name="Interest_Rate_Risk4">[8]Interest!$B$206:$K$272</definedName>
    <definedName name="Interest_Rate_Risk5" localSheetId="17">[7]Interest!$B$274:$K$340</definedName>
    <definedName name="Interest_Rate_Risk5">[8]Interest!$B$274:$K$340</definedName>
    <definedName name="Interest_Summary" localSheetId="17">[7]Interest!$AE$2:$AV$68</definedName>
    <definedName name="Interest_Summary">[8]Interest!$AE$2:$AV$68</definedName>
    <definedName name="Invest_Summary" localSheetId="17">[7]Investment!$AE$2:$BC$74</definedName>
    <definedName name="Invest_Summary">[8]Investment!$AE$2:$BC$74</definedName>
    <definedName name="Investment_Risk1" localSheetId="17">[7]Investment!$B$2:$S$74</definedName>
    <definedName name="Investment_Risk1">[8]Investment!$B$2:$S$74</definedName>
    <definedName name="Investment_Risk2" localSheetId="17">[7]Investment!$B$77:$S$149</definedName>
    <definedName name="Investment_Risk2">[8]Investment!$B$77:$S$149</definedName>
    <definedName name="Investment_Risk3" localSheetId="17">[7]Investment!$B$152:$S$224</definedName>
    <definedName name="Investment_Risk3">[8]Investment!$B$152:$S$224</definedName>
    <definedName name="Investment_Risk4" localSheetId="17">[7]Investment!$B$227:$S$299</definedName>
    <definedName name="Investment_Risk4">[8]Investment!$B$227:$S$299</definedName>
    <definedName name="Investment_Risk5" localSheetId="17">[7]Investment!$B$302:$S$374</definedName>
    <definedName name="Investment_Risk5">[8]Investment!$B$302:$S$374</definedName>
    <definedName name="LBCell010" localSheetId="5">#REF!</definedName>
    <definedName name="LBCell010" localSheetId="13">#REF!</definedName>
    <definedName name="LBCell010" localSheetId="14">#REF!</definedName>
    <definedName name="LBCell010" localSheetId="43">#REF!</definedName>
    <definedName name="LBCell010" localSheetId="51">#REF!</definedName>
    <definedName name="LBCell010" localSheetId="52">#REF!</definedName>
    <definedName name="LBCell010" localSheetId="56">#REF!</definedName>
    <definedName name="LBCell010" localSheetId="64">#REF!</definedName>
    <definedName name="LBCell010">#REF!</definedName>
    <definedName name="LBCell020" localSheetId="5">#REF!</definedName>
    <definedName name="LBCell020" localSheetId="13">#REF!</definedName>
    <definedName name="LBCell020" localSheetId="14">#REF!</definedName>
    <definedName name="LBCell020" localSheetId="43">#REF!</definedName>
    <definedName name="LBCell020" localSheetId="51">#REF!</definedName>
    <definedName name="LBCell020" localSheetId="52">#REF!</definedName>
    <definedName name="LBCell020" localSheetId="56">#REF!</definedName>
    <definedName name="LBCell020" localSheetId="64">#REF!</definedName>
    <definedName name="LBCell020">#REF!</definedName>
    <definedName name="LBCell021" localSheetId="5">#REF!</definedName>
    <definedName name="LBCell021" localSheetId="13">#REF!</definedName>
    <definedName name="LBCell021" localSheetId="14">#REF!</definedName>
    <definedName name="LBCell021" localSheetId="43">#REF!</definedName>
    <definedName name="LBCell021" localSheetId="51">#REF!</definedName>
    <definedName name="LBCell021" localSheetId="52">#REF!</definedName>
    <definedName name="LBCell021" localSheetId="56">#REF!</definedName>
    <definedName name="LBCell021" localSheetId="64">#REF!</definedName>
    <definedName name="LBCell021">#REF!</definedName>
    <definedName name="LBCell022" localSheetId="5">#REF!</definedName>
    <definedName name="LBCell022" localSheetId="13">#REF!</definedName>
    <definedName name="LBCell022" localSheetId="14">#REF!</definedName>
    <definedName name="LBCell022" localSheetId="43">#REF!</definedName>
    <definedName name="LBCell022" localSheetId="51">#REF!</definedName>
    <definedName name="LBCell022" localSheetId="52">#REF!</definedName>
    <definedName name="LBCell022" localSheetId="56">#REF!</definedName>
    <definedName name="LBCell022" localSheetId="64">#REF!</definedName>
    <definedName name="LBCell022">#REF!</definedName>
    <definedName name="LBCell030" localSheetId="5">#REF!</definedName>
    <definedName name="LBCell030" localSheetId="13">#REF!</definedName>
    <definedName name="LBCell030" localSheetId="14">#REF!</definedName>
    <definedName name="LBCell030" localSheetId="43">#REF!</definedName>
    <definedName name="LBCell030" localSheetId="51">#REF!</definedName>
    <definedName name="LBCell030" localSheetId="52">#REF!</definedName>
    <definedName name="LBCell030" localSheetId="56">#REF!</definedName>
    <definedName name="LBCell030" localSheetId="64">#REF!</definedName>
    <definedName name="LBCell030">#REF!</definedName>
    <definedName name="LBCell071SUM">'[15]表07(總計)'!$E$40</definedName>
    <definedName name="LBCell090" localSheetId="5">#REF!</definedName>
    <definedName name="LBCell090" localSheetId="13">#REF!</definedName>
    <definedName name="LBCell090" localSheetId="14">#REF!</definedName>
    <definedName name="LBCell090" localSheetId="43">#REF!</definedName>
    <definedName name="LBCell090" localSheetId="51">#REF!</definedName>
    <definedName name="LBCell090" localSheetId="52">#REF!</definedName>
    <definedName name="LBCell090" localSheetId="56">#REF!</definedName>
    <definedName name="LBCell090" localSheetId="64">#REF!</definedName>
    <definedName name="LBCell090">#REF!</definedName>
    <definedName name="LBCell111SUM">'[11]表11(總計)'!$E$6</definedName>
    <definedName name="LBCell150" localSheetId="5">#REF!</definedName>
    <definedName name="LBCell150" localSheetId="13">#REF!</definedName>
    <definedName name="LBCell150" localSheetId="14">#REF!</definedName>
    <definedName name="LBCell150" localSheetId="43">#REF!</definedName>
    <definedName name="LBCell150" localSheetId="51">#REF!</definedName>
    <definedName name="LBCell150" localSheetId="52">#REF!</definedName>
    <definedName name="LBCell150" localSheetId="56">#REF!</definedName>
    <definedName name="LBCell150" localSheetId="64">#REF!</definedName>
    <definedName name="LBCell150">#REF!</definedName>
    <definedName name="LBCell160" localSheetId="14">'[16]表13-1'!#REF!</definedName>
    <definedName name="LBCell160" localSheetId="15">'[16]表13-1'!#REF!</definedName>
    <definedName name="LBCell160" localSheetId="52">'[16]表13-1'!#REF!</definedName>
    <definedName name="LBCell160" localSheetId="56">'[16]表13-1'!#REF!</definedName>
    <definedName name="LBCell160">'[16]表13-1'!#REF!</definedName>
    <definedName name="leb">[11]表01!$A$224</definedName>
    <definedName name="LH_Ins_Summary" localSheetId="17">'[7]Life Reserves'!$AD$3:$AR$38</definedName>
    <definedName name="LH_Ins_Summary">'[8]Life Reserves'!$AD$3:$AR$38</definedName>
    <definedName name="LH_Insurance_Risk1" localSheetId="17">'[7]Life Reserves'!$B$3:$L$38</definedName>
    <definedName name="LH_Insurance_Risk1">'[8]Life Reserves'!$B$3:$L$38</definedName>
    <definedName name="LH_Insurance_Risk2" localSheetId="17">'[7]Life Reserves'!$B$43:$L$78</definedName>
    <definedName name="LH_Insurance_Risk2">'[8]Life Reserves'!$B$43:$L$78</definedName>
    <definedName name="LH_Insurance_Risk3" localSheetId="17">'[7]Life Reserves'!$B$83:$L$118</definedName>
    <definedName name="LH_Insurance_Risk3">'[8]Life Reserves'!$B$83:$L$118</definedName>
    <definedName name="LH_Insurance_Risk4" localSheetId="17">'[7]Life Reserves'!$B$123:$L$158</definedName>
    <definedName name="LH_Insurance_Risk4">'[8]Life Reserves'!$B$123:$L$158</definedName>
    <definedName name="LH_Insurance_Risk5" localSheetId="17">'[7]Life Reserves'!$B$163:$L$198</definedName>
    <definedName name="LH_Insurance_Risk5">'[8]Life Reserves'!$B$163:$L$198</definedName>
    <definedName name="li">'[11]表02(資產附表)'!$A$48</definedName>
    <definedName name="lib">'[11]表02(資產)'!$A$43</definedName>
    <definedName name="Local_Risk_Charges" localSheetId="17">'[7]misc calcs'!$G$168:$G$241</definedName>
    <definedName name="Local_Risk_Charges">'[8]misc calcs'!$G$168:$G$241</definedName>
    <definedName name="LR" localSheetId="5">#REF!</definedName>
    <definedName name="LR" localSheetId="13">#REF!</definedName>
    <definedName name="LR" localSheetId="14">#REF!</definedName>
    <definedName name="LR" localSheetId="43">#REF!</definedName>
    <definedName name="LR" localSheetId="51">#REF!</definedName>
    <definedName name="LR" localSheetId="52">#REF!</definedName>
    <definedName name="LR" localSheetId="56">#REF!</definedName>
    <definedName name="LR" localSheetId="64">#REF!</definedName>
    <definedName name="LR">#REF!</definedName>
    <definedName name="LTCell010" localSheetId="5">#REF!</definedName>
    <definedName name="LTCell010" localSheetId="13">#REF!</definedName>
    <definedName name="LTCell010" localSheetId="14">#REF!</definedName>
    <definedName name="LTCell010" localSheetId="43">#REF!</definedName>
    <definedName name="LTCell010" localSheetId="51">#REF!</definedName>
    <definedName name="LTCell010" localSheetId="52">#REF!</definedName>
    <definedName name="LTCell010" localSheetId="56">#REF!</definedName>
    <definedName name="LTCell010" localSheetId="64">#REF!</definedName>
    <definedName name="LTCell010">#REF!</definedName>
    <definedName name="LTCell020" localSheetId="5">#REF!</definedName>
    <definedName name="LTCell020" localSheetId="13">#REF!</definedName>
    <definedName name="LTCell020" localSheetId="14">#REF!</definedName>
    <definedName name="LTCell020" localSheetId="43">#REF!</definedName>
    <definedName name="LTCell020" localSheetId="51">#REF!</definedName>
    <definedName name="LTCell020" localSheetId="52">#REF!</definedName>
    <definedName name="LTCell020" localSheetId="56">#REF!</definedName>
    <definedName name="LTCell020" localSheetId="64">#REF!</definedName>
    <definedName name="LTCell020">#REF!</definedName>
    <definedName name="LTCell021" localSheetId="5">#REF!</definedName>
    <definedName name="LTCell021" localSheetId="13">#REF!</definedName>
    <definedName name="LTCell021" localSheetId="14">#REF!</definedName>
    <definedName name="LTCell021" localSheetId="43">#REF!</definedName>
    <definedName name="LTCell021" localSheetId="51">#REF!</definedName>
    <definedName name="LTCell021" localSheetId="52">#REF!</definedName>
    <definedName name="LTCell021" localSheetId="56">#REF!</definedName>
    <definedName name="LTCell021" localSheetId="64">#REF!</definedName>
    <definedName name="LTCell021">#REF!</definedName>
    <definedName name="LTCell022" localSheetId="5">#REF!</definedName>
    <definedName name="LTCell022" localSheetId="13">#REF!</definedName>
    <definedName name="LTCell022" localSheetId="14">#REF!</definedName>
    <definedName name="LTCell022" localSheetId="43">#REF!</definedName>
    <definedName name="LTCell022" localSheetId="51">#REF!</definedName>
    <definedName name="LTCell022" localSheetId="52">#REF!</definedName>
    <definedName name="LTCell022" localSheetId="56">#REF!</definedName>
    <definedName name="LTCell022" localSheetId="64">#REF!</definedName>
    <definedName name="LTCell022">#REF!</definedName>
    <definedName name="LTCell030" localSheetId="5">#REF!</definedName>
    <definedName name="LTCell030" localSheetId="13">#REF!</definedName>
    <definedName name="LTCell030" localSheetId="14">#REF!</definedName>
    <definedName name="LTCell030" localSheetId="43">#REF!</definedName>
    <definedName name="LTCell030" localSheetId="51">#REF!</definedName>
    <definedName name="LTCell030" localSheetId="52">#REF!</definedName>
    <definedName name="LTCell030" localSheetId="56">#REF!</definedName>
    <definedName name="LTCell030" localSheetId="64">#REF!</definedName>
    <definedName name="LTCell030">#REF!</definedName>
    <definedName name="LTCell090" localSheetId="5">#REF!</definedName>
    <definedName name="LTCell090" localSheetId="13">#REF!</definedName>
    <definedName name="LTCell090" localSheetId="14">#REF!</definedName>
    <definedName name="LTCell090" localSheetId="43">#REF!</definedName>
    <definedName name="LTCell090" localSheetId="51">#REF!</definedName>
    <definedName name="LTCell090" localSheetId="52">#REF!</definedName>
    <definedName name="LTCell090" localSheetId="56">#REF!</definedName>
    <definedName name="LTCell090" localSheetId="64">#REF!</definedName>
    <definedName name="LTCell090">#REF!</definedName>
    <definedName name="LTCell150" localSheetId="5">#REF!</definedName>
    <definedName name="LTCell150" localSheetId="13">#REF!</definedName>
    <definedName name="LTCell150" localSheetId="14">#REF!</definedName>
    <definedName name="LTCell150" localSheetId="43">#REF!</definedName>
    <definedName name="LTCell150" localSheetId="51">#REF!</definedName>
    <definedName name="LTCell150" localSheetId="52">#REF!</definedName>
    <definedName name="LTCell150" localSheetId="56">#REF!</definedName>
    <definedName name="LTCell150" localSheetId="64">#REF!</definedName>
    <definedName name="LTCell150">#REF!</definedName>
    <definedName name="LTCell160" localSheetId="14">'[16]表13-1'!#REF!</definedName>
    <definedName name="LTCell160" localSheetId="15">'[16]表13-1'!#REF!</definedName>
    <definedName name="LTCell160" localSheetId="52">'[16]表13-1'!#REF!</definedName>
    <definedName name="LTCell160" localSheetId="56">'[16]表13-1'!#REF!</definedName>
    <definedName name="LTCell160">'[16]表13-1'!#REF!</definedName>
    <definedName name="Market_Risk_Charges" localSheetId="17">'[7]misc calcs'!$F$168:$F$241</definedName>
    <definedName name="Market_Risk_Charges">'[8]misc calcs'!$F$168:$F$241</definedName>
    <definedName name="mh" localSheetId="14">#REF!</definedName>
    <definedName name="mh" localSheetId="56">#REF!</definedName>
    <definedName name="mh">#REF!</definedName>
    <definedName name="MOF_05" localSheetId="56">#REF!</definedName>
    <definedName name="MOF_05">#REF!</definedName>
    <definedName name="netprem_written" localSheetId="5">[5]Sheet2!#REF!</definedName>
    <definedName name="netprem_written" localSheetId="13">[5]Sheet2!#REF!</definedName>
    <definedName name="netprem_written" localSheetId="14">[5]Sheet2!#REF!</definedName>
    <definedName name="netprem_written" localSheetId="15">[6]Sheet2!#REF!</definedName>
    <definedName name="netprem_written" localSheetId="43">[5]Sheet2!#REF!</definedName>
    <definedName name="netprem_written" localSheetId="51">[5]Sheet2!#REF!</definedName>
    <definedName name="netprem_written" localSheetId="52">[5]Sheet2!#REF!</definedName>
    <definedName name="netprem_written" localSheetId="56">[6]Sheet2!#REF!</definedName>
    <definedName name="netprem_written" localSheetId="64">[5]Sheet2!#REF!</definedName>
    <definedName name="netprem_written">[6]Sheet2!#REF!</definedName>
    <definedName name="NWP" localSheetId="5">#REF!</definedName>
    <definedName name="NWP" localSheetId="13">#REF!</definedName>
    <definedName name="NWP" localSheetId="14">#REF!</definedName>
    <definedName name="NWP" localSheetId="43">#REF!</definedName>
    <definedName name="NWP" localSheetId="51">#REF!</definedName>
    <definedName name="NWP" localSheetId="52">#REF!</definedName>
    <definedName name="NWP" localSheetId="56">#REF!</definedName>
    <definedName name="NWP" localSheetId="64">#REF!</definedName>
    <definedName name="NWP">#REF!</definedName>
    <definedName name="Premium_Risk1" localSheetId="17">[7]Premium!$B$2:$N$72</definedName>
    <definedName name="Premium_Risk1">[8]Premium!$B$2:$N$72</definedName>
    <definedName name="Premium_Risk2" localSheetId="17">[7]Premium!$B$75:$N$145</definedName>
    <definedName name="Premium_Risk2">[8]Premium!$B$75:$N$145</definedName>
    <definedName name="Premium_Risk3" localSheetId="17">[7]Premium!$B$148:$N$218</definedName>
    <definedName name="Premium_Risk3">[8]Premium!$B$148:$N$218</definedName>
    <definedName name="Premium_Risk4" localSheetId="17">[7]Premium!$B$221:$N$291</definedName>
    <definedName name="Premium_Risk4">[8]Premium!$B$221:$N$291</definedName>
    <definedName name="Premium_Risk5" localSheetId="17">[7]Premium!$B$294:$N$364</definedName>
    <definedName name="Premium_Risk5">[8]Premium!$B$294:$N$364</definedName>
    <definedName name="Premium_Summary" localSheetId="17">[7]Premium!$AB$2:$AU$72</definedName>
    <definedName name="Premium_Summary">[8]Premium!$AB$2:$AU$72</definedName>
    <definedName name="_xlnm.Print_Area" localSheetId="3">'表05-1'!$A$1:$M$270</definedName>
    <definedName name="_xlnm.Print_Area" localSheetId="4">表06!$A$1:$AN$63</definedName>
    <definedName name="_xlnm.Print_Area" localSheetId="5">'表09-1'!$A$1:$AF$33</definedName>
    <definedName name="_xlnm.Print_Area" localSheetId="9">'表10-3'!$A$1:$I$50</definedName>
    <definedName name="_xlnm.Print_Area" localSheetId="13">'表12-1'!$A$1:$AA$29</definedName>
    <definedName name="_xlnm.Print_Area" localSheetId="15">'表13-1'!$A$1:$AI$41</definedName>
    <definedName name="_xlnm.Print_Area" localSheetId="17">'表13-4'!$A$1:$Z$31</definedName>
    <definedName name="_xlnm.Print_Area" localSheetId="28">'表19-4'!$A$1:$AH$35</definedName>
    <definedName name="_xlnm.Print_Area" localSheetId="29">'表19-5'!$A$1:$P$27</definedName>
    <definedName name="_xlnm.Print_Area" localSheetId="30">'表19-6'!$A$1:$P$27</definedName>
    <definedName name="_xlnm.Print_Area" localSheetId="35">'表22-3'!$A$1:$N$50</definedName>
    <definedName name="_xlnm.Print_Area" localSheetId="41">'表25-1'!$A$1:$AF$59</definedName>
    <definedName name="_xlnm.Print_Area" localSheetId="77">'表30-14-1'!$A$1:$L$1345</definedName>
    <definedName name="_xlnm.Print_Area" localSheetId="78">'表30-14-2'!$A$1:$M$791</definedName>
    <definedName name="_xlnm.Print_Area" localSheetId="45">'表30-2'!$A$1:$G$136</definedName>
    <definedName name="_xlnm.Print_Area" localSheetId="51">'表30-4-1'!$A$1:$I$30</definedName>
    <definedName name="_xlnm.Print_Area" localSheetId="52">'表30-4-2'!$A$1:$K$29</definedName>
    <definedName name="_xlnm.Print_Area" localSheetId="64">'表30-8-4'!$A$1:$K$60</definedName>
    <definedName name="_xlnm.Print_Area" localSheetId="65">'表30-8-5'!$A$1:$M$28</definedName>
    <definedName name="_xlnm.Print_Titles" localSheetId="1">目錄!$3:$4</definedName>
    <definedName name="_xlnm.Print_Titles" localSheetId="2">表03!$3:$5</definedName>
    <definedName name="_xlnm.Print_Titles" localSheetId="3">'表05-1'!$3:$5</definedName>
    <definedName name="_xlnm.Print_Titles" localSheetId="7">'表10-1'!$3:$5</definedName>
    <definedName name="_xlnm.Print_Titles" localSheetId="10">'表10-4'!$3:$4</definedName>
    <definedName name="_xlnm.Print_Titles" localSheetId="12">'表11-2'!$3:$5</definedName>
    <definedName name="_xlnm.Print_Titles" localSheetId="18">'表16-1-1'!$3:$5</definedName>
    <definedName name="_xlnm.Print_Titles" localSheetId="19">'表16-1-2'!$3:$5</definedName>
    <definedName name="_xlnm.Print_Titles" localSheetId="20">'表16-1-3'!$3:$5</definedName>
    <definedName name="_xlnm.Print_Titles" localSheetId="21">'表16-1-4'!$3:$5</definedName>
    <definedName name="_xlnm.Print_Titles" localSheetId="22">'表16-1-5'!$3:$5</definedName>
    <definedName name="_xlnm.Print_Titles" localSheetId="73">'表30-13'!$3:$4</definedName>
    <definedName name="_xlnm.Print_Titles" localSheetId="45">'表30-2'!$3:$3</definedName>
    <definedName name="_xlnm.Print_Titles" localSheetId="46">'表30-3'!$3:$3</definedName>
    <definedName name="_xlnm.Print_Titles" localSheetId="47">'表30-3-1'!$3:$5</definedName>
    <definedName name="_xlnm.Print_Titles" localSheetId="48">'表30-3-2'!$3:$5</definedName>
    <definedName name="_xlnm.Print_Titles" localSheetId="49">'表30-3-3'!$3:$5</definedName>
    <definedName name="_xlnm.Print_Titles" localSheetId="53">'表30-5'!$3:$3</definedName>
    <definedName name="Print1" localSheetId="56">#REF!</definedName>
    <definedName name="Print1">#REF!</definedName>
    <definedName name="Recoverable_Breakout1" localSheetId="17">[7]Credit!$AA$6:$AS$59</definedName>
    <definedName name="Recoverable_Breakout1">[8]Credit!$AA$6:$AS$59</definedName>
    <definedName name="Recoverable_Breakout2" localSheetId="17">[7]Credit!$AA$67:$AS$120</definedName>
    <definedName name="Recoverable_Breakout2">[8]Credit!$AA$67:$AS$120</definedName>
    <definedName name="Recoverable_Breakout3" localSheetId="17">[7]Credit!$AA$128:$AS$181</definedName>
    <definedName name="Recoverable_Breakout3">[8]Credit!$AA$128:$AS$181</definedName>
    <definedName name="Recoverable_Breakout4" localSheetId="17">[7]Credit!$AA$189:$AS$242</definedName>
    <definedName name="Recoverable_Breakout4">[8]Credit!$AA$189:$AS$242</definedName>
    <definedName name="Recoverable_Breakout5" localSheetId="17">[7]Credit!$AA$246:$AS$303</definedName>
    <definedName name="Recoverable_Breakout5">[8]Credit!$AA$246:$AS$303</definedName>
    <definedName name="Req_Cap_Summary" localSheetId="17">'[7]Req Cap'!$AA$3:$AV$70</definedName>
    <definedName name="Req_Cap_Summary">'[8]Req Cap'!$AA$3:$AV$70</definedName>
    <definedName name="Required_Capital1" localSheetId="17">'[7]Req Cap'!$B$3:$P$70</definedName>
    <definedName name="Required_Capital1">'[8]Req Cap'!$B$3:$P$70</definedName>
    <definedName name="Required_Capital2" localSheetId="17">'[7]Req Cap'!$B$74:$P$141</definedName>
    <definedName name="Required_Capital2">'[8]Req Cap'!$B$74:$P$141</definedName>
    <definedName name="Required_Capital3" localSheetId="17">'[7]Req Cap'!$B$145:$P$212</definedName>
    <definedName name="Required_Capital3">'[8]Req Cap'!$B$145:$P$212</definedName>
    <definedName name="Required_Capital4" localSheetId="17">'[7]Req Cap'!$B$216:$P$283</definedName>
    <definedName name="Required_Capital4">'[8]Req Cap'!$B$216:$P$283</definedName>
    <definedName name="Required_Capital5" localSheetId="17">'[7]Req Cap'!$B$287:$P$354</definedName>
    <definedName name="Required_Capital5">'[8]Req Cap'!$B$287:$P$354</definedName>
    <definedName name="Reserve_Risk1" localSheetId="17">'[7]NonLife Reserves'!$B$2:$T$62</definedName>
    <definedName name="Reserve_Risk1">'[8]NonLife Reserves'!$B$2:$T$62</definedName>
    <definedName name="Reserve_Risk2" localSheetId="17">'[7]NonLife Reserves'!$B$66:$T$126</definedName>
    <definedName name="Reserve_Risk2">'[8]NonLife Reserves'!$B$66:$T$126</definedName>
    <definedName name="Reserve_Risk3" localSheetId="17">'[7]NonLife Reserves'!$B$130:$T$190</definedName>
    <definedName name="Reserve_Risk3">'[8]NonLife Reserves'!$B$130:$T$190</definedName>
    <definedName name="Reserve_Risk4" localSheetId="17">'[7]NonLife Reserves'!$B$194:$T$254</definedName>
    <definedName name="Reserve_Risk4">'[8]NonLife Reserves'!$B$194:$T$254</definedName>
    <definedName name="Reserve_Risk5" localSheetId="17">'[7]NonLife Reserves'!$B$258:$T$318</definedName>
    <definedName name="Reserve_Risk5">'[8]NonLife Reserves'!$B$258:$T$318</definedName>
    <definedName name="Reserve_Summary" localSheetId="17">'[7]NonLife Reserves'!$AC$2:$AV$62</definedName>
    <definedName name="Reserve_Summary">'[8]NonLife Reserves'!$AC$2:$AV$62</definedName>
    <definedName name="Reserve_Summary2" localSheetId="17">'[7]NonLife Reserves'!$AY$2:$BR$62</definedName>
    <definedName name="Reserve_Summary2">'[8]NonLife Reserves'!$AY$2:$BR$62</definedName>
    <definedName name="sencount" hidden="1">3</definedName>
    <definedName name="SHT040BR1" localSheetId="5">#REF!</definedName>
    <definedName name="SHT040BR1" localSheetId="13">#REF!</definedName>
    <definedName name="SHT040BR1" localSheetId="14">#REF!</definedName>
    <definedName name="SHT040BR1" localSheetId="43">#REF!</definedName>
    <definedName name="SHT040BR1" localSheetId="51">#REF!</definedName>
    <definedName name="SHT040BR1" localSheetId="52">#REF!</definedName>
    <definedName name="SHT040BR1" localSheetId="56">#REF!</definedName>
    <definedName name="SHT040BR1" localSheetId="64">#REF!</definedName>
    <definedName name="SHT040BR1">#REF!</definedName>
    <definedName name="SHT040BR2" localSheetId="5">#REF!</definedName>
    <definedName name="SHT040BR2" localSheetId="13">#REF!</definedName>
    <definedName name="SHT040BR2" localSheetId="14">#REF!</definedName>
    <definedName name="SHT040BR2" localSheetId="43">#REF!</definedName>
    <definedName name="SHT040BR2" localSheetId="51">#REF!</definedName>
    <definedName name="SHT040BR2" localSheetId="52">#REF!</definedName>
    <definedName name="SHT040BR2" localSheetId="56">#REF!</definedName>
    <definedName name="SHT040BR2" localSheetId="64">#REF!</definedName>
    <definedName name="SHT040BR2">#REF!</definedName>
    <definedName name="SHT040TR1" localSheetId="5">#REF!</definedName>
    <definedName name="SHT040TR1" localSheetId="13">#REF!</definedName>
    <definedName name="SHT040TR1" localSheetId="14">#REF!</definedName>
    <definedName name="SHT040TR1" localSheetId="43">#REF!</definedName>
    <definedName name="SHT040TR1" localSheetId="51">#REF!</definedName>
    <definedName name="SHT040TR1" localSheetId="52">#REF!</definedName>
    <definedName name="SHT040TR1" localSheetId="56">#REF!</definedName>
    <definedName name="SHT040TR1" localSheetId="64">#REF!</definedName>
    <definedName name="SHT040TR1">#REF!</definedName>
    <definedName name="SHT040TR2" localSheetId="5">#REF!</definedName>
    <definedName name="SHT040TR2" localSheetId="13">#REF!</definedName>
    <definedName name="SHT040TR2" localSheetId="14">#REF!</definedName>
    <definedName name="SHT040TR2" localSheetId="43">#REF!</definedName>
    <definedName name="SHT040TR2" localSheetId="51">#REF!</definedName>
    <definedName name="SHT040TR2" localSheetId="52">#REF!</definedName>
    <definedName name="SHT040TR2" localSheetId="56">#REF!</definedName>
    <definedName name="SHT040TR2" localSheetId="64">#REF!</definedName>
    <definedName name="SHT040TR2">#REF!</definedName>
    <definedName name="SHT050BR1" localSheetId="5">#REF!</definedName>
    <definedName name="SHT050BR1" localSheetId="13">#REF!</definedName>
    <definedName name="SHT050BR1" localSheetId="14">#REF!</definedName>
    <definedName name="SHT050BR1" localSheetId="43">#REF!</definedName>
    <definedName name="SHT050BR1" localSheetId="51">#REF!</definedName>
    <definedName name="SHT050BR1" localSheetId="52">#REF!</definedName>
    <definedName name="SHT050BR1" localSheetId="56">#REF!</definedName>
    <definedName name="SHT050BR1" localSheetId="64">#REF!</definedName>
    <definedName name="SHT050BR1">#REF!</definedName>
    <definedName name="SHT050BR2" localSheetId="5">#REF!</definedName>
    <definedName name="SHT050BR2" localSheetId="13">#REF!</definedName>
    <definedName name="SHT050BR2" localSheetId="14">#REF!</definedName>
    <definedName name="SHT050BR2" localSheetId="43">#REF!</definedName>
    <definedName name="SHT050BR2" localSheetId="51">#REF!</definedName>
    <definedName name="SHT050BR2" localSheetId="52">#REF!</definedName>
    <definedName name="SHT050BR2" localSheetId="56">#REF!</definedName>
    <definedName name="SHT050BR2" localSheetId="64">#REF!</definedName>
    <definedName name="SHT050BR2">#REF!</definedName>
    <definedName name="SHT050BR3" localSheetId="5">#REF!</definedName>
    <definedName name="SHT050BR3" localSheetId="13">#REF!</definedName>
    <definedName name="SHT050BR3" localSheetId="14">#REF!</definedName>
    <definedName name="SHT050BR3" localSheetId="43">#REF!</definedName>
    <definedName name="SHT050BR3" localSheetId="51">#REF!</definedName>
    <definedName name="SHT050BR3" localSheetId="52">#REF!</definedName>
    <definedName name="SHT050BR3" localSheetId="56">#REF!</definedName>
    <definedName name="SHT050BR3" localSheetId="64">#REF!</definedName>
    <definedName name="SHT050BR3">#REF!</definedName>
    <definedName name="SHT050BR4" localSheetId="5">#REF!</definedName>
    <definedName name="SHT050BR4" localSheetId="13">#REF!</definedName>
    <definedName name="SHT050BR4" localSheetId="14">#REF!</definedName>
    <definedName name="SHT050BR4" localSheetId="43">#REF!</definedName>
    <definedName name="SHT050BR4" localSheetId="51">#REF!</definedName>
    <definedName name="SHT050BR4" localSheetId="52">#REF!</definedName>
    <definedName name="SHT050BR4" localSheetId="56">#REF!</definedName>
    <definedName name="SHT050BR4" localSheetId="64">#REF!</definedName>
    <definedName name="SHT050BR4">#REF!</definedName>
    <definedName name="SHT050BR5" localSheetId="5">#REF!</definedName>
    <definedName name="SHT050BR5" localSheetId="13">#REF!</definedName>
    <definedName name="SHT050BR5" localSheetId="14">#REF!</definedName>
    <definedName name="SHT050BR5" localSheetId="43">#REF!</definedName>
    <definedName name="SHT050BR5" localSheetId="51">#REF!</definedName>
    <definedName name="SHT050BR5" localSheetId="52">#REF!</definedName>
    <definedName name="SHT050BR5" localSheetId="56">#REF!</definedName>
    <definedName name="SHT050BR5" localSheetId="64">#REF!</definedName>
    <definedName name="SHT050BR5">#REF!</definedName>
    <definedName name="SHT050BR6" localSheetId="5">#REF!</definedName>
    <definedName name="SHT050BR6" localSheetId="13">#REF!</definedName>
    <definedName name="SHT050BR6" localSheetId="14">#REF!</definedName>
    <definedName name="SHT050BR6" localSheetId="43">#REF!</definedName>
    <definedName name="SHT050BR6" localSheetId="51">#REF!</definedName>
    <definedName name="SHT050BR6" localSheetId="52">#REF!</definedName>
    <definedName name="SHT050BR6" localSheetId="56">#REF!</definedName>
    <definedName name="SHT050BR6" localSheetId="64">#REF!</definedName>
    <definedName name="SHT050BR6">#REF!</definedName>
    <definedName name="SHT050BR7" localSheetId="5">#REF!</definedName>
    <definedName name="SHT050BR7" localSheetId="13">#REF!</definedName>
    <definedName name="SHT050BR7" localSheetId="14">#REF!</definedName>
    <definedName name="SHT050BR7" localSheetId="43">#REF!</definedName>
    <definedName name="SHT050BR7" localSheetId="51">#REF!</definedName>
    <definedName name="SHT050BR7" localSheetId="52">#REF!</definedName>
    <definedName name="SHT050BR7" localSheetId="56">#REF!</definedName>
    <definedName name="SHT050BR7" localSheetId="64">#REF!</definedName>
    <definedName name="SHT050BR7">#REF!</definedName>
    <definedName name="SHT050BR8" localSheetId="5">#REF!</definedName>
    <definedName name="SHT050BR8" localSheetId="13">#REF!</definedName>
    <definedName name="SHT050BR8" localSheetId="14">#REF!</definedName>
    <definedName name="SHT050BR8" localSheetId="43">#REF!</definedName>
    <definedName name="SHT050BR8" localSheetId="51">#REF!</definedName>
    <definedName name="SHT050BR8" localSheetId="52">#REF!</definedName>
    <definedName name="SHT050BR8" localSheetId="56">#REF!</definedName>
    <definedName name="SHT050BR8" localSheetId="64">#REF!</definedName>
    <definedName name="SHT050BR8">#REF!</definedName>
    <definedName name="SHT050BR9" localSheetId="5">#REF!</definedName>
    <definedName name="SHT050BR9" localSheetId="13">#REF!</definedName>
    <definedName name="SHT050BR9" localSheetId="14">#REF!</definedName>
    <definedName name="SHT050BR9" localSheetId="43">#REF!</definedName>
    <definedName name="SHT050BR9" localSheetId="51">#REF!</definedName>
    <definedName name="SHT050BR9" localSheetId="52">#REF!</definedName>
    <definedName name="SHT050BR9" localSheetId="56">#REF!</definedName>
    <definedName name="SHT050BR9" localSheetId="64">#REF!</definedName>
    <definedName name="SHT050BR9">#REF!</definedName>
    <definedName name="SHT050TR1" localSheetId="5">#REF!</definedName>
    <definedName name="SHT050TR1" localSheetId="13">#REF!</definedName>
    <definedName name="SHT050TR1" localSheetId="14">#REF!</definedName>
    <definedName name="SHT050TR1" localSheetId="43">#REF!</definedName>
    <definedName name="SHT050TR1" localSheetId="51">#REF!</definedName>
    <definedName name="SHT050TR1" localSheetId="52">#REF!</definedName>
    <definedName name="SHT050TR1" localSheetId="56">#REF!</definedName>
    <definedName name="SHT050TR1" localSheetId="64">#REF!</definedName>
    <definedName name="SHT050TR1">#REF!</definedName>
    <definedName name="SHT050TR2" localSheetId="5">#REF!</definedName>
    <definedName name="SHT050TR2" localSheetId="13">#REF!</definedName>
    <definedName name="SHT050TR2" localSheetId="14">#REF!</definedName>
    <definedName name="SHT050TR2" localSheetId="43">#REF!</definedName>
    <definedName name="SHT050TR2" localSheetId="51">#REF!</definedName>
    <definedName name="SHT050TR2" localSheetId="52">#REF!</definedName>
    <definedName name="SHT050TR2" localSheetId="56">#REF!</definedName>
    <definedName name="SHT050TR2" localSheetId="64">#REF!</definedName>
    <definedName name="SHT050TR2">#REF!</definedName>
    <definedName name="SHT050TR3" localSheetId="5">#REF!</definedName>
    <definedName name="SHT050TR3" localSheetId="13">#REF!</definedName>
    <definedName name="SHT050TR3" localSheetId="14">#REF!</definedName>
    <definedName name="SHT050TR3" localSheetId="43">#REF!</definedName>
    <definedName name="SHT050TR3" localSheetId="51">#REF!</definedName>
    <definedName name="SHT050TR3" localSheetId="52">#REF!</definedName>
    <definedName name="SHT050TR3" localSheetId="56">#REF!</definedName>
    <definedName name="SHT050TR3" localSheetId="64">#REF!</definedName>
    <definedName name="SHT050TR3">#REF!</definedName>
    <definedName name="SHT050TR4" localSheetId="5">#REF!</definedName>
    <definedName name="SHT050TR4" localSheetId="13">#REF!</definedName>
    <definedName name="SHT050TR4" localSheetId="14">#REF!</definedName>
    <definedName name="SHT050TR4" localSheetId="43">#REF!</definedName>
    <definedName name="SHT050TR4" localSheetId="51">#REF!</definedName>
    <definedName name="SHT050TR4" localSheetId="52">#REF!</definedName>
    <definedName name="SHT050TR4" localSheetId="56">#REF!</definedName>
    <definedName name="SHT050TR4" localSheetId="64">#REF!</definedName>
    <definedName name="SHT050TR4">#REF!</definedName>
    <definedName name="SHT050TR5" localSheetId="5">#REF!</definedName>
    <definedName name="SHT050TR5" localSheetId="13">#REF!</definedName>
    <definedName name="SHT050TR5" localSheetId="14">#REF!</definedName>
    <definedName name="SHT050TR5" localSheetId="43">#REF!</definedName>
    <definedName name="SHT050TR5" localSheetId="51">#REF!</definedName>
    <definedName name="SHT050TR5" localSheetId="52">#REF!</definedName>
    <definedName name="SHT050TR5" localSheetId="56">#REF!</definedName>
    <definedName name="SHT050TR5" localSheetId="64">#REF!</definedName>
    <definedName name="SHT050TR5">#REF!</definedName>
    <definedName name="SHT050TR6" localSheetId="5">#REF!</definedName>
    <definedName name="SHT050TR6" localSheetId="13">#REF!</definedName>
    <definedName name="SHT050TR6" localSheetId="14">#REF!</definedName>
    <definedName name="SHT050TR6" localSheetId="43">#REF!</definedName>
    <definedName name="SHT050TR6" localSheetId="51">#REF!</definedName>
    <definedName name="SHT050TR6" localSheetId="52">#REF!</definedName>
    <definedName name="SHT050TR6" localSheetId="56">#REF!</definedName>
    <definedName name="SHT050TR6" localSheetId="64">#REF!</definedName>
    <definedName name="SHT050TR6">#REF!</definedName>
    <definedName name="SHT050TR7" localSheetId="5">#REF!</definedName>
    <definedName name="SHT050TR7" localSheetId="13">#REF!</definedName>
    <definedName name="SHT050TR7" localSheetId="14">#REF!</definedName>
    <definedName name="SHT050TR7" localSheetId="43">#REF!</definedName>
    <definedName name="SHT050TR7" localSheetId="51">#REF!</definedName>
    <definedName name="SHT050TR7" localSheetId="52">#REF!</definedName>
    <definedName name="SHT050TR7" localSheetId="56">#REF!</definedName>
    <definedName name="SHT050TR7" localSheetId="64">#REF!</definedName>
    <definedName name="SHT050TR7">#REF!</definedName>
    <definedName name="SHT050TR8" localSheetId="5">#REF!</definedName>
    <definedName name="SHT050TR8" localSheetId="13">#REF!</definedName>
    <definedName name="SHT050TR8" localSheetId="14">#REF!</definedName>
    <definedName name="SHT050TR8" localSheetId="43">#REF!</definedName>
    <definedName name="SHT050TR8" localSheetId="51">#REF!</definedName>
    <definedName name="SHT050TR8" localSheetId="52">#REF!</definedName>
    <definedName name="SHT050TR8" localSheetId="56">#REF!</definedName>
    <definedName name="SHT050TR8" localSheetId="64">#REF!</definedName>
    <definedName name="SHT050TR8">#REF!</definedName>
    <definedName name="SHT050TR9" localSheetId="5">#REF!</definedName>
    <definedName name="SHT050TR9" localSheetId="13">#REF!</definedName>
    <definedName name="SHT050TR9" localSheetId="14">#REF!</definedName>
    <definedName name="SHT050TR9" localSheetId="43">#REF!</definedName>
    <definedName name="SHT050TR9" localSheetId="51">#REF!</definedName>
    <definedName name="SHT050TR9" localSheetId="52">#REF!</definedName>
    <definedName name="SHT050TR9" localSheetId="56">#REF!</definedName>
    <definedName name="SHT050TR9" localSheetId="64">#REF!</definedName>
    <definedName name="SHT050TR9">#REF!</definedName>
    <definedName name="SHT051BR1" localSheetId="5">#REF!</definedName>
    <definedName name="SHT051BR1" localSheetId="13">#REF!</definedName>
    <definedName name="SHT051BR1" localSheetId="14">#REF!</definedName>
    <definedName name="SHT051BR1" localSheetId="43">#REF!</definedName>
    <definedName name="SHT051BR1" localSheetId="51">#REF!</definedName>
    <definedName name="SHT051BR1" localSheetId="52">#REF!</definedName>
    <definedName name="SHT051BR1" localSheetId="56">#REF!</definedName>
    <definedName name="SHT051BR1" localSheetId="64">#REF!</definedName>
    <definedName name="SHT051BR1">#REF!</definedName>
    <definedName name="SHT051BR2" localSheetId="5">#REF!</definedName>
    <definedName name="SHT051BR2" localSheetId="13">#REF!</definedName>
    <definedName name="SHT051BR2" localSheetId="14">#REF!</definedName>
    <definedName name="SHT051BR2" localSheetId="43">#REF!</definedName>
    <definedName name="SHT051BR2" localSheetId="51">#REF!</definedName>
    <definedName name="SHT051BR2" localSheetId="52">#REF!</definedName>
    <definedName name="SHT051BR2" localSheetId="56">#REF!</definedName>
    <definedName name="SHT051BR2" localSheetId="64">#REF!</definedName>
    <definedName name="SHT051BR2">#REF!</definedName>
    <definedName name="SHT051BR3" localSheetId="5">#REF!</definedName>
    <definedName name="SHT051BR3" localSheetId="13">#REF!</definedName>
    <definedName name="SHT051BR3" localSheetId="14">#REF!</definedName>
    <definedName name="SHT051BR3" localSheetId="43">#REF!</definedName>
    <definedName name="SHT051BR3" localSheetId="51">#REF!</definedName>
    <definedName name="SHT051BR3" localSheetId="52">#REF!</definedName>
    <definedName name="SHT051BR3" localSheetId="56">#REF!</definedName>
    <definedName name="SHT051BR3" localSheetId="64">#REF!</definedName>
    <definedName name="SHT051BR3">#REF!</definedName>
    <definedName name="SHT051BR4" localSheetId="5">#REF!</definedName>
    <definedName name="SHT051BR4" localSheetId="13">#REF!</definedName>
    <definedName name="SHT051BR4" localSheetId="14">#REF!</definedName>
    <definedName name="SHT051BR4" localSheetId="43">#REF!</definedName>
    <definedName name="SHT051BR4" localSheetId="51">#REF!</definedName>
    <definedName name="SHT051BR4" localSheetId="52">#REF!</definedName>
    <definedName name="SHT051BR4" localSheetId="56">#REF!</definedName>
    <definedName name="SHT051BR4" localSheetId="64">#REF!</definedName>
    <definedName name="SHT051BR4">#REF!</definedName>
    <definedName name="SHT051BR5" localSheetId="5">#REF!</definedName>
    <definedName name="SHT051BR5" localSheetId="13">#REF!</definedName>
    <definedName name="SHT051BR5" localSheetId="14">#REF!</definedName>
    <definedName name="SHT051BR5" localSheetId="43">#REF!</definedName>
    <definedName name="SHT051BR5" localSheetId="51">#REF!</definedName>
    <definedName name="SHT051BR5" localSheetId="52">#REF!</definedName>
    <definedName name="SHT051BR5" localSheetId="56">#REF!</definedName>
    <definedName name="SHT051BR5" localSheetId="64">#REF!</definedName>
    <definedName name="SHT051BR5">#REF!</definedName>
    <definedName name="SHT051BR6" localSheetId="5">#REF!</definedName>
    <definedName name="SHT051BR6" localSheetId="13">#REF!</definedName>
    <definedName name="SHT051BR6" localSheetId="14">#REF!</definedName>
    <definedName name="SHT051BR6" localSheetId="43">#REF!</definedName>
    <definedName name="SHT051BR6" localSheetId="51">#REF!</definedName>
    <definedName name="SHT051BR6" localSheetId="52">#REF!</definedName>
    <definedName name="SHT051BR6" localSheetId="56">#REF!</definedName>
    <definedName name="SHT051BR6" localSheetId="64">#REF!</definedName>
    <definedName name="SHT051BR6">#REF!</definedName>
    <definedName name="SHT051BR7" localSheetId="5">#REF!</definedName>
    <definedName name="SHT051BR7" localSheetId="13">#REF!</definedName>
    <definedName name="SHT051BR7" localSheetId="14">#REF!</definedName>
    <definedName name="SHT051BR7" localSheetId="43">#REF!</definedName>
    <definedName name="SHT051BR7" localSheetId="51">#REF!</definedName>
    <definedName name="SHT051BR7" localSheetId="52">#REF!</definedName>
    <definedName name="SHT051BR7" localSheetId="56">#REF!</definedName>
    <definedName name="SHT051BR7" localSheetId="64">#REF!</definedName>
    <definedName name="SHT051BR7">#REF!</definedName>
    <definedName name="SHT051BR8" localSheetId="5">#REF!</definedName>
    <definedName name="SHT051BR8" localSheetId="13">#REF!</definedName>
    <definedName name="SHT051BR8" localSheetId="14">#REF!</definedName>
    <definedName name="SHT051BR8" localSheetId="43">#REF!</definedName>
    <definedName name="SHT051BR8" localSheetId="51">#REF!</definedName>
    <definedName name="SHT051BR8" localSheetId="52">#REF!</definedName>
    <definedName name="SHT051BR8" localSheetId="56">#REF!</definedName>
    <definedName name="SHT051BR8" localSheetId="64">#REF!</definedName>
    <definedName name="SHT051BR8">#REF!</definedName>
    <definedName name="SHT051BR9" localSheetId="5">#REF!</definedName>
    <definedName name="SHT051BR9" localSheetId="13">#REF!</definedName>
    <definedName name="SHT051BR9" localSheetId="14">#REF!</definedName>
    <definedName name="SHT051BR9" localSheetId="43">#REF!</definedName>
    <definedName name="SHT051BR9" localSheetId="51">#REF!</definedName>
    <definedName name="SHT051BR9" localSheetId="52">#REF!</definedName>
    <definedName name="SHT051BR9" localSheetId="56">#REF!</definedName>
    <definedName name="SHT051BR9" localSheetId="64">#REF!</definedName>
    <definedName name="SHT051BR9">#REF!</definedName>
    <definedName name="SHT051TR1" localSheetId="5">#REF!</definedName>
    <definedName name="SHT051TR1" localSheetId="13">#REF!</definedName>
    <definedName name="SHT051TR1" localSheetId="14">#REF!</definedName>
    <definedName name="SHT051TR1" localSheetId="43">#REF!</definedName>
    <definedName name="SHT051TR1" localSheetId="51">#REF!</definedName>
    <definedName name="SHT051TR1" localSheetId="52">#REF!</definedName>
    <definedName name="SHT051TR1" localSheetId="56">#REF!</definedName>
    <definedName name="SHT051TR1" localSheetId="64">#REF!</definedName>
    <definedName name="SHT051TR1">#REF!</definedName>
    <definedName name="SHT051TR2" localSheetId="5">#REF!</definedName>
    <definedName name="SHT051TR2" localSheetId="13">#REF!</definedName>
    <definedName name="SHT051TR2" localSheetId="14">#REF!</definedName>
    <definedName name="SHT051TR2" localSheetId="43">#REF!</definedName>
    <definedName name="SHT051TR2" localSheetId="51">#REF!</definedName>
    <definedName name="SHT051TR2" localSheetId="52">#REF!</definedName>
    <definedName name="SHT051TR2" localSheetId="56">#REF!</definedName>
    <definedName name="SHT051TR2" localSheetId="64">#REF!</definedName>
    <definedName name="SHT051TR2">#REF!</definedName>
    <definedName name="SHT051TR3" localSheetId="5">#REF!</definedName>
    <definedName name="SHT051TR3" localSheetId="13">#REF!</definedName>
    <definedName name="SHT051TR3" localSheetId="14">#REF!</definedName>
    <definedName name="SHT051TR3" localSheetId="43">#REF!</definedName>
    <definedName name="SHT051TR3" localSheetId="51">#REF!</definedName>
    <definedName name="SHT051TR3" localSheetId="52">#REF!</definedName>
    <definedName name="SHT051TR3" localSheetId="56">#REF!</definedName>
    <definedName name="SHT051TR3" localSheetId="64">#REF!</definedName>
    <definedName name="SHT051TR3">#REF!</definedName>
    <definedName name="SHT051TR4" localSheetId="5">#REF!</definedName>
    <definedName name="SHT051TR4" localSheetId="13">#REF!</definedName>
    <definedName name="SHT051TR4" localSheetId="14">#REF!</definedName>
    <definedName name="SHT051TR4" localSheetId="43">#REF!</definedName>
    <definedName name="SHT051TR4" localSheetId="51">#REF!</definedName>
    <definedName name="SHT051TR4" localSheetId="52">#REF!</definedName>
    <definedName name="SHT051TR4" localSheetId="56">#REF!</definedName>
    <definedName name="SHT051TR4" localSheetId="64">#REF!</definedName>
    <definedName name="SHT051TR4">#REF!</definedName>
    <definedName name="SHT051TR5" localSheetId="5">#REF!</definedName>
    <definedName name="SHT051TR5" localSheetId="13">#REF!</definedName>
    <definedName name="SHT051TR5" localSheetId="14">#REF!</definedName>
    <definedName name="SHT051TR5" localSheetId="43">#REF!</definedName>
    <definedName name="SHT051TR5" localSheetId="51">#REF!</definedName>
    <definedName name="SHT051TR5" localSheetId="52">#REF!</definedName>
    <definedName name="SHT051TR5" localSheetId="56">#REF!</definedName>
    <definedName name="SHT051TR5" localSheetId="64">#REF!</definedName>
    <definedName name="SHT051TR5">#REF!</definedName>
    <definedName name="SHT051TR6" localSheetId="5">#REF!</definedName>
    <definedName name="SHT051TR6" localSheetId="13">#REF!</definedName>
    <definedName name="SHT051TR6" localSheetId="14">#REF!</definedName>
    <definedName name="SHT051TR6" localSheetId="43">#REF!</definedName>
    <definedName name="SHT051TR6" localSheetId="51">#REF!</definedName>
    <definedName name="SHT051TR6" localSheetId="52">#REF!</definedName>
    <definedName name="SHT051TR6" localSheetId="56">#REF!</definedName>
    <definedName name="SHT051TR6" localSheetId="64">#REF!</definedName>
    <definedName name="SHT051TR6">#REF!</definedName>
    <definedName name="SHT051TR7" localSheetId="5">#REF!</definedName>
    <definedName name="SHT051TR7" localSheetId="13">#REF!</definedName>
    <definedName name="SHT051TR7" localSheetId="14">#REF!</definedName>
    <definedName name="SHT051TR7" localSheetId="43">#REF!</definedName>
    <definedName name="SHT051TR7" localSheetId="51">#REF!</definedName>
    <definedName name="SHT051TR7" localSheetId="52">#REF!</definedName>
    <definedName name="SHT051TR7" localSheetId="56">#REF!</definedName>
    <definedName name="SHT051TR7" localSheetId="64">#REF!</definedName>
    <definedName name="SHT051TR7">#REF!</definedName>
    <definedName name="SHT051TR8" localSheetId="5">#REF!</definedName>
    <definedName name="SHT051TR8" localSheetId="13">#REF!</definedName>
    <definedName name="SHT051TR8" localSheetId="14">#REF!</definedName>
    <definedName name="SHT051TR8" localSheetId="43">#REF!</definedName>
    <definedName name="SHT051TR8" localSheetId="51">#REF!</definedName>
    <definedName name="SHT051TR8" localSheetId="52">#REF!</definedName>
    <definedName name="SHT051TR8" localSheetId="56">#REF!</definedName>
    <definedName name="SHT051TR8" localSheetId="64">#REF!</definedName>
    <definedName name="SHT051TR8">#REF!</definedName>
    <definedName name="SHT051TR9" localSheetId="5">#REF!</definedName>
    <definedName name="SHT051TR9" localSheetId="13">#REF!</definedName>
    <definedName name="SHT051TR9" localSheetId="14">#REF!</definedName>
    <definedName name="SHT051TR9" localSheetId="43">#REF!</definedName>
    <definedName name="SHT051TR9" localSheetId="51">#REF!</definedName>
    <definedName name="SHT051TR9" localSheetId="52">#REF!</definedName>
    <definedName name="SHT051TR9" localSheetId="56">#REF!</definedName>
    <definedName name="SHT051TR9" localSheetId="64">#REF!</definedName>
    <definedName name="SHT051TR9">#REF!</definedName>
    <definedName name="SHT060BR1" localSheetId="5">#REF!</definedName>
    <definedName name="SHT060BR1" localSheetId="13">#REF!</definedName>
    <definedName name="SHT060BR1" localSheetId="14">#REF!</definedName>
    <definedName name="SHT060BR1" localSheetId="43">#REF!</definedName>
    <definedName name="SHT060BR1" localSheetId="51">#REF!</definedName>
    <definedName name="SHT060BR1" localSheetId="52">#REF!</definedName>
    <definedName name="SHT060BR1" localSheetId="56">#REF!</definedName>
    <definedName name="SHT060BR1" localSheetId="64">#REF!</definedName>
    <definedName name="SHT060BR1">#REF!</definedName>
    <definedName name="SHT060BR2" localSheetId="5">#REF!</definedName>
    <definedName name="SHT060BR2" localSheetId="13">#REF!</definedName>
    <definedName name="SHT060BR2" localSheetId="14">#REF!</definedName>
    <definedName name="SHT060BR2" localSheetId="43">#REF!</definedName>
    <definedName name="SHT060BR2" localSheetId="51">#REF!</definedName>
    <definedName name="SHT060BR2" localSheetId="52">#REF!</definedName>
    <definedName name="SHT060BR2" localSheetId="56">#REF!</definedName>
    <definedName name="SHT060BR2" localSheetId="64">#REF!</definedName>
    <definedName name="SHT060BR2">#REF!</definedName>
    <definedName name="SHT060BR3" localSheetId="5">#REF!</definedName>
    <definedName name="SHT060BR3" localSheetId="13">#REF!</definedName>
    <definedName name="SHT060BR3" localSheetId="14">#REF!</definedName>
    <definedName name="SHT060BR3" localSheetId="43">#REF!</definedName>
    <definedName name="SHT060BR3" localSheetId="51">#REF!</definedName>
    <definedName name="SHT060BR3" localSheetId="52">#REF!</definedName>
    <definedName name="SHT060BR3" localSheetId="56">#REF!</definedName>
    <definedName name="SHT060BR3" localSheetId="64">#REF!</definedName>
    <definedName name="SHT060BR3">#REF!</definedName>
    <definedName name="SHT060TR1" localSheetId="5">#REF!</definedName>
    <definedName name="SHT060TR1" localSheetId="13">#REF!</definedName>
    <definedName name="SHT060TR1" localSheetId="14">#REF!</definedName>
    <definedName name="SHT060TR1" localSheetId="43">#REF!</definedName>
    <definedName name="SHT060TR1" localSheetId="51">#REF!</definedName>
    <definedName name="SHT060TR1" localSheetId="52">#REF!</definedName>
    <definedName name="SHT060TR1" localSheetId="56">#REF!</definedName>
    <definedName name="SHT060TR1" localSheetId="64">#REF!</definedName>
    <definedName name="SHT060TR1">#REF!</definedName>
    <definedName name="SHT060TR2" localSheetId="5">#REF!</definedName>
    <definedName name="SHT060TR2" localSheetId="13">#REF!</definedName>
    <definedName name="SHT060TR2" localSheetId="14">#REF!</definedName>
    <definedName name="SHT060TR2" localSheetId="43">#REF!</definedName>
    <definedName name="SHT060TR2" localSheetId="51">#REF!</definedName>
    <definedName name="SHT060TR2" localSheetId="52">#REF!</definedName>
    <definedName name="SHT060TR2" localSheetId="56">#REF!</definedName>
    <definedName name="SHT060TR2" localSheetId="64">#REF!</definedName>
    <definedName name="SHT060TR2">#REF!</definedName>
    <definedName name="SHT060TR3" localSheetId="5">#REF!</definedName>
    <definedName name="SHT060TR3" localSheetId="13">#REF!</definedName>
    <definedName name="SHT060TR3" localSheetId="14">#REF!</definedName>
    <definedName name="SHT060TR3" localSheetId="43">#REF!</definedName>
    <definedName name="SHT060TR3" localSheetId="51">#REF!</definedName>
    <definedName name="SHT060TR3" localSheetId="52">#REF!</definedName>
    <definedName name="SHT060TR3" localSheetId="56">#REF!</definedName>
    <definedName name="SHT060TR3" localSheetId="64">#REF!</definedName>
    <definedName name="SHT060TR3">#REF!</definedName>
    <definedName name="SHT060TR8">[15]表06!$G$35</definedName>
    <definedName name="SHT070TR1" localSheetId="5">#REF!</definedName>
    <definedName name="SHT070TR1" localSheetId="13">#REF!</definedName>
    <definedName name="SHT070TR1" localSheetId="14">#REF!</definedName>
    <definedName name="SHT070TR1" localSheetId="43">#REF!</definedName>
    <definedName name="SHT070TR1" localSheetId="51">#REF!</definedName>
    <definedName name="SHT070TR1" localSheetId="52">#REF!</definedName>
    <definedName name="SHT070TR1" localSheetId="56">#REF!</definedName>
    <definedName name="SHT070TR1" localSheetId="64">#REF!</definedName>
    <definedName name="SHT070TR1">#REF!</definedName>
    <definedName name="SHT070TR2" localSheetId="5">#REF!</definedName>
    <definedName name="SHT070TR2" localSheetId="13">#REF!</definedName>
    <definedName name="SHT070TR2" localSheetId="14">#REF!</definedName>
    <definedName name="SHT070TR2" localSheetId="43">#REF!</definedName>
    <definedName name="SHT070TR2" localSheetId="51">#REF!</definedName>
    <definedName name="SHT070TR2" localSheetId="52">#REF!</definedName>
    <definedName name="SHT070TR2" localSheetId="56">#REF!</definedName>
    <definedName name="SHT070TR2" localSheetId="64">#REF!</definedName>
    <definedName name="SHT070TR2">#REF!</definedName>
    <definedName name="SHT070TR3" localSheetId="5">#REF!</definedName>
    <definedName name="SHT070TR3" localSheetId="13">#REF!</definedName>
    <definedName name="SHT070TR3" localSheetId="14">#REF!</definedName>
    <definedName name="SHT070TR3" localSheetId="43">#REF!</definedName>
    <definedName name="SHT070TR3" localSheetId="51">#REF!</definedName>
    <definedName name="SHT070TR3" localSheetId="52">#REF!</definedName>
    <definedName name="SHT070TR3" localSheetId="56">#REF!</definedName>
    <definedName name="SHT070TR3" localSheetId="64">#REF!</definedName>
    <definedName name="SHT070TR3">#REF!</definedName>
    <definedName name="SHT070TR4" localSheetId="5">#REF!</definedName>
    <definedName name="SHT070TR4" localSheetId="13">#REF!</definedName>
    <definedName name="SHT070TR4" localSheetId="14">#REF!</definedName>
    <definedName name="SHT070TR4" localSheetId="43">#REF!</definedName>
    <definedName name="SHT070TR4" localSheetId="51">#REF!</definedName>
    <definedName name="SHT070TR4" localSheetId="52">#REF!</definedName>
    <definedName name="SHT070TR4" localSheetId="56">#REF!</definedName>
    <definedName name="SHT070TR4" localSheetId="64">#REF!</definedName>
    <definedName name="SHT070TR4">#REF!</definedName>
    <definedName name="SHT070TR5" localSheetId="5">#REF!</definedName>
    <definedName name="SHT070TR5" localSheetId="13">#REF!</definedName>
    <definedName name="SHT070TR5" localSheetId="14">#REF!</definedName>
    <definedName name="SHT070TR5" localSheetId="43">#REF!</definedName>
    <definedName name="SHT070TR5" localSheetId="51">#REF!</definedName>
    <definedName name="SHT070TR5" localSheetId="52">#REF!</definedName>
    <definedName name="SHT070TR5" localSheetId="56">#REF!</definedName>
    <definedName name="SHT070TR5" localSheetId="64">#REF!</definedName>
    <definedName name="SHT070TR5">#REF!</definedName>
    <definedName name="SHT070TR6" localSheetId="5">#REF!</definedName>
    <definedName name="SHT070TR6" localSheetId="13">#REF!</definedName>
    <definedName name="SHT070TR6" localSheetId="14">#REF!</definedName>
    <definedName name="SHT070TR6" localSheetId="43">#REF!</definedName>
    <definedName name="SHT070TR6" localSheetId="51">#REF!</definedName>
    <definedName name="SHT070TR6" localSheetId="52">#REF!</definedName>
    <definedName name="SHT070TR6" localSheetId="56">#REF!</definedName>
    <definedName name="SHT070TR6" localSheetId="64">#REF!</definedName>
    <definedName name="SHT070TR6">#REF!</definedName>
    <definedName name="SHT070TR7" localSheetId="5">#REF!</definedName>
    <definedName name="SHT070TR7" localSheetId="13">#REF!</definedName>
    <definedName name="SHT070TR7" localSheetId="14">#REF!</definedName>
    <definedName name="SHT070TR7" localSheetId="43">#REF!</definedName>
    <definedName name="SHT070TR7" localSheetId="51">#REF!</definedName>
    <definedName name="SHT070TR7" localSheetId="52">#REF!</definedName>
    <definedName name="SHT070TR7" localSheetId="56">#REF!</definedName>
    <definedName name="SHT070TR7" localSheetId="64">#REF!</definedName>
    <definedName name="SHT070TR7">#REF!</definedName>
    <definedName name="SHT070TR8" localSheetId="5">#REF!</definedName>
    <definedName name="SHT070TR8" localSheetId="13">#REF!</definedName>
    <definedName name="SHT070TR8" localSheetId="14">#REF!</definedName>
    <definedName name="SHT070TR8" localSheetId="43">#REF!</definedName>
    <definedName name="SHT070TR8" localSheetId="51">#REF!</definedName>
    <definedName name="SHT070TR8" localSheetId="52">#REF!</definedName>
    <definedName name="SHT070TR8" localSheetId="56">#REF!</definedName>
    <definedName name="SHT070TR8" localSheetId="64">#REF!</definedName>
    <definedName name="SHT070TR8">#REF!</definedName>
    <definedName name="SHT070TR9" localSheetId="5">#REF!</definedName>
    <definedName name="SHT070TR9" localSheetId="13">#REF!</definedName>
    <definedName name="SHT070TR9" localSheetId="14">#REF!</definedName>
    <definedName name="SHT070TR9" localSheetId="43">#REF!</definedName>
    <definedName name="SHT070TR9" localSheetId="51">#REF!</definedName>
    <definedName name="SHT070TR9" localSheetId="52">#REF!</definedName>
    <definedName name="SHT070TR9" localSheetId="56">#REF!</definedName>
    <definedName name="SHT070TR9" localSheetId="64">#REF!</definedName>
    <definedName name="SHT070TR9">#REF!</definedName>
    <definedName name="SHT071TR1" localSheetId="5">#REF!</definedName>
    <definedName name="SHT071TR1" localSheetId="13">#REF!</definedName>
    <definedName name="SHT071TR1" localSheetId="14">#REF!</definedName>
    <definedName name="SHT071TR1" localSheetId="43">#REF!</definedName>
    <definedName name="SHT071TR1" localSheetId="51">#REF!</definedName>
    <definedName name="SHT071TR1" localSheetId="52">#REF!</definedName>
    <definedName name="SHT071TR1" localSheetId="56">#REF!</definedName>
    <definedName name="SHT071TR1" localSheetId="64">#REF!</definedName>
    <definedName name="SHT071TR1">#REF!</definedName>
    <definedName name="SHT071TR2" localSheetId="5">#REF!</definedName>
    <definedName name="SHT071TR2" localSheetId="13">#REF!</definedName>
    <definedName name="SHT071TR2" localSheetId="14">#REF!</definedName>
    <definedName name="SHT071TR2" localSheetId="43">#REF!</definedName>
    <definedName name="SHT071TR2" localSheetId="51">#REF!</definedName>
    <definedName name="SHT071TR2" localSheetId="52">#REF!</definedName>
    <definedName name="SHT071TR2" localSheetId="56">#REF!</definedName>
    <definedName name="SHT071TR2" localSheetId="64">#REF!</definedName>
    <definedName name="SHT071TR2">#REF!</definedName>
    <definedName name="SHT071TR3" localSheetId="5">#REF!</definedName>
    <definedName name="SHT071TR3" localSheetId="13">#REF!</definedName>
    <definedName name="SHT071TR3" localSheetId="14">#REF!</definedName>
    <definedName name="SHT071TR3" localSheetId="43">#REF!</definedName>
    <definedName name="SHT071TR3" localSheetId="51">#REF!</definedName>
    <definedName name="SHT071TR3" localSheetId="52">#REF!</definedName>
    <definedName name="SHT071TR3" localSheetId="56">#REF!</definedName>
    <definedName name="SHT071TR3" localSheetId="64">#REF!</definedName>
    <definedName name="SHT071TR3">#REF!</definedName>
    <definedName name="SHT071TR4" localSheetId="5">#REF!</definedName>
    <definedName name="SHT071TR4" localSheetId="13">#REF!</definedName>
    <definedName name="SHT071TR4" localSheetId="14">#REF!</definedName>
    <definedName name="SHT071TR4" localSheetId="43">#REF!</definedName>
    <definedName name="SHT071TR4" localSheetId="51">#REF!</definedName>
    <definedName name="SHT071TR4" localSheetId="52">#REF!</definedName>
    <definedName name="SHT071TR4" localSheetId="56">#REF!</definedName>
    <definedName name="SHT071TR4" localSheetId="64">#REF!</definedName>
    <definedName name="SHT071TR4">#REF!</definedName>
    <definedName name="SHT071TR5" localSheetId="5">#REF!</definedName>
    <definedName name="SHT071TR5" localSheetId="13">#REF!</definedName>
    <definedName name="SHT071TR5" localSheetId="14">#REF!</definedName>
    <definedName name="SHT071TR5" localSheetId="43">#REF!</definedName>
    <definedName name="SHT071TR5" localSheetId="51">#REF!</definedName>
    <definedName name="SHT071TR5" localSheetId="52">#REF!</definedName>
    <definedName name="SHT071TR5" localSheetId="56">#REF!</definedName>
    <definedName name="SHT071TR5" localSheetId="64">#REF!</definedName>
    <definedName name="SHT071TR5">#REF!</definedName>
    <definedName name="SHT071TR6" localSheetId="5">#REF!</definedName>
    <definedName name="SHT071TR6" localSheetId="13">#REF!</definedName>
    <definedName name="SHT071TR6" localSheetId="14">#REF!</definedName>
    <definedName name="SHT071TR6" localSheetId="43">#REF!</definedName>
    <definedName name="SHT071TR6" localSheetId="51">#REF!</definedName>
    <definedName name="SHT071TR6" localSheetId="52">#REF!</definedName>
    <definedName name="SHT071TR6" localSheetId="56">#REF!</definedName>
    <definedName name="SHT071TR6" localSheetId="64">#REF!</definedName>
    <definedName name="SHT071TR6">#REF!</definedName>
    <definedName name="SHT071TR7" localSheetId="5">#REF!</definedName>
    <definedName name="SHT071TR7" localSheetId="13">#REF!</definedName>
    <definedName name="SHT071TR7" localSheetId="14">#REF!</definedName>
    <definedName name="SHT071TR7" localSheetId="43">#REF!</definedName>
    <definedName name="SHT071TR7" localSheetId="51">#REF!</definedName>
    <definedName name="SHT071TR7" localSheetId="52">#REF!</definedName>
    <definedName name="SHT071TR7" localSheetId="56">#REF!</definedName>
    <definedName name="SHT071TR7" localSheetId="64">#REF!</definedName>
    <definedName name="SHT071TR7">#REF!</definedName>
    <definedName name="SHT071TR8" localSheetId="5">#REF!</definedName>
    <definedName name="SHT071TR8" localSheetId="13">#REF!</definedName>
    <definedName name="SHT071TR8" localSheetId="14">#REF!</definedName>
    <definedName name="SHT071TR8" localSheetId="43">#REF!</definedName>
    <definedName name="SHT071TR8" localSheetId="51">#REF!</definedName>
    <definedName name="SHT071TR8" localSheetId="52">#REF!</definedName>
    <definedName name="SHT071TR8" localSheetId="56">#REF!</definedName>
    <definedName name="SHT071TR8" localSheetId="64">#REF!</definedName>
    <definedName name="SHT071TR8">#REF!</definedName>
    <definedName name="SHT071TR9" localSheetId="5">#REF!</definedName>
    <definedName name="SHT071TR9" localSheetId="13">#REF!</definedName>
    <definedName name="SHT071TR9" localSheetId="14">#REF!</definedName>
    <definedName name="SHT071TR9" localSheetId="43">#REF!</definedName>
    <definedName name="SHT071TR9" localSheetId="51">#REF!</definedName>
    <definedName name="SHT071TR9" localSheetId="52">#REF!</definedName>
    <definedName name="SHT071TR9" localSheetId="56">#REF!</definedName>
    <definedName name="SHT071TR9" localSheetId="64">#REF!</definedName>
    <definedName name="SHT071TR9">#REF!</definedName>
    <definedName name="SHT080BR1" localSheetId="5">#REF!</definedName>
    <definedName name="SHT080BR1" localSheetId="13">#REF!</definedName>
    <definedName name="SHT080BR1" localSheetId="14">#REF!</definedName>
    <definedName name="SHT080BR1" localSheetId="43">#REF!</definedName>
    <definedName name="SHT080BR1" localSheetId="51">#REF!</definedName>
    <definedName name="SHT080BR1" localSheetId="52">#REF!</definedName>
    <definedName name="SHT080BR1" localSheetId="56">#REF!</definedName>
    <definedName name="SHT080BR1" localSheetId="64">#REF!</definedName>
    <definedName name="SHT080BR1">#REF!</definedName>
    <definedName name="SHT080TR1" localSheetId="5">#REF!</definedName>
    <definedName name="SHT080TR1" localSheetId="13">#REF!</definedName>
    <definedName name="SHT080TR1" localSheetId="14">#REF!</definedName>
    <definedName name="SHT080TR1" localSheetId="43">#REF!</definedName>
    <definedName name="SHT080TR1" localSheetId="51">#REF!</definedName>
    <definedName name="SHT080TR1" localSheetId="52">#REF!</definedName>
    <definedName name="SHT080TR1" localSheetId="56">#REF!</definedName>
    <definedName name="SHT080TR1" localSheetId="64">#REF!</definedName>
    <definedName name="SHT080TR1">#REF!</definedName>
    <definedName name="SHT100TR8">[11]表10!$G$38</definedName>
    <definedName name="SHT151BR1" localSheetId="5">#REF!</definedName>
    <definedName name="SHT151BR1" localSheetId="13">#REF!</definedName>
    <definedName name="SHT151BR1" localSheetId="14">#REF!</definedName>
    <definedName name="SHT151BR1" localSheetId="43">#REF!</definedName>
    <definedName name="SHT151BR1" localSheetId="51">#REF!</definedName>
    <definedName name="SHT151BR1" localSheetId="52">#REF!</definedName>
    <definedName name="SHT151BR1" localSheetId="56">#REF!</definedName>
    <definedName name="SHT151BR1" localSheetId="64">#REF!</definedName>
    <definedName name="SHT151BR1">#REF!</definedName>
    <definedName name="SHT151TR1" localSheetId="5">#REF!</definedName>
    <definedName name="SHT151TR1" localSheetId="13">#REF!</definedName>
    <definedName name="SHT151TR1" localSheetId="14">#REF!</definedName>
    <definedName name="SHT151TR1" localSheetId="43">#REF!</definedName>
    <definedName name="SHT151TR1" localSheetId="51">#REF!</definedName>
    <definedName name="SHT151TR1" localSheetId="52">#REF!</definedName>
    <definedName name="SHT151TR1" localSheetId="56">#REF!</definedName>
    <definedName name="SHT151TR1" localSheetId="64">#REF!</definedName>
    <definedName name="SHT151TR1">#REF!</definedName>
    <definedName name="sht151tr2">'[11]表15(合併列示及總計)'!$E$7:$E$11</definedName>
    <definedName name="Sovereign_Risk_Charges" localSheetId="17">'[7]misc calcs'!$E$168:$E$241</definedName>
    <definedName name="Sovereign_Risk_Charges">'[8]misc calcs'!$E$168:$E$241</definedName>
    <definedName name="TextRefCopy1" localSheetId="56">#REF!</definedName>
    <definedName name="TextRefCopy1">#REF!</definedName>
    <definedName name="TextRefCopy10" localSheetId="56">#REF!</definedName>
    <definedName name="TextRefCopy10">#REF!</definedName>
    <definedName name="TextRefCopy11" localSheetId="56">#REF!</definedName>
    <definedName name="TextRefCopy11">#REF!</definedName>
    <definedName name="TextRefCopy12" localSheetId="56">#REF!</definedName>
    <definedName name="TextRefCopy12">#REF!</definedName>
    <definedName name="TextRefCopy13" localSheetId="15">#REF!</definedName>
    <definedName name="TextRefCopy13" localSheetId="52">#REF!</definedName>
    <definedName name="TextRefCopy13" localSheetId="56">#REF!</definedName>
    <definedName name="TextRefCopy13">#REF!</definedName>
    <definedName name="TextRefCopy14" localSheetId="56">#REF!</definedName>
    <definedName name="TextRefCopy14">#REF!</definedName>
    <definedName name="TextRefCopy15" localSheetId="56">#REF!</definedName>
    <definedName name="TextRefCopy15">#REF!</definedName>
    <definedName name="TextRefCopy16" localSheetId="56">#REF!</definedName>
    <definedName name="TextRefCopy16">#REF!</definedName>
    <definedName name="TextRefCopy17" localSheetId="56">#REF!</definedName>
    <definedName name="TextRefCopy17">#REF!</definedName>
    <definedName name="TextRefCopy18" localSheetId="56">#REF!</definedName>
    <definedName name="TextRefCopy18">#REF!</definedName>
    <definedName name="TextRefCopy19" localSheetId="56">#REF!</definedName>
    <definedName name="TextRefCopy19">#REF!</definedName>
    <definedName name="TextRefCopy2" localSheetId="56">#REF!</definedName>
    <definedName name="TextRefCopy2">#REF!</definedName>
    <definedName name="TextRefCopy20" localSheetId="56">#REF!</definedName>
    <definedName name="TextRefCopy20">#REF!</definedName>
    <definedName name="TextRefCopy21" localSheetId="56">#REF!</definedName>
    <definedName name="TextRefCopy21">#REF!</definedName>
    <definedName name="TextRefCopy22" localSheetId="56">#REF!</definedName>
    <definedName name="TextRefCopy22">#REF!</definedName>
    <definedName name="TextRefCopy23" localSheetId="56">#REF!</definedName>
    <definedName name="TextRefCopy23">#REF!</definedName>
    <definedName name="TextRefCopy24" localSheetId="56">#REF!</definedName>
    <definedName name="TextRefCopy24">#REF!</definedName>
    <definedName name="TextRefCopy25" localSheetId="56">#REF!</definedName>
    <definedName name="TextRefCopy25">#REF!</definedName>
    <definedName name="TextRefCopy26" localSheetId="56">#REF!</definedName>
    <definedName name="TextRefCopy26">#REF!</definedName>
    <definedName name="TextRefCopy27" localSheetId="56">#REF!</definedName>
    <definedName name="TextRefCopy27">#REF!</definedName>
    <definedName name="TextRefCopy28" localSheetId="56">#REF!</definedName>
    <definedName name="TextRefCopy28">#REF!</definedName>
    <definedName name="TextRefCopy29" localSheetId="15">#REF!</definedName>
    <definedName name="TextRefCopy29" localSheetId="52">#REF!</definedName>
    <definedName name="TextRefCopy29" localSheetId="56">#REF!</definedName>
    <definedName name="TextRefCopy29">#REF!</definedName>
    <definedName name="TextRefCopy3" localSheetId="56">#REF!</definedName>
    <definedName name="TextRefCopy3">#REF!</definedName>
    <definedName name="TextRefCopy30" localSheetId="56">#REF!</definedName>
    <definedName name="TextRefCopy30">#REF!</definedName>
    <definedName name="TextRefCopy31" localSheetId="56">#REF!</definedName>
    <definedName name="TextRefCopy31">#REF!</definedName>
    <definedName name="TextRefCopy32" localSheetId="56">#REF!</definedName>
    <definedName name="TextRefCopy32">#REF!</definedName>
    <definedName name="TextRefCopy33" localSheetId="56">#REF!</definedName>
    <definedName name="TextRefCopy33">#REF!</definedName>
    <definedName name="TextRefCopy34" localSheetId="56">#REF!</definedName>
    <definedName name="TextRefCopy34">#REF!</definedName>
    <definedName name="TextRefCopy35" localSheetId="56">#REF!</definedName>
    <definedName name="TextRefCopy35">#REF!</definedName>
    <definedName name="TextRefCopy36" localSheetId="56">#REF!</definedName>
    <definedName name="TextRefCopy36">#REF!</definedName>
    <definedName name="TextRefCopy37" localSheetId="56">#REF!</definedName>
    <definedName name="TextRefCopy37">#REF!</definedName>
    <definedName name="TextRefCopy38" localSheetId="56">#REF!</definedName>
    <definedName name="TextRefCopy38">#REF!</definedName>
    <definedName name="TextRefCopy39" localSheetId="56">#REF!</definedName>
    <definedName name="TextRefCopy39">#REF!</definedName>
    <definedName name="TextRefCopy4" localSheetId="15">#REF!</definedName>
    <definedName name="TextRefCopy4" localSheetId="52">#REF!</definedName>
    <definedName name="TextRefCopy4" localSheetId="56">#REF!</definedName>
    <definedName name="TextRefCopy4">#REF!</definedName>
    <definedName name="TextRefCopy40" localSheetId="56">#REF!</definedName>
    <definedName name="TextRefCopy40">#REF!</definedName>
    <definedName name="TextRefCopy41" localSheetId="56">#REF!</definedName>
    <definedName name="TextRefCopy41">#REF!</definedName>
    <definedName name="TextRefCopy42" localSheetId="56">#REF!</definedName>
    <definedName name="TextRefCopy42">#REF!</definedName>
    <definedName name="TextRefCopy43" localSheetId="56">#REF!</definedName>
    <definedName name="TextRefCopy43">#REF!</definedName>
    <definedName name="TextRefCopy44" localSheetId="56">#REF!</definedName>
    <definedName name="TextRefCopy44">#REF!</definedName>
    <definedName name="TextRefCopy45" localSheetId="56">#REF!</definedName>
    <definedName name="TextRefCopy45">#REF!</definedName>
    <definedName name="TextRefCopy46" localSheetId="56">#REF!</definedName>
    <definedName name="TextRefCopy46">#REF!</definedName>
    <definedName name="TextRefCopy5" localSheetId="56">#REF!</definedName>
    <definedName name="TextRefCopy5">#REF!</definedName>
    <definedName name="TextRefCopy6" localSheetId="56">#REF!</definedName>
    <definedName name="TextRefCopy6">#REF!</definedName>
    <definedName name="TextRefCopy7" localSheetId="56">#REF!</definedName>
    <definedName name="TextRefCopy7">#REF!</definedName>
    <definedName name="TextRefCopy8" localSheetId="56">#REF!</definedName>
    <definedName name="TextRefCopy8">#REF!</definedName>
    <definedName name="TextRefCopy9" localSheetId="56">#REF!</definedName>
    <definedName name="TextRefCopy9">#REF!</definedName>
    <definedName name="TextRefCopyRangeCount" hidden="1">46</definedName>
    <definedName name="TWD" localSheetId="15">#REF!</definedName>
    <definedName name="TWD" localSheetId="52">#REF!</definedName>
    <definedName name="TWD" localSheetId="56">#REF!</definedName>
    <definedName name="TWD">#REF!</definedName>
    <definedName name="USD_Business_Risk1" localSheetId="17">[7]Business!$B$410:$L$443</definedName>
    <definedName name="USD_Business_Risk1">[8]Business!$B$410:$L$443</definedName>
    <definedName name="USD_Business_Risk2" localSheetId="17">[7]Business!$B$445:$L$478</definedName>
    <definedName name="USD_Business_Risk2">[8]Business!$B$445:$L$478</definedName>
    <definedName name="USD_Business_Risk3" localSheetId="17">[7]Business!$B$480:$L$513</definedName>
    <definedName name="USD_Business_Risk3">[8]Business!$B$480:$L$513</definedName>
    <definedName name="USD_Business_Risk4" localSheetId="17">[7]Business!$B$515:$L$548</definedName>
    <definedName name="USD_Business_Risk4">[8]Business!$B$515:$L$548</definedName>
    <definedName name="USD_Business_Risk5" localSheetId="17">[7]Business!$B$550:$L$583</definedName>
    <definedName name="USD_Business_Risk5">[8]Business!$B$550:$L$583</definedName>
    <definedName name="USD_Business_Summary" localSheetId="17">[7]Business!$R$410:$AJ$443</definedName>
    <definedName name="USD_Business_Summary">[8]Business!$R$410:$AJ$443</definedName>
    <definedName name="USD_Credit_Risk1" localSheetId="17">[7]Credit!$B$403:$P$459</definedName>
    <definedName name="USD_Credit_Risk1">[8]Credit!$B$403:$P$459</definedName>
    <definedName name="USD_Credit_Risk2" localSheetId="17">[7]Credit!$B$464:$P$520</definedName>
    <definedName name="USD_Credit_Risk2">[8]Credit!$B$464:$P$520</definedName>
    <definedName name="USD_Credit_Risk3" localSheetId="17">[7]Credit!$B$525:$P$581</definedName>
    <definedName name="USD_Credit_Risk3">[8]Credit!$B$525:$P$581</definedName>
    <definedName name="USD_Credit_Risk4" localSheetId="17">[7]Credit!$B$586:$P$642</definedName>
    <definedName name="USD_Credit_Risk4">[8]Credit!$B$586:$P$642</definedName>
    <definedName name="USD_Credit_Risk5" localSheetId="17">[7]Credit!$B$646:$P$703</definedName>
    <definedName name="USD_Credit_Risk5">[8]Credit!$B$646:$P$703</definedName>
    <definedName name="USD_Credit_Summary" localSheetId="17">[7]Credit!$BC$403:$BT$459</definedName>
    <definedName name="USD_Credit_Summary">[8]Credit!$BC$403:$BT$459</definedName>
    <definedName name="USD_Diverse" localSheetId="17">'[7]Ceded WP'!$B$406:$R$470</definedName>
    <definedName name="USD_Diverse">'[8]Ceded WP'!$B$406:$R$470</definedName>
    <definedName name="USD_Interest_Rate_Risk1" localSheetId="17">[7]Interest!$B$538:$K$604</definedName>
    <definedName name="USD_Interest_Rate_Risk1">[8]Interest!$B$538:$K$604</definedName>
    <definedName name="USD_Interest_Rate_Risk2" localSheetId="17">[7]Interest!$B$606:$K$672</definedName>
    <definedName name="USD_Interest_Rate_Risk2">[8]Interest!$B$606:$K$672</definedName>
    <definedName name="USD_Interest_Rate_Risk3" localSheetId="17">[7]Interest!$B$674:$K$740</definedName>
    <definedName name="USD_Interest_Rate_Risk3">[8]Interest!$B$674:$K$740</definedName>
    <definedName name="USD_Interest_Rate_Risk4" localSheetId="17">[7]Interest!$B$742:$K$808</definedName>
    <definedName name="USD_Interest_Rate_Risk4">[8]Interest!$B$742:$K$808</definedName>
    <definedName name="USD_Interest_Rate_Risk5" localSheetId="17">[7]Interest!$B$810:$K$876</definedName>
    <definedName name="USD_Interest_Rate_Risk5">[8]Interest!$B$810:$K$876</definedName>
    <definedName name="USD_Interest_Summary" localSheetId="17">[7]Interest!$AE$538:$AV$604</definedName>
    <definedName name="USD_Interest_Summary">[8]Interest!$AE$538:$AV$604</definedName>
    <definedName name="USD_Invest_Summary" localSheetId="17">[7]Investment!$AE$433:$BC$505</definedName>
    <definedName name="USD_Invest_Summary">[8]Investment!$AE$433:$BC$505</definedName>
    <definedName name="USD_Investment_Risk1" localSheetId="17">[7]Investment!$B$433:$S$505</definedName>
    <definedName name="USD_Investment_Risk1">[8]Investment!$B$433:$S$505</definedName>
    <definedName name="USD_Investment_Risk2" localSheetId="17">[7]Investment!$B$508:$S$580</definedName>
    <definedName name="USD_Investment_Risk2">[8]Investment!$B$508:$S$580</definedName>
    <definedName name="USD_Investment_Risk3" localSheetId="17">[7]Investment!$B$583:$S$655</definedName>
    <definedName name="USD_Investment_Risk3">[8]Investment!$B$583:$S$655</definedName>
    <definedName name="USD_Investment_Risk4" localSheetId="17">[7]Investment!$B$658:$S$730</definedName>
    <definedName name="USD_Investment_Risk4">[8]Investment!$B$658:$S$730</definedName>
    <definedName name="USD_Investment_Risk5" localSheetId="17">[7]Investment!$B$733:$S$805</definedName>
    <definedName name="USD_Investment_Risk5">[8]Investment!$B$733:$S$805</definedName>
    <definedName name="USD_LH_Ins_Summary" localSheetId="17">'[7]Life Reserves'!$AD$331:$AR$366</definedName>
    <definedName name="USD_LH_Ins_Summary">'[8]Life Reserves'!$AD$331:$AR$366</definedName>
    <definedName name="USD_LH_Insurance_Risk1" localSheetId="17">'[7]Life Reserves'!$B$331:$L$366</definedName>
    <definedName name="USD_LH_Insurance_Risk1">'[8]Life Reserves'!$B$331:$L$366</definedName>
    <definedName name="USD_LH_Insurance_Risk2" localSheetId="17">'[7]Life Reserves'!$B$371:$L$406</definedName>
    <definedName name="USD_LH_Insurance_Risk2">'[8]Life Reserves'!$B$371:$L$406</definedName>
    <definedName name="USD_LH_Insurance_Risk3" localSheetId="17">'[7]Life Reserves'!$B$411:$L$446</definedName>
    <definedName name="USD_LH_Insurance_Risk3">'[8]Life Reserves'!$B$411:$L$446</definedName>
    <definedName name="USD_LH_Insurance_Risk4" localSheetId="17">'[7]Life Reserves'!$B$451:$L$486</definedName>
    <definedName name="USD_LH_Insurance_Risk4">'[8]Life Reserves'!$B$451:$L$486</definedName>
    <definedName name="USD_LH_Insurance_Risk5" localSheetId="17">'[7]Life Reserves'!$B$491:$L$526</definedName>
    <definedName name="USD_LH_Insurance_Risk5">'[8]Life Reserves'!$B$491:$L$526</definedName>
    <definedName name="USD_Premium_Risk1" localSheetId="17">[7]Premium!$B$513:$N$583</definedName>
    <definedName name="USD_Premium_Risk1">[8]Premium!$B$513:$N$583</definedName>
    <definedName name="USD_Premium_Risk2" localSheetId="17">[7]Premium!$B$586:$N$656</definedName>
    <definedName name="USD_Premium_Risk2">[8]Premium!$B$586:$N$656</definedName>
    <definedName name="USD_Premium_Risk3" localSheetId="17">[7]Premium!$B$659:$N$729</definedName>
    <definedName name="USD_Premium_Risk3">[8]Premium!$B$659:$N$729</definedName>
    <definedName name="USD_Premium_Risk4" localSheetId="17">[7]Premium!$B$732:$N$802</definedName>
    <definedName name="USD_Premium_Risk4">[8]Premium!$B$732:$N$802</definedName>
    <definedName name="USD_Premium_Risk5" localSheetId="17">[7]Premium!$B$805:$N$875</definedName>
    <definedName name="USD_Premium_Risk5">[8]Premium!$B$805:$N$875</definedName>
    <definedName name="USD_Premium_Summary" localSheetId="17">[7]Premium!$AB$513:$AU$583</definedName>
    <definedName name="USD_Premium_Summary">[8]Premium!$AB$513:$AU$583</definedName>
    <definedName name="USD_Recoverable_Breakout1" localSheetId="17">[7]Credit!$AA$406:$AS$459</definedName>
    <definedName name="USD_Recoverable_Breakout1">[8]Credit!$AA$406:$AS$459</definedName>
    <definedName name="USD_Recoverable_Breakout2" localSheetId="17">[7]Credit!$AA$467:$AS$520</definedName>
    <definedName name="USD_Recoverable_Breakout2">[8]Credit!$AA$467:$AS$520</definedName>
    <definedName name="USD_Recoverable_Breakout3" localSheetId="17">[7]Credit!$AA$528:$AS$581</definedName>
    <definedName name="USD_Recoverable_Breakout3">[8]Credit!$AA$528:$AS$581</definedName>
    <definedName name="USD_Recoverable_Breakout4" localSheetId="17">[7]Credit!$AA$589:$AS$642</definedName>
    <definedName name="USD_Recoverable_Breakout4">[8]Credit!$AA$589:$AS$642</definedName>
    <definedName name="USD_Recoverable_Breakout5" localSheetId="17">[7]Credit!$AA$646:$AS$703</definedName>
    <definedName name="USD_Recoverable_Breakout5">[8]Credit!$AA$646:$AS$703</definedName>
    <definedName name="USD_Req_Cap_Summary" localSheetId="17">'[7]Req Cap'!$AA$403:$AV$470</definedName>
    <definedName name="USD_Req_Cap_Summary">'[8]Req Cap'!$AA$403:$AV$470</definedName>
    <definedName name="USD_Required_Capital1" localSheetId="17">'[7]Req Cap'!$B$403:$P$470</definedName>
    <definedName name="USD_Required_Capital1">'[8]Req Cap'!$B$403:$P$470</definedName>
    <definedName name="USD_Required_Capital2" localSheetId="17">'[7]Req Cap'!$B$474:$P$541</definedName>
    <definedName name="USD_Required_Capital2">'[8]Req Cap'!$B$474:$P$541</definedName>
    <definedName name="USD_Required_Capital3" localSheetId="17">'[7]Req Cap'!$B$545:$P$612</definedName>
    <definedName name="USD_Required_Capital3">'[8]Req Cap'!$B$545:$P$612</definedName>
    <definedName name="USD_Required_Capital4" localSheetId="17">'[7]Req Cap'!$B$616:$P$683</definedName>
    <definedName name="USD_Required_Capital4">'[8]Req Cap'!$B$616:$P$683</definedName>
    <definedName name="USD_Required_Capital5" localSheetId="17">'[7]Req Cap'!$B$686:$P$754</definedName>
    <definedName name="USD_Required_Capital5">'[8]Req Cap'!$B$686:$P$754</definedName>
    <definedName name="USD_Reserve_Risk1" localSheetId="17">'[7]NonLife Reserves'!$B$492:$T$552</definedName>
    <definedName name="USD_Reserve_Risk1">'[8]NonLife Reserves'!$B$492:$T$552</definedName>
    <definedName name="USD_Reserve_Risk2" localSheetId="17">'[7]NonLife Reserves'!$B$556:$T$616</definedName>
    <definedName name="USD_Reserve_Risk2">'[8]NonLife Reserves'!$B$556:$T$616</definedName>
    <definedName name="USD_Reserve_Risk3" localSheetId="17">'[7]NonLife Reserves'!$B$620:$T$680</definedName>
    <definedName name="USD_Reserve_Risk3">'[8]NonLife Reserves'!$B$620:$T$680</definedName>
    <definedName name="USD_Reserve_Risk4" localSheetId="17">'[7]NonLife Reserves'!$B$684:$T$744</definedName>
    <definedName name="USD_Reserve_Risk4">'[8]NonLife Reserves'!$B$684:$T$744</definedName>
    <definedName name="USD_Reserve_Risk5" localSheetId="17">'[7]NonLife Reserves'!$B$748:$T$808</definedName>
    <definedName name="USD_Reserve_Risk5">'[8]NonLife Reserves'!$B$748:$T$808</definedName>
    <definedName name="USD_Reserve_Summary" localSheetId="17">'[7]NonLife Reserves'!$AC$492:$AV$552</definedName>
    <definedName name="USD_Reserve_Summary">'[8]NonLife Reserves'!$AC$492:$AV$552</definedName>
    <definedName name="USD_Reserve_Summary2" localSheetId="17">'[7]NonLife Reserves'!$AY$492:$BR$552</definedName>
    <definedName name="USD_Reserve_Summary2">'[8]NonLife Reserves'!$AY$492:$BR$552</definedName>
    <definedName name="weight_rate" localSheetId="14">#REF!</definedName>
    <definedName name="weight_rate" localSheetId="56">#REF!</definedName>
    <definedName name="weight_rate">#REF!</definedName>
    <definedName name="xxxChunkR16382C1" localSheetId="56">+#REF!+#REF!+#REF!+#REF!+#REF!+#REF!+#REF!+#REF!+#REF!+#REF!+#REF!+#REF!+#REF!+#REF!+#REF!+#REF!+#REF!+#REF!+#REF!+#REF!+#REF!+#REF!+#REF!+#REF!+#REF!+#REF!+#REF!+#REF!</definedName>
    <definedName name="xxxChunkR16382C1">+#REF!+#REF!+#REF!+#REF!+#REF!+#REF!+#REF!+#REF!+#REF!+#REF!+#REF!+#REF!+#REF!+#REF!+#REF!+#REF!+#REF!+#REF!+#REF!+#REF!+#REF!+#REF!+#REF!+#REF!+#REF!+#REF!+#REF!+#REF!</definedName>
    <definedName name="xxxChunkR16383C1" localSheetId="56">+#REF!+#REF!+#REF!+#REF!+#REF!-#REF!+#REF!+#REF!+#REF!+#REF!+#REF!+#REF!-#REF!+#REF!-#REF!+#REF!+#REF!+#REF!+#REF!+#REF!+#REF!+#REF!+#REF!+#REF!+#REF!+#REF!+#REF!+#REF!+#REF!+#REF!+#REF!+#REF!-#REF!</definedName>
    <definedName name="xxxChunkR16383C1">+#REF!+#REF!+#REF!+#REF!+#REF!-#REF!+#REF!+#REF!+#REF!+#REF!+#REF!+#REF!-#REF!+#REF!-#REF!+#REF!+#REF!+#REF!+#REF!+#REF!+#REF!+#REF!+#REF!+#REF!+#REF!+#REF!+#REF!+#REF!+#REF!+#REF!+#REF!+#REF!-#REF!</definedName>
    <definedName name="Z_7793056B_648B_11D0_9F55_D619C2B31977_.wvu.PrintArea" localSheetId="31" hidden="1">'表20-1'!$B$1:$J$38</definedName>
    <definedName name="Z_7793056B_648B_11D0_9F55_D619C2B31977_.wvu.PrintArea" localSheetId="41" hidden="1">'表25-1'!$B$1:$J$33</definedName>
    <definedName name="Z_7793056B_648B_11D0_9F55_D619C2B31977_.wvu.PrintArea" localSheetId="42" hidden="1">'表25-2'!$B$1:$J$20</definedName>
    <definedName name="Z_7793056B_648B_11D0_9F55_D619C2B31977_.wvu.PrintTitles" localSheetId="2" hidden="1">表03!$4:$6</definedName>
    <definedName name="Z_E69C307B_4ABB_40A8_9AB0_2BE059051B2A_.wvu.PrintArea" localSheetId="31" hidden="1">'表20-1'!$A$1:$J$50</definedName>
    <definedName name="Z_E69C307B_4ABB_40A8_9AB0_2BE059051B2A_.wvu.PrintArea" localSheetId="34" hidden="1">'表21-2'!$A$1:$N$25</definedName>
    <definedName name="Z_E69C307B_4ABB_40A8_9AB0_2BE059051B2A_.wvu.PrintArea" localSheetId="35" hidden="1">'表22-3'!$A$1:$N$51</definedName>
    <definedName name="Z_E69C307B_4ABB_40A8_9AB0_2BE059051B2A_.wvu.PrintArea" localSheetId="36" hidden="1">'表22-4'!$A$1:$K$23</definedName>
    <definedName name="Z_E69C307B_4ABB_40A8_9AB0_2BE059051B2A_.wvu.PrintArea" localSheetId="37" hidden="1">'表23-1'!$A$1:$P$54</definedName>
    <definedName name="Z_E69C307B_4ABB_40A8_9AB0_2BE059051B2A_.wvu.PrintArea" localSheetId="38" hidden="1">'表23-2'!$A$1:$M$24</definedName>
    <definedName name="Z_E69C307B_4ABB_40A8_9AB0_2BE059051B2A_.wvu.PrintArea" localSheetId="39" hidden="1">'表24-1'!$A$1:$Y$53</definedName>
    <definedName name="Z_E69C307B_4ABB_40A8_9AB0_2BE059051B2A_.wvu.PrintArea" localSheetId="40" hidden="1">'表24-2'!$A$1:$W$24</definedName>
    <definedName name="Z_E69C307B_4ABB_40A8_9AB0_2BE059051B2A_.wvu.PrintArea" localSheetId="41" hidden="1">'表25-1'!$A$1:$AF$56</definedName>
    <definedName name="Z_E69C307B_4ABB_40A8_9AB0_2BE059051B2A_.wvu.PrintArea" localSheetId="42" hidden="1">'表25-2'!$A$1:$AF$27</definedName>
    <definedName name="公司代碼">[17]公司別!$A$1:$B$60</definedName>
    <definedName name="利率" localSheetId="56">#REF!</definedName>
    <definedName name="利率">#REF!</definedName>
    <definedName name="核準文號" localSheetId="56">#REF!</definedName>
    <definedName name="核準文號">#REF!</definedName>
    <definedName name="匯率" localSheetId="17">#REF!</definedName>
    <definedName name="匯率" localSheetId="56">#REF!</definedName>
    <definedName name="匯率">#REF!</definedName>
    <definedName name="總體法規稽核結論" localSheetId="5">#REF!</definedName>
    <definedName name="總體法規稽核結論" localSheetId="13">#REF!</definedName>
    <definedName name="總體法規稽核結論" localSheetId="14">#REF!</definedName>
    <definedName name="總體法規稽核結論" localSheetId="43">#REF!</definedName>
    <definedName name="總體法規稽核結論" localSheetId="51">#REF!</definedName>
    <definedName name="總體法規稽核結論" localSheetId="52">#REF!</definedName>
    <definedName name="總體法規稽核結論" localSheetId="56">#REF!</definedName>
    <definedName name="總體法規稽核結論" localSheetId="64">#REF!</definedName>
    <definedName name="總體法規稽核結論">#REF!</definedName>
    <definedName name="總體數學勾稽結論" localSheetId="5">#REF!</definedName>
    <definedName name="總體數學勾稽結論" localSheetId="13">#REF!</definedName>
    <definedName name="總體數學勾稽結論" localSheetId="14">#REF!</definedName>
    <definedName name="總體數學勾稽結論" localSheetId="43">#REF!</definedName>
    <definedName name="總體數學勾稽結論" localSheetId="51">#REF!</definedName>
    <definedName name="總體數學勾稽結論" localSheetId="52">#REF!</definedName>
    <definedName name="總體數學勾稽結論" localSheetId="56">#REF!</definedName>
    <definedName name="總體數學勾稽結論" localSheetId="64">#REF!</definedName>
    <definedName name="總體數學勾稽結論">#REF!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W46" i="120" l="1"/>
  <c r="S38" i="120"/>
  <c r="R38" i="120"/>
  <c r="Q38" i="120"/>
  <c r="P38" i="120"/>
  <c r="O38" i="120"/>
  <c r="F1218" i="51" l="1"/>
  <c r="F1217" i="51"/>
  <c r="F1216" i="51"/>
  <c r="F1215" i="51"/>
  <c r="F1214" i="51"/>
  <c r="F1213" i="51"/>
  <c r="F1212" i="51"/>
  <c r="F1211" i="51"/>
  <c r="F1210" i="51"/>
  <c r="F1209" i="51"/>
  <c r="F1208" i="51"/>
  <c r="F1207" i="51"/>
  <c r="F1206" i="51"/>
  <c r="F1205" i="51"/>
  <c r="F1204" i="51"/>
  <c r="F1203" i="51"/>
  <c r="F1202" i="51"/>
  <c r="F1201" i="51"/>
  <c r="F1200" i="51"/>
  <c r="F1199" i="51"/>
  <c r="F1198" i="51"/>
  <c r="F1197" i="51"/>
  <c r="F818" i="52"/>
  <c r="F817" i="52"/>
  <c r="F816" i="52"/>
  <c r="F815" i="52"/>
  <c r="F814" i="52"/>
  <c r="F813" i="52"/>
  <c r="F812" i="52"/>
  <c r="F811" i="52"/>
  <c r="F810" i="52"/>
  <c r="F809" i="52"/>
  <c r="F808" i="52"/>
  <c r="F807" i="52"/>
  <c r="F806" i="52"/>
  <c r="F805" i="52"/>
  <c r="F804" i="52"/>
  <c r="F803" i="52"/>
  <c r="F802" i="52"/>
  <c r="F801" i="52"/>
  <c r="F800" i="52"/>
  <c r="F799" i="52"/>
  <c r="F798" i="52"/>
  <c r="F797" i="52"/>
  <c r="F796" i="52"/>
  <c r="F795" i="52"/>
  <c r="F794" i="52"/>
  <c r="F793" i="52"/>
  <c r="F792" i="52"/>
  <c r="F791" i="52"/>
  <c r="F790" i="52"/>
  <c r="F789" i="52"/>
  <c r="F788" i="52"/>
  <c r="F787" i="52"/>
  <c r="F786" i="52"/>
  <c r="F785" i="52"/>
  <c r="F784" i="52"/>
  <c r="F783" i="52"/>
  <c r="F782" i="52"/>
  <c r="F781" i="52"/>
  <c r="F780" i="52"/>
  <c r="F779" i="52"/>
  <c r="F778" i="52"/>
  <c r="F777" i="52"/>
  <c r="F776" i="52"/>
  <c r="F775" i="52"/>
  <c r="F774" i="52"/>
  <c r="F773" i="52"/>
  <c r="F772" i="52"/>
  <c r="F771" i="52"/>
  <c r="F770" i="52"/>
  <c r="F769" i="52"/>
  <c r="F768" i="52"/>
  <c r="F767" i="52"/>
  <c r="F766" i="52"/>
  <c r="F765" i="52"/>
  <c r="F764" i="52"/>
  <c r="F763" i="52"/>
  <c r="F762" i="52"/>
  <c r="F761" i="52"/>
  <c r="F760" i="52"/>
  <c r="F759" i="52"/>
  <c r="F758" i="52"/>
  <c r="F757" i="52"/>
  <c r="F756" i="52"/>
  <c r="F755" i="52"/>
  <c r="F754" i="52"/>
  <c r="F753" i="52"/>
  <c r="F752" i="52"/>
  <c r="F751" i="52"/>
  <c r="F750" i="52"/>
  <c r="F749" i="52"/>
  <c r="F748" i="52"/>
  <c r="F747" i="52"/>
  <c r="F746" i="52"/>
  <c r="F745" i="52"/>
  <c r="F744" i="52"/>
  <c r="F743" i="52"/>
  <c r="F742" i="52"/>
  <c r="F741" i="52"/>
  <c r="F740" i="52"/>
  <c r="F739" i="52"/>
  <c r="F738" i="52"/>
  <c r="F737" i="52"/>
  <c r="F736" i="52"/>
  <c r="F735" i="52"/>
  <c r="F734" i="52"/>
  <c r="F733" i="52"/>
  <c r="F732" i="52"/>
  <c r="F731" i="52"/>
  <c r="F730" i="52"/>
  <c r="F729" i="52"/>
  <c r="F728" i="52"/>
  <c r="F727" i="52"/>
  <c r="F726" i="52"/>
  <c r="F725" i="52"/>
  <c r="F724" i="52"/>
  <c r="F723" i="52"/>
  <c r="F722" i="52"/>
  <c r="F721" i="52"/>
  <c r="F720" i="52"/>
  <c r="F719" i="52"/>
  <c r="F718" i="52"/>
  <c r="F717" i="52"/>
  <c r="F716" i="52"/>
  <c r="F715" i="52"/>
  <c r="F714" i="52"/>
  <c r="F713" i="52"/>
  <c r="F712" i="52"/>
  <c r="F711" i="52"/>
  <c r="F710" i="52"/>
  <c r="F709" i="52"/>
  <c r="F708" i="52"/>
  <c r="F707" i="52"/>
  <c r="F706" i="52"/>
  <c r="F705" i="52"/>
  <c r="F704" i="52"/>
  <c r="F703" i="52"/>
  <c r="F702" i="52"/>
  <c r="F701" i="52"/>
  <c r="F700" i="52"/>
  <c r="F699" i="52"/>
  <c r="F698" i="52"/>
  <c r="F697" i="52"/>
  <c r="F696" i="52"/>
  <c r="F695" i="52"/>
  <c r="F694" i="52"/>
  <c r="F693" i="52"/>
  <c r="F692" i="52"/>
  <c r="F691" i="52"/>
  <c r="F690" i="52"/>
  <c r="F689" i="52"/>
  <c r="F688" i="52"/>
  <c r="F687" i="52"/>
  <c r="F686" i="52"/>
  <c r="F685" i="52"/>
  <c r="F684" i="52"/>
  <c r="F683" i="52"/>
  <c r="F682" i="52"/>
  <c r="F681" i="52"/>
  <c r="F680" i="52"/>
  <c r="F679" i="52"/>
  <c r="F678" i="52"/>
  <c r="F677" i="52"/>
  <c r="F676" i="52"/>
  <c r="F675" i="52"/>
  <c r="F674" i="52"/>
  <c r="F673" i="52"/>
  <c r="F672" i="52"/>
  <c r="F671" i="52"/>
  <c r="F670" i="52"/>
  <c r="F669" i="52"/>
  <c r="F668" i="52"/>
  <c r="F667" i="52"/>
  <c r="F666" i="52"/>
  <c r="F665" i="52"/>
  <c r="F664" i="52"/>
  <c r="F663" i="52"/>
  <c r="F662" i="52"/>
  <c r="F661" i="52"/>
  <c r="F660" i="52"/>
  <c r="F659" i="52"/>
  <c r="F658" i="52"/>
  <c r="F657" i="52"/>
  <c r="F656" i="52"/>
  <c r="F655" i="52"/>
  <c r="F654" i="52"/>
  <c r="F653" i="52"/>
  <c r="F652" i="52"/>
  <c r="F651" i="52"/>
  <c r="F650" i="52"/>
  <c r="F649" i="52"/>
  <c r="F648" i="52"/>
  <c r="F647" i="52"/>
  <c r="F646" i="52"/>
  <c r="F645" i="52"/>
  <c r="F644" i="52"/>
  <c r="F643" i="52"/>
  <c r="F642" i="52"/>
  <c r="F641" i="52"/>
  <c r="F640" i="52"/>
  <c r="F639" i="52"/>
  <c r="F638" i="52"/>
  <c r="F637" i="52"/>
  <c r="F636" i="52"/>
  <c r="F635" i="52"/>
  <c r="F634" i="52"/>
  <c r="F633" i="52"/>
  <c r="F632" i="52"/>
  <c r="F631" i="52"/>
  <c r="F630" i="52"/>
  <c r="F629" i="52"/>
  <c r="F628" i="52"/>
  <c r="F627" i="52"/>
  <c r="F626" i="52"/>
  <c r="F625" i="52"/>
  <c r="F624" i="52"/>
  <c r="F623" i="52"/>
  <c r="F622" i="52"/>
  <c r="F621" i="52"/>
  <c r="F620" i="52"/>
  <c r="F619" i="52"/>
  <c r="F618" i="52"/>
  <c r="F617" i="52"/>
  <c r="F616" i="52"/>
  <c r="F615" i="52"/>
  <c r="F614" i="52"/>
  <c r="F613" i="52"/>
  <c r="F612" i="52"/>
  <c r="F611" i="52"/>
  <c r="F610" i="52"/>
  <c r="F609" i="52"/>
  <c r="F608" i="52"/>
  <c r="F607" i="52"/>
  <c r="F606" i="52"/>
  <c r="F605" i="52"/>
  <c r="F604" i="52"/>
  <c r="F603" i="52"/>
  <c r="F602" i="52"/>
  <c r="F601" i="52"/>
  <c r="F600" i="52"/>
  <c r="F599" i="52"/>
  <c r="F598" i="52"/>
  <c r="F597" i="52"/>
  <c r="F596" i="52"/>
  <c r="F595" i="52"/>
  <c r="F594" i="52"/>
  <c r="F593" i="52"/>
  <c r="F592" i="52"/>
  <c r="F591" i="52"/>
  <c r="F590" i="52"/>
  <c r="F589" i="52"/>
  <c r="F588" i="52"/>
  <c r="F587" i="52"/>
  <c r="F586" i="52"/>
  <c r="F585" i="52"/>
  <c r="F584" i="52"/>
  <c r="F583" i="52"/>
  <c r="F582" i="52"/>
  <c r="F581" i="52"/>
  <c r="F580" i="52"/>
  <c r="F579" i="52"/>
  <c r="F578" i="52"/>
  <c r="F577" i="52"/>
  <c r="F576" i="52"/>
  <c r="F575" i="52"/>
  <c r="F574" i="52"/>
  <c r="F573" i="52"/>
  <c r="F572" i="52"/>
  <c r="F571" i="52"/>
  <c r="F570" i="52"/>
  <c r="F569" i="52"/>
  <c r="F568" i="52"/>
  <c r="F567" i="52"/>
  <c r="F566" i="52"/>
  <c r="F565" i="52"/>
  <c r="F564" i="52"/>
  <c r="F563" i="52"/>
  <c r="F562" i="52"/>
  <c r="F561" i="52"/>
  <c r="F560" i="52"/>
  <c r="F559" i="52"/>
  <c r="F558" i="52"/>
  <c r="F557" i="52"/>
  <c r="F556" i="52"/>
  <c r="F555" i="52"/>
  <c r="F554" i="52"/>
  <c r="F553" i="52"/>
  <c r="F552" i="52"/>
  <c r="F551" i="52"/>
  <c r="F550" i="52"/>
  <c r="F549" i="52"/>
  <c r="F548" i="52"/>
  <c r="F547" i="52"/>
  <c r="F546" i="52"/>
  <c r="F545" i="52"/>
  <c r="F544" i="52"/>
  <c r="F543" i="52"/>
  <c r="F542" i="52"/>
  <c r="F541" i="52"/>
  <c r="F540" i="52"/>
  <c r="F539" i="52"/>
  <c r="F538" i="52"/>
  <c r="F537" i="52"/>
  <c r="F536" i="52"/>
  <c r="F535" i="52"/>
  <c r="F534" i="52"/>
  <c r="F533" i="52"/>
  <c r="F532" i="52"/>
  <c r="F531" i="52"/>
  <c r="F530" i="52"/>
  <c r="F529" i="52"/>
  <c r="F528" i="52"/>
  <c r="F527" i="52"/>
  <c r="F526" i="52"/>
  <c r="F525" i="52"/>
  <c r="F524" i="52"/>
  <c r="F523" i="52"/>
  <c r="F522" i="52"/>
  <c r="F521" i="52"/>
  <c r="F520" i="52"/>
  <c r="F519" i="52"/>
  <c r="F518" i="52"/>
  <c r="F517" i="52"/>
  <c r="F516" i="52"/>
  <c r="F515" i="52"/>
  <c r="F514" i="52"/>
  <c r="F513" i="52"/>
  <c r="F512" i="52"/>
  <c r="F511" i="52"/>
  <c r="F510" i="52"/>
  <c r="F509" i="52"/>
  <c r="F508" i="52"/>
  <c r="F507" i="52"/>
  <c r="F506" i="52"/>
  <c r="F505" i="52"/>
  <c r="F504" i="52"/>
  <c r="F503" i="52"/>
  <c r="F502" i="52"/>
  <c r="F501" i="52"/>
  <c r="F500" i="52"/>
  <c r="F499" i="52"/>
  <c r="F498" i="52"/>
  <c r="F497" i="52"/>
  <c r="F496" i="52"/>
  <c r="F495" i="52"/>
  <c r="F494" i="52"/>
  <c r="F493" i="52"/>
  <c r="F492" i="52"/>
  <c r="F491" i="52"/>
  <c r="F490" i="52"/>
  <c r="F489" i="52"/>
  <c r="F488" i="52"/>
  <c r="F487" i="52"/>
  <c r="F486" i="52"/>
  <c r="F485" i="52"/>
  <c r="F484" i="52"/>
  <c r="F483" i="52"/>
  <c r="F482" i="52"/>
  <c r="F481" i="52"/>
  <c r="F480" i="52"/>
  <c r="F479" i="52"/>
  <c r="F478" i="52"/>
  <c r="F477" i="52"/>
  <c r="F476" i="52"/>
  <c r="F475" i="52"/>
  <c r="F474" i="52"/>
  <c r="F473" i="52"/>
  <c r="F472" i="52"/>
  <c r="F471" i="52"/>
  <c r="F470" i="52"/>
  <c r="F469" i="52"/>
  <c r="F468" i="52"/>
  <c r="F467" i="52"/>
  <c r="F466" i="52"/>
  <c r="F465" i="52"/>
  <c r="F464" i="52"/>
  <c r="F463" i="52"/>
  <c r="F462" i="52"/>
  <c r="F461" i="52"/>
  <c r="F460" i="52"/>
  <c r="F459" i="52"/>
  <c r="F458" i="52"/>
  <c r="F457" i="52"/>
  <c r="F456" i="52"/>
  <c r="F455" i="52"/>
  <c r="F454" i="52"/>
  <c r="F453" i="52"/>
  <c r="F452" i="52"/>
  <c r="F451" i="52"/>
  <c r="F450" i="52"/>
  <c r="F449" i="52"/>
  <c r="F448" i="52"/>
  <c r="F447" i="52"/>
  <c r="F446" i="52"/>
  <c r="F445" i="52"/>
  <c r="F444" i="52"/>
  <c r="F443" i="52"/>
  <c r="F442" i="52"/>
  <c r="F441" i="52"/>
  <c r="F440" i="52"/>
  <c r="F439" i="52"/>
  <c r="F438" i="52"/>
  <c r="F437" i="52"/>
  <c r="F436" i="52"/>
  <c r="F435" i="52"/>
  <c r="F434" i="52"/>
  <c r="F433" i="52"/>
  <c r="F432" i="52"/>
  <c r="F431" i="52"/>
  <c r="F430" i="52"/>
  <c r="F429" i="52"/>
  <c r="F428" i="52"/>
  <c r="F427" i="52"/>
  <c r="F426" i="52"/>
  <c r="F425" i="52"/>
  <c r="F424" i="52"/>
  <c r="F423" i="52"/>
  <c r="F422" i="52"/>
  <c r="F421" i="52"/>
  <c r="F420" i="52"/>
  <c r="F419" i="52"/>
  <c r="F418" i="52"/>
  <c r="F417" i="52"/>
  <c r="F416" i="52"/>
  <c r="F415" i="52"/>
  <c r="F414" i="52"/>
  <c r="F413" i="52"/>
  <c r="F412" i="52"/>
  <c r="F411" i="52"/>
  <c r="F410" i="52"/>
  <c r="F409" i="52"/>
  <c r="F408" i="52"/>
  <c r="F407" i="52"/>
  <c r="F406" i="52"/>
  <c r="F405" i="52"/>
  <c r="F404" i="52"/>
  <c r="F403" i="52"/>
  <c r="F402" i="52"/>
  <c r="F401" i="52"/>
  <c r="F400" i="52"/>
  <c r="F399" i="52"/>
  <c r="F398" i="52"/>
  <c r="F397" i="52"/>
  <c r="F396" i="52"/>
  <c r="F395" i="52"/>
  <c r="F394" i="52"/>
  <c r="F393" i="52"/>
  <c r="F392" i="52"/>
  <c r="F391" i="52"/>
  <c r="F390" i="52"/>
  <c r="F389" i="52"/>
  <c r="F388" i="52"/>
  <c r="F387" i="52"/>
  <c r="F386" i="52"/>
  <c r="F385" i="52"/>
  <c r="F384" i="52"/>
  <c r="F383" i="52"/>
  <c r="F382" i="52"/>
  <c r="F381" i="52"/>
  <c r="F380" i="52"/>
  <c r="F379" i="52"/>
  <c r="F378" i="52"/>
  <c r="F377" i="52"/>
  <c r="F376" i="52"/>
  <c r="F375" i="52"/>
  <c r="F374" i="52"/>
  <c r="F373" i="52"/>
  <c r="F372" i="52"/>
  <c r="F371" i="52"/>
  <c r="F370" i="52"/>
  <c r="F369" i="52"/>
  <c r="F368" i="52"/>
  <c r="F367" i="52"/>
  <c r="F366" i="52"/>
  <c r="F365" i="52"/>
  <c r="F364" i="52"/>
  <c r="F363" i="52"/>
  <c r="F362" i="52"/>
  <c r="F361" i="52"/>
  <c r="F360" i="52"/>
  <c r="F359" i="52"/>
  <c r="F358" i="52"/>
  <c r="F357" i="52"/>
  <c r="F356" i="52"/>
  <c r="F355" i="52"/>
  <c r="F354" i="52"/>
  <c r="F353" i="52"/>
  <c r="F352" i="52"/>
  <c r="F351" i="52"/>
  <c r="F350" i="52"/>
  <c r="F349" i="52"/>
  <c r="F348" i="52"/>
  <c r="F347" i="52"/>
  <c r="F346" i="52"/>
  <c r="F345" i="52"/>
  <c r="F344" i="52"/>
  <c r="F343" i="52"/>
  <c r="F342" i="52"/>
  <c r="F341" i="52"/>
  <c r="F340" i="52"/>
  <c r="F339" i="52"/>
  <c r="F338" i="52"/>
  <c r="F337" i="52"/>
  <c r="F336" i="52"/>
  <c r="F335" i="52"/>
  <c r="F334" i="52"/>
  <c r="F333" i="52"/>
  <c r="F332" i="52"/>
  <c r="F331" i="52"/>
  <c r="F330" i="52"/>
  <c r="F329" i="52"/>
  <c r="F328" i="52"/>
  <c r="F327" i="52"/>
  <c r="F326" i="52"/>
  <c r="F325" i="52"/>
  <c r="F324" i="52"/>
  <c r="F323" i="52"/>
  <c r="F322" i="52"/>
  <c r="F321" i="52"/>
  <c r="F320" i="52"/>
  <c r="F319" i="52"/>
  <c r="F318" i="52"/>
  <c r="F317" i="52"/>
  <c r="F316" i="52"/>
  <c r="F315" i="52"/>
  <c r="F314" i="52"/>
  <c r="F313" i="52"/>
  <c r="F312" i="52"/>
  <c r="F311" i="52"/>
  <c r="F310" i="52"/>
  <c r="F309" i="52"/>
  <c r="F308" i="52"/>
  <c r="F307" i="52"/>
  <c r="F306" i="52"/>
  <c r="F305" i="52"/>
  <c r="F304" i="52"/>
  <c r="F303" i="52"/>
  <c r="F302" i="52"/>
  <c r="F301" i="52"/>
  <c r="F300" i="52"/>
  <c r="F299" i="52"/>
  <c r="F298" i="52"/>
  <c r="F297" i="52"/>
  <c r="F296" i="52"/>
  <c r="F295" i="52"/>
  <c r="F294" i="52"/>
  <c r="F293" i="52"/>
  <c r="F292" i="52"/>
  <c r="F291" i="52"/>
  <c r="F290" i="52"/>
  <c r="F289" i="52"/>
  <c r="F288" i="52"/>
  <c r="F287" i="52"/>
  <c r="F286" i="52"/>
  <c r="F285" i="52"/>
  <c r="F284" i="52"/>
  <c r="F283" i="52"/>
  <c r="F282" i="52"/>
  <c r="F281" i="52"/>
  <c r="F280" i="52"/>
  <c r="F279" i="52"/>
  <c r="F278" i="52"/>
  <c r="F277" i="52"/>
  <c r="F276" i="52"/>
  <c r="F275" i="52"/>
  <c r="F274" i="52"/>
  <c r="F273" i="52"/>
  <c r="F272" i="52"/>
  <c r="F271" i="52"/>
  <c r="F270" i="52"/>
  <c r="F269" i="52"/>
  <c r="F268" i="52"/>
  <c r="F267" i="52"/>
  <c r="F266" i="52"/>
  <c r="F265" i="52"/>
  <c r="F264" i="52"/>
  <c r="F263" i="52"/>
  <c r="F262" i="52"/>
  <c r="F261" i="52"/>
  <c r="F260" i="52"/>
  <c r="F259" i="52"/>
  <c r="F258" i="52"/>
  <c r="F257" i="52"/>
  <c r="F256" i="52"/>
  <c r="F255" i="52"/>
  <c r="F254" i="52"/>
  <c r="F253" i="52"/>
  <c r="F252" i="52"/>
  <c r="F251" i="52"/>
  <c r="F250" i="52"/>
  <c r="F249" i="52"/>
  <c r="F248" i="52"/>
  <c r="F247" i="52"/>
  <c r="F246" i="52"/>
  <c r="F245" i="52"/>
  <c r="F244" i="52"/>
  <c r="F243" i="52"/>
  <c r="F242" i="52"/>
  <c r="F241" i="52"/>
  <c r="F240" i="52"/>
  <c r="F239" i="52"/>
  <c r="F238" i="52"/>
  <c r="F237" i="52"/>
  <c r="F236" i="52"/>
  <c r="F235" i="52"/>
  <c r="F234" i="52"/>
  <c r="F233" i="52"/>
  <c r="F232" i="52"/>
  <c r="F231" i="52"/>
  <c r="F230" i="52"/>
  <c r="F229" i="52"/>
  <c r="F228" i="52"/>
  <c r="F227" i="52"/>
  <c r="F226" i="52"/>
  <c r="F225" i="52"/>
  <c r="F224" i="52"/>
  <c r="F223" i="52"/>
  <c r="F222" i="52"/>
  <c r="F221" i="52"/>
  <c r="F220" i="52"/>
  <c r="F219" i="52"/>
  <c r="F218" i="52"/>
  <c r="F217" i="52"/>
  <c r="F216" i="52"/>
  <c r="F215" i="52"/>
  <c r="F214" i="52"/>
  <c r="F213" i="52"/>
  <c r="F212" i="52"/>
  <c r="F211" i="52"/>
  <c r="F210" i="52"/>
  <c r="F209" i="52"/>
  <c r="F208" i="52"/>
  <c r="F207" i="52"/>
  <c r="F206" i="52"/>
  <c r="F205" i="52"/>
  <c r="F204" i="52"/>
  <c r="F203" i="52"/>
  <c r="F202" i="52"/>
  <c r="F201" i="52"/>
  <c r="F200" i="52"/>
  <c r="F199" i="52"/>
  <c r="F198" i="52"/>
  <c r="F197" i="52"/>
  <c r="F196" i="52"/>
  <c r="F195" i="52"/>
  <c r="F194" i="52"/>
  <c r="F193" i="52"/>
  <c r="F192" i="52"/>
  <c r="F191" i="52"/>
  <c r="F190" i="52"/>
  <c r="F189" i="52"/>
  <c r="F188" i="52"/>
  <c r="F187" i="52"/>
  <c r="F186" i="52"/>
  <c r="F185" i="52"/>
  <c r="F184" i="52"/>
  <c r="F183" i="52"/>
  <c r="F182" i="52"/>
  <c r="F181" i="52"/>
  <c r="F180" i="52"/>
  <c r="F179" i="52"/>
  <c r="F178" i="52"/>
  <c r="F177" i="52"/>
  <c r="F176" i="52"/>
  <c r="F175" i="52"/>
  <c r="F174" i="52"/>
  <c r="F173" i="52"/>
  <c r="F172" i="52"/>
  <c r="F171" i="52"/>
  <c r="F170" i="52"/>
  <c r="F169" i="52"/>
  <c r="F168" i="52"/>
  <c r="F167" i="52"/>
  <c r="F166" i="52"/>
  <c r="F165" i="52"/>
  <c r="F164" i="52"/>
  <c r="F163" i="52"/>
  <c r="F162" i="52"/>
  <c r="F161" i="52"/>
  <c r="F160" i="52"/>
  <c r="F159" i="52"/>
  <c r="F158" i="52"/>
  <c r="F157" i="52"/>
  <c r="F156" i="52"/>
  <c r="F155" i="52"/>
  <c r="F154" i="52"/>
  <c r="F153" i="52"/>
  <c r="F152" i="52"/>
  <c r="F151" i="52"/>
  <c r="F150" i="52"/>
  <c r="F149" i="52"/>
  <c r="F148" i="52"/>
  <c r="F147" i="52"/>
  <c r="F146" i="52"/>
  <c r="F145" i="52"/>
  <c r="F144" i="52"/>
  <c r="F143" i="52"/>
  <c r="F142" i="52"/>
  <c r="F141" i="52"/>
  <c r="F140" i="52"/>
  <c r="F139" i="52"/>
  <c r="F138" i="52"/>
  <c r="F137" i="52"/>
  <c r="F136" i="52"/>
  <c r="F135" i="52"/>
  <c r="F134" i="52"/>
  <c r="F133" i="52"/>
  <c r="F132" i="52"/>
  <c r="F131" i="52"/>
  <c r="F130" i="52"/>
  <c r="F129" i="52"/>
  <c r="F128" i="52"/>
  <c r="F127" i="52"/>
  <c r="F126" i="52"/>
  <c r="F125" i="52"/>
  <c r="F124" i="52"/>
  <c r="F123" i="52"/>
  <c r="F122" i="52"/>
  <c r="F121" i="52"/>
  <c r="F120" i="52"/>
  <c r="F119" i="52"/>
  <c r="F118" i="52"/>
  <c r="F117" i="52"/>
  <c r="F116" i="52"/>
  <c r="F115" i="52"/>
  <c r="F114" i="52"/>
  <c r="F113" i="52"/>
  <c r="F112" i="52"/>
  <c r="F111" i="52"/>
  <c r="F110" i="52"/>
  <c r="F109" i="52"/>
  <c r="F108" i="52"/>
  <c r="F107" i="52"/>
  <c r="F106" i="52"/>
  <c r="F105" i="52"/>
  <c r="F104" i="52"/>
  <c r="F103" i="52"/>
  <c r="F102" i="52"/>
  <c r="F101" i="52"/>
  <c r="F100" i="52"/>
  <c r="F99" i="52"/>
  <c r="F98" i="52"/>
  <c r="F97" i="52"/>
  <c r="F96" i="52"/>
  <c r="F95" i="52"/>
  <c r="F94" i="52"/>
  <c r="F93" i="52"/>
  <c r="F92" i="52"/>
  <c r="F91" i="52"/>
  <c r="F90" i="52"/>
  <c r="F89" i="52"/>
  <c r="F88" i="52"/>
  <c r="F87" i="52"/>
  <c r="F86" i="52"/>
  <c r="F85" i="52"/>
  <c r="F84" i="52"/>
  <c r="F83" i="52"/>
  <c r="F82" i="52"/>
  <c r="F81" i="52"/>
  <c r="F80" i="52"/>
  <c r="F79" i="52"/>
  <c r="F78" i="52"/>
  <c r="F77" i="52"/>
  <c r="F76" i="52"/>
  <c r="F75" i="52"/>
  <c r="F74" i="52"/>
  <c r="F73" i="52"/>
  <c r="F72" i="52"/>
  <c r="F71" i="52"/>
  <c r="F70" i="52"/>
  <c r="F69" i="52"/>
  <c r="F68" i="52"/>
  <c r="F67" i="52"/>
  <c r="F66" i="52"/>
  <c r="F65" i="52"/>
  <c r="F64" i="52"/>
  <c r="F63" i="52"/>
  <c r="F62" i="52"/>
  <c r="F61" i="52"/>
  <c r="F60" i="52"/>
  <c r="F59" i="52"/>
  <c r="F58" i="52"/>
  <c r="F57" i="52"/>
  <c r="F56" i="52"/>
  <c r="F55" i="52"/>
  <c r="F54" i="52"/>
  <c r="F53" i="52"/>
  <c r="F52" i="52"/>
  <c r="F51" i="52"/>
  <c r="F50" i="52"/>
  <c r="F49" i="52"/>
  <c r="F48" i="52"/>
  <c r="F47" i="52"/>
  <c r="F46" i="52"/>
  <c r="F45" i="52"/>
  <c r="F44" i="52"/>
  <c r="F43" i="52"/>
  <c r="F42" i="52"/>
  <c r="F41" i="52"/>
  <c r="F40" i="52"/>
  <c r="F39" i="52"/>
  <c r="F38" i="52"/>
  <c r="F37" i="52"/>
  <c r="F36" i="52"/>
  <c r="F35" i="52"/>
  <c r="F34" i="52"/>
  <c r="F33" i="52"/>
  <c r="F32" i="52"/>
  <c r="F31" i="52"/>
  <c r="F30" i="52"/>
  <c r="F29" i="52"/>
  <c r="F28" i="52"/>
  <c r="F27" i="52"/>
  <c r="F26" i="52"/>
  <c r="F25" i="52"/>
  <c r="F24" i="52"/>
  <c r="F23" i="52"/>
  <c r="F22" i="52"/>
  <c r="F21" i="52"/>
  <c r="F20" i="52"/>
  <c r="F19" i="52"/>
  <c r="F18" i="52"/>
  <c r="F17" i="52"/>
  <c r="F16" i="52"/>
  <c r="F15" i="52"/>
  <c r="F14" i="52"/>
  <c r="F13" i="52"/>
  <c r="F12" i="52"/>
  <c r="F11" i="52"/>
  <c r="F10" i="52"/>
  <c r="F9" i="52"/>
  <c r="F8" i="52"/>
  <c r="F7" i="52"/>
  <c r="F6" i="52"/>
  <c r="F5" i="52"/>
  <c r="F1196" i="51"/>
  <c r="F1195" i="51"/>
  <c r="F1194" i="51"/>
  <c r="F1193" i="51"/>
  <c r="F1192" i="51"/>
  <c r="F1191" i="51"/>
  <c r="F1190" i="51"/>
  <c r="F1189" i="51"/>
  <c r="F1188" i="51"/>
  <c r="F1187" i="51"/>
  <c r="F1186" i="51"/>
  <c r="F1185" i="51"/>
  <c r="F1184" i="51"/>
  <c r="F1183" i="51"/>
  <c r="F1182" i="51"/>
  <c r="F1181" i="51"/>
  <c r="F1180" i="51"/>
  <c r="F1179" i="51"/>
  <c r="F1178" i="51"/>
  <c r="F1177" i="51"/>
  <c r="F1176" i="51"/>
  <c r="F1175" i="51"/>
  <c r="F1174" i="51"/>
  <c r="F1173" i="51"/>
  <c r="F1172" i="51"/>
  <c r="F1171" i="51"/>
  <c r="F1170" i="51"/>
  <c r="F1169" i="51"/>
  <c r="F1168" i="51"/>
  <c r="F1167" i="51"/>
  <c r="F1166" i="51"/>
  <c r="F1165" i="51"/>
  <c r="F1164" i="51"/>
  <c r="F1163" i="51"/>
  <c r="F1162" i="51"/>
  <c r="F1161" i="51"/>
  <c r="F1160" i="51"/>
  <c r="F1159" i="51"/>
  <c r="F1158" i="51"/>
  <c r="F1157" i="51"/>
  <c r="F1156" i="51"/>
  <c r="F1155" i="51"/>
  <c r="F1154" i="51"/>
  <c r="F1153" i="51"/>
  <c r="F1152" i="51"/>
  <c r="F1151" i="51"/>
  <c r="F1150" i="51"/>
  <c r="F1149" i="51"/>
  <c r="F1148" i="51"/>
  <c r="F1147" i="51"/>
  <c r="F1146" i="51"/>
  <c r="F1145" i="51"/>
  <c r="F1144" i="51"/>
  <c r="F1143" i="51"/>
  <c r="F1142" i="51"/>
  <c r="F1141" i="51"/>
  <c r="F1140" i="51"/>
  <c r="F1139" i="51"/>
  <c r="F1138" i="51"/>
  <c r="F1137" i="51"/>
  <c r="F1136" i="51"/>
  <c r="F1135" i="51"/>
  <c r="F1134" i="51"/>
  <c r="F1133" i="51"/>
  <c r="F1132" i="51"/>
  <c r="F1131" i="51"/>
  <c r="F1130" i="51"/>
  <c r="F1129" i="51"/>
  <c r="F1128" i="51"/>
  <c r="F1127" i="51"/>
  <c r="F1126" i="51"/>
  <c r="F1125" i="51"/>
  <c r="F1124" i="51"/>
  <c r="F1123" i="51"/>
  <c r="F1122" i="51"/>
  <c r="F1121" i="51"/>
  <c r="F1120" i="51"/>
  <c r="F1119" i="51"/>
  <c r="F1118" i="51"/>
  <c r="F1117" i="51"/>
  <c r="F1116" i="51"/>
  <c r="F1115" i="51"/>
  <c r="F1114" i="51"/>
  <c r="F1113" i="51"/>
  <c r="F1112" i="51"/>
  <c r="F1111" i="51"/>
  <c r="F1110" i="51"/>
  <c r="F1109" i="51"/>
  <c r="F1108" i="51"/>
  <c r="F1107" i="51"/>
  <c r="F1106" i="51"/>
  <c r="F1105" i="51"/>
  <c r="F1104" i="51"/>
  <c r="F1103" i="51"/>
  <c r="F1102" i="51"/>
  <c r="F1101" i="51"/>
  <c r="F1100" i="51"/>
  <c r="F1099" i="51"/>
  <c r="F1098" i="51"/>
  <c r="F1097" i="51"/>
  <c r="F1096" i="51"/>
  <c r="F1095" i="51"/>
  <c r="F1094" i="51"/>
  <c r="F1093" i="51"/>
  <c r="F1092" i="51"/>
  <c r="F1091" i="51"/>
  <c r="F1090" i="51"/>
  <c r="F1089" i="51"/>
  <c r="F1088" i="51"/>
  <c r="F1087" i="51"/>
  <c r="F1086" i="51"/>
  <c r="F1085" i="51"/>
  <c r="F1084" i="51"/>
  <c r="F1083" i="51"/>
  <c r="F1082" i="51"/>
  <c r="F1081" i="51"/>
  <c r="F1080" i="51"/>
  <c r="F1079" i="51"/>
  <c r="F1078" i="51"/>
  <c r="F1077" i="51"/>
  <c r="F1076" i="51"/>
  <c r="F1075" i="51"/>
  <c r="F1074" i="51"/>
  <c r="F1073" i="51"/>
  <c r="F1072" i="51"/>
  <c r="F1071" i="51"/>
  <c r="F1070" i="51"/>
  <c r="F1069" i="51"/>
  <c r="F1068" i="51"/>
  <c r="F1067" i="51"/>
  <c r="F1066" i="51"/>
  <c r="F1065" i="51"/>
  <c r="F1064" i="51"/>
  <c r="F1063" i="51"/>
  <c r="F1062" i="51"/>
  <c r="F1061" i="51"/>
  <c r="F1060" i="51"/>
  <c r="F1059" i="51"/>
  <c r="F1058" i="51"/>
  <c r="F1057" i="51"/>
  <c r="F1056" i="51"/>
  <c r="F1055" i="51"/>
  <c r="F1054" i="51"/>
  <c r="F1053" i="51"/>
  <c r="F1052" i="51"/>
  <c r="F1051" i="51"/>
  <c r="F1050" i="51"/>
  <c r="F1049" i="51"/>
  <c r="F1048" i="51"/>
  <c r="F1047" i="51"/>
  <c r="F1046" i="51"/>
  <c r="F1045" i="51"/>
  <c r="F1044" i="51"/>
  <c r="F1043" i="51"/>
  <c r="F1042" i="51"/>
  <c r="F1041" i="51"/>
  <c r="F1040" i="51"/>
  <c r="F1039" i="51"/>
  <c r="F1038" i="51"/>
  <c r="F1037" i="51"/>
  <c r="F1036" i="51"/>
  <c r="F1035" i="51"/>
  <c r="F1034" i="51"/>
  <c r="F1033" i="51"/>
  <c r="F1032" i="51"/>
  <c r="F1031" i="51"/>
  <c r="F1030" i="51"/>
  <c r="F1029" i="51"/>
  <c r="F1028" i="51"/>
  <c r="F1027" i="51"/>
  <c r="F1026" i="51"/>
  <c r="F1025" i="51"/>
  <c r="F1024" i="51"/>
  <c r="F1023" i="51"/>
  <c r="F1022" i="51"/>
  <c r="F1021" i="51"/>
  <c r="F1020" i="51"/>
  <c r="F1019" i="51"/>
  <c r="F1018" i="51"/>
  <c r="F1017" i="51"/>
  <c r="F1016" i="51"/>
  <c r="F1015" i="51"/>
  <c r="F1014" i="51"/>
  <c r="F1013" i="51"/>
  <c r="F1012" i="51"/>
  <c r="F1011" i="51"/>
  <c r="F1010" i="51"/>
  <c r="F1009" i="51"/>
  <c r="F1008" i="51"/>
  <c r="F1007" i="51"/>
  <c r="F1006" i="51"/>
  <c r="F1005" i="51"/>
  <c r="F1004" i="51"/>
  <c r="F1003" i="51"/>
  <c r="F1002" i="51"/>
  <c r="F1001" i="51"/>
  <c r="F1000" i="51"/>
  <c r="F999" i="51"/>
  <c r="F998" i="51"/>
  <c r="F997" i="51"/>
  <c r="F996" i="51"/>
  <c r="F995" i="51"/>
  <c r="F994" i="51"/>
  <c r="F993" i="51"/>
  <c r="F992" i="51"/>
  <c r="F991" i="51"/>
  <c r="F990" i="51"/>
  <c r="F989" i="51"/>
  <c r="F988" i="51"/>
  <c r="F987" i="51"/>
  <c r="F986" i="51"/>
  <c r="F985" i="51"/>
  <c r="F984" i="51"/>
  <c r="F983" i="51"/>
  <c r="F982" i="51"/>
  <c r="F981" i="51"/>
  <c r="F980" i="51"/>
  <c r="F979" i="51"/>
  <c r="F978" i="51"/>
  <c r="F977" i="51"/>
  <c r="F976" i="51"/>
  <c r="F975" i="51"/>
  <c r="F974" i="51"/>
  <c r="F973" i="51"/>
  <c r="F972" i="51"/>
  <c r="F971" i="51"/>
  <c r="F970" i="51"/>
  <c r="F969" i="51"/>
  <c r="F968" i="51"/>
  <c r="F967" i="51"/>
  <c r="F966" i="51"/>
  <c r="F965" i="51"/>
  <c r="F964" i="51"/>
  <c r="F963" i="51"/>
  <c r="F962" i="51"/>
  <c r="F961" i="51"/>
  <c r="F960" i="51"/>
  <c r="F959" i="51"/>
  <c r="F958" i="51"/>
  <c r="F957" i="51"/>
  <c r="F956" i="51"/>
  <c r="F955" i="51"/>
  <c r="F954" i="51"/>
  <c r="F953" i="51"/>
  <c r="F952" i="51"/>
  <c r="F951" i="51"/>
  <c r="F950" i="51"/>
  <c r="F949" i="51"/>
  <c r="F948" i="51"/>
  <c r="F947" i="51"/>
  <c r="F946" i="51"/>
  <c r="F945" i="51"/>
  <c r="F944" i="51"/>
  <c r="F943" i="51"/>
  <c r="F942" i="51"/>
  <c r="F941" i="51"/>
  <c r="F940" i="51"/>
  <c r="F939" i="51"/>
  <c r="F938" i="51"/>
  <c r="F937" i="51"/>
  <c r="F936" i="51"/>
  <c r="F935" i="51"/>
  <c r="F934" i="51"/>
  <c r="F933" i="51"/>
  <c r="F932" i="51"/>
  <c r="F931" i="51"/>
  <c r="F930" i="51"/>
  <c r="F929" i="51"/>
  <c r="F928" i="51"/>
  <c r="F927" i="51"/>
  <c r="F926" i="51"/>
  <c r="F925" i="51"/>
  <c r="F924" i="51"/>
  <c r="F923" i="51"/>
  <c r="F922" i="51"/>
  <c r="F921" i="51"/>
  <c r="F920" i="51"/>
  <c r="F919" i="51"/>
  <c r="F918" i="51"/>
  <c r="F917" i="51"/>
  <c r="F916" i="51"/>
  <c r="F915" i="51"/>
  <c r="F914" i="51"/>
  <c r="F913" i="51"/>
  <c r="F912" i="51"/>
  <c r="F911" i="51"/>
  <c r="F910" i="51"/>
  <c r="F909" i="51"/>
  <c r="F908" i="51"/>
  <c r="F907" i="51"/>
  <c r="F906" i="51"/>
  <c r="F905" i="51"/>
  <c r="F904" i="51"/>
  <c r="F903" i="51"/>
  <c r="F902" i="51"/>
  <c r="F901" i="51"/>
  <c r="F900" i="51"/>
  <c r="F899" i="51"/>
  <c r="F898" i="51"/>
  <c r="F897" i="51"/>
  <c r="F896" i="51"/>
  <c r="F895" i="51"/>
  <c r="F894" i="51"/>
  <c r="F893" i="51"/>
  <c r="F892" i="51"/>
  <c r="F891" i="51"/>
  <c r="F890" i="51"/>
  <c r="F889" i="51"/>
  <c r="F888" i="51"/>
  <c r="F887" i="51"/>
  <c r="F886" i="51"/>
  <c r="F885" i="51"/>
  <c r="F884" i="51"/>
  <c r="F883" i="51"/>
  <c r="F882" i="51"/>
  <c r="F881" i="51"/>
  <c r="F880" i="51"/>
  <c r="F879" i="51"/>
  <c r="F878" i="51"/>
  <c r="F877" i="51"/>
  <c r="F876" i="51"/>
  <c r="F875" i="51"/>
  <c r="F874" i="51"/>
  <c r="F873" i="51"/>
  <c r="F872" i="51"/>
  <c r="F871" i="51"/>
  <c r="F870" i="51"/>
  <c r="F869" i="51"/>
  <c r="F868" i="51"/>
  <c r="F867" i="51"/>
  <c r="F866" i="51"/>
  <c r="F865" i="51"/>
  <c r="F864" i="51"/>
  <c r="F863" i="51"/>
  <c r="F862" i="51"/>
  <c r="F861" i="51"/>
  <c r="F860" i="51"/>
  <c r="F859" i="51"/>
  <c r="F858" i="51"/>
  <c r="F857" i="51"/>
  <c r="F856" i="51"/>
  <c r="F855" i="51"/>
  <c r="F854" i="51"/>
  <c r="F853" i="51"/>
  <c r="F852" i="51"/>
  <c r="F851" i="51"/>
  <c r="F850" i="51"/>
  <c r="F849" i="51"/>
  <c r="F848" i="51"/>
  <c r="F847" i="51"/>
  <c r="F846" i="51"/>
  <c r="F845" i="51"/>
  <c r="F844" i="51"/>
  <c r="F843" i="51"/>
  <c r="F842" i="51"/>
  <c r="F841" i="51"/>
  <c r="F840" i="51"/>
  <c r="F839" i="51"/>
  <c r="F838" i="51"/>
  <c r="F837" i="51"/>
  <c r="F836" i="51"/>
  <c r="F835" i="51"/>
  <c r="F834" i="51"/>
  <c r="F833" i="51"/>
  <c r="F832" i="51"/>
  <c r="F831" i="51"/>
  <c r="F830" i="51"/>
  <c r="F829" i="51"/>
  <c r="F828" i="51"/>
  <c r="F827" i="51"/>
  <c r="F826" i="51"/>
  <c r="F825" i="51"/>
  <c r="F824" i="51"/>
  <c r="F823" i="51"/>
  <c r="F822" i="51"/>
  <c r="F821" i="51"/>
  <c r="F820" i="51"/>
  <c r="F819" i="51"/>
  <c r="F818" i="51"/>
  <c r="F817" i="51"/>
  <c r="F816" i="51"/>
  <c r="F815" i="51"/>
  <c r="F814" i="51"/>
  <c r="F813" i="51"/>
  <c r="F812" i="51"/>
  <c r="F811" i="51"/>
  <c r="F810" i="51"/>
  <c r="F809" i="51"/>
  <c r="F808" i="51"/>
  <c r="F807" i="51"/>
  <c r="F806" i="51"/>
  <c r="F805" i="51"/>
  <c r="F804" i="51"/>
  <c r="F803" i="51"/>
  <c r="F802" i="51"/>
  <c r="F801" i="51"/>
  <c r="F800" i="51"/>
  <c r="F799" i="51"/>
  <c r="F798" i="51"/>
  <c r="F797" i="51"/>
  <c r="F796" i="51"/>
  <c r="F795" i="51"/>
  <c r="F794" i="51"/>
  <c r="F793" i="51"/>
  <c r="F792" i="51"/>
  <c r="F791" i="51"/>
  <c r="F790" i="51"/>
  <c r="F789" i="51"/>
  <c r="F788" i="51"/>
  <c r="F787" i="51"/>
  <c r="F786" i="51"/>
  <c r="F785" i="51"/>
  <c r="F784" i="51"/>
  <c r="F783" i="51"/>
  <c r="F782" i="51"/>
  <c r="F781" i="51"/>
  <c r="F780" i="51"/>
  <c r="F779" i="51"/>
  <c r="F778" i="51"/>
  <c r="F777" i="51"/>
  <c r="F776" i="51"/>
  <c r="F775" i="51"/>
  <c r="F774" i="51"/>
  <c r="F773" i="51"/>
  <c r="F772" i="51"/>
  <c r="F771" i="51"/>
  <c r="F770" i="51"/>
  <c r="F769" i="51"/>
  <c r="F768" i="51"/>
  <c r="F767" i="51"/>
  <c r="F766" i="51"/>
  <c r="F765" i="51"/>
  <c r="F764" i="51"/>
  <c r="F763" i="51"/>
  <c r="F762" i="51"/>
  <c r="F761" i="51"/>
  <c r="F760" i="51"/>
  <c r="F759" i="51"/>
  <c r="F758" i="51"/>
  <c r="F757" i="51"/>
  <c r="F756" i="51"/>
  <c r="F755" i="51"/>
  <c r="F754" i="51"/>
  <c r="F753" i="51"/>
  <c r="F752" i="51"/>
  <c r="F751" i="51"/>
  <c r="F750" i="51"/>
  <c r="F749" i="51"/>
  <c r="F748" i="51"/>
  <c r="F747" i="51"/>
  <c r="F746" i="51"/>
  <c r="F745" i="51"/>
  <c r="F744" i="51"/>
  <c r="F743" i="51"/>
  <c r="F742" i="51"/>
  <c r="F741" i="51"/>
  <c r="F740" i="51"/>
  <c r="F739" i="51"/>
  <c r="F738" i="51"/>
  <c r="F737" i="51"/>
  <c r="F736" i="51"/>
  <c r="F735" i="51"/>
  <c r="F734" i="51"/>
  <c r="F733" i="51"/>
  <c r="F732" i="51"/>
  <c r="F731" i="51"/>
  <c r="F730" i="51"/>
  <c r="F729" i="51"/>
  <c r="F728" i="51"/>
  <c r="F727" i="51"/>
  <c r="F726" i="51"/>
  <c r="F725" i="51"/>
  <c r="F724" i="51"/>
  <c r="F723" i="51"/>
  <c r="F722" i="51"/>
  <c r="F721" i="51"/>
  <c r="F720" i="51"/>
  <c r="F719" i="51"/>
  <c r="F718" i="51"/>
  <c r="F717" i="51"/>
  <c r="F716" i="51"/>
  <c r="F715" i="51"/>
  <c r="F714" i="51"/>
  <c r="F713" i="51"/>
  <c r="F712" i="51"/>
  <c r="F711" i="51"/>
  <c r="F710" i="51"/>
  <c r="F709" i="51"/>
  <c r="F708" i="51"/>
  <c r="F707" i="51"/>
  <c r="F706" i="51"/>
  <c r="F705" i="51"/>
  <c r="F704" i="51"/>
  <c r="F703" i="51"/>
  <c r="F702" i="51"/>
  <c r="F701" i="51"/>
  <c r="F700" i="51"/>
  <c r="F699" i="51"/>
  <c r="F698" i="51"/>
  <c r="F697" i="51"/>
  <c r="F696" i="51"/>
  <c r="F695" i="51"/>
  <c r="F694" i="51"/>
  <c r="F693" i="51"/>
  <c r="F692" i="51"/>
  <c r="F691" i="51"/>
  <c r="F690" i="51"/>
  <c r="F689" i="51"/>
  <c r="F688" i="51"/>
  <c r="F687" i="51"/>
  <c r="F686" i="51"/>
  <c r="F685" i="51"/>
  <c r="F684" i="51"/>
  <c r="F683" i="51"/>
  <c r="F682" i="51"/>
  <c r="F681" i="51"/>
  <c r="F680" i="51"/>
  <c r="F679" i="51"/>
  <c r="F678" i="51"/>
  <c r="F677" i="51"/>
  <c r="F676" i="51"/>
  <c r="F675" i="51"/>
  <c r="F674" i="51"/>
  <c r="F673" i="51"/>
  <c r="F672" i="51"/>
  <c r="F671" i="51"/>
  <c r="F670" i="51"/>
  <c r="F669" i="51"/>
  <c r="F668" i="51"/>
  <c r="F667" i="51"/>
  <c r="F666" i="51"/>
  <c r="F665" i="51"/>
  <c r="F664" i="51"/>
  <c r="F663" i="51"/>
  <c r="F662" i="51"/>
  <c r="F661" i="51"/>
  <c r="F660" i="51"/>
  <c r="F659" i="51"/>
  <c r="F658" i="51"/>
  <c r="F657" i="51"/>
  <c r="F656" i="51"/>
  <c r="F655" i="51"/>
  <c r="F654" i="51"/>
  <c r="F653" i="51"/>
  <c r="F652" i="51"/>
  <c r="F651" i="51"/>
  <c r="F650" i="51"/>
  <c r="F649" i="51"/>
  <c r="F648" i="51"/>
  <c r="F647" i="51"/>
  <c r="F646" i="51"/>
  <c r="F645" i="51"/>
  <c r="F644" i="51"/>
  <c r="F643" i="51"/>
  <c r="F642" i="51"/>
  <c r="F641" i="51"/>
  <c r="F640" i="51"/>
  <c r="F639" i="51"/>
  <c r="F638" i="51"/>
  <c r="F637" i="51"/>
  <c r="F636" i="51"/>
  <c r="F635" i="51"/>
  <c r="F634" i="51"/>
  <c r="F633" i="51"/>
  <c r="F632" i="51"/>
  <c r="F631" i="51"/>
  <c r="F630" i="51"/>
  <c r="F629" i="51"/>
  <c r="F628" i="51"/>
  <c r="F627" i="51"/>
  <c r="F626" i="51"/>
  <c r="F625" i="51"/>
  <c r="F624" i="51"/>
  <c r="F623" i="51"/>
  <c r="F622" i="51"/>
  <c r="F621" i="51"/>
  <c r="F620" i="51"/>
  <c r="F619" i="51"/>
  <c r="F618" i="51"/>
  <c r="F617" i="51"/>
  <c r="F616" i="51"/>
  <c r="F615" i="51"/>
  <c r="F614" i="51"/>
  <c r="F613" i="51"/>
  <c r="F612" i="51"/>
  <c r="F611" i="51"/>
  <c r="F610" i="51"/>
  <c r="F609" i="51"/>
  <c r="F608" i="51"/>
  <c r="F607" i="51"/>
  <c r="F606" i="51"/>
  <c r="F605" i="51"/>
  <c r="F604" i="51"/>
  <c r="F603" i="51"/>
  <c r="F602" i="51"/>
  <c r="F601" i="51"/>
  <c r="F600" i="51"/>
  <c r="F599" i="51"/>
  <c r="F598" i="51"/>
  <c r="F597" i="51"/>
  <c r="F596" i="51"/>
  <c r="F595" i="51"/>
  <c r="F594" i="51"/>
  <c r="F593" i="51"/>
  <c r="F592" i="51"/>
  <c r="F591" i="51"/>
  <c r="F590" i="51"/>
  <c r="F589" i="51"/>
  <c r="F588" i="51"/>
  <c r="F587" i="51"/>
  <c r="F586" i="51"/>
  <c r="F585" i="51"/>
  <c r="F584" i="51"/>
  <c r="F583" i="51"/>
  <c r="F582" i="51"/>
  <c r="F581" i="51"/>
  <c r="F580" i="51"/>
  <c r="F579" i="51"/>
  <c r="F578" i="51"/>
  <c r="F577" i="51"/>
  <c r="F576" i="51"/>
  <c r="F575" i="51"/>
  <c r="F574" i="51"/>
  <c r="F573" i="51"/>
  <c r="F572" i="51"/>
  <c r="F571" i="51"/>
  <c r="F570" i="51"/>
  <c r="F569" i="51"/>
  <c r="F568" i="51"/>
  <c r="F567" i="51"/>
  <c r="F566" i="51"/>
  <c r="F565" i="51"/>
  <c r="F564" i="51"/>
  <c r="F563" i="51"/>
  <c r="F562" i="51"/>
  <c r="F561" i="51"/>
  <c r="F560" i="51"/>
  <c r="F559" i="51"/>
  <c r="F558" i="51"/>
  <c r="F557" i="51"/>
  <c r="F556" i="51"/>
  <c r="F555" i="51"/>
  <c r="F554" i="51"/>
  <c r="F553" i="51"/>
  <c r="F552" i="51"/>
  <c r="F551" i="51"/>
  <c r="F550" i="51"/>
  <c r="F549" i="51"/>
  <c r="F548" i="51"/>
  <c r="F547" i="51"/>
  <c r="F546" i="51"/>
  <c r="F545" i="51"/>
  <c r="F544" i="51"/>
  <c r="F543" i="51"/>
  <c r="F542" i="51"/>
  <c r="F541" i="51"/>
  <c r="F540" i="51"/>
  <c r="F539" i="51"/>
  <c r="F538" i="51"/>
  <c r="F537" i="51"/>
  <c r="F536" i="51"/>
  <c r="F535" i="51"/>
  <c r="F534" i="51"/>
  <c r="F533" i="51"/>
  <c r="F532" i="51"/>
  <c r="F531" i="51"/>
  <c r="F530" i="51"/>
  <c r="F529" i="51"/>
  <c r="F528" i="51"/>
  <c r="F527" i="51"/>
  <c r="F526" i="51"/>
  <c r="F525" i="51"/>
  <c r="F524" i="51"/>
  <c r="F523" i="51"/>
  <c r="F522" i="51"/>
  <c r="F521" i="51"/>
  <c r="F520" i="51"/>
  <c r="F519" i="51"/>
  <c r="F518" i="51"/>
  <c r="F517" i="51"/>
  <c r="F516" i="51"/>
  <c r="F515" i="51"/>
  <c r="F514" i="51"/>
  <c r="F513" i="51"/>
  <c r="F512" i="51"/>
  <c r="F511" i="51"/>
  <c r="F510" i="51"/>
  <c r="F509" i="51"/>
  <c r="F508" i="51"/>
  <c r="F507" i="51"/>
  <c r="F506" i="51"/>
  <c r="F505" i="51"/>
  <c r="F504" i="51"/>
  <c r="F503" i="51"/>
  <c r="F502" i="51"/>
  <c r="F501" i="51"/>
  <c r="F500" i="51"/>
  <c r="F499" i="51"/>
  <c r="F498" i="51"/>
  <c r="F497" i="51"/>
  <c r="F496" i="51"/>
  <c r="F495" i="51"/>
  <c r="F494" i="51"/>
  <c r="F493" i="51"/>
  <c r="F492" i="51"/>
  <c r="F491" i="51"/>
  <c r="F490" i="51"/>
  <c r="F489" i="51"/>
  <c r="F488" i="51"/>
  <c r="F487" i="51"/>
  <c r="F486" i="51"/>
  <c r="F485" i="51"/>
  <c r="F484" i="51"/>
  <c r="F483" i="51"/>
  <c r="F482" i="51"/>
  <c r="F481" i="51"/>
  <c r="F480" i="51"/>
  <c r="F479" i="51"/>
  <c r="F478" i="51"/>
  <c r="F477" i="51"/>
  <c r="F476" i="51"/>
  <c r="F475" i="51"/>
  <c r="F474" i="51"/>
  <c r="F473" i="51"/>
  <c r="F472" i="51"/>
  <c r="F471" i="51"/>
  <c r="F470" i="51"/>
  <c r="F469" i="51"/>
  <c r="F468" i="51"/>
  <c r="F467" i="51"/>
  <c r="F466" i="51"/>
  <c r="F465" i="51"/>
  <c r="F464" i="51"/>
  <c r="F463" i="51"/>
  <c r="F462" i="51"/>
  <c r="F461" i="51"/>
  <c r="F460" i="51"/>
  <c r="F459" i="51"/>
  <c r="F458" i="51"/>
  <c r="F457" i="51"/>
  <c r="F456" i="51"/>
  <c r="F455" i="51"/>
  <c r="F454" i="51"/>
  <c r="F453" i="51"/>
  <c r="F452" i="51"/>
  <c r="F451" i="51"/>
  <c r="F450" i="51"/>
  <c r="F449" i="51"/>
  <c r="F448" i="51"/>
  <c r="F447" i="51"/>
  <c r="F446" i="51"/>
  <c r="F445" i="51"/>
  <c r="F444" i="51"/>
  <c r="F443" i="51"/>
  <c r="F442" i="51"/>
  <c r="F441" i="51"/>
  <c r="F440" i="51"/>
  <c r="F439" i="51"/>
  <c r="F438" i="51"/>
  <c r="F437" i="51"/>
  <c r="F436" i="51"/>
  <c r="F435" i="51"/>
  <c r="F434" i="51"/>
  <c r="F433" i="51"/>
  <c r="F432" i="51"/>
  <c r="F431" i="51"/>
  <c r="F430" i="51"/>
  <c r="F429" i="51"/>
  <c r="F428" i="51"/>
  <c r="F427" i="51"/>
  <c r="F426" i="51"/>
  <c r="F425" i="51"/>
  <c r="F424" i="51"/>
  <c r="F423" i="51"/>
  <c r="F422" i="51"/>
  <c r="F421" i="51"/>
  <c r="F420" i="51"/>
  <c r="F419" i="51"/>
  <c r="F418" i="51"/>
  <c r="F417" i="51"/>
  <c r="F416" i="51"/>
  <c r="F415" i="51"/>
  <c r="F414" i="51"/>
  <c r="F413" i="51"/>
  <c r="F412" i="51"/>
  <c r="F411" i="51"/>
  <c r="F410" i="51"/>
  <c r="F409" i="51"/>
  <c r="F408" i="51"/>
  <c r="F407" i="51"/>
  <c r="F406" i="51"/>
  <c r="F405" i="51"/>
  <c r="F404" i="51"/>
  <c r="F403" i="51"/>
  <c r="F402" i="51"/>
  <c r="F401" i="51"/>
  <c r="F400" i="51"/>
  <c r="F399" i="51"/>
  <c r="F398" i="51"/>
  <c r="F397" i="51"/>
  <c r="F396" i="51"/>
  <c r="F395" i="51"/>
  <c r="F394" i="51"/>
  <c r="F393" i="51"/>
  <c r="F392" i="51"/>
  <c r="F391" i="51"/>
  <c r="F390" i="51"/>
  <c r="F389" i="51"/>
  <c r="F388" i="51"/>
  <c r="F387" i="51"/>
  <c r="F386" i="51"/>
  <c r="F385" i="51"/>
  <c r="F384" i="51"/>
  <c r="F383" i="51"/>
  <c r="F382" i="51"/>
  <c r="F381" i="51"/>
  <c r="F380" i="51"/>
  <c r="F379" i="51"/>
  <c r="F378" i="51"/>
  <c r="F377" i="51"/>
  <c r="F376" i="51"/>
  <c r="F375" i="51"/>
  <c r="F374" i="51"/>
  <c r="F373" i="51"/>
  <c r="F372" i="51"/>
  <c r="F371" i="51"/>
  <c r="F370" i="51"/>
  <c r="F369" i="51"/>
  <c r="F368" i="51"/>
  <c r="F367" i="51"/>
  <c r="F366" i="51"/>
  <c r="F365" i="51"/>
  <c r="F364" i="51"/>
  <c r="F363" i="51"/>
  <c r="F362" i="51"/>
  <c r="F361" i="51"/>
  <c r="F360" i="51"/>
  <c r="F359" i="51"/>
  <c r="F358" i="51"/>
  <c r="F357" i="51"/>
  <c r="F356" i="51"/>
  <c r="F355" i="51"/>
  <c r="F354" i="51"/>
  <c r="F353" i="51"/>
  <c r="F352" i="51"/>
  <c r="F351" i="51"/>
  <c r="F350" i="51"/>
  <c r="F349" i="51"/>
  <c r="F348" i="51"/>
  <c r="F347" i="51"/>
  <c r="F346" i="51"/>
  <c r="F345" i="51"/>
  <c r="F344" i="51"/>
  <c r="F343" i="51"/>
  <c r="F342" i="51"/>
  <c r="F341" i="51"/>
  <c r="F340" i="51"/>
  <c r="F339" i="51"/>
  <c r="F338" i="51"/>
  <c r="F337" i="51"/>
  <c r="F336" i="51"/>
  <c r="F335" i="51"/>
  <c r="F334" i="51"/>
  <c r="F333" i="51"/>
  <c r="F332" i="51"/>
  <c r="F331" i="51"/>
  <c r="F330" i="51"/>
  <c r="F329" i="51"/>
  <c r="F328" i="51"/>
  <c r="F327" i="51"/>
  <c r="F326" i="51"/>
  <c r="F325" i="51"/>
  <c r="F324" i="51"/>
  <c r="F323" i="51"/>
  <c r="F322" i="51"/>
  <c r="F321" i="51"/>
  <c r="F320" i="51"/>
  <c r="F319" i="51"/>
  <c r="F318" i="51"/>
  <c r="F317" i="51"/>
  <c r="F316" i="51"/>
  <c r="F315" i="51"/>
  <c r="F314" i="51"/>
  <c r="F313" i="51"/>
  <c r="F312" i="51"/>
  <c r="F311" i="51"/>
  <c r="F310" i="51"/>
  <c r="F309" i="51"/>
  <c r="F308" i="51"/>
  <c r="F307" i="51"/>
  <c r="F306" i="51"/>
  <c r="F305" i="51"/>
  <c r="F304" i="51"/>
  <c r="F303" i="51"/>
  <c r="F302" i="51"/>
  <c r="F301" i="51"/>
  <c r="F300" i="51"/>
  <c r="F299" i="51"/>
  <c r="F298" i="51"/>
  <c r="F297" i="51"/>
  <c r="F296" i="51"/>
  <c r="F295" i="51"/>
  <c r="F294" i="51"/>
  <c r="F293" i="51"/>
  <c r="F292" i="51"/>
  <c r="F291" i="51"/>
  <c r="F290" i="51"/>
  <c r="F289" i="51"/>
  <c r="F288" i="51"/>
  <c r="F287" i="51"/>
  <c r="F286" i="51"/>
  <c r="F285" i="51"/>
  <c r="F284" i="51"/>
  <c r="F283" i="51"/>
  <c r="F282" i="51"/>
  <c r="F281" i="51"/>
  <c r="F280" i="51"/>
  <c r="F279" i="51"/>
  <c r="F278" i="51"/>
  <c r="F277" i="51"/>
  <c r="F276" i="51"/>
  <c r="F275" i="51"/>
  <c r="F274" i="51"/>
  <c r="F273" i="51"/>
  <c r="F272" i="51"/>
  <c r="F271" i="51"/>
  <c r="F270" i="51"/>
  <c r="F269" i="51"/>
  <c r="F268" i="51"/>
  <c r="F267" i="51"/>
  <c r="F266" i="51"/>
  <c r="F265" i="51"/>
  <c r="F264" i="51"/>
  <c r="F263" i="51"/>
  <c r="F262" i="51"/>
  <c r="F261" i="51"/>
  <c r="F260" i="51"/>
  <c r="F259" i="51"/>
  <c r="F258" i="51"/>
  <c r="F257" i="51"/>
  <c r="F256" i="51"/>
  <c r="F255" i="51"/>
  <c r="F254" i="51"/>
  <c r="F253" i="51"/>
  <c r="F252" i="51"/>
  <c r="F251" i="51"/>
  <c r="F250" i="51"/>
  <c r="F249" i="51"/>
  <c r="F248" i="51"/>
  <c r="F247" i="51"/>
  <c r="F246" i="51"/>
  <c r="F245" i="51"/>
  <c r="F244" i="51"/>
  <c r="F243" i="51"/>
  <c r="F242" i="51"/>
  <c r="F241" i="51"/>
  <c r="F240" i="51"/>
  <c r="F239" i="51"/>
  <c r="F238" i="51"/>
  <c r="F237" i="51"/>
  <c r="F236" i="51"/>
  <c r="F235" i="51"/>
  <c r="F234" i="51"/>
  <c r="F233" i="51"/>
  <c r="F232" i="51"/>
  <c r="F231" i="51"/>
  <c r="F230" i="51"/>
  <c r="F229" i="51"/>
  <c r="F228" i="51"/>
  <c r="F227" i="51"/>
  <c r="F226" i="51"/>
  <c r="F225" i="51"/>
  <c r="F224" i="51"/>
  <c r="F223" i="51"/>
  <c r="F222" i="51"/>
  <c r="F221" i="51"/>
  <c r="F220" i="51"/>
  <c r="F219" i="51"/>
  <c r="F218" i="51"/>
  <c r="F217" i="51"/>
  <c r="F216" i="51"/>
  <c r="F215" i="51"/>
  <c r="F214" i="51"/>
  <c r="F213" i="51"/>
  <c r="F212" i="51"/>
  <c r="F211" i="51"/>
  <c r="F210" i="51"/>
  <c r="F209" i="51"/>
  <c r="F208" i="51"/>
  <c r="F207" i="51"/>
  <c r="F206" i="51"/>
  <c r="F205" i="51"/>
  <c r="F204" i="51"/>
  <c r="F203" i="51"/>
  <c r="F202" i="51"/>
  <c r="F201" i="51"/>
  <c r="F200" i="51"/>
  <c r="F199" i="51"/>
  <c r="F198" i="51"/>
  <c r="F197" i="51"/>
  <c r="F196" i="51"/>
  <c r="F195" i="51"/>
  <c r="F194" i="51"/>
  <c r="F193" i="51"/>
  <c r="F192" i="51"/>
  <c r="F191" i="51"/>
  <c r="F190" i="51"/>
  <c r="F189" i="51"/>
  <c r="F188" i="51"/>
  <c r="F187" i="51"/>
  <c r="F186" i="51"/>
  <c r="F185" i="51"/>
  <c r="F184" i="51"/>
  <c r="F183" i="51"/>
  <c r="F182" i="51"/>
  <c r="F181" i="51"/>
  <c r="F180" i="51"/>
  <c r="F179" i="51"/>
  <c r="F178" i="51"/>
  <c r="F177" i="51"/>
  <c r="F176" i="51"/>
  <c r="F175" i="51"/>
  <c r="F174" i="51"/>
  <c r="F173" i="51"/>
  <c r="F172" i="51"/>
  <c r="F171" i="51"/>
  <c r="F170" i="51"/>
  <c r="F169" i="51"/>
  <c r="F168" i="51"/>
  <c r="F167" i="51"/>
  <c r="F166" i="51"/>
  <c r="F165" i="51"/>
  <c r="F164" i="51"/>
  <c r="F163" i="51"/>
  <c r="F162" i="51"/>
  <c r="F161" i="51"/>
  <c r="F160" i="51"/>
  <c r="F159" i="51"/>
  <c r="F158" i="51"/>
  <c r="F157" i="51"/>
  <c r="F156" i="51"/>
  <c r="F155" i="51"/>
  <c r="F154" i="51"/>
  <c r="F153" i="51"/>
  <c r="F152" i="51"/>
  <c r="F151" i="51"/>
  <c r="F150" i="51"/>
  <c r="F149" i="51"/>
  <c r="F148" i="51"/>
  <c r="F147" i="51"/>
  <c r="F146" i="51"/>
  <c r="F145" i="51"/>
  <c r="F144" i="51"/>
  <c r="F143" i="51"/>
  <c r="F142" i="51"/>
  <c r="F141" i="51"/>
  <c r="F140" i="51"/>
  <c r="F139" i="51"/>
  <c r="F138" i="51"/>
  <c r="F137" i="51"/>
  <c r="F136" i="51"/>
  <c r="F135" i="51"/>
  <c r="F134" i="51"/>
  <c r="F133" i="51"/>
  <c r="F132" i="51"/>
  <c r="F131" i="51"/>
  <c r="F130" i="51"/>
  <c r="F129" i="51"/>
  <c r="F128" i="51"/>
  <c r="F127" i="51"/>
  <c r="F126" i="51"/>
  <c r="F125" i="51"/>
  <c r="F124" i="51"/>
  <c r="F123" i="51"/>
  <c r="F122" i="51"/>
  <c r="F121" i="51"/>
  <c r="F120" i="51"/>
  <c r="F119" i="51"/>
  <c r="F118" i="51"/>
  <c r="F117" i="51"/>
  <c r="F116" i="51"/>
  <c r="F115" i="51"/>
  <c r="F114" i="51"/>
  <c r="F113" i="51"/>
  <c r="F112" i="51"/>
  <c r="F111" i="51"/>
  <c r="F110" i="51"/>
  <c r="F109" i="51"/>
  <c r="F108" i="51"/>
  <c r="F107" i="51"/>
  <c r="F106" i="51"/>
  <c r="F105" i="51"/>
  <c r="F104" i="51"/>
  <c r="F103" i="51"/>
  <c r="F102" i="51"/>
  <c r="F101" i="51"/>
  <c r="F100" i="51"/>
  <c r="F99" i="51"/>
  <c r="F98" i="51"/>
  <c r="F97" i="51"/>
  <c r="F96" i="51"/>
  <c r="F95" i="51"/>
  <c r="F94" i="51"/>
  <c r="F93" i="51"/>
  <c r="F92" i="51"/>
  <c r="F91" i="51"/>
  <c r="F90" i="51"/>
  <c r="F89" i="51"/>
  <c r="F88" i="51"/>
  <c r="F87" i="51"/>
  <c r="F86" i="51"/>
  <c r="F85" i="51"/>
  <c r="F84" i="51"/>
  <c r="F83" i="51"/>
  <c r="F82" i="51"/>
  <c r="F81" i="51"/>
  <c r="F80" i="51"/>
  <c r="F79" i="51"/>
  <c r="F78" i="51"/>
  <c r="F77" i="51"/>
  <c r="F76" i="51"/>
  <c r="F75" i="51"/>
  <c r="F74" i="51"/>
  <c r="F73" i="51"/>
  <c r="F72" i="51"/>
  <c r="F71" i="51"/>
  <c r="F70" i="51"/>
  <c r="F69" i="51"/>
  <c r="F68" i="51"/>
  <c r="F67" i="51"/>
  <c r="F66" i="51"/>
  <c r="F65" i="51"/>
  <c r="F64" i="51"/>
  <c r="F63" i="51"/>
  <c r="F62" i="51"/>
  <c r="F61" i="51"/>
  <c r="F60" i="51"/>
  <c r="F59" i="51"/>
  <c r="F58" i="51"/>
  <c r="F57" i="51"/>
  <c r="F56" i="51"/>
  <c r="F55" i="51"/>
  <c r="F54" i="51"/>
  <c r="F53" i="51"/>
  <c r="F52" i="51"/>
  <c r="F51" i="51"/>
  <c r="F50" i="51"/>
  <c r="F49" i="51"/>
  <c r="F48" i="51"/>
  <c r="F47" i="51"/>
  <c r="F46" i="51"/>
  <c r="F45" i="51"/>
  <c r="F44" i="51"/>
  <c r="F43" i="51"/>
  <c r="F42" i="51"/>
  <c r="F41" i="51"/>
  <c r="F40" i="51"/>
  <c r="F39" i="51"/>
  <c r="F38" i="51"/>
  <c r="F37" i="51"/>
  <c r="F36" i="51"/>
  <c r="F35" i="51"/>
  <c r="F34" i="51"/>
  <c r="F33" i="51"/>
  <c r="F32" i="51"/>
  <c r="F31" i="51"/>
  <c r="F30" i="51"/>
  <c r="F29" i="51"/>
  <c r="F28" i="51"/>
  <c r="F27" i="51"/>
  <c r="F26" i="51"/>
  <c r="F25" i="51"/>
  <c r="F24" i="51"/>
  <c r="F23" i="51"/>
  <c r="F22" i="51"/>
  <c r="F21" i="51"/>
  <c r="F20" i="51"/>
  <c r="F19" i="51"/>
  <c r="F18" i="51"/>
  <c r="F17" i="51"/>
  <c r="F16" i="51"/>
  <c r="F15" i="51"/>
  <c r="F14" i="51"/>
  <c r="F13" i="51"/>
  <c r="F12" i="51"/>
  <c r="F11" i="51"/>
  <c r="F10" i="51"/>
  <c r="F9" i="51"/>
  <c r="F8" i="51"/>
  <c r="F7" i="51"/>
  <c r="F6" i="51"/>
  <c r="F5" i="51"/>
  <c r="D122" i="31"/>
  <c r="F122" i="31" s="1"/>
  <c r="E162" i="31"/>
  <c r="D162" i="31"/>
  <c r="D77" i="35"/>
  <c r="Z6" i="120"/>
  <c r="Y6" i="120"/>
  <c r="U6" i="120"/>
  <c r="V6" i="120"/>
  <c r="W6" i="120"/>
  <c r="T6" i="120"/>
  <c r="N38" i="120"/>
  <c r="N47" i="120" s="1"/>
  <c r="N6" i="120"/>
  <c r="M6" i="120"/>
  <c r="L38" i="120"/>
  <c r="L6" i="120"/>
  <c r="K6" i="120"/>
  <c r="J6" i="120"/>
  <c r="I38" i="120"/>
  <c r="I6" i="120"/>
  <c r="H6" i="120"/>
  <c r="D6" i="120"/>
  <c r="C6" i="120"/>
  <c r="Z39" i="21"/>
  <c r="Y8" i="21"/>
  <c r="X8" i="21"/>
  <c r="W39" i="21"/>
  <c r="V8" i="21"/>
  <c r="U8" i="21"/>
  <c r="T39" i="21"/>
  <c r="S8" i="21"/>
  <c r="R8" i="21"/>
  <c r="Q38" i="21"/>
  <c r="Q39" i="21"/>
  <c r="P8" i="21"/>
  <c r="O8" i="21"/>
  <c r="N39" i="21"/>
  <c r="M8" i="21"/>
  <c r="L8" i="21"/>
  <c r="K39" i="21"/>
  <c r="C38" i="35" s="1"/>
  <c r="F38" i="35" s="1"/>
  <c r="J8" i="21"/>
  <c r="I8" i="21"/>
  <c r="H39" i="21"/>
  <c r="F162" i="31" l="1"/>
  <c r="B38" i="54"/>
  <c r="L47" i="120"/>
  <c r="I47" i="120"/>
  <c r="G8" i="21"/>
  <c r="F8" i="21"/>
  <c r="E39" i="21"/>
  <c r="AA39" i="21" s="1"/>
  <c r="D8" i="21"/>
  <c r="C8" i="21"/>
  <c r="F39" i="114"/>
  <c r="U38" i="114"/>
  <c r="U40" i="114"/>
  <c r="T7" i="114"/>
  <c r="S7" i="114"/>
  <c r="R7" i="114"/>
  <c r="Q7" i="114"/>
  <c r="P7" i="114"/>
  <c r="O7" i="114"/>
  <c r="N7" i="114"/>
  <c r="M7" i="114"/>
  <c r="L7" i="114"/>
  <c r="K7" i="114"/>
  <c r="I7" i="114"/>
  <c r="H7" i="114"/>
  <c r="G7" i="114"/>
  <c r="F7" i="114"/>
  <c r="D7" i="114"/>
  <c r="C7" i="114"/>
  <c r="K39" i="114"/>
  <c r="N28" i="17"/>
  <c r="N29" i="17"/>
  <c r="N30" i="17"/>
  <c r="N31" i="17"/>
  <c r="N32" i="17"/>
  <c r="N33" i="17"/>
  <c r="N34" i="17"/>
  <c r="N35" i="17"/>
  <c r="N36" i="17"/>
  <c r="N37" i="17"/>
  <c r="N38" i="17"/>
  <c r="M7" i="17"/>
  <c r="L7" i="17"/>
  <c r="K32" i="17"/>
  <c r="K33" i="17"/>
  <c r="K34" i="17"/>
  <c r="K35" i="17"/>
  <c r="K36" i="17"/>
  <c r="K37" i="17"/>
  <c r="K38" i="17"/>
  <c r="K31" i="17"/>
  <c r="J7" i="17"/>
  <c r="I7" i="17"/>
  <c r="H12" i="17"/>
  <c r="H13" i="17"/>
  <c r="H14" i="17"/>
  <c r="H15" i="17"/>
  <c r="H16" i="17"/>
  <c r="H17" i="17"/>
  <c r="H18" i="17"/>
  <c r="H19" i="17"/>
  <c r="H20" i="17"/>
  <c r="H21" i="17"/>
  <c r="H22" i="17"/>
  <c r="H23" i="17"/>
  <c r="H24" i="17"/>
  <c r="H25" i="17"/>
  <c r="H26" i="17"/>
  <c r="H27" i="17"/>
  <c r="H28" i="17"/>
  <c r="H29" i="17"/>
  <c r="H30" i="17"/>
  <c r="H31" i="17"/>
  <c r="H32" i="17"/>
  <c r="H33" i="17"/>
  <c r="H34" i="17"/>
  <c r="H35" i="17"/>
  <c r="H36" i="17"/>
  <c r="H37" i="17"/>
  <c r="H38" i="17"/>
  <c r="G7" i="17"/>
  <c r="F7" i="17"/>
  <c r="E14" i="17"/>
  <c r="E15" i="17"/>
  <c r="E16" i="17"/>
  <c r="E17" i="17"/>
  <c r="E18" i="17"/>
  <c r="E19" i="17"/>
  <c r="E20" i="17"/>
  <c r="E21" i="17"/>
  <c r="E22" i="17"/>
  <c r="E23" i="17"/>
  <c r="E24" i="17"/>
  <c r="E25" i="17"/>
  <c r="E26" i="17"/>
  <c r="E27" i="17"/>
  <c r="E28" i="17"/>
  <c r="E29" i="17"/>
  <c r="E30" i="17"/>
  <c r="E31" i="17"/>
  <c r="E32" i="17"/>
  <c r="E33" i="17"/>
  <c r="E34" i="17"/>
  <c r="E35" i="17"/>
  <c r="E36" i="17"/>
  <c r="E37" i="17"/>
  <c r="E38" i="17"/>
  <c r="C108" i="35" s="1"/>
  <c r="D7" i="17"/>
  <c r="C7" i="17"/>
  <c r="M38" i="13"/>
  <c r="L38" i="13"/>
  <c r="K38" i="13"/>
  <c r="N38" i="13" s="1"/>
  <c r="J10" i="13"/>
  <c r="J11" i="13"/>
  <c r="J12" i="13"/>
  <c r="J13" i="13"/>
  <c r="J14" i="13"/>
  <c r="J15" i="13"/>
  <c r="J16" i="13"/>
  <c r="J17" i="13"/>
  <c r="J18" i="13"/>
  <c r="J19" i="13"/>
  <c r="J20" i="13"/>
  <c r="J21" i="13"/>
  <c r="J22" i="13"/>
  <c r="J23" i="13"/>
  <c r="J24" i="13"/>
  <c r="J25" i="13"/>
  <c r="J26" i="13"/>
  <c r="J27" i="13"/>
  <c r="J28" i="13"/>
  <c r="J29" i="13"/>
  <c r="J30" i="13"/>
  <c r="J31" i="13"/>
  <c r="J32" i="13"/>
  <c r="J33" i="13"/>
  <c r="J34" i="13"/>
  <c r="J35" i="13"/>
  <c r="J36" i="13"/>
  <c r="J37" i="13"/>
  <c r="J38" i="13"/>
  <c r="I7" i="13"/>
  <c r="H7" i="13"/>
  <c r="G7" i="13"/>
  <c r="F10" i="13"/>
  <c r="F11" i="13"/>
  <c r="F12" i="13"/>
  <c r="F13" i="13"/>
  <c r="F14" i="13"/>
  <c r="F15" i="13"/>
  <c r="F16" i="13"/>
  <c r="F17" i="13"/>
  <c r="F18" i="13"/>
  <c r="F19" i="13"/>
  <c r="F20" i="13"/>
  <c r="F21" i="13"/>
  <c r="F22" i="13"/>
  <c r="F23" i="13"/>
  <c r="F24" i="13"/>
  <c r="F25" i="13"/>
  <c r="F26" i="13"/>
  <c r="F27" i="13"/>
  <c r="F28" i="13"/>
  <c r="F29" i="13"/>
  <c r="F30" i="13"/>
  <c r="F31" i="13"/>
  <c r="F32" i="13"/>
  <c r="F33" i="13"/>
  <c r="F34" i="13"/>
  <c r="F35" i="13"/>
  <c r="F36" i="13"/>
  <c r="F37" i="13"/>
  <c r="F38" i="13"/>
  <c r="E7" i="13"/>
  <c r="D7" i="13"/>
  <c r="C7" i="13"/>
  <c r="J34" i="11"/>
  <c r="J35" i="11"/>
  <c r="J36" i="11"/>
  <c r="J37" i="11"/>
  <c r="J33" i="11"/>
  <c r="I6" i="11"/>
  <c r="H6" i="11"/>
  <c r="G6" i="11"/>
  <c r="F37" i="11"/>
  <c r="F7" i="11"/>
  <c r="F8" i="11"/>
  <c r="F9" i="11"/>
  <c r="F10" i="11"/>
  <c r="F11" i="11"/>
  <c r="F12" i="11"/>
  <c r="F13" i="11"/>
  <c r="F14" i="11"/>
  <c r="F15" i="11"/>
  <c r="F16" i="11"/>
  <c r="F17" i="11"/>
  <c r="F18" i="11"/>
  <c r="F19" i="11"/>
  <c r="F20" i="11"/>
  <c r="F21" i="11"/>
  <c r="F22" i="11"/>
  <c r="F23" i="11"/>
  <c r="F24" i="11"/>
  <c r="F25" i="11"/>
  <c r="F26" i="11"/>
  <c r="F27" i="11"/>
  <c r="F28" i="11"/>
  <c r="F29" i="11"/>
  <c r="F30" i="11"/>
  <c r="F31" i="11"/>
  <c r="F32" i="11"/>
  <c r="F33" i="11"/>
  <c r="F34" i="11"/>
  <c r="F35" i="11"/>
  <c r="F36" i="11"/>
  <c r="E6" i="11"/>
  <c r="D6" i="11"/>
  <c r="C6" i="11"/>
  <c r="E7" i="17" l="1"/>
  <c r="B108" i="54"/>
  <c r="F108" i="35"/>
  <c r="D142" i="31" l="1"/>
  <c r="D101" i="31"/>
  <c r="F101" i="31" s="1"/>
  <c r="D95" i="30"/>
  <c r="F95" i="30" s="1"/>
  <c r="D35" i="30"/>
  <c r="F35" i="30" s="1"/>
  <c r="F4" i="52"/>
  <c r="F4" i="51"/>
  <c r="D137" i="35"/>
  <c r="D134" i="35"/>
  <c r="D119" i="35"/>
  <c r="D109" i="35"/>
  <c r="D127" i="35"/>
  <c r="K4" i="159" a="1"/>
  <c r="K4" i="159" s="1"/>
  <c r="J4" i="159" a="1"/>
  <c r="J4" i="159" s="1"/>
  <c r="I4" i="159" a="1"/>
  <c r="I4" i="159" s="1"/>
  <c r="H4" i="159" a="1"/>
  <c r="H4" i="159" s="1"/>
  <c r="H2" i="159"/>
  <c r="D11" i="104"/>
  <c r="C8" i="39"/>
  <c r="E8" i="39" s="1"/>
  <c r="C9" i="39"/>
  <c r="E9" i="39" s="1"/>
  <c r="C10" i="39"/>
  <c r="E10" i="39" s="1"/>
  <c r="C11" i="39"/>
  <c r="E11" i="39" s="1"/>
  <c r="F18" i="162"/>
  <c r="D26" i="104"/>
  <c r="D28" i="104" s="1"/>
  <c r="D21" i="104"/>
  <c r="D20" i="104"/>
  <c r="D19" i="104"/>
  <c r="D18" i="104"/>
  <c r="D22" i="104" s="1"/>
  <c r="D16" i="104"/>
  <c r="D15" i="104"/>
  <c r="D13" i="104"/>
  <c r="D12" i="104"/>
  <c r="F26" i="162"/>
  <c r="B10" i="162" s="1"/>
  <c r="D10" i="162" s="1"/>
  <c r="F25" i="162"/>
  <c r="F24" i="162"/>
  <c r="F23" i="162"/>
  <c r="F21" i="162"/>
  <c r="B9" i="162" s="1"/>
  <c r="D9" i="162" s="1"/>
  <c r="F20" i="162"/>
  <c r="F19" i="162"/>
  <c r="C6" i="104"/>
  <c r="C13" i="39" s="1"/>
  <c r="E13" i="39" s="1"/>
  <c r="H14" i="29"/>
  <c r="D93" i="30"/>
  <c r="E37" i="160"/>
  <c r="D37" i="160"/>
  <c r="C37" i="160"/>
  <c r="E36" i="160"/>
  <c r="D36" i="160"/>
  <c r="C36" i="160"/>
  <c r="M24" i="160" s="1"/>
  <c r="E34" i="160"/>
  <c r="H34" i="160" s="1"/>
  <c r="D34" i="160"/>
  <c r="G34" i="160" s="1"/>
  <c r="C34" i="160"/>
  <c r="F34" i="160" s="1"/>
  <c r="D11" i="31" s="1"/>
  <c r="E32" i="160"/>
  <c r="D32" i="160"/>
  <c r="C32" i="160"/>
  <c r="E31" i="160"/>
  <c r="E30" i="160" s="1"/>
  <c r="D31" i="160"/>
  <c r="C31" i="160"/>
  <c r="E29" i="160"/>
  <c r="H29" i="160" s="1"/>
  <c r="D29" i="160"/>
  <c r="G29" i="160" s="1"/>
  <c r="C29" i="160"/>
  <c r="F29" i="160" s="1"/>
  <c r="D79" i="30" s="1"/>
  <c r="E27" i="160"/>
  <c r="E25" i="160" s="1"/>
  <c r="E23" i="160" s="1"/>
  <c r="E22" i="160" s="1"/>
  <c r="D27" i="160"/>
  <c r="C27" i="160"/>
  <c r="E26" i="160"/>
  <c r="D26" i="160"/>
  <c r="C26" i="160"/>
  <c r="C25" i="160" s="1"/>
  <c r="E24" i="160"/>
  <c r="D24" i="160"/>
  <c r="C24" i="160"/>
  <c r="F24" i="160" s="1"/>
  <c r="A23" i="160"/>
  <c r="A24" i="160" s="1"/>
  <c r="A25" i="160" s="1"/>
  <c r="A26" i="160" s="1"/>
  <c r="A27" i="160" s="1"/>
  <c r="A28" i="160" s="1"/>
  <c r="A29" i="160" s="1"/>
  <c r="A30" i="160" s="1"/>
  <c r="A31" i="160" s="1"/>
  <c r="A32" i="160" s="1"/>
  <c r="A33" i="160" s="1"/>
  <c r="A34" i="160" s="1"/>
  <c r="A35" i="160" s="1"/>
  <c r="A36" i="160" s="1"/>
  <c r="A37" i="160" s="1"/>
  <c r="J22" i="160" s="1"/>
  <c r="J23" i="160" s="1"/>
  <c r="J24" i="160" s="1"/>
  <c r="J25" i="160" s="1"/>
  <c r="J26" i="160" s="1"/>
  <c r="J27" i="160" s="1"/>
  <c r="J28" i="160" s="1"/>
  <c r="D72" i="31"/>
  <c r="F72" i="31" s="1"/>
  <c r="D115" i="30"/>
  <c r="F115" i="30" s="1"/>
  <c r="D110" i="30"/>
  <c r="D106" i="30"/>
  <c r="D92" i="30"/>
  <c r="F92" i="30" s="1"/>
  <c r="D91" i="30"/>
  <c r="D87" i="30"/>
  <c r="D85" i="30"/>
  <c r="D57" i="30"/>
  <c r="F57" i="30" s="1"/>
  <c r="D52" i="30"/>
  <c r="D48" i="30"/>
  <c r="D97" i="30"/>
  <c r="F97" i="30" s="1"/>
  <c r="D96" i="30"/>
  <c r="F96" i="30"/>
  <c r="D94" i="30"/>
  <c r="F94" i="30" s="1"/>
  <c r="D82" i="30"/>
  <c r="F82" i="30" s="1"/>
  <c r="D75" i="30"/>
  <c r="F75" i="30" s="1"/>
  <c r="D74" i="30"/>
  <c r="D72" i="30"/>
  <c r="F72" i="30" s="1"/>
  <c r="D45" i="30"/>
  <c r="F45" i="30" s="1"/>
  <c r="D37" i="30"/>
  <c r="F37" i="30" s="1"/>
  <c r="D36" i="30"/>
  <c r="F36" i="30" s="1"/>
  <c r="D34" i="30"/>
  <c r="F34" i="30" s="1"/>
  <c r="D33" i="30"/>
  <c r="D32" i="30"/>
  <c r="F32" i="30" s="1"/>
  <c r="D31" i="30"/>
  <c r="D27" i="30"/>
  <c r="D25" i="30"/>
  <c r="D22" i="30"/>
  <c r="F22" i="30" s="1"/>
  <c r="D15" i="30"/>
  <c r="F15" i="30" s="1"/>
  <c r="D14" i="30"/>
  <c r="F14" i="30" s="1"/>
  <c r="D12" i="30"/>
  <c r="F12" i="30" s="1"/>
  <c r="A6" i="30"/>
  <c r="A7" i="30" s="1"/>
  <c r="A8" i="30" s="1"/>
  <c r="A9" i="30" s="1"/>
  <c r="A10" i="30" s="1"/>
  <c r="A11" i="30" s="1"/>
  <c r="A12" i="30" s="1"/>
  <c r="A13" i="30" s="1"/>
  <c r="A14" i="30" s="1"/>
  <c r="A15" i="30" s="1"/>
  <c r="A16" i="30" s="1"/>
  <c r="A17" i="30" s="1"/>
  <c r="A18" i="30" s="1"/>
  <c r="A19" i="30" s="1"/>
  <c r="A20" i="30" s="1"/>
  <c r="A21" i="30" s="1"/>
  <c r="A22" i="30" s="1"/>
  <c r="A23" i="30" s="1"/>
  <c r="A24" i="30" s="1"/>
  <c r="A25" i="30" s="1"/>
  <c r="A26" i="30" s="1"/>
  <c r="A27" i="30" s="1"/>
  <c r="A28" i="30" s="1"/>
  <c r="A29" i="30" s="1"/>
  <c r="A30" i="30" s="1"/>
  <c r="A31" i="30" s="1"/>
  <c r="A32" i="30" s="1"/>
  <c r="A33" i="30" s="1"/>
  <c r="A34" i="30" s="1"/>
  <c r="A35" i="30" s="1"/>
  <c r="A36" i="30" s="1"/>
  <c r="A37" i="30" s="1"/>
  <c r="A38" i="30" s="1"/>
  <c r="A39" i="30" s="1"/>
  <c r="A40" i="30" s="1"/>
  <c r="A41" i="30" s="1"/>
  <c r="A42" i="30" s="1"/>
  <c r="A43" i="30" s="1"/>
  <c r="A44" i="30" s="1"/>
  <c r="A45" i="30" s="1"/>
  <c r="A46" i="30" s="1"/>
  <c r="A47" i="30" s="1"/>
  <c r="A48" i="30" s="1"/>
  <c r="A49" i="30" s="1"/>
  <c r="A50" i="30" s="1"/>
  <c r="A51" i="30" s="1"/>
  <c r="A52" i="30" s="1"/>
  <c r="A53" i="30" s="1"/>
  <c r="A54" i="30" s="1"/>
  <c r="A55" i="30" s="1"/>
  <c r="E47" i="31"/>
  <c r="F47" i="31" s="1"/>
  <c r="A6" i="31"/>
  <c r="A7" i="31" s="1"/>
  <c r="A8" i="31" s="1"/>
  <c r="A9" i="31" s="1"/>
  <c r="A10" i="31" s="1"/>
  <c r="A11" i="31" s="1"/>
  <c r="A12" i="31" s="1"/>
  <c r="A13" i="31" s="1"/>
  <c r="A14" i="31" s="1"/>
  <c r="A15" i="31" s="1"/>
  <c r="A16" i="31" s="1"/>
  <c r="A17" i="31" s="1"/>
  <c r="A18" i="31" s="1"/>
  <c r="A19" i="31" s="1"/>
  <c r="A20" i="31" s="1"/>
  <c r="A21" i="31" s="1"/>
  <c r="A22" i="31" s="1"/>
  <c r="A23" i="31" s="1"/>
  <c r="A24" i="31" s="1"/>
  <c r="A25" i="31" s="1"/>
  <c r="A26" i="31" s="1"/>
  <c r="A27" i="31" s="1"/>
  <c r="A28" i="31" s="1"/>
  <c r="A29" i="31" s="1"/>
  <c r="A30" i="31" s="1"/>
  <c r="A31" i="31" s="1"/>
  <c r="A32" i="31" s="1"/>
  <c r="A33" i="31" s="1"/>
  <c r="A34" i="31" s="1"/>
  <c r="A35" i="31" s="1"/>
  <c r="A36" i="31" s="1"/>
  <c r="A37" i="31" s="1"/>
  <c r="A38" i="31" s="1"/>
  <c r="A39" i="31" s="1"/>
  <c r="A40" i="31" s="1"/>
  <c r="A41" i="31" s="1"/>
  <c r="A42" i="31" s="1"/>
  <c r="A43" i="31" s="1"/>
  <c r="A44" i="31" s="1"/>
  <c r="A45" i="31" s="1"/>
  <c r="A46" i="31" s="1"/>
  <c r="A47" i="31" s="1"/>
  <c r="A48" i="31" s="1"/>
  <c r="A49" i="31" s="1"/>
  <c r="A50" i="31" s="1"/>
  <c r="A51" i="31" s="1"/>
  <c r="A52" i="31" s="1"/>
  <c r="A53" i="31" s="1"/>
  <c r="A54" i="31" s="1"/>
  <c r="A55" i="31" s="1"/>
  <c r="A56" i="31" s="1"/>
  <c r="A57" i="31" s="1"/>
  <c r="A58" i="31" s="1"/>
  <c r="A59" i="31" s="1"/>
  <c r="A60" i="31" s="1"/>
  <c r="A61" i="31" s="1"/>
  <c r="A62" i="31" s="1"/>
  <c r="A63" i="31" s="1"/>
  <c r="A64" i="31" s="1"/>
  <c r="A65" i="31" s="1"/>
  <c r="A66" i="31" s="1"/>
  <c r="A67" i="31" s="1"/>
  <c r="A68" i="31" s="1"/>
  <c r="A69" i="31" s="1"/>
  <c r="A70" i="31" s="1"/>
  <c r="A71" i="31" s="1"/>
  <c r="A72" i="31" s="1"/>
  <c r="A73" i="31" s="1"/>
  <c r="A74" i="31" s="1"/>
  <c r="A75" i="31" s="1"/>
  <c r="A76" i="31" s="1"/>
  <c r="A77" i="31" s="1"/>
  <c r="A78" i="31" s="1"/>
  <c r="A79" i="31" s="1"/>
  <c r="A80" i="31" s="1"/>
  <c r="A81" i="31" s="1"/>
  <c r="A82" i="31" s="1"/>
  <c r="A83" i="31" s="1"/>
  <c r="A84" i="31" s="1"/>
  <c r="A85" i="31" s="1"/>
  <c r="A86" i="31" s="1"/>
  <c r="A87" i="31" s="1"/>
  <c r="A88" i="31" s="1"/>
  <c r="A89" i="31" s="1"/>
  <c r="A90" i="31" s="1"/>
  <c r="A91" i="31" s="1"/>
  <c r="A92" i="31" s="1"/>
  <c r="A93" i="31" s="1"/>
  <c r="A94" i="31" s="1"/>
  <c r="A95" i="31" s="1"/>
  <c r="A96" i="31" s="1"/>
  <c r="A97" i="31" s="1"/>
  <c r="A98" i="31" s="1"/>
  <c r="A99" i="31" s="1"/>
  <c r="A100" i="31" s="1"/>
  <c r="A101" i="31" s="1"/>
  <c r="A102" i="31" s="1"/>
  <c r="A103" i="31" s="1"/>
  <c r="A104" i="31" s="1"/>
  <c r="A105" i="31" s="1"/>
  <c r="A106" i="31" s="1"/>
  <c r="A107" i="31" s="1"/>
  <c r="A108" i="31" s="1"/>
  <c r="A109" i="31" s="1"/>
  <c r="A110" i="31" s="1"/>
  <c r="A111" i="31" s="1"/>
  <c r="A112" i="31" s="1"/>
  <c r="A113" i="31" s="1"/>
  <c r="A114" i="31" s="1"/>
  <c r="A115" i="31" s="1"/>
  <c r="A116" i="31" s="1"/>
  <c r="A117" i="31" s="1"/>
  <c r="A118" i="31" s="1"/>
  <c r="A119" i="31" s="1"/>
  <c r="A120" i="31" s="1"/>
  <c r="A121" i="31" s="1"/>
  <c r="D155" i="31"/>
  <c r="F155" i="31" s="1"/>
  <c r="D133" i="31"/>
  <c r="D139" i="31"/>
  <c r="F139" i="31" s="1"/>
  <c r="D115" i="31"/>
  <c r="F115" i="31" s="1"/>
  <c r="D92" i="31"/>
  <c r="D98" i="31"/>
  <c r="F98" i="31" s="1"/>
  <c r="A31" i="150"/>
  <c r="A32" i="150" s="1"/>
  <c r="A33" i="150" s="1"/>
  <c r="A25" i="150"/>
  <c r="A26" i="150" s="1"/>
  <c r="A7" i="113"/>
  <c r="A8" i="113" s="1"/>
  <c r="A9" i="113" s="1"/>
  <c r="A10" i="113" s="1"/>
  <c r="A11" i="113" s="1"/>
  <c r="A12" i="113" s="1"/>
  <c r="A13" i="113" s="1"/>
  <c r="A14" i="113" s="1"/>
  <c r="A15" i="113" s="1"/>
  <c r="A16" i="113" s="1"/>
  <c r="A17" i="113" s="1"/>
  <c r="A18" i="113" s="1"/>
  <c r="A19" i="113" s="1"/>
  <c r="A20" i="113" s="1"/>
  <c r="A21" i="113" s="1"/>
  <c r="A22" i="113" s="1"/>
  <c r="A23" i="113" s="1"/>
  <c r="A24" i="113" s="1"/>
  <c r="A25" i="113" s="1"/>
  <c r="A26" i="113" s="1"/>
  <c r="A27" i="113" s="1"/>
  <c r="A28" i="113" s="1"/>
  <c r="A29" i="113" s="1"/>
  <c r="A30" i="113" s="1"/>
  <c r="A31" i="113" s="1"/>
  <c r="A32" i="113" s="1"/>
  <c r="A33" i="113" s="1"/>
  <c r="A34" i="113" s="1"/>
  <c r="A35" i="113" s="1"/>
  <c r="A36" i="113" s="1"/>
  <c r="A37" i="113" s="1"/>
  <c r="A38" i="113" s="1"/>
  <c r="A39" i="113" s="1"/>
  <c r="A40" i="113" s="1"/>
  <c r="A41" i="113" s="1"/>
  <c r="A42" i="113" s="1"/>
  <c r="A43" i="113" s="1"/>
  <c r="A44" i="113" s="1"/>
  <c r="A45" i="113" s="1"/>
  <c r="A6" i="59"/>
  <c r="A7" i="59" s="1"/>
  <c r="A8" i="59" s="1"/>
  <c r="A9" i="59" s="1"/>
  <c r="A10" i="59" s="1"/>
  <c r="A11" i="59" s="1"/>
  <c r="A12" i="59" s="1"/>
  <c r="A13" i="59" s="1"/>
  <c r="A14" i="59" s="1"/>
  <c r="A15" i="59" s="1"/>
  <c r="A16" i="59" s="1"/>
  <c r="A17" i="59" s="1"/>
  <c r="A18" i="59" s="1"/>
  <c r="A19" i="59" s="1"/>
  <c r="A20" i="59" s="1"/>
  <c r="A21" i="59" s="1"/>
  <c r="A22" i="59" s="1"/>
  <c r="A23" i="59" s="1"/>
  <c r="A24" i="59" s="1"/>
  <c r="A25" i="59" s="1"/>
  <c r="A26" i="59" s="1"/>
  <c r="A27" i="59" s="1"/>
  <c r="A28" i="59" s="1"/>
  <c r="A29" i="59" s="1"/>
  <c r="A30" i="59" s="1"/>
  <c r="A31" i="59" s="1"/>
  <c r="A32" i="59" s="1"/>
  <c r="A33" i="59" s="1"/>
  <c r="A34" i="59" s="1"/>
  <c r="A35" i="59" s="1"/>
  <c r="A36" i="59" s="1"/>
  <c r="A37" i="59" s="1"/>
  <c r="A38" i="59" s="1"/>
  <c r="A39" i="59" s="1"/>
  <c r="A40" i="59" s="1"/>
  <c r="A41" i="59" s="1"/>
  <c r="A42" i="59" s="1"/>
  <c r="A43" i="59" s="1"/>
  <c r="A44" i="59" s="1"/>
  <c r="A45" i="59" s="1"/>
  <c r="A46" i="59" s="1"/>
  <c r="A47" i="59" s="1"/>
  <c r="A48" i="59" s="1"/>
  <c r="A49" i="59" s="1"/>
  <c r="A50" i="59" s="1"/>
  <c r="A51" i="59" s="1"/>
  <c r="A52" i="59" s="1"/>
  <c r="A53" i="59" s="1"/>
  <c r="A54" i="59" s="1"/>
  <c r="A55" i="59" s="1"/>
  <c r="A56" i="59" s="1"/>
  <c r="A7" i="58"/>
  <c r="A8" i="58" s="1"/>
  <c r="A9" i="58" s="1"/>
  <c r="A10" i="58" s="1"/>
  <c r="A11" i="58" s="1"/>
  <c r="A12" i="58" s="1"/>
  <c r="A13" i="58" s="1"/>
  <c r="A14" i="58" s="1"/>
  <c r="A15" i="58" s="1"/>
  <c r="A16" i="58" s="1"/>
  <c r="A17" i="58" s="1"/>
  <c r="A18" i="58" s="1"/>
  <c r="A19" i="58" s="1"/>
  <c r="A20" i="58" s="1"/>
  <c r="A21" i="58" s="1"/>
  <c r="A22" i="58" s="1"/>
  <c r="A23" i="58" s="1"/>
  <c r="A24" i="58" s="1"/>
  <c r="A25" i="58" s="1"/>
  <c r="A26" i="58" s="1"/>
  <c r="A27" i="58" s="1"/>
  <c r="A28" i="58" s="1"/>
  <c r="A29" i="58" s="1"/>
  <c r="A30" i="58" s="1"/>
  <c r="A31" i="58" s="1"/>
  <c r="A32" i="58" s="1"/>
  <c r="A33" i="58" s="1"/>
  <c r="A34" i="58" s="1"/>
  <c r="A35" i="58" s="1"/>
  <c r="A36" i="58" s="1"/>
  <c r="A37" i="58" s="1"/>
  <c r="A38" i="58" s="1"/>
  <c r="A39" i="58" s="1"/>
  <c r="A40" i="58" s="1"/>
  <c r="A41" i="58" s="1"/>
  <c r="A42" i="58" s="1"/>
  <c r="A7" i="112"/>
  <c r="A8" i="112" s="1"/>
  <c r="A9" i="112" s="1"/>
  <c r="A10" i="112" s="1"/>
  <c r="A11" i="112" s="1"/>
  <c r="A12" i="112" s="1"/>
  <c r="A13" i="112" s="1"/>
  <c r="A14" i="112" s="1"/>
  <c r="A15" i="112" s="1"/>
  <c r="A16" i="112" s="1"/>
  <c r="A17" i="112" s="1"/>
  <c r="A18" i="112" s="1"/>
  <c r="A19" i="112" s="1"/>
  <c r="A20" i="112" s="1"/>
  <c r="A21" i="112" s="1"/>
  <c r="A22" i="112" s="1"/>
  <c r="A23" i="112" s="1"/>
  <c r="A24" i="112" s="1"/>
  <c r="A25" i="112" s="1"/>
  <c r="A26" i="112" s="1"/>
  <c r="A27" i="112" s="1"/>
  <c r="A28" i="112" s="1"/>
  <c r="A29" i="112" s="1"/>
  <c r="A30" i="112" s="1"/>
  <c r="A31" i="112" s="1"/>
  <c r="A32" i="112" s="1"/>
  <c r="A33" i="112" s="1"/>
  <c r="A34" i="112" s="1"/>
  <c r="A35" i="112" s="1"/>
  <c r="A36" i="112" s="1"/>
  <c r="A37" i="112" s="1"/>
  <c r="A38" i="112" s="1"/>
  <c r="A39" i="112" s="1"/>
  <c r="L255" i="111"/>
  <c r="L254" i="111"/>
  <c r="L253" i="111"/>
  <c r="L252" i="111"/>
  <c r="L251" i="111"/>
  <c r="L250" i="111"/>
  <c r="L249" i="111"/>
  <c r="L248" i="111"/>
  <c r="L247" i="111"/>
  <c r="L246" i="111"/>
  <c r="L245" i="111"/>
  <c r="L242" i="111"/>
  <c r="L241" i="111"/>
  <c r="L240" i="111"/>
  <c r="L238" i="111"/>
  <c r="L237" i="111"/>
  <c r="L236" i="111"/>
  <c r="L234" i="111"/>
  <c r="L233" i="111"/>
  <c r="L232" i="111"/>
  <c r="L228" i="111"/>
  <c r="L227" i="111"/>
  <c r="L225" i="111"/>
  <c r="L224" i="111"/>
  <c r="L223" i="111"/>
  <c r="L222" i="111"/>
  <c r="L221" i="111"/>
  <c r="L219" i="111"/>
  <c r="L218" i="111"/>
  <c r="L217" i="111"/>
  <c r="L216" i="111"/>
  <c r="L213" i="111"/>
  <c r="L212" i="111"/>
  <c r="L211" i="111"/>
  <c r="L210" i="111"/>
  <c r="L209" i="111"/>
  <c r="L208" i="111"/>
  <c r="L206" i="111"/>
  <c r="L205" i="111"/>
  <c r="L204" i="111"/>
  <c r="L201" i="111"/>
  <c r="L200" i="111"/>
  <c r="L199" i="111"/>
  <c r="L198" i="111"/>
  <c r="L197" i="111"/>
  <c r="L196" i="111"/>
  <c r="L195" i="111"/>
  <c r="L193" i="111"/>
  <c r="L192" i="111"/>
  <c r="L191" i="111"/>
  <c r="L190" i="111"/>
  <c r="L189" i="111"/>
  <c r="L188" i="111"/>
  <c r="L186" i="111"/>
  <c r="L185" i="111"/>
  <c r="L184" i="111"/>
  <c r="L183" i="111"/>
  <c r="L182" i="111"/>
  <c r="L181" i="111"/>
  <c r="L180" i="111"/>
  <c r="L178" i="111"/>
  <c r="L177" i="111"/>
  <c r="L176" i="111"/>
  <c r="L175" i="111"/>
  <c r="L174" i="111"/>
  <c r="L173" i="111"/>
  <c r="L170" i="111"/>
  <c r="L169" i="111"/>
  <c r="L168" i="111"/>
  <c r="L167" i="111"/>
  <c r="L166" i="111"/>
  <c r="L164" i="111"/>
  <c r="L163" i="111"/>
  <c r="L162" i="111"/>
  <c r="L161" i="111"/>
  <c r="L160" i="111"/>
  <c r="L159" i="111"/>
  <c r="L158" i="111"/>
  <c r="L156" i="111"/>
  <c r="L155" i="111"/>
  <c r="L154" i="111"/>
  <c r="L152" i="111"/>
  <c r="L150" i="111"/>
  <c r="L149" i="111"/>
  <c r="L147" i="111"/>
  <c r="L146" i="111"/>
  <c r="L145" i="111"/>
  <c r="L144" i="111"/>
  <c r="L142" i="111"/>
  <c r="L140" i="111"/>
  <c r="L139" i="111"/>
  <c r="L138" i="111"/>
  <c r="L137" i="111"/>
  <c r="L136" i="111"/>
  <c r="L134" i="111"/>
  <c r="L133" i="111"/>
  <c r="L132" i="111"/>
  <c r="L131" i="111"/>
  <c r="L130" i="111"/>
  <c r="L129" i="111"/>
  <c r="L128" i="111"/>
  <c r="L126" i="111"/>
  <c r="L125" i="111"/>
  <c r="L124" i="111"/>
  <c r="L122" i="111"/>
  <c r="L120" i="111"/>
  <c r="L119" i="111"/>
  <c r="L117" i="111"/>
  <c r="L116" i="111"/>
  <c r="L115" i="111"/>
  <c r="L114" i="111"/>
  <c r="L112" i="111"/>
  <c r="L108" i="111"/>
  <c r="L107" i="111"/>
  <c r="L105" i="111"/>
  <c r="L104" i="111"/>
  <c r="L103" i="111"/>
  <c r="L102" i="111"/>
  <c r="L101" i="111"/>
  <c r="L97" i="111"/>
  <c r="L96" i="111"/>
  <c r="L94" i="111"/>
  <c r="L93" i="111"/>
  <c r="L90" i="111"/>
  <c r="L89" i="111"/>
  <c r="L87" i="111"/>
  <c r="L86" i="111"/>
  <c r="L85" i="111"/>
  <c r="L84" i="111"/>
  <c r="L83" i="111"/>
  <c r="L80" i="111"/>
  <c r="L79" i="111"/>
  <c r="L78" i="111"/>
  <c r="L77" i="111"/>
  <c r="L76" i="111"/>
  <c r="L75" i="111"/>
  <c r="L74" i="111"/>
  <c r="L72" i="111"/>
  <c r="L71" i="111"/>
  <c r="L70" i="111"/>
  <c r="L69" i="111"/>
  <c r="L68" i="111"/>
  <c r="L67" i="111"/>
  <c r="L66" i="111"/>
  <c r="L63" i="111"/>
  <c r="L62" i="111"/>
  <c r="L61" i="111"/>
  <c r="L60" i="111"/>
  <c r="L59" i="111"/>
  <c r="L58" i="111"/>
  <c r="L57" i="111"/>
  <c r="L54" i="111"/>
  <c r="L53" i="111"/>
  <c r="L51" i="111"/>
  <c r="L50" i="111"/>
  <c r="L47" i="111"/>
  <c r="L46" i="111"/>
  <c r="L45" i="111"/>
  <c r="L43" i="111"/>
  <c r="L39" i="111"/>
  <c r="L38" i="111"/>
  <c r="L37" i="111"/>
  <c r="L36" i="111"/>
  <c r="L35" i="111"/>
  <c r="L33" i="111"/>
  <c r="L32" i="111"/>
  <c r="L31" i="111"/>
  <c r="L30" i="111"/>
  <c r="L29" i="111"/>
  <c r="L26" i="111"/>
  <c r="L25" i="111"/>
  <c r="L24" i="111"/>
  <c r="L23" i="111"/>
  <c r="L22" i="111"/>
  <c r="L21" i="111"/>
  <c r="L20" i="111"/>
  <c r="L19" i="111"/>
  <c r="L18" i="111"/>
  <c r="L17" i="111"/>
  <c r="L16" i="111"/>
  <c r="L15" i="111"/>
  <c r="L12" i="111"/>
  <c r="L10" i="111"/>
  <c r="L9" i="111"/>
  <c r="L7" i="111"/>
  <c r="K255" i="111"/>
  <c r="K254" i="111"/>
  <c r="K253" i="111"/>
  <c r="K252" i="111"/>
  <c r="K251" i="111"/>
  <c r="K250" i="111"/>
  <c r="K249" i="111"/>
  <c r="K248" i="111"/>
  <c r="K247" i="111"/>
  <c r="K246" i="111"/>
  <c r="K245" i="111"/>
  <c r="K242" i="111"/>
  <c r="K241" i="111"/>
  <c r="K240" i="111"/>
  <c r="K238" i="111"/>
  <c r="K237" i="111"/>
  <c r="K236" i="111"/>
  <c r="K234" i="111"/>
  <c r="K233" i="111"/>
  <c r="K232" i="111"/>
  <c r="K228" i="111"/>
  <c r="K227" i="111"/>
  <c r="K225" i="111"/>
  <c r="K224" i="111"/>
  <c r="K223" i="111"/>
  <c r="K222" i="111"/>
  <c r="K221" i="111"/>
  <c r="K219" i="111"/>
  <c r="K218" i="111"/>
  <c r="K217" i="111"/>
  <c r="K216" i="111"/>
  <c r="K213" i="111"/>
  <c r="K212" i="111"/>
  <c r="K211" i="111"/>
  <c r="K210" i="111"/>
  <c r="K209" i="111"/>
  <c r="K208" i="111"/>
  <c r="K206" i="111"/>
  <c r="K205" i="111"/>
  <c r="K204" i="111"/>
  <c r="K201" i="111"/>
  <c r="K200" i="111"/>
  <c r="K199" i="111"/>
  <c r="K198" i="111"/>
  <c r="K197" i="111"/>
  <c r="K196" i="111"/>
  <c r="K195" i="111"/>
  <c r="K193" i="111"/>
  <c r="K192" i="111"/>
  <c r="K191" i="111"/>
  <c r="K190" i="111"/>
  <c r="K189" i="111"/>
  <c r="K188" i="111"/>
  <c r="K186" i="111"/>
  <c r="K185" i="111"/>
  <c r="K184" i="111"/>
  <c r="K183" i="111"/>
  <c r="K182" i="111"/>
  <c r="K181" i="111"/>
  <c r="K180" i="111"/>
  <c r="K178" i="111"/>
  <c r="K177" i="111"/>
  <c r="K176" i="111"/>
  <c r="K175" i="111"/>
  <c r="K174" i="111"/>
  <c r="K173" i="111"/>
  <c r="K170" i="111"/>
  <c r="K169" i="111"/>
  <c r="K168" i="111"/>
  <c r="K167" i="111"/>
  <c r="K166" i="111"/>
  <c r="K164" i="111"/>
  <c r="K163" i="111"/>
  <c r="K162" i="111"/>
  <c r="K161" i="111"/>
  <c r="K160" i="111"/>
  <c r="K159" i="111"/>
  <c r="K158" i="111"/>
  <c r="K156" i="111"/>
  <c r="K155" i="111"/>
  <c r="K154" i="111"/>
  <c r="K152" i="111"/>
  <c r="K150" i="111"/>
  <c r="K149" i="111"/>
  <c r="K147" i="111"/>
  <c r="K146" i="111"/>
  <c r="K145" i="111"/>
  <c r="K144" i="111"/>
  <c r="K142" i="111"/>
  <c r="K140" i="111"/>
  <c r="K139" i="111"/>
  <c r="K138" i="111"/>
  <c r="K137" i="111"/>
  <c r="K136" i="111"/>
  <c r="K134" i="111"/>
  <c r="K133" i="111"/>
  <c r="K132" i="111"/>
  <c r="K131" i="111"/>
  <c r="K130" i="111"/>
  <c r="K129" i="111"/>
  <c r="K128" i="111"/>
  <c r="K126" i="111"/>
  <c r="K125" i="111"/>
  <c r="K124" i="111"/>
  <c r="K122" i="111"/>
  <c r="K120" i="111"/>
  <c r="K119" i="111"/>
  <c r="K117" i="111"/>
  <c r="K116" i="111"/>
  <c r="K115" i="111"/>
  <c r="K114" i="111"/>
  <c r="K112" i="111"/>
  <c r="K108" i="111"/>
  <c r="K107" i="111"/>
  <c r="K105" i="111"/>
  <c r="K104" i="111"/>
  <c r="K103" i="111"/>
  <c r="K102" i="111"/>
  <c r="K101" i="111"/>
  <c r="K97" i="111"/>
  <c r="K96" i="111"/>
  <c r="K94" i="111"/>
  <c r="K93" i="111"/>
  <c r="K90" i="111"/>
  <c r="K89" i="111"/>
  <c r="K87" i="111"/>
  <c r="K86" i="111"/>
  <c r="K85" i="111"/>
  <c r="K84" i="111"/>
  <c r="K83" i="111"/>
  <c r="K80" i="111"/>
  <c r="K79" i="111"/>
  <c r="K78" i="111"/>
  <c r="K77" i="111"/>
  <c r="K76" i="111"/>
  <c r="K75" i="111"/>
  <c r="K74" i="111"/>
  <c r="K72" i="111"/>
  <c r="K71" i="111"/>
  <c r="K70" i="111"/>
  <c r="K69" i="111"/>
  <c r="K68" i="111"/>
  <c r="K67" i="111"/>
  <c r="K66" i="111"/>
  <c r="K63" i="111"/>
  <c r="K62" i="111"/>
  <c r="K61" i="111"/>
  <c r="K60" i="111"/>
  <c r="K59" i="111"/>
  <c r="K58" i="111"/>
  <c r="K57" i="111"/>
  <c r="K54" i="111"/>
  <c r="K53" i="111"/>
  <c r="K51" i="111"/>
  <c r="K50" i="111"/>
  <c r="K47" i="111"/>
  <c r="K46" i="111"/>
  <c r="K45" i="111"/>
  <c r="K43" i="111"/>
  <c r="K39" i="111"/>
  <c r="K38" i="111"/>
  <c r="K37" i="111"/>
  <c r="K36" i="111"/>
  <c r="K35" i="111"/>
  <c r="K33" i="111"/>
  <c r="K32" i="111"/>
  <c r="K31" i="111"/>
  <c r="K30" i="111"/>
  <c r="K29" i="111"/>
  <c r="K26" i="111"/>
  <c r="K25" i="111"/>
  <c r="K24" i="111"/>
  <c r="K23" i="111"/>
  <c r="K22" i="111"/>
  <c r="K21" i="111"/>
  <c r="K20" i="111"/>
  <c r="K19" i="111"/>
  <c r="K18" i="111"/>
  <c r="K17" i="111"/>
  <c r="K16" i="111"/>
  <c r="K15" i="111"/>
  <c r="K12" i="111"/>
  <c r="K10" i="111"/>
  <c r="K9" i="111"/>
  <c r="K7" i="111"/>
  <c r="J256" i="111"/>
  <c r="L256" i="111" s="1"/>
  <c r="J239" i="111"/>
  <c r="L239" i="111"/>
  <c r="J235" i="111"/>
  <c r="L235" i="111" s="1"/>
  <c r="J231" i="111"/>
  <c r="L231" i="111" s="1"/>
  <c r="J226" i="111"/>
  <c r="L226" i="111" s="1"/>
  <c r="J220" i="111"/>
  <c r="L220" i="111" s="1"/>
  <c r="J215" i="111"/>
  <c r="L215" i="111" s="1"/>
  <c r="J207" i="111"/>
  <c r="J194" i="111"/>
  <c r="J187" i="111" s="1"/>
  <c r="J179" i="111"/>
  <c r="J172" i="111"/>
  <c r="L172" i="111" s="1"/>
  <c r="J165" i="111"/>
  <c r="L165" i="111" s="1"/>
  <c r="J157" i="111"/>
  <c r="L157" i="111" s="1"/>
  <c r="J153" i="111"/>
  <c r="L153" i="111" s="1"/>
  <c r="J151" i="111"/>
  <c r="L151" i="111" s="1"/>
  <c r="J148" i="111"/>
  <c r="J135" i="111"/>
  <c r="L135" i="111" s="1"/>
  <c r="J127" i="111"/>
  <c r="L127" i="111" s="1"/>
  <c r="J123" i="111"/>
  <c r="L123" i="111" s="1"/>
  <c r="J118" i="111"/>
  <c r="L118" i="111" s="1"/>
  <c r="J106" i="111"/>
  <c r="L106" i="111" s="1"/>
  <c r="J100" i="111"/>
  <c r="J109" i="111" s="1"/>
  <c r="L109" i="111" s="1"/>
  <c r="J95" i="111"/>
  <c r="L95" i="111" s="1"/>
  <c r="J92" i="111"/>
  <c r="L92" i="111" s="1"/>
  <c r="J88" i="111"/>
  <c r="J82" i="111" s="1"/>
  <c r="L82" i="111" s="1"/>
  <c r="J73" i="111"/>
  <c r="L73" i="111" s="1"/>
  <c r="J65" i="111"/>
  <c r="J56" i="111"/>
  <c r="L56" i="111" s="1"/>
  <c r="J52" i="111"/>
  <c r="L52" i="111" s="1"/>
  <c r="J49" i="111"/>
  <c r="J44" i="111"/>
  <c r="L44" i="111" s="1"/>
  <c r="J34" i="111"/>
  <c r="L34" i="111" s="1"/>
  <c r="J28" i="111"/>
  <c r="L28" i="111" s="1"/>
  <c r="J14" i="111"/>
  <c r="L14" i="111" s="1"/>
  <c r="J8" i="111"/>
  <c r="L8" i="111" s="1"/>
  <c r="H256" i="111"/>
  <c r="H257" i="111" s="1"/>
  <c r="H239" i="111"/>
  <c r="H235" i="111"/>
  <c r="H231" i="111"/>
  <c r="K231" i="111" s="1"/>
  <c r="H226" i="111"/>
  <c r="H220" i="111"/>
  <c r="H215" i="111"/>
  <c r="H207" i="111"/>
  <c r="H203" i="111" s="1"/>
  <c r="H194" i="111"/>
  <c r="H179" i="111"/>
  <c r="H165" i="111"/>
  <c r="H157" i="111"/>
  <c r="H153" i="111"/>
  <c r="H148" i="111"/>
  <c r="H135" i="111"/>
  <c r="H127" i="111"/>
  <c r="H123" i="111"/>
  <c r="H118" i="111"/>
  <c r="H113" i="111" s="1"/>
  <c r="H106" i="111"/>
  <c r="H100" i="111"/>
  <c r="H95" i="111"/>
  <c r="H92" i="111"/>
  <c r="H88" i="111"/>
  <c r="H73" i="111"/>
  <c r="H65" i="111"/>
  <c r="H56" i="111"/>
  <c r="H52" i="111"/>
  <c r="H49" i="111"/>
  <c r="H44" i="111"/>
  <c r="H42" i="111" s="1"/>
  <c r="H41" i="111" s="1"/>
  <c r="H34" i="111"/>
  <c r="H28" i="111"/>
  <c r="H14" i="111"/>
  <c r="H8" i="111"/>
  <c r="G255" i="111"/>
  <c r="G254" i="111"/>
  <c r="G253" i="111"/>
  <c r="G252" i="111"/>
  <c r="G251" i="111"/>
  <c r="G250" i="111"/>
  <c r="G249" i="111"/>
  <c r="G248" i="111"/>
  <c r="G247" i="111"/>
  <c r="G246" i="111"/>
  <c r="G245" i="111"/>
  <c r="G242" i="111"/>
  <c r="G241" i="111"/>
  <c r="G240" i="111"/>
  <c r="G238" i="111"/>
  <c r="G237" i="111"/>
  <c r="G236" i="111"/>
  <c r="D117" i="30" s="1"/>
  <c r="F117" i="30" s="1"/>
  <c r="G234" i="111"/>
  <c r="G233" i="111"/>
  <c r="G232" i="111"/>
  <c r="D59" i="30" s="1"/>
  <c r="F59" i="30" s="1"/>
  <c r="G228" i="111"/>
  <c r="G227" i="111"/>
  <c r="G225" i="111"/>
  <c r="G224" i="111"/>
  <c r="D65" i="30" s="1"/>
  <c r="G223" i="111"/>
  <c r="G222" i="111"/>
  <c r="G221" i="111"/>
  <c r="G219" i="111"/>
  <c r="G218" i="111"/>
  <c r="G217" i="111"/>
  <c r="D122" i="30"/>
  <c r="F122" i="30" s="1"/>
  <c r="G216" i="111"/>
  <c r="D64" i="30" s="1"/>
  <c r="F64" i="30" s="1"/>
  <c r="G213" i="111"/>
  <c r="G212" i="111"/>
  <c r="D73" i="31" s="1"/>
  <c r="F73" i="31" s="1"/>
  <c r="G211" i="111"/>
  <c r="G210" i="111"/>
  <c r="G209" i="111"/>
  <c r="G208" i="111"/>
  <c r="G206" i="111"/>
  <c r="G205" i="111"/>
  <c r="G204" i="111"/>
  <c r="D71" i="31" s="1"/>
  <c r="F71" i="31" s="1"/>
  <c r="G201" i="111"/>
  <c r="G200" i="111"/>
  <c r="D112" i="30" s="1"/>
  <c r="F112" i="30" s="1"/>
  <c r="G199" i="111"/>
  <c r="D111" i="30" s="1"/>
  <c r="F111" i="30" s="1"/>
  <c r="G198" i="111"/>
  <c r="G197" i="111"/>
  <c r="D99" i="30" s="1"/>
  <c r="F99" i="30" s="1"/>
  <c r="G196" i="111"/>
  <c r="G195" i="111"/>
  <c r="D98" i="30" s="1"/>
  <c r="F98" i="30" s="1"/>
  <c r="G193" i="111"/>
  <c r="G192" i="111"/>
  <c r="G191" i="111"/>
  <c r="G190" i="111"/>
  <c r="G189" i="111"/>
  <c r="G188" i="111"/>
  <c r="G186" i="111"/>
  <c r="G185" i="111"/>
  <c r="D54" i="30" s="1"/>
  <c r="F54" i="30" s="1"/>
  <c r="G184" i="111"/>
  <c r="D53" i="30"/>
  <c r="F53" i="30" s="1"/>
  <c r="G183" i="111"/>
  <c r="G182" i="111"/>
  <c r="D39" i="30" s="1"/>
  <c r="F39" i="30" s="1"/>
  <c r="G181" i="111"/>
  <c r="G180" i="111"/>
  <c r="D38" i="30" s="1"/>
  <c r="F38" i="30" s="1"/>
  <c r="G178" i="111"/>
  <c r="G177" i="111"/>
  <c r="G176" i="111"/>
  <c r="G175" i="111"/>
  <c r="G174" i="111"/>
  <c r="G173" i="111"/>
  <c r="G170" i="111"/>
  <c r="G169" i="111"/>
  <c r="G168" i="111"/>
  <c r="G167" i="111"/>
  <c r="G166" i="111"/>
  <c r="G164" i="111"/>
  <c r="D154" i="31" s="1"/>
  <c r="F154" i="31" s="1"/>
  <c r="G163" i="111"/>
  <c r="D153" i="31" s="1"/>
  <c r="F153" i="31" s="1"/>
  <c r="G162" i="111"/>
  <c r="G161" i="111"/>
  <c r="D151" i="31"/>
  <c r="F151" i="31" s="1"/>
  <c r="G160" i="111"/>
  <c r="G159" i="111"/>
  <c r="D147" i="31"/>
  <c r="F147" i="31" s="1"/>
  <c r="G158" i="111"/>
  <c r="D146" i="31" s="1"/>
  <c r="F146" i="31" s="1"/>
  <c r="G156" i="111"/>
  <c r="G155" i="111"/>
  <c r="G154" i="111"/>
  <c r="G152" i="111"/>
  <c r="G150" i="111"/>
  <c r="G149" i="111"/>
  <c r="G147" i="111"/>
  <c r="G146" i="111"/>
  <c r="G145" i="111"/>
  <c r="G144" i="111"/>
  <c r="G142" i="111"/>
  <c r="G140" i="111"/>
  <c r="G139" i="111"/>
  <c r="G138" i="111"/>
  <c r="D104" i="31" s="1"/>
  <c r="F104" i="31" s="1"/>
  <c r="G137" i="111"/>
  <c r="G136" i="111"/>
  <c r="G134" i="111"/>
  <c r="D114" i="31" s="1"/>
  <c r="F114" i="31" s="1"/>
  <c r="G133" i="111"/>
  <c r="D113" i="31" s="1"/>
  <c r="G132" i="111"/>
  <c r="G131" i="111"/>
  <c r="D111" i="31" s="1"/>
  <c r="F111" i="31" s="1"/>
  <c r="G130" i="111"/>
  <c r="G129" i="111"/>
  <c r="G128" i="111"/>
  <c r="G126" i="111"/>
  <c r="G125" i="111"/>
  <c r="G124" i="111"/>
  <c r="G122" i="111"/>
  <c r="G120" i="111"/>
  <c r="G119" i="111"/>
  <c r="G117" i="111"/>
  <c r="G116" i="111"/>
  <c r="G115" i="111"/>
  <c r="G114" i="111"/>
  <c r="G112" i="111"/>
  <c r="D83" i="31" s="1"/>
  <c r="F83" i="31" s="1"/>
  <c r="G108" i="111"/>
  <c r="G107" i="111"/>
  <c r="G105" i="111"/>
  <c r="G104" i="111"/>
  <c r="G103" i="111"/>
  <c r="D66" i="31" s="1"/>
  <c r="G102" i="111"/>
  <c r="D65" i="31" s="1"/>
  <c r="F65" i="31" s="1"/>
  <c r="G101" i="111"/>
  <c r="G97" i="111"/>
  <c r="G96" i="111"/>
  <c r="G94" i="111"/>
  <c r="G93" i="111"/>
  <c r="G90" i="111"/>
  <c r="G89" i="111"/>
  <c r="G87" i="111"/>
  <c r="G86" i="111"/>
  <c r="G85" i="111"/>
  <c r="G84" i="111"/>
  <c r="G83" i="111"/>
  <c r="G80" i="111"/>
  <c r="G79" i="111"/>
  <c r="D89" i="30" s="1"/>
  <c r="F89" i="30" s="1"/>
  <c r="G78" i="111"/>
  <c r="D88" i="30" s="1"/>
  <c r="F88" i="30" s="1"/>
  <c r="G77" i="111"/>
  <c r="G76" i="111"/>
  <c r="G75" i="111"/>
  <c r="D86" i="30" s="1"/>
  <c r="F86" i="30" s="1"/>
  <c r="G74" i="111"/>
  <c r="G72" i="111"/>
  <c r="G71" i="111"/>
  <c r="D29" i="30" s="1"/>
  <c r="F29" i="30" s="1"/>
  <c r="G70" i="111"/>
  <c r="D28" i="30" s="1"/>
  <c r="G69" i="111"/>
  <c r="G68" i="111"/>
  <c r="G67" i="111"/>
  <c r="D26" i="30" s="1"/>
  <c r="G66" i="111"/>
  <c r="G63" i="111"/>
  <c r="G62" i="111"/>
  <c r="D44" i="31" s="1"/>
  <c r="F44" i="31" s="1"/>
  <c r="G61" i="111"/>
  <c r="G60" i="111"/>
  <c r="G59" i="111"/>
  <c r="G58" i="111"/>
  <c r="D41" i="31" s="1"/>
  <c r="G57" i="111"/>
  <c r="G54" i="111"/>
  <c r="G53" i="111"/>
  <c r="G51" i="111"/>
  <c r="G50" i="111"/>
  <c r="G47" i="111"/>
  <c r="G46" i="111"/>
  <c r="G45" i="111"/>
  <c r="F127" i="32" s="1"/>
  <c r="G43" i="111"/>
  <c r="G39" i="111"/>
  <c r="G38" i="111"/>
  <c r="D114" i="30" s="1"/>
  <c r="F114" i="30" s="1"/>
  <c r="G37" i="111"/>
  <c r="D108" i="30"/>
  <c r="F108" i="30" s="1"/>
  <c r="G36" i="111"/>
  <c r="D107" i="30" s="1"/>
  <c r="F107" i="30" s="1"/>
  <c r="G35" i="111"/>
  <c r="G33" i="111"/>
  <c r="G32" i="111"/>
  <c r="D56" i="30" s="1"/>
  <c r="F56" i="30" s="1"/>
  <c r="G31" i="111"/>
  <c r="D50" i="30" s="1"/>
  <c r="F50" i="30" s="1"/>
  <c r="G30" i="111"/>
  <c r="D49" i="30" s="1"/>
  <c r="F49" i="30" s="1"/>
  <c r="G29" i="111"/>
  <c r="G26" i="111"/>
  <c r="G25" i="111"/>
  <c r="G24" i="111"/>
  <c r="G23" i="111"/>
  <c r="D47" i="31" s="1"/>
  <c r="G22" i="111"/>
  <c r="G21" i="111"/>
  <c r="G20" i="111"/>
  <c r="G19" i="111"/>
  <c r="D25" i="31" s="1"/>
  <c r="F25" i="31" s="1"/>
  <c r="G18" i="111"/>
  <c r="D24" i="31" s="1"/>
  <c r="F24" i="31" s="1"/>
  <c r="G17" i="111"/>
  <c r="G16" i="111"/>
  <c r="D22" i="31" s="1"/>
  <c r="F22" i="31" s="1"/>
  <c r="G15" i="111"/>
  <c r="G12" i="111"/>
  <c r="G10" i="111"/>
  <c r="G9" i="111"/>
  <c r="G7" i="111"/>
  <c r="F256" i="111"/>
  <c r="F239" i="111"/>
  <c r="F235" i="111"/>
  <c r="F230" i="111" s="1"/>
  <c r="F243" i="111" s="1"/>
  <c r="F231" i="111"/>
  <c r="F226" i="111"/>
  <c r="F220" i="111"/>
  <c r="F215" i="111"/>
  <c r="F214" i="111" s="1"/>
  <c r="F207" i="111"/>
  <c r="F203" i="111" s="1"/>
  <c r="F194" i="111"/>
  <c r="F187" i="111" s="1"/>
  <c r="F179" i="111"/>
  <c r="F165" i="111"/>
  <c r="F157" i="111"/>
  <c r="F153" i="111"/>
  <c r="F151" i="111" s="1"/>
  <c r="F148" i="111"/>
  <c r="F143" i="111" s="1"/>
  <c r="F135" i="111"/>
  <c r="F127" i="111"/>
  <c r="F123" i="111"/>
  <c r="F121" i="111" s="1"/>
  <c r="F118" i="111"/>
  <c r="F113" i="111" s="1"/>
  <c r="F106" i="111"/>
  <c r="G106" i="111" s="1"/>
  <c r="F100" i="111"/>
  <c r="G100" i="111" s="1"/>
  <c r="F95" i="111"/>
  <c r="F92" i="111"/>
  <c r="F88" i="111"/>
  <c r="F82" i="111" s="1"/>
  <c r="F73" i="111"/>
  <c r="F65" i="111"/>
  <c r="F56" i="111"/>
  <c r="F52" i="111"/>
  <c r="F49" i="111"/>
  <c r="F44" i="111"/>
  <c r="F42" i="111" s="1"/>
  <c r="F34" i="111"/>
  <c r="G34" i="111" s="1"/>
  <c r="F28" i="111"/>
  <c r="G28" i="111" s="1"/>
  <c r="F14" i="111"/>
  <c r="F8" i="111"/>
  <c r="F11" i="111" s="1"/>
  <c r="D215" i="111"/>
  <c r="D220" i="111"/>
  <c r="D194" i="111"/>
  <c r="D179" i="111"/>
  <c r="D172" i="111" s="1"/>
  <c r="D106" i="111"/>
  <c r="D73" i="111"/>
  <c r="D65" i="111"/>
  <c r="D56" i="111"/>
  <c r="G56" i="111" s="1"/>
  <c r="D52" i="111"/>
  <c r="K52" i="111" s="1"/>
  <c r="D49" i="111"/>
  <c r="D44" i="111"/>
  <c r="G44" i="111" s="1"/>
  <c r="D34" i="111"/>
  <c r="D28" i="111"/>
  <c r="D27" i="111" s="1"/>
  <c r="A7" i="111"/>
  <c r="A8" i="111" s="1"/>
  <c r="A9" i="111" s="1"/>
  <c r="A10" i="111" s="1"/>
  <c r="A11" i="111" s="1"/>
  <c r="A12" i="111" s="1"/>
  <c r="A13" i="111" s="1"/>
  <c r="A14" i="111" s="1"/>
  <c r="A15" i="111" s="1"/>
  <c r="A16" i="111" s="1"/>
  <c r="A17" i="111" s="1"/>
  <c r="A18" i="111" s="1"/>
  <c r="A19" i="111" s="1"/>
  <c r="A20" i="111" s="1"/>
  <c r="A21" i="111" s="1"/>
  <c r="A22" i="111" s="1"/>
  <c r="A23" i="111" s="1"/>
  <c r="A24" i="111" s="1"/>
  <c r="A25" i="111" s="1"/>
  <c r="A26" i="111" s="1"/>
  <c r="A27" i="111" s="1"/>
  <c r="A28" i="111" s="1"/>
  <c r="A29" i="111" s="1"/>
  <c r="A30" i="111" s="1"/>
  <c r="A31" i="111" s="1"/>
  <c r="A32" i="111" s="1"/>
  <c r="A33" i="111" s="1"/>
  <c r="A34" i="111" s="1"/>
  <c r="A35" i="111" s="1"/>
  <c r="A36" i="111" s="1"/>
  <c r="A37" i="111" s="1"/>
  <c r="A38" i="111" s="1"/>
  <c r="A39" i="111" s="1"/>
  <c r="A40" i="111" s="1"/>
  <c r="A41" i="111" s="1"/>
  <c r="A42" i="111" s="1"/>
  <c r="A43" i="111" s="1"/>
  <c r="A44" i="111" s="1"/>
  <c r="A45" i="111" s="1"/>
  <c r="A46" i="111" s="1"/>
  <c r="A47" i="111" s="1"/>
  <c r="A48" i="111" s="1"/>
  <c r="A49" i="111" s="1"/>
  <c r="A50" i="111" s="1"/>
  <c r="A51" i="111" s="1"/>
  <c r="A52" i="111" s="1"/>
  <c r="A53" i="111" s="1"/>
  <c r="A54" i="111" s="1"/>
  <c r="A55" i="111" s="1"/>
  <c r="A56" i="111" s="1"/>
  <c r="A57" i="111" s="1"/>
  <c r="A58" i="111" s="1"/>
  <c r="A59" i="111" s="1"/>
  <c r="A60" i="111" s="1"/>
  <c r="A61" i="111" s="1"/>
  <c r="A62" i="111" s="1"/>
  <c r="A63" i="111" s="1"/>
  <c r="A64" i="111" s="1"/>
  <c r="A65" i="111" s="1"/>
  <c r="A66" i="111" s="1"/>
  <c r="A67" i="111" s="1"/>
  <c r="A68" i="111" s="1"/>
  <c r="A69" i="111" s="1"/>
  <c r="A70" i="111" s="1"/>
  <c r="A71" i="111" s="1"/>
  <c r="A72" i="111" s="1"/>
  <c r="A73" i="111" s="1"/>
  <c r="A74" i="111" s="1"/>
  <c r="A75" i="111" s="1"/>
  <c r="A76" i="111" s="1"/>
  <c r="A77" i="111" s="1"/>
  <c r="A78" i="111" s="1"/>
  <c r="A79" i="111" s="1"/>
  <c r="A80" i="111" s="1"/>
  <c r="A81" i="111" s="1"/>
  <c r="A82" i="111" s="1"/>
  <c r="A83" i="111" s="1"/>
  <c r="A84" i="111" s="1"/>
  <c r="A85" i="111" s="1"/>
  <c r="A86" i="111" s="1"/>
  <c r="A87" i="111" s="1"/>
  <c r="A88" i="111" s="1"/>
  <c r="A89" i="111" s="1"/>
  <c r="A90" i="111" s="1"/>
  <c r="A91" i="111" s="1"/>
  <c r="A92" i="111" s="1"/>
  <c r="A93" i="111" s="1"/>
  <c r="A94" i="111" s="1"/>
  <c r="A95" i="111" s="1"/>
  <c r="A96" i="111" s="1"/>
  <c r="A97" i="111" s="1"/>
  <c r="A98" i="111" s="1"/>
  <c r="A99" i="111" s="1"/>
  <c r="A100" i="111" s="1"/>
  <c r="A101" i="111" s="1"/>
  <c r="A102" i="111" s="1"/>
  <c r="A103" i="111" s="1"/>
  <c r="A104" i="111" s="1"/>
  <c r="A105" i="111" s="1"/>
  <c r="A106" i="111" s="1"/>
  <c r="A107" i="111" s="1"/>
  <c r="A108" i="111" s="1"/>
  <c r="A109" i="111" s="1"/>
  <c r="A110" i="111" s="1"/>
  <c r="A111" i="111" s="1"/>
  <c r="A112" i="111" s="1"/>
  <c r="A113" i="111" s="1"/>
  <c r="A114" i="111" s="1"/>
  <c r="A115" i="111" s="1"/>
  <c r="A116" i="111" s="1"/>
  <c r="A117" i="111" s="1"/>
  <c r="A118" i="111" s="1"/>
  <c r="A119" i="111" s="1"/>
  <c r="A120" i="111" s="1"/>
  <c r="A121" i="111" s="1"/>
  <c r="A122" i="111" s="1"/>
  <c r="A123" i="111" s="1"/>
  <c r="A124" i="111" s="1"/>
  <c r="A125" i="111" s="1"/>
  <c r="A126" i="111" s="1"/>
  <c r="A127" i="111" s="1"/>
  <c r="A128" i="111" s="1"/>
  <c r="A129" i="111" s="1"/>
  <c r="A130" i="111" s="1"/>
  <c r="A131" i="111" s="1"/>
  <c r="A132" i="111" s="1"/>
  <c r="A133" i="111" s="1"/>
  <c r="A134" i="111" s="1"/>
  <c r="A135" i="111" s="1"/>
  <c r="A136" i="111" s="1"/>
  <c r="A137" i="111" s="1"/>
  <c r="A138" i="111" s="1"/>
  <c r="A139" i="111" s="1"/>
  <c r="A140" i="111" s="1"/>
  <c r="A141" i="111" s="1"/>
  <c r="A142" i="111" s="1"/>
  <c r="A143" i="111" s="1"/>
  <c r="A144" i="111" s="1"/>
  <c r="A145" i="111" s="1"/>
  <c r="A146" i="111" s="1"/>
  <c r="A147" i="111" s="1"/>
  <c r="A148" i="111" s="1"/>
  <c r="A149" i="111" s="1"/>
  <c r="A150" i="111" s="1"/>
  <c r="A151" i="111" s="1"/>
  <c r="A152" i="111" s="1"/>
  <c r="A153" i="111" s="1"/>
  <c r="A154" i="111" s="1"/>
  <c r="A155" i="111" s="1"/>
  <c r="A156" i="111" s="1"/>
  <c r="A157" i="111" s="1"/>
  <c r="A158" i="111" s="1"/>
  <c r="A159" i="111" s="1"/>
  <c r="A160" i="111" s="1"/>
  <c r="A161" i="111" s="1"/>
  <c r="A162" i="111" s="1"/>
  <c r="A163" i="111" s="1"/>
  <c r="A164" i="111" s="1"/>
  <c r="A165" i="111" s="1"/>
  <c r="A166" i="111" s="1"/>
  <c r="A167" i="111" s="1"/>
  <c r="A168" i="111" s="1"/>
  <c r="A169" i="111" s="1"/>
  <c r="A170" i="111" s="1"/>
  <c r="A171" i="111" s="1"/>
  <c r="A172" i="111" s="1"/>
  <c r="A173" i="111" s="1"/>
  <c r="A174" i="111" s="1"/>
  <c r="A175" i="111" s="1"/>
  <c r="A176" i="111" s="1"/>
  <c r="A177" i="111" s="1"/>
  <c r="A178" i="111" s="1"/>
  <c r="A179" i="111" s="1"/>
  <c r="A180" i="111" s="1"/>
  <c r="A181" i="111" s="1"/>
  <c r="A182" i="111" s="1"/>
  <c r="A183" i="111" s="1"/>
  <c r="A184" i="111" s="1"/>
  <c r="A185" i="111" s="1"/>
  <c r="A186" i="111" s="1"/>
  <c r="A187" i="111" s="1"/>
  <c r="A188" i="111" s="1"/>
  <c r="A189" i="111" s="1"/>
  <c r="A190" i="111" s="1"/>
  <c r="A191" i="111" s="1"/>
  <c r="A192" i="111" s="1"/>
  <c r="A193" i="111" s="1"/>
  <c r="A194" i="111" s="1"/>
  <c r="A195" i="111" s="1"/>
  <c r="A196" i="111" s="1"/>
  <c r="A197" i="111" s="1"/>
  <c r="A198" i="111" s="1"/>
  <c r="A199" i="111" s="1"/>
  <c r="A200" i="111" s="1"/>
  <c r="A201" i="111" s="1"/>
  <c r="A202" i="111" s="1"/>
  <c r="A203" i="111" s="1"/>
  <c r="A204" i="111" s="1"/>
  <c r="A205" i="111" s="1"/>
  <c r="A206" i="111" s="1"/>
  <c r="A207" i="111" s="1"/>
  <c r="A208" i="111" s="1"/>
  <c r="A209" i="111" s="1"/>
  <c r="A210" i="111" s="1"/>
  <c r="A211" i="111" s="1"/>
  <c r="A212" i="111" s="1"/>
  <c r="A213" i="111" s="1"/>
  <c r="A214" i="111" s="1"/>
  <c r="A215" i="111" s="1"/>
  <c r="A216" i="111" s="1"/>
  <c r="A217" i="111" s="1"/>
  <c r="A218" i="111" s="1"/>
  <c r="A219" i="111" s="1"/>
  <c r="A220" i="111" s="1"/>
  <c r="A221" i="111" s="1"/>
  <c r="A222" i="111" s="1"/>
  <c r="A223" i="111" s="1"/>
  <c r="A224" i="111" s="1"/>
  <c r="A225" i="111" s="1"/>
  <c r="A226" i="111" s="1"/>
  <c r="A227" i="111" s="1"/>
  <c r="A228" i="111" s="1"/>
  <c r="A229" i="111" s="1"/>
  <c r="A230" i="111" s="1"/>
  <c r="A231" i="111" s="1"/>
  <c r="A232" i="111" s="1"/>
  <c r="A233" i="111" s="1"/>
  <c r="A234" i="111" s="1"/>
  <c r="A235" i="111" s="1"/>
  <c r="A236" i="111" s="1"/>
  <c r="A237" i="111" s="1"/>
  <c r="A238" i="111" s="1"/>
  <c r="A239" i="111" s="1"/>
  <c r="A240" i="111" s="1"/>
  <c r="A241" i="111" s="1"/>
  <c r="A242" i="111" s="1"/>
  <c r="A243" i="111" s="1"/>
  <c r="A244" i="111" s="1"/>
  <c r="A245" i="111" s="1"/>
  <c r="A246" i="111" s="1"/>
  <c r="A247" i="111" s="1"/>
  <c r="A248" i="111" s="1"/>
  <c r="A249" i="111" s="1"/>
  <c r="A250" i="111" s="1"/>
  <c r="A251" i="111" s="1"/>
  <c r="A252" i="111" s="1"/>
  <c r="A253" i="111" s="1"/>
  <c r="A254" i="111" s="1"/>
  <c r="A255" i="111" s="1"/>
  <c r="A256" i="111" s="1"/>
  <c r="A257" i="111" s="1"/>
  <c r="D120" i="32"/>
  <c r="F119" i="32"/>
  <c r="F118" i="32"/>
  <c r="F117" i="32"/>
  <c r="F116" i="32"/>
  <c r="F115" i="32"/>
  <c r="F114" i="32"/>
  <c r="F113" i="32"/>
  <c r="F112" i="32"/>
  <c r="F120" i="32" s="1"/>
  <c r="F111" i="32"/>
  <c r="F110" i="32"/>
  <c r="F109" i="32"/>
  <c r="F108" i="32"/>
  <c r="F107" i="32"/>
  <c r="F106" i="32"/>
  <c r="F105" i="32"/>
  <c r="F104" i="32"/>
  <c r="F103" i="32"/>
  <c r="F102" i="32"/>
  <c r="D19" i="30"/>
  <c r="E14" i="125"/>
  <c r="F102" i="30" s="1"/>
  <c r="E13" i="125"/>
  <c r="E12" i="125"/>
  <c r="E11" i="125"/>
  <c r="E10" i="125"/>
  <c r="E9" i="125"/>
  <c r="E8" i="125"/>
  <c r="F61" i="31" s="1"/>
  <c r="E7" i="125"/>
  <c r="F58" i="31" s="1"/>
  <c r="E6" i="125"/>
  <c r="F54" i="31" s="1"/>
  <c r="F53" i="125"/>
  <c r="O72" i="110"/>
  <c r="O96" i="110" s="1"/>
  <c r="Q40" i="110"/>
  <c r="R40" i="110"/>
  <c r="E56" i="110"/>
  <c r="L56" i="110"/>
  <c r="F56" i="110"/>
  <c r="F142" i="31"/>
  <c r="D143" i="31"/>
  <c r="F143" i="31" s="1"/>
  <c r="D144" i="31"/>
  <c r="F144" i="31" s="1"/>
  <c r="D141" i="31"/>
  <c r="D140" i="31"/>
  <c r="D138" i="31"/>
  <c r="D102" i="31"/>
  <c r="F102" i="31" s="1"/>
  <c r="D103" i="31"/>
  <c r="F103" i="31" s="1"/>
  <c r="D100" i="31"/>
  <c r="F100" i="31" s="1"/>
  <c r="D99" i="31"/>
  <c r="D97" i="31"/>
  <c r="O25" i="110"/>
  <c r="O24" i="110"/>
  <c r="P42" i="110"/>
  <c r="X13" i="91"/>
  <c r="X15" i="91"/>
  <c r="W15" i="91"/>
  <c r="X14" i="91"/>
  <c r="W14" i="91"/>
  <c r="W13" i="91"/>
  <c r="X12" i="91"/>
  <c r="W12" i="91"/>
  <c r="X11" i="91"/>
  <c r="W11" i="91"/>
  <c r="X10" i="91"/>
  <c r="W10" i="91"/>
  <c r="X9" i="91"/>
  <c r="W9" i="91"/>
  <c r="X8" i="91"/>
  <c r="W8" i="91"/>
  <c r="X7" i="91"/>
  <c r="W7" i="91"/>
  <c r="X6" i="91"/>
  <c r="W6" i="91"/>
  <c r="F6" i="110"/>
  <c r="G8" i="145"/>
  <c r="E7" i="145"/>
  <c r="G7" i="145"/>
  <c r="F8" i="145"/>
  <c r="F7" i="145"/>
  <c r="H7" i="145" s="1"/>
  <c r="E8" i="145"/>
  <c r="D136" i="31"/>
  <c r="D95" i="31"/>
  <c r="D33" i="31"/>
  <c r="F33" i="31" s="1"/>
  <c r="G6" i="59"/>
  <c r="G52" i="59"/>
  <c r="G50" i="59" s="1"/>
  <c r="G44" i="59"/>
  <c r="G42" i="59"/>
  <c r="G39" i="59" s="1"/>
  <c r="G31" i="59"/>
  <c r="G29" i="59" s="1"/>
  <c r="G25" i="59"/>
  <c r="G21" i="59" s="1"/>
  <c r="G18" i="59" s="1"/>
  <c r="G22" i="59"/>
  <c r="G15" i="59"/>
  <c r="G13" i="59" s="1"/>
  <c r="G9" i="59"/>
  <c r="Y27" i="57"/>
  <c r="AC27" i="57" s="1"/>
  <c r="AL9" i="57"/>
  <c r="AL51" i="57"/>
  <c r="AL50" i="57"/>
  <c r="X50" i="57"/>
  <c r="W50" i="57"/>
  <c r="V50" i="57"/>
  <c r="U50" i="57"/>
  <c r="T50" i="57"/>
  <c r="S50" i="57"/>
  <c r="R50" i="57"/>
  <c r="Q50" i="57"/>
  <c r="P50" i="57"/>
  <c r="O50" i="57"/>
  <c r="N50" i="57"/>
  <c r="M50" i="57"/>
  <c r="L50" i="57"/>
  <c r="K50" i="57"/>
  <c r="J50" i="57"/>
  <c r="I50" i="57"/>
  <c r="H50" i="57"/>
  <c r="G50" i="57"/>
  <c r="F50" i="57"/>
  <c r="E50" i="57"/>
  <c r="AL49" i="57"/>
  <c r="Y49" i="57"/>
  <c r="AC49" i="57" s="1"/>
  <c r="AL48" i="57"/>
  <c r="Y48" i="57"/>
  <c r="AC48" i="57" s="1"/>
  <c r="AL47" i="57"/>
  <c r="Y47" i="57"/>
  <c r="AC47" i="57"/>
  <c r="AL46" i="57"/>
  <c r="AL45" i="57"/>
  <c r="V30" i="57"/>
  <c r="V45" i="57" s="1"/>
  <c r="V36" i="57"/>
  <c r="V40" i="57"/>
  <c r="V43" i="57"/>
  <c r="O30" i="57"/>
  <c r="O36" i="57"/>
  <c r="O40" i="57"/>
  <c r="O43" i="57"/>
  <c r="G30" i="57"/>
  <c r="G36" i="57"/>
  <c r="G40" i="57"/>
  <c r="G43" i="57"/>
  <c r="AL44" i="57"/>
  <c r="Y44" i="57"/>
  <c r="AC44" i="57" s="1"/>
  <c r="AL43" i="57"/>
  <c r="X43" i="57"/>
  <c r="W43" i="57"/>
  <c r="U43" i="57"/>
  <c r="T43" i="57"/>
  <c r="S43" i="57"/>
  <c r="R43" i="57"/>
  <c r="Q43" i="57"/>
  <c r="P43" i="57"/>
  <c r="N43" i="57"/>
  <c r="M43" i="57"/>
  <c r="L43" i="57"/>
  <c r="K43" i="57"/>
  <c r="J43" i="57"/>
  <c r="E43" i="57"/>
  <c r="F43" i="57"/>
  <c r="H43" i="57"/>
  <c r="I43" i="57"/>
  <c r="AL42" i="57"/>
  <c r="Y42" i="57"/>
  <c r="AC42" i="57" s="1"/>
  <c r="AL41" i="57"/>
  <c r="Y41" i="57"/>
  <c r="AC41" i="57" s="1"/>
  <c r="AL40" i="57"/>
  <c r="X40" i="57"/>
  <c r="W40" i="57"/>
  <c r="U40" i="57"/>
  <c r="T40" i="57"/>
  <c r="S40" i="57"/>
  <c r="S45" i="57" s="1"/>
  <c r="S46" i="57" s="1"/>
  <c r="S51" i="57" s="1"/>
  <c r="R40" i="57"/>
  <c r="Q40" i="57"/>
  <c r="P40" i="57"/>
  <c r="N40" i="57"/>
  <c r="M40" i="57"/>
  <c r="L40" i="57"/>
  <c r="K40" i="57"/>
  <c r="J40" i="57"/>
  <c r="I40" i="57"/>
  <c r="H40" i="57"/>
  <c r="F40" i="57"/>
  <c r="E40" i="57"/>
  <c r="AL39" i="57"/>
  <c r="Y39" i="57"/>
  <c r="AC39" i="57" s="1"/>
  <c r="AL38" i="57"/>
  <c r="Y38" i="57"/>
  <c r="AC38" i="57"/>
  <c r="AL37" i="57"/>
  <c r="Y37" i="57"/>
  <c r="AC37" i="57" s="1"/>
  <c r="AL36" i="57"/>
  <c r="X36" i="57"/>
  <c r="X45" i="57" s="1"/>
  <c r="W36" i="57"/>
  <c r="U36" i="57"/>
  <c r="T36" i="57"/>
  <c r="T45" i="57" s="1"/>
  <c r="S36" i="57"/>
  <c r="R36" i="57"/>
  <c r="Q36" i="57"/>
  <c r="P36" i="57"/>
  <c r="N36" i="57"/>
  <c r="M36" i="57"/>
  <c r="L36" i="57"/>
  <c r="K36" i="57"/>
  <c r="J36" i="57"/>
  <c r="I36" i="57"/>
  <c r="H36" i="57"/>
  <c r="F36" i="57"/>
  <c r="F45" i="57" s="1"/>
  <c r="E36" i="57"/>
  <c r="AL35" i="57"/>
  <c r="Y35" i="57"/>
  <c r="AC35" i="57" s="1"/>
  <c r="AL34" i="57"/>
  <c r="Y34" i="57"/>
  <c r="AC34" i="57" s="1"/>
  <c r="AL33" i="57"/>
  <c r="Y33" i="57"/>
  <c r="AC33" i="57" s="1"/>
  <c r="AL32" i="57"/>
  <c r="Y32" i="57"/>
  <c r="AC32" i="57" s="1"/>
  <c r="AL31" i="57"/>
  <c r="Y31" i="57"/>
  <c r="AC31" i="57" s="1"/>
  <c r="AL30" i="57"/>
  <c r="X30" i="57"/>
  <c r="W30" i="57"/>
  <c r="U30" i="57"/>
  <c r="T30" i="57"/>
  <c r="S30" i="57"/>
  <c r="R30" i="57"/>
  <c r="Q30" i="57"/>
  <c r="P30" i="57"/>
  <c r="N30" i="57"/>
  <c r="M30" i="57"/>
  <c r="L30" i="57"/>
  <c r="K30" i="57"/>
  <c r="J30" i="57"/>
  <c r="I30" i="57"/>
  <c r="H30" i="57"/>
  <c r="F30" i="57"/>
  <c r="E30" i="57"/>
  <c r="AL29" i="57"/>
  <c r="Y29" i="57"/>
  <c r="AC29" i="57" s="1"/>
  <c r="AL28" i="57"/>
  <c r="Y28" i="57"/>
  <c r="AC28" i="57" s="1"/>
  <c r="AL27" i="57"/>
  <c r="AL26" i="57"/>
  <c r="Y26" i="57"/>
  <c r="AC26" i="57" s="1"/>
  <c r="AL25" i="57"/>
  <c r="S10" i="57"/>
  <c r="S16" i="57"/>
  <c r="S20" i="57"/>
  <c r="S23" i="57"/>
  <c r="L10" i="57"/>
  <c r="L16" i="57"/>
  <c r="L20" i="57"/>
  <c r="L23" i="57"/>
  <c r="AL24" i="57"/>
  <c r="Y24" i="57"/>
  <c r="AC24" i="57" s="1"/>
  <c r="AL23" i="57"/>
  <c r="X23" i="57"/>
  <c r="W23" i="57"/>
  <c r="V23" i="57"/>
  <c r="U23" i="57"/>
  <c r="T23" i="57"/>
  <c r="R23" i="57"/>
  <c r="Q23" i="57"/>
  <c r="P23" i="57"/>
  <c r="O23" i="57"/>
  <c r="N23" i="57"/>
  <c r="M23" i="57"/>
  <c r="K23" i="57"/>
  <c r="J23" i="57"/>
  <c r="I23" i="57"/>
  <c r="H23" i="57"/>
  <c r="G23" i="57"/>
  <c r="F23" i="57"/>
  <c r="E23" i="57"/>
  <c r="AL22" i="57"/>
  <c r="Y22" i="57"/>
  <c r="AC22" i="57" s="1"/>
  <c r="AL21" i="57"/>
  <c r="Y21" i="57"/>
  <c r="AC21" i="57" s="1"/>
  <c r="AL20" i="57"/>
  <c r="X20" i="57"/>
  <c r="W20" i="57"/>
  <c r="V20" i="57"/>
  <c r="U20" i="57"/>
  <c r="T20" i="57"/>
  <c r="R20" i="57"/>
  <c r="Q20" i="57"/>
  <c r="P20" i="57"/>
  <c r="O20" i="57"/>
  <c r="N20" i="57"/>
  <c r="M20" i="57"/>
  <c r="K20" i="57"/>
  <c r="J20" i="57"/>
  <c r="I20" i="57"/>
  <c r="H20" i="57"/>
  <c r="G20" i="57"/>
  <c r="F20" i="57"/>
  <c r="E20" i="57"/>
  <c r="AL19" i="57"/>
  <c r="Y19" i="57"/>
  <c r="AC19" i="57" s="1"/>
  <c r="AL18" i="57"/>
  <c r="Y18" i="57"/>
  <c r="AC18" i="57" s="1"/>
  <c r="AL17" i="57"/>
  <c r="Y17" i="57"/>
  <c r="AC17" i="57" s="1"/>
  <c r="AL16" i="57"/>
  <c r="X16" i="57"/>
  <c r="W16" i="57"/>
  <c r="V16" i="57"/>
  <c r="U16" i="57"/>
  <c r="T16" i="57"/>
  <c r="R16" i="57"/>
  <c r="Q16" i="57"/>
  <c r="Q25" i="57" s="1"/>
  <c r="P16" i="57"/>
  <c r="O16" i="57"/>
  <c r="N16" i="57"/>
  <c r="M16" i="57"/>
  <c r="K16" i="57"/>
  <c r="J16" i="57"/>
  <c r="I16" i="57"/>
  <c r="H16" i="57"/>
  <c r="G16" i="57"/>
  <c r="F16" i="57"/>
  <c r="E16" i="57"/>
  <c r="AL15" i="57"/>
  <c r="Y15" i="57"/>
  <c r="AC15" i="57" s="1"/>
  <c r="AL14" i="57"/>
  <c r="Y14" i="57"/>
  <c r="AC14" i="57" s="1"/>
  <c r="AL13" i="57"/>
  <c r="Y13" i="57"/>
  <c r="AC13" i="57" s="1"/>
  <c r="AL12" i="57"/>
  <c r="Y12" i="57"/>
  <c r="AC12" i="57"/>
  <c r="AL11" i="57"/>
  <c r="Y11" i="57"/>
  <c r="AC11" i="57" s="1"/>
  <c r="AL10" i="57"/>
  <c r="X10" i="57"/>
  <c r="W10" i="57"/>
  <c r="W25" i="57" s="1"/>
  <c r="V10" i="57"/>
  <c r="U10" i="57"/>
  <c r="T10" i="57"/>
  <c r="T25" i="57" s="1"/>
  <c r="R10" i="57"/>
  <c r="R25" i="57" s="1"/>
  <c r="Q10" i="57"/>
  <c r="P10" i="57"/>
  <c r="O10" i="57"/>
  <c r="N10" i="57"/>
  <c r="M10" i="57"/>
  <c r="K10" i="57"/>
  <c r="J10" i="57"/>
  <c r="J25" i="57" s="1"/>
  <c r="I10" i="57"/>
  <c r="I25" i="57" s="1"/>
  <c r="H10" i="57"/>
  <c r="H25" i="57" s="1"/>
  <c r="G10" i="57"/>
  <c r="G25" i="57" s="1"/>
  <c r="F10" i="57"/>
  <c r="E10" i="57"/>
  <c r="Y9" i="57"/>
  <c r="AC9" i="57" s="1"/>
  <c r="AL8" i="57"/>
  <c r="Y8" i="57"/>
  <c r="AC8" i="57" s="1"/>
  <c r="AL7" i="57"/>
  <c r="Y7" i="57"/>
  <c r="AC7" i="57" s="1"/>
  <c r="AL6" i="57"/>
  <c r="Y6" i="57"/>
  <c r="AC6" i="57" s="1"/>
  <c r="P37" i="110"/>
  <c r="E17" i="110"/>
  <c r="H17" i="110" s="1"/>
  <c r="Q100" i="110"/>
  <c r="R100" i="110" s="1"/>
  <c r="F100" i="110"/>
  <c r="E100" i="110"/>
  <c r="L100" i="110" s="1"/>
  <c r="M100" i="110" s="1"/>
  <c r="Q99" i="110"/>
  <c r="R99" i="110" s="1"/>
  <c r="F99" i="110"/>
  <c r="E99" i="110"/>
  <c r="G98" i="110"/>
  <c r="D98" i="110"/>
  <c r="C98" i="110"/>
  <c r="Q97" i="110"/>
  <c r="R97" i="110" s="1"/>
  <c r="F97" i="110"/>
  <c r="E97" i="110"/>
  <c r="L97" i="110" s="1"/>
  <c r="M97" i="110" s="1"/>
  <c r="F96" i="110"/>
  <c r="E96" i="110"/>
  <c r="Q95" i="110"/>
  <c r="R95" i="110" s="1"/>
  <c r="F95" i="110"/>
  <c r="E95" i="110"/>
  <c r="Q94" i="110"/>
  <c r="R94" i="110" s="1"/>
  <c r="F94" i="110"/>
  <c r="E94" i="110"/>
  <c r="L94" i="110" s="1"/>
  <c r="Q93" i="110"/>
  <c r="R93" i="110" s="1"/>
  <c r="F93" i="110"/>
  <c r="E93" i="110"/>
  <c r="L93" i="110"/>
  <c r="M93" i="110" s="1"/>
  <c r="Q92" i="110"/>
  <c r="R92" i="110" s="1"/>
  <c r="F92" i="110"/>
  <c r="E92" i="110"/>
  <c r="Q91" i="110"/>
  <c r="R91" i="110" s="1"/>
  <c r="F91" i="110"/>
  <c r="E91" i="110"/>
  <c r="L91" i="110" s="1"/>
  <c r="M91" i="110" s="1"/>
  <c r="Q90" i="110"/>
  <c r="R90" i="110" s="1"/>
  <c r="F90" i="110"/>
  <c r="E90" i="110"/>
  <c r="Q89" i="110"/>
  <c r="R89" i="110" s="1"/>
  <c r="F89" i="110"/>
  <c r="E89" i="110"/>
  <c r="L89" i="110" s="1"/>
  <c r="Q88" i="110"/>
  <c r="R88" i="110" s="1"/>
  <c r="F88" i="110"/>
  <c r="E88" i="110"/>
  <c r="Q87" i="110"/>
  <c r="R87" i="110" s="1"/>
  <c r="G87" i="110"/>
  <c r="D87" i="110"/>
  <c r="C87" i="110"/>
  <c r="P86" i="110"/>
  <c r="O86" i="110"/>
  <c r="F86" i="110"/>
  <c r="E86" i="110"/>
  <c r="F85" i="110"/>
  <c r="E85" i="110"/>
  <c r="Q84" i="110"/>
  <c r="R84" i="110" s="1"/>
  <c r="F84" i="110"/>
  <c r="E84" i="110"/>
  <c r="H84" i="110" s="1"/>
  <c r="Q83" i="110"/>
  <c r="R83" i="110" s="1"/>
  <c r="F83" i="110"/>
  <c r="E83" i="110"/>
  <c r="Q82" i="110"/>
  <c r="R82" i="110" s="1"/>
  <c r="F82" i="110"/>
  <c r="E82" i="110"/>
  <c r="L82" i="110" s="1"/>
  <c r="M82" i="110" s="1"/>
  <c r="P81" i="110"/>
  <c r="O81" i="110"/>
  <c r="G81" i="110"/>
  <c r="D81" i="110"/>
  <c r="C81" i="110"/>
  <c r="F80" i="110"/>
  <c r="E80" i="110"/>
  <c r="Q78" i="110"/>
  <c r="R78" i="110" s="1"/>
  <c r="F79" i="110"/>
  <c r="E79" i="110"/>
  <c r="L79" i="110" s="1"/>
  <c r="Q77" i="110"/>
  <c r="R77" i="110" s="1"/>
  <c r="F78" i="110"/>
  <c r="E78" i="110"/>
  <c r="Q76" i="110"/>
  <c r="R76" i="110" s="1"/>
  <c r="F77" i="110"/>
  <c r="E77" i="110"/>
  <c r="Q75" i="110"/>
  <c r="R75" i="110"/>
  <c r="F76" i="110"/>
  <c r="E76" i="110"/>
  <c r="Q74" i="110"/>
  <c r="R74" i="110" s="1"/>
  <c r="F75" i="110"/>
  <c r="E75" i="110"/>
  <c r="Q73" i="110"/>
  <c r="R73" i="110" s="1"/>
  <c r="F74" i="110"/>
  <c r="E74" i="110"/>
  <c r="H74" i="110" s="1"/>
  <c r="P72" i="110"/>
  <c r="P96" i="110" s="1"/>
  <c r="P101" i="110" s="1"/>
  <c r="G73" i="110"/>
  <c r="D73" i="110"/>
  <c r="C73" i="110"/>
  <c r="F72" i="110"/>
  <c r="E72" i="110"/>
  <c r="Q70" i="110"/>
  <c r="R70" i="110" s="1"/>
  <c r="F71" i="110"/>
  <c r="E71" i="110"/>
  <c r="Q69" i="110"/>
  <c r="R69" i="110" s="1"/>
  <c r="F70" i="110"/>
  <c r="E70" i="110"/>
  <c r="Q68" i="110"/>
  <c r="R68" i="110" s="1"/>
  <c r="F69" i="110"/>
  <c r="E69" i="110"/>
  <c r="Q67" i="110"/>
  <c r="R67" i="110" s="1"/>
  <c r="F68" i="110"/>
  <c r="E68" i="110"/>
  <c r="L68" i="110" s="1"/>
  <c r="P66" i="110"/>
  <c r="Q66" i="110" s="1"/>
  <c r="R66" i="110" s="1"/>
  <c r="O66" i="110"/>
  <c r="F67" i="110"/>
  <c r="E67" i="110"/>
  <c r="F66" i="110"/>
  <c r="E66" i="110"/>
  <c r="H66" i="110" s="1"/>
  <c r="F65" i="110"/>
  <c r="E65" i="110"/>
  <c r="F64" i="110"/>
  <c r="E64" i="110"/>
  <c r="H64" i="110" s="1"/>
  <c r="G63" i="110"/>
  <c r="D63" i="110"/>
  <c r="C63" i="110"/>
  <c r="F63" i="110" s="1"/>
  <c r="Q61" i="110"/>
  <c r="R61" i="110" s="1"/>
  <c r="F62" i="110"/>
  <c r="E62" i="110"/>
  <c r="Q60" i="110"/>
  <c r="R60" i="110" s="1"/>
  <c r="F61" i="110"/>
  <c r="E61" i="110"/>
  <c r="P59" i="110"/>
  <c r="Q59" i="110" s="1"/>
  <c r="R59" i="110" s="1"/>
  <c r="O59" i="110"/>
  <c r="F60" i="110"/>
  <c r="E60" i="110"/>
  <c r="L60" i="110" s="1"/>
  <c r="F59" i="110"/>
  <c r="E59" i="110"/>
  <c r="L59" i="110" s="1"/>
  <c r="Q57" i="110"/>
  <c r="R57" i="110" s="1"/>
  <c r="G58" i="110"/>
  <c r="D58" i="110"/>
  <c r="C58" i="110"/>
  <c r="Q56" i="110"/>
  <c r="R56" i="110" s="1"/>
  <c r="F57" i="110"/>
  <c r="E57" i="110"/>
  <c r="Q55" i="110"/>
  <c r="R55" i="110" s="1"/>
  <c r="F55" i="110"/>
  <c r="E55" i="110"/>
  <c r="Q54" i="110"/>
  <c r="R54" i="110" s="1"/>
  <c r="F54" i="110"/>
  <c r="E54" i="110"/>
  <c r="H54" i="110" s="1"/>
  <c r="Q53" i="110"/>
  <c r="R53" i="110" s="1"/>
  <c r="F53" i="110"/>
  <c r="E53" i="110"/>
  <c r="Q52" i="110"/>
  <c r="R52" i="110" s="1"/>
  <c r="F52" i="110"/>
  <c r="E52" i="110"/>
  <c r="H52" i="110" s="1"/>
  <c r="Q51" i="110"/>
  <c r="R51" i="110" s="1"/>
  <c r="F51" i="110"/>
  <c r="E51" i="110"/>
  <c r="H51" i="110" s="1"/>
  <c r="Q50" i="110"/>
  <c r="R50" i="110" s="1"/>
  <c r="F50" i="110"/>
  <c r="E50" i="110"/>
  <c r="P49" i="110"/>
  <c r="O49" i="110"/>
  <c r="F49" i="110"/>
  <c r="E49" i="110"/>
  <c r="Q47" i="110"/>
  <c r="R47" i="110" s="1"/>
  <c r="F47" i="110"/>
  <c r="E47" i="110"/>
  <c r="H47" i="110" s="1"/>
  <c r="Q46" i="110"/>
  <c r="R46" i="110" s="1"/>
  <c r="F46" i="110"/>
  <c r="E46" i="110"/>
  <c r="H46" i="110" s="1"/>
  <c r="Q45" i="110"/>
  <c r="R45" i="110" s="1"/>
  <c r="F45" i="110"/>
  <c r="E45" i="110"/>
  <c r="L45" i="110"/>
  <c r="P44" i="110"/>
  <c r="O44" i="110"/>
  <c r="Q44" i="110" s="1"/>
  <c r="R44" i="110" s="1"/>
  <c r="F44" i="110"/>
  <c r="E44" i="110"/>
  <c r="L44" i="110" s="1"/>
  <c r="M44" i="110" s="1"/>
  <c r="Q43" i="110"/>
  <c r="R43" i="110" s="1"/>
  <c r="G43" i="110"/>
  <c r="D43" i="110"/>
  <c r="C43" i="110"/>
  <c r="F43" i="110" s="1"/>
  <c r="O42" i="110"/>
  <c r="F42" i="110"/>
  <c r="E42" i="110"/>
  <c r="F41" i="110"/>
  <c r="E41" i="110"/>
  <c r="H41" i="110" s="1"/>
  <c r="F40" i="110"/>
  <c r="E40" i="110"/>
  <c r="Q39" i="110"/>
  <c r="R39" i="110"/>
  <c r="F39" i="110"/>
  <c r="E39" i="110"/>
  <c r="L39" i="110" s="1"/>
  <c r="Q38" i="110"/>
  <c r="R38" i="110" s="1"/>
  <c r="F38" i="110"/>
  <c r="E38" i="110"/>
  <c r="L38" i="110" s="1"/>
  <c r="O37" i="110"/>
  <c r="Q37" i="110" s="1"/>
  <c r="R37" i="110" s="1"/>
  <c r="F37" i="110"/>
  <c r="E37" i="110"/>
  <c r="Q36" i="110"/>
  <c r="R36" i="110" s="1"/>
  <c r="F36" i="110"/>
  <c r="E36" i="110"/>
  <c r="Q35" i="110"/>
  <c r="R35" i="110" s="1"/>
  <c r="F35" i="110"/>
  <c r="E35" i="110"/>
  <c r="F34" i="110"/>
  <c r="E34" i="110"/>
  <c r="L34" i="110" s="1"/>
  <c r="Q33" i="110"/>
  <c r="R33" i="110" s="1"/>
  <c r="G33" i="110"/>
  <c r="D33" i="110"/>
  <c r="C33" i="110"/>
  <c r="Q32" i="110"/>
  <c r="R32" i="110" s="1"/>
  <c r="F32" i="110"/>
  <c r="E32" i="110"/>
  <c r="Q31" i="110"/>
  <c r="R31" i="110"/>
  <c r="F31" i="110"/>
  <c r="E31" i="110"/>
  <c r="H31" i="110" s="1"/>
  <c r="Q30" i="110"/>
  <c r="R30" i="110" s="1"/>
  <c r="F30" i="110"/>
  <c r="E30" i="110"/>
  <c r="L30" i="110" s="1"/>
  <c r="Q29" i="110"/>
  <c r="R29" i="110" s="1"/>
  <c r="F29" i="110"/>
  <c r="E29" i="110"/>
  <c r="H29" i="110" s="1"/>
  <c r="L29" i="110"/>
  <c r="Q28" i="110"/>
  <c r="R28" i="110" s="1"/>
  <c r="F28" i="110"/>
  <c r="E28" i="110"/>
  <c r="L28" i="110" s="1"/>
  <c r="Q27" i="110"/>
  <c r="R27" i="110" s="1"/>
  <c r="F27" i="110"/>
  <c r="E27" i="110"/>
  <c r="L27" i="110" s="1"/>
  <c r="Q26" i="110"/>
  <c r="R26" i="110" s="1"/>
  <c r="F26" i="110"/>
  <c r="E26" i="110"/>
  <c r="P25" i="110"/>
  <c r="Q25" i="110"/>
  <c r="R25" i="110" s="1"/>
  <c r="F25" i="110"/>
  <c r="E25" i="110"/>
  <c r="H25" i="110" s="1"/>
  <c r="P24" i="110"/>
  <c r="F24" i="110"/>
  <c r="E24" i="110"/>
  <c r="F23" i="110"/>
  <c r="E23" i="110"/>
  <c r="L23" i="110" s="1"/>
  <c r="M23" i="110" s="1"/>
  <c r="Q22" i="110"/>
  <c r="R22" i="110" s="1"/>
  <c r="G22" i="110"/>
  <c r="D22" i="110"/>
  <c r="C22" i="110"/>
  <c r="F22" i="110" s="1"/>
  <c r="Q21" i="110"/>
  <c r="R21" i="110" s="1"/>
  <c r="F21" i="110"/>
  <c r="E21" i="110"/>
  <c r="H21" i="110" s="1"/>
  <c r="Q20" i="110"/>
  <c r="R20" i="110"/>
  <c r="F20" i="110"/>
  <c r="E20" i="110"/>
  <c r="H20" i="110" s="1"/>
  <c r="Q19" i="110"/>
  <c r="R19" i="110" s="1"/>
  <c r="F19" i="110"/>
  <c r="E19" i="110"/>
  <c r="Q18" i="110"/>
  <c r="R18" i="110" s="1"/>
  <c r="F18" i="110"/>
  <c r="E18" i="110"/>
  <c r="F17" i="110"/>
  <c r="Q16" i="110"/>
  <c r="R16" i="110" s="1"/>
  <c r="F16" i="110"/>
  <c r="E16" i="110"/>
  <c r="L16" i="110" s="1"/>
  <c r="A16" i="110"/>
  <c r="A17" i="110" s="1"/>
  <c r="A18" i="110" s="1"/>
  <c r="A19" i="110" s="1"/>
  <c r="A20" i="110" s="1"/>
  <c r="A21" i="110" s="1"/>
  <c r="A22" i="110" s="1"/>
  <c r="A23" i="110" s="1"/>
  <c r="A24" i="110" s="1"/>
  <c r="A25" i="110" s="1"/>
  <c r="A26" i="110" s="1"/>
  <c r="A27" i="110" s="1"/>
  <c r="A28" i="110" s="1"/>
  <c r="A29" i="110" s="1"/>
  <c r="A30" i="110" s="1"/>
  <c r="A31" i="110" s="1"/>
  <c r="A32" i="110" s="1"/>
  <c r="A33" i="110" s="1"/>
  <c r="A34" i="110" s="1"/>
  <c r="A35" i="110" s="1"/>
  <c r="A36" i="110" s="1"/>
  <c r="A37" i="110" s="1"/>
  <c r="A38" i="110" s="1"/>
  <c r="A39" i="110" s="1"/>
  <c r="A40" i="110" s="1"/>
  <c r="A41" i="110" s="1"/>
  <c r="A42" i="110" s="1"/>
  <c r="A43" i="110" s="1"/>
  <c r="A44" i="110" s="1"/>
  <c r="A45" i="110" s="1"/>
  <c r="A46" i="110" s="1"/>
  <c r="A47" i="110" s="1"/>
  <c r="A48" i="110" s="1"/>
  <c r="A49" i="110" s="1"/>
  <c r="A50" i="110" s="1"/>
  <c r="A51" i="110" s="1"/>
  <c r="A52" i="110" s="1"/>
  <c r="A53" i="110" s="1"/>
  <c r="A54" i="110" s="1"/>
  <c r="A55" i="110" s="1"/>
  <c r="A56" i="110" s="1"/>
  <c r="A57" i="110" s="1"/>
  <c r="A58" i="110" s="1"/>
  <c r="A59" i="110" s="1"/>
  <c r="A60" i="110" s="1"/>
  <c r="A61" i="110" s="1"/>
  <c r="A62" i="110" s="1"/>
  <c r="A63" i="110" s="1"/>
  <c r="A64" i="110" s="1"/>
  <c r="A65" i="110" s="1"/>
  <c r="A66" i="110" s="1"/>
  <c r="A67" i="110" s="1"/>
  <c r="A68" i="110" s="1"/>
  <c r="A69" i="110" s="1"/>
  <c r="A70" i="110" s="1"/>
  <c r="A71" i="110" s="1"/>
  <c r="A72" i="110" s="1"/>
  <c r="A73" i="110" s="1"/>
  <c r="A74" i="110" s="1"/>
  <c r="A75" i="110" s="1"/>
  <c r="A77" i="110" s="1"/>
  <c r="A78" i="110" s="1"/>
  <c r="A79" i="110" s="1"/>
  <c r="A80" i="110" s="1"/>
  <c r="A81" i="110" s="1"/>
  <c r="A82" i="110" s="1"/>
  <c r="A83" i="110" s="1"/>
  <c r="A84" i="110" s="1"/>
  <c r="A85" i="110" s="1"/>
  <c r="A86" i="110" s="1"/>
  <c r="A87" i="110" s="1"/>
  <c r="A88" i="110" s="1"/>
  <c r="A89" i="110" s="1"/>
  <c r="A90" i="110" s="1"/>
  <c r="A91" i="110" s="1"/>
  <c r="A92" i="110" s="1"/>
  <c r="A93" i="110" s="1"/>
  <c r="A94" i="110" s="1"/>
  <c r="A95" i="110" s="1"/>
  <c r="A96" i="110" s="1"/>
  <c r="A97" i="110" s="1"/>
  <c r="A98" i="110" s="1"/>
  <c r="A99" i="110" s="1"/>
  <c r="A100" i="110" s="1"/>
  <c r="A101" i="110" s="1"/>
  <c r="A102" i="110" s="1"/>
  <c r="A103" i="110" s="1"/>
  <c r="A104" i="110" s="1"/>
  <c r="Q15" i="110"/>
  <c r="R15" i="110"/>
  <c r="F15" i="110"/>
  <c r="E15" i="110"/>
  <c r="H15" i="110" s="1"/>
  <c r="C5" i="34" s="1"/>
  <c r="F5" i="34" s="1"/>
  <c r="Q14" i="110"/>
  <c r="R14" i="110" s="1"/>
  <c r="F14" i="110"/>
  <c r="E14" i="110"/>
  <c r="Q13" i="110"/>
  <c r="R13" i="110" s="1"/>
  <c r="F13" i="110"/>
  <c r="E13" i="110"/>
  <c r="L13" i="110"/>
  <c r="M13" i="110" s="1"/>
  <c r="Q12" i="110"/>
  <c r="R12" i="110" s="1"/>
  <c r="F12" i="110"/>
  <c r="E12" i="110"/>
  <c r="L12" i="110" s="1"/>
  <c r="M12" i="110" s="1"/>
  <c r="Q11" i="110"/>
  <c r="R11" i="110" s="1"/>
  <c r="F11" i="110"/>
  <c r="E11" i="110"/>
  <c r="L11" i="110" s="1"/>
  <c r="Q10" i="110"/>
  <c r="R10" i="110" s="1"/>
  <c r="F10" i="110"/>
  <c r="E10" i="110"/>
  <c r="Q9" i="110"/>
  <c r="R9" i="110" s="1"/>
  <c r="G9" i="110"/>
  <c r="G7" i="110" s="1"/>
  <c r="D9" i="110"/>
  <c r="D7" i="110" s="1"/>
  <c r="C9" i="110"/>
  <c r="C7" i="110" s="1"/>
  <c r="Q8" i="110"/>
  <c r="R8" i="110" s="1"/>
  <c r="F8" i="110"/>
  <c r="E8" i="110"/>
  <c r="L8" i="110" s="1"/>
  <c r="M8" i="110" s="1"/>
  <c r="P7" i="110"/>
  <c r="O7" i="110"/>
  <c r="A7" i="110"/>
  <c r="A8" i="110" s="1"/>
  <c r="A9" i="110" s="1"/>
  <c r="A10" i="110" s="1"/>
  <c r="A11" i="110" s="1"/>
  <c r="A12" i="110" s="1"/>
  <c r="A13" i="110" s="1"/>
  <c r="A14" i="110" s="1"/>
  <c r="Q6" i="110"/>
  <c r="R6" i="110" s="1"/>
  <c r="E6" i="110"/>
  <c r="H6" i="110" s="1"/>
  <c r="K7" i="154"/>
  <c r="D61" i="152"/>
  <c r="E61" i="152" s="1"/>
  <c r="E59" i="152" s="1"/>
  <c r="D58" i="152"/>
  <c r="D57" i="152"/>
  <c r="D56" i="152"/>
  <c r="D55" i="152"/>
  <c r="D54" i="152"/>
  <c r="D45" i="152"/>
  <c r="D44" i="152"/>
  <c r="D43" i="152"/>
  <c r="D42" i="152"/>
  <c r="D41" i="152"/>
  <c r="D31" i="152"/>
  <c r="D30" i="152"/>
  <c r="D29" i="152"/>
  <c r="D28" i="152"/>
  <c r="D27" i="152"/>
  <c r="D18" i="152"/>
  <c r="D17" i="152"/>
  <c r="D16" i="152"/>
  <c r="D15" i="152"/>
  <c r="D14" i="152"/>
  <c r="K9" i="154"/>
  <c r="H9" i="154"/>
  <c r="K10" i="154"/>
  <c r="C6" i="121"/>
  <c r="N137" i="73"/>
  <c r="G6" i="67" s="1"/>
  <c r="N144" i="73"/>
  <c r="J6" i="67" s="1"/>
  <c r="E45" i="66"/>
  <c r="I38" i="58"/>
  <c r="H38" i="58"/>
  <c r="I32" i="58"/>
  <c r="H32" i="58"/>
  <c r="H31" i="58"/>
  <c r="H22" i="58"/>
  <c r="I18" i="58"/>
  <c r="I17" i="58" s="1"/>
  <c r="H18" i="58"/>
  <c r="H12" i="58"/>
  <c r="I8" i="58"/>
  <c r="I7" i="58" s="1"/>
  <c r="H8" i="58"/>
  <c r="H7" i="58" s="1"/>
  <c r="W75" i="75"/>
  <c r="V75" i="75"/>
  <c r="U75" i="75"/>
  <c r="T75" i="75"/>
  <c r="R75" i="75"/>
  <c r="P75" i="75"/>
  <c r="F23" i="66" s="1"/>
  <c r="O75" i="75"/>
  <c r="E23" i="66" s="1"/>
  <c r="N75" i="75"/>
  <c r="D23" i="66" s="1"/>
  <c r="M75" i="75"/>
  <c r="W64" i="75"/>
  <c r="V64" i="75"/>
  <c r="U64" i="75"/>
  <c r="T64" i="75"/>
  <c r="R64" i="75"/>
  <c r="P64" i="75"/>
  <c r="F20" i="66" s="1"/>
  <c r="O64" i="75"/>
  <c r="E20" i="66" s="1"/>
  <c r="N64" i="75"/>
  <c r="D20" i="66" s="1"/>
  <c r="M64" i="75"/>
  <c r="N243" i="73"/>
  <c r="R75" i="73"/>
  <c r="P75" i="73"/>
  <c r="F22" i="66"/>
  <c r="O75" i="73"/>
  <c r="E22" i="66" s="1"/>
  <c r="N75" i="73"/>
  <c r="D22" i="66" s="1"/>
  <c r="R64" i="73"/>
  <c r="P64" i="73"/>
  <c r="F19" i="66" s="1"/>
  <c r="O64" i="73"/>
  <c r="E19" i="66" s="1"/>
  <c r="N64" i="73"/>
  <c r="D19" i="66" s="1"/>
  <c r="C29" i="156"/>
  <c r="C28" i="156"/>
  <c r="C27" i="156"/>
  <c r="C26" i="156"/>
  <c r="C13" i="156"/>
  <c r="E12" i="156"/>
  <c r="E11" i="156"/>
  <c r="E10" i="156"/>
  <c r="E9" i="156"/>
  <c r="E8" i="156"/>
  <c r="E7" i="156"/>
  <c r="E6" i="156"/>
  <c r="D157" i="111"/>
  <c r="D165" i="111"/>
  <c r="A1" i="153"/>
  <c r="A1" i="152"/>
  <c r="AE16" i="142"/>
  <c r="G9" i="145" s="1"/>
  <c r="I9" i="145" s="1"/>
  <c r="J9" i="145" s="1"/>
  <c r="AD16" i="142"/>
  <c r="E9" i="145" s="1"/>
  <c r="X16" i="142"/>
  <c r="Y16" i="142"/>
  <c r="F9" i="145" s="1"/>
  <c r="H9" i="145" s="1"/>
  <c r="W16" i="142"/>
  <c r="D161" i="31"/>
  <c r="F161" i="31" s="1"/>
  <c r="D121" i="31"/>
  <c r="F121" i="31" s="1"/>
  <c r="E15" i="39"/>
  <c r="K21" i="154"/>
  <c r="H21" i="154"/>
  <c r="K20" i="154"/>
  <c r="H20" i="154"/>
  <c r="K19" i="154"/>
  <c r="L19" i="154" s="1"/>
  <c r="H19" i="154"/>
  <c r="K18" i="154"/>
  <c r="H18" i="154"/>
  <c r="L18" i="154" s="1"/>
  <c r="K17" i="154"/>
  <c r="L17" i="154" s="1"/>
  <c r="H17" i="154"/>
  <c r="H14" i="154" s="1"/>
  <c r="K16" i="154"/>
  <c r="H16" i="154"/>
  <c r="K15" i="154"/>
  <c r="H15" i="154"/>
  <c r="I14" i="154"/>
  <c r="D14" i="154"/>
  <c r="K13" i="154"/>
  <c r="H13" i="154"/>
  <c r="K12" i="154"/>
  <c r="H12" i="154"/>
  <c r="L12" i="154" s="1"/>
  <c r="K11" i="154"/>
  <c r="H11" i="154"/>
  <c r="H10" i="154"/>
  <c r="K8" i="154"/>
  <c r="H8" i="154"/>
  <c r="H7" i="154"/>
  <c r="I6" i="154"/>
  <c r="D6" i="154"/>
  <c r="H23" i="153"/>
  <c r="C62" i="152" s="1"/>
  <c r="E62" i="152" s="1"/>
  <c r="F126" i="35" s="1"/>
  <c r="H22" i="153"/>
  <c r="C61" i="152" s="1"/>
  <c r="H21" i="153"/>
  <c r="C60" i="152" s="1"/>
  <c r="G20" i="153"/>
  <c r="F20" i="153"/>
  <c r="H19" i="153"/>
  <c r="E19" i="153"/>
  <c r="H18" i="153"/>
  <c r="E18" i="153"/>
  <c r="G17" i="153"/>
  <c r="F17" i="153"/>
  <c r="D17" i="153"/>
  <c r="C17" i="153"/>
  <c r="H16" i="153"/>
  <c r="E16" i="153"/>
  <c r="I16" i="153" s="1"/>
  <c r="C40" i="152" s="1"/>
  <c r="H15" i="153"/>
  <c r="E15" i="153"/>
  <c r="G14" i="153"/>
  <c r="G13" i="153" s="1"/>
  <c r="G5" i="153" s="1"/>
  <c r="G24" i="153" s="1"/>
  <c r="F14" i="153"/>
  <c r="D14" i="153"/>
  <c r="C14" i="153"/>
  <c r="H12" i="153"/>
  <c r="E12" i="153"/>
  <c r="H11" i="153"/>
  <c r="E11" i="153"/>
  <c r="G10" i="153"/>
  <c r="F10" i="153"/>
  <c r="D10" i="153"/>
  <c r="D6" i="153" s="1"/>
  <c r="C10" i="153"/>
  <c r="H9" i="153"/>
  <c r="H7" i="153" s="1"/>
  <c r="E9" i="153"/>
  <c r="H8" i="153"/>
  <c r="E8" i="153"/>
  <c r="G7" i="153"/>
  <c r="F7" i="153"/>
  <c r="D7" i="153"/>
  <c r="C7" i="153"/>
  <c r="C126" i="35"/>
  <c r="B126" i="54" s="1"/>
  <c r="C125" i="35"/>
  <c r="B125" i="54" s="1"/>
  <c r="AF6" i="121"/>
  <c r="AE6" i="121"/>
  <c r="AD6" i="121"/>
  <c r="AC6" i="121"/>
  <c r="AB6" i="121"/>
  <c r="AA6" i="121"/>
  <c r="Z6" i="121"/>
  <c r="Y6" i="121"/>
  <c r="Y20" i="121" s="1"/>
  <c r="W6" i="121"/>
  <c r="V6" i="121"/>
  <c r="U6" i="121"/>
  <c r="T6" i="121"/>
  <c r="S6" i="121"/>
  <c r="R6" i="121"/>
  <c r="R20" i="121" s="1"/>
  <c r="Q6" i="121"/>
  <c r="P6" i="121"/>
  <c r="O6" i="121"/>
  <c r="N6" i="121"/>
  <c r="M6" i="121"/>
  <c r="L6" i="121"/>
  <c r="K6" i="121"/>
  <c r="J6" i="121"/>
  <c r="I6" i="121"/>
  <c r="H6" i="121"/>
  <c r="D6" i="121"/>
  <c r="Z15" i="22"/>
  <c r="W15" i="22"/>
  <c r="T15" i="22"/>
  <c r="Q15" i="22"/>
  <c r="N15" i="22"/>
  <c r="K15" i="22"/>
  <c r="C56" i="35" s="1"/>
  <c r="B56" i="54" s="1"/>
  <c r="H15" i="22"/>
  <c r="E15" i="22"/>
  <c r="Z14" i="22"/>
  <c r="W14" i="22"/>
  <c r="T14" i="22"/>
  <c r="Q14" i="22"/>
  <c r="N14" i="22"/>
  <c r="K14" i="22"/>
  <c r="C55" i="35" s="1"/>
  <c r="H14" i="22"/>
  <c r="E14" i="22"/>
  <c r="Y8" i="22"/>
  <c r="X8" i="22"/>
  <c r="V8" i="22"/>
  <c r="V22" i="22" s="1"/>
  <c r="U8" i="22"/>
  <c r="S8" i="22"/>
  <c r="S22" i="22" s="1"/>
  <c r="R8" i="22"/>
  <c r="P8" i="22"/>
  <c r="O8" i="22"/>
  <c r="M8" i="22"/>
  <c r="L8" i="22"/>
  <c r="L22" i="22" s="1"/>
  <c r="J8" i="22"/>
  <c r="I8" i="22"/>
  <c r="G8" i="22"/>
  <c r="F8" i="22"/>
  <c r="D8" i="22"/>
  <c r="C8" i="22"/>
  <c r="U14" i="115"/>
  <c r="U13" i="115"/>
  <c r="T7" i="115"/>
  <c r="S7" i="115"/>
  <c r="R7" i="115"/>
  <c r="Q7" i="115"/>
  <c r="P7" i="115"/>
  <c r="O7" i="115"/>
  <c r="N7" i="115"/>
  <c r="M7" i="115"/>
  <c r="L7" i="115"/>
  <c r="K7" i="115"/>
  <c r="I7" i="115"/>
  <c r="H7" i="115"/>
  <c r="G7" i="115"/>
  <c r="F7" i="115"/>
  <c r="D7" i="115"/>
  <c r="C7" i="115"/>
  <c r="N14" i="18"/>
  <c r="K14" i="18"/>
  <c r="H14" i="18"/>
  <c r="E14" i="18"/>
  <c r="N13" i="18"/>
  <c r="K13" i="18"/>
  <c r="H13" i="18"/>
  <c r="E13" i="18"/>
  <c r="M7" i="18"/>
  <c r="M21" i="18" s="1"/>
  <c r="L7" i="18"/>
  <c r="N7" i="18" s="1"/>
  <c r="J7" i="18"/>
  <c r="I7" i="18"/>
  <c r="G7" i="18"/>
  <c r="F7" i="18"/>
  <c r="D7" i="18"/>
  <c r="C7" i="18"/>
  <c r="R7" i="106"/>
  <c r="M14" i="106"/>
  <c r="L14" i="106"/>
  <c r="K14" i="106"/>
  <c r="M13" i="106"/>
  <c r="L13" i="106"/>
  <c r="K13" i="106"/>
  <c r="I7" i="106"/>
  <c r="H7" i="106"/>
  <c r="G7" i="106"/>
  <c r="E7" i="106"/>
  <c r="D7" i="106"/>
  <c r="C7" i="106"/>
  <c r="F7" i="106" s="1"/>
  <c r="I6" i="12"/>
  <c r="H6" i="12"/>
  <c r="G6" i="12"/>
  <c r="J6" i="12" s="1"/>
  <c r="E6" i="12"/>
  <c r="D6" i="12"/>
  <c r="C6" i="12"/>
  <c r="F6" i="12" s="1"/>
  <c r="E24" i="39"/>
  <c r="D14" i="125"/>
  <c r="D13" i="125"/>
  <c r="D12" i="125"/>
  <c r="D11" i="125"/>
  <c r="D10" i="125"/>
  <c r="D150" i="31" s="1"/>
  <c r="D9" i="125"/>
  <c r="D110" i="31" s="1"/>
  <c r="D8" i="125"/>
  <c r="D61" i="31" s="1"/>
  <c r="D7" i="125"/>
  <c r="D6" i="125"/>
  <c r="D54" i="31" s="1"/>
  <c r="H8" i="146"/>
  <c r="E5" i="36" s="1"/>
  <c r="F5" i="36" s="1"/>
  <c r="U6" i="149"/>
  <c r="T6" i="149"/>
  <c r="A1" i="149"/>
  <c r="A12" i="66"/>
  <c r="A13" i="66" s="1"/>
  <c r="A14" i="66" s="1"/>
  <c r="A15" i="66" s="1"/>
  <c r="A16" i="66" s="1"/>
  <c r="A17" i="66" s="1"/>
  <c r="A18" i="66" s="1"/>
  <c r="A19" i="66" s="1"/>
  <c r="A20" i="66" s="1"/>
  <c r="A21" i="66" s="1"/>
  <c r="A22" i="66" s="1"/>
  <c r="A23" i="66" s="1"/>
  <c r="A24" i="66" s="1"/>
  <c r="A25" i="66" s="1"/>
  <c r="A26" i="66" s="1"/>
  <c r="A27" i="66" s="1"/>
  <c r="A28" i="66" s="1"/>
  <c r="A29" i="66" s="1"/>
  <c r="A30" i="66" s="1"/>
  <c r="A31" i="66" s="1"/>
  <c r="A32" i="66" s="1"/>
  <c r="A33" i="66" s="1"/>
  <c r="A34" i="66" s="1"/>
  <c r="A35" i="66" s="1"/>
  <c r="A36" i="66" s="1"/>
  <c r="A37" i="66" s="1"/>
  <c r="A38" i="66" s="1"/>
  <c r="A39" i="66" s="1"/>
  <c r="D21" i="44"/>
  <c r="D20" i="44"/>
  <c r="D19" i="44"/>
  <c r="D18" i="44"/>
  <c r="D17" i="44"/>
  <c r="H20" i="125"/>
  <c r="H21" i="125"/>
  <c r="H22" i="125"/>
  <c r="H23" i="125"/>
  <c r="H24" i="125"/>
  <c r="H25" i="125"/>
  <c r="H26" i="125"/>
  <c r="H27" i="125"/>
  <c r="H28" i="125"/>
  <c r="H29" i="125"/>
  <c r="H30" i="125"/>
  <c r="H31" i="125"/>
  <c r="H32" i="125"/>
  <c r="H33" i="125"/>
  <c r="H34" i="125"/>
  <c r="H35" i="125"/>
  <c r="H36" i="125"/>
  <c r="H37" i="125"/>
  <c r="H38" i="125"/>
  <c r="H39" i="125"/>
  <c r="H40" i="125"/>
  <c r="H41" i="125"/>
  <c r="H42" i="125"/>
  <c r="H43" i="125"/>
  <c r="H44" i="125"/>
  <c r="H45" i="125"/>
  <c r="H46" i="125"/>
  <c r="H47" i="125"/>
  <c r="H48" i="125"/>
  <c r="H49" i="125"/>
  <c r="H50" i="125"/>
  <c r="H51" i="125"/>
  <c r="H52" i="125"/>
  <c r="H53" i="125"/>
  <c r="H19" i="125"/>
  <c r="C29" i="144"/>
  <c r="C28" i="144"/>
  <c r="C27" i="144"/>
  <c r="C26" i="144"/>
  <c r="C13" i="144"/>
  <c r="E12" i="144"/>
  <c r="E11" i="144"/>
  <c r="E10" i="144"/>
  <c r="E9" i="144"/>
  <c r="E8" i="144"/>
  <c r="E7" i="144"/>
  <c r="E6" i="144"/>
  <c r="D152" i="31"/>
  <c r="D112" i="31"/>
  <c r="D46" i="31"/>
  <c r="D42" i="31"/>
  <c r="D40" i="31"/>
  <c r="D32" i="31"/>
  <c r="D31" i="31"/>
  <c r="D28" i="31"/>
  <c r="AA17" i="143"/>
  <c r="G11" i="145" s="1"/>
  <c r="Z17" i="143"/>
  <c r="E11" i="145" s="1"/>
  <c r="U17" i="143"/>
  <c r="F11" i="145" s="1"/>
  <c r="T17" i="143"/>
  <c r="AA16" i="143"/>
  <c r="G10" i="145" s="1"/>
  <c r="Z16" i="143"/>
  <c r="E10" i="145" s="1"/>
  <c r="U16" i="143"/>
  <c r="F10" i="145" s="1"/>
  <c r="T16" i="143"/>
  <c r="F9" i="46"/>
  <c r="F8" i="46"/>
  <c r="F7" i="46"/>
  <c r="F11" i="46" s="1"/>
  <c r="F12" i="46" s="1"/>
  <c r="B19" i="46" s="1"/>
  <c r="C20" i="46" s="1"/>
  <c r="E142" i="35" s="1"/>
  <c r="C124" i="35"/>
  <c r="F124" i="35" s="1"/>
  <c r="C123" i="35"/>
  <c r="B123" i="54" s="1"/>
  <c r="C122" i="35"/>
  <c r="B122" i="54" s="1"/>
  <c r="C121" i="35"/>
  <c r="C120" i="35"/>
  <c r="B120" i="54" s="1"/>
  <c r="AC36" i="120"/>
  <c r="AC34" i="120"/>
  <c r="AC31" i="120"/>
  <c r="AC23" i="120"/>
  <c r="AE17" i="120"/>
  <c r="AC14" i="120"/>
  <c r="AC12" i="120"/>
  <c r="AC10" i="120"/>
  <c r="AC7" i="120"/>
  <c r="U8" i="115"/>
  <c r="U9" i="115"/>
  <c r="U10" i="115"/>
  <c r="U11" i="115"/>
  <c r="U12" i="115"/>
  <c r="U16" i="115"/>
  <c r="U17" i="115"/>
  <c r="U18" i="115"/>
  <c r="U19" i="115"/>
  <c r="U20" i="115"/>
  <c r="M20" i="74"/>
  <c r="G7" i="66" s="1"/>
  <c r="F150" i="31"/>
  <c r="F110" i="31"/>
  <c r="A1" i="50"/>
  <c r="I16" i="50"/>
  <c r="J16" i="50"/>
  <c r="K16" i="50"/>
  <c r="F6" i="49"/>
  <c r="F7" i="49"/>
  <c r="F8" i="49"/>
  <c r="F9" i="49"/>
  <c r="F10" i="49"/>
  <c r="F11" i="49"/>
  <c r="F12" i="49"/>
  <c r="F13" i="49"/>
  <c r="F14" i="49"/>
  <c r="F15" i="49"/>
  <c r="F16" i="49"/>
  <c r="F17" i="49"/>
  <c r="F18" i="49"/>
  <c r="F19" i="49"/>
  <c r="F20" i="49"/>
  <c r="F21" i="49"/>
  <c r="F22" i="49"/>
  <c r="F23" i="49"/>
  <c r="D24" i="49"/>
  <c r="A1" i="47"/>
  <c r="A6" i="47"/>
  <c r="A7" i="47" s="1"/>
  <c r="A8" i="47" s="1"/>
  <c r="A9" i="47" s="1"/>
  <c r="A10" i="47" s="1"/>
  <c r="A11" i="47" s="1"/>
  <c r="A12" i="47" s="1"/>
  <c r="A13" i="47" s="1"/>
  <c r="A14" i="47" s="1"/>
  <c r="A15" i="47" s="1"/>
  <c r="A16" i="47" s="1"/>
  <c r="A17" i="47" s="1"/>
  <c r="A18" i="47" s="1"/>
  <c r="A19" i="47" s="1"/>
  <c r="A20" i="47" s="1"/>
  <c r="A21" i="47" s="1"/>
  <c r="A22" i="47" s="1"/>
  <c r="A23" i="47" s="1"/>
  <c r="A24" i="47" s="1"/>
  <c r="A25" i="47" s="1"/>
  <c r="A26" i="47" s="1"/>
  <c r="A27" i="47" s="1"/>
  <c r="A28" i="47" s="1"/>
  <c r="A29" i="47" s="1"/>
  <c r="A30" i="47" s="1"/>
  <c r="A31" i="47" s="1"/>
  <c r="A32" i="47" s="1"/>
  <c r="A33" i="47" s="1"/>
  <c r="A34" i="47" s="1"/>
  <c r="A35" i="47" s="1"/>
  <c r="A36" i="47" s="1"/>
  <c r="A37" i="47" s="1"/>
  <c r="A38" i="47" s="1"/>
  <c r="A39" i="47" s="1"/>
  <c r="A40" i="47" s="1"/>
  <c r="A41" i="47" s="1"/>
  <c r="A42" i="47" s="1"/>
  <c r="A43" i="47" s="1"/>
  <c r="A44" i="47" s="1"/>
  <c r="A45" i="47" s="1"/>
  <c r="A46" i="47" s="1"/>
  <c r="A47" i="47" s="1"/>
  <c r="A48" i="47" s="1"/>
  <c r="A49" i="47" s="1"/>
  <c r="A50" i="47" s="1"/>
  <c r="A51" i="47" s="1"/>
  <c r="A52" i="47" s="1"/>
  <c r="A53" i="47" s="1"/>
  <c r="A54" i="47" s="1"/>
  <c r="A55" i="47" s="1"/>
  <c r="A56" i="47" s="1"/>
  <c r="A57" i="47" s="1"/>
  <c r="A58" i="47" s="1"/>
  <c r="A59" i="47" s="1"/>
  <c r="A60" i="47" s="1"/>
  <c r="A61" i="47" s="1"/>
  <c r="A62" i="47" s="1"/>
  <c r="A63" i="47" s="1"/>
  <c r="A64" i="47" s="1"/>
  <c r="A65" i="47" s="1"/>
  <c r="A66" i="47" s="1"/>
  <c r="A67" i="47" s="1"/>
  <c r="A68" i="47" s="1"/>
  <c r="A69" i="47" s="1"/>
  <c r="A70" i="47" s="1"/>
  <c r="A71" i="47" s="1"/>
  <c r="A72" i="47" s="1"/>
  <c r="A73" i="47" s="1"/>
  <c r="A74" i="47" s="1"/>
  <c r="A75" i="47" s="1"/>
  <c r="A76" i="47" s="1"/>
  <c r="A77" i="47" s="1"/>
  <c r="A78" i="47" s="1"/>
  <c r="A79" i="47" s="1"/>
  <c r="A80" i="47" s="1"/>
  <c r="A81" i="47" s="1"/>
  <c r="A82" i="47" s="1"/>
  <c r="A83" i="47" s="1"/>
  <c r="A84" i="47" s="1"/>
  <c r="A85" i="47" s="1"/>
  <c r="A86" i="47" s="1"/>
  <c r="A87" i="47" s="1"/>
  <c r="A88" i="47" s="1"/>
  <c r="A89" i="47" s="1"/>
  <c r="A90" i="47" s="1"/>
  <c r="A91" i="47" s="1"/>
  <c r="A92" i="47" s="1"/>
  <c r="A93" i="47" s="1"/>
  <c r="A94" i="47" s="1"/>
  <c r="A95" i="47" s="1"/>
  <c r="A96" i="47" s="1"/>
  <c r="A97" i="47" s="1"/>
  <c r="A98" i="47" s="1"/>
  <c r="A99" i="47" s="1"/>
  <c r="A100" i="47" s="1"/>
  <c r="A101" i="47" s="1"/>
  <c r="A102" i="47" s="1"/>
  <c r="A103" i="47" s="1"/>
  <c r="A104" i="47" s="1"/>
  <c r="A105" i="47" s="1"/>
  <c r="A106" i="47" s="1"/>
  <c r="A107" i="47" s="1"/>
  <c r="A108" i="47" s="1"/>
  <c r="A109" i="47" s="1"/>
  <c r="A110" i="47" s="1"/>
  <c r="F8" i="47"/>
  <c r="C5" i="43" s="1"/>
  <c r="F5" i="43" s="1"/>
  <c r="F12" i="47"/>
  <c r="F16" i="47"/>
  <c r="C7" i="43" s="1"/>
  <c r="F21" i="47"/>
  <c r="C8" i="43"/>
  <c r="F8" i="43" s="1"/>
  <c r="F25" i="47"/>
  <c r="C9" i="43" s="1"/>
  <c r="F9" i="43" s="1"/>
  <c r="F29" i="47"/>
  <c r="F34" i="47"/>
  <c r="F38" i="47"/>
  <c r="F42" i="47"/>
  <c r="C13" i="43" s="1"/>
  <c r="F47" i="47"/>
  <c r="F51" i="47"/>
  <c r="C15" i="43" s="1"/>
  <c r="F55" i="47"/>
  <c r="F56" i="47" s="1"/>
  <c r="F60" i="47"/>
  <c r="C17" i="43"/>
  <c r="F17" i="43" s="1"/>
  <c r="F64" i="47"/>
  <c r="C18" i="43" s="1"/>
  <c r="F18" i="43" s="1"/>
  <c r="F68" i="47"/>
  <c r="F73" i="47"/>
  <c r="F77" i="47"/>
  <c r="C21" i="43" s="1"/>
  <c r="F81" i="47"/>
  <c r="F87" i="47"/>
  <c r="C26" i="43" s="1"/>
  <c r="F26" i="43" s="1"/>
  <c r="F91" i="47"/>
  <c r="C27" i="43" s="1"/>
  <c r="F95" i="47"/>
  <c r="C28" i="43" s="1"/>
  <c r="F100" i="47"/>
  <c r="F104" i="47"/>
  <c r="F108" i="47"/>
  <c r="C31" i="43"/>
  <c r="F31" i="43" s="1"/>
  <c r="A1" i="46"/>
  <c r="A1" i="54"/>
  <c r="A1" i="43"/>
  <c r="E5" i="43"/>
  <c r="E6" i="43"/>
  <c r="E7" i="43"/>
  <c r="E11" i="43"/>
  <c r="E12" i="43"/>
  <c r="E13" i="43"/>
  <c r="E14" i="43"/>
  <c r="F14" i="43" s="1"/>
  <c r="E15" i="43"/>
  <c r="E16" i="43"/>
  <c r="E20" i="43"/>
  <c r="E21" i="43"/>
  <c r="E22" i="43"/>
  <c r="F22" i="43" s="1"/>
  <c r="E26" i="43"/>
  <c r="E27" i="43"/>
  <c r="E28" i="43"/>
  <c r="E29" i="43"/>
  <c r="E30" i="43"/>
  <c r="E31" i="43"/>
  <c r="F19" i="125"/>
  <c r="I19" i="125" s="1"/>
  <c r="J19" i="125" s="1"/>
  <c r="F20" i="125"/>
  <c r="F21" i="125"/>
  <c r="F22" i="125"/>
  <c r="I22" i="125" s="1"/>
  <c r="J22" i="125" s="1"/>
  <c r="F23" i="125"/>
  <c r="F24" i="125"/>
  <c r="I24" i="125" s="1"/>
  <c r="J24" i="125" s="1"/>
  <c r="F25" i="125"/>
  <c r="I25" i="125" s="1"/>
  <c r="F26" i="125"/>
  <c r="I26" i="125" s="1"/>
  <c r="J26" i="125" s="1"/>
  <c r="F27" i="125"/>
  <c r="F28" i="125"/>
  <c r="F29" i="125"/>
  <c r="F30" i="125"/>
  <c r="F31" i="125"/>
  <c r="F32" i="125"/>
  <c r="F33" i="125"/>
  <c r="I33" i="125" s="1"/>
  <c r="J33" i="125" s="1"/>
  <c r="F34" i="125"/>
  <c r="I34" i="125" s="1"/>
  <c r="J34" i="125" s="1"/>
  <c r="F35" i="125"/>
  <c r="F36" i="125"/>
  <c r="F37" i="125"/>
  <c r="F38" i="125"/>
  <c r="F39" i="125"/>
  <c r="F40" i="125"/>
  <c r="F41" i="125"/>
  <c r="F42" i="125"/>
  <c r="I42" i="125" s="1"/>
  <c r="J42" i="125" s="1"/>
  <c r="F43" i="125"/>
  <c r="I43" i="125" s="1"/>
  <c r="J43" i="125" s="1"/>
  <c r="F44" i="125"/>
  <c r="I44" i="125" s="1"/>
  <c r="J44" i="125" s="1"/>
  <c r="F45" i="125"/>
  <c r="I45" i="125" s="1"/>
  <c r="J45" i="125" s="1"/>
  <c r="F46" i="125"/>
  <c r="I46" i="125" s="1"/>
  <c r="J46" i="125" s="1"/>
  <c r="F47" i="125"/>
  <c r="F48" i="125"/>
  <c r="I48" i="125" s="1"/>
  <c r="J48" i="125" s="1"/>
  <c r="F49" i="125"/>
  <c r="I49" i="125" s="1"/>
  <c r="J49" i="125" s="1"/>
  <c r="F50" i="125"/>
  <c r="F51" i="125"/>
  <c r="F52" i="125"/>
  <c r="A7" i="109"/>
  <c r="A8" i="109" s="1"/>
  <c r="A9" i="109" s="1"/>
  <c r="A10" i="109" s="1"/>
  <c r="A11" i="109" s="1"/>
  <c r="A12" i="109" s="1"/>
  <c r="A13" i="109" s="1"/>
  <c r="A14" i="109" s="1"/>
  <c r="A15" i="109" s="1"/>
  <c r="A16" i="109" s="1"/>
  <c r="A17" i="109" s="1"/>
  <c r="A18" i="109" s="1"/>
  <c r="A19" i="109" s="1"/>
  <c r="A20" i="109" s="1"/>
  <c r="A21" i="109" s="1"/>
  <c r="A22" i="109" s="1"/>
  <c r="A23" i="109" s="1"/>
  <c r="A24" i="109" s="1"/>
  <c r="A25" i="109" s="1"/>
  <c r="A26" i="109" s="1"/>
  <c r="A27" i="109" s="1"/>
  <c r="A28" i="109" s="1"/>
  <c r="A29" i="109" s="1"/>
  <c r="A30" i="109" s="1"/>
  <c r="A31" i="109" s="1"/>
  <c r="A32" i="109" s="1"/>
  <c r="A33" i="109" s="1"/>
  <c r="A7" i="108"/>
  <c r="A8" i="108" s="1"/>
  <c r="A9" i="108" s="1"/>
  <c r="A10" i="108" s="1"/>
  <c r="A11" i="108" s="1"/>
  <c r="A12" i="108" s="1"/>
  <c r="A13" i="108" s="1"/>
  <c r="A14" i="108" s="1"/>
  <c r="A15" i="108" s="1"/>
  <c r="A16" i="108" s="1"/>
  <c r="A17" i="108" s="1"/>
  <c r="A18" i="108" s="1"/>
  <c r="A19" i="108" s="1"/>
  <c r="A20" i="108" s="1"/>
  <c r="A21" i="108" s="1"/>
  <c r="A22" i="108" s="1"/>
  <c r="A23" i="108" s="1"/>
  <c r="A24" i="108" s="1"/>
  <c r="A25" i="108" s="1"/>
  <c r="A26" i="108" s="1"/>
  <c r="A27" i="108" s="1"/>
  <c r="A28" i="108" s="1"/>
  <c r="A29" i="108" s="1"/>
  <c r="A30" i="108" s="1"/>
  <c r="A31" i="108" s="1"/>
  <c r="A32" i="108" s="1"/>
  <c r="A1" i="37"/>
  <c r="D4" i="37"/>
  <c r="D8" i="37"/>
  <c r="A1" i="36"/>
  <c r="C4" i="36"/>
  <c r="C15" i="36" s="1"/>
  <c r="A1" i="35"/>
  <c r="C128" i="35"/>
  <c r="F128" i="35" s="1"/>
  <c r="C129" i="35"/>
  <c r="C130" i="35"/>
  <c r="B130" i="54" s="1"/>
  <c r="C131" i="35"/>
  <c r="C132" i="35"/>
  <c r="A1" i="34"/>
  <c r="J6" i="72"/>
  <c r="K6" i="72"/>
  <c r="L6" i="72"/>
  <c r="M6" i="72"/>
  <c r="N6" i="72"/>
  <c r="A7" i="72"/>
  <c r="A8" i="72" s="1"/>
  <c r="A9" i="72" s="1"/>
  <c r="A10" i="72" s="1"/>
  <c r="A11" i="72" s="1"/>
  <c r="A12" i="72" s="1"/>
  <c r="A13" i="72" s="1"/>
  <c r="A14" i="72" s="1"/>
  <c r="A15" i="72" s="1"/>
  <c r="A16" i="72" s="1"/>
  <c r="A17" i="72" s="1"/>
  <c r="A18" i="72" s="1"/>
  <c r="A19" i="72" s="1"/>
  <c r="A20" i="72" s="1"/>
  <c r="A21" i="72" s="1"/>
  <c r="A22" i="72" s="1"/>
  <c r="A23" i="72" s="1"/>
  <c r="A24" i="72" s="1"/>
  <c r="A25" i="72" s="1"/>
  <c r="J7" i="72"/>
  <c r="K7" i="72"/>
  <c r="L7" i="72"/>
  <c r="M7" i="72"/>
  <c r="N7" i="72"/>
  <c r="J8" i="72"/>
  <c r="K8" i="72"/>
  <c r="L8" i="72"/>
  <c r="M8" i="72"/>
  <c r="N8" i="72"/>
  <c r="J9" i="72"/>
  <c r="K9" i="72"/>
  <c r="L9" i="72"/>
  <c r="M9" i="72"/>
  <c r="N9" i="72"/>
  <c r="J10" i="72"/>
  <c r="K10" i="72"/>
  <c r="L10" i="72"/>
  <c r="M10" i="72"/>
  <c r="N10" i="72"/>
  <c r="J11" i="72"/>
  <c r="K11" i="72"/>
  <c r="L11" i="72"/>
  <c r="M11" i="72"/>
  <c r="N11" i="72"/>
  <c r="J12" i="72"/>
  <c r="K12" i="72"/>
  <c r="L12" i="72"/>
  <c r="M12" i="72"/>
  <c r="N12" i="72"/>
  <c r="J13" i="72"/>
  <c r="K13" i="72"/>
  <c r="L13" i="72"/>
  <c r="M13" i="72"/>
  <c r="N13" i="72"/>
  <c r="J14" i="72"/>
  <c r="K14" i="72"/>
  <c r="L14" i="72"/>
  <c r="M14" i="72"/>
  <c r="N14" i="72"/>
  <c r="J15" i="72"/>
  <c r="K15" i="72"/>
  <c r="L15" i="72"/>
  <c r="M15" i="72"/>
  <c r="N15" i="72"/>
  <c r="J16" i="72"/>
  <c r="K16" i="72"/>
  <c r="L16" i="72"/>
  <c r="M16" i="72"/>
  <c r="N16" i="72"/>
  <c r="J17" i="72"/>
  <c r="K17" i="72"/>
  <c r="L17" i="72"/>
  <c r="M17" i="72"/>
  <c r="N17" i="72"/>
  <c r="J18" i="72"/>
  <c r="K18" i="72"/>
  <c r="L18" i="72"/>
  <c r="M18" i="72"/>
  <c r="N18" i="72"/>
  <c r="J19" i="72"/>
  <c r="K19" i="72"/>
  <c r="L19" i="72"/>
  <c r="M19" i="72"/>
  <c r="N19" i="72"/>
  <c r="J20" i="72"/>
  <c r="K20" i="72"/>
  <c r="L20" i="72"/>
  <c r="M20" i="72"/>
  <c r="N20" i="72"/>
  <c r="J21" i="72"/>
  <c r="K21" i="72"/>
  <c r="L21" i="72"/>
  <c r="M21" i="72"/>
  <c r="N21" i="72"/>
  <c r="J22" i="72"/>
  <c r="K22" i="72"/>
  <c r="L22" i="72"/>
  <c r="M22" i="72"/>
  <c r="N22" i="72"/>
  <c r="J23" i="72"/>
  <c r="K23" i="72"/>
  <c r="L23" i="72"/>
  <c r="M23" i="72"/>
  <c r="N23" i="72"/>
  <c r="J24" i="72"/>
  <c r="K24" i="72"/>
  <c r="L24" i="72"/>
  <c r="M24" i="72"/>
  <c r="N24" i="72"/>
  <c r="J25" i="72"/>
  <c r="K25" i="72"/>
  <c r="L25" i="72"/>
  <c r="M25" i="72"/>
  <c r="N25" i="72"/>
  <c r="J26" i="72"/>
  <c r="K26" i="72"/>
  <c r="L26" i="72"/>
  <c r="M26" i="72"/>
  <c r="N26" i="72"/>
  <c r="A27" i="72"/>
  <c r="A28" i="72" s="1"/>
  <c r="A29" i="72" s="1"/>
  <c r="A30" i="72" s="1"/>
  <c r="A31" i="72" s="1"/>
  <c r="A32" i="72" s="1"/>
  <c r="A33" i="72" s="1"/>
  <c r="A34" i="72" s="1"/>
  <c r="A35" i="72" s="1"/>
  <c r="A36" i="72" s="1"/>
  <c r="A37" i="72" s="1"/>
  <c r="A38" i="72" s="1"/>
  <c r="A39" i="72" s="1"/>
  <c r="A40" i="72" s="1"/>
  <c r="A41" i="72" s="1"/>
  <c r="A42" i="72" s="1"/>
  <c r="A43" i="72" s="1"/>
  <c r="A44" i="72" s="1"/>
  <c r="A45" i="72" s="1"/>
  <c r="A46" i="72" s="1"/>
  <c r="A47" i="72" s="1"/>
  <c r="A48" i="72" s="1"/>
  <c r="A49" i="72" s="1"/>
  <c r="A50" i="72" s="1"/>
  <c r="D27" i="72"/>
  <c r="D61" i="30" s="1"/>
  <c r="E27" i="72"/>
  <c r="D119" i="30" s="1"/>
  <c r="F27" i="72"/>
  <c r="D77" i="31" s="1"/>
  <c r="G27" i="72"/>
  <c r="D117" i="31"/>
  <c r="H27" i="72"/>
  <c r="D157" i="31" s="1"/>
  <c r="J28" i="72"/>
  <c r="K28" i="72"/>
  <c r="L28" i="72"/>
  <c r="M28" i="72"/>
  <c r="N28" i="72"/>
  <c r="J29" i="72"/>
  <c r="K29" i="72"/>
  <c r="L29" i="72"/>
  <c r="M29" i="72"/>
  <c r="N29" i="72"/>
  <c r="J30" i="72"/>
  <c r="K30" i="72"/>
  <c r="L30" i="72"/>
  <c r="M30" i="72"/>
  <c r="N30" i="72"/>
  <c r="J31" i="72"/>
  <c r="K31" i="72"/>
  <c r="L31" i="72"/>
  <c r="M31" i="72"/>
  <c r="N31" i="72"/>
  <c r="J32" i="72"/>
  <c r="K32" i="72"/>
  <c r="L32" i="72"/>
  <c r="M32" i="72"/>
  <c r="N32" i="72"/>
  <c r="J33" i="72"/>
  <c r="K33" i="72"/>
  <c r="L33" i="72"/>
  <c r="M33" i="72"/>
  <c r="N33" i="72"/>
  <c r="J34" i="72"/>
  <c r="K34" i="72"/>
  <c r="L34" i="72"/>
  <c r="M34" i="72"/>
  <c r="N34" i="72"/>
  <c r="J35" i="72"/>
  <c r="K35" i="72"/>
  <c r="L35" i="72"/>
  <c r="M35" i="72"/>
  <c r="N35" i="72"/>
  <c r="J36" i="72"/>
  <c r="K36" i="72"/>
  <c r="L36" i="72"/>
  <c r="M36" i="72"/>
  <c r="N36" i="72"/>
  <c r="J37" i="72"/>
  <c r="K37" i="72"/>
  <c r="L37" i="72"/>
  <c r="M37" i="72"/>
  <c r="N37" i="72"/>
  <c r="J38" i="72"/>
  <c r="K38" i="72"/>
  <c r="L38" i="72"/>
  <c r="M38" i="72"/>
  <c r="N38" i="72"/>
  <c r="J39" i="72"/>
  <c r="K39" i="72"/>
  <c r="L39" i="72"/>
  <c r="M39" i="72"/>
  <c r="N39" i="72"/>
  <c r="J40" i="72"/>
  <c r="K40" i="72"/>
  <c r="L40" i="72"/>
  <c r="M40" i="72"/>
  <c r="N40" i="72"/>
  <c r="J41" i="72"/>
  <c r="K41" i="72"/>
  <c r="L41" i="72"/>
  <c r="M41" i="72"/>
  <c r="N41" i="72"/>
  <c r="J42" i="72"/>
  <c r="K42" i="72"/>
  <c r="L42" i="72"/>
  <c r="M42" i="72"/>
  <c r="N42" i="72"/>
  <c r="J43" i="72"/>
  <c r="K43" i="72"/>
  <c r="L43" i="72"/>
  <c r="M43" i="72"/>
  <c r="N43" i="72"/>
  <c r="J44" i="72"/>
  <c r="K44" i="72"/>
  <c r="L44" i="72"/>
  <c r="M44" i="72"/>
  <c r="N44" i="72"/>
  <c r="J45" i="72"/>
  <c r="K45" i="72"/>
  <c r="L45" i="72"/>
  <c r="M45" i="72"/>
  <c r="N45" i="72"/>
  <c r="J46" i="72"/>
  <c r="K46" i="72"/>
  <c r="L46" i="72"/>
  <c r="M46" i="72"/>
  <c r="N46" i="72"/>
  <c r="J47" i="72"/>
  <c r="K47" i="72"/>
  <c r="L47" i="72"/>
  <c r="M47" i="72"/>
  <c r="N47" i="72"/>
  <c r="J48" i="72"/>
  <c r="K48" i="72"/>
  <c r="L48" i="72"/>
  <c r="M48" i="72"/>
  <c r="N48" i="72"/>
  <c r="D49" i="72"/>
  <c r="E49" i="72"/>
  <c r="D120" i="30" s="1"/>
  <c r="F49" i="72"/>
  <c r="G49" i="72"/>
  <c r="D118" i="31" s="1"/>
  <c r="H49" i="72"/>
  <c r="G6" i="33"/>
  <c r="H6" i="33"/>
  <c r="A7" i="33"/>
  <c r="A8" i="33" s="1"/>
  <c r="A9" i="33" s="1"/>
  <c r="A10" i="33" s="1"/>
  <c r="A11" i="33" s="1"/>
  <c r="A12" i="33" s="1"/>
  <c r="A13" i="33" s="1"/>
  <c r="A14" i="33" s="1"/>
  <c r="A15" i="33" s="1"/>
  <c r="A16" i="33" s="1"/>
  <c r="A17" i="33" s="1"/>
  <c r="A18" i="33" s="1"/>
  <c r="A19" i="33" s="1"/>
  <c r="A20" i="33" s="1"/>
  <c r="A21" i="33" s="1"/>
  <c r="A22" i="33" s="1"/>
  <c r="A23" i="33" s="1"/>
  <c r="A24" i="33" s="1"/>
  <c r="A25" i="33" s="1"/>
  <c r="A26" i="33" s="1"/>
  <c r="A27" i="33" s="1"/>
  <c r="A28" i="33" s="1"/>
  <c r="A29" i="33" s="1"/>
  <c r="A30" i="33" s="1"/>
  <c r="A31" i="33" s="1"/>
  <c r="A32" i="33" s="1"/>
  <c r="A33" i="33" s="1"/>
  <c r="A34" i="33" s="1"/>
  <c r="A35" i="33" s="1"/>
  <c r="A36" i="33" s="1"/>
  <c r="A37" i="33" s="1"/>
  <c r="A38" i="33" s="1"/>
  <c r="A39" i="33" s="1"/>
  <c r="A40" i="33" s="1"/>
  <c r="A41" i="33" s="1"/>
  <c r="A42" i="33" s="1"/>
  <c r="A43" i="33" s="1"/>
  <c r="A44" i="33" s="1"/>
  <c r="A45" i="33" s="1"/>
  <c r="A46" i="33" s="1"/>
  <c r="A47" i="33" s="1"/>
  <c r="A48" i="33" s="1"/>
  <c r="A49" i="33" s="1"/>
  <c r="A50" i="33" s="1"/>
  <c r="A51" i="33" s="1"/>
  <c r="A52" i="33" s="1"/>
  <c r="A53" i="33" s="1"/>
  <c r="A54" i="33" s="1"/>
  <c r="A55" i="33" s="1"/>
  <c r="A56" i="33" s="1"/>
  <c r="A57" i="33" s="1"/>
  <c r="A58" i="33" s="1"/>
  <c r="A59" i="33" s="1"/>
  <c r="A60" i="33" s="1"/>
  <c r="A61" i="33" s="1"/>
  <c r="A62" i="33" s="1"/>
  <c r="A63" i="33" s="1"/>
  <c r="A64" i="33" s="1"/>
  <c r="A65" i="33" s="1"/>
  <c r="A66" i="33" s="1"/>
  <c r="A67" i="33" s="1"/>
  <c r="A68" i="33" s="1"/>
  <c r="A69" i="33" s="1"/>
  <c r="A70" i="33" s="1"/>
  <c r="A71" i="33" s="1"/>
  <c r="A72" i="33" s="1"/>
  <c r="A73" i="33" s="1"/>
  <c r="A74" i="33" s="1"/>
  <c r="A75" i="33" s="1"/>
  <c r="A76" i="33" s="1"/>
  <c r="A77" i="33" s="1"/>
  <c r="A78" i="33" s="1"/>
  <c r="A79" i="33" s="1"/>
  <c r="A80" i="33" s="1"/>
  <c r="A81" i="33" s="1"/>
  <c r="A82" i="33" s="1"/>
  <c r="A83" i="33" s="1"/>
  <c r="A84" i="33" s="1"/>
  <c r="A85" i="33" s="1"/>
  <c r="A86" i="33" s="1"/>
  <c r="A87" i="33" s="1"/>
  <c r="A88" i="33" s="1"/>
  <c r="A89" i="33" s="1"/>
  <c r="A90" i="33" s="1"/>
  <c r="A91" i="33" s="1"/>
  <c r="A92" i="33" s="1"/>
  <c r="A93" i="33" s="1"/>
  <c r="A94" i="33" s="1"/>
  <c r="A95" i="33" s="1"/>
  <c r="A96" i="33" s="1"/>
  <c r="A97" i="33" s="1"/>
  <c r="A98" i="33" s="1"/>
  <c r="A99" i="33" s="1"/>
  <c r="A100" i="33" s="1"/>
  <c r="A101" i="33" s="1"/>
  <c r="A102" i="33" s="1"/>
  <c r="A103" i="33" s="1"/>
  <c r="A104" i="33" s="1"/>
  <c r="A105" i="33" s="1"/>
  <c r="A106" i="33" s="1"/>
  <c r="A107" i="33" s="1"/>
  <c r="A108" i="33" s="1"/>
  <c r="A109" i="33" s="1"/>
  <c r="A110" i="33" s="1"/>
  <c r="A111" i="33" s="1"/>
  <c r="A112" i="33" s="1"/>
  <c r="A113" i="33" s="1"/>
  <c r="A114" i="33" s="1"/>
  <c r="A115" i="33" s="1"/>
  <c r="G7" i="33"/>
  <c r="H7" i="33"/>
  <c r="G8" i="33"/>
  <c r="H8" i="33"/>
  <c r="G9" i="33"/>
  <c r="H9" i="33"/>
  <c r="G10" i="33"/>
  <c r="H10" i="33"/>
  <c r="G11" i="33"/>
  <c r="H11" i="33"/>
  <c r="G12" i="33"/>
  <c r="H12" i="33"/>
  <c r="G13" i="33"/>
  <c r="H13" i="33"/>
  <c r="G14" i="33"/>
  <c r="H14" i="33"/>
  <c r="G15" i="33"/>
  <c r="H15" i="33"/>
  <c r="G16" i="33"/>
  <c r="H16" i="33"/>
  <c r="G17" i="33"/>
  <c r="H17" i="33"/>
  <c r="G18" i="33"/>
  <c r="H18" i="33"/>
  <c r="G19" i="33"/>
  <c r="H19" i="33"/>
  <c r="G20" i="33"/>
  <c r="H20" i="33"/>
  <c r="G21" i="33"/>
  <c r="H21" i="33"/>
  <c r="G22" i="33"/>
  <c r="H22" i="33"/>
  <c r="G23" i="33"/>
  <c r="H23" i="33"/>
  <c r="G24" i="33"/>
  <c r="H24" i="33"/>
  <c r="G25" i="33"/>
  <c r="H25" i="33"/>
  <c r="G26" i="33"/>
  <c r="H26" i="33"/>
  <c r="D27" i="33"/>
  <c r="E27" i="33"/>
  <c r="D126" i="31" s="1"/>
  <c r="G28" i="33"/>
  <c r="H28" i="33"/>
  <c r="G29" i="33"/>
  <c r="H29" i="33"/>
  <c r="G30" i="33"/>
  <c r="H30" i="33"/>
  <c r="G31" i="33"/>
  <c r="H31" i="33"/>
  <c r="G32" i="33"/>
  <c r="H32" i="33"/>
  <c r="G33" i="33"/>
  <c r="H33" i="33"/>
  <c r="G34" i="33"/>
  <c r="H34" i="33"/>
  <c r="G35" i="33"/>
  <c r="H35" i="33"/>
  <c r="G36" i="33"/>
  <c r="H36" i="33"/>
  <c r="G37" i="33"/>
  <c r="H37" i="33"/>
  <c r="G38" i="33"/>
  <c r="H38" i="33"/>
  <c r="G39" i="33"/>
  <c r="H39" i="33"/>
  <c r="G40" i="33"/>
  <c r="H40" i="33"/>
  <c r="G41" i="33"/>
  <c r="H41" i="33"/>
  <c r="G42" i="33"/>
  <c r="H42" i="33"/>
  <c r="G43" i="33"/>
  <c r="H43" i="33"/>
  <c r="G44" i="33"/>
  <c r="H44" i="33"/>
  <c r="G45" i="33"/>
  <c r="H45" i="33"/>
  <c r="G46" i="33"/>
  <c r="H46" i="33"/>
  <c r="G47" i="33"/>
  <c r="H47" i="33"/>
  <c r="G48" i="33"/>
  <c r="H48" i="33"/>
  <c r="D49" i="33"/>
  <c r="E49" i="33"/>
  <c r="G50" i="33"/>
  <c r="H50" i="33"/>
  <c r="G51" i="33"/>
  <c r="H51" i="33"/>
  <c r="G52" i="33"/>
  <c r="H52" i="33"/>
  <c r="G53" i="33"/>
  <c r="H53" i="33"/>
  <c r="G54" i="33"/>
  <c r="H54" i="33"/>
  <c r="G55" i="33"/>
  <c r="H55" i="33"/>
  <c r="G56" i="33"/>
  <c r="H56" i="33"/>
  <c r="G57" i="33"/>
  <c r="H57" i="33"/>
  <c r="G58" i="33"/>
  <c r="H58" i="33"/>
  <c r="G59" i="33"/>
  <c r="H59" i="33"/>
  <c r="G60" i="33"/>
  <c r="H60" i="33"/>
  <c r="G61" i="33"/>
  <c r="H61" i="33"/>
  <c r="G62" i="33"/>
  <c r="H62" i="33"/>
  <c r="G63" i="33"/>
  <c r="H63" i="33"/>
  <c r="G64" i="33"/>
  <c r="H64" i="33"/>
  <c r="G65" i="33"/>
  <c r="H65" i="33"/>
  <c r="G66" i="33"/>
  <c r="H66" i="33"/>
  <c r="G67" i="33"/>
  <c r="H67" i="33"/>
  <c r="G68" i="33"/>
  <c r="H68" i="33"/>
  <c r="G69" i="33"/>
  <c r="H69" i="33"/>
  <c r="G70" i="33"/>
  <c r="H70" i="33"/>
  <c r="D71" i="33"/>
  <c r="D87" i="31" s="1"/>
  <c r="E71" i="33"/>
  <c r="D128" i="31" s="1"/>
  <c r="G72" i="33"/>
  <c r="H72" i="33"/>
  <c r="G73" i="33"/>
  <c r="H73" i="33"/>
  <c r="G74" i="33"/>
  <c r="H74" i="33"/>
  <c r="G75" i="33"/>
  <c r="H75" i="33"/>
  <c r="G76" i="33"/>
  <c r="H76" i="33"/>
  <c r="G77" i="33"/>
  <c r="H77" i="33"/>
  <c r="G78" i="33"/>
  <c r="H78" i="33"/>
  <c r="G79" i="33"/>
  <c r="H79" i="33"/>
  <c r="G80" i="33"/>
  <c r="H80" i="33"/>
  <c r="G81" i="33"/>
  <c r="H81" i="33"/>
  <c r="G82" i="33"/>
  <c r="H82" i="33"/>
  <c r="G83" i="33"/>
  <c r="H83" i="33"/>
  <c r="G84" i="33"/>
  <c r="H84" i="33"/>
  <c r="G85" i="33"/>
  <c r="H85" i="33"/>
  <c r="G86" i="33"/>
  <c r="H86" i="33"/>
  <c r="G87" i="33"/>
  <c r="H87" i="33"/>
  <c r="G88" i="33"/>
  <c r="H88" i="33"/>
  <c r="G89" i="33"/>
  <c r="H89" i="33"/>
  <c r="G90" i="33"/>
  <c r="H90" i="33"/>
  <c r="G91" i="33"/>
  <c r="H91" i="33"/>
  <c r="G92" i="33"/>
  <c r="H92" i="33"/>
  <c r="D93" i="33"/>
  <c r="D89" i="31" s="1"/>
  <c r="D88" i="31" s="1"/>
  <c r="E93" i="33"/>
  <c r="D130" i="31" s="1"/>
  <c r="G94" i="33"/>
  <c r="H94" i="33"/>
  <c r="G95" i="33"/>
  <c r="H95" i="33"/>
  <c r="G96" i="33"/>
  <c r="H96" i="33"/>
  <c r="G97" i="33"/>
  <c r="H97" i="33"/>
  <c r="G98" i="33"/>
  <c r="H98" i="33"/>
  <c r="G99" i="33"/>
  <c r="H99" i="33"/>
  <c r="G100" i="33"/>
  <c r="H100" i="33"/>
  <c r="G101" i="33"/>
  <c r="H101" i="33"/>
  <c r="G102" i="33"/>
  <c r="H102" i="33"/>
  <c r="G103" i="33"/>
  <c r="H103" i="33"/>
  <c r="G104" i="33"/>
  <c r="H104" i="33"/>
  <c r="G105" i="33"/>
  <c r="H105" i="33"/>
  <c r="G106" i="33"/>
  <c r="H106" i="33"/>
  <c r="G107" i="33"/>
  <c r="H107" i="33"/>
  <c r="G108" i="33"/>
  <c r="H108" i="33"/>
  <c r="G109" i="33"/>
  <c r="H109" i="33"/>
  <c r="G110" i="33"/>
  <c r="H110" i="33"/>
  <c r="G111" i="33"/>
  <c r="H111" i="33"/>
  <c r="G112" i="33"/>
  <c r="H112" i="33"/>
  <c r="G113" i="33"/>
  <c r="H113" i="33"/>
  <c r="G114" i="33"/>
  <c r="H114" i="33"/>
  <c r="D115" i="33"/>
  <c r="E115" i="33"/>
  <c r="F6" i="32"/>
  <c r="F7" i="32"/>
  <c r="F8" i="32"/>
  <c r="F9" i="32"/>
  <c r="F10" i="32"/>
  <c r="F11" i="32"/>
  <c r="F12" i="32"/>
  <c r="F13" i="32"/>
  <c r="F14" i="32"/>
  <c r="F15" i="32"/>
  <c r="F16" i="32"/>
  <c r="F17" i="32"/>
  <c r="F18" i="32"/>
  <c r="F19" i="32"/>
  <c r="F20" i="32"/>
  <c r="F21" i="32"/>
  <c r="F22" i="32"/>
  <c r="F23" i="32"/>
  <c r="D24" i="32"/>
  <c r="F25" i="32"/>
  <c r="F26" i="32"/>
  <c r="F27" i="32"/>
  <c r="F28" i="32"/>
  <c r="F29" i="32"/>
  <c r="F30" i="32"/>
  <c r="F31" i="32"/>
  <c r="F32" i="32"/>
  <c r="F33" i="32"/>
  <c r="F34" i="32"/>
  <c r="F35" i="32"/>
  <c r="F36" i="32"/>
  <c r="F37" i="32"/>
  <c r="F38" i="32"/>
  <c r="F39" i="32"/>
  <c r="F40" i="32"/>
  <c r="F41" i="32"/>
  <c r="F42" i="32"/>
  <c r="D43" i="32"/>
  <c r="F45" i="32"/>
  <c r="F46" i="32"/>
  <c r="F47" i="32"/>
  <c r="F48" i="32"/>
  <c r="F49" i="32"/>
  <c r="F50" i="32"/>
  <c r="F51" i="32"/>
  <c r="F52" i="32"/>
  <c r="F53" i="32"/>
  <c r="F54" i="32"/>
  <c r="F55" i="32"/>
  <c r="F56" i="32"/>
  <c r="F57" i="32"/>
  <c r="F58" i="32"/>
  <c r="F59" i="32"/>
  <c r="F60" i="32"/>
  <c r="F61" i="32"/>
  <c r="F62" i="32"/>
  <c r="D63" i="32"/>
  <c r="F64" i="32"/>
  <c r="F65" i="32"/>
  <c r="F66" i="32"/>
  <c r="F67" i="32"/>
  <c r="F68" i="32"/>
  <c r="F69" i="32"/>
  <c r="F70" i="32"/>
  <c r="F71" i="32"/>
  <c r="F72" i="32"/>
  <c r="F73" i="32"/>
  <c r="F74" i="32"/>
  <c r="F75" i="32"/>
  <c r="F76" i="32"/>
  <c r="F77" i="32"/>
  <c r="F78" i="32"/>
  <c r="F79" i="32"/>
  <c r="F80" i="32"/>
  <c r="F81" i="32"/>
  <c r="D82" i="32"/>
  <c r="F85" i="32"/>
  <c r="F86" i="32"/>
  <c r="F87" i="32"/>
  <c r="F88" i="32"/>
  <c r="F89" i="32"/>
  <c r="F90" i="32"/>
  <c r="F91" i="32"/>
  <c r="F92" i="32"/>
  <c r="F93" i="32"/>
  <c r="F94" i="32"/>
  <c r="F95" i="32"/>
  <c r="F96" i="32"/>
  <c r="F97" i="32"/>
  <c r="F98" i="32"/>
  <c r="F99" i="32"/>
  <c r="F100" i="32"/>
  <c r="D101" i="32"/>
  <c r="D15" i="31"/>
  <c r="F15" i="31" s="1"/>
  <c r="D19" i="31"/>
  <c r="F19" i="31"/>
  <c r="D20" i="31"/>
  <c r="F20" i="31" s="1"/>
  <c r="D58" i="31"/>
  <c r="D164" i="31"/>
  <c r="D166" i="31"/>
  <c r="F167" i="31"/>
  <c r="F166" i="31" s="1"/>
  <c r="A1" i="121"/>
  <c r="C14" i="121"/>
  <c r="D14" i="121"/>
  <c r="H14" i="121"/>
  <c r="I14" i="121"/>
  <c r="I20" i="121" s="1"/>
  <c r="J14" i="121"/>
  <c r="K14" i="121"/>
  <c r="L14" i="121"/>
  <c r="L20" i="121" s="1"/>
  <c r="M14" i="121"/>
  <c r="M20" i="121" s="1"/>
  <c r="N14" i="121"/>
  <c r="O14" i="121"/>
  <c r="P14" i="121"/>
  <c r="P20" i="121" s="1"/>
  <c r="Q14" i="121"/>
  <c r="Q20" i="121" s="1"/>
  <c r="R14" i="121"/>
  <c r="S14" i="121"/>
  <c r="T14" i="121"/>
  <c r="U14" i="121"/>
  <c r="V14" i="121"/>
  <c r="W14" i="121"/>
  <c r="W20" i="121" s="1"/>
  <c r="Y14" i="121"/>
  <c r="Z14" i="121"/>
  <c r="AA14" i="121"/>
  <c r="AB14" i="121"/>
  <c r="AB20" i="121" s="1"/>
  <c r="AC14" i="121"/>
  <c r="AC20" i="121" s="1"/>
  <c r="AD14" i="121"/>
  <c r="AE14" i="121"/>
  <c r="AF14" i="121"/>
  <c r="A1" i="120"/>
  <c r="A7" i="120"/>
  <c r="A8" i="120" s="1"/>
  <c r="A9" i="120" s="1"/>
  <c r="A10" i="120" s="1"/>
  <c r="A11" i="120" s="1"/>
  <c r="A12" i="120" s="1"/>
  <c r="A13" i="120" s="1"/>
  <c r="A14" i="120" s="1"/>
  <c r="A15" i="120" s="1"/>
  <c r="A16" i="120" s="1"/>
  <c r="A17" i="120" s="1"/>
  <c r="A18" i="120" s="1"/>
  <c r="A19" i="120" s="1"/>
  <c r="A20" i="120" s="1"/>
  <c r="A21" i="120" s="1"/>
  <c r="A22" i="120" s="1"/>
  <c r="A23" i="120" s="1"/>
  <c r="A24" i="120" s="1"/>
  <c r="A25" i="120" s="1"/>
  <c r="A26" i="120" s="1"/>
  <c r="A27" i="120" s="1"/>
  <c r="A28" i="120" s="1"/>
  <c r="A29" i="120" s="1"/>
  <c r="A30" i="120" s="1"/>
  <c r="A31" i="120" s="1"/>
  <c r="A32" i="120" s="1"/>
  <c r="A33" i="120" s="1"/>
  <c r="A34" i="120" s="1"/>
  <c r="A35" i="120" s="1"/>
  <c r="A36" i="120" s="1"/>
  <c r="G7" i="120"/>
  <c r="AA7" i="120"/>
  <c r="AB7" i="120"/>
  <c r="AF7" i="120" s="1"/>
  <c r="G8" i="120"/>
  <c r="AA8" i="120"/>
  <c r="AB8" i="120"/>
  <c r="AC8" i="120"/>
  <c r="G9" i="120"/>
  <c r="AA9" i="120"/>
  <c r="AB9" i="120"/>
  <c r="G10" i="120"/>
  <c r="AA10" i="120"/>
  <c r="AB10" i="120"/>
  <c r="G11" i="120"/>
  <c r="AA11" i="120"/>
  <c r="AB11" i="120"/>
  <c r="G12" i="120"/>
  <c r="AA12" i="120"/>
  <c r="AE12" i="120" s="1"/>
  <c r="AB12" i="120"/>
  <c r="G13" i="120"/>
  <c r="AD13" i="120" s="1"/>
  <c r="AA13" i="120"/>
  <c r="AB13" i="120"/>
  <c r="G14" i="120"/>
  <c r="AD14" i="120" s="1"/>
  <c r="AA14" i="120"/>
  <c r="AB14" i="120"/>
  <c r="G15" i="120"/>
  <c r="AA15" i="120"/>
  <c r="AB15" i="120"/>
  <c r="G16" i="120"/>
  <c r="AD16" i="120" s="1"/>
  <c r="AA16" i="120"/>
  <c r="AB16" i="120"/>
  <c r="G17" i="120"/>
  <c r="AA17" i="120"/>
  <c r="AB17" i="120"/>
  <c r="G18" i="120"/>
  <c r="AA18" i="120"/>
  <c r="AB18" i="120"/>
  <c r="G19" i="120"/>
  <c r="AD19" i="120" s="1"/>
  <c r="AA19" i="120"/>
  <c r="AB19" i="120"/>
  <c r="AC19" i="120"/>
  <c r="G23" i="120"/>
  <c r="AD23" i="120" s="1"/>
  <c r="AA23" i="120"/>
  <c r="AB23" i="120"/>
  <c r="G24" i="120"/>
  <c r="AA24" i="120"/>
  <c r="AB24" i="120"/>
  <c r="G25" i="120"/>
  <c r="AA25" i="120"/>
  <c r="AB25" i="120"/>
  <c r="G27" i="120"/>
  <c r="AA27" i="120"/>
  <c r="AB27" i="120"/>
  <c r="G28" i="120"/>
  <c r="AA28" i="120"/>
  <c r="AB28" i="120"/>
  <c r="G29" i="120"/>
  <c r="AF29" i="120" s="1"/>
  <c r="AA29" i="120"/>
  <c r="AB29" i="120"/>
  <c r="G30" i="120"/>
  <c r="AA30" i="120"/>
  <c r="AB30" i="120"/>
  <c r="AA31" i="120"/>
  <c r="AB31" i="120"/>
  <c r="G32" i="120"/>
  <c r="AD32" i="120" s="1"/>
  <c r="AA32" i="120"/>
  <c r="AB32" i="120"/>
  <c r="G33" i="120"/>
  <c r="AD33" i="120" s="1"/>
  <c r="AA33" i="120"/>
  <c r="AB33" i="120"/>
  <c r="AA34" i="120"/>
  <c r="AB34" i="120"/>
  <c r="G36" i="120"/>
  <c r="AA36" i="120"/>
  <c r="AB36" i="120"/>
  <c r="C38" i="120"/>
  <c r="C47" i="120" s="1"/>
  <c r="D38" i="120"/>
  <c r="D47" i="120" s="1"/>
  <c r="H38" i="120"/>
  <c r="H47" i="120" s="1"/>
  <c r="J38" i="120"/>
  <c r="J47" i="120" s="1"/>
  <c r="K38" i="120"/>
  <c r="M38" i="120"/>
  <c r="T38" i="120"/>
  <c r="U38" i="120"/>
  <c r="U47" i="120" s="1"/>
  <c r="V38" i="120"/>
  <c r="Y38" i="120"/>
  <c r="Z38" i="120"/>
  <c r="Z47" i="120" s="1"/>
  <c r="G39" i="120"/>
  <c r="W39" i="120"/>
  <c r="AB39" i="120" s="1"/>
  <c r="AA39" i="120"/>
  <c r="G40" i="120"/>
  <c r="W40" i="120"/>
  <c r="AB40" i="120" s="1"/>
  <c r="AA40" i="120"/>
  <c r="G41" i="120"/>
  <c r="W41" i="120"/>
  <c r="AB41" i="120"/>
  <c r="AA41" i="120"/>
  <c r="G42" i="120"/>
  <c r="W42" i="120"/>
  <c r="AB42" i="120" s="1"/>
  <c r="AA42" i="120"/>
  <c r="G43" i="120"/>
  <c r="W43" i="120"/>
  <c r="AB43" i="120" s="1"/>
  <c r="AA43" i="120"/>
  <c r="AE43" i="120" s="1"/>
  <c r="G44" i="120"/>
  <c r="W44" i="120"/>
  <c r="AA44" i="120"/>
  <c r="AE44" i="120" s="1"/>
  <c r="G45" i="120"/>
  <c r="W45" i="120"/>
  <c r="AB45" i="120" s="1"/>
  <c r="AA45" i="120"/>
  <c r="AC45" i="120"/>
  <c r="G46" i="120"/>
  <c r="AA46" i="120"/>
  <c r="AB46" i="120"/>
  <c r="AF46" i="120" s="1"/>
  <c r="A1" i="22"/>
  <c r="E9" i="22"/>
  <c r="AA9" i="22" s="1"/>
  <c r="H9" i="22"/>
  <c r="H8" i="22" s="1"/>
  <c r="K9" i="22"/>
  <c r="C50" i="35"/>
  <c r="F50" i="35" s="1"/>
  <c r="N9" i="22"/>
  <c r="Q9" i="22"/>
  <c r="T9" i="22"/>
  <c r="W9" i="22"/>
  <c r="Z9" i="22"/>
  <c r="E10" i="22"/>
  <c r="H10" i="22"/>
  <c r="K10" i="22"/>
  <c r="C51" i="35" s="1"/>
  <c r="F51" i="35" s="1"/>
  <c r="N10" i="22"/>
  <c r="Q10" i="22"/>
  <c r="T10" i="22"/>
  <c r="W10" i="22"/>
  <c r="Z10" i="22"/>
  <c r="E11" i="22"/>
  <c r="H11" i="22"/>
  <c r="K11" i="22"/>
  <c r="C52" i="35" s="1"/>
  <c r="B52" i="54" s="1"/>
  <c r="N11" i="22"/>
  <c r="Q11" i="22"/>
  <c r="T11" i="22"/>
  <c r="W11" i="22"/>
  <c r="Z11" i="22"/>
  <c r="E12" i="22"/>
  <c r="H12" i="22"/>
  <c r="K12" i="22"/>
  <c r="C53" i="35" s="1"/>
  <c r="B53" i="54" s="1"/>
  <c r="N12" i="22"/>
  <c r="Q12" i="22"/>
  <c r="T12" i="22"/>
  <c r="W12" i="22"/>
  <c r="Z12" i="22"/>
  <c r="E13" i="22"/>
  <c r="H13" i="22"/>
  <c r="K13" i="22"/>
  <c r="C54" i="35" s="1"/>
  <c r="B54" i="54" s="1"/>
  <c r="N13" i="22"/>
  <c r="Q13" i="22"/>
  <c r="T13" i="22"/>
  <c r="W13" i="22"/>
  <c r="Z13" i="22"/>
  <c r="C16" i="22"/>
  <c r="D16" i="22"/>
  <c r="F16" i="22"/>
  <c r="F22" i="22" s="1"/>
  <c r="G16" i="22"/>
  <c r="I16" i="22"/>
  <c r="J16" i="22"/>
  <c r="L16" i="22"/>
  <c r="M16" i="22"/>
  <c r="O16" i="22"/>
  <c r="P16" i="22"/>
  <c r="R16" i="22"/>
  <c r="S16" i="22"/>
  <c r="U16" i="22"/>
  <c r="V16" i="22"/>
  <c r="X16" i="22"/>
  <c r="Y16" i="22"/>
  <c r="E17" i="22"/>
  <c r="H17" i="22"/>
  <c r="H16" i="22" s="1"/>
  <c r="K17" i="22"/>
  <c r="N17" i="22"/>
  <c r="Q17" i="22"/>
  <c r="T17" i="22"/>
  <c r="W17" i="22"/>
  <c r="Z17" i="22"/>
  <c r="E18" i="22"/>
  <c r="H18" i="22"/>
  <c r="K18" i="22"/>
  <c r="N18" i="22"/>
  <c r="Q18" i="22"/>
  <c r="Q16" i="22" s="1"/>
  <c r="T18" i="22"/>
  <c r="W18" i="22"/>
  <c r="Z18" i="22"/>
  <c r="E19" i="22"/>
  <c r="H19" i="22"/>
  <c r="K19" i="22"/>
  <c r="C60" i="35" s="1"/>
  <c r="F60" i="35" s="1"/>
  <c r="N19" i="22"/>
  <c r="Q19" i="22"/>
  <c r="T19" i="22"/>
  <c r="W19" i="22"/>
  <c r="Z19" i="22"/>
  <c r="E20" i="22"/>
  <c r="H20" i="22"/>
  <c r="K20" i="22"/>
  <c r="C61" i="35" s="1"/>
  <c r="F61" i="35" s="1"/>
  <c r="N20" i="22"/>
  <c r="Q20" i="22"/>
  <c r="T20" i="22"/>
  <c r="W20" i="22"/>
  <c r="Z20" i="22"/>
  <c r="E21" i="22"/>
  <c r="H21" i="22"/>
  <c r="K21" i="22"/>
  <c r="C62" i="35" s="1"/>
  <c r="F62" i="35" s="1"/>
  <c r="N21" i="22"/>
  <c r="Q21" i="22"/>
  <c r="T21" i="22"/>
  <c r="W21" i="22"/>
  <c r="Z21" i="22"/>
  <c r="A1" i="21"/>
  <c r="A9" i="21"/>
  <c r="A10" i="21" s="1"/>
  <c r="A11" i="21" s="1"/>
  <c r="A12" i="21" s="1"/>
  <c r="A13" i="21" s="1"/>
  <c r="A14" i="21" s="1"/>
  <c r="A15" i="21" s="1"/>
  <c r="A16" i="21" s="1"/>
  <c r="A17" i="21" s="1"/>
  <c r="A18" i="21" s="1"/>
  <c r="A19" i="21" s="1"/>
  <c r="A20" i="21" s="1"/>
  <c r="A21" i="21" s="1"/>
  <c r="A22" i="21" s="1"/>
  <c r="A23" i="21" s="1"/>
  <c r="A24" i="21" s="1"/>
  <c r="A25" i="21" s="1"/>
  <c r="A26" i="21" s="1"/>
  <c r="A27" i="21" s="1"/>
  <c r="A28" i="21" s="1"/>
  <c r="A29" i="21" s="1"/>
  <c r="A30" i="21" s="1"/>
  <c r="A31" i="21" s="1"/>
  <c r="A32" i="21" s="1"/>
  <c r="A33" i="21" s="1"/>
  <c r="A34" i="21" s="1"/>
  <c r="A35" i="21" s="1"/>
  <c r="A36" i="21" s="1"/>
  <c r="A37" i="21" s="1"/>
  <c r="A38" i="21" s="1"/>
  <c r="E9" i="21"/>
  <c r="H9" i="21"/>
  <c r="K9" i="21"/>
  <c r="N9" i="21"/>
  <c r="Q9" i="21"/>
  <c r="T9" i="21"/>
  <c r="W9" i="21"/>
  <c r="Z9" i="21"/>
  <c r="E10" i="21"/>
  <c r="H10" i="21"/>
  <c r="K10" i="21"/>
  <c r="C9" i="35"/>
  <c r="F9" i="35" s="1"/>
  <c r="N10" i="21"/>
  <c r="Q10" i="21"/>
  <c r="T10" i="21"/>
  <c r="W10" i="21"/>
  <c r="Z10" i="21"/>
  <c r="E11" i="21"/>
  <c r="H11" i="21"/>
  <c r="K11" i="21"/>
  <c r="C10" i="35" s="1"/>
  <c r="B10" i="54" s="1"/>
  <c r="N11" i="21"/>
  <c r="Q11" i="21"/>
  <c r="T11" i="21"/>
  <c r="W11" i="21"/>
  <c r="Z11" i="21"/>
  <c r="E12" i="21"/>
  <c r="H12" i="21"/>
  <c r="K12" i="21"/>
  <c r="C11" i="35" s="1"/>
  <c r="N12" i="21"/>
  <c r="Q12" i="21"/>
  <c r="T12" i="21"/>
  <c r="W12" i="21"/>
  <c r="Z12" i="21"/>
  <c r="E13" i="21"/>
  <c r="H13" i="21"/>
  <c r="K13" i="21"/>
  <c r="C12" i="35" s="1"/>
  <c r="N13" i="21"/>
  <c r="Q13" i="21"/>
  <c r="T13" i="21"/>
  <c r="W13" i="21"/>
  <c r="Z13" i="21"/>
  <c r="E14" i="21"/>
  <c r="H14" i="21"/>
  <c r="K14" i="21"/>
  <c r="C13" i="35" s="1"/>
  <c r="N14" i="21"/>
  <c r="Q14" i="21"/>
  <c r="T14" i="21"/>
  <c r="W14" i="21"/>
  <c r="Z14" i="21"/>
  <c r="E15" i="21"/>
  <c r="H15" i="21"/>
  <c r="K15" i="21"/>
  <c r="C14" i="35" s="1"/>
  <c r="B14" i="54" s="1"/>
  <c r="N15" i="21"/>
  <c r="Q15" i="21"/>
  <c r="T15" i="21"/>
  <c r="W15" i="21"/>
  <c r="Z15" i="21"/>
  <c r="E16" i="21"/>
  <c r="H16" i="21"/>
  <c r="K16" i="21"/>
  <c r="C15" i="35" s="1"/>
  <c r="N16" i="21"/>
  <c r="Q16" i="21"/>
  <c r="T16" i="21"/>
  <c r="W16" i="21"/>
  <c r="Z16" i="21"/>
  <c r="E17" i="21"/>
  <c r="H17" i="21"/>
  <c r="K17" i="21"/>
  <c r="C16" i="35" s="1"/>
  <c r="F16" i="35" s="1"/>
  <c r="N17" i="21"/>
  <c r="Q17" i="21"/>
  <c r="T17" i="21"/>
  <c r="W17" i="21"/>
  <c r="Z17" i="21"/>
  <c r="E18" i="21"/>
  <c r="H18" i="21"/>
  <c r="K18" i="21"/>
  <c r="C17" i="35" s="1"/>
  <c r="F17" i="35" s="1"/>
  <c r="N18" i="21"/>
  <c r="Q18" i="21"/>
  <c r="T18" i="21"/>
  <c r="W18" i="21"/>
  <c r="Z18" i="21"/>
  <c r="E19" i="21"/>
  <c r="H19" i="21"/>
  <c r="K19" i="21"/>
  <c r="C18" i="35" s="1"/>
  <c r="N19" i="21"/>
  <c r="Q19" i="21"/>
  <c r="T19" i="21"/>
  <c r="W19" i="21"/>
  <c r="Z19" i="21"/>
  <c r="E20" i="21"/>
  <c r="H20" i="21"/>
  <c r="K20" i="21"/>
  <c r="C19" i="35" s="1"/>
  <c r="F19" i="35" s="1"/>
  <c r="N20" i="21"/>
  <c r="Q20" i="21"/>
  <c r="T20" i="21"/>
  <c r="W20" i="21"/>
  <c r="Z20" i="21"/>
  <c r="E21" i="21"/>
  <c r="H21" i="21"/>
  <c r="K21" i="21"/>
  <c r="C20" i="35" s="1"/>
  <c r="N21" i="21"/>
  <c r="Q21" i="21"/>
  <c r="T21" i="21"/>
  <c r="W21" i="21"/>
  <c r="Z21" i="21"/>
  <c r="E22" i="21"/>
  <c r="H22" i="21"/>
  <c r="K22" i="21"/>
  <c r="C21" i="35" s="1"/>
  <c r="N22" i="21"/>
  <c r="Q22" i="21"/>
  <c r="T22" i="21"/>
  <c r="W22" i="21"/>
  <c r="Z22" i="21"/>
  <c r="E23" i="21"/>
  <c r="H23" i="21"/>
  <c r="K23" i="21"/>
  <c r="C22" i="35" s="1"/>
  <c r="N23" i="21"/>
  <c r="Q23" i="21"/>
  <c r="T23" i="21"/>
  <c r="W23" i="21"/>
  <c r="Z23" i="21"/>
  <c r="E24" i="21"/>
  <c r="H24" i="21"/>
  <c r="K24" i="21"/>
  <c r="N24" i="21"/>
  <c r="Q24" i="21"/>
  <c r="T24" i="21"/>
  <c r="W24" i="21"/>
  <c r="Z24" i="21"/>
  <c r="E25" i="21"/>
  <c r="H25" i="21"/>
  <c r="K25" i="21"/>
  <c r="C24" i="35" s="1"/>
  <c r="N25" i="21"/>
  <c r="Q25" i="21"/>
  <c r="T25" i="21"/>
  <c r="W25" i="21"/>
  <c r="Z25" i="21"/>
  <c r="E26" i="21"/>
  <c r="H26" i="21"/>
  <c r="K26" i="21"/>
  <c r="C25" i="35" s="1"/>
  <c r="N26" i="21"/>
  <c r="Q26" i="21"/>
  <c r="T26" i="21"/>
  <c r="W26" i="21"/>
  <c r="Z26" i="21"/>
  <c r="E27" i="21"/>
  <c r="H27" i="21"/>
  <c r="K27" i="21"/>
  <c r="C26" i="35" s="1"/>
  <c r="N27" i="21"/>
  <c r="Q27" i="21"/>
  <c r="T27" i="21"/>
  <c r="W27" i="21"/>
  <c r="Z27" i="21"/>
  <c r="E28" i="21"/>
  <c r="H28" i="21"/>
  <c r="K28" i="21"/>
  <c r="C27" i="35" s="1"/>
  <c r="B27" i="54" s="1"/>
  <c r="N28" i="21"/>
  <c r="Q28" i="21"/>
  <c r="T28" i="21"/>
  <c r="W28" i="21"/>
  <c r="Z28" i="21"/>
  <c r="E29" i="21"/>
  <c r="H29" i="21"/>
  <c r="K29" i="21"/>
  <c r="C28" i="35" s="1"/>
  <c r="N29" i="21"/>
  <c r="Q29" i="21"/>
  <c r="T29" i="21"/>
  <c r="W29" i="21"/>
  <c r="Z29" i="21"/>
  <c r="E30" i="21"/>
  <c r="H30" i="21"/>
  <c r="K30" i="21"/>
  <c r="C29" i="35" s="1"/>
  <c r="N30" i="21"/>
  <c r="Q30" i="21"/>
  <c r="T30" i="21"/>
  <c r="W30" i="21"/>
  <c r="Z30" i="21"/>
  <c r="E31" i="21"/>
  <c r="H31" i="21"/>
  <c r="K31" i="21"/>
  <c r="C30" i="35" s="1"/>
  <c r="N31" i="21"/>
  <c r="Q31" i="21"/>
  <c r="T31" i="21"/>
  <c r="W31" i="21"/>
  <c r="Z31" i="21"/>
  <c r="E32" i="21"/>
  <c r="H32" i="21"/>
  <c r="K32" i="21"/>
  <c r="N32" i="21"/>
  <c r="Q32" i="21"/>
  <c r="T32" i="21"/>
  <c r="W32" i="21"/>
  <c r="Z32" i="21"/>
  <c r="E33" i="21"/>
  <c r="H33" i="21"/>
  <c r="K33" i="21"/>
  <c r="C32" i="35" s="1"/>
  <c r="B32" i="54" s="1"/>
  <c r="N33" i="21"/>
  <c r="Q33" i="21"/>
  <c r="T33" i="21"/>
  <c r="W33" i="21"/>
  <c r="Z33" i="21"/>
  <c r="E34" i="21"/>
  <c r="H34" i="21"/>
  <c r="K34" i="21"/>
  <c r="C33" i="35" s="1"/>
  <c r="F33" i="35" s="1"/>
  <c r="N34" i="21"/>
  <c r="Q34" i="21"/>
  <c r="T34" i="21"/>
  <c r="W34" i="21"/>
  <c r="Z34" i="21"/>
  <c r="E35" i="21"/>
  <c r="H35" i="21"/>
  <c r="K35" i="21"/>
  <c r="C34" i="35" s="1"/>
  <c r="N35" i="21"/>
  <c r="Q35" i="21"/>
  <c r="T35" i="21"/>
  <c r="W35" i="21"/>
  <c r="Z35" i="21"/>
  <c r="E36" i="21"/>
  <c r="H36" i="21"/>
  <c r="K36" i="21"/>
  <c r="C35" i="35" s="1"/>
  <c r="F35" i="35" s="1"/>
  <c r="N36" i="21"/>
  <c r="Q36" i="21"/>
  <c r="T36" i="21"/>
  <c r="W36" i="21"/>
  <c r="Z36" i="21"/>
  <c r="E37" i="21"/>
  <c r="H37" i="21"/>
  <c r="K37" i="21"/>
  <c r="C36" i="35" s="1"/>
  <c r="B36" i="54" s="1"/>
  <c r="N37" i="21"/>
  <c r="Q37" i="21"/>
  <c r="T37" i="21"/>
  <c r="W37" i="21"/>
  <c r="Z37" i="21"/>
  <c r="E38" i="21"/>
  <c r="H38" i="21"/>
  <c r="K38" i="21"/>
  <c r="C37" i="35" s="1"/>
  <c r="B37" i="54" s="1"/>
  <c r="N38" i="21"/>
  <c r="T38" i="21"/>
  <c r="W38" i="21"/>
  <c r="Z38" i="21"/>
  <c r="C40" i="21"/>
  <c r="D40" i="21"/>
  <c r="F40" i="21"/>
  <c r="G40" i="21"/>
  <c r="G49" i="21" s="1"/>
  <c r="I40" i="21"/>
  <c r="I49" i="21" s="1"/>
  <c r="J40" i="21"/>
  <c r="L40" i="21"/>
  <c r="L49" i="21" s="1"/>
  <c r="M40" i="21"/>
  <c r="M49" i="21" s="1"/>
  <c r="O40" i="21"/>
  <c r="O49" i="21" s="1"/>
  <c r="P40" i="21"/>
  <c r="P49" i="21" s="1"/>
  <c r="R40" i="21"/>
  <c r="R49" i="21" s="1"/>
  <c r="S40" i="21"/>
  <c r="S49" i="21" s="1"/>
  <c r="U40" i="21"/>
  <c r="U49" i="21" s="1"/>
  <c r="V40" i="21"/>
  <c r="V49" i="21" s="1"/>
  <c r="X40" i="21"/>
  <c r="X49" i="21" s="1"/>
  <c r="Y40" i="21"/>
  <c r="Y49" i="21" s="1"/>
  <c r="E41" i="21"/>
  <c r="H41" i="21"/>
  <c r="K41" i="21"/>
  <c r="C40" i="35" s="1"/>
  <c r="F40" i="35" s="1"/>
  <c r="N41" i="21"/>
  <c r="Q41" i="21"/>
  <c r="T41" i="21"/>
  <c r="W41" i="21"/>
  <c r="Z41" i="21"/>
  <c r="E42" i="21"/>
  <c r="H42" i="21"/>
  <c r="K42" i="21"/>
  <c r="C41" i="35" s="1"/>
  <c r="F41" i="35" s="1"/>
  <c r="N42" i="21"/>
  <c r="Q42" i="21"/>
  <c r="T42" i="21"/>
  <c r="W42" i="21"/>
  <c r="Z42" i="21"/>
  <c r="E43" i="21"/>
  <c r="H43" i="21"/>
  <c r="K43" i="21"/>
  <c r="C42" i="35" s="1"/>
  <c r="N43" i="21"/>
  <c r="Q43" i="21"/>
  <c r="T43" i="21"/>
  <c r="W43" i="21"/>
  <c r="Z43" i="21"/>
  <c r="E44" i="21"/>
  <c r="H44" i="21"/>
  <c r="K44" i="21"/>
  <c r="C43" i="35" s="1"/>
  <c r="F43" i="35" s="1"/>
  <c r="N44" i="21"/>
  <c r="Q44" i="21"/>
  <c r="T44" i="21"/>
  <c r="W44" i="21"/>
  <c r="Z44" i="21"/>
  <c r="E45" i="21"/>
  <c r="H45" i="21"/>
  <c r="K45" i="21"/>
  <c r="C44" i="35" s="1"/>
  <c r="N45" i="21"/>
  <c r="Q45" i="21"/>
  <c r="T45" i="21"/>
  <c r="W45" i="21"/>
  <c r="Z45" i="21"/>
  <c r="E46" i="21"/>
  <c r="H46" i="21"/>
  <c r="K46" i="21"/>
  <c r="C45" i="35" s="1"/>
  <c r="B45" i="54" s="1"/>
  <c r="N46" i="21"/>
  <c r="Q46" i="21"/>
  <c r="T46" i="21"/>
  <c r="W46" i="21"/>
  <c r="Z46" i="21"/>
  <c r="E47" i="21"/>
  <c r="H47" i="21"/>
  <c r="K47" i="21"/>
  <c r="N47" i="21"/>
  <c r="Q47" i="21"/>
  <c r="T47" i="21"/>
  <c r="W47" i="21"/>
  <c r="Z47" i="21"/>
  <c r="E48" i="21"/>
  <c r="H48" i="21"/>
  <c r="K48" i="21"/>
  <c r="C47" i="35" s="1"/>
  <c r="F47" i="35" s="1"/>
  <c r="N48" i="21"/>
  <c r="Q48" i="21"/>
  <c r="T48" i="21"/>
  <c r="W48" i="21"/>
  <c r="Z48" i="21"/>
  <c r="A1" i="115"/>
  <c r="C15" i="115"/>
  <c r="D15" i="115"/>
  <c r="F15" i="115"/>
  <c r="G15" i="115"/>
  <c r="H15" i="115"/>
  <c r="I15" i="115"/>
  <c r="K15" i="115"/>
  <c r="L15" i="115"/>
  <c r="M15" i="115"/>
  <c r="N15" i="115"/>
  <c r="O15" i="115"/>
  <c r="O21" i="115" s="1"/>
  <c r="P15" i="115"/>
  <c r="P21" i="115" s="1"/>
  <c r="Q15" i="115"/>
  <c r="R15" i="115"/>
  <c r="S15" i="115"/>
  <c r="T15" i="115"/>
  <c r="A1" i="114"/>
  <c r="A8" i="114"/>
  <c r="A9" i="114" s="1"/>
  <c r="A10" i="114" s="1"/>
  <c r="A11" i="114" s="1"/>
  <c r="A12" i="114" s="1"/>
  <c r="A13" i="114" s="1"/>
  <c r="A14" i="114" s="1"/>
  <c r="A15" i="114" s="1"/>
  <c r="A16" i="114" s="1"/>
  <c r="A17" i="114" s="1"/>
  <c r="A18" i="114" s="1"/>
  <c r="A19" i="114" s="1"/>
  <c r="A20" i="114" s="1"/>
  <c r="A21" i="114" s="1"/>
  <c r="A22" i="114" s="1"/>
  <c r="A23" i="114" s="1"/>
  <c r="A24" i="114" s="1"/>
  <c r="A25" i="114" s="1"/>
  <c r="A26" i="114" s="1"/>
  <c r="A27" i="114" s="1"/>
  <c r="A28" i="114" s="1"/>
  <c r="A29" i="114" s="1"/>
  <c r="A30" i="114" s="1"/>
  <c r="A31" i="114" s="1"/>
  <c r="A32" i="114" s="1"/>
  <c r="A33" i="114" s="1"/>
  <c r="A34" i="114" s="1"/>
  <c r="A35" i="114" s="1"/>
  <c r="A36" i="114" s="1"/>
  <c r="U8" i="114"/>
  <c r="U9" i="114"/>
  <c r="U10" i="114"/>
  <c r="U11" i="114"/>
  <c r="U12" i="114"/>
  <c r="U13" i="114"/>
  <c r="U14" i="114"/>
  <c r="U15" i="114"/>
  <c r="U16" i="114"/>
  <c r="U17" i="114"/>
  <c r="U18" i="114"/>
  <c r="U19" i="114"/>
  <c r="U20" i="114"/>
  <c r="U21" i="114"/>
  <c r="U22" i="114"/>
  <c r="U23" i="114"/>
  <c r="U24" i="114"/>
  <c r="U25" i="114"/>
  <c r="U26" i="114"/>
  <c r="U27" i="114"/>
  <c r="U28" i="114"/>
  <c r="U29" i="114"/>
  <c r="U30" i="114"/>
  <c r="U31" i="114"/>
  <c r="U32" i="114"/>
  <c r="U33" i="114"/>
  <c r="U34" i="114"/>
  <c r="U35" i="114"/>
  <c r="U36" i="114"/>
  <c r="U37" i="114"/>
  <c r="C39" i="114"/>
  <c r="C48" i="114" s="1"/>
  <c r="D39" i="114"/>
  <c r="D48" i="114" s="1"/>
  <c r="F48" i="114"/>
  <c r="G39" i="114"/>
  <c r="G48" i="114" s="1"/>
  <c r="H39" i="114"/>
  <c r="I39" i="114"/>
  <c r="I48" i="114" s="1"/>
  <c r="K48" i="114"/>
  <c r="L39" i="114"/>
  <c r="L48" i="114" s="1"/>
  <c r="M39" i="114"/>
  <c r="M48" i="114" s="1"/>
  <c r="N39" i="114"/>
  <c r="N48" i="114" s="1"/>
  <c r="O39" i="114"/>
  <c r="O48" i="114" s="1"/>
  <c r="P39" i="114"/>
  <c r="P48" i="114" s="1"/>
  <c r="Q39" i="114"/>
  <c r="Q48" i="114" s="1"/>
  <c r="R39" i="114"/>
  <c r="S39" i="114"/>
  <c r="S48" i="114" s="1"/>
  <c r="T39" i="114"/>
  <c r="T48" i="114" s="1"/>
  <c r="U41" i="114"/>
  <c r="U42" i="114"/>
  <c r="U43" i="114"/>
  <c r="U44" i="114"/>
  <c r="U45" i="114"/>
  <c r="U46" i="114"/>
  <c r="U47" i="114"/>
  <c r="A1" i="18"/>
  <c r="E8" i="18"/>
  <c r="H8" i="18"/>
  <c r="K8" i="18"/>
  <c r="N8" i="18"/>
  <c r="E9" i="18"/>
  <c r="H9" i="18"/>
  <c r="K9" i="18"/>
  <c r="N9" i="18"/>
  <c r="E10" i="18"/>
  <c r="H10" i="18"/>
  <c r="K10" i="18"/>
  <c r="N10" i="18"/>
  <c r="E11" i="18"/>
  <c r="H11" i="18"/>
  <c r="K11" i="18"/>
  <c r="N11" i="18"/>
  <c r="E12" i="18"/>
  <c r="H12" i="18"/>
  <c r="K12" i="18"/>
  <c r="N12" i="18"/>
  <c r="C15" i="18"/>
  <c r="C21" i="18" s="1"/>
  <c r="D15" i="18"/>
  <c r="F15" i="18"/>
  <c r="G15" i="18"/>
  <c r="I15" i="18"/>
  <c r="K15" i="18" s="1"/>
  <c r="J15" i="18"/>
  <c r="L15" i="18"/>
  <c r="N15" i="18" s="1"/>
  <c r="M15" i="18"/>
  <c r="E16" i="18"/>
  <c r="H16" i="18"/>
  <c r="K16" i="18"/>
  <c r="N16" i="18"/>
  <c r="E17" i="18"/>
  <c r="H17" i="18"/>
  <c r="K17" i="18"/>
  <c r="N17" i="18"/>
  <c r="E18" i="18"/>
  <c r="H18" i="18"/>
  <c r="K18" i="18"/>
  <c r="N18" i="18"/>
  <c r="E19" i="18"/>
  <c r="H19" i="18"/>
  <c r="K19" i="18"/>
  <c r="N19" i="18"/>
  <c r="E20" i="18"/>
  <c r="H20" i="18"/>
  <c r="K20" i="18"/>
  <c r="N20" i="18"/>
  <c r="A1" i="17"/>
  <c r="A8" i="17"/>
  <c r="A9" i="17" s="1"/>
  <c r="A10" i="17" s="1"/>
  <c r="A11" i="17" s="1"/>
  <c r="A12" i="17" s="1"/>
  <c r="A13" i="17" s="1"/>
  <c r="A14" i="17" s="1"/>
  <c r="A15" i="17" s="1"/>
  <c r="A16" i="17" s="1"/>
  <c r="A17" i="17" s="1"/>
  <c r="A18" i="17" s="1"/>
  <c r="A19" i="17" s="1"/>
  <c r="A20" i="17" s="1"/>
  <c r="A21" i="17" s="1"/>
  <c r="A22" i="17" s="1"/>
  <c r="A23" i="17" s="1"/>
  <c r="A24" i="17" s="1"/>
  <c r="A25" i="17" s="1"/>
  <c r="A26" i="17" s="1"/>
  <c r="A27" i="17" s="1"/>
  <c r="A28" i="17" s="1"/>
  <c r="A29" i="17" s="1"/>
  <c r="A30" i="17" s="1"/>
  <c r="A31" i="17" s="1"/>
  <c r="A32" i="17" s="1"/>
  <c r="A33" i="17" s="1"/>
  <c r="A34" i="17" s="1"/>
  <c r="A35" i="17" s="1"/>
  <c r="A36" i="17" s="1"/>
  <c r="E8" i="17"/>
  <c r="H8" i="17"/>
  <c r="K8" i="17"/>
  <c r="N8" i="17"/>
  <c r="E9" i="17"/>
  <c r="C79" i="35" s="1"/>
  <c r="H9" i="17"/>
  <c r="K9" i="17"/>
  <c r="N9" i="17"/>
  <c r="E10" i="17"/>
  <c r="C80" i="35" s="1"/>
  <c r="H10" i="17"/>
  <c r="K10" i="17"/>
  <c r="N10" i="17"/>
  <c r="E11" i="17"/>
  <c r="C81" i="35" s="1"/>
  <c r="H11" i="17"/>
  <c r="K11" i="17"/>
  <c r="N11" i="17"/>
  <c r="E12" i="17"/>
  <c r="C82" i="35" s="1"/>
  <c r="F82" i="35" s="1"/>
  <c r="K12" i="17"/>
  <c r="N12" i="17"/>
  <c r="E13" i="17"/>
  <c r="C83" i="35" s="1"/>
  <c r="B83" i="54" s="1"/>
  <c r="K13" i="17"/>
  <c r="N13" i="17"/>
  <c r="C84" i="35"/>
  <c r="F84" i="35" s="1"/>
  <c r="K14" i="17"/>
  <c r="N14" i="17"/>
  <c r="C85" i="35"/>
  <c r="B85" i="54" s="1"/>
  <c r="K15" i="17"/>
  <c r="N15" i="17"/>
  <c r="C86" i="35"/>
  <c r="K16" i="17"/>
  <c r="N16" i="17"/>
  <c r="C87" i="35"/>
  <c r="K17" i="17"/>
  <c r="N17" i="17"/>
  <c r="C88" i="35"/>
  <c r="F88" i="35" s="1"/>
  <c r="K18" i="17"/>
  <c r="N18" i="17"/>
  <c r="C89" i="35"/>
  <c r="K19" i="17"/>
  <c r="N19" i="17"/>
  <c r="C90" i="35"/>
  <c r="B90" i="54" s="1"/>
  <c r="K20" i="17"/>
  <c r="N20" i="17"/>
  <c r="C91" i="35"/>
  <c r="F91" i="35" s="1"/>
  <c r="K21" i="17"/>
  <c r="N21" i="17"/>
  <c r="C92" i="35"/>
  <c r="B92" i="54" s="1"/>
  <c r="K22" i="17"/>
  <c r="N22" i="17"/>
  <c r="C93" i="35"/>
  <c r="B93" i="54" s="1"/>
  <c r="K23" i="17"/>
  <c r="N23" i="17"/>
  <c r="C94" i="35"/>
  <c r="K24" i="17"/>
  <c r="N24" i="17"/>
  <c r="C95" i="35"/>
  <c r="K25" i="17"/>
  <c r="N25" i="17"/>
  <c r="C96" i="35"/>
  <c r="K26" i="17"/>
  <c r="N26" i="17"/>
  <c r="C97" i="35"/>
  <c r="K27" i="17"/>
  <c r="N27" i="17"/>
  <c r="C98" i="35"/>
  <c r="K28" i="17"/>
  <c r="C99" i="35"/>
  <c r="K29" i="17"/>
  <c r="C100" i="35"/>
  <c r="K30" i="17"/>
  <c r="C101" i="35"/>
  <c r="C102" i="35"/>
  <c r="C103" i="35"/>
  <c r="B103" i="54" s="1"/>
  <c r="C104" i="35"/>
  <c r="B104" i="54" s="1"/>
  <c r="C105" i="35"/>
  <c r="B105" i="54" s="1"/>
  <c r="C106" i="35"/>
  <c r="B106" i="54" s="1"/>
  <c r="C107" i="35"/>
  <c r="B107" i="54" s="1"/>
  <c r="C39" i="17"/>
  <c r="C48" i="17" s="1"/>
  <c r="D39" i="17"/>
  <c r="D48" i="17" s="1"/>
  <c r="F39" i="17"/>
  <c r="G39" i="17"/>
  <c r="G48" i="17" s="1"/>
  <c r="I39" i="17"/>
  <c r="I48" i="17" s="1"/>
  <c r="J39" i="17"/>
  <c r="J48" i="17" s="1"/>
  <c r="L39" i="17"/>
  <c r="L48" i="17" s="1"/>
  <c r="M39" i="17"/>
  <c r="M48" i="17" s="1"/>
  <c r="E40" i="17"/>
  <c r="C110" i="35" s="1"/>
  <c r="H40" i="17"/>
  <c r="K40" i="17"/>
  <c r="N40" i="17"/>
  <c r="E41" i="17"/>
  <c r="C111" i="35" s="1"/>
  <c r="F111" i="35" s="1"/>
  <c r="H41" i="17"/>
  <c r="K41" i="17"/>
  <c r="N41" i="17"/>
  <c r="E42" i="17"/>
  <c r="C112" i="35" s="1"/>
  <c r="F112" i="35" s="1"/>
  <c r="H42" i="17"/>
  <c r="K42" i="17"/>
  <c r="N42" i="17"/>
  <c r="E43" i="17"/>
  <c r="C113" i="35" s="1"/>
  <c r="B113" i="54" s="1"/>
  <c r="H43" i="17"/>
  <c r="K43" i="17"/>
  <c r="N43" i="17"/>
  <c r="E44" i="17"/>
  <c r="C114" i="35" s="1"/>
  <c r="B114" i="54" s="1"/>
  <c r="H44" i="17"/>
  <c r="K44" i="17"/>
  <c r="N44" i="17"/>
  <c r="E45" i="17"/>
  <c r="C115" i="35" s="1"/>
  <c r="H45" i="17"/>
  <c r="K45" i="17"/>
  <c r="N45" i="17"/>
  <c r="E46" i="17"/>
  <c r="C116" i="35" s="1"/>
  <c r="B116" i="54" s="1"/>
  <c r="H46" i="17"/>
  <c r="K46" i="17"/>
  <c r="N46" i="17"/>
  <c r="E47" i="17"/>
  <c r="C117" i="35" s="1"/>
  <c r="F117" i="35" s="1"/>
  <c r="H47" i="17"/>
  <c r="K47" i="17"/>
  <c r="N47" i="17"/>
  <c r="A1" i="106"/>
  <c r="L7" i="106"/>
  <c r="F8" i="106"/>
  <c r="J8" i="106"/>
  <c r="K8" i="106"/>
  <c r="N8" i="106" s="1"/>
  <c r="L8" i="106"/>
  <c r="M8" i="106"/>
  <c r="R8" i="106"/>
  <c r="F9" i="106"/>
  <c r="J9" i="106"/>
  <c r="K9" i="106"/>
  <c r="N9" i="106" s="1"/>
  <c r="L9" i="106"/>
  <c r="M9" i="106"/>
  <c r="R9" i="106"/>
  <c r="F10" i="106"/>
  <c r="J10" i="106"/>
  <c r="K10" i="106"/>
  <c r="N10" i="106" s="1"/>
  <c r="L10" i="106"/>
  <c r="M10" i="106"/>
  <c r="R10" i="106"/>
  <c r="F11" i="106"/>
  <c r="J11" i="106"/>
  <c r="K11" i="106"/>
  <c r="N11" i="106" s="1"/>
  <c r="L11" i="106"/>
  <c r="M11" i="106"/>
  <c r="R11" i="106"/>
  <c r="F12" i="106"/>
  <c r="J12" i="106"/>
  <c r="K12" i="106"/>
  <c r="N12" i="106" s="1"/>
  <c r="L12" i="106"/>
  <c r="M12" i="106"/>
  <c r="R12" i="106"/>
  <c r="C15" i="106"/>
  <c r="C21" i="106" s="1"/>
  <c r="F21" i="106" s="1"/>
  <c r="D15" i="106"/>
  <c r="D21" i="106" s="1"/>
  <c r="E15" i="106"/>
  <c r="G15" i="106"/>
  <c r="H15" i="106"/>
  <c r="I15" i="106"/>
  <c r="R15" i="106"/>
  <c r="F16" i="106"/>
  <c r="J16" i="106"/>
  <c r="K16" i="106"/>
  <c r="N16" i="106" s="1"/>
  <c r="L16" i="106"/>
  <c r="M16" i="106"/>
  <c r="R16" i="106"/>
  <c r="F17" i="106"/>
  <c r="J17" i="106"/>
  <c r="K17" i="106"/>
  <c r="N17" i="106" s="1"/>
  <c r="L17" i="106"/>
  <c r="M17" i="106"/>
  <c r="R17" i="106"/>
  <c r="F18" i="106"/>
  <c r="J18" i="106"/>
  <c r="K18" i="106"/>
  <c r="N18" i="106" s="1"/>
  <c r="L18" i="106"/>
  <c r="M18" i="106"/>
  <c r="R18" i="106"/>
  <c r="F19" i="106"/>
  <c r="J19" i="106"/>
  <c r="K19" i="106"/>
  <c r="N19" i="106" s="1"/>
  <c r="L19" i="106"/>
  <c r="M19" i="106"/>
  <c r="R19" i="106"/>
  <c r="F20" i="106"/>
  <c r="J20" i="106"/>
  <c r="K20" i="106"/>
  <c r="N20" i="106" s="1"/>
  <c r="L20" i="106"/>
  <c r="M20" i="106"/>
  <c r="R20" i="106"/>
  <c r="O21" i="106"/>
  <c r="R21" i="106"/>
  <c r="P21" i="106"/>
  <c r="Q21" i="106"/>
  <c r="A1" i="13"/>
  <c r="F7" i="13"/>
  <c r="R7" i="13"/>
  <c r="A8" i="13"/>
  <c r="A9" i="13" s="1"/>
  <c r="A10" i="13" s="1"/>
  <c r="A11" i="13" s="1"/>
  <c r="A12" i="13" s="1"/>
  <c r="A13" i="13" s="1"/>
  <c r="A14" i="13" s="1"/>
  <c r="A15" i="13" s="1"/>
  <c r="A16" i="13" s="1"/>
  <c r="A17" i="13" s="1"/>
  <c r="A18" i="13" s="1"/>
  <c r="A19" i="13" s="1"/>
  <c r="A20" i="13" s="1"/>
  <c r="A21" i="13" s="1"/>
  <c r="A22" i="13" s="1"/>
  <c r="A23" i="13" s="1"/>
  <c r="A24" i="13" s="1"/>
  <c r="A25" i="13" s="1"/>
  <c r="A26" i="13" s="1"/>
  <c r="A27" i="13" s="1"/>
  <c r="A28" i="13" s="1"/>
  <c r="A29" i="13" s="1"/>
  <c r="A30" i="13" s="1"/>
  <c r="A31" i="13" s="1"/>
  <c r="A32" i="13" s="1"/>
  <c r="A33" i="13" s="1"/>
  <c r="A34" i="13" s="1"/>
  <c r="A35" i="13" s="1"/>
  <c r="A36" i="13" s="1"/>
  <c r="A37" i="13" s="1"/>
  <c r="F8" i="13"/>
  <c r="J8" i="13"/>
  <c r="K8" i="13"/>
  <c r="L8" i="13"/>
  <c r="M8" i="13"/>
  <c r="R8" i="13"/>
  <c r="F9" i="13"/>
  <c r="J9" i="13"/>
  <c r="K9" i="13"/>
  <c r="N9" i="13" s="1"/>
  <c r="L9" i="13"/>
  <c r="M9" i="13"/>
  <c r="R9" i="13"/>
  <c r="K10" i="13"/>
  <c r="N10" i="13" s="1"/>
  <c r="L10" i="13"/>
  <c r="M10" i="13"/>
  <c r="R10" i="13"/>
  <c r="K11" i="13"/>
  <c r="N11" i="13" s="1"/>
  <c r="L11" i="13"/>
  <c r="M11" i="13"/>
  <c r="R11" i="13"/>
  <c r="K12" i="13"/>
  <c r="N12" i="13" s="1"/>
  <c r="L12" i="13"/>
  <c r="M12" i="13"/>
  <c r="R12" i="13"/>
  <c r="K13" i="13"/>
  <c r="N13" i="13" s="1"/>
  <c r="L13" i="13"/>
  <c r="M13" i="13"/>
  <c r="R13" i="13"/>
  <c r="K14" i="13"/>
  <c r="N14" i="13" s="1"/>
  <c r="L14" i="13"/>
  <c r="M14" i="13"/>
  <c r="R14" i="13"/>
  <c r="K15" i="13"/>
  <c r="N15" i="13" s="1"/>
  <c r="L15" i="13"/>
  <c r="M15" i="13"/>
  <c r="R15" i="13"/>
  <c r="K16" i="13"/>
  <c r="N16" i="13" s="1"/>
  <c r="L16" i="13"/>
  <c r="M16" i="13"/>
  <c r="R16" i="13"/>
  <c r="K17" i="13"/>
  <c r="N17" i="13" s="1"/>
  <c r="L17" i="13"/>
  <c r="M17" i="13"/>
  <c r="R17" i="13"/>
  <c r="K18" i="13"/>
  <c r="N18" i="13" s="1"/>
  <c r="L18" i="13"/>
  <c r="M18" i="13"/>
  <c r="R18" i="13"/>
  <c r="K19" i="13"/>
  <c r="N19" i="13" s="1"/>
  <c r="L19" i="13"/>
  <c r="M19" i="13"/>
  <c r="R19" i="13"/>
  <c r="K20" i="13"/>
  <c r="N20" i="13" s="1"/>
  <c r="L20" i="13"/>
  <c r="M20" i="13"/>
  <c r="R20" i="13"/>
  <c r="K21" i="13"/>
  <c r="N21" i="13" s="1"/>
  <c r="L21" i="13"/>
  <c r="M21" i="13"/>
  <c r="R21" i="13"/>
  <c r="K22" i="13"/>
  <c r="N22" i="13" s="1"/>
  <c r="L22" i="13"/>
  <c r="M22" i="13"/>
  <c r="R22" i="13"/>
  <c r="K23" i="13"/>
  <c r="N23" i="13" s="1"/>
  <c r="L23" i="13"/>
  <c r="M23" i="13"/>
  <c r="R23" i="13"/>
  <c r="K24" i="13"/>
  <c r="N24" i="13" s="1"/>
  <c r="L24" i="13"/>
  <c r="M24" i="13"/>
  <c r="R24" i="13"/>
  <c r="K25" i="13"/>
  <c r="N25" i="13" s="1"/>
  <c r="L25" i="13"/>
  <c r="M25" i="13"/>
  <c r="R25" i="13"/>
  <c r="K26" i="13"/>
  <c r="N26" i="13" s="1"/>
  <c r="L26" i="13"/>
  <c r="M26" i="13"/>
  <c r="R26" i="13"/>
  <c r="K27" i="13"/>
  <c r="N27" i="13" s="1"/>
  <c r="L27" i="13"/>
  <c r="M27" i="13"/>
  <c r="R27" i="13"/>
  <c r="K28" i="13"/>
  <c r="N28" i="13" s="1"/>
  <c r="L28" i="13"/>
  <c r="M28" i="13"/>
  <c r="R28" i="13"/>
  <c r="K29" i="13"/>
  <c r="N29" i="13" s="1"/>
  <c r="L29" i="13"/>
  <c r="M29" i="13"/>
  <c r="R29" i="13"/>
  <c r="K30" i="13"/>
  <c r="N30" i="13" s="1"/>
  <c r="L30" i="13"/>
  <c r="M30" i="13"/>
  <c r="R30" i="13"/>
  <c r="K31" i="13"/>
  <c r="N31" i="13" s="1"/>
  <c r="L31" i="13"/>
  <c r="M31" i="13"/>
  <c r="R31" i="13"/>
  <c r="K32" i="13"/>
  <c r="N32" i="13" s="1"/>
  <c r="L32" i="13"/>
  <c r="M32" i="13"/>
  <c r="R32" i="13"/>
  <c r="K33" i="13"/>
  <c r="N33" i="13" s="1"/>
  <c r="L33" i="13"/>
  <c r="M33" i="13"/>
  <c r="R33" i="13"/>
  <c r="K34" i="13"/>
  <c r="N34" i="13" s="1"/>
  <c r="L34" i="13"/>
  <c r="M34" i="13"/>
  <c r="R34" i="13"/>
  <c r="K35" i="13"/>
  <c r="N35" i="13" s="1"/>
  <c r="L35" i="13"/>
  <c r="M35" i="13"/>
  <c r="R35" i="13"/>
  <c r="K36" i="13"/>
  <c r="N36" i="13" s="1"/>
  <c r="L36" i="13"/>
  <c r="M36" i="13"/>
  <c r="R36" i="13"/>
  <c r="K37" i="13"/>
  <c r="N37" i="13" s="1"/>
  <c r="L37" i="13"/>
  <c r="M37" i="13"/>
  <c r="R37" i="13"/>
  <c r="C39" i="13"/>
  <c r="D39" i="13"/>
  <c r="D48" i="13" s="1"/>
  <c r="E39" i="13"/>
  <c r="E48" i="13" s="1"/>
  <c r="G39" i="13"/>
  <c r="H39" i="13"/>
  <c r="H48" i="13" s="1"/>
  <c r="I39" i="13"/>
  <c r="R39" i="13"/>
  <c r="F40" i="13"/>
  <c r="J40" i="13"/>
  <c r="K40" i="13"/>
  <c r="L40" i="13"/>
  <c r="M40" i="13"/>
  <c r="R40" i="13"/>
  <c r="F41" i="13"/>
  <c r="J41" i="13"/>
  <c r="K41" i="13"/>
  <c r="N41" i="13" s="1"/>
  <c r="L41" i="13"/>
  <c r="M41" i="13"/>
  <c r="R41" i="13"/>
  <c r="F42" i="13"/>
  <c r="J42" i="13"/>
  <c r="K42" i="13"/>
  <c r="N42" i="13" s="1"/>
  <c r="L42" i="13"/>
  <c r="M42" i="13"/>
  <c r="R42" i="13"/>
  <c r="F43" i="13"/>
  <c r="J43" i="13"/>
  <c r="K43" i="13"/>
  <c r="N43" i="13" s="1"/>
  <c r="L43" i="13"/>
  <c r="M43" i="13"/>
  <c r="R43" i="13"/>
  <c r="F44" i="13"/>
  <c r="J44" i="13"/>
  <c r="K44" i="13"/>
  <c r="N44" i="13" s="1"/>
  <c r="L44" i="13"/>
  <c r="M44" i="13"/>
  <c r="R44" i="13"/>
  <c r="F45" i="13"/>
  <c r="J45" i="13"/>
  <c r="K45" i="13"/>
  <c r="N45" i="13" s="1"/>
  <c r="L45" i="13"/>
  <c r="M45" i="13"/>
  <c r="R45" i="13"/>
  <c r="F46" i="13"/>
  <c r="J46" i="13"/>
  <c r="K46" i="13"/>
  <c r="N46" i="13" s="1"/>
  <c r="L46" i="13"/>
  <c r="M46" i="13"/>
  <c r="R46" i="13"/>
  <c r="F47" i="13"/>
  <c r="J47" i="13"/>
  <c r="K47" i="13"/>
  <c r="N47" i="13" s="1"/>
  <c r="L47" i="13"/>
  <c r="M47" i="13"/>
  <c r="R47" i="13"/>
  <c r="O48" i="13"/>
  <c r="R48" i="13" s="1"/>
  <c r="P48" i="13"/>
  <c r="Q48" i="13"/>
  <c r="A1" i="12"/>
  <c r="F7" i="12"/>
  <c r="J7" i="12"/>
  <c r="F8" i="12"/>
  <c r="J8" i="12"/>
  <c r="F9" i="12"/>
  <c r="J9" i="12"/>
  <c r="F10" i="12"/>
  <c r="J10" i="12"/>
  <c r="F11" i="12"/>
  <c r="J11" i="12"/>
  <c r="C14" i="12"/>
  <c r="F14" i="12" s="1"/>
  <c r="D14" i="12"/>
  <c r="E14" i="12"/>
  <c r="G14" i="12"/>
  <c r="G20" i="12" s="1"/>
  <c r="J20" i="12" s="1"/>
  <c r="H14" i="12"/>
  <c r="H20" i="12" s="1"/>
  <c r="I14" i="12"/>
  <c r="I20" i="12" s="1"/>
  <c r="F15" i="12"/>
  <c r="J15" i="12"/>
  <c r="F16" i="12"/>
  <c r="J16" i="12"/>
  <c r="F17" i="12"/>
  <c r="J17" i="12"/>
  <c r="F18" i="12"/>
  <c r="J18" i="12"/>
  <c r="F19" i="12"/>
  <c r="J19" i="12"/>
  <c r="A1" i="11"/>
  <c r="F6" i="11"/>
  <c r="J6" i="11"/>
  <c r="A7" i="11"/>
  <c r="A8" i="11" s="1"/>
  <c r="A9" i="11" s="1"/>
  <c r="A10" i="11" s="1"/>
  <c r="A11" i="11" s="1"/>
  <c r="A12" i="11" s="1"/>
  <c r="A13" i="11" s="1"/>
  <c r="A14" i="11" s="1"/>
  <c r="A15" i="11" s="1"/>
  <c r="A16" i="11" s="1"/>
  <c r="A17" i="11" s="1"/>
  <c r="A18" i="11" s="1"/>
  <c r="A19" i="11" s="1"/>
  <c r="A20" i="11" s="1"/>
  <c r="A21" i="11" s="1"/>
  <c r="A22" i="11" s="1"/>
  <c r="A23" i="11" s="1"/>
  <c r="A24" i="11" s="1"/>
  <c r="A25" i="11" s="1"/>
  <c r="A26" i="11" s="1"/>
  <c r="A27" i="11" s="1"/>
  <c r="A28" i="11" s="1"/>
  <c r="A29" i="11" s="1"/>
  <c r="A30" i="11" s="1"/>
  <c r="A31" i="11" s="1"/>
  <c r="A32" i="11" s="1"/>
  <c r="A33" i="11" s="1"/>
  <c r="A34" i="11" s="1"/>
  <c r="A35" i="11" s="1"/>
  <c r="A36" i="11" s="1"/>
  <c r="J7" i="11"/>
  <c r="J8" i="11"/>
  <c r="J9" i="11"/>
  <c r="J10" i="11"/>
  <c r="J11" i="11"/>
  <c r="J12" i="11"/>
  <c r="J13" i="11"/>
  <c r="J14" i="11"/>
  <c r="J15" i="11"/>
  <c r="J16" i="11"/>
  <c r="J17" i="11"/>
  <c r="J18" i="11"/>
  <c r="J19" i="11"/>
  <c r="J20" i="11"/>
  <c r="J21" i="11"/>
  <c r="J22" i="11"/>
  <c r="J23" i="11"/>
  <c r="J24" i="11"/>
  <c r="J25" i="11"/>
  <c r="J26" i="11"/>
  <c r="J27" i="11"/>
  <c r="J28" i="11"/>
  <c r="J29" i="11"/>
  <c r="J30" i="11"/>
  <c r="J31" i="11"/>
  <c r="J32" i="11"/>
  <c r="C38" i="11"/>
  <c r="D38" i="11"/>
  <c r="D47" i="11" s="1"/>
  <c r="D48" i="11" s="1"/>
  <c r="E38" i="11"/>
  <c r="E47" i="11" s="1"/>
  <c r="E48" i="11" s="1"/>
  <c r="G38" i="11"/>
  <c r="J38" i="11" s="1"/>
  <c r="H38" i="11"/>
  <c r="H47" i="11" s="1"/>
  <c r="H48" i="11" s="1"/>
  <c r="I38" i="11"/>
  <c r="I47" i="11" s="1"/>
  <c r="I48" i="11" s="1"/>
  <c r="F39" i="11"/>
  <c r="J39" i="11"/>
  <c r="F40" i="11"/>
  <c r="J40" i="11"/>
  <c r="F41" i="11"/>
  <c r="J41" i="11"/>
  <c r="F42" i="11"/>
  <c r="J42" i="11"/>
  <c r="F43" i="11"/>
  <c r="J43" i="11"/>
  <c r="F44" i="11"/>
  <c r="J44" i="11"/>
  <c r="F45" i="11"/>
  <c r="J45" i="11"/>
  <c r="F46" i="11"/>
  <c r="J46" i="11"/>
  <c r="A1" i="70"/>
  <c r="J30" i="70"/>
  <c r="K30" i="70"/>
  <c r="L30" i="70"/>
  <c r="M30" i="70"/>
  <c r="N30" i="70"/>
  <c r="O30" i="70"/>
  <c r="P30" i="70"/>
  <c r="Q30" i="70"/>
  <c r="R30" i="70"/>
  <c r="A1" i="69"/>
  <c r="A7" i="69"/>
  <c r="A8" i="69" s="1"/>
  <c r="A9" i="69" s="1"/>
  <c r="A10" i="69" s="1"/>
  <c r="A11" i="69" s="1"/>
  <c r="A12" i="69" s="1"/>
  <c r="A13" i="69" s="1"/>
  <c r="A14" i="69" s="1"/>
  <c r="A15" i="69" s="1"/>
  <c r="A16" i="69" s="1"/>
  <c r="A17" i="69" s="1"/>
  <c r="A18" i="69" s="1"/>
  <c r="A19" i="69" s="1"/>
  <c r="A20" i="69" s="1"/>
  <c r="A21" i="69" s="1"/>
  <c r="A22" i="69" s="1"/>
  <c r="A23" i="69" s="1"/>
  <c r="A24" i="69" s="1"/>
  <c r="A25" i="69" s="1"/>
  <c r="A26" i="69" s="1"/>
  <c r="A27" i="69" s="1"/>
  <c r="A28" i="69" s="1"/>
  <c r="A29" i="69" s="1"/>
  <c r="A30" i="69" s="1"/>
  <c r="J30" i="69"/>
  <c r="K30" i="69"/>
  <c r="L30" i="69"/>
  <c r="M30" i="69"/>
  <c r="N30" i="69"/>
  <c r="O30" i="69"/>
  <c r="P30" i="69"/>
  <c r="Q30" i="69"/>
  <c r="R30" i="69"/>
  <c r="A1" i="68"/>
  <c r="A1" i="67"/>
  <c r="A1" i="66"/>
  <c r="A1" i="77"/>
  <c r="N18" i="77"/>
  <c r="G10" i="66" s="1"/>
  <c r="O18" i="77"/>
  <c r="H10" i="66" s="1"/>
  <c r="P18" i="77"/>
  <c r="I10" i="66" s="1"/>
  <c r="R18" i="77"/>
  <c r="N31" i="77"/>
  <c r="J10" i="66" s="1"/>
  <c r="O31" i="77"/>
  <c r="K10" i="66" s="1"/>
  <c r="P31" i="77"/>
  <c r="L10" i="66" s="1"/>
  <c r="R31" i="77"/>
  <c r="N42" i="77"/>
  <c r="G16" i="66" s="1"/>
  <c r="O42" i="77"/>
  <c r="H16" i="66" s="1"/>
  <c r="H17" i="66" s="1"/>
  <c r="P42" i="77"/>
  <c r="I16" i="66" s="1"/>
  <c r="R42" i="77"/>
  <c r="N53" i="77"/>
  <c r="J16" i="66" s="1"/>
  <c r="O53" i="77"/>
  <c r="K16" i="66" s="1"/>
  <c r="P53" i="77"/>
  <c r="L16" i="66" s="1"/>
  <c r="R53" i="77"/>
  <c r="N64" i="77"/>
  <c r="D30" i="66" s="1"/>
  <c r="O64" i="77"/>
  <c r="E30" i="66" s="1"/>
  <c r="P64" i="77"/>
  <c r="F30" i="66" s="1"/>
  <c r="R64" i="77"/>
  <c r="N75" i="77"/>
  <c r="G30" i="66" s="1"/>
  <c r="O75" i="77"/>
  <c r="H30" i="66" s="1"/>
  <c r="P75" i="77"/>
  <c r="I30" i="66" s="1"/>
  <c r="I31" i="66" s="1"/>
  <c r="I32" i="66" s="1"/>
  <c r="R75" i="77"/>
  <c r="N86" i="77"/>
  <c r="J30" i="66" s="1"/>
  <c r="O86" i="77"/>
  <c r="K30" i="66" s="1"/>
  <c r="P86" i="77"/>
  <c r="L30" i="66"/>
  <c r="R86" i="77"/>
  <c r="N93" i="77"/>
  <c r="D37" i="66" s="1"/>
  <c r="O93" i="77"/>
  <c r="E37" i="66" s="1"/>
  <c r="P93" i="77"/>
  <c r="F37" i="66"/>
  <c r="R93" i="77"/>
  <c r="N100" i="77"/>
  <c r="G37" i="66" s="1"/>
  <c r="O100" i="77"/>
  <c r="H37" i="66" s="1"/>
  <c r="P100" i="77"/>
  <c r="I37" i="66" s="1"/>
  <c r="R100" i="77"/>
  <c r="N107" i="77"/>
  <c r="O107" i="77"/>
  <c r="K37" i="66" s="1"/>
  <c r="P107" i="77"/>
  <c r="R107" i="77"/>
  <c r="N115" i="77"/>
  <c r="G9" i="67" s="1"/>
  <c r="O115" i="77"/>
  <c r="H9" i="67" s="1"/>
  <c r="P115" i="77"/>
  <c r="I9" i="67" s="1"/>
  <c r="R115" i="77"/>
  <c r="N122" i="77"/>
  <c r="J9" i="67" s="1"/>
  <c r="J10" i="67" s="1"/>
  <c r="O122" i="77"/>
  <c r="K9" i="67" s="1"/>
  <c r="P122" i="77"/>
  <c r="R122" i="77"/>
  <c r="N129" i="77"/>
  <c r="O129" i="77"/>
  <c r="E14" i="67" s="1"/>
  <c r="P129" i="77"/>
  <c r="R129" i="77"/>
  <c r="N136" i="77"/>
  <c r="G14" i="67" s="1"/>
  <c r="O136" i="77"/>
  <c r="H14" i="67" s="1"/>
  <c r="P136" i="77"/>
  <c r="I14" i="67" s="1"/>
  <c r="R136" i="77"/>
  <c r="N143" i="77"/>
  <c r="J14" i="67" s="1"/>
  <c r="O143" i="77"/>
  <c r="K14" i="67"/>
  <c r="P143" i="77"/>
  <c r="L14" i="67" s="1"/>
  <c r="R143" i="77"/>
  <c r="N150" i="77"/>
  <c r="D19" i="67" s="1"/>
  <c r="O150" i="77"/>
  <c r="E19" i="67" s="1"/>
  <c r="P150" i="77"/>
  <c r="F19" i="67" s="1"/>
  <c r="R150" i="77"/>
  <c r="N157" i="77"/>
  <c r="G19" i="67" s="1"/>
  <c r="O157" i="77"/>
  <c r="P157" i="77"/>
  <c r="I19" i="67" s="1"/>
  <c r="R157" i="77"/>
  <c r="N164" i="77"/>
  <c r="J19" i="67" s="1"/>
  <c r="O164" i="77"/>
  <c r="K19" i="67" s="1"/>
  <c r="P164" i="77"/>
  <c r="L19" i="67" s="1"/>
  <c r="R164" i="77"/>
  <c r="N172" i="77"/>
  <c r="G8" i="68" s="1"/>
  <c r="O172" i="77"/>
  <c r="H8" i="68" s="1"/>
  <c r="P172" i="77"/>
  <c r="I8" i="68" s="1"/>
  <c r="R172" i="77"/>
  <c r="N179" i="77"/>
  <c r="O179" i="77"/>
  <c r="P179" i="77"/>
  <c r="L8" i="68"/>
  <c r="R179" i="77"/>
  <c r="N186" i="77"/>
  <c r="D12" i="68" s="1"/>
  <c r="O186" i="77"/>
  <c r="E12" i="68" s="1"/>
  <c r="P186" i="77"/>
  <c r="F12" i="68" s="1"/>
  <c r="R186" i="77"/>
  <c r="N193" i="77"/>
  <c r="G12" i="68" s="1"/>
  <c r="O193" i="77"/>
  <c r="H12" i="68"/>
  <c r="P193" i="77"/>
  <c r="I12" i="68" s="1"/>
  <c r="R193" i="77"/>
  <c r="N200" i="77"/>
  <c r="J12" i="68" s="1"/>
  <c r="O200" i="77"/>
  <c r="K12" i="68" s="1"/>
  <c r="P200" i="77"/>
  <c r="L12" i="68" s="1"/>
  <c r="R200" i="77"/>
  <c r="N207" i="77"/>
  <c r="D16" i="68" s="1"/>
  <c r="O207" i="77"/>
  <c r="E16" i="68" s="1"/>
  <c r="P207" i="77"/>
  <c r="F16" i="68" s="1"/>
  <c r="R207" i="77"/>
  <c r="N214" i="77"/>
  <c r="G16" i="68" s="1"/>
  <c r="O214" i="77"/>
  <c r="H16" i="68" s="1"/>
  <c r="P214" i="77"/>
  <c r="I16" i="68" s="1"/>
  <c r="R214" i="77"/>
  <c r="N221" i="77"/>
  <c r="J16" i="68" s="1"/>
  <c r="O221" i="77"/>
  <c r="K16" i="68" s="1"/>
  <c r="P221" i="77"/>
  <c r="L16" i="68"/>
  <c r="R221" i="77"/>
  <c r="A1" i="76"/>
  <c r="M18" i="76"/>
  <c r="N18" i="76"/>
  <c r="G9" i="66" s="1"/>
  <c r="O18" i="76"/>
  <c r="H9" i="66" s="1"/>
  <c r="P18" i="76"/>
  <c r="I9" i="66" s="1"/>
  <c r="R18" i="76"/>
  <c r="T18" i="76"/>
  <c r="U18" i="76"/>
  <c r="V18" i="76"/>
  <c r="W18" i="76"/>
  <c r="M31" i="76"/>
  <c r="N31" i="76"/>
  <c r="J9" i="66" s="1"/>
  <c r="O31" i="76"/>
  <c r="K9" i="66" s="1"/>
  <c r="P31" i="76"/>
  <c r="L9" i="66" s="1"/>
  <c r="R31" i="76"/>
  <c r="T31" i="76"/>
  <c r="U31" i="76"/>
  <c r="V31" i="76"/>
  <c r="W31" i="76"/>
  <c r="M42" i="76"/>
  <c r="N42" i="76"/>
  <c r="G15" i="66" s="1"/>
  <c r="O42" i="76"/>
  <c r="H15" i="66" s="1"/>
  <c r="P42" i="76"/>
  <c r="I15" i="66" s="1"/>
  <c r="R42" i="76"/>
  <c r="T42" i="76"/>
  <c r="U42" i="76"/>
  <c r="V42" i="76"/>
  <c r="W42" i="76"/>
  <c r="M53" i="76"/>
  <c r="N53" i="76"/>
  <c r="J15" i="66" s="1"/>
  <c r="O53" i="76"/>
  <c r="K15" i="66" s="1"/>
  <c r="P53" i="76"/>
  <c r="L15" i="66" s="1"/>
  <c r="R53" i="76"/>
  <c r="T53" i="76"/>
  <c r="U53" i="76"/>
  <c r="V53" i="76"/>
  <c r="W53" i="76"/>
  <c r="M64" i="76"/>
  <c r="N64" i="76"/>
  <c r="D29" i="66" s="1"/>
  <c r="O64" i="76"/>
  <c r="E29" i="66" s="1"/>
  <c r="P64" i="76"/>
  <c r="F29" i="66" s="1"/>
  <c r="R64" i="76"/>
  <c r="T64" i="76"/>
  <c r="U64" i="76"/>
  <c r="V64" i="76"/>
  <c r="W64" i="76"/>
  <c r="M75" i="76"/>
  <c r="N75" i="76"/>
  <c r="G29" i="66" s="1"/>
  <c r="O75" i="76"/>
  <c r="H29" i="66" s="1"/>
  <c r="P75" i="76"/>
  <c r="I29" i="66" s="1"/>
  <c r="R75" i="76"/>
  <c r="T75" i="76"/>
  <c r="U75" i="76"/>
  <c r="V75" i="76"/>
  <c r="W75" i="76"/>
  <c r="M86" i="76"/>
  <c r="N86" i="76"/>
  <c r="J29" i="66" s="1"/>
  <c r="O86" i="76"/>
  <c r="K29" i="66" s="1"/>
  <c r="P86" i="76"/>
  <c r="L29" i="66" s="1"/>
  <c r="R86" i="76"/>
  <c r="T86" i="76"/>
  <c r="U86" i="76"/>
  <c r="V86" i="76"/>
  <c r="W86" i="76"/>
  <c r="M93" i="76"/>
  <c r="N93" i="76"/>
  <c r="O93" i="76"/>
  <c r="P93" i="76"/>
  <c r="F36" i="66" s="1"/>
  <c r="R93" i="76"/>
  <c r="T93" i="76"/>
  <c r="U93" i="76"/>
  <c r="V93" i="76"/>
  <c r="W93" i="76"/>
  <c r="M100" i="76"/>
  <c r="N100" i="76"/>
  <c r="G36" i="66"/>
  <c r="O100" i="76"/>
  <c r="H36" i="66" s="1"/>
  <c r="P100" i="76"/>
  <c r="I36" i="66" s="1"/>
  <c r="R100" i="76"/>
  <c r="T100" i="76"/>
  <c r="U100" i="76"/>
  <c r="V100" i="76"/>
  <c r="W100" i="76"/>
  <c r="M107" i="76"/>
  <c r="N107" i="76"/>
  <c r="O107" i="76"/>
  <c r="K36" i="66" s="1"/>
  <c r="P107" i="76"/>
  <c r="L36" i="66" s="1"/>
  <c r="R107" i="76"/>
  <c r="T107" i="76"/>
  <c r="U107" i="76"/>
  <c r="V107" i="76"/>
  <c r="W107" i="76"/>
  <c r="M115" i="76"/>
  <c r="N115" i="76"/>
  <c r="O115" i="76"/>
  <c r="H7" i="68" s="1"/>
  <c r="P115" i="76"/>
  <c r="I7" i="68" s="1"/>
  <c r="R115" i="76"/>
  <c r="T115" i="76"/>
  <c r="U115" i="76"/>
  <c r="V115" i="76"/>
  <c r="W115" i="76"/>
  <c r="M122" i="76"/>
  <c r="N122" i="76"/>
  <c r="O122" i="76"/>
  <c r="K7" i="68" s="1"/>
  <c r="P122" i="76"/>
  <c r="R122" i="76"/>
  <c r="T122" i="76"/>
  <c r="U122" i="76"/>
  <c r="V122" i="76"/>
  <c r="W122" i="76"/>
  <c r="M129" i="76"/>
  <c r="N129" i="76"/>
  <c r="D11" i="68" s="1"/>
  <c r="O129" i="76"/>
  <c r="E11" i="68" s="1"/>
  <c r="P129" i="76"/>
  <c r="F11" i="68" s="1"/>
  <c r="R129" i="76"/>
  <c r="T129" i="76"/>
  <c r="U129" i="76"/>
  <c r="V129" i="76"/>
  <c r="W129" i="76"/>
  <c r="M136" i="76"/>
  <c r="N136" i="76"/>
  <c r="G11" i="68" s="1"/>
  <c r="O136" i="76"/>
  <c r="H11" i="68" s="1"/>
  <c r="P136" i="76"/>
  <c r="I11" i="68" s="1"/>
  <c r="R136" i="76"/>
  <c r="T136" i="76"/>
  <c r="U136" i="76"/>
  <c r="V136" i="76"/>
  <c r="W136" i="76"/>
  <c r="M143" i="76"/>
  <c r="N143" i="76"/>
  <c r="J11" i="68" s="1"/>
  <c r="O143" i="76"/>
  <c r="K11" i="68"/>
  <c r="K13" i="68" s="1"/>
  <c r="P143" i="76"/>
  <c r="L11" i="68"/>
  <c r="R143" i="76"/>
  <c r="T143" i="76"/>
  <c r="U143" i="76"/>
  <c r="V143" i="76"/>
  <c r="W143" i="76"/>
  <c r="M150" i="76"/>
  <c r="N150" i="76"/>
  <c r="D15" i="68" s="1"/>
  <c r="O150" i="76"/>
  <c r="E15" i="68" s="1"/>
  <c r="P150" i="76"/>
  <c r="F15" i="68" s="1"/>
  <c r="R150" i="76"/>
  <c r="T150" i="76"/>
  <c r="U150" i="76"/>
  <c r="V150" i="76"/>
  <c r="W150" i="76"/>
  <c r="M157" i="76"/>
  <c r="N157" i="76"/>
  <c r="G15" i="68" s="1"/>
  <c r="O157" i="76"/>
  <c r="H15" i="68" s="1"/>
  <c r="H17" i="68" s="1"/>
  <c r="P157" i="76"/>
  <c r="I15" i="68"/>
  <c r="R157" i="76"/>
  <c r="T157" i="76"/>
  <c r="U157" i="76"/>
  <c r="V157" i="76"/>
  <c r="W157" i="76"/>
  <c r="M164" i="76"/>
  <c r="N164" i="76"/>
  <c r="J15" i="68" s="1"/>
  <c r="O164" i="76"/>
  <c r="K15" i="68" s="1"/>
  <c r="P164" i="76"/>
  <c r="L15" i="68" s="1"/>
  <c r="R164" i="76"/>
  <c r="T164" i="76"/>
  <c r="U164" i="76"/>
  <c r="V164" i="76"/>
  <c r="W164" i="76"/>
  <c r="A1" i="75"/>
  <c r="M18" i="75"/>
  <c r="N18" i="75"/>
  <c r="G8" i="66" s="1"/>
  <c r="O18" i="75"/>
  <c r="H8" i="66" s="1"/>
  <c r="P18" i="75"/>
  <c r="I8" i="66" s="1"/>
  <c r="R18" i="75"/>
  <c r="T18" i="75"/>
  <c r="U18" i="75"/>
  <c r="V18" i="75"/>
  <c r="W18" i="75"/>
  <c r="M31" i="75"/>
  <c r="N31" i="75"/>
  <c r="J8" i="66" s="1"/>
  <c r="O31" i="75"/>
  <c r="K8" i="66" s="1"/>
  <c r="P31" i="75"/>
  <c r="L8" i="66" s="1"/>
  <c r="R31" i="75"/>
  <c r="T31" i="75"/>
  <c r="U31" i="75"/>
  <c r="V31" i="75"/>
  <c r="W31" i="75"/>
  <c r="M42" i="75"/>
  <c r="N42" i="75"/>
  <c r="G14" i="66" s="1"/>
  <c r="O42" i="75"/>
  <c r="H14" i="66" s="1"/>
  <c r="P42" i="75"/>
  <c r="I14" i="66" s="1"/>
  <c r="R42" i="75"/>
  <c r="T42" i="75"/>
  <c r="U42" i="75"/>
  <c r="V42" i="75"/>
  <c r="W42" i="75"/>
  <c r="M53" i="75"/>
  <c r="N53" i="75"/>
  <c r="J14" i="66" s="1"/>
  <c r="O53" i="75"/>
  <c r="K14" i="66" s="1"/>
  <c r="P53" i="75"/>
  <c r="L14" i="66"/>
  <c r="R53" i="75"/>
  <c r="T53" i="75"/>
  <c r="U53" i="75"/>
  <c r="V53" i="75"/>
  <c r="W53" i="75"/>
  <c r="M86" i="75"/>
  <c r="N86" i="75"/>
  <c r="D28" i="66" s="1"/>
  <c r="O86" i="75"/>
  <c r="E28" i="66" s="1"/>
  <c r="P86" i="75"/>
  <c r="F28" i="66" s="1"/>
  <c r="R86" i="75"/>
  <c r="T86" i="75"/>
  <c r="U86" i="75"/>
  <c r="V86" i="75"/>
  <c r="W86" i="75"/>
  <c r="M97" i="75"/>
  <c r="N97" i="75"/>
  <c r="G28" i="66" s="1"/>
  <c r="O97" i="75"/>
  <c r="H28" i="66" s="1"/>
  <c r="P97" i="75"/>
  <c r="I28" i="66"/>
  <c r="R97" i="75"/>
  <c r="T97" i="75"/>
  <c r="U97" i="75"/>
  <c r="V97" i="75"/>
  <c r="W97" i="75"/>
  <c r="M108" i="75"/>
  <c r="N108" i="75"/>
  <c r="J28" i="66" s="1"/>
  <c r="O108" i="75"/>
  <c r="K28" i="66" s="1"/>
  <c r="P108" i="75"/>
  <c r="L28" i="66" s="1"/>
  <c r="R108" i="75"/>
  <c r="T108" i="75"/>
  <c r="U108" i="75"/>
  <c r="V108" i="75"/>
  <c r="W108" i="75"/>
  <c r="M115" i="75"/>
  <c r="N115" i="75"/>
  <c r="O115" i="75"/>
  <c r="E35" i="66" s="1"/>
  <c r="P115" i="75"/>
  <c r="F35" i="66" s="1"/>
  <c r="R115" i="75"/>
  <c r="T115" i="75"/>
  <c r="U115" i="75"/>
  <c r="V115" i="75"/>
  <c r="W115" i="75"/>
  <c r="M122" i="75"/>
  <c r="N122" i="75"/>
  <c r="G35" i="66" s="1"/>
  <c r="O122" i="75"/>
  <c r="H35" i="66" s="1"/>
  <c r="P122" i="75"/>
  <c r="I35" i="66" s="1"/>
  <c r="R122" i="75"/>
  <c r="T122" i="75"/>
  <c r="U122" i="75"/>
  <c r="V122" i="75"/>
  <c r="W122" i="75"/>
  <c r="M129" i="75"/>
  <c r="N129" i="75"/>
  <c r="J35" i="66" s="1"/>
  <c r="O129" i="75"/>
  <c r="K35" i="66" s="1"/>
  <c r="P129" i="75"/>
  <c r="L35" i="66" s="1"/>
  <c r="R129" i="75"/>
  <c r="T129" i="75"/>
  <c r="U129" i="75"/>
  <c r="V129" i="75"/>
  <c r="W129" i="75"/>
  <c r="M137" i="75"/>
  <c r="N137" i="75"/>
  <c r="G8" i="67"/>
  <c r="O137" i="75"/>
  <c r="H8" i="67" s="1"/>
  <c r="P137" i="75"/>
  <c r="I8" i="67" s="1"/>
  <c r="R137" i="75"/>
  <c r="T137" i="75"/>
  <c r="U137" i="75"/>
  <c r="V137" i="75"/>
  <c r="W137" i="75"/>
  <c r="M144" i="75"/>
  <c r="N144" i="75"/>
  <c r="J8" i="67" s="1"/>
  <c r="O144" i="75"/>
  <c r="K8" i="67"/>
  <c r="P144" i="75"/>
  <c r="L8" i="67" s="1"/>
  <c r="R144" i="75"/>
  <c r="T144" i="75"/>
  <c r="U144" i="75"/>
  <c r="V144" i="75"/>
  <c r="W144" i="75"/>
  <c r="M151" i="75"/>
  <c r="M187" i="75" s="1"/>
  <c r="N151" i="75"/>
  <c r="D13" i="67" s="1"/>
  <c r="O151" i="75"/>
  <c r="E13" i="67" s="1"/>
  <c r="P151" i="75"/>
  <c r="F13" i="67" s="1"/>
  <c r="R151" i="75"/>
  <c r="T151" i="75"/>
  <c r="U151" i="75"/>
  <c r="V151" i="75"/>
  <c r="W151" i="75"/>
  <c r="M158" i="75"/>
  <c r="N158" i="75"/>
  <c r="O158" i="75"/>
  <c r="H13" i="67" s="1"/>
  <c r="P158" i="75"/>
  <c r="I13" i="67" s="1"/>
  <c r="R158" i="75"/>
  <c r="T158" i="75"/>
  <c r="U158" i="75"/>
  <c r="V158" i="75"/>
  <c r="W158" i="75"/>
  <c r="M165" i="75"/>
  <c r="N165" i="75"/>
  <c r="J13" i="67" s="1"/>
  <c r="O165" i="75"/>
  <c r="K13" i="67" s="1"/>
  <c r="P165" i="75"/>
  <c r="L13" i="67" s="1"/>
  <c r="R165" i="75"/>
  <c r="T165" i="75"/>
  <c r="U165" i="75"/>
  <c r="V165" i="75"/>
  <c r="W165" i="75"/>
  <c r="M172" i="75"/>
  <c r="N172" i="75"/>
  <c r="D18" i="67" s="1"/>
  <c r="O172" i="75"/>
  <c r="E18" i="67" s="1"/>
  <c r="P172" i="75"/>
  <c r="F18" i="67" s="1"/>
  <c r="R172" i="75"/>
  <c r="T172" i="75"/>
  <c r="U172" i="75"/>
  <c r="V172" i="75"/>
  <c r="W172" i="75"/>
  <c r="M179" i="75"/>
  <c r="N179" i="75"/>
  <c r="G18" i="67" s="1"/>
  <c r="O179" i="75"/>
  <c r="H18" i="67" s="1"/>
  <c r="P179" i="75"/>
  <c r="I18" i="67" s="1"/>
  <c r="R179" i="75"/>
  <c r="T179" i="75"/>
  <c r="U179" i="75"/>
  <c r="V179" i="75"/>
  <c r="W179" i="75"/>
  <c r="M186" i="75"/>
  <c r="N186" i="75"/>
  <c r="J18" i="67" s="1"/>
  <c r="O186" i="75"/>
  <c r="K18" i="67" s="1"/>
  <c r="P186" i="75"/>
  <c r="L18" i="67"/>
  <c r="R186" i="75"/>
  <c r="T186" i="75"/>
  <c r="U186" i="75"/>
  <c r="V186" i="75"/>
  <c r="W186" i="75"/>
  <c r="A1" i="74"/>
  <c r="A7" i="74"/>
  <c r="A8" i="74" s="1"/>
  <c r="A9" i="74" s="1"/>
  <c r="A10" i="74" s="1"/>
  <c r="A11" i="74" s="1"/>
  <c r="A12" i="74" s="1"/>
  <c r="A13" i="74" s="1"/>
  <c r="A14" i="74" s="1"/>
  <c r="A15" i="74" s="1"/>
  <c r="A16" i="74" s="1"/>
  <c r="A17" i="74" s="1"/>
  <c r="A18" i="74" s="1"/>
  <c r="A19" i="74" s="1"/>
  <c r="A20" i="74" s="1"/>
  <c r="A21" i="74" s="1"/>
  <c r="A22" i="74" s="1"/>
  <c r="A23" i="74" s="1"/>
  <c r="A24" i="74" s="1"/>
  <c r="A25" i="74" s="1"/>
  <c r="A26" i="74" s="1"/>
  <c r="A27" i="74" s="1"/>
  <c r="A28" i="74" s="1"/>
  <c r="A29" i="74" s="1"/>
  <c r="A30" i="74" s="1"/>
  <c r="A31" i="74" s="1"/>
  <c r="A32" i="74" s="1"/>
  <c r="A33" i="74" s="1"/>
  <c r="A34" i="74" s="1"/>
  <c r="A35" i="74" s="1"/>
  <c r="A36" i="74" s="1"/>
  <c r="A37" i="74" s="1"/>
  <c r="A38" i="74" s="1"/>
  <c r="A39" i="74" s="1"/>
  <c r="A40" i="74" s="1"/>
  <c r="A41" i="74" s="1"/>
  <c r="A42" i="74" s="1"/>
  <c r="A43" i="74" s="1"/>
  <c r="A44" i="74" s="1"/>
  <c r="A45" i="74" s="1"/>
  <c r="A46" i="74" s="1"/>
  <c r="A47" i="74" s="1"/>
  <c r="A48" i="74" s="1"/>
  <c r="A49" i="74" s="1"/>
  <c r="A50" i="74" s="1"/>
  <c r="A51" i="74" s="1"/>
  <c r="A52" i="74" s="1"/>
  <c r="A53" i="74" s="1"/>
  <c r="A54" i="74" s="1"/>
  <c r="A55" i="74" s="1"/>
  <c r="A56" i="74" s="1"/>
  <c r="A57" i="74" s="1"/>
  <c r="A58" i="74" s="1"/>
  <c r="A59" i="74" s="1"/>
  <c r="A60" i="74" s="1"/>
  <c r="A61" i="74" s="1"/>
  <c r="A62" i="74" s="1"/>
  <c r="A63" i="74" s="1"/>
  <c r="A64" i="74" s="1"/>
  <c r="A65" i="74" s="1"/>
  <c r="A66" i="74" s="1"/>
  <c r="A67" i="74" s="1"/>
  <c r="A68" i="74" s="1"/>
  <c r="A69" i="74" s="1"/>
  <c r="A70" i="74" s="1"/>
  <c r="A71" i="74" s="1"/>
  <c r="A72" i="74" s="1"/>
  <c r="A73" i="74" s="1"/>
  <c r="A74" i="74" s="1"/>
  <c r="A75" i="74" s="1"/>
  <c r="A76" i="74" s="1"/>
  <c r="A77" i="74" s="1"/>
  <c r="A78" i="74" s="1"/>
  <c r="A79" i="74" s="1"/>
  <c r="A80" i="74" s="1"/>
  <c r="A81" i="74" s="1"/>
  <c r="A82" i="74" s="1"/>
  <c r="A83" i="74" s="1"/>
  <c r="A84" i="74" s="1"/>
  <c r="A85" i="74" s="1"/>
  <c r="A86" i="74" s="1"/>
  <c r="A87" i="74" s="1"/>
  <c r="A88" i="74" s="1"/>
  <c r="A89" i="74" s="1"/>
  <c r="A90" i="74" s="1"/>
  <c r="A91" i="74" s="1"/>
  <c r="A92" i="74" s="1"/>
  <c r="A93" i="74" s="1"/>
  <c r="A94" i="74" s="1"/>
  <c r="A95" i="74" s="1"/>
  <c r="A96" i="74" s="1"/>
  <c r="A97" i="74" s="1"/>
  <c r="A98" i="74" s="1"/>
  <c r="A99" i="74" s="1"/>
  <c r="A100" i="74" s="1"/>
  <c r="A101" i="74" s="1"/>
  <c r="A102" i="74" s="1"/>
  <c r="A103" i="74" s="1"/>
  <c r="A104" i="74" s="1"/>
  <c r="A105" i="74" s="1"/>
  <c r="A106" i="74" s="1"/>
  <c r="A107" i="74" s="1"/>
  <c r="A108" i="74" s="1"/>
  <c r="A109" i="74" s="1"/>
  <c r="A110" i="74" s="1"/>
  <c r="A111" i="74" s="1"/>
  <c r="A112" i="74" s="1"/>
  <c r="A113" i="74" s="1"/>
  <c r="A114" i="74" s="1"/>
  <c r="A115" i="74" s="1"/>
  <c r="A116" i="74" s="1"/>
  <c r="A117" i="74" s="1"/>
  <c r="A118" i="74" s="1"/>
  <c r="A119" i="74" s="1"/>
  <c r="A120" i="74" s="1"/>
  <c r="A121" i="74" s="1"/>
  <c r="A122" i="74" s="1"/>
  <c r="A123" i="74" s="1"/>
  <c r="A124" i="74" s="1"/>
  <c r="A125" i="74" s="1"/>
  <c r="A126" i="74" s="1"/>
  <c r="A127" i="74" s="1"/>
  <c r="A128" i="74" s="1"/>
  <c r="A129" i="74" s="1"/>
  <c r="A130" i="74" s="1"/>
  <c r="A131" i="74" s="1"/>
  <c r="A132" i="74" s="1"/>
  <c r="A133" i="74" s="1"/>
  <c r="A134" i="74" s="1"/>
  <c r="A135" i="74" s="1"/>
  <c r="A136" i="74" s="1"/>
  <c r="A137" i="74" s="1"/>
  <c r="A138" i="74" s="1"/>
  <c r="A139" i="74" s="1"/>
  <c r="A140" i="74" s="1"/>
  <c r="A141" i="74" s="1"/>
  <c r="A142" i="74" s="1"/>
  <c r="A143" i="74" s="1"/>
  <c r="A144" i="74" s="1"/>
  <c r="A145" i="74" s="1"/>
  <c r="A146" i="74" s="1"/>
  <c r="A147" i="74" s="1"/>
  <c r="A148" i="74" s="1"/>
  <c r="A149" i="74" s="1"/>
  <c r="A150" i="74" s="1"/>
  <c r="A151" i="74" s="1"/>
  <c r="A152" i="74" s="1"/>
  <c r="A153" i="74" s="1"/>
  <c r="A154" i="74" s="1"/>
  <c r="A155" i="74" s="1"/>
  <c r="A156" i="74" s="1"/>
  <c r="A157" i="74" s="1"/>
  <c r="A158" i="74" s="1"/>
  <c r="A159" i="74" s="1"/>
  <c r="A160" i="74" s="1"/>
  <c r="A161" i="74" s="1"/>
  <c r="A162" i="74" s="1"/>
  <c r="N20" i="74"/>
  <c r="I7" i="66" s="1"/>
  <c r="S20" i="74"/>
  <c r="M27" i="74"/>
  <c r="J7" i="66" s="1"/>
  <c r="J11" i="66" s="1"/>
  <c r="N27" i="74"/>
  <c r="L7" i="66" s="1"/>
  <c r="S27" i="74"/>
  <c r="M38" i="74"/>
  <c r="G13" i="66" s="1"/>
  <c r="N38" i="74"/>
  <c r="I13" i="66"/>
  <c r="S38" i="74"/>
  <c r="M49" i="74"/>
  <c r="J13" i="66" s="1"/>
  <c r="N49" i="74"/>
  <c r="L13" i="66" s="1"/>
  <c r="S49" i="74"/>
  <c r="M60" i="74"/>
  <c r="D27" i="66" s="1"/>
  <c r="N60" i="74"/>
  <c r="F27" i="66" s="1"/>
  <c r="S60" i="74"/>
  <c r="M71" i="74"/>
  <c r="G27" i="66" s="1"/>
  <c r="N71" i="74"/>
  <c r="I27" i="66" s="1"/>
  <c r="S71" i="74"/>
  <c r="M82" i="74"/>
  <c r="J27" i="66" s="1"/>
  <c r="N82" i="74"/>
  <c r="S82" i="74"/>
  <c r="M89" i="74"/>
  <c r="N89" i="74"/>
  <c r="F34" i="66" s="1"/>
  <c r="S89" i="74"/>
  <c r="M96" i="74"/>
  <c r="G34" i="66" s="1"/>
  <c r="N96" i="74"/>
  <c r="I34" i="66" s="1"/>
  <c r="S96" i="74"/>
  <c r="M103" i="74"/>
  <c r="J34" i="66" s="1"/>
  <c r="N103" i="74"/>
  <c r="L34" i="66" s="1"/>
  <c r="S103" i="74"/>
  <c r="M111" i="74"/>
  <c r="N111" i="74"/>
  <c r="S111" i="74"/>
  <c r="S161" i="74" s="1"/>
  <c r="M118" i="74"/>
  <c r="J7" i="67" s="1"/>
  <c r="N118" i="74"/>
  <c r="L7" i="67" s="1"/>
  <c r="S118" i="74"/>
  <c r="M125" i="74"/>
  <c r="D12" i="67" s="1"/>
  <c r="N125" i="74"/>
  <c r="F12" i="67" s="1"/>
  <c r="S125" i="74"/>
  <c r="M132" i="74"/>
  <c r="G12" i="67" s="1"/>
  <c r="N132" i="74"/>
  <c r="I12" i="67" s="1"/>
  <c r="S132" i="74"/>
  <c r="M139" i="74"/>
  <c r="J12" i="67" s="1"/>
  <c r="N139" i="74"/>
  <c r="L12" i="67" s="1"/>
  <c r="S139" i="74"/>
  <c r="M146" i="74"/>
  <c r="D17" i="67" s="1"/>
  <c r="N146" i="74"/>
  <c r="F17" i="67" s="1"/>
  <c r="S146" i="74"/>
  <c r="M153" i="74"/>
  <c r="G17" i="67" s="1"/>
  <c r="N153" i="74"/>
  <c r="I17" i="67" s="1"/>
  <c r="S153" i="74"/>
  <c r="M160" i="74"/>
  <c r="J17" i="67" s="1"/>
  <c r="N160" i="74"/>
  <c r="L17" i="67" s="1"/>
  <c r="S160" i="74"/>
  <c r="A1" i="73"/>
  <c r="N18" i="73"/>
  <c r="G6" i="66" s="1"/>
  <c r="G11" i="66" s="1"/>
  <c r="O18" i="73"/>
  <c r="H6" i="66"/>
  <c r="P18" i="73"/>
  <c r="I6" i="66" s="1"/>
  <c r="R18" i="73"/>
  <c r="N31" i="73"/>
  <c r="J6" i="66" s="1"/>
  <c r="O31" i="73"/>
  <c r="K6" i="66" s="1"/>
  <c r="P31" i="73"/>
  <c r="L6" i="66" s="1"/>
  <c r="R31" i="73"/>
  <c r="N42" i="73"/>
  <c r="G12" i="66" s="1"/>
  <c r="O42" i="73"/>
  <c r="H12" i="66" s="1"/>
  <c r="P42" i="73"/>
  <c r="I12" i="66" s="1"/>
  <c r="R42" i="73"/>
  <c r="N53" i="73"/>
  <c r="J12" i="66" s="1"/>
  <c r="O53" i="73"/>
  <c r="K12" i="66" s="1"/>
  <c r="P53" i="73"/>
  <c r="L12" i="66" s="1"/>
  <c r="R53" i="73"/>
  <c r="N86" i="73"/>
  <c r="D26" i="66" s="1"/>
  <c r="O86" i="73"/>
  <c r="E26" i="66" s="1"/>
  <c r="E31" i="66" s="1"/>
  <c r="P86" i="73"/>
  <c r="F26" i="66" s="1"/>
  <c r="R86" i="73"/>
  <c r="N97" i="73"/>
  <c r="G26" i="66" s="1"/>
  <c r="G31" i="66" s="1"/>
  <c r="G32" i="66" s="1"/>
  <c r="O97" i="73"/>
  <c r="H26" i="66" s="1"/>
  <c r="P97" i="73"/>
  <c r="I26" i="66" s="1"/>
  <c r="R97" i="73"/>
  <c r="N108" i="73"/>
  <c r="J26" i="66" s="1"/>
  <c r="O108" i="73"/>
  <c r="K26" i="66" s="1"/>
  <c r="P108" i="73"/>
  <c r="L26" i="66" s="1"/>
  <c r="R108" i="73"/>
  <c r="N115" i="73"/>
  <c r="D33" i="66" s="1"/>
  <c r="O115" i="73"/>
  <c r="E33" i="66" s="1"/>
  <c r="P115" i="73"/>
  <c r="F33" i="66" s="1"/>
  <c r="R115" i="73"/>
  <c r="N122" i="73"/>
  <c r="G33" i="66" s="1"/>
  <c r="O122" i="73"/>
  <c r="H33" i="66"/>
  <c r="P122" i="73"/>
  <c r="I33" i="66"/>
  <c r="R122" i="73"/>
  <c r="N129" i="73"/>
  <c r="J33" i="66" s="1"/>
  <c r="O129" i="73"/>
  <c r="K33" i="66" s="1"/>
  <c r="P129" i="73"/>
  <c r="L33" i="66" s="1"/>
  <c r="R129" i="73"/>
  <c r="O137" i="73"/>
  <c r="H6" i="67" s="1"/>
  <c r="P137" i="73"/>
  <c r="I6" i="67" s="1"/>
  <c r="R137" i="73"/>
  <c r="O144" i="73"/>
  <c r="K6" i="67" s="1"/>
  <c r="P144" i="73"/>
  <c r="L6" i="67"/>
  <c r="R144" i="73"/>
  <c r="N151" i="73"/>
  <c r="D11" i="67" s="1"/>
  <c r="O151" i="73"/>
  <c r="E11" i="67" s="1"/>
  <c r="P151" i="73"/>
  <c r="R151" i="73"/>
  <c r="N158" i="73"/>
  <c r="G11" i="67" s="1"/>
  <c r="O158" i="73"/>
  <c r="H11" i="67" s="1"/>
  <c r="P158" i="73"/>
  <c r="I11" i="67" s="1"/>
  <c r="I15" i="67" s="1"/>
  <c r="R158" i="73"/>
  <c r="N165" i="73"/>
  <c r="O165" i="73"/>
  <c r="K11" i="67" s="1"/>
  <c r="P165" i="73"/>
  <c r="L11" i="67" s="1"/>
  <c r="R165" i="73"/>
  <c r="N172" i="73"/>
  <c r="D16" i="67" s="1"/>
  <c r="O172" i="73"/>
  <c r="E16" i="67" s="1"/>
  <c r="E20" i="67" s="1"/>
  <c r="P172" i="73"/>
  <c r="F16" i="67" s="1"/>
  <c r="R172" i="73"/>
  <c r="N179" i="73"/>
  <c r="G16" i="67" s="1"/>
  <c r="O179" i="73"/>
  <c r="H16" i="67" s="1"/>
  <c r="P179" i="73"/>
  <c r="I16" i="67" s="1"/>
  <c r="R179" i="73"/>
  <c r="N186" i="73"/>
  <c r="J16" i="67" s="1"/>
  <c r="O186" i="73"/>
  <c r="K16" i="67"/>
  <c r="P186" i="73"/>
  <c r="L16" i="67" s="1"/>
  <c r="L20" i="67" s="1"/>
  <c r="R186" i="73"/>
  <c r="N194" i="73"/>
  <c r="G6" i="68" s="1"/>
  <c r="O194" i="73"/>
  <c r="P194" i="73"/>
  <c r="I6" i="68" s="1"/>
  <c r="R194" i="73"/>
  <c r="N201" i="73"/>
  <c r="J6" i="68" s="1"/>
  <c r="O201" i="73"/>
  <c r="K6" i="68" s="1"/>
  <c r="P201" i="73"/>
  <c r="L6" i="68" s="1"/>
  <c r="R201" i="73"/>
  <c r="N208" i="73"/>
  <c r="D10" i="68" s="1"/>
  <c r="O208" i="73"/>
  <c r="E10" i="68" s="1"/>
  <c r="P208" i="73"/>
  <c r="F10" i="68" s="1"/>
  <c r="R208" i="73"/>
  <c r="N215" i="73"/>
  <c r="G10" i="68" s="1"/>
  <c r="O215" i="73"/>
  <c r="H10" i="68" s="1"/>
  <c r="P215" i="73"/>
  <c r="I10" i="68" s="1"/>
  <c r="R215" i="73"/>
  <c r="N222" i="73"/>
  <c r="J10" i="68" s="1"/>
  <c r="O222" i="73"/>
  <c r="K10" i="68" s="1"/>
  <c r="P222" i="73"/>
  <c r="L10" i="68"/>
  <c r="L13" i="68" s="1"/>
  <c r="R222" i="73"/>
  <c r="N229" i="73"/>
  <c r="D14" i="68" s="1"/>
  <c r="D17" i="68" s="1"/>
  <c r="O229" i="73"/>
  <c r="E14" i="68" s="1"/>
  <c r="P229" i="73"/>
  <c r="F14" i="68" s="1"/>
  <c r="R229" i="73"/>
  <c r="N236" i="73"/>
  <c r="G14" i="68" s="1"/>
  <c r="O236" i="73"/>
  <c r="H14" i="68" s="1"/>
  <c r="P236" i="73"/>
  <c r="I14" i="68" s="1"/>
  <c r="I17" i="68" s="1"/>
  <c r="R236" i="73"/>
  <c r="J14" i="68"/>
  <c r="O243" i="73"/>
  <c r="K14" i="68"/>
  <c r="K17" i="68" s="1"/>
  <c r="P243" i="73"/>
  <c r="L14" i="68" s="1"/>
  <c r="R243" i="73"/>
  <c r="A1" i="61"/>
  <c r="J6" i="61"/>
  <c r="D62" i="31" s="1"/>
  <c r="F62" i="31" s="1"/>
  <c r="P6" i="61"/>
  <c r="Q6" i="61"/>
  <c r="Q25" i="61" s="1"/>
  <c r="R6" i="61"/>
  <c r="S6" i="61"/>
  <c r="J7" i="61"/>
  <c r="P7" i="61"/>
  <c r="Q7" i="61"/>
  <c r="J8" i="61"/>
  <c r="T8" i="61"/>
  <c r="J9" i="61"/>
  <c r="T9" i="61"/>
  <c r="V9" i="61" s="1"/>
  <c r="J10" i="61"/>
  <c r="T10" i="61"/>
  <c r="V10" i="61"/>
  <c r="F11" i="61"/>
  <c r="P11" i="61" s="1"/>
  <c r="G11" i="61"/>
  <c r="G26" i="61" s="1"/>
  <c r="V13" i="61"/>
  <c r="V14" i="61"/>
  <c r="V15" i="61"/>
  <c r="V16" i="61"/>
  <c r="V17" i="61"/>
  <c r="V18" i="61"/>
  <c r="V19" i="61"/>
  <c r="T20" i="61"/>
  <c r="T21" i="61"/>
  <c r="V21" i="61" s="1"/>
  <c r="T22" i="61"/>
  <c r="V22" i="61" s="1"/>
  <c r="T23" i="61"/>
  <c r="U23" i="61" s="1"/>
  <c r="T24" i="61"/>
  <c r="V24" i="61" s="1"/>
  <c r="F25" i="61"/>
  <c r="J25" i="61" s="1"/>
  <c r="G25" i="61"/>
  <c r="L34" i="113"/>
  <c r="L28" i="113"/>
  <c r="A7" i="81"/>
  <c r="A8" i="81" s="1"/>
  <c r="A9" i="81" s="1"/>
  <c r="A10" i="81" s="1"/>
  <c r="A11" i="81" s="1"/>
  <c r="A12" i="81" s="1"/>
  <c r="A13" i="81" s="1"/>
  <c r="A14" i="81" s="1"/>
  <c r="A15" i="81" s="1"/>
  <c r="A7" i="91"/>
  <c r="A8" i="91" s="1"/>
  <c r="A9" i="91" s="1"/>
  <c r="A10" i="91" s="1"/>
  <c r="A11" i="91" s="1"/>
  <c r="A12" i="91" s="1"/>
  <c r="A13" i="91" s="1"/>
  <c r="A14" i="91" s="1"/>
  <c r="A15" i="91" s="1"/>
  <c r="A1" i="57"/>
  <c r="A7" i="57"/>
  <c r="A8" i="57" s="1"/>
  <c r="A9" i="57" s="1"/>
  <c r="A10" i="57" s="1"/>
  <c r="A11" i="57" s="1"/>
  <c r="A12" i="57" s="1"/>
  <c r="A13" i="57" s="1"/>
  <c r="A14" i="57" s="1"/>
  <c r="A15" i="57" s="1"/>
  <c r="A16" i="57" s="1"/>
  <c r="A17" i="57" s="1"/>
  <c r="A18" i="57" s="1"/>
  <c r="A19" i="57" s="1"/>
  <c r="A20" i="57" s="1"/>
  <c r="A21" i="57" s="1"/>
  <c r="A22" i="57" s="1"/>
  <c r="A23" i="57" s="1"/>
  <c r="A24" i="57" s="1"/>
  <c r="A25" i="57" s="1"/>
  <c r="A26" i="57" s="1"/>
  <c r="A27" i="57" s="1"/>
  <c r="A28" i="57" s="1"/>
  <c r="A29" i="57" s="1"/>
  <c r="A30" i="57" s="1"/>
  <c r="A31" i="57" s="1"/>
  <c r="A32" i="57" s="1"/>
  <c r="A33" i="57" s="1"/>
  <c r="A34" i="57" s="1"/>
  <c r="A35" i="57" s="1"/>
  <c r="A36" i="57" s="1"/>
  <c r="A37" i="57" s="1"/>
  <c r="A38" i="57" s="1"/>
  <c r="A39" i="57" s="1"/>
  <c r="A40" i="57" s="1"/>
  <c r="A41" i="57" s="1"/>
  <c r="A42" i="57" s="1"/>
  <c r="A43" i="57" s="1"/>
  <c r="A44" i="57" s="1"/>
  <c r="A45" i="57" s="1"/>
  <c r="A46" i="57" s="1"/>
  <c r="A47" i="57" s="1"/>
  <c r="A48" i="57" s="1"/>
  <c r="A49" i="57" s="1"/>
  <c r="A50" i="57" s="1"/>
  <c r="A51" i="57" s="1"/>
  <c r="G6" i="111"/>
  <c r="K6" i="111"/>
  <c r="L6" i="111"/>
  <c r="D8" i="111"/>
  <c r="D9" i="31"/>
  <c r="F9" i="31" s="1"/>
  <c r="D14" i="111"/>
  <c r="D23" i="31"/>
  <c r="F23" i="31" s="1"/>
  <c r="D43" i="31"/>
  <c r="D88" i="111"/>
  <c r="D92" i="111"/>
  <c r="D95" i="111"/>
  <c r="D100" i="111"/>
  <c r="D118" i="111"/>
  <c r="D113" i="111" s="1"/>
  <c r="D90" i="31"/>
  <c r="F90" i="31" s="1"/>
  <c r="D123" i="111"/>
  <c r="D127" i="111"/>
  <c r="D106" i="31"/>
  <c r="F106" i="31" s="1"/>
  <c r="D107" i="31"/>
  <c r="F107" i="31" s="1"/>
  <c r="F113" i="31"/>
  <c r="D135" i="111"/>
  <c r="D124" i="31"/>
  <c r="F124" i="31" s="1"/>
  <c r="D148" i="111"/>
  <c r="D131" i="31"/>
  <c r="F131" i="31" s="1"/>
  <c r="D153" i="111"/>
  <c r="D151" i="111" s="1"/>
  <c r="D207" i="111"/>
  <c r="D226" i="111"/>
  <c r="D231" i="111"/>
  <c r="G231" i="111" s="1"/>
  <c r="D235" i="111"/>
  <c r="D239" i="111"/>
  <c r="D75" i="31"/>
  <c r="F75" i="31" s="1"/>
  <c r="D256" i="111"/>
  <c r="D257" i="111" s="1"/>
  <c r="Y14" i="91" s="1"/>
  <c r="A6" i="80"/>
  <c r="A7" i="80" s="1"/>
  <c r="A9" i="80"/>
  <c r="A10" i="80" s="1"/>
  <c r="A11" i="80" s="1"/>
  <c r="A12" i="80" s="1"/>
  <c r="A13" i="80" s="1"/>
  <c r="A14" i="80" s="1"/>
  <c r="A15" i="80" s="1"/>
  <c r="A16" i="80" s="1"/>
  <c r="A17" i="80" s="1"/>
  <c r="A18" i="80" s="1"/>
  <c r="A19" i="80" s="1"/>
  <c r="A20" i="80" s="1"/>
  <c r="A21" i="80" s="1"/>
  <c r="A22" i="80" s="1"/>
  <c r="A23" i="80" s="1"/>
  <c r="A24" i="80" s="1"/>
  <c r="A25" i="80" s="1"/>
  <c r="A26" i="80" s="1"/>
  <c r="A27" i="80" s="1"/>
  <c r="A28" i="80" s="1"/>
  <c r="A29" i="80" s="1"/>
  <c r="A30" i="80" s="1"/>
  <c r="A31" i="80" s="1"/>
  <c r="A32" i="80" s="1"/>
  <c r="A33" i="80" s="1"/>
  <c r="A34" i="80" s="1"/>
  <c r="A35" i="80" s="1"/>
  <c r="A36" i="80" s="1"/>
  <c r="A37" i="80" s="1"/>
  <c r="A38" i="80" s="1"/>
  <c r="A39" i="80" s="1"/>
  <c r="A40" i="80" s="1"/>
  <c r="A41" i="80" s="1"/>
  <c r="A42" i="80" s="1"/>
  <c r="A43" i="80" s="1"/>
  <c r="A44" i="80" s="1"/>
  <c r="A45" i="80" s="1"/>
  <c r="A46" i="80" s="1"/>
  <c r="A47" i="80" s="1"/>
  <c r="A48" i="80" s="1"/>
  <c r="A49" i="80" s="1"/>
  <c r="A50" i="80" s="1"/>
  <c r="A51" i="80" s="1"/>
  <c r="A52" i="80" s="1"/>
  <c r="A53" i="80" s="1"/>
  <c r="A54" i="80" s="1"/>
  <c r="A55" i="80" s="1"/>
  <c r="A56" i="80" s="1"/>
  <c r="A57" i="80" s="1"/>
  <c r="A58" i="80" s="1"/>
  <c r="A59" i="80" s="1"/>
  <c r="A60" i="80" s="1"/>
  <c r="A61" i="80" s="1"/>
  <c r="A62" i="80" s="1"/>
  <c r="A63" i="80" s="1"/>
  <c r="A64" i="80" s="1"/>
  <c r="A65" i="80" s="1"/>
  <c r="A66" i="80" s="1"/>
  <c r="A67" i="80" s="1"/>
  <c r="A68" i="80" s="1"/>
  <c r="A69" i="80" s="1"/>
  <c r="A70" i="80" s="1"/>
  <c r="A71" i="80" s="1"/>
  <c r="A72" i="80" s="1"/>
  <c r="A73" i="80" s="1"/>
  <c r="A74" i="80" s="1"/>
  <c r="A75" i="80" s="1"/>
  <c r="A76" i="80" s="1"/>
  <c r="A77" i="80" s="1"/>
  <c r="A78" i="80" s="1"/>
  <c r="A79" i="80" s="1"/>
  <c r="A80" i="80" s="1"/>
  <c r="A81" i="80" s="1"/>
  <c r="A82" i="80" s="1"/>
  <c r="A83" i="80" s="1"/>
  <c r="A84" i="80" s="1"/>
  <c r="A85" i="80" s="1"/>
  <c r="A86" i="80" s="1"/>
  <c r="A87" i="80" s="1"/>
  <c r="A88" i="80" s="1"/>
  <c r="A89" i="80" s="1"/>
  <c r="A90" i="80" s="1"/>
  <c r="A91" i="80" s="1"/>
  <c r="A92" i="80" s="1"/>
  <c r="A93" i="80" s="1"/>
  <c r="A94" i="80" s="1"/>
  <c r="A95" i="80" s="1"/>
  <c r="A96" i="80" s="1"/>
  <c r="A97" i="80" s="1"/>
  <c r="A98" i="80" s="1"/>
  <c r="A99" i="80" s="1"/>
  <c r="A100" i="80" s="1"/>
  <c r="A101" i="80" s="1"/>
  <c r="A102" i="80" s="1"/>
  <c r="A103" i="80" s="1"/>
  <c r="A104" i="80" s="1"/>
  <c r="A105" i="80" s="1"/>
  <c r="A106" i="80" s="1"/>
  <c r="A107" i="80" s="1"/>
  <c r="A108" i="80" s="1"/>
  <c r="A109" i="80" s="1"/>
  <c r="A110" i="80" s="1"/>
  <c r="A111" i="80" s="1"/>
  <c r="A112" i="80" s="1"/>
  <c r="A113" i="80" s="1"/>
  <c r="A114" i="80" s="1"/>
  <c r="A115" i="80" s="1"/>
  <c r="A116" i="80" s="1"/>
  <c r="A117" i="80" s="1"/>
  <c r="A118" i="80" s="1"/>
  <c r="A119" i="80" s="1"/>
  <c r="A120" i="80" s="1"/>
  <c r="A121" i="80" s="1"/>
  <c r="A122" i="80" s="1"/>
  <c r="A123" i="80" s="1"/>
  <c r="A124" i="80" s="1"/>
  <c r="A125" i="80" s="1"/>
  <c r="A126" i="80" s="1"/>
  <c r="A127" i="80" s="1"/>
  <c r="A128" i="80" s="1"/>
  <c r="A129" i="80" s="1"/>
  <c r="A130" i="80" s="1"/>
  <c r="A131" i="80" s="1"/>
  <c r="A132" i="80" s="1"/>
  <c r="A133" i="80" s="1"/>
  <c r="A134" i="80" s="1"/>
  <c r="A135" i="80" s="1"/>
  <c r="A136" i="80" s="1"/>
  <c r="A137" i="80" s="1"/>
  <c r="A138" i="80" s="1"/>
  <c r="A139" i="80" s="1"/>
  <c r="A140" i="80" s="1"/>
  <c r="A141" i="80" s="1"/>
  <c r="A142" i="80" s="1"/>
  <c r="A143" i="80" s="1"/>
  <c r="A144" i="80" s="1"/>
  <c r="A145" i="80" s="1"/>
  <c r="A146" i="80" s="1"/>
  <c r="A147" i="80" s="1"/>
  <c r="Q11" i="61"/>
  <c r="Q26" i="61" s="1"/>
  <c r="K7" i="17"/>
  <c r="D16" i="31"/>
  <c r="C22" i="43"/>
  <c r="C16" i="43"/>
  <c r="G12" i="61"/>
  <c r="C59" i="35"/>
  <c r="F59" i="35" s="1"/>
  <c r="AB44" i="120"/>
  <c r="L9" i="67"/>
  <c r="G7" i="68"/>
  <c r="H7" i="17"/>
  <c r="C135" i="35" s="1"/>
  <c r="F135" i="35" s="1"/>
  <c r="K47" i="120"/>
  <c r="C6" i="43"/>
  <c r="F6" i="43" s="1"/>
  <c r="F17" i="47"/>
  <c r="C23" i="39"/>
  <c r="E23" i="39" s="1"/>
  <c r="B112" i="54"/>
  <c r="B51" i="54"/>
  <c r="C12" i="43"/>
  <c r="F12" i="43" s="1"/>
  <c r="F96" i="47"/>
  <c r="T8" i="22"/>
  <c r="E60" i="152"/>
  <c r="H20" i="153"/>
  <c r="E8" i="36"/>
  <c r="F8" i="36" s="1"/>
  <c r="C29" i="43"/>
  <c r="F29" i="43" s="1"/>
  <c r="Y47" i="120"/>
  <c r="I11" i="153"/>
  <c r="C20" i="152" s="1"/>
  <c r="C22" i="152" s="1"/>
  <c r="E22" i="152" s="1"/>
  <c r="L20" i="154"/>
  <c r="D21" i="66"/>
  <c r="B45" i="66" s="1"/>
  <c r="L42" i="110"/>
  <c r="M42" i="110" s="1"/>
  <c r="H42" i="110"/>
  <c r="L84" i="110"/>
  <c r="M84" i="110" s="1"/>
  <c r="H82" i="110"/>
  <c r="F87" i="110"/>
  <c r="E87" i="110"/>
  <c r="H87" i="110" s="1"/>
  <c r="H44" i="110"/>
  <c r="H76" i="110"/>
  <c r="H60" i="110"/>
  <c r="H89" i="110"/>
  <c r="H91" i="110"/>
  <c r="H92" i="110"/>
  <c r="H93" i="110"/>
  <c r="Q42" i="110"/>
  <c r="R42" i="110" s="1"/>
  <c r="F98" i="110"/>
  <c r="H30" i="110"/>
  <c r="E63" i="110"/>
  <c r="H63" i="110" s="1"/>
  <c r="M29" i="110"/>
  <c r="H24" i="110"/>
  <c r="M34" i="110"/>
  <c r="L36" i="110"/>
  <c r="L18" i="110"/>
  <c r="M18" i="110" s="1"/>
  <c r="M68" i="110"/>
  <c r="H28" i="110"/>
  <c r="H68" i="110"/>
  <c r="L64" i="110"/>
  <c r="M64" i="110" s="1"/>
  <c r="L21" i="110"/>
  <c r="M21" i="110" s="1"/>
  <c r="H34" i="110"/>
  <c r="H39" i="110"/>
  <c r="H18" i="110"/>
  <c r="M16" i="110"/>
  <c r="M28" i="110"/>
  <c r="D203" i="111"/>
  <c r="D187" i="111"/>
  <c r="G47" i="59"/>
  <c r="G55" i="59" s="1"/>
  <c r="I11" i="145"/>
  <c r="F66" i="31"/>
  <c r="H27" i="111"/>
  <c r="H13" i="111" s="1"/>
  <c r="H121" i="111"/>
  <c r="L179" i="111"/>
  <c r="K34" i="111"/>
  <c r="H109" i="111"/>
  <c r="J257" i="111"/>
  <c r="L257" i="111" s="1"/>
  <c r="H6" i="68"/>
  <c r="K203" i="111"/>
  <c r="AD7" i="81"/>
  <c r="E19" i="111"/>
  <c r="E249" i="111"/>
  <c r="E225" i="111"/>
  <c r="E7" i="111"/>
  <c r="E122" i="111"/>
  <c r="E90" i="111"/>
  <c r="E120" i="111"/>
  <c r="E238" i="111"/>
  <c r="E206" i="111"/>
  <c r="E106" i="111"/>
  <c r="E252" i="111"/>
  <c r="E204" i="111"/>
  <c r="E198" i="111"/>
  <c r="E170" i="111"/>
  <c r="E145" i="111"/>
  <c r="G148" i="111"/>
  <c r="L27" i="66"/>
  <c r="G187" i="111"/>
  <c r="E231" i="111"/>
  <c r="K207" i="111"/>
  <c r="G92" i="111"/>
  <c r="K92" i="111"/>
  <c r="K153" i="111"/>
  <c r="K118" i="111"/>
  <c r="AD42" i="120"/>
  <c r="K235" i="111"/>
  <c r="G235" i="111"/>
  <c r="H48" i="114"/>
  <c r="D49" i="21"/>
  <c r="I39" i="125"/>
  <c r="J39" i="125" s="1"/>
  <c r="I29" i="125"/>
  <c r="J29" i="125" s="1"/>
  <c r="H10" i="153"/>
  <c r="I12" i="153"/>
  <c r="AD43" i="120"/>
  <c r="L9" i="154"/>
  <c r="L52" i="110"/>
  <c r="M52" i="110" s="1"/>
  <c r="L99" i="110"/>
  <c r="M99" i="110" s="1"/>
  <c r="H99" i="110"/>
  <c r="G165" i="111"/>
  <c r="D160" i="31" s="1"/>
  <c r="D159" i="31" s="1"/>
  <c r="G45" i="57"/>
  <c r="D37" i="31"/>
  <c r="I37" i="125"/>
  <c r="J37" i="125" s="1"/>
  <c r="L8" i="154"/>
  <c r="G157" i="111"/>
  <c r="K157" i="111"/>
  <c r="S25" i="57"/>
  <c r="D13" i="31"/>
  <c r="E43" i="110"/>
  <c r="H43" i="110" s="1"/>
  <c r="Q86" i="110"/>
  <c r="R86" i="110" s="1"/>
  <c r="H100" i="110"/>
  <c r="D102" i="30"/>
  <c r="D64" i="111"/>
  <c r="G65" i="111"/>
  <c r="K73" i="111"/>
  <c r="G73" i="111"/>
  <c r="K220" i="111"/>
  <c r="G220" i="111"/>
  <c r="K106" i="111"/>
  <c r="H64" i="111"/>
  <c r="J121" i="111"/>
  <c r="L121" i="111" s="1"/>
  <c r="H214" i="111"/>
  <c r="H229" i="111" s="1"/>
  <c r="I229" i="111" s="1"/>
  <c r="G194" i="111"/>
  <c r="K194" i="111"/>
  <c r="H11" i="111"/>
  <c r="J203" i="111"/>
  <c r="J229" i="111" s="1"/>
  <c r="L229" i="111" s="1"/>
  <c r="L207" i="111"/>
  <c r="H187" i="111"/>
  <c r="K187" i="111"/>
  <c r="H151" i="111"/>
  <c r="J230" i="111"/>
  <c r="L230" i="111" s="1"/>
  <c r="D103" i="30"/>
  <c r="F103" i="30" s="1"/>
  <c r="E234" i="111"/>
  <c r="E233" i="111"/>
  <c r="E169" i="111"/>
  <c r="F49" i="21"/>
  <c r="AA21" i="22"/>
  <c r="T16" i="22"/>
  <c r="AC39" i="120"/>
  <c r="I38" i="125"/>
  <c r="J38" i="125" s="1"/>
  <c r="I30" i="125"/>
  <c r="J30" i="125" s="1"/>
  <c r="AC44" i="120"/>
  <c r="L16" i="154"/>
  <c r="M25" i="57"/>
  <c r="F25" i="57"/>
  <c r="H56" i="110"/>
  <c r="D68" i="31"/>
  <c r="F68" i="31" s="1"/>
  <c r="C78" i="35"/>
  <c r="C49" i="21"/>
  <c r="F42" i="30"/>
  <c r="P187" i="75"/>
  <c r="D13" i="68"/>
  <c r="U130" i="75"/>
  <c r="G6" i="153"/>
  <c r="I7" i="145"/>
  <c r="C18" i="39" s="1"/>
  <c r="E18" i="39" s="1"/>
  <c r="I20" i="125"/>
  <c r="J20" i="125" s="1"/>
  <c r="U45" i="57"/>
  <c r="K14" i="111"/>
  <c r="K179" i="111"/>
  <c r="J25" i="125"/>
  <c r="R22" i="22"/>
  <c r="N7" i="17"/>
  <c r="AA13" i="22"/>
  <c r="AA10" i="22"/>
  <c r="F13" i="43"/>
  <c r="L37" i="66"/>
  <c r="B132" i="54"/>
  <c r="F132" i="35"/>
  <c r="AC30" i="120"/>
  <c r="AE30" i="120"/>
  <c r="H172" i="111"/>
  <c r="O187" i="75"/>
  <c r="C14" i="43"/>
  <c r="L6" i="110"/>
  <c r="M6" i="110"/>
  <c r="G8" i="111"/>
  <c r="J11" i="61"/>
  <c r="F12" i="61"/>
  <c r="J12" i="61" s="1"/>
  <c r="F26" i="61"/>
  <c r="J26" i="61" s="1"/>
  <c r="H69" i="110"/>
  <c r="J214" i="111"/>
  <c r="P25" i="61"/>
  <c r="T25" i="61" s="1"/>
  <c r="T6" i="61"/>
  <c r="G9" i="68"/>
  <c r="R108" i="76"/>
  <c r="F14" i="67"/>
  <c r="R48" i="114"/>
  <c r="F91" i="111"/>
  <c r="D42" i="30"/>
  <c r="I21" i="115"/>
  <c r="U20" i="121"/>
  <c r="J36" i="66"/>
  <c r="C23" i="35"/>
  <c r="F23" i="35" s="1"/>
  <c r="N244" i="73"/>
  <c r="H13" i="110"/>
  <c r="C4" i="34" s="1"/>
  <c r="AE42" i="120"/>
  <c r="AC42" i="120"/>
  <c r="G226" i="111"/>
  <c r="U9" i="61"/>
  <c r="J7" i="13"/>
  <c r="T20" i="121"/>
  <c r="AC43" i="120"/>
  <c r="T47" i="120"/>
  <c r="U22" i="22"/>
  <c r="M47" i="120"/>
  <c r="E7" i="153"/>
  <c r="I51" i="125"/>
  <c r="J51" i="125" s="1"/>
  <c r="D13" i="153"/>
  <c r="F64" i="111"/>
  <c r="F55" i="111" s="1"/>
  <c r="F6" i="104"/>
  <c r="W187" i="75"/>
  <c r="R222" i="77"/>
  <c r="I28" i="125"/>
  <c r="J28" i="125" s="1"/>
  <c r="H38" i="110"/>
  <c r="D17" i="30"/>
  <c r="AD41" i="120"/>
  <c r="U25" i="57"/>
  <c r="K25" i="57"/>
  <c r="D6" i="31"/>
  <c r="F6" i="31" s="1"/>
  <c r="V47" i="120"/>
  <c r="Q24" i="110"/>
  <c r="R24" i="110" s="1"/>
  <c r="C30" i="160"/>
  <c r="J17" i="68"/>
  <c r="D20" i="121"/>
  <c r="H45" i="57"/>
  <c r="C26" i="152"/>
  <c r="F145" i="31"/>
  <c r="H15" i="67"/>
  <c r="J14" i="12"/>
  <c r="Q40" i="21"/>
  <c r="L14" i="110"/>
  <c r="M14" i="110" s="1"/>
  <c r="H14" i="110"/>
  <c r="I8" i="153"/>
  <c r="L24" i="110"/>
  <c r="M24" i="110"/>
  <c r="O22" i="22"/>
  <c r="L31" i="110"/>
  <c r="M31" i="110" s="1"/>
  <c r="D22" i="154"/>
  <c r="E9" i="110"/>
  <c r="L9" i="110" s="1"/>
  <c r="M9" i="110" s="1"/>
  <c r="M60" i="110"/>
  <c r="G24" i="160"/>
  <c r="D8" i="30" s="1"/>
  <c r="F9" i="110"/>
  <c r="D77" i="30"/>
  <c r="H230" i="111"/>
  <c r="H243" i="111" s="1"/>
  <c r="J42" i="111"/>
  <c r="H24" i="160"/>
  <c r="B8" i="162"/>
  <c r="J27" i="111"/>
  <c r="E28" i="160"/>
  <c r="J113" i="111"/>
  <c r="C44" i="152"/>
  <c r="E44" i="152" s="1"/>
  <c r="L214" i="111"/>
  <c r="J41" i="111"/>
  <c r="L42" i="111"/>
  <c r="K5" i="159"/>
  <c r="H5" i="159"/>
  <c r="J5" i="159"/>
  <c r="I5" i="159"/>
  <c r="C20" i="43" l="1"/>
  <c r="F20" i="43" s="1"/>
  <c r="F82" i="47"/>
  <c r="D18" i="68"/>
  <c r="Q8" i="22"/>
  <c r="Q22" i="22" s="1"/>
  <c r="I47" i="125"/>
  <c r="J47" i="125" s="1"/>
  <c r="I35" i="125"/>
  <c r="J35" i="125" s="1"/>
  <c r="I23" i="125"/>
  <c r="J23" i="125" s="1"/>
  <c r="H27" i="33"/>
  <c r="F126" i="31" s="1"/>
  <c r="J64" i="111"/>
  <c r="L64" i="111" s="1"/>
  <c r="L65" i="111"/>
  <c r="K48" i="17"/>
  <c r="W16" i="22"/>
  <c r="C69" i="35" s="1"/>
  <c r="C58" i="35"/>
  <c r="K16" i="22"/>
  <c r="H22" i="22"/>
  <c r="E81" i="110"/>
  <c r="F81" i="110"/>
  <c r="F46" i="57"/>
  <c r="F51" i="57" s="1"/>
  <c r="D48" i="111"/>
  <c r="G49" i="111"/>
  <c r="F229" i="111"/>
  <c r="D36" i="66"/>
  <c r="N108" i="76"/>
  <c r="M15" i="106"/>
  <c r="L49" i="72"/>
  <c r="F78" i="31" s="1"/>
  <c r="K27" i="72"/>
  <c r="F119" i="30" s="1"/>
  <c r="L65" i="110"/>
  <c r="M65" i="110" s="1"/>
  <c r="H65" i="110"/>
  <c r="H77" i="110"/>
  <c r="L77" i="110"/>
  <c r="M77" i="110" s="1"/>
  <c r="O45" i="57"/>
  <c r="M26" i="160"/>
  <c r="Q96" i="110"/>
  <c r="R96" i="110" s="1"/>
  <c r="W165" i="76"/>
  <c r="L40" i="110"/>
  <c r="M40" i="110" s="1"/>
  <c r="H40" i="110"/>
  <c r="L61" i="110"/>
  <c r="M61" i="110" s="1"/>
  <c r="H61" i="110"/>
  <c r="W45" i="57"/>
  <c r="W46" i="57" s="1"/>
  <c r="W51" i="57" s="1"/>
  <c r="L63" i="110"/>
  <c r="M63" i="110" s="1"/>
  <c r="T187" i="75"/>
  <c r="Y50" i="57"/>
  <c r="AC50" i="57" s="1"/>
  <c r="V8" i="61"/>
  <c r="U8" i="61"/>
  <c r="G38" i="66"/>
  <c r="H26" i="110"/>
  <c r="L26" i="110"/>
  <c r="M26" i="110" s="1"/>
  <c r="F33" i="110"/>
  <c r="E33" i="110"/>
  <c r="K172" i="111"/>
  <c r="H171" i="111"/>
  <c r="F21" i="66"/>
  <c r="V6" i="149"/>
  <c r="M7" i="106"/>
  <c r="I21" i="106"/>
  <c r="U7" i="115"/>
  <c r="I19" i="153"/>
  <c r="C53" i="152" s="1"/>
  <c r="C54" i="152" s="1"/>
  <c r="E54" i="152" s="1"/>
  <c r="H17" i="153"/>
  <c r="L11" i="154"/>
  <c r="D25" i="160"/>
  <c r="D23" i="160" s="1"/>
  <c r="M25" i="160"/>
  <c r="M28" i="160" s="1"/>
  <c r="C21" i="39" s="1"/>
  <c r="E21" i="39" s="1"/>
  <c r="D35" i="31"/>
  <c r="H15" i="18"/>
  <c r="C139" i="35" s="1"/>
  <c r="E155" i="111"/>
  <c r="G118" i="111"/>
  <c r="E114" i="111"/>
  <c r="E149" i="111"/>
  <c r="E192" i="111"/>
  <c r="E39" i="111"/>
  <c r="E59" i="111"/>
  <c r="T7" i="61"/>
  <c r="M27" i="72"/>
  <c r="F117" i="31" s="1"/>
  <c r="L27" i="72"/>
  <c r="F77" i="31" s="1"/>
  <c r="F76" i="31" s="1"/>
  <c r="H21" i="115"/>
  <c r="C59" i="152"/>
  <c r="E24" i="66"/>
  <c r="E25" i="66" s="1"/>
  <c r="E32" i="66" s="1"/>
  <c r="Y16" i="57"/>
  <c r="AC16" i="57" s="1"/>
  <c r="L25" i="57"/>
  <c r="Y30" i="57"/>
  <c r="AC30" i="57" s="1"/>
  <c r="K45" i="57"/>
  <c r="Y40" i="57"/>
  <c r="AC40" i="57" s="1"/>
  <c r="I8" i="145"/>
  <c r="C19" i="39" s="1"/>
  <c r="E19" i="39" s="1"/>
  <c r="F20" i="145"/>
  <c r="F48" i="111"/>
  <c r="D124" i="30"/>
  <c r="F124" i="30" s="1"/>
  <c r="I15" i="153"/>
  <c r="H48" i="111"/>
  <c r="K48" i="111" s="1"/>
  <c r="E104" i="111"/>
  <c r="E117" i="111"/>
  <c r="E130" i="111"/>
  <c r="E35" i="111"/>
  <c r="E64" i="111"/>
  <c r="E46" i="111"/>
  <c r="U22" i="61"/>
  <c r="E235" i="111"/>
  <c r="G27" i="33"/>
  <c r="F85" i="31" s="1"/>
  <c r="M45" i="57"/>
  <c r="M30" i="110"/>
  <c r="L17" i="110"/>
  <c r="M17" i="110" s="1"/>
  <c r="V23" i="61"/>
  <c r="H10" i="67"/>
  <c r="U7" i="114"/>
  <c r="F43" i="32"/>
  <c r="F14" i="31" s="1"/>
  <c r="H93" i="33"/>
  <c r="F130" i="31" s="1"/>
  <c r="H49" i="33"/>
  <c r="F127" i="31" s="1"/>
  <c r="F15" i="43"/>
  <c r="K21" i="115"/>
  <c r="M22" i="160"/>
  <c r="M27" i="160" s="1"/>
  <c r="C20" i="39" s="1"/>
  <c r="E20" i="39" s="1"/>
  <c r="F6" i="153"/>
  <c r="E45" i="57"/>
  <c r="N45" i="57"/>
  <c r="N46" i="57" s="1"/>
  <c r="N51" i="57" s="1"/>
  <c r="D133" i="35"/>
  <c r="C28" i="160"/>
  <c r="U24" i="61"/>
  <c r="E67" i="111"/>
  <c r="E15" i="111"/>
  <c r="T22" i="22"/>
  <c r="G17" i="68"/>
  <c r="U6" i="61"/>
  <c r="E103" i="111"/>
  <c r="AA11" i="22"/>
  <c r="E132" i="111"/>
  <c r="E119" i="111"/>
  <c r="V6" i="61"/>
  <c r="E248" i="111"/>
  <c r="E78" i="111"/>
  <c r="E167" i="111"/>
  <c r="E163" i="111"/>
  <c r="H16" i="110"/>
  <c r="C10" i="34" s="1"/>
  <c r="F10" i="34" s="1"/>
  <c r="H12" i="110"/>
  <c r="H121" i="33"/>
  <c r="L21" i="115"/>
  <c r="L88" i="111"/>
  <c r="O165" i="76"/>
  <c r="E112" i="111"/>
  <c r="Y12" i="91"/>
  <c r="G52" i="111"/>
  <c r="M94" i="110"/>
  <c r="E172" i="111"/>
  <c r="E20" i="111"/>
  <c r="E76" i="111"/>
  <c r="E166" i="111"/>
  <c r="E223" i="111"/>
  <c r="E227" i="111"/>
  <c r="E203" i="111"/>
  <c r="H97" i="110"/>
  <c r="H13" i="68"/>
  <c r="E13" i="68"/>
  <c r="P108" i="77"/>
  <c r="L17" i="66"/>
  <c r="I52" i="125"/>
  <c r="J52" i="125" s="1"/>
  <c r="X22" i="22"/>
  <c r="Z20" i="121"/>
  <c r="N25" i="57"/>
  <c r="C23" i="160"/>
  <c r="E13" i="156"/>
  <c r="L74" i="110"/>
  <c r="M74" i="110" s="1"/>
  <c r="AB38" i="120"/>
  <c r="E240" i="111"/>
  <c r="E153" i="111"/>
  <c r="E146" i="111"/>
  <c r="E221" i="111"/>
  <c r="E131" i="111"/>
  <c r="E20" i="12"/>
  <c r="F82" i="32"/>
  <c r="F18" i="31" s="1"/>
  <c r="G49" i="33"/>
  <c r="F86" i="31" s="1"/>
  <c r="J27" i="72"/>
  <c r="F61" i="30" s="1"/>
  <c r="U10" i="61"/>
  <c r="H55" i="111"/>
  <c r="I55" i="111" s="1"/>
  <c r="K56" i="111"/>
  <c r="E232" i="111"/>
  <c r="D15" i="125"/>
  <c r="E16" i="111"/>
  <c r="U19" i="61"/>
  <c r="K256" i="111"/>
  <c r="E12" i="111"/>
  <c r="L41" i="110"/>
  <c r="M41" i="110" s="1"/>
  <c r="K226" i="111"/>
  <c r="F31" i="66"/>
  <c r="E213" i="111"/>
  <c r="L46" i="110"/>
  <c r="M46" i="110" s="1"/>
  <c r="E17" i="111"/>
  <c r="E126" i="111"/>
  <c r="E140" i="111"/>
  <c r="E26" i="111"/>
  <c r="E185" i="111"/>
  <c r="AD13" i="81"/>
  <c r="H23" i="110"/>
  <c r="E10" i="36"/>
  <c r="F10" i="36" s="1"/>
  <c r="L21" i="18"/>
  <c r="T21" i="115"/>
  <c r="G21" i="115"/>
  <c r="H20" i="121"/>
  <c r="AA20" i="121"/>
  <c r="C7" i="39" s="1"/>
  <c r="E7" i="39" s="1"/>
  <c r="D66" i="30"/>
  <c r="F66" i="30" s="1"/>
  <c r="D44" i="30"/>
  <c r="AE39" i="120"/>
  <c r="AA38" i="120"/>
  <c r="AD15" i="81"/>
  <c r="S104" i="74"/>
  <c r="S162" i="74" s="1"/>
  <c r="F24" i="32"/>
  <c r="F13" i="31" s="1"/>
  <c r="G71" i="33"/>
  <c r="F87" i="31" s="1"/>
  <c r="E237" i="111"/>
  <c r="E57" i="111"/>
  <c r="E139" i="111"/>
  <c r="K10" i="67"/>
  <c r="K40" i="21"/>
  <c r="E63" i="111"/>
  <c r="E92" i="111"/>
  <c r="E70" i="111"/>
  <c r="E173" i="111"/>
  <c r="E176" i="111"/>
  <c r="E69" i="111"/>
  <c r="E209" i="111"/>
  <c r="AD9" i="81"/>
  <c r="U17" i="61"/>
  <c r="D230" i="111"/>
  <c r="K230" i="111" s="1"/>
  <c r="H27" i="110"/>
  <c r="E4" i="36"/>
  <c r="D31" i="66"/>
  <c r="K11" i="66"/>
  <c r="S21" i="115"/>
  <c r="F21" i="115"/>
  <c r="S20" i="121"/>
  <c r="I45" i="57"/>
  <c r="K27" i="111"/>
  <c r="F48" i="31"/>
  <c r="D48" i="31"/>
  <c r="U187" i="75"/>
  <c r="U188" i="75" s="1"/>
  <c r="R108" i="77"/>
  <c r="R223" i="77" s="1"/>
  <c r="J91" i="111"/>
  <c r="E175" i="111"/>
  <c r="J11" i="111"/>
  <c r="L11" i="111" s="1"/>
  <c r="E220" i="111"/>
  <c r="D86" i="31"/>
  <c r="E134" i="111"/>
  <c r="E188" i="111"/>
  <c r="E190" i="111"/>
  <c r="E80" i="111"/>
  <c r="E217" i="111"/>
  <c r="AD8" i="81"/>
  <c r="M27" i="110"/>
  <c r="L25" i="110"/>
  <c r="M25" i="110" s="1"/>
  <c r="H94" i="110"/>
  <c r="F54" i="35"/>
  <c r="E17" i="68"/>
  <c r="R130" i="73"/>
  <c r="J21" i="18"/>
  <c r="P22" i="22"/>
  <c r="C20" i="121"/>
  <c r="I9" i="153"/>
  <c r="C13" i="152" s="1"/>
  <c r="E21" i="66"/>
  <c r="E22" i="110"/>
  <c r="L22" i="110" s="1"/>
  <c r="M22" i="110" s="1"/>
  <c r="X25" i="57"/>
  <c r="X46" i="57" s="1"/>
  <c r="X51" i="57" s="1"/>
  <c r="D49" i="31"/>
  <c r="F49" i="31" s="1"/>
  <c r="I206" i="111"/>
  <c r="I102" i="111"/>
  <c r="I86" i="111"/>
  <c r="I227" i="111"/>
  <c r="I67" i="111"/>
  <c r="I178" i="111"/>
  <c r="I58" i="111"/>
  <c r="I201" i="111"/>
  <c r="I57" i="111"/>
  <c r="I192" i="111"/>
  <c r="I96" i="111"/>
  <c r="I175" i="111"/>
  <c r="I23" i="111"/>
  <c r="I37" i="111"/>
  <c r="I125" i="111"/>
  <c r="I132" i="111"/>
  <c r="I219" i="111"/>
  <c r="I59" i="111"/>
  <c r="I170" i="111"/>
  <c r="I50" i="111"/>
  <c r="I193" i="111"/>
  <c r="I33" i="111"/>
  <c r="I184" i="111"/>
  <c r="I80" i="111"/>
  <c r="I167" i="111"/>
  <c r="I15" i="111"/>
  <c r="I180" i="111"/>
  <c r="I123" i="111"/>
  <c r="I252" i="111"/>
  <c r="I78" i="111"/>
  <c r="I12" i="111"/>
  <c r="I150" i="111"/>
  <c r="I211" i="111"/>
  <c r="I51" i="111"/>
  <c r="I162" i="111"/>
  <c r="I26" i="111"/>
  <c r="I185" i="111"/>
  <c r="I25" i="111"/>
  <c r="I176" i="111"/>
  <c r="I72" i="111"/>
  <c r="I159" i="111"/>
  <c r="I7" i="111"/>
  <c r="I198" i="111"/>
  <c r="I124" i="111"/>
  <c r="I54" i="111"/>
  <c r="I166" i="111"/>
  <c r="I173" i="111"/>
  <c r="I195" i="111"/>
  <c r="I43" i="111"/>
  <c r="I154" i="111"/>
  <c r="I18" i="111"/>
  <c r="I177" i="111"/>
  <c r="I17" i="111"/>
  <c r="I168" i="111"/>
  <c r="I32" i="111"/>
  <c r="I119" i="111"/>
  <c r="I28" i="111"/>
  <c r="I221" i="111"/>
  <c r="I117" i="111"/>
  <c r="I140" i="111"/>
  <c r="I231" i="111"/>
  <c r="I196" i="111"/>
  <c r="I131" i="111"/>
  <c r="I146" i="111"/>
  <c r="I233" i="111"/>
  <c r="I9" i="111"/>
  <c r="I128" i="111"/>
  <c r="I103" i="111"/>
  <c r="I174" i="111"/>
  <c r="I134" i="111"/>
  <c r="I164" i="111"/>
  <c r="I14" i="111"/>
  <c r="I83" i="111"/>
  <c r="I49" i="111"/>
  <c r="I20" i="111"/>
  <c r="I142" i="111"/>
  <c r="I84" i="111"/>
  <c r="I42" i="111"/>
  <c r="I75" i="111"/>
  <c r="I122" i="111"/>
  <c r="I209" i="111"/>
  <c r="I232" i="111"/>
  <c r="I104" i="111"/>
  <c r="I71" i="111"/>
  <c r="K257" i="111"/>
  <c r="I30" i="111"/>
  <c r="I34" i="111"/>
  <c r="I161" i="111"/>
  <c r="I47" i="111"/>
  <c r="I205" i="111"/>
  <c r="I251" i="111"/>
  <c r="I214" i="111"/>
  <c r="I130" i="111"/>
  <c r="I240" i="111"/>
  <c r="I79" i="111"/>
  <c r="I65" i="111"/>
  <c r="I188" i="111"/>
  <c r="I189" i="111"/>
  <c r="I35" i="111"/>
  <c r="I114" i="111"/>
  <c r="I169" i="111"/>
  <c r="I224" i="111"/>
  <c r="I24" i="111"/>
  <c r="I63" i="111"/>
  <c r="I203" i="111"/>
  <c r="I236" i="111"/>
  <c r="I200" i="111"/>
  <c r="I27" i="111"/>
  <c r="I76" i="111"/>
  <c r="I212" i="111"/>
  <c r="I19" i="111"/>
  <c r="I90" i="111"/>
  <c r="I216" i="111"/>
  <c r="I16" i="111"/>
  <c r="I215" i="111"/>
  <c r="I172" i="111"/>
  <c r="I38" i="111"/>
  <c r="I112" i="111"/>
  <c r="I237" i="111"/>
  <c r="I213" i="111"/>
  <c r="I253" i="111"/>
  <c r="I250" i="111"/>
  <c r="I74" i="111"/>
  <c r="I145" i="111"/>
  <c r="I208" i="111"/>
  <c r="I255" i="111"/>
  <c r="I39" i="111"/>
  <c r="I256" i="111"/>
  <c r="I8" i="111"/>
  <c r="I126" i="111"/>
  <c r="I60" i="111"/>
  <c r="I153" i="111"/>
  <c r="I242" i="111"/>
  <c r="I66" i="111"/>
  <c r="I137" i="111"/>
  <c r="I247" i="111"/>
  <c r="I31" i="111"/>
  <c r="I29" i="111"/>
  <c r="I230" i="111"/>
  <c r="I238" i="111"/>
  <c r="I222" i="111"/>
  <c r="I149" i="111"/>
  <c r="I207" i="111"/>
  <c r="I163" i="111"/>
  <c r="I234" i="111"/>
  <c r="I10" i="111"/>
  <c r="I129" i="111"/>
  <c r="I160" i="111"/>
  <c r="I223" i="111"/>
  <c r="I46" i="111"/>
  <c r="I52" i="111"/>
  <c r="I100" i="111"/>
  <c r="I92" i="111"/>
  <c r="I106" i="111"/>
  <c r="I190" i="111"/>
  <c r="I239" i="111"/>
  <c r="I155" i="111"/>
  <c r="I218" i="111"/>
  <c r="I257" i="111"/>
  <c r="I105" i="111"/>
  <c r="I152" i="111"/>
  <c r="I199" i="111"/>
  <c r="I69" i="111"/>
  <c r="I70" i="111"/>
  <c r="I187" i="111"/>
  <c r="I165" i="111"/>
  <c r="I182" i="111"/>
  <c r="I107" i="111"/>
  <c r="I138" i="111"/>
  <c r="I248" i="111"/>
  <c r="I120" i="111"/>
  <c r="I87" i="111"/>
  <c r="I53" i="111"/>
  <c r="I245" i="111"/>
  <c r="I45" i="111"/>
  <c r="I147" i="111"/>
  <c r="I210" i="111"/>
  <c r="I249" i="111"/>
  <c r="I97" i="111"/>
  <c r="I144" i="111"/>
  <c r="I191" i="111"/>
  <c r="I133" i="111"/>
  <c r="I93" i="111"/>
  <c r="I179" i="111"/>
  <c r="I217" i="111"/>
  <c r="I204" i="111"/>
  <c r="I94" i="111"/>
  <c r="I194" i="111"/>
  <c r="I68" i="111"/>
  <c r="I139" i="111"/>
  <c r="I186" i="111"/>
  <c r="I241" i="111"/>
  <c r="I89" i="111"/>
  <c r="I136" i="111"/>
  <c r="I183" i="111"/>
  <c r="I156" i="111"/>
  <c r="I116" i="111"/>
  <c r="I118" i="111"/>
  <c r="I225" i="111"/>
  <c r="I197" i="111"/>
  <c r="J38" i="66"/>
  <c r="E18" i="68"/>
  <c r="G17" i="145"/>
  <c r="J37" i="66"/>
  <c r="N108" i="77"/>
  <c r="H122" i="33"/>
  <c r="D127" i="31"/>
  <c r="H19" i="110"/>
  <c r="C11" i="34" s="1"/>
  <c r="F11" i="34" s="1"/>
  <c r="L19" i="110"/>
  <c r="M19" i="110" s="1"/>
  <c r="C8" i="34"/>
  <c r="F8" i="34" s="1"/>
  <c r="AF23" i="120"/>
  <c r="Y43" i="57"/>
  <c r="AC43" i="57" s="1"/>
  <c r="J7" i="145"/>
  <c r="M11" i="110"/>
  <c r="G22" i="145"/>
  <c r="N104" i="74"/>
  <c r="T130" i="75"/>
  <c r="T188" i="75" s="1"/>
  <c r="J17" i="66"/>
  <c r="J18" i="66" s="1"/>
  <c r="C22" i="160"/>
  <c r="E18" i="145"/>
  <c r="K135" i="111"/>
  <c r="E135" i="111"/>
  <c r="G135" i="111"/>
  <c r="D120" i="31" s="1"/>
  <c r="D119" i="31" s="1"/>
  <c r="F101" i="32"/>
  <c r="F37" i="31" s="1"/>
  <c r="I243" i="111"/>
  <c r="L43" i="110"/>
  <c r="M43" i="110" s="1"/>
  <c r="K46" i="57"/>
  <c r="K51" i="57" s="1"/>
  <c r="O130" i="73"/>
  <c r="Y20" i="57"/>
  <c r="AC20" i="57" s="1"/>
  <c r="I17" i="145"/>
  <c r="G14" i="111"/>
  <c r="J7" i="68"/>
  <c r="N165" i="76"/>
  <c r="N166" i="76" s="1"/>
  <c r="J20" i="67"/>
  <c r="Z16" i="22"/>
  <c r="AC41" i="120"/>
  <c r="I40" i="125"/>
  <c r="J40" i="125" s="1"/>
  <c r="B121" i="54"/>
  <c r="F121" i="35"/>
  <c r="F7" i="110"/>
  <c r="E7" i="110"/>
  <c r="Y36" i="57"/>
  <c r="AC36" i="57" s="1"/>
  <c r="J48" i="111"/>
  <c r="L48" i="111" s="1"/>
  <c r="L49" i="111"/>
  <c r="F74" i="30"/>
  <c r="D73" i="30"/>
  <c r="G37" i="59"/>
  <c r="G56" i="59" s="1"/>
  <c r="L47" i="110"/>
  <c r="M47" i="110" s="1"/>
  <c r="R187" i="73"/>
  <c r="T165" i="76"/>
  <c r="J20" i="121"/>
  <c r="V20" i="121"/>
  <c r="L13" i="154"/>
  <c r="K6" i="154"/>
  <c r="O25" i="57"/>
  <c r="O46" i="57" s="1"/>
  <c r="O51" i="57" s="1"/>
  <c r="N165" i="77"/>
  <c r="P45" i="57"/>
  <c r="P244" i="73"/>
  <c r="D5" i="153"/>
  <c r="D24" i="153" s="1"/>
  <c r="H8" i="145"/>
  <c r="E6" i="153"/>
  <c r="F18" i="145"/>
  <c r="O244" i="73"/>
  <c r="P130" i="75"/>
  <c r="P188" i="75" s="1"/>
  <c r="L203" i="111"/>
  <c r="D34" i="66"/>
  <c r="M104" i="74"/>
  <c r="T108" i="76"/>
  <c r="AF30" i="120"/>
  <c r="AD30" i="120"/>
  <c r="D158" i="31"/>
  <c r="D156" i="31" s="1"/>
  <c r="H50" i="72"/>
  <c r="E13" i="144"/>
  <c r="F12" i="34" s="1"/>
  <c r="C22" i="22"/>
  <c r="K20" i="121"/>
  <c r="L57" i="110"/>
  <c r="M57" i="110" s="1"/>
  <c r="H57" i="110"/>
  <c r="P63" i="110"/>
  <c r="P64" i="110" s="1"/>
  <c r="P104" i="110" s="1"/>
  <c r="I135" i="111"/>
  <c r="H111" i="111"/>
  <c r="I111" i="111" s="1"/>
  <c r="L148" i="111"/>
  <c r="J143" i="111"/>
  <c r="F20" i="67"/>
  <c r="R187" i="75"/>
  <c r="J39" i="13"/>
  <c r="G48" i="13"/>
  <c r="J48" i="13" s="1"/>
  <c r="E16" i="22"/>
  <c r="AA19" i="22"/>
  <c r="AA16" i="22" s="1"/>
  <c r="F21" i="43"/>
  <c r="D22" i="22"/>
  <c r="E10" i="153"/>
  <c r="H35" i="110"/>
  <c r="L35" i="110"/>
  <c r="M35" i="110" s="1"/>
  <c r="H143" i="111"/>
  <c r="I143" i="111" s="1"/>
  <c r="I148" i="111"/>
  <c r="K15" i="106"/>
  <c r="N15" i="106" s="1"/>
  <c r="M46" i="57"/>
  <c r="M51" i="57" s="1"/>
  <c r="D104" i="110"/>
  <c r="E19" i="145"/>
  <c r="L33" i="110"/>
  <c r="M33" i="110" s="1"/>
  <c r="H33" i="110"/>
  <c r="D214" i="111"/>
  <c r="E226" i="111"/>
  <c r="C104" i="110"/>
  <c r="F104" i="110" s="1"/>
  <c r="E50" i="72"/>
  <c r="AA20" i="22"/>
  <c r="K49" i="111"/>
  <c r="G207" i="111"/>
  <c r="F17" i="145"/>
  <c r="H8" i="110"/>
  <c r="C6" i="34" s="1"/>
  <c r="F6" i="34" s="1"/>
  <c r="L87" i="110"/>
  <c r="M87" i="110" s="1"/>
  <c r="I7" i="67"/>
  <c r="N161" i="74"/>
  <c r="N162" i="74" s="1"/>
  <c r="U165" i="76"/>
  <c r="K39" i="17"/>
  <c r="U15" i="115"/>
  <c r="AA18" i="22"/>
  <c r="AA17" i="22"/>
  <c r="N16" i="22"/>
  <c r="F50" i="72"/>
  <c r="D78" i="31"/>
  <c r="D76" i="31" s="1"/>
  <c r="K49" i="72"/>
  <c r="F120" i="30" s="1"/>
  <c r="F118" i="30" s="1"/>
  <c r="I36" i="125"/>
  <c r="J36" i="125" s="1"/>
  <c r="AC24" i="120"/>
  <c r="AC40" i="120"/>
  <c r="AE40" i="120"/>
  <c r="D30" i="31"/>
  <c r="E165" i="111"/>
  <c r="K165" i="111"/>
  <c r="E20" i="145"/>
  <c r="I11" i="111"/>
  <c r="L38" i="66"/>
  <c r="G7" i="67"/>
  <c r="G10" i="67" s="1"/>
  <c r="M161" i="74"/>
  <c r="M162" i="74" s="1"/>
  <c r="D18" i="31"/>
  <c r="D17" i="31" s="1"/>
  <c r="F125" i="32"/>
  <c r="J49" i="72"/>
  <c r="F62" i="30" s="1"/>
  <c r="E21" i="106"/>
  <c r="M21" i="106" s="1"/>
  <c r="AA15" i="22"/>
  <c r="N20" i="121"/>
  <c r="C13" i="153"/>
  <c r="I18" i="153"/>
  <c r="E17" i="153"/>
  <c r="E13" i="153" s="1"/>
  <c r="K14" i="154"/>
  <c r="F58" i="110"/>
  <c r="E58" i="110"/>
  <c r="L78" i="110"/>
  <c r="M78" i="110" s="1"/>
  <c r="H78" i="110"/>
  <c r="Q81" i="110"/>
  <c r="R81" i="110" s="1"/>
  <c r="I157" i="111"/>
  <c r="G19" i="145"/>
  <c r="I109" i="111"/>
  <c r="F19" i="145"/>
  <c r="K151" i="111"/>
  <c r="F15" i="106"/>
  <c r="I41" i="111"/>
  <c r="G203" i="111"/>
  <c r="H20" i="145"/>
  <c r="F11" i="67"/>
  <c r="F15" i="67" s="1"/>
  <c r="P187" i="73"/>
  <c r="I20" i="67"/>
  <c r="C48" i="13"/>
  <c r="F39" i="13"/>
  <c r="H39" i="17"/>
  <c r="C136" i="35" s="1"/>
  <c r="F136" i="35" s="1"/>
  <c r="F48" i="17"/>
  <c r="H48" i="17" s="1"/>
  <c r="N49" i="72"/>
  <c r="F158" i="31" s="1"/>
  <c r="F24" i="49"/>
  <c r="H41" i="58"/>
  <c r="L32" i="110"/>
  <c r="M32" i="110" s="1"/>
  <c r="H32" i="110"/>
  <c r="M39" i="110"/>
  <c r="L62" i="110"/>
  <c r="H62" i="110"/>
  <c r="L67" i="110"/>
  <c r="M67" i="110" s="1"/>
  <c r="H67" i="110"/>
  <c r="C9" i="34" s="1"/>
  <c r="G215" i="111"/>
  <c r="K215" i="111"/>
  <c r="E215" i="111"/>
  <c r="F172" i="111"/>
  <c r="F171" i="111" s="1"/>
  <c r="G179" i="111"/>
  <c r="D67" i="31"/>
  <c r="F67" i="31" s="1"/>
  <c r="F64" i="31" s="1"/>
  <c r="F63" i="31" s="1"/>
  <c r="H82" i="111"/>
  <c r="I88" i="111"/>
  <c r="I31" i="58"/>
  <c r="I41" i="58" s="1"/>
  <c r="D10" i="30"/>
  <c r="F10" i="30" s="1"/>
  <c r="D42" i="111"/>
  <c r="K44" i="111"/>
  <c r="P25" i="57"/>
  <c r="P46" i="57" s="1"/>
  <c r="P51" i="57" s="1"/>
  <c r="J40" i="111"/>
  <c r="L40" i="111" s="1"/>
  <c r="F22" i="145"/>
  <c r="M108" i="76"/>
  <c r="C7" i="152"/>
  <c r="C8" i="152" s="1"/>
  <c r="E8" i="152" s="1"/>
  <c r="G64" i="111"/>
  <c r="F27" i="61"/>
  <c r="P12" i="61"/>
  <c r="P27" i="61" s="1"/>
  <c r="O108" i="77"/>
  <c r="L15" i="110"/>
  <c r="M15" i="110" s="1"/>
  <c r="K148" i="111"/>
  <c r="D143" i="111"/>
  <c r="V20" i="61"/>
  <c r="U20" i="61"/>
  <c r="D14" i="31"/>
  <c r="D12" i="31" s="1"/>
  <c r="D10" i="31" s="1"/>
  <c r="F124" i="32"/>
  <c r="H71" i="33"/>
  <c r="F128" i="31" s="1"/>
  <c r="M49" i="72"/>
  <c r="F118" i="31" s="1"/>
  <c r="Q7" i="110"/>
  <c r="R7" i="110" s="1"/>
  <c r="L51" i="110"/>
  <c r="M51" i="110" s="1"/>
  <c r="L54" i="110"/>
  <c r="M54" i="110" s="1"/>
  <c r="H71" i="110"/>
  <c r="L71" i="110"/>
  <c r="M71" i="110" s="1"/>
  <c r="L75" i="110"/>
  <c r="M75" i="110" s="1"/>
  <c r="H75" i="110"/>
  <c r="F109" i="111"/>
  <c r="L187" i="111"/>
  <c r="J171" i="111"/>
  <c r="L171" i="111" s="1"/>
  <c r="F13" i="68"/>
  <c r="Y10" i="57"/>
  <c r="AC10" i="57" s="1"/>
  <c r="I10" i="153"/>
  <c r="N21" i="18"/>
  <c r="E44" i="111"/>
  <c r="L194" i="111"/>
  <c r="H11" i="110"/>
  <c r="D104" i="30" s="1"/>
  <c r="F104" i="30" s="1"/>
  <c r="L17" i="68"/>
  <c r="R244" i="73"/>
  <c r="R245" i="73" s="1"/>
  <c r="L10" i="67"/>
  <c r="L21" i="67" s="1"/>
  <c r="H18" i="68"/>
  <c r="L7" i="68"/>
  <c r="L9" i="68" s="1"/>
  <c r="L18" i="68" s="1"/>
  <c r="P165" i="76"/>
  <c r="M165" i="76"/>
  <c r="U108" i="76"/>
  <c r="U166" i="76" s="1"/>
  <c r="R165" i="77"/>
  <c r="W8" i="22"/>
  <c r="H125" i="33"/>
  <c r="D94" i="31"/>
  <c r="D93" i="31" s="1"/>
  <c r="D91" i="31" s="1"/>
  <c r="G93" i="33"/>
  <c r="F89" i="31" s="1"/>
  <c r="F88" i="31" s="1"/>
  <c r="F84" i="31" s="1"/>
  <c r="D20" i="12"/>
  <c r="AA14" i="22"/>
  <c r="AF20" i="121"/>
  <c r="H37" i="110"/>
  <c r="L37" i="110"/>
  <c r="M37" i="110" s="1"/>
  <c r="E25" i="57"/>
  <c r="Y23" i="57"/>
  <c r="AC23" i="57" s="1"/>
  <c r="I121" i="111"/>
  <c r="J13" i="68"/>
  <c r="O222" i="77"/>
  <c r="N21" i="115"/>
  <c r="I22" i="22"/>
  <c r="E8" i="22"/>
  <c r="E22" i="22" s="1"/>
  <c r="K65" i="111"/>
  <c r="D123" i="30"/>
  <c r="F123" i="30" s="1"/>
  <c r="F121" i="30" s="1"/>
  <c r="H91" i="111"/>
  <c r="I91" i="111" s="1"/>
  <c r="D14" i="104"/>
  <c r="I13" i="111"/>
  <c r="K17" i="66"/>
  <c r="F17" i="68"/>
  <c r="M21" i="115"/>
  <c r="AD44" i="120"/>
  <c r="F126" i="32"/>
  <c r="I31" i="125"/>
  <c r="J31" i="125" s="1"/>
  <c r="H21" i="106"/>
  <c r="L21" i="106" s="1"/>
  <c r="J22" i="22"/>
  <c r="F13" i="153"/>
  <c r="F5" i="153" s="1"/>
  <c r="F24" i="153" s="1"/>
  <c r="L10" i="154"/>
  <c r="E73" i="111"/>
  <c r="K28" i="111"/>
  <c r="K100" i="111"/>
  <c r="H9" i="68"/>
  <c r="W130" i="75"/>
  <c r="W188" i="75" s="1"/>
  <c r="V108" i="76"/>
  <c r="C21" i="115"/>
  <c r="D116" i="31"/>
  <c r="F16" i="43"/>
  <c r="F77" i="30" s="1"/>
  <c r="D91" i="111"/>
  <c r="G91" i="111" s="1"/>
  <c r="N130" i="75"/>
  <c r="L31" i="66"/>
  <c r="L32" i="66" s="1"/>
  <c r="I41" i="125"/>
  <c r="J41" i="125" s="1"/>
  <c r="I32" i="125"/>
  <c r="J32" i="125" s="1"/>
  <c r="K7" i="18"/>
  <c r="R21" i="115"/>
  <c r="L45" i="57"/>
  <c r="L46" i="57" s="1"/>
  <c r="L51" i="57" s="1"/>
  <c r="F141" i="111"/>
  <c r="L15" i="67"/>
  <c r="V187" i="75"/>
  <c r="R130" i="75"/>
  <c r="H38" i="66"/>
  <c r="W108" i="76"/>
  <c r="W166" i="76" s="1"/>
  <c r="Z8" i="22"/>
  <c r="G50" i="72"/>
  <c r="E14" i="153"/>
  <c r="D70" i="30"/>
  <c r="D35" i="160"/>
  <c r="D33" i="160" s="1"/>
  <c r="I53" i="125"/>
  <c r="J53" i="125" s="1"/>
  <c r="I235" i="111"/>
  <c r="D145" i="31"/>
  <c r="D43" i="30"/>
  <c r="F55" i="30"/>
  <c r="B55" i="54"/>
  <c r="F55" i="35"/>
  <c r="I10" i="145"/>
  <c r="H10" i="145"/>
  <c r="A122" i="31"/>
  <c r="A123" i="31" s="1"/>
  <c r="A124" i="31" s="1"/>
  <c r="A125" i="31" s="1"/>
  <c r="A126" i="31" s="1"/>
  <c r="A127" i="31" s="1"/>
  <c r="A128" i="31" s="1"/>
  <c r="A129" i="31" s="1"/>
  <c r="A130" i="31" s="1"/>
  <c r="A131" i="31" s="1"/>
  <c r="A132" i="31" s="1"/>
  <c r="A133" i="31" s="1"/>
  <c r="A134" i="31" s="1"/>
  <c r="A135" i="31" s="1"/>
  <c r="A136" i="31" s="1"/>
  <c r="A137" i="31" s="1"/>
  <c r="A138" i="31" s="1"/>
  <c r="A139" i="31" s="1"/>
  <c r="A140" i="31" s="1"/>
  <c r="A141" i="31" s="1"/>
  <c r="A142" i="31" s="1"/>
  <c r="A143" i="31" s="1"/>
  <c r="A144" i="31" s="1"/>
  <c r="A145" i="31" s="1"/>
  <c r="A146" i="31" s="1"/>
  <c r="A147" i="31" s="1"/>
  <c r="A148" i="31" s="1"/>
  <c r="A149" i="31" s="1"/>
  <c r="A150" i="31" s="1"/>
  <c r="A151" i="31" s="1"/>
  <c r="A152" i="31" s="1"/>
  <c r="A153" i="31" s="1"/>
  <c r="A154" i="31" s="1"/>
  <c r="A155" i="31" s="1"/>
  <c r="A156" i="31" s="1"/>
  <c r="A157" i="31" s="1"/>
  <c r="A158" i="31" s="1"/>
  <c r="A159" i="31" s="1"/>
  <c r="A160" i="31" s="1"/>
  <c r="A161" i="31" s="1"/>
  <c r="A163" i="31" s="1"/>
  <c r="A164" i="31" s="1"/>
  <c r="A165" i="31" s="1"/>
  <c r="A166" i="31" s="1"/>
  <c r="A167" i="31" s="1"/>
  <c r="A168" i="31" s="1"/>
  <c r="A169" i="31" s="1"/>
  <c r="A170" i="31" s="1"/>
  <c r="A171" i="31" s="1"/>
  <c r="F12" i="31"/>
  <c r="F10" i="31" s="1"/>
  <c r="F4" i="34"/>
  <c r="F111" i="111"/>
  <c r="G113" i="111"/>
  <c r="F160" i="31"/>
  <c r="F159" i="31" s="1"/>
  <c r="F41" i="111"/>
  <c r="G42" i="111"/>
  <c r="D8" i="162"/>
  <c r="D12" i="162" s="1"/>
  <c r="B12" i="162"/>
  <c r="I95" i="111"/>
  <c r="G239" i="111"/>
  <c r="K239" i="111"/>
  <c r="E36" i="66"/>
  <c r="E38" i="66" s="1"/>
  <c r="E39" i="66" s="1"/>
  <c r="O108" i="76"/>
  <c r="O166" i="76" s="1"/>
  <c r="A37" i="11"/>
  <c r="A38" i="11" s="1"/>
  <c r="A39" i="11" s="1"/>
  <c r="A40" i="11" s="1"/>
  <c r="A41" i="11" s="1"/>
  <c r="A42" i="11" s="1"/>
  <c r="A43" i="11" s="1"/>
  <c r="A44" i="11" s="1"/>
  <c r="A45" i="11" s="1"/>
  <c r="A46" i="11" s="1"/>
  <c r="A47" i="11" s="1"/>
  <c r="M39" i="13"/>
  <c r="A39" i="21"/>
  <c r="A40" i="21" s="1"/>
  <c r="A41" i="21" s="1"/>
  <c r="A42" i="21" s="1"/>
  <c r="A43" i="21" s="1"/>
  <c r="A44" i="21" s="1"/>
  <c r="A45" i="21" s="1"/>
  <c r="A46" i="21" s="1"/>
  <c r="A47" i="21" s="1"/>
  <c r="A48" i="21" s="1"/>
  <c r="A49" i="21" s="1"/>
  <c r="AF42" i="120"/>
  <c r="F69" i="47"/>
  <c r="C19" i="43"/>
  <c r="F19" i="43" s="1"/>
  <c r="M45" i="110"/>
  <c r="H45" i="110"/>
  <c r="O63" i="110"/>
  <c r="Q49" i="110"/>
  <c r="H79" i="110"/>
  <c r="M79" i="110"/>
  <c r="L86" i="110"/>
  <c r="M86" i="110" s="1"/>
  <c r="H86" i="110"/>
  <c r="M89" i="110"/>
  <c r="Q72" i="110"/>
  <c r="R72" i="110" s="1"/>
  <c r="F21" i="31"/>
  <c r="H31" i="66"/>
  <c r="H32" i="66" s="1"/>
  <c r="F131" i="35"/>
  <c r="B131" i="54"/>
  <c r="I21" i="125"/>
  <c r="J21" i="125" s="1"/>
  <c r="R49" i="110"/>
  <c r="L53" i="110"/>
  <c r="M53" i="110" s="1"/>
  <c r="H53" i="110"/>
  <c r="H72" i="110"/>
  <c r="L72" i="110"/>
  <c r="M72" i="110" s="1"/>
  <c r="L76" i="110"/>
  <c r="M76" i="110" s="1"/>
  <c r="C55" i="152"/>
  <c r="E55" i="152" s="1"/>
  <c r="O130" i="75"/>
  <c r="E27" i="111"/>
  <c r="L20" i="110"/>
  <c r="M20" i="110" s="1"/>
  <c r="F105" i="31"/>
  <c r="G13" i="68"/>
  <c r="G18" i="68" s="1"/>
  <c r="AA12" i="22"/>
  <c r="AA8" i="22" s="1"/>
  <c r="N8" i="22"/>
  <c r="N22" i="22" s="1"/>
  <c r="L50" i="110"/>
  <c r="M50" i="110" s="1"/>
  <c r="H50" i="110"/>
  <c r="F257" i="111"/>
  <c r="G256" i="111"/>
  <c r="H9" i="110"/>
  <c r="U46" i="57"/>
  <c r="U51" i="57" s="1"/>
  <c r="C57" i="152"/>
  <c r="E57" i="152" s="1"/>
  <c r="H6" i="153"/>
  <c r="P222" i="77"/>
  <c r="B78" i="54"/>
  <c r="C77" i="35"/>
  <c r="D55" i="111"/>
  <c r="I17" i="66"/>
  <c r="Z40" i="21"/>
  <c r="F63" i="32"/>
  <c r="F16" i="31" s="1"/>
  <c r="F129" i="35"/>
  <c r="B129" i="54"/>
  <c r="C30" i="43"/>
  <c r="F30" i="43" s="1"/>
  <c r="F109" i="47"/>
  <c r="F110" i="47" s="1"/>
  <c r="F24" i="66"/>
  <c r="F25" i="66" s="1"/>
  <c r="F32" i="66" s="1"/>
  <c r="F73" i="110"/>
  <c r="E73" i="110"/>
  <c r="L80" i="110"/>
  <c r="M80" i="110" s="1"/>
  <c r="H80" i="110"/>
  <c r="L83" i="110"/>
  <c r="M83" i="110" s="1"/>
  <c r="H83" i="110"/>
  <c r="I6" i="111"/>
  <c r="I21" i="111"/>
  <c r="I127" i="111"/>
  <c r="I228" i="111"/>
  <c r="I61" i="111"/>
  <c r="I22" i="111"/>
  <c r="I115" i="111"/>
  <c r="I62" i="111"/>
  <c r="I108" i="111"/>
  <c r="I36" i="111"/>
  <c r="I44" i="111"/>
  <c r="I73" i="111"/>
  <c r="I56" i="111"/>
  <c r="I158" i="111"/>
  <c r="I77" i="111"/>
  <c r="I85" i="111"/>
  <c r="I226" i="111"/>
  <c r="I246" i="111"/>
  <c r="I254" i="111"/>
  <c r="I181" i="111"/>
  <c r="I220" i="111"/>
  <c r="I101" i="111"/>
  <c r="K8" i="22"/>
  <c r="G13" i="67"/>
  <c r="N187" i="75"/>
  <c r="D35" i="66"/>
  <c r="D14" i="67"/>
  <c r="D15" i="67" s="1"/>
  <c r="Z8" i="21"/>
  <c r="E7" i="18"/>
  <c r="D21" i="18"/>
  <c r="E21" i="18" s="1"/>
  <c r="L7" i="154"/>
  <c r="L6" i="154" s="1"/>
  <c r="F13" i="36" s="1"/>
  <c r="H6" i="154"/>
  <c r="H22" i="154" s="1"/>
  <c r="L15" i="154"/>
  <c r="L21" i="154"/>
  <c r="H36" i="110"/>
  <c r="M36" i="110"/>
  <c r="L69" i="110"/>
  <c r="M69" i="110"/>
  <c r="E98" i="110"/>
  <c r="J45" i="57"/>
  <c r="J46" i="57" s="1"/>
  <c r="J51" i="57" s="1"/>
  <c r="F27" i="111"/>
  <c r="F13" i="111" s="1"/>
  <c r="J31" i="66"/>
  <c r="J32" i="66" s="1"/>
  <c r="E15" i="67"/>
  <c r="E21" i="67" s="1"/>
  <c r="E15" i="18"/>
  <c r="J7" i="106"/>
  <c r="K7" i="106"/>
  <c r="N7" i="106" s="1"/>
  <c r="F21" i="18"/>
  <c r="H7" i="18"/>
  <c r="C138" i="35" s="1"/>
  <c r="F138" i="35" s="1"/>
  <c r="I28" i="58"/>
  <c r="I82" i="111"/>
  <c r="C58" i="152"/>
  <c r="E58" i="152" s="1"/>
  <c r="J243" i="111"/>
  <c r="L243" i="111" s="1"/>
  <c r="K38" i="66"/>
  <c r="H126" i="33"/>
  <c r="D135" i="31"/>
  <c r="D134" i="31" s="1"/>
  <c r="H115" i="33"/>
  <c r="F135" i="31" s="1"/>
  <c r="G104" i="110"/>
  <c r="O98" i="110" s="1"/>
  <c r="P108" i="76"/>
  <c r="G27" i="61"/>
  <c r="Q12" i="61"/>
  <c r="Q27" i="61" s="1"/>
  <c r="N130" i="73"/>
  <c r="K8" i="68"/>
  <c r="K9" i="68" s="1"/>
  <c r="K18" i="68" s="1"/>
  <c r="G115" i="33"/>
  <c r="F94" i="31" s="1"/>
  <c r="D62" i="30"/>
  <c r="D60" i="30" s="1"/>
  <c r="D50" i="72"/>
  <c r="H70" i="110"/>
  <c r="L70" i="110"/>
  <c r="M70" i="110" s="1"/>
  <c r="L95" i="110"/>
  <c r="M95" i="110" s="1"/>
  <c r="H95" i="110"/>
  <c r="E15" i="125"/>
  <c r="J8" i="145"/>
  <c r="F27" i="43"/>
  <c r="K39" i="13"/>
  <c r="N39" i="13" s="1"/>
  <c r="N40" i="13"/>
  <c r="F44" i="35"/>
  <c r="B44" i="54"/>
  <c r="L88" i="110"/>
  <c r="M88" i="110" s="1"/>
  <c r="H88" i="110"/>
  <c r="K113" i="111"/>
  <c r="I113" i="111"/>
  <c r="F116" i="31"/>
  <c r="E42" i="111"/>
  <c r="D13" i="111"/>
  <c r="O188" i="75"/>
  <c r="P130" i="73"/>
  <c r="J55" i="111"/>
  <c r="L55" i="111" s="1"/>
  <c r="J11" i="67"/>
  <c r="J15" i="67" s="1"/>
  <c r="J21" i="67" s="1"/>
  <c r="N187" i="73"/>
  <c r="I38" i="66"/>
  <c r="J8" i="68"/>
  <c r="J9" i="68" s="1"/>
  <c r="N222" i="77"/>
  <c r="N223" i="77" s="1"/>
  <c r="AC32" i="120"/>
  <c r="AE19" i="120"/>
  <c r="C11" i="43"/>
  <c r="F11" i="43" s="1"/>
  <c r="F43" i="47"/>
  <c r="E7" i="36"/>
  <c r="F7" i="36" s="1"/>
  <c r="F6" i="36" s="1"/>
  <c r="E11" i="36"/>
  <c r="F11" i="36" s="1"/>
  <c r="F9" i="36" s="1"/>
  <c r="L92" i="110"/>
  <c r="M92" i="110" s="1"/>
  <c r="M56" i="110"/>
  <c r="L100" i="111"/>
  <c r="A41" i="13"/>
  <c r="A42" i="13" s="1"/>
  <c r="A43" i="13" s="1"/>
  <c r="A44" i="13" s="1"/>
  <c r="A45" i="13" s="1"/>
  <c r="A46" i="13" s="1"/>
  <c r="A47" i="13" s="1"/>
  <c r="A48" i="13" s="1"/>
  <c r="A38" i="13"/>
  <c r="A39" i="13" s="1"/>
  <c r="A40" i="13" s="1"/>
  <c r="F30" i="47"/>
  <c r="C10" i="43"/>
  <c r="L10" i="110"/>
  <c r="M10" i="110" s="1"/>
  <c r="H10" i="110"/>
  <c r="D46" i="30" s="1"/>
  <c r="F46" i="30" s="1"/>
  <c r="L49" i="110"/>
  <c r="M49" i="110" s="1"/>
  <c r="H49" i="110"/>
  <c r="L85" i="110"/>
  <c r="M85" i="110" s="1"/>
  <c r="H85" i="110"/>
  <c r="L96" i="110"/>
  <c r="M96" i="110" s="1"/>
  <c r="H96" i="110"/>
  <c r="I20" i="145"/>
  <c r="F21" i="145"/>
  <c r="G18" i="145"/>
  <c r="E22" i="145"/>
  <c r="G20" i="145"/>
  <c r="G21" i="145"/>
  <c r="H17" i="145"/>
  <c r="E21" i="145"/>
  <c r="E17" i="145"/>
  <c r="C56" i="152"/>
  <c r="E56" i="152" s="1"/>
  <c r="D243" i="111"/>
  <c r="G230" i="111"/>
  <c r="F43" i="31"/>
  <c r="W38" i="120"/>
  <c r="W47" i="120" s="1"/>
  <c r="D24" i="66"/>
  <c r="H55" i="110"/>
  <c r="L55" i="110"/>
  <c r="M55" i="110" s="1"/>
  <c r="M59" i="110"/>
  <c r="H59" i="110"/>
  <c r="G15" i="67"/>
  <c r="I21" i="18"/>
  <c r="K21" i="18" s="1"/>
  <c r="AA44" i="21"/>
  <c r="E40" i="21"/>
  <c r="M22" i="22"/>
  <c r="O20" i="121"/>
  <c r="I50" i="125"/>
  <c r="J50" i="125" s="1"/>
  <c r="AE20" i="121"/>
  <c r="K143" i="111"/>
  <c r="I10" i="67"/>
  <c r="K31" i="66"/>
  <c r="K32" i="66" s="1"/>
  <c r="G17" i="66"/>
  <c r="G18" i="66" s="1"/>
  <c r="G39" i="66" s="1"/>
  <c r="G21" i="18"/>
  <c r="AA46" i="21"/>
  <c r="AA42" i="21"/>
  <c r="F28" i="43"/>
  <c r="F7" i="43"/>
  <c r="K20" i="67"/>
  <c r="D20" i="67"/>
  <c r="M130" i="75"/>
  <c r="M188" i="75" s="1"/>
  <c r="V130" i="75"/>
  <c r="V188" i="75" s="1"/>
  <c r="G47" i="11"/>
  <c r="G48" i="11" s="1"/>
  <c r="T40" i="21"/>
  <c r="A38" i="120"/>
  <c r="A39" i="120" s="1"/>
  <c r="A40" i="120" s="1"/>
  <c r="A41" i="120" s="1"/>
  <c r="A42" i="120" s="1"/>
  <c r="A43" i="120" s="1"/>
  <c r="A44" i="120" s="1"/>
  <c r="A45" i="120" s="1"/>
  <c r="A46" i="120" s="1"/>
  <c r="A47" i="120" s="1"/>
  <c r="A37" i="120"/>
  <c r="H14" i="153"/>
  <c r="H13" i="153" s="1"/>
  <c r="R45" i="57"/>
  <c r="R46" i="57" s="1"/>
  <c r="R51" i="57" s="1"/>
  <c r="Y22" i="22"/>
  <c r="N27" i="72"/>
  <c r="F157" i="31" s="1"/>
  <c r="F156" i="31" s="1"/>
  <c r="Q45" i="57"/>
  <c r="Q46" i="57" s="1"/>
  <c r="Q51" i="57" s="1"/>
  <c r="F28" i="30"/>
  <c r="D171" i="111"/>
  <c r="G153" i="111"/>
  <c r="K8" i="111"/>
  <c r="R165" i="76"/>
  <c r="R166" i="76" s="1"/>
  <c r="H11" i="66"/>
  <c r="H18" i="66" s="1"/>
  <c r="M7" i="13"/>
  <c r="L15" i="106"/>
  <c r="Q21" i="115"/>
  <c r="D21" i="115"/>
  <c r="U21" i="115" s="1"/>
  <c r="AE9" i="120"/>
  <c r="E35" i="160"/>
  <c r="E33" i="160" s="1"/>
  <c r="K15" i="67"/>
  <c r="V165" i="76"/>
  <c r="V166" i="76" s="1"/>
  <c r="L7" i="13"/>
  <c r="G22" i="22"/>
  <c r="AF9" i="120"/>
  <c r="H123" i="33"/>
  <c r="C6" i="153"/>
  <c r="C5" i="153" s="1"/>
  <c r="C24" i="153" s="1"/>
  <c r="V25" i="57"/>
  <c r="V46" i="57" s="1"/>
  <c r="V51" i="57" s="1"/>
  <c r="F826" i="52"/>
  <c r="G46" i="57"/>
  <c r="G51" i="57" s="1"/>
  <c r="D109" i="111"/>
  <c r="K109" i="111" s="1"/>
  <c r="I13" i="68"/>
  <c r="C20" i="12"/>
  <c r="H40" i="21"/>
  <c r="AD20" i="121"/>
  <c r="C12" i="34"/>
  <c r="D79" i="31"/>
  <c r="F79" i="31" s="1"/>
  <c r="F74" i="31" s="1"/>
  <c r="D30" i="160"/>
  <c r="D28" i="160" s="1"/>
  <c r="D22" i="160" s="1"/>
  <c r="D17" i="104"/>
  <c r="D23" i="104" s="1"/>
  <c r="E6" i="104" s="1"/>
  <c r="D118" i="35"/>
  <c r="C57" i="35"/>
  <c r="F92" i="35"/>
  <c r="F120" i="35"/>
  <c r="B62" i="54"/>
  <c r="B61" i="54"/>
  <c r="B124" i="54"/>
  <c r="F123" i="35"/>
  <c r="B111" i="54"/>
  <c r="F130" i="35"/>
  <c r="F127" i="35" s="1"/>
  <c r="C127" i="35"/>
  <c r="B59" i="54"/>
  <c r="B119" i="54"/>
  <c r="F114" i="35"/>
  <c r="AC46" i="120"/>
  <c r="AE23" i="120"/>
  <c r="AC18" i="120"/>
  <c r="AE27" i="120"/>
  <c r="AF44" i="120"/>
  <c r="AE7" i="120"/>
  <c r="AC25" i="120"/>
  <c r="AE11" i="120"/>
  <c r="AE28" i="120"/>
  <c r="AE34" i="120"/>
  <c r="AF34" i="120"/>
  <c r="AE13" i="120"/>
  <c r="AD36" i="120"/>
  <c r="AC17" i="120"/>
  <c r="AE31" i="120"/>
  <c r="AC15" i="120"/>
  <c r="AE45" i="120"/>
  <c r="AA6" i="120"/>
  <c r="AC16" i="120"/>
  <c r="O6" i="120"/>
  <c r="O47" i="120" s="1"/>
  <c r="AD9" i="120"/>
  <c r="AC9" i="120"/>
  <c r="P6" i="120"/>
  <c r="P47" i="120" s="1"/>
  <c r="AB6" i="120"/>
  <c r="AD39" i="120"/>
  <c r="AD45" i="120"/>
  <c r="AE32" i="120"/>
  <c r="AE24" i="120"/>
  <c r="B47" i="54"/>
  <c r="W40" i="21"/>
  <c r="AA45" i="21"/>
  <c r="AA48" i="21"/>
  <c r="H8" i="21"/>
  <c r="N40" i="21"/>
  <c r="B19" i="54"/>
  <c r="H49" i="21"/>
  <c r="B23" i="54"/>
  <c r="AA41" i="21"/>
  <c r="AA20" i="21"/>
  <c r="B16" i="54"/>
  <c r="AA11" i="21"/>
  <c r="T8" i="21"/>
  <c r="N8" i="21"/>
  <c r="N49" i="21" s="1"/>
  <c r="W8" i="21"/>
  <c r="C65" i="35" s="1"/>
  <c r="Q8" i="21"/>
  <c r="Q49" i="21" s="1"/>
  <c r="AA43" i="21"/>
  <c r="C8" i="35"/>
  <c r="F8" i="35" s="1"/>
  <c r="K8" i="21"/>
  <c r="K49" i="21" s="1"/>
  <c r="A37" i="17"/>
  <c r="E48" i="17"/>
  <c r="F107" i="35"/>
  <c r="N39" i="17"/>
  <c r="E39" i="17"/>
  <c r="F48" i="13"/>
  <c r="K48" i="13"/>
  <c r="N48" i="13" s="1"/>
  <c r="N8" i="13"/>
  <c r="K7" i="13"/>
  <c r="N7" i="13" s="1"/>
  <c r="J47" i="11"/>
  <c r="U39" i="114"/>
  <c r="U48" i="114" s="1"/>
  <c r="F4" i="36"/>
  <c r="A37" i="114"/>
  <c r="F56" i="35"/>
  <c r="B9" i="54"/>
  <c r="F52" i="35"/>
  <c r="F14" i="35"/>
  <c r="F122" i="35"/>
  <c r="F105" i="35"/>
  <c r="B50" i="54"/>
  <c r="B49" i="54" s="1"/>
  <c r="C49" i="35"/>
  <c r="F106" i="35"/>
  <c r="B128" i="54"/>
  <c r="B127" i="54" s="1"/>
  <c r="B118" i="54" s="1"/>
  <c r="F32" i="35"/>
  <c r="F53" i="35"/>
  <c r="C119" i="35"/>
  <c r="B60" i="54"/>
  <c r="B41" i="54"/>
  <c r="AF11" i="120"/>
  <c r="AD11" i="120"/>
  <c r="AF43" i="120"/>
  <c r="AF14" i="120"/>
  <c r="AF32" i="120"/>
  <c r="AC29" i="120"/>
  <c r="AF39" i="120"/>
  <c r="AF38" i="120" s="1"/>
  <c r="AE41" i="120"/>
  <c r="AF28" i="120"/>
  <c r="AC13" i="120"/>
  <c r="AE15" i="120"/>
  <c r="AE8" i="120"/>
  <c r="AD29" i="120"/>
  <c r="AE29" i="120"/>
  <c r="AC27" i="120"/>
  <c r="AF16" i="120"/>
  <c r="AE16" i="120"/>
  <c r="AF31" i="120"/>
  <c r="AD31" i="120"/>
  <c r="AD15" i="120"/>
  <c r="AF15" i="120"/>
  <c r="AD12" i="120"/>
  <c r="AF12" i="120"/>
  <c r="AD18" i="120"/>
  <c r="AF18" i="120"/>
  <c r="AD25" i="120"/>
  <c r="AF25" i="120"/>
  <c r="AD8" i="120"/>
  <c r="AF8" i="120"/>
  <c r="AF6" i="120" s="1"/>
  <c r="AF17" i="120"/>
  <c r="AD17" i="120"/>
  <c r="AF10" i="120"/>
  <c r="AD10" i="120"/>
  <c r="AC33" i="120"/>
  <c r="AE10" i="120"/>
  <c r="AC28" i="120"/>
  <c r="AC11" i="120"/>
  <c r="AD46" i="120"/>
  <c r="AF41" i="120"/>
  <c r="AD34" i="120"/>
  <c r="AE14" i="120"/>
  <c r="AF33" i="120"/>
  <c r="AE33" i="120"/>
  <c r="C7" i="163"/>
  <c r="AD28" i="120"/>
  <c r="AE36" i="120"/>
  <c r="AE25" i="120"/>
  <c r="AF19" i="120"/>
  <c r="AE18" i="120"/>
  <c r="AF36" i="120"/>
  <c r="AF13" i="120"/>
  <c r="F30" i="35"/>
  <c r="B30" i="54"/>
  <c r="F21" i="35"/>
  <c r="B21" i="54"/>
  <c r="B15" i="54"/>
  <c r="F15" i="35"/>
  <c r="F34" i="35"/>
  <c r="B34" i="54"/>
  <c r="F28" i="35"/>
  <c r="B28" i="54"/>
  <c r="F25" i="35"/>
  <c r="B25" i="54"/>
  <c r="B22" i="54"/>
  <c r="F22" i="35"/>
  <c r="AA16" i="21"/>
  <c r="AA14" i="21"/>
  <c r="AA36" i="21"/>
  <c r="AA37" i="21"/>
  <c r="AA23" i="21"/>
  <c r="AA21" i="21"/>
  <c r="B40" i="54"/>
  <c r="AA34" i="21"/>
  <c r="AA31" i="21"/>
  <c r="AA9" i="21"/>
  <c r="F36" i="35"/>
  <c r="AA38" i="21"/>
  <c r="AA28" i="21"/>
  <c r="AA25" i="21"/>
  <c r="AA22" i="21"/>
  <c r="AA13" i="21"/>
  <c r="AA32" i="21"/>
  <c r="B43" i="54"/>
  <c r="AA17" i="21"/>
  <c r="AA30" i="21"/>
  <c r="AA29" i="21"/>
  <c r="AA27" i="21"/>
  <c r="AA26" i="21"/>
  <c r="AA24" i="21"/>
  <c r="AA10" i="21"/>
  <c r="C31" i="35"/>
  <c r="F31" i="35" s="1"/>
  <c r="B33" i="54"/>
  <c r="AA18" i="21"/>
  <c r="B11" i="54"/>
  <c r="F11" i="35"/>
  <c r="B18" i="54"/>
  <c r="F18" i="35"/>
  <c r="B29" i="54"/>
  <c r="F29" i="35"/>
  <c r="B20" i="54"/>
  <c r="F20" i="35"/>
  <c r="F13" i="35"/>
  <c r="B13" i="54"/>
  <c r="AA15" i="21"/>
  <c r="B17" i="54"/>
  <c r="F10" i="35"/>
  <c r="AA33" i="21"/>
  <c r="F37" i="35"/>
  <c r="F45" i="35"/>
  <c r="AA35" i="21"/>
  <c r="F27" i="35"/>
  <c r="B35" i="54"/>
  <c r="AA12" i="21"/>
  <c r="E8" i="21"/>
  <c r="AA19" i="21"/>
  <c r="N48" i="17"/>
  <c r="B135" i="54"/>
  <c r="F85" i="35"/>
  <c r="F115" i="35"/>
  <c r="B115" i="54"/>
  <c r="F90" i="35"/>
  <c r="F93" i="35"/>
  <c r="F134" i="35"/>
  <c r="F116" i="35"/>
  <c r="C109" i="35"/>
  <c r="F100" i="35"/>
  <c r="B100" i="54"/>
  <c r="B97" i="54"/>
  <c r="F97" i="35"/>
  <c r="F94" i="35"/>
  <c r="B94" i="54"/>
  <c r="F80" i="35"/>
  <c r="B80" i="54"/>
  <c r="F102" i="35"/>
  <c r="B102" i="54"/>
  <c r="F99" i="35"/>
  <c r="B99" i="54"/>
  <c r="B96" i="54"/>
  <c r="F96" i="35"/>
  <c r="B86" i="54"/>
  <c r="F86" i="35"/>
  <c r="F79" i="35"/>
  <c r="B79" i="54"/>
  <c r="F101" i="35"/>
  <c r="B101" i="54"/>
  <c r="F98" i="35"/>
  <c r="B98" i="54"/>
  <c r="F95" i="35"/>
  <c r="B95" i="54"/>
  <c r="B81" i="54"/>
  <c r="F81" i="35"/>
  <c r="B84" i="54"/>
  <c r="F78" i="35"/>
  <c r="F113" i="35"/>
  <c r="B82" i="54"/>
  <c r="B91" i="54"/>
  <c r="F110" i="35"/>
  <c r="B110" i="54"/>
  <c r="B88" i="54"/>
  <c r="B117" i="54"/>
  <c r="B136" i="54"/>
  <c r="F83" i="35"/>
  <c r="F104" i="35"/>
  <c r="G13" i="46"/>
  <c r="E72" i="35" s="1"/>
  <c r="D132" i="31"/>
  <c r="D45" i="31"/>
  <c r="F129" i="31"/>
  <c r="F125" i="31" s="1"/>
  <c r="D64" i="31"/>
  <c r="D63" i="31" s="1"/>
  <c r="F120" i="31"/>
  <c r="F119" i="31" s="1"/>
  <c r="D21" i="31"/>
  <c r="D105" i="31"/>
  <c r="F70" i="31"/>
  <c r="F17" i="31"/>
  <c r="F8" i="31" s="1"/>
  <c r="D70" i="31"/>
  <c r="D129" i="31"/>
  <c r="D125" i="31" s="1"/>
  <c r="A56" i="30"/>
  <c r="A57" i="30" s="1"/>
  <c r="A58" i="30" s="1"/>
  <c r="A59" i="30" s="1"/>
  <c r="A60" i="30" s="1"/>
  <c r="A61" i="30" s="1"/>
  <c r="A62" i="30" s="1"/>
  <c r="A63" i="30" s="1"/>
  <c r="A64" i="30" s="1"/>
  <c r="A65" i="30" s="1"/>
  <c r="A66" i="30" s="1"/>
  <c r="D39" i="31"/>
  <c r="D96" i="31"/>
  <c r="F141" i="31"/>
  <c r="D137" i="31"/>
  <c r="D109" i="30"/>
  <c r="D105" i="30" s="1"/>
  <c r="F1230" i="51"/>
  <c r="D51" i="30"/>
  <c r="D47" i="30" s="1"/>
  <c r="F60" i="30"/>
  <c r="F44" i="30"/>
  <c r="F43" i="30" s="1"/>
  <c r="D55" i="30"/>
  <c r="D118" i="30"/>
  <c r="F13" i="30"/>
  <c r="F11" i="30" s="1"/>
  <c r="F113" i="30"/>
  <c r="F73" i="30"/>
  <c r="D63" i="30"/>
  <c r="D90" i="30"/>
  <c r="D84" i="30" s="1"/>
  <c r="F65" i="30"/>
  <c r="F63" i="30" s="1"/>
  <c r="D121" i="30"/>
  <c r="D30" i="30"/>
  <c r="D24" i="30" s="1"/>
  <c r="D13" i="30"/>
  <c r="D11" i="30" s="1"/>
  <c r="D113" i="30"/>
  <c r="V25" i="61"/>
  <c r="U25" i="61"/>
  <c r="I46" i="57"/>
  <c r="I51" i="57" s="1"/>
  <c r="B139" i="54"/>
  <c r="F139" i="35"/>
  <c r="F137" i="35" s="1"/>
  <c r="L113" i="111"/>
  <c r="J111" i="111"/>
  <c r="I171" i="111"/>
  <c r="K171" i="111"/>
  <c r="F69" i="35"/>
  <c r="B69" i="54"/>
  <c r="C29" i="152"/>
  <c r="E29" i="152" s="1"/>
  <c r="C31" i="152"/>
  <c r="E31" i="152" s="1"/>
  <c r="C19" i="152"/>
  <c r="C28" i="152"/>
  <c r="E28" i="152" s="1"/>
  <c r="C30" i="152"/>
  <c r="E30" i="152" s="1"/>
  <c r="L41" i="111"/>
  <c r="T46" i="57"/>
  <c r="T51" i="57" s="1"/>
  <c r="W22" i="22"/>
  <c r="C68" i="35"/>
  <c r="L27" i="111"/>
  <c r="J13" i="111"/>
  <c r="C45" i="152"/>
  <c r="E45" i="152" s="1"/>
  <c r="C43" i="152"/>
  <c r="E43" i="152" s="1"/>
  <c r="C42" i="152"/>
  <c r="E42" i="152" s="1"/>
  <c r="C41" i="152"/>
  <c r="E41" i="152" s="1"/>
  <c r="C27" i="152"/>
  <c r="E27" i="152" s="1"/>
  <c r="I21" i="67"/>
  <c r="E46" i="57"/>
  <c r="K55" i="111"/>
  <c r="E53" i="152"/>
  <c r="C134" i="35"/>
  <c r="L11" i="66"/>
  <c r="L18" i="66" s="1"/>
  <c r="L39" i="66" s="1"/>
  <c r="F98" i="111"/>
  <c r="I64" i="111"/>
  <c r="K64" i="111"/>
  <c r="K18" i="66"/>
  <c r="C21" i="152"/>
  <c r="E21" i="152" s="1"/>
  <c r="C25" i="152"/>
  <c r="E25" i="152" s="1"/>
  <c r="C24" i="152"/>
  <c r="E24" i="152" s="1"/>
  <c r="C23" i="152"/>
  <c r="E23" i="152" s="1"/>
  <c r="I151" i="111"/>
  <c r="H141" i="111"/>
  <c r="I141" i="111" s="1"/>
  <c r="E88" i="111"/>
  <c r="D82" i="111"/>
  <c r="K88" i="111"/>
  <c r="G88" i="111"/>
  <c r="H46" i="57"/>
  <c r="H51" i="57" s="1"/>
  <c r="I9" i="68"/>
  <c r="I18" i="68" s="1"/>
  <c r="F38" i="11"/>
  <c r="C47" i="11"/>
  <c r="C5" i="37" s="1"/>
  <c r="G12" i="29"/>
  <c r="L48" i="13"/>
  <c r="L49" i="13" s="1"/>
  <c r="J98" i="111"/>
  <c r="L91" i="111"/>
  <c r="L7" i="110"/>
  <c r="H7" i="110"/>
  <c r="T11" i="61"/>
  <c r="P26" i="61"/>
  <c r="T26" i="61" s="1"/>
  <c r="E148" i="111"/>
  <c r="E182" i="111"/>
  <c r="E9" i="111"/>
  <c r="E236" i="111"/>
  <c r="E253" i="111"/>
  <c r="E222" i="111"/>
  <c r="E68" i="111"/>
  <c r="E101" i="111"/>
  <c r="E159" i="111"/>
  <c r="E241" i="111"/>
  <c r="E147" i="111"/>
  <c r="Y9" i="91"/>
  <c r="K127" i="111"/>
  <c r="E127" i="111"/>
  <c r="G127" i="111"/>
  <c r="G20" i="67"/>
  <c r="D121" i="111"/>
  <c r="K123" i="111"/>
  <c r="G123" i="111"/>
  <c r="E123" i="111"/>
  <c r="B89" i="54"/>
  <c r="F89" i="35"/>
  <c r="L90" i="110"/>
  <c r="M90" i="110" s="1"/>
  <c r="H90" i="110"/>
  <c r="O187" i="73"/>
  <c r="O245" i="73" s="1"/>
  <c r="E61" i="111"/>
  <c r="E30" i="111"/>
  <c r="E74" i="111"/>
  <c r="E22" i="111"/>
  <c r="E56" i="111"/>
  <c r="E89" i="111"/>
  <c r="E181" i="111"/>
  <c r="E183" i="111"/>
  <c r="E218" i="111"/>
  <c r="E195" i="111"/>
  <c r="H19" i="67"/>
  <c r="H20" i="67" s="1"/>
  <c r="H21" i="67" s="1"/>
  <c r="O165" i="77"/>
  <c r="O223" i="77" s="1"/>
  <c r="F42" i="35"/>
  <c r="B42" i="54"/>
  <c r="Y13" i="91"/>
  <c r="E72" i="111"/>
  <c r="E52" i="111"/>
  <c r="E85" i="111"/>
  <c r="E33" i="111"/>
  <c r="E66" i="111"/>
  <c r="E142" i="111"/>
  <c r="E197" i="111"/>
  <c r="E191" i="111"/>
  <c r="E242" i="111"/>
  <c r="E211" i="111"/>
  <c r="Y7" i="91"/>
  <c r="G151" i="111"/>
  <c r="E151" i="111"/>
  <c r="E113" i="111"/>
  <c r="D38" i="66"/>
  <c r="J15" i="106"/>
  <c r="G21" i="106"/>
  <c r="F26" i="35"/>
  <c r="B26" i="54"/>
  <c r="B12" i="54"/>
  <c r="F12" i="35"/>
  <c r="E239" i="111"/>
  <c r="E207" i="111"/>
  <c r="E6" i="111"/>
  <c r="E93" i="111"/>
  <c r="E62" i="111"/>
  <c r="E96" i="111"/>
  <c r="E54" i="111"/>
  <c r="E77" i="111"/>
  <c r="E154" i="111"/>
  <c r="E245" i="111"/>
  <c r="E199" i="111"/>
  <c r="E250" i="111"/>
  <c r="E219" i="111"/>
  <c r="E48" i="111"/>
  <c r="AD6" i="81"/>
  <c r="U18" i="61"/>
  <c r="U16" i="61"/>
  <c r="G257" i="111"/>
  <c r="E115" i="111"/>
  <c r="E210" i="111"/>
  <c r="E177" i="111"/>
  <c r="E87" i="111"/>
  <c r="E168" i="111"/>
  <c r="E228" i="111"/>
  <c r="E36" i="111"/>
  <c r="E45" i="111"/>
  <c r="E129" i="111"/>
  <c r="E205" i="111"/>
  <c r="E53" i="111"/>
  <c r="E116" i="111"/>
  <c r="E216" i="111"/>
  <c r="E50" i="111"/>
  <c r="E60" i="111"/>
  <c r="E179" i="111"/>
  <c r="U14" i="61"/>
  <c r="U15" i="61"/>
  <c r="AD12" i="81"/>
  <c r="E107" i="111"/>
  <c r="E194" i="111"/>
  <c r="E161" i="111"/>
  <c r="E79" i="111"/>
  <c r="E156" i="111"/>
  <c r="E212" i="111"/>
  <c r="E25" i="111"/>
  <c r="E34" i="111"/>
  <c r="E108" i="111"/>
  <c r="E189" i="111"/>
  <c r="E32" i="111"/>
  <c r="E105" i="111"/>
  <c r="E200" i="111"/>
  <c r="E29" i="111"/>
  <c r="E49" i="111"/>
  <c r="Y8" i="91"/>
  <c r="Y11" i="91"/>
  <c r="AD14" i="81"/>
  <c r="E83" i="111"/>
  <c r="E186" i="111"/>
  <c r="E255" i="111"/>
  <c r="E71" i="111"/>
  <c r="E144" i="111"/>
  <c r="E196" i="111"/>
  <c r="E224" i="111"/>
  <c r="E24" i="111"/>
  <c r="E97" i="111"/>
  <c r="E174" i="111"/>
  <c r="E21" i="111"/>
  <c r="E94" i="111"/>
  <c r="E184" i="111"/>
  <c r="E18" i="111"/>
  <c r="E38" i="111"/>
  <c r="E100" i="111"/>
  <c r="Y15" i="91"/>
  <c r="E251" i="111"/>
  <c r="E75" i="111"/>
  <c r="E257" i="111"/>
  <c r="E247" i="111"/>
  <c r="E47" i="111"/>
  <c r="E133" i="111"/>
  <c r="E180" i="111"/>
  <c r="E208" i="111"/>
  <c r="E254" i="111"/>
  <c r="E86" i="111"/>
  <c r="E162" i="111"/>
  <c r="E10" i="111"/>
  <c r="E84" i="111"/>
  <c r="E158" i="111"/>
  <c r="E246" i="111"/>
  <c r="E28" i="111"/>
  <c r="E187" i="111"/>
  <c r="E65" i="111"/>
  <c r="E8" i="111"/>
  <c r="D11" i="111"/>
  <c r="C46" i="35"/>
  <c r="AA47" i="21"/>
  <c r="AF40" i="120"/>
  <c r="AD40" i="120"/>
  <c r="AF24" i="120"/>
  <c r="AD24" i="120"/>
  <c r="E157" i="111"/>
  <c r="E118" i="111"/>
  <c r="E256" i="111"/>
  <c r="E95" i="111"/>
  <c r="M7" i="110"/>
  <c r="E102" i="111"/>
  <c r="E125" i="111"/>
  <c r="E137" i="111"/>
  <c r="E128" i="111"/>
  <c r="E150" i="111"/>
  <c r="E152" i="111"/>
  <c r="E37" i="111"/>
  <c r="E23" i="111"/>
  <c r="E193" i="111"/>
  <c r="E43" i="111"/>
  <c r="AD11" i="81"/>
  <c r="Y6" i="91"/>
  <c r="Y10" i="91"/>
  <c r="G95" i="111"/>
  <c r="K95" i="111"/>
  <c r="F24" i="35"/>
  <c r="B24" i="54"/>
  <c r="AF45" i="120"/>
  <c r="AD27" i="120"/>
  <c r="AF27" i="120"/>
  <c r="E14" i="111"/>
  <c r="E230" i="111"/>
  <c r="E124" i="111"/>
  <c r="E136" i="111"/>
  <c r="E160" i="111"/>
  <c r="E138" i="111"/>
  <c r="E164" i="111"/>
  <c r="E178" i="111"/>
  <c r="E58" i="111"/>
  <c r="E31" i="111"/>
  <c r="E201" i="111"/>
  <c r="E51" i="111"/>
  <c r="AD10" i="81"/>
  <c r="U13" i="61"/>
  <c r="U21" i="61"/>
  <c r="I48" i="13"/>
  <c r="M48" i="13" s="1"/>
  <c r="M49" i="13" s="1"/>
  <c r="J49" i="21"/>
  <c r="H120" i="33"/>
  <c r="D85" i="31"/>
  <c r="F38" i="66"/>
  <c r="I11" i="66"/>
  <c r="I18" i="66" s="1"/>
  <c r="I39" i="66" s="1"/>
  <c r="L39" i="13"/>
  <c r="P165" i="77"/>
  <c r="F103" i="35"/>
  <c r="F87" i="35"/>
  <c r="B87" i="54"/>
  <c r="I27" i="125"/>
  <c r="J27" i="125" s="1"/>
  <c r="AE46" i="120"/>
  <c r="L66" i="110"/>
  <c r="M66" i="110" s="1"/>
  <c r="H17" i="58"/>
  <c r="H28" i="58" s="1"/>
  <c r="H11" i="145"/>
  <c r="J11" i="145" s="1"/>
  <c r="B7" i="163"/>
  <c r="M38" i="110"/>
  <c r="M62" i="110"/>
  <c r="H124" i="33"/>
  <c r="C35" i="160"/>
  <c r="C33" i="160" s="1"/>
  <c r="D76" i="35"/>
  <c r="B11" i="162"/>
  <c r="K6" i="159"/>
  <c r="H6" i="159"/>
  <c r="I6" i="159"/>
  <c r="J6" i="159"/>
  <c r="D8" i="31" l="1"/>
  <c r="C34" i="152"/>
  <c r="I14" i="153"/>
  <c r="K22" i="22"/>
  <c r="I7" i="153"/>
  <c r="G48" i="111"/>
  <c r="P245" i="73"/>
  <c r="Z49" i="21"/>
  <c r="C17" i="152"/>
  <c r="E17" i="152" s="1"/>
  <c r="C16" i="152"/>
  <c r="E16" i="152" s="1"/>
  <c r="C14" i="152"/>
  <c r="E14" i="152" s="1"/>
  <c r="C18" i="152"/>
  <c r="E18" i="152" s="1"/>
  <c r="C15" i="152"/>
  <c r="E15" i="152" s="1"/>
  <c r="M23" i="160"/>
  <c r="C12" i="152"/>
  <c r="E12" i="152" s="1"/>
  <c r="C6" i="152"/>
  <c r="F133" i="35"/>
  <c r="H22" i="110"/>
  <c r="J39" i="66"/>
  <c r="J17" i="145"/>
  <c r="I48" i="111"/>
  <c r="H40" i="111"/>
  <c r="K91" i="111"/>
  <c r="E5" i="153"/>
  <c r="E24" i="153" s="1"/>
  <c r="L81" i="110"/>
  <c r="M81" i="110" s="1"/>
  <c r="H81" i="110"/>
  <c r="AF47" i="120"/>
  <c r="T49" i="21"/>
  <c r="E91" i="111"/>
  <c r="U7" i="61"/>
  <c r="V7" i="61"/>
  <c r="B8" i="54"/>
  <c r="AA47" i="120"/>
  <c r="C9" i="152"/>
  <c r="E9" i="152" s="1"/>
  <c r="H42" i="58"/>
  <c r="M166" i="76"/>
  <c r="I6" i="153"/>
  <c r="T27" i="61"/>
  <c r="U27" i="61" s="1"/>
  <c r="AE38" i="120"/>
  <c r="B58" i="54"/>
  <c r="F58" i="35"/>
  <c r="F57" i="35" s="1"/>
  <c r="AB47" i="120"/>
  <c r="K39" i="66"/>
  <c r="J18" i="68"/>
  <c r="H98" i="111"/>
  <c r="AC38" i="120"/>
  <c r="AD38" i="120"/>
  <c r="AD47" i="120" s="1"/>
  <c r="F9" i="34"/>
  <c r="F7" i="34" s="1"/>
  <c r="C7" i="34"/>
  <c r="V27" i="61"/>
  <c r="L143" i="111"/>
  <c r="J141" i="111"/>
  <c r="L141" i="111" s="1"/>
  <c r="C137" i="35"/>
  <c r="H39" i="66"/>
  <c r="J20" i="145"/>
  <c r="T12" i="61"/>
  <c r="J27" i="61"/>
  <c r="I42" i="58"/>
  <c r="N188" i="75"/>
  <c r="F18" i="68"/>
  <c r="E143" i="111"/>
  <c r="G143" i="111"/>
  <c r="D141" i="111"/>
  <c r="Y25" i="57"/>
  <c r="AC25" i="57" s="1"/>
  <c r="C118" i="35"/>
  <c r="P166" i="76"/>
  <c r="G172" i="111"/>
  <c r="D41" i="111"/>
  <c r="G41" i="111" s="1"/>
  <c r="K42" i="111"/>
  <c r="H58" i="110"/>
  <c r="L58" i="110"/>
  <c r="M58" i="110" s="1"/>
  <c r="T166" i="76"/>
  <c r="F58" i="30"/>
  <c r="G214" i="111"/>
  <c r="K214" i="111"/>
  <c r="E214" i="111"/>
  <c r="P223" i="77"/>
  <c r="N245" i="73"/>
  <c r="C11" i="152"/>
  <c r="E11" i="152" s="1"/>
  <c r="Z22" i="22"/>
  <c r="C10" i="152"/>
  <c r="E10" i="152" s="1"/>
  <c r="C47" i="152"/>
  <c r="I17" i="153"/>
  <c r="I13" i="153" s="1"/>
  <c r="I5" i="153" s="1"/>
  <c r="I24" i="153" s="1"/>
  <c r="D229" i="111"/>
  <c r="K21" i="67"/>
  <c r="K22" i="154"/>
  <c r="C32" i="43"/>
  <c r="Y45" i="57"/>
  <c r="AC45" i="57" s="1"/>
  <c r="C25" i="43"/>
  <c r="H5" i="153"/>
  <c r="H24" i="153" s="1"/>
  <c r="F110" i="111"/>
  <c r="F202" i="111" s="1"/>
  <c r="R188" i="75"/>
  <c r="F21" i="67"/>
  <c r="G1218" i="51"/>
  <c r="G1212" i="51"/>
  <c r="G1206" i="51"/>
  <c r="G1200" i="51"/>
  <c r="G1217" i="51"/>
  <c r="G1211" i="51"/>
  <c r="G1205" i="51"/>
  <c r="G1199" i="51"/>
  <c r="G1216" i="51"/>
  <c r="G1210" i="51"/>
  <c r="G1204" i="51"/>
  <c r="G1198" i="51"/>
  <c r="G1215" i="51"/>
  <c r="G1209" i="51"/>
  <c r="G1203" i="51"/>
  <c r="G1197" i="51"/>
  <c r="G1214" i="51"/>
  <c r="G1208" i="51"/>
  <c r="G1202" i="51"/>
  <c r="G1213" i="51"/>
  <c r="G1207" i="51"/>
  <c r="G1201" i="51"/>
  <c r="G818" i="52"/>
  <c r="G812" i="52"/>
  <c r="G806" i="52"/>
  <c r="G800" i="52"/>
  <c r="G794" i="52"/>
  <c r="G788" i="52"/>
  <c r="G782" i="52"/>
  <c r="G776" i="52"/>
  <c r="G770" i="52"/>
  <c r="G764" i="52"/>
  <c r="G758" i="52"/>
  <c r="G752" i="52"/>
  <c r="G746" i="52"/>
  <c r="G740" i="52"/>
  <c r="G734" i="52"/>
  <c r="G728" i="52"/>
  <c r="G722" i="52"/>
  <c r="G716" i="52"/>
  <c r="G710" i="52"/>
  <c r="G704" i="52"/>
  <c r="G698" i="52"/>
  <c r="G692" i="52"/>
  <c r="G686" i="52"/>
  <c r="G680" i="52"/>
  <c r="G674" i="52"/>
  <c r="G668" i="52"/>
  <c r="G662" i="52"/>
  <c r="G656" i="52"/>
  <c r="G650" i="52"/>
  <c r="G644" i="52"/>
  <c r="G638" i="52"/>
  <c r="G632" i="52"/>
  <c r="G626" i="52"/>
  <c r="G620" i="52"/>
  <c r="G614" i="52"/>
  <c r="G608" i="52"/>
  <c r="G602" i="52"/>
  <c r="G596" i="52"/>
  <c r="G590" i="52"/>
  <c r="G584" i="52"/>
  <c r="G578" i="52"/>
  <c r="G572" i="52"/>
  <c r="G566" i="52"/>
  <c r="G560" i="52"/>
  <c r="G554" i="52"/>
  <c r="G548" i="52"/>
  <c r="G542" i="52"/>
  <c r="G536" i="52"/>
  <c r="G530" i="52"/>
  <c r="G524" i="52"/>
  <c r="G518" i="52"/>
  <c r="G512" i="52"/>
  <c r="G506" i="52"/>
  <c r="G500" i="52"/>
  <c r="G494" i="52"/>
  <c r="G488" i="52"/>
  <c r="G482" i="52"/>
  <c r="G476" i="52"/>
  <c r="G470" i="52"/>
  <c r="G464" i="52"/>
  <c r="G458" i="52"/>
  <c r="G452" i="52"/>
  <c r="G446" i="52"/>
  <c r="G440" i="52"/>
  <c r="G434" i="52"/>
  <c r="G428" i="52"/>
  <c r="G422" i="52"/>
  <c r="G416" i="52"/>
  <c r="G410" i="52"/>
  <c r="G404" i="52"/>
  <c r="G398" i="52"/>
  <c r="G392" i="52"/>
  <c r="G386" i="52"/>
  <c r="G380" i="52"/>
  <c r="G374" i="52"/>
  <c r="G368" i="52"/>
  <c r="G362" i="52"/>
  <c r="G356" i="52"/>
  <c r="G350" i="52"/>
  <c r="G344" i="52"/>
  <c r="G338" i="52"/>
  <c r="G332" i="52"/>
  <c r="G326" i="52"/>
  <c r="G320" i="52"/>
  <c r="G314" i="52"/>
  <c r="G817" i="52"/>
  <c r="G811" i="52"/>
  <c r="G805" i="52"/>
  <c r="G799" i="52"/>
  <c r="G793" i="52"/>
  <c r="G787" i="52"/>
  <c r="G781" i="52"/>
  <c r="G775" i="52"/>
  <c r="G769" i="52"/>
  <c r="G763" i="52"/>
  <c r="G757" i="52"/>
  <c r="G751" i="52"/>
  <c r="G745" i="52"/>
  <c r="G739" i="52"/>
  <c r="G733" i="52"/>
  <c r="G727" i="52"/>
  <c r="G721" i="52"/>
  <c r="G715" i="52"/>
  <c r="G709" i="52"/>
  <c r="G703" i="52"/>
  <c r="G697" i="52"/>
  <c r="G691" i="52"/>
  <c r="G685" i="52"/>
  <c r="G679" i="52"/>
  <c r="G673" i="52"/>
  <c r="G667" i="52"/>
  <c r="G661" i="52"/>
  <c r="G655" i="52"/>
  <c r="G649" i="52"/>
  <c r="G643" i="52"/>
  <c r="G637" i="52"/>
  <c r="G631" i="52"/>
  <c r="G625" i="52"/>
  <c r="G619" i="52"/>
  <c r="G613" i="52"/>
  <c r="G607" i="52"/>
  <c r="G601" i="52"/>
  <c r="G595" i="52"/>
  <c r="G589" i="52"/>
  <c r="G583" i="52"/>
  <c r="G577" i="52"/>
  <c r="G571" i="52"/>
  <c r="G565" i="52"/>
  <c r="G559" i="52"/>
  <c r="G553" i="52"/>
  <c r="G547" i="52"/>
  <c r="G541" i="52"/>
  <c r="G535" i="52"/>
  <c r="G529" i="52"/>
  <c r="G523" i="52"/>
  <c r="G517" i="52"/>
  <c r="G511" i="52"/>
  <c r="G505" i="52"/>
  <c r="G499" i="52"/>
  <c r="G493" i="52"/>
  <c r="G487" i="52"/>
  <c r="G481" i="52"/>
  <c r="G475" i="52"/>
  <c r="G469" i="52"/>
  <c r="G463" i="52"/>
  <c r="G457" i="52"/>
  <c r="G451" i="52"/>
  <c r="G445" i="52"/>
  <c r="G439" i="52"/>
  <c r="G433" i="52"/>
  <c r="G427" i="52"/>
  <c r="G421" i="52"/>
  <c r="G415" i="52"/>
  <c r="G409" i="52"/>
  <c r="G403" i="52"/>
  <c r="G397" i="52"/>
  <c r="G391" i="52"/>
  <c r="G385" i="52"/>
  <c r="G379" i="52"/>
  <c r="G373" i="52"/>
  <c r="G367" i="52"/>
  <c r="G361" i="52"/>
  <c r="G355" i="52"/>
  <c r="G349" i="52"/>
  <c r="G343" i="52"/>
  <c r="G337" i="52"/>
  <c r="G331" i="52"/>
  <c r="G325" i="52"/>
  <c r="G319" i="52"/>
  <c r="G313" i="52"/>
  <c r="G816" i="52"/>
  <c r="G810" i="52"/>
  <c r="G804" i="52"/>
  <c r="G798" i="52"/>
  <c r="G792" i="52"/>
  <c r="G786" i="52"/>
  <c r="G780" i="52"/>
  <c r="G774" i="52"/>
  <c r="G768" i="52"/>
  <c r="G762" i="52"/>
  <c r="G756" i="52"/>
  <c r="G750" i="52"/>
  <c r="G744" i="52"/>
  <c r="G738" i="52"/>
  <c r="G732" i="52"/>
  <c r="G726" i="52"/>
  <c r="G720" i="52"/>
  <c r="G714" i="52"/>
  <c r="G708" i="52"/>
  <c r="G702" i="52"/>
  <c r="G696" i="52"/>
  <c r="G690" i="52"/>
  <c r="G684" i="52"/>
  <c r="G678" i="52"/>
  <c r="G672" i="52"/>
  <c r="G666" i="52"/>
  <c r="G660" i="52"/>
  <c r="G654" i="52"/>
  <c r="G648" i="52"/>
  <c r="G642" i="52"/>
  <c r="G636" i="52"/>
  <c r="G630" i="52"/>
  <c r="G624" i="52"/>
  <c r="G618" i="52"/>
  <c r="G612" i="52"/>
  <c r="G606" i="52"/>
  <c r="G600" i="52"/>
  <c r="G594" i="52"/>
  <c r="G588" i="52"/>
  <c r="G582" i="52"/>
  <c r="G576" i="52"/>
  <c r="G570" i="52"/>
  <c r="G564" i="52"/>
  <c r="G558" i="52"/>
  <c r="G552" i="52"/>
  <c r="G546" i="52"/>
  <c r="G540" i="52"/>
  <c r="G534" i="52"/>
  <c r="G528" i="52"/>
  <c r="G522" i="52"/>
  <c r="G516" i="52"/>
  <c r="G510" i="52"/>
  <c r="G504" i="52"/>
  <c r="G498" i="52"/>
  <c r="G492" i="52"/>
  <c r="G486" i="52"/>
  <c r="G480" i="52"/>
  <c r="G474" i="52"/>
  <c r="G468" i="52"/>
  <c r="G462" i="52"/>
  <c r="G456" i="52"/>
  <c r="G450" i="52"/>
  <c r="G444" i="52"/>
  <c r="G438" i="52"/>
  <c r="G432" i="52"/>
  <c r="G426" i="52"/>
  <c r="G420" i="52"/>
  <c r="G414" i="52"/>
  <c r="G408" i="52"/>
  <c r="G402" i="52"/>
  <c r="G396" i="52"/>
  <c r="G390" i="52"/>
  <c r="G384" i="52"/>
  <c r="G378" i="52"/>
  <c r="G372" i="52"/>
  <c r="G366" i="52"/>
  <c r="G360" i="52"/>
  <c r="G354" i="52"/>
  <c r="G348" i="52"/>
  <c r="G342" i="52"/>
  <c r="G336" i="52"/>
  <c r="G330" i="52"/>
  <c r="G324" i="52"/>
  <c r="G318" i="52"/>
  <c r="G312" i="52"/>
  <c r="G815" i="52"/>
  <c r="G809" i="52"/>
  <c r="G803" i="52"/>
  <c r="G797" i="52"/>
  <c r="G791" i="52"/>
  <c r="G785" i="52"/>
  <c r="G779" i="52"/>
  <c r="G773" i="52"/>
  <c r="G767" i="52"/>
  <c r="G761" i="52"/>
  <c r="G755" i="52"/>
  <c r="G749" i="52"/>
  <c r="G743" i="52"/>
  <c r="G737" i="52"/>
  <c r="G731" i="52"/>
  <c r="G725" i="52"/>
  <c r="G719" i="52"/>
  <c r="G713" i="52"/>
  <c r="G707" i="52"/>
  <c r="G701" i="52"/>
  <c r="G695" i="52"/>
  <c r="G689" i="52"/>
  <c r="G683" i="52"/>
  <c r="G677" i="52"/>
  <c r="G671" i="52"/>
  <c r="G665" i="52"/>
  <c r="G659" i="52"/>
  <c r="G653" i="52"/>
  <c r="G647" i="52"/>
  <c r="G641" i="52"/>
  <c r="G635" i="52"/>
  <c r="G629" i="52"/>
  <c r="G623" i="52"/>
  <c r="G617" i="52"/>
  <c r="G611" i="52"/>
  <c r="G605" i="52"/>
  <c r="G599" i="52"/>
  <c r="G593" i="52"/>
  <c r="G587" i="52"/>
  <c r="G581" i="52"/>
  <c r="G575" i="52"/>
  <c r="G569" i="52"/>
  <c r="G563" i="52"/>
  <c r="G557" i="52"/>
  <c r="G551" i="52"/>
  <c r="G545" i="52"/>
  <c r="G539" i="52"/>
  <c r="G533" i="52"/>
  <c r="G527" i="52"/>
  <c r="G521" i="52"/>
  <c r="G515" i="52"/>
  <c r="G509" i="52"/>
  <c r="G503" i="52"/>
  <c r="G497" i="52"/>
  <c r="G491" i="52"/>
  <c r="G485" i="52"/>
  <c r="G479" i="52"/>
  <c r="G473" i="52"/>
  <c r="G467" i="52"/>
  <c r="G461" i="52"/>
  <c r="G455" i="52"/>
  <c r="G449" i="52"/>
  <c r="G443" i="52"/>
  <c r="G437" i="52"/>
  <c r="G431" i="52"/>
  <c r="G425" i="52"/>
  <c r="G419" i="52"/>
  <c r="G413" i="52"/>
  <c r="G407" i="52"/>
  <c r="G401" i="52"/>
  <c r="G395" i="52"/>
  <c r="G389" i="52"/>
  <c r="G383" i="52"/>
  <c r="G377" i="52"/>
  <c r="G371" i="52"/>
  <c r="G365" i="52"/>
  <c r="G359" i="52"/>
  <c r="G353" i="52"/>
  <c r="G347" i="52"/>
  <c r="G341" i="52"/>
  <c r="G335" i="52"/>
  <c r="G329" i="52"/>
  <c r="G323" i="52"/>
  <c r="G317" i="52"/>
  <c r="G311" i="52"/>
  <c r="G814" i="52"/>
  <c r="G808" i="52"/>
  <c r="G802" i="52"/>
  <c r="G796" i="52"/>
  <c r="G790" i="52"/>
  <c r="G784" i="52"/>
  <c r="G778" i="52"/>
  <c r="G772" i="52"/>
  <c r="G766" i="52"/>
  <c r="G760" i="52"/>
  <c r="G754" i="52"/>
  <c r="G748" i="52"/>
  <c r="G742" i="52"/>
  <c r="G736" i="52"/>
  <c r="G730" i="52"/>
  <c r="G724" i="52"/>
  <c r="G718" i="52"/>
  <c r="G712" i="52"/>
  <c r="G706" i="52"/>
  <c r="G700" i="52"/>
  <c r="G694" i="52"/>
  <c r="G688" i="52"/>
  <c r="G682" i="52"/>
  <c r="G676" i="52"/>
  <c r="G670" i="52"/>
  <c r="G664" i="52"/>
  <c r="G658" i="52"/>
  <c r="G652" i="52"/>
  <c r="G646" i="52"/>
  <c r="G640" i="52"/>
  <c r="G634" i="52"/>
  <c r="G628" i="52"/>
  <c r="G622" i="52"/>
  <c r="G616" i="52"/>
  <c r="G610" i="52"/>
  <c r="G604" i="52"/>
  <c r="G598" i="52"/>
  <c r="G592" i="52"/>
  <c r="G586" i="52"/>
  <c r="G580" i="52"/>
  <c r="G574" i="52"/>
  <c r="G568" i="52"/>
  <c r="G562" i="52"/>
  <c r="G556" i="52"/>
  <c r="G550" i="52"/>
  <c r="G544" i="52"/>
  <c r="G538" i="52"/>
  <c r="G532" i="52"/>
  <c r="G526" i="52"/>
  <c r="G520" i="52"/>
  <c r="G514" i="52"/>
  <c r="G508" i="52"/>
  <c r="G502" i="52"/>
  <c r="G496" i="52"/>
  <c r="G490" i="52"/>
  <c r="G484" i="52"/>
  <c r="G478" i="52"/>
  <c r="G472" i="52"/>
  <c r="G466" i="52"/>
  <c r="G460" i="52"/>
  <c r="G454" i="52"/>
  <c r="G448" i="52"/>
  <c r="G442" i="52"/>
  <c r="G436" i="52"/>
  <c r="G430" i="52"/>
  <c r="G424" i="52"/>
  <c r="G418" i="52"/>
  <c r="G412" i="52"/>
  <c r="G406" i="52"/>
  <c r="G400" i="52"/>
  <c r="G394" i="52"/>
  <c r="G388" i="52"/>
  <c r="G382" i="52"/>
  <c r="G376" i="52"/>
  <c r="G370" i="52"/>
  <c r="G364" i="52"/>
  <c r="G358" i="52"/>
  <c r="G352" i="52"/>
  <c r="G346" i="52"/>
  <c r="G340" i="52"/>
  <c r="G334" i="52"/>
  <c r="G328" i="52"/>
  <c r="G322" i="52"/>
  <c r="G316" i="52"/>
  <c r="G310" i="52"/>
  <c r="G813" i="52"/>
  <c r="G807" i="52"/>
  <c r="G801" i="52"/>
  <c r="G795" i="52"/>
  <c r="G789" i="52"/>
  <c r="G783" i="52"/>
  <c r="G777" i="52"/>
  <c r="G771" i="52"/>
  <c r="G765" i="52"/>
  <c r="G759" i="52"/>
  <c r="G753" i="52"/>
  <c r="G747" i="52"/>
  <c r="G741" i="52"/>
  <c r="G735" i="52"/>
  <c r="G729" i="52"/>
  <c r="G723" i="52"/>
  <c r="G717" i="52"/>
  <c r="G711" i="52"/>
  <c r="G705" i="52"/>
  <c r="G699" i="52"/>
  <c r="G693" i="52"/>
  <c r="G687" i="52"/>
  <c r="G681" i="52"/>
  <c r="G675" i="52"/>
  <c r="G669" i="52"/>
  <c r="G663" i="52"/>
  <c r="G657" i="52"/>
  <c r="G651" i="52"/>
  <c r="G645" i="52"/>
  <c r="G639" i="52"/>
  <c r="G633" i="52"/>
  <c r="G627" i="52"/>
  <c r="G621" i="52"/>
  <c r="G615" i="52"/>
  <c r="G609" i="52"/>
  <c r="G603" i="52"/>
  <c r="G597" i="52"/>
  <c r="G591" i="52"/>
  <c r="G585" i="52"/>
  <c r="G579" i="52"/>
  <c r="G573" i="52"/>
  <c r="G567" i="52"/>
  <c r="G561" i="52"/>
  <c r="G555" i="52"/>
  <c r="G549" i="52"/>
  <c r="G543" i="52"/>
  <c r="G537" i="52"/>
  <c r="G531" i="52"/>
  <c r="G525" i="52"/>
  <c r="G519" i="52"/>
  <c r="G513" i="52"/>
  <c r="G507" i="52"/>
  <c r="G501" i="52"/>
  <c r="G495" i="52"/>
  <c r="G489" i="52"/>
  <c r="G483" i="52"/>
  <c r="G477" i="52"/>
  <c r="G471" i="52"/>
  <c r="G465" i="52"/>
  <c r="G459" i="52"/>
  <c r="G453" i="52"/>
  <c r="G447" i="52"/>
  <c r="G441" i="52"/>
  <c r="G435" i="52"/>
  <c r="G429" i="52"/>
  <c r="G423" i="52"/>
  <c r="G417" i="52"/>
  <c r="G411" i="52"/>
  <c r="G405" i="52"/>
  <c r="G399" i="52"/>
  <c r="G393" i="52"/>
  <c r="G387" i="52"/>
  <c r="G381" i="52"/>
  <c r="G375" i="52"/>
  <c r="G369" i="52"/>
  <c r="G363" i="52"/>
  <c r="G357" i="52"/>
  <c r="G351" i="52"/>
  <c r="G345" i="52"/>
  <c r="G339" i="52"/>
  <c r="G333" i="52"/>
  <c r="G327" i="52"/>
  <c r="G321" i="52"/>
  <c r="G315" i="52"/>
  <c r="G301" i="52"/>
  <c r="G235" i="52"/>
  <c r="G187" i="52"/>
  <c r="G151" i="52"/>
  <c r="G109" i="52"/>
  <c r="G67" i="52"/>
  <c r="G19" i="52"/>
  <c r="G305" i="52"/>
  <c r="G299" i="52"/>
  <c r="G293" i="52"/>
  <c r="G287" i="52"/>
  <c r="G281" i="52"/>
  <c r="G275" i="52"/>
  <c r="G269" i="52"/>
  <c r="G263" i="52"/>
  <c r="G257" i="52"/>
  <c r="G251" i="52"/>
  <c r="G245" i="52"/>
  <c r="G239" i="52"/>
  <c r="G233" i="52"/>
  <c r="G227" i="52"/>
  <c r="G221" i="52"/>
  <c r="G215" i="52"/>
  <c r="G209" i="52"/>
  <c r="G203" i="52"/>
  <c r="G197" i="52"/>
  <c r="G191" i="52"/>
  <c r="G185" i="52"/>
  <c r="G179" i="52"/>
  <c r="G173" i="52"/>
  <c r="G167" i="52"/>
  <c r="G161" i="52"/>
  <c r="G155" i="52"/>
  <c r="G149" i="52"/>
  <c r="G143" i="52"/>
  <c r="G137" i="52"/>
  <c r="G131" i="52"/>
  <c r="G125" i="52"/>
  <c r="G119" i="52"/>
  <c r="G113" i="52"/>
  <c r="G107" i="52"/>
  <c r="G101" i="52"/>
  <c r="G95" i="52"/>
  <c r="G89" i="52"/>
  <c r="G83" i="52"/>
  <c r="G77" i="52"/>
  <c r="G71" i="52"/>
  <c r="G65" i="52"/>
  <c r="G59" i="52"/>
  <c r="G53" i="52"/>
  <c r="G47" i="52"/>
  <c r="G41" i="52"/>
  <c r="G35" i="52"/>
  <c r="G29" i="52"/>
  <c r="G23" i="52"/>
  <c r="G17" i="52"/>
  <c r="G11" i="52"/>
  <c r="G5" i="52"/>
  <c r="G304" i="52"/>
  <c r="G298" i="52"/>
  <c r="G292" i="52"/>
  <c r="G286" i="52"/>
  <c r="G280" i="52"/>
  <c r="G274" i="52"/>
  <c r="G268" i="52"/>
  <c r="G262" i="52"/>
  <c r="G256" i="52"/>
  <c r="G250" i="52"/>
  <c r="G244" i="52"/>
  <c r="G238" i="52"/>
  <c r="G232" i="52"/>
  <c r="G226" i="52"/>
  <c r="G220" i="52"/>
  <c r="G214" i="52"/>
  <c r="G208" i="52"/>
  <c r="G202" i="52"/>
  <c r="G196" i="52"/>
  <c r="G190" i="52"/>
  <c r="G184" i="52"/>
  <c r="G178" i="52"/>
  <c r="G172" i="52"/>
  <c r="G166" i="52"/>
  <c r="G160" i="52"/>
  <c r="G154" i="52"/>
  <c r="G148" i="52"/>
  <c r="G142" i="52"/>
  <c r="G136" i="52"/>
  <c r="G130" i="52"/>
  <c r="G124" i="52"/>
  <c r="G118" i="52"/>
  <c r="G112" i="52"/>
  <c r="G106" i="52"/>
  <c r="G100" i="52"/>
  <c r="G94" i="52"/>
  <c r="G88" i="52"/>
  <c r="G82" i="52"/>
  <c r="G76" i="52"/>
  <c r="G70" i="52"/>
  <c r="G64" i="52"/>
  <c r="G58" i="52"/>
  <c r="G52" i="52"/>
  <c r="G46" i="52"/>
  <c r="G40" i="52"/>
  <c r="G34" i="52"/>
  <c r="G28" i="52"/>
  <c r="G22" i="52"/>
  <c r="G16" i="52"/>
  <c r="G10" i="52"/>
  <c r="G133" i="52"/>
  <c r="G307" i="52"/>
  <c r="G295" i="52"/>
  <c r="G277" i="52"/>
  <c r="G265" i="52"/>
  <c r="G253" i="52"/>
  <c r="G241" i="52"/>
  <c r="G217" i="52"/>
  <c r="G205" i="52"/>
  <c r="G199" i="52"/>
  <c r="G181" i="52"/>
  <c r="G175" i="52"/>
  <c r="G163" i="52"/>
  <c r="G139" i="52"/>
  <c r="G115" i="52"/>
  <c r="G97" i="52"/>
  <c r="G79" i="52"/>
  <c r="G61" i="52"/>
  <c r="G49" i="52"/>
  <c r="G31" i="52"/>
  <c r="G13" i="52"/>
  <c r="G309" i="52"/>
  <c r="G303" i="52"/>
  <c r="G297" i="52"/>
  <c r="G291" i="52"/>
  <c r="G285" i="52"/>
  <c r="G279" i="52"/>
  <c r="G273" i="52"/>
  <c r="G267" i="52"/>
  <c r="G261" i="52"/>
  <c r="G255" i="52"/>
  <c r="G249" i="52"/>
  <c r="G243" i="52"/>
  <c r="G237" i="52"/>
  <c r="G231" i="52"/>
  <c r="G225" i="52"/>
  <c r="G219" i="52"/>
  <c r="G213" i="52"/>
  <c r="G207" i="52"/>
  <c r="G201" i="52"/>
  <c r="G195" i="52"/>
  <c r="G189" i="52"/>
  <c r="G183" i="52"/>
  <c r="G177" i="52"/>
  <c r="G171" i="52"/>
  <c r="G165" i="52"/>
  <c r="G159" i="52"/>
  <c r="G153" i="52"/>
  <c r="G147" i="52"/>
  <c r="G141" i="52"/>
  <c r="G135" i="52"/>
  <c r="G129" i="52"/>
  <c r="G123" i="52"/>
  <c r="G117" i="52"/>
  <c r="G111" i="52"/>
  <c r="G105" i="52"/>
  <c r="G99" i="52"/>
  <c r="G93" i="52"/>
  <c r="G87" i="52"/>
  <c r="G81" i="52"/>
  <c r="G75" i="52"/>
  <c r="G69" i="52"/>
  <c r="G63" i="52"/>
  <c r="G57" i="52"/>
  <c r="G51" i="52"/>
  <c r="G45" i="52"/>
  <c r="G39" i="52"/>
  <c r="G33" i="52"/>
  <c r="G27" i="52"/>
  <c r="G21" i="52"/>
  <c r="G15" i="52"/>
  <c r="G9" i="52"/>
  <c r="G283" i="52"/>
  <c r="G229" i="52"/>
  <c r="G193" i="52"/>
  <c r="G157" i="52"/>
  <c r="G121" i="52"/>
  <c r="G85" i="52"/>
  <c r="G37" i="52"/>
  <c r="G308" i="52"/>
  <c r="G302" i="52"/>
  <c r="G296" i="52"/>
  <c r="G290" i="52"/>
  <c r="G284" i="52"/>
  <c r="G278" i="52"/>
  <c r="G272" i="52"/>
  <c r="G266" i="52"/>
  <c r="G260" i="52"/>
  <c r="G254" i="52"/>
  <c r="G248" i="52"/>
  <c r="G242" i="52"/>
  <c r="G236" i="52"/>
  <c r="G230" i="52"/>
  <c r="G224" i="52"/>
  <c r="G218" i="52"/>
  <c r="G212" i="52"/>
  <c r="G206" i="52"/>
  <c r="G200" i="52"/>
  <c r="G194" i="52"/>
  <c r="G188" i="52"/>
  <c r="G182" i="52"/>
  <c r="G176" i="52"/>
  <c r="G170" i="52"/>
  <c r="G164" i="52"/>
  <c r="G158" i="52"/>
  <c r="G152" i="52"/>
  <c r="G146" i="52"/>
  <c r="G140" i="52"/>
  <c r="G134" i="52"/>
  <c r="G128" i="52"/>
  <c r="G122" i="52"/>
  <c r="G116" i="52"/>
  <c r="G110" i="52"/>
  <c r="G104" i="52"/>
  <c r="G98" i="52"/>
  <c r="G92" i="52"/>
  <c r="G86" i="52"/>
  <c r="G80" i="52"/>
  <c r="G74" i="52"/>
  <c r="G68" i="52"/>
  <c r="G62" i="52"/>
  <c r="G56" i="52"/>
  <c r="G50" i="52"/>
  <c r="G44" i="52"/>
  <c r="G38" i="52"/>
  <c r="G32" i="52"/>
  <c r="G26" i="52"/>
  <c r="G20" i="52"/>
  <c r="G14" i="52"/>
  <c r="G8" i="52"/>
  <c r="G306" i="52"/>
  <c r="G300" i="52"/>
  <c r="G294" i="52"/>
  <c r="G288" i="52"/>
  <c r="G282" i="52"/>
  <c r="G276" i="52"/>
  <c r="G270" i="52"/>
  <c r="G264" i="52"/>
  <c r="G258" i="52"/>
  <c r="G252" i="52"/>
  <c r="G246" i="52"/>
  <c r="G240" i="52"/>
  <c r="G234" i="52"/>
  <c r="G228" i="52"/>
  <c r="G222" i="52"/>
  <c r="G216" i="52"/>
  <c r="G210" i="52"/>
  <c r="G204" i="52"/>
  <c r="G198" i="52"/>
  <c r="G192" i="52"/>
  <c r="G186" i="52"/>
  <c r="G180" i="52"/>
  <c r="G174" i="52"/>
  <c r="G168" i="52"/>
  <c r="G162" i="52"/>
  <c r="G156" i="52"/>
  <c r="G150" i="52"/>
  <c r="G144" i="52"/>
  <c r="G138" i="52"/>
  <c r="G132" i="52"/>
  <c r="G126" i="52"/>
  <c r="G120" i="52"/>
  <c r="G114" i="52"/>
  <c r="G108" i="52"/>
  <c r="G102" i="52"/>
  <c r="G96" i="52"/>
  <c r="G90" i="52"/>
  <c r="G84" i="52"/>
  <c r="G78" i="52"/>
  <c r="G72" i="52"/>
  <c r="G66" i="52"/>
  <c r="G60" i="52"/>
  <c r="G54" i="52"/>
  <c r="G48" i="52"/>
  <c r="G42" i="52"/>
  <c r="G36" i="52"/>
  <c r="G30" i="52"/>
  <c r="G24" i="52"/>
  <c r="G18" i="52"/>
  <c r="G12" i="52"/>
  <c r="G6" i="52"/>
  <c r="G289" i="52"/>
  <c r="G271" i="52"/>
  <c r="G259" i="52"/>
  <c r="G247" i="52"/>
  <c r="G223" i="52"/>
  <c r="G211" i="52"/>
  <c r="G169" i="52"/>
  <c r="G145" i="52"/>
  <c r="G127" i="52"/>
  <c r="G103" i="52"/>
  <c r="G91" i="52"/>
  <c r="G73" i="52"/>
  <c r="G55" i="52"/>
  <c r="G43" i="52"/>
  <c r="G25" i="52"/>
  <c r="G7" i="52"/>
  <c r="G4" i="52"/>
  <c r="G1195" i="51"/>
  <c r="G1189" i="51"/>
  <c r="G1183" i="51"/>
  <c r="G1177" i="51"/>
  <c r="G1171" i="51"/>
  <c r="G1165" i="51"/>
  <c r="G1159" i="51"/>
  <c r="G1153" i="51"/>
  <c r="G1147" i="51"/>
  <c r="G1141" i="51"/>
  <c r="G1135" i="51"/>
  <c r="G1129" i="51"/>
  <c r="G1123" i="51"/>
  <c r="G1117" i="51"/>
  <c r="G1111" i="51"/>
  <c r="G1105" i="51"/>
  <c r="G1099" i="51"/>
  <c r="G1093" i="51"/>
  <c r="G1087" i="51"/>
  <c r="G1081" i="51"/>
  <c r="G1075" i="51"/>
  <c r="G1069" i="51"/>
  <c r="G1063" i="51"/>
  <c r="G1057" i="51"/>
  <c r="G1051" i="51"/>
  <c r="G1045" i="51"/>
  <c r="G1039" i="51"/>
  <c r="G1033" i="51"/>
  <c r="G1027" i="51"/>
  <c r="G1021" i="51"/>
  <c r="G1015" i="51"/>
  <c r="G1009" i="51"/>
  <c r="G1003" i="51"/>
  <c r="G997" i="51"/>
  <c r="G991" i="51"/>
  <c r="G985" i="51"/>
  <c r="G979" i="51"/>
  <c r="G973" i="51"/>
  <c r="G967" i="51"/>
  <c r="G961" i="51"/>
  <c r="G955" i="51"/>
  <c r="G949" i="51"/>
  <c r="G943" i="51"/>
  <c r="G937" i="51"/>
  <c r="G931" i="51"/>
  <c r="G925" i="51"/>
  <c r="G919" i="51"/>
  <c r="G913" i="51"/>
  <c r="G907" i="51"/>
  <c r="G901" i="51"/>
  <c r="G895" i="51"/>
  <c r="G889" i="51"/>
  <c r="G883" i="51"/>
  <c r="G877" i="51"/>
  <c r="G871" i="51"/>
  <c r="G865" i="51"/>
  <c r="G859" i="51"/>
  <c r="G853" i="51"/>
  <c r="G847" i="51"/>
  <c r="G841" i="51"/>
  <c r="G835" i="51"/>
  <c r="G829" i="51"/>
  <c r="G823" i="51"/>
  <c r="G817" i="51"/>
  <c r="G811" i="51"/>
  <c r="G805" i="51"/>
  <c r="G799" i="51"/>
  <c r="G793" i="51"/>
  <c r="G787" i="51"/>
  <c r="G781" i="51"/>
  <c r="G775" i="51"/>
  <c r="G769" i="51"/>
  <c r="G763" i="51"/>
  <c r="G757" i="51"/>
  <c r="G751" i="51"/>
  <c r="G745" i="51"/>
  <c r="G739" i="51"/>
  <c r="G733" i="51"/>
  <c r="G727" i="51"/>
  <c r="G721" i="51"/>
  <c r="G715" i="51"/>
  <c r="G1194" i="51"/>
  <c r="G1188" i="51"/>
  <c r="G1182" i="51"/>
  <c r="G1176" i="51"/>
  <c r="G1170" i="51"/>
  <c r="G1164" i="51"/>
  <c r="G1158" i="51"/>
  <c r="G1152" i="51"/>
  <c r="G1146" i="51"/>
  <c r="G1140" i="51"/>
  <c r="G1134" i="51"/>
  <c r="G1128" i="51"/>
  <c r="G1122" i="51"/>
  <c r="G1116" i="51"/>
  <c r="G1110" i="51"/>
  <c r="G1104" i="51"/>
  <c r="G1098" i="51"/>
  <c r="G1092" i="51"/>
  <c r="G1086" i="51"/>
  <c r="G1080" i="51"/>
  <c r="G1074" i="51"/>
  <c r="G1068" i="51"/>
  <c r="G1062" i="51"/>
  <c r="G1056" i="51"/>
  <c r="G1050" i="51"/>
  <c r="G1044" i="51"/>
  <c r="G1038" i="51"/>
  <c r="G1032" i="51"/>
  <c r="G1026" i="51"/>
  <c r="G1020" i="51"/>
  <c r="G1014" i="51"/>
  <c r="G1008" i="51"/>
  <c r="G1002" i="51"/>
  <c r="G996" i="51"/>
  <c r="G990" i="51"/>
  <c r="G984" i="51"/>
  <c r="G978" i="51"/>
  <c r="G972" i="51"/>
  <c r="G966" i="51"/>
  <c r="G960" i="51"/>
  <c r="G954" i="51"/>
  <c r="G948" i="51"/>
  <c r="G942" i="51"/>
  <c r="G936" i="51"/>
  <c r="G930" i="51"/>
  <c r="G924" i="51"/>
  <c r="G918" i="51"/>
  <c r="G912" i="51"/>
  <c r="G906" i="51"/>
  <c r="G900" i="51"/>
  <c r="G894" i="51"/>
  <c r="G888" i="51"/>
  <c r="G882" i="51"/>
  <c r="G876" i="51"/>
  <c r="G870" i="51"/>
  <c r="G864" i="51"/>
  <c r="G858" i="51"/>
  <c r="G852" i="51"/>
  <c r="G846" i="51"/>
  <c r="G840" i="51"/>
  <c r="G834" i="51"/>
  <c r="G828" i="51"/>
  <c r="G822" i="51"/>
  <c r="G816" i="51"/>
  <c r="G810" i="51"/>
  <c r="G804" i="51"/>
  <c r="G798" i="51"/>
  <c r="G792" i="51"/>
  <c r="G786" i="51"/>
  <c r="G780" i="51"/>
  <c r="G774" i="51"/>
  <c r="G768" i="51"/>
  <c r="G762" i="51"/>
  <c r="G756" i="51"/>
  <c r="G750" i="51"/>
  <c r="G744" i="51"/>
  <c r="G738" i="51"/>
  <c r="G732" i="51"/>
  <c r="G726" i="51"/>
  <c r="G720" i="51"/>
  <c r="G714" i="51"/>
  <c r="G1193" i="51"/>
  <c r="G1187" i="51"/>
  <c r="G1181" i="51"/>
  <c r="G1175" i="51"/>
  <c r="G1169" i="51"/>
  <c r="G1163" i="51"/>
  <c r="G1157" i="51"/>
  <c r="G1151" i="51"/>
  <c r="G1145" i="51"/>
  <c r="G1139" i="51"/>
  <c r="G1133" i="51"/>
  <c r="G1127" i="51"/>
  <c r="G1121" i="51"/>
  <c r="G1115" i="51"/>
  <c r="G1109" i="51"/>
  <c r="G1103" i="51"/>
  <c r="G1097" i="51"/>
  <c r="G1091" i="51"/>
  <c r="G1085" i="51"/>
  <c r="G1079" i="51"/>
  <c r="G1073" i="51"/>
  <c r="G1067" i="51"/>
  <c r="G1061" i="51"/>
  <c r="G1055" i="51"/>
  <c r="G1049" i="51"/>
  <c r="G1043" i="51"/>
  <c r="G1037" i="51"/>
  <c r="G1031" i="51"/>
  <c r="G1025" i="51"/>
  <c r="G1019" i="51"/>
  <c r="G1013" i="51"/>
  <c r="G1007" i="51"/>
  <c r="G1001" i="51"/>
  <c r="G995" i="51"/>
  <c r="G989" i="51"/>
  <c r="G983" i="51"/>
  <c r="G977" i="51"/>
  <c r="G971" i="51"/>
  <c r="G965" i="51"/>
  <c r="G959" i="51"/>
  <c r="G953" i="51"/>
  <c r="G947" i="51"/>
  <c r="G941" i="51"/>
  <c r="G935" i="51"/>
  <c r="G929" i="51"/>
  <c r="G923" i="51"/>
  <c r="G917" i="51"/>
  <c r="G911" i="51"/>
  <c r="G905" i="51"/>
  <c r="G899" i="51"/>
  <c r="G893" i="51"/>
  <c r="G887" i="51"/>
  <c r="G881" i="51"/>
  <c r="G875" i="51"/>
  <c r="G869" i="51"/>
  <c r="G863" i="51"/>
  <c r="G857" i="51"/>
  <c r="G851" i="51"/>
  <c r="G845" i="51"/>
  <c r="G839" i="51"/>
  <c r="G833" i="51"/>
  <c r="G827" i="51"/>
  <c r="G821" i="51"/>
  <c r="G815" i="51"/>
  <c r="G809" i="51"/>
  <c r="G803" i="51"/>
  <c r="G797" i="51"/>
  <c r="G791" i="51"/>
  <c r="G785" i="51"/>
  <c r="G779" i="51"/>
  <c r="G773" i="51"/>
  <c r="G767" i="51"/>
  <c r="G761" i="51"/>
  <c r="G755" i="51"/>
  <c r="G749" i="51"/>
  <c r="G743" i="51"/>
  <c r="G737" i="51"/>
  <c r="G731" i="51"/>
  <c r="G725" i="51"/>
  <c r="G719" i="51"/>
  <c r="G713" i="51"/>
  <c r="G1192" i="51"/>
  <c r="G1186" i="51"/>
  <c r="G1180" i="51"/>
  <c r="G1174" i="51"/>
  <c r="G1168" i="51"/>
  <c r="G1162" i="51"/>
  <c r="G1156" i="51"/>
  <c r="G1150" i="51"/>
  <c r="G1144" i="51"/>
  <c r="G1138" i="51"/>
  <c r="G1132" i="51"/>
  <c r="G1126" i="51"/>
  <c r="G1120" i="51"/>
  <c r="G1114" i="51"/>
  <c r="G1108" i="51"/>
  <c r="G1102" i="51"/>
  <c r="G1096" i="51"/>
  <c r="G1090" i="51"/>
  <c r="G1084" i="51"/>
  <c r="G1078" i="51"/>
  <c r="G1072" i="51"/>
  <c r="G1066" i="51"/>
  <c r="G1060" i="51"/>
  <c r="G1054" i="51"/>
  <c r="G1048" i="51"/>
  <c r="G1042" i="51"/>
  <c r="G1036" i="51"/>
  <c r="G1030" i="51"/>
  <c r="G1024" i="51"/>
  <c r="G1018" i="51"/>
  <c r="G1012" i="51"/>
  <c r="G1006" i="51"/>
  <c r="G1000" i="51"/>
  <c r="G994" i="51"/>
  <c r="G988" i="51"/>
  <c r="G982" i="51"/>
  <c r="G976" i="51"/>
  <c r="G970" i="51"/>
  <c r="G964" i="51"/>
  <c r="G958" i="51"/>
  <c r="G952" i="51"/>
  <c r="G946" i="51"/>
  <c r="G940" i="51"/>
  <c r="G934" i="51"/>
  <c r="G928" i="51"/>
  <c r="G922" i="51"/>
  <c r="G916" i="51"/>
  <c r="G910" i="51"/>
  <c r="G904" i="51"/>
  <c r="G898" i="51"/>
  <c r="G892" i="51"/>
  <c r="G886" i="51"/>
  <c r="G880" i="51"/>
  <c r="G874" i="51"/>
  <c r="G868" i="51"/>
  <c r="G862" i="51"/>
  <c r="G856" i="51"/>
  <c r="G850" i="51"/>
  <c r="G844" i="51"/>
  <c r="G838" i="51"/>
  <c r="G832" i="51"/>
  <c r="G826" i="51"/>
  <c r="G820" i="51"/>
  <c r="G814" i="51"/>
  <c r="G808" i="51"/>
  <c r="G802" i="51"/>
  <c r="G796" i="51"/>
  <c r="G790" i="51"/>
  <c r="G784" i="51"/>
  <c r="G778" i="51"/>
  <c r="G772" i="51"/>
  <c r="G766" i="51"/>
  <c r="G760" i="51"/>
  <c r="G754" i="51"/>
  <c r="G748" i="51"/>
  <c r="G742" i="51"/>
  <c r="G736" i="51"/>
  <c r="G730" i="51"/>
  <c r="G724" i="51"/>
  <c r="G718" i="51"/>
  <c r="G712" i="51"/>
  <c r="G1191" i="51"/>
  <c r="G1185" i="51"/>
  <c r="G1179" i="51"/>
  <c r="G1173" i="51"/>
  <c r="G1167" i="51"/>
  <c r="G1161" i="51"/>
  <c r="G1155" i="51"/>
  <c r="G1149" i="51"/>
  <c r="G1143" i="51"/>
  <c r="G1137" i="51"/>
  <c r="G1131" i="51"/>
  <c r="G1125" i="51"/>
  <c r="G1119" i="51"/>
  <c r="G1113" i="51"/>
  <c r="G1107" i="51"/>
  <c r="G1101" i="51"/>
  <c r="G1095" i="51"/>
  <c r="G1089" i="51"/>
  <c r="G1083" i="51"/>
  <c r="G1077" i="51"/>
  <c r="G1071" i="51"/>
  <c r="G1065" i="51"/>
  <c r="G1059" i="51"/>
  <c r="G1053" i="51"/>
  <c r="G1047" i="51"/>
  <c r="G1041" i="51"/>
  <c r="G1035" i="51"/>
  <c r="G1029" i="51"/>
  <c r="G1023" i="51"/>
  <c r="G1017" i="51"/>
  <c r="G1011" i="51"/>
  <c r="G1005" i="51"/>
  <c r="G999" i="51"/>
  <c r="G993" i="51"/>
  <c r="G987" i="51"/>
  <c r="G981" i="51"/>
  <c r="G975" i="51"/>
  <c r="G969" i="51"/>
  <c r="G963" i="51"/>
  <c r="G957" i="51"/>
  <c r="G951" i="51"/>
  <c r="G945" i="51"/>
  <c r="G939" i="51"/>
  <c r="G933" i="51"/>
  <c r="G927" i="51"/>
  <c r="G921" i="51"/>
  <c r="G915" i="51"/>
  <c r="G909" i="51"/>
  <c r="G903" i="51"/>
  <c r="G897" i="51"/>
  <c r="G891" i="51"/>
  <c r="G885" i="51"/>
  <c r="G879" i="51"/>
  <c r="G873" i="51"/>
  <c r="G867" i="51"/>
  <c r="G861" i="51"/>
  <c r="G855" i="51"/>
  <c r="G849" i="51"/>
  <c r="G843" i="51"/>
  <c r="G837" i="51"/>
  <c r="G831" i="51"/>
  <c r="G825" i="51"/>
  <c r="G819" i="51"/>
  <c r="G813" i="51"/>
  <c r="G807" i="51"/>
  <c r="G801" i="51"/>
  <c r="G795" i="51"/>
  <c r="G789" i="51"/>
  <c r="G783" i="51"/>
  <c r="G777" i="51"/>
  <c r="G771" i="51"/>
  <c r="G765" i="51"/>
  <c r="G759" i="51"/>
  <c r="G753" i="51"/>
  <c r="G747" i="51"/>
  <c r="G741" i="51"/>
  <c r="G735" i="51"/>
  <c r="G729" i="51"/>
  <c r="G723" i="51"/>
  <c r="G717" i="51"/>
  <c r="G711" i="51"/>
  <c r="G1136" i="51"/>
  <c r="G1064" i="51"/>
  <c r="G992" i="51"/>
  <c r="G920" i="51"/>
  <c r="G848" i="51"/>
  <c r="G776" i="51"/>
  <c r="G1166" i="51"/>
  <c r="G1094" i="51"/>
  <c r="G1022" i="51"/>
  <c r="G950" i="51"/>
  <c r="G878" i="51"/>
  <c r="G806" i="51"/>
  <c r="G734" i="51"/>
  <c r="G706" i="51"/>
  <c r="G700" i="51"/>
  <c r="G694" i="51"/>
  <c r="G688" i="51"/>
  <c r="G682" i="51"/>
  <c r="G676" i="51"/>
  <c r="G670" i="51"/>
  <c r="G664" i="51"/>
  <c r="G658" i="51"/>
  <c r="G652" i="51"/>
  <c r="G646" i="51"/>
  <c r="G640" i="51"/>
  <c r="G634" i="51"/>
  <c r="G628" i="51"/>
  <c r="G622" i="51"/>
  <c r="G616" i="51"/>
  <c r="G610" i="51"/>
  <c r="G604" i="51"/>
  <c r="G598" i="51"/>
  <c r="G592" i="51"/>
  <c r="G586" i="51"/>
  <c r="G580" i="51"/>
  <c r="G574" i="51"/>
  <c r="G568" i="51"/>
  <c r="G562" i="51"/>
  <c r="G556" i="51"/>
  <c r="G550" i="51"/>
  <c r="G544" i="51"/>
  <c r="G538" i="51"/>
  <c r="G532" i="51"/>
  <c r="G526" i="51"/>
  <c r="G520" i="51"/>
  <c r="G514" i="51"/>
  <c r="G508" i="51"/>
  <c r="G502" i="51"/>
  <c r="G496" i="51"/>
  <c r="G490" i="51"/>
  <c r="G484" i="51"/>
  <c r="G478" i="51"/>
  <c r="G472" i="51"/>
  <c r="G466" i="51"/>
  <c r="G460" i="51"/>
  <c r="G454" i="51"/>
  <c r="G448" i="51"/>
  <c r="G442" i="51"/>
  <c r="G436" i="51"/>
  <c r="G430" i="51"/>
  <c r="G424" i="51"/>
  <c r="G418" i="51"/>
  <c r="G412" i="51"/>
  <c r="G406" i="51"/>
  <c r="G400" i="51"/>
  <c r="G394" i="51"/>
  <c r="G388" i="51"/>
  <c r="G382" i="51"/>
  <c r="G376" i="51"/>
  <c r="G370" i="51"/>
  <c r="G364" i="51"/>
  <c r="G358" i="51"/>
  <c r="G352" i="51"/>
  <c r="G346" i="51"/>
  <c r="G340" i="51"/>
  <c r="G334" i="51"/>
  <c r="G328" i="51"/>
  <c r="G322" i="51"/>
  <c r="G316" i="51"/>
  <c r="G310" i="51"/>
  <c r="G304" i="51"/>
  <c r="G298" i="51"/>
  <c r="G292" i="51"/>
  <c r="G286" i="51"/>
  <c r="G280" i="51"/>
  <c r="G274" i="51"/>
  <c r="G268" i="51"/>
  <c r="G262" i="51"/>
  <c r="G256" i="51"/>
  <c r="G250" i="51"/>
  <c r="G244" i="51"/>
  <c r="G1196" i="51"/>
  <c r="G1124" i="51"/>
  <c r="G1052" i="51"/>
  <c r="G980" i="51"/>
  <c r="G908" i="51"/>
  <c r="G836" i="51"/>
  <c r="G764" i="51"/>
  <c r="G1154" i="51"/>
  <c r="G1082" i="51"/>
  <c r="G1010" i="51"/>
  <c r="G938" i="51"/>
  <c r="G866" i="51"/>
  <c r="G794" i="51"/>
  <c r="G722" i="51"/>
  <c r="G705" i="51"/>
  <c r="G699" i="51"/>
  <c r="G693" i="51"/>
  <c r="G687" i="51"/>
  <c r="G681" i="51"/>
  <c r="G675" i="51"/>
  <c r="G669" i="51"/>
  <c r="G663" i="51"/>
  <c r="G657" i="51"/>
  <c r="G651" i="51"/>
  <c r="G645" i="51"/>
  <c r="G639" i="51"/>
  <c r="G633" i="51"/>
  <c r="G627" i="51"/>
  <c r="G621" i="51"/>
  <c r="G615" i="51"/>
  <c r="G609" i="51"/>
  <c r="G603" i="51"/>
  <c r="G597" i="51"/>
  <c r="G591" i="51"/>
  <c r="G585" i="51"/>
  <c r="G579" i="51"/>
  <c r="G573" i="51"/>
  <c r="G567" i="51"/>
  <c r="G561" i="51"/>
  <c r="G555" i="51"/>
  <c r="G549" i="51"/>
  <c r="G543" i="51"/>
  <c r="G537" i="51"/>
  <c r="G531" i="51"/>
  <c r="G525" i="51"/>
  <c r="G519" i="51"/>
  <c r="G513" i="51"/>
  <c r="G507" i="51"/>
  <c r="G501" i="51"/>
  <c r="G495" i="51"/>
  <c r="G489" i="51"/>
  <c r="G483" i="51"/>
  <c r="G477" i="51"/>
  <c r="G471" i="51"/>
  <c r="G465" i="51"/>
  <c r="G459" i="51"/>
  <c r="G453" i="51"/>
  <c r="G447" i="51"/>
  <c r="G441" i="51"/>
  <c r="G435" i="51"/>
  <c r="G429" i="51"/>
  <c r="G423" i="51"/>
  <c r="G417" i="51"/>
  <c r="G411" i="51"/>
  <c r="G405" i="51"/>
  <c r="G399" i="51"/>
  <c r="G393" i="51"/>
  <c r="G387" i="51"/>
  <c r="G381" i="51"/>
  <c r="G375" i="51"/>
  <c r="G369" i="51"/>
  <c r="G363" i="51"/>
  <c r="G357" i="51"/>
  <c r="G351" i="51"/>
  <c r="G345" i="51"/>
  <c r="G339" i="51"/>
  <c r="G333" i="51"/>
  <c r="G327" i="51"/>
  <c r="G321" i="51"/>
  <c r="G315" i="51"/>
  <c r="G309" i="51"/>
  <c r="G303" i="51"/>
  <c r="G297" i="51"/>
  <c r="G291" i="51"/>
  <c r="G285" i="51"/>
  <c r="G279" i="51"/>
  <c r="G273" i="51"/>
  <c r="G267" i="51"/>
  <c r="G261" i="51"/>
  <c r="G255" i="51"/>
  <c r="G249" i="51"/>
  <c r="G243" i="51"/>
  <c r="G1184" i="51"/>
  <c r="G1112" i="51"/>
  <c r="G1040" i="51"/>
  <c r="G968" i="51"/>
  <c r="G896" i="51"/>
  <c r="G824" i="51"/>
  <c r="G752" i="51"/>
  <c r="G1142" i="51"/>
  <c r="G1070" i="51"/>
  <c r="G998" i="51"/>
  <c r="G926" i="51"/>
  <c r="G854" i="51"/>
  <c r="G782" i="51"/>
  <c r="G710" i="51"/>
  <c r="G704" i="51"/>
  <c r="G698" i="51"/>
  <c r="G692" i="51"/>
  <c r="G686" i="51"/>
  <c r="G680" i="51"/>
  <c r="G674" i="51"/>
  <c r="G668" i="51"/>
  <c r="G662" i="51"/>
  <c r="G656" i="51"/>
  <c r="G650" i="51"/>
  <c r="G644" i="51"/>
  <c r="G638" i="51"/>
  <c r="G632" i="51"/>
  <c r="G626" i="51"/>
  <c r="G620" i="51"/>
  <c r="G614" i="51"/>
  <c r="G608" i="51"/>
  <c r="G602" i="51"/>
  <c r="G596" i="51"/>
  <c r="G590" i="51"/>
  <c r="G584" i="51"/>
  <c r="G578" i="51"/>
  <c r="G572" i="51"/>
  <c r="G566" i="51"/>
  <c r="G560" i="51"/>
  <c r="G554" i="51"/>
  <c r="G548" i="51"/>
  <c r="G542" i="51"/>
  <c r="G536" i="51"/>
  <c r="G530" i="51"/>
  <c r="G524" i="51"/>
  <c r="G518" i="51"/>
  <c r="G512" i="51"/>
  <c r="G506" i="51"/>
  <c r="G500" i="51"/>
  <c r="G494" i="51"/>
  <c r="G488" i="51"/>
  <c r="G482" i="51"/>
  <c r="G476" i="51"/>
  <c r="G470" i="51"/>
  <c r="G464" i="51"/>
  <c r="G458" i="51"/>
  <c r="G452" i="51"/>
  <c r="G446" i="51"/>
  <c r="G440" i="51"/>
  <c r="G434" i="51"/>
  <c r="G428" i="51"/>
  <c r="G422" i="51"/>
  <c r="G416" i="51"/>
  <c r="G410" i="51"/>
  <c r="G404" i="51"/>
  <c r="G398" i="51"/>
  <c r="G392" i="51"/>
  <c r="G386" i="51"/>
  <c r="G380" i="51"/>
  <c r="G374" i="51"/>
  <c r="G368" i="51"/>
  <c r="G362" i="51"/>
  <c r="G356" i="51"/>
  <c r="G350" i="51"/>
  <c r="G344" i="51"/>
  <c r="G338" i="51"/>
  <c r="G332" i="51"/>
  <c r="G326" i="51"/>
  <c r="G320" i="51"/>
  <c r="G314" i="51"/>
  <c r="G308" i="51"/>
  <c r="G302" i="51"/>
  <c r="G296" i="51"/>
  <c r="G290" i="51"/>
  <c r="G284" i="51"/>
  <c r="G278" i="51"/>
  <c r="G272" i="51"/>
  <c r="G266" i="51"/>
  <c r="G260" i="51"/>
  <c r="G254" i="51"/>
  <c r="G248" i="51"/>
  <c r="G1172" i="51"/>
  <c r="G1100" i="51"/>
  <c r="G1028" i="51"/>
  <c r="G956" i="51"/>
  <c r="G884" i="51"/>
  <c r="G812" i="51"/>
  <c r="G740" i="51"/>
  <c r="G1130" i="51"/>
  <c r="G1058" i="51"/>
  <c r="G986" i="51"/>
  <c r="G914" i="51"/>
  <c r="G842" i="51"/>
  <c r="G770" i="51"/>
  <c r="G709" i="51"/>
  <c r="G703" i="51"/>
  <c r="G697" i="51"/>
  <c r="G691" i="51"/>
  <c r="G685" i="51"/>
  <c r="G679" i="51"/>
  <c r="G673" i="51"/>
  <c r="G667" i="51"/>
  <c r="G661" i="51"/>
  <c r="G655" i="51"/>
  <c r="G649" i="51"/>
  <c r="G643" i="51"/>
  <c r="G637" i="51"/>
  <c r="G631" i="51"/>
  <c r="G625" i="51"/>
  <c r="G619" i="51"/>
  <c r="G613" i="51"/>
  <c r="G607" i="51"/>
  <c r="G601" i="51"/>
  <c r="G595" i="51"/>
  <c r="G589" i="51"/>
  <c r="G583" i="51"/>
  <c r="G577" i="51"/>
  <c r="G571" i="51"/>
  <c r="G565" i="51"/>
  <c r="G559" i="51"/>
  <c r="G553" i="51"/>
  <c r="G547" i="51"/>
  <c r="G541" i="51"/>
  <c r="G535" i="51"/>
  <c r="G529" i="51"/>
  <c r="G523" i="51"/>
  <c r="G517" i="51"/>
  <c r="G511" i="51"/>
  <c r="G505" i="51"/>
  <c r="G499" i="51"/>
  <c r="G493" i="51"/>
  <c r="G487" i="51"/>
  <c r="G481" i="51"/>
  <c r="G475" i="51"/>
  <c r="G469" i="51"/>
  <c r="G463" i="51"/>
  <c r="G457" i="51"/>
  <c r="G451" i="51"/>
  <c r="G445" i="51"/>
  <c r="G439" i="51"/>
  <c r="G433" i="51"/>
  <c r="G427" i="51"/>
  <c r="G421" i="51"/>
  <c r="G415" i="51"/>
  <c r="G409" i="51"/>
  <c r="G403" i="51"/>
  <c r="G397" i="51"/>
  <c r="G391" i="51"/>
  <c r="G385" i="51"/>
  <c r="G379" i="51"/>
  <c r="G373" i="51"/>
  <c r="G367" i="51"/>
  <c r="G361" i="51"/>
  <c r="G355" i="51"/>
  <c r="G349" i="51"/>
  <c r="G343" i="51"/>
  <c r="G337" i="51"/>
  <c r="G331" i="51"/>
  <c r="G325" i="51"/>
  <c r="G319" i="51"/>
  <c r="G313" i="51"/>
  <c r="G307" i="51"/>
  <c r="G301" i="51"/>
  <c r="G295" i="51"/>
  <c r="G289" i="51"/>
  <c r="G283" i="51"/>
  <c r="G277" i="51"/>
  <c r="G271" i="51"/>
  <c r="G265" i="51"/>
  <c r="G259" i="51"/>
  <c r="G253" i="51"/>
  <c r="G247" i="51"/>
  <c r="G1160" i="51"/>
  <c r="G1088" i="51"/>
  <c r="G1016" i="51"/>
  <c r="G944" i="51"/>
  <c r="G872" i="51"/>
  <c r="G800" i="51"/>
  <c r="G728" i="51"/>
  <c r="G1190" i="51"/>
  <c r="G1118" i="51"/>
  <c r="G1046" i="51"/>
  <c r="G974" i="51"/>
  <c r="G902" i="51"/>
  <c r="G830" i="51"/>
  <c r="G758" i="51"/>
  <c r="G708" i="51"/>
  <c r="G702" i="51"/>
  <c r="G696" i="51"/>
  <c r="G690" i="51"/>
  <c r="G684" i="51"/>
  <c r="G678" i="51"/>
  <c r="G672" i="51"/>
  <c r="G666" i="51"/>
  <c r="G660" i="51"/>
  <c r="G654" i="51"/>
  <c r="G648" i="51"/>
  <c r="G642" i="51"/>
  <c r="G636" i="51"/>
  <c r="G630" i="51"/>
  <c r="G624" i="51"/>
  <c r="G618" i="51"/>
  <c r="G612" i="51"/>
  <c r="G606" i="51"/>
  <c r="G600" i="51"/>
  <c r="G594" i="51"/>
  <c r="G588" i="51"/>
  <c r="G582" i="51"/>
  <c r="G576" i="51"/>
  <c r="G570" i="51"/>
  <c r="G564" i="51"/>
  <c r="G558" i="51"/>
  <c r="G552" i="51"/>
  <c r="G546" i="51"/>
  <c r="G540" i="51"/>
  <c r="G534" i="51"/>
  <c r="G528" i="51"/>
  <c r="G522" i="51"/>
  <c r="G516" i="51"/>
  <c r="G510" i="51"/>
  <c r="G504" i="51"/>
  <c r="G498" i="51"/>
  <c r="G492" i="51"/>
  <c r="G486" i="51"/>
  <c r="G480" i="51"/>
  <c r="G474" i="51"/>
  <c r="G468" i="51"/>
  <c r="G462" i="51"/>
  <c r="G456" i="51"/>
  <c r="G450" i="51"/>
  <c r="G444" i="51"/>
  <c r="G438" i="51"/>
  <c r="G432" i="51"/>
  <c r="G426" i="51"/>
  <c r="G420" i="51"/>
  <c r="G414" i="51"/>
  <c r="G408" i="51"/>
  <c r="G402" i="51"/>
  <c r="G396" i="51"/>
  <c r="G390" i="51"/>
  <c r="G384" i="51"/>
  <c r="G378" i="51"/>
  <c r="G372" i="51"/>
  <c r="G366" i="51"/>
  <c r="G360" i="51"/>
  <c r="G354" i="51"/>
  <c r="G348" i="51"/>
  <c r="G342" i="51"/>
  <c r="G336" i="51"/>
  <c r="G330" i="51"/>
  <c r="G324" i="51"/>
  <c r="G318" i="51"/>
  <c r="G312" i="51"/>
  <c r="G306" i="51"/>
  <c r="G300" i="51"/>
  <c r="G294" i="51"/>
  <c r="G288" i="51"/>
  <c r="G282" i="51"/>
  <c r="G276" i="51"/>
  <c r="G270" i="51"/>
  <c r="G264" i="51"/>
  <c r="G258" i="51"/>
  <c r="G252" i="51"/>
  <c r="G246" i="51"/>
  <c r="G1148" i="51"/>
  <c r="G716" i="51"/>
  <c r="G695" i="51"/>
  <c r="G623" i="51"/>
  <c r="G551" i="51"/>
  <c r="G479" i="51"/>
  <c r="G407" i="51"/>
  <c r="G335" i="51"/>
  <c r="G263" i="51"/>
  <c r="G232" i="51"/>
  <c r="G178" i="51"/>
  <c r="G112" i="51"/>
  <c r="G58" i="51"/>
  <c r="G788" i="51"/>
  <c r="G707" i="51"/>
  <c r="G635" i="51"/>
  <c r="G491" i="51"/>
  <c r="G521" i="51"/>
  <c r="G201" i="51"/>
  <c r="G153" i="51"/>
  <c r="G93" i="51"/>
  <c r="G21" i="51"/>
  <c r="G890" i="51"/>
  <c r="G653" i="51"/>
  <c r="G581" i="51"/>
  <c r="G509" i="51"/>
  <c r="G437" i="51"/>
  <c r="G365" i="51"/>
  <c r="G293" i="51"/>
  <c r="G242" i="51"/>
  <c r="G236" i="51"/>
  <c r="G230" i="51"/>
  <c r="G224" i="51"/>
  <c r="G218" i="51"/>
  <c r="G212" i="51"/>
  <c r="G206" i="51"/>
  <c r="G200" i="51"/>
  <c r="G194" i="51"/>
  <c r="G188" i="51"/>
  <c r="G182" i="51"/>
  <c r="G176" i="51"/>
  <c r="G170" i="51"/>
  <c r="G164" i="51"/>
  <c r="G158" i="51"/>
  <c r="G152" i="51"/>
  <c r="G146" i="51"/>
  <c r="G140" i="51"/>
  <c r="G134" i="51"/>
  <c r="G128" i="51"/>
  <c r="G122" i="51"/>
  <c r="G116" i="51"/>
  <c r="G110" i="51"/>
  <c r="G104" i="51"/>
  <c r="G98" i="51"/>
  <c r="G92" i="51"/>
  <c r="G86" i="51"/>
  <c r="G80" i="51"/>
  <c r="G74" i="51"/>
  <c r="G68" i="51"/>
  <c r="G62" i="51"/>
  <c r="G56" i="51"/>
  <c r="G50" i="51"/>
  <c r="G44" i="51"/>
  <c r="G38" i="51"/>
  <c r="G32" i="51"/>
  <c r="G26" i="51"/>
  <c r="G20" i="51"/>
  <c r="G14" i="51"/>
  <c r="G8" i="51"/>
  <c r="G196" i="51"/>
  <c r="G136" i="51"/>
  <c r="G82" i="51"/>
  <c r="G16" i="51"/>
  <c r="G275" i="51"/>
  <c r="G593" i="51"/>
  <c r="G225" i="51"/>
  <c r="G183" i="51"/>
  <c r="G159" i="51"/>
  <c r="G129" i="51"/>
  <c r="G105" i="51"/>
  <c r="G75" i="51"/>
  <c r="G57" i="51"/>
  <c r="G33" i="51"/>
  <c r="G9" i="51"/>
  <c r="G1076" i="51"/>
  <c r="G683" i="51"/>
  <c r="G611" i="51"/>
  <c r="G539" i="51"/>
  <c r="G467" i="51"/>
  <c r="G395" i="51"/>
  <c r="G323" i="51"/>
  <c r="G251" i="51"/>
  <c r="G389" i="51"/>
  <c r="G245" i="51"/>
  <c r="G226" i="51"/>
  <c r="G202" i="51"/>
  <c r="G166" i="51"/>
  <c r="G142" i="51"/>
  <c r="G106" i="51"/>
  <c r="G76" i="51"/>
  <c r="G46" i="51"/>
  <c r="G10" i="51"/>
  <c r="G419" i="51"/>
  <c r="G195" i="51"/>
  <c r="G123" i="51"/>
  <c r="G45" i="51"/>
  <c r="G818" i="51"/>
  <c r="G641" i="51"/>
  <c r="G569" i="51"/>
  <c r="G497" i="51"/>
  <c r="G425" i="51"/>
  <c r="G353" i="51"/>
  <c r="G281" i="51"/>
  <c r="G241" i="51"/>
  <c r="G235" i="51"/>
  <c r="G229" i="51"/>
  <c r="G223" i="51"/>
  <c r="G217" i="51"/>
  <c r="G211" i="51"/>
  <c r="G205" i="51"/>
  <c r="G199" i="51"/>
  <c r="G193" i="51"/>
  <c r="G187" i="51"/>
  <c r="G181" i="51"/>
  <c r="G175" i="51"/>
  <c r="G169" i="51"/>
  <c r="G163" i="51"/>
  <c r="G157" i="51"/>
  <c r="G151" i="51"/>
  <c r="G145" i="51"/>
  <c r="G139" i="51"/>
  <c r="G133" i="51"/>
  <c r="G127" i="51"/>
  <c r="G121" i="51"/>
  <c r="G115" i="51"/>
  <c r="G109" i="51"/>
  <c r="G103" i="51"/>
  <c r="G97" i="51"/>
  <c r="G91" i="51"/>
  <c r="G85" i="51"/>
  <c r="G79" i="51"/>
  <c r="G73" i="51"/>
  <c r="G67" i="51"/>
  <c r="G61" i="51"/>
  <c r="G55" i="51"/>
  <c r="G49" i="51"/>
  <c r="G43" i="51"/>
  <c r="G37" i="51"/>
  <c r="G31" i="51"/>
  <c r="G25" i="51"/>
  <c r="G19" i="51"/>
  <c r="G13" i="51"/>
  <c r="G7" i="51"/>
  <c r="G1034" i="51"/>
  <c r="G190" i="51"/>
  <c r="G118" i="51"/>
  <c r="G64" i="51"/>
  <c r="G563" i="51"/>
  <c r="G213" i="51"/>
  <c r="G165" i="51"/>
  <c r="G99" i="51"/>
  <c r="G27" i="51"/>
  <c r="G1004" i="51"/>
  <c r="G671" i="51"/>
  <c r="G599" i="51"/>
  <c r="G527" i="51"/>
  <c r="G455" i="51"/>
  <c r="G383" i="51"/>
  <c r="G311" i="51"/>
  <c r="G154" i="51"/>
  <c r="G52" i="51"/>
  <c r="G347" i="51"/>
  <c r="G962" i="51"/>
  <c r="G219" i="51"/>
  <c r="G141" i="51"/>
  <c r="G69" i="51"/>
  <c r="G1178" i="51"/>
  <c r="G746" i="51"/>
  <c r="G701" i="51"/>
  <c r="G629" i="51"/>
  <c r="G557" i="51"/>
  <c r="G485" i="51"/>
  <c r="G413" i="51"/>
  <c r="G341" i="51"/>
  <c r="G269" i="51"/>
  <c r="G240" i="51"/>
  <c r="G234" i="51"/>
  <c r="G228" i="51"/>
  <c r="G222" i="51"/>
  <c r="G216" i="51"/>
  <c r="G210" i="51"/>
  <c r="G204" i="51"/>
  <c r="G198" i="51"/>
  <c r="G192" i="51"/>
  <c r="G186" i="51"/>
  <c r="G180" i="51"/>
  <c r="G174" i="51"/>
  <c r="G168" i="51"/>
  <c r="G162" i="51"/>
  <c r="G156" i="51"/>
  <c r="G150" i="51"/>
  <c r="G144" i="51"/>
  <c r="G138" i="51"/>
  <c r="G132" i="51"/>
  <c r="G126" i="51"/>
  <c r="G120" i="51"/>
  <c r="G114" i="51"/>
  <c r="G108" i="51"/>
  <c r="G102" i="51"/>
  <c r="G96" i="51"/>
  <c r="G90" i="51"/>
  <c r="G84" i="51"/>
  <c r="G78" i="51"/>
  <c r="G72" i="51"/>
  <c r="G66" i="51"/>
  <c r="G60" i="51"/>
  <c r="G54" i="51"/>
  <c r="G48" i="51"/>
  <c r="G42" i="51"/>
  <c r="G36" i="51"/>
  <c r="G30" i="51"/>
  <c r="G24" i="51"/>
  <c r="G18" i="51"/>
  <c r="G12" i="51"/>
  <c r="G6" i="51"/>
  <c r="G238" i="51"/>
  <c r="G172" i="51"/>
  <c r="G94" i="51"/>
  <c r="G22" i="51"/>
  <c r="G207" i="51"/>
  <c r="G147" i="51"/>
  <c r="G81" i="51"/>
  <c r="G932" i="51"/>
  <c r="G659" i="51"/>
  <c r="G587" i="51"/>
  <c r="G515" i="51"/>
  <c r="G443" i="51"/>
  <c r="G371" i="51"/>
  <c r="G299" i="51"/>
  <c r="G605" i="51"/>
  <c r="G461" i="51"/>
  <c r="G214" i="51"/>
  <c r="G124" i="51"/>
  <c r="G34" i="51"/>
  <c r="G665" i="51"/>
  <c r="G305" i="51"/>
  <c r="G237" i="51"/>
  <c r="G177" i="51"/>
  <c r="G111" i="51"/>
  <c r="G51" i="51"/>
  <c r="G1106" i="51"/>
  <c r="G689" i="51"/>
  <c r="G617" i="51"/>
  <c r="G545" i="51"/>
  <c r="G473" i="51"/>
  <c r="G401" i="51"/>
  <c r="G329" i="51"/>
  <c r="G257" i="51"/>
  <c r="G239" i="51"/>
  <c r="G233" i="51"/>
  <c r="G227" i="51"/>
  <c r="G221" i="51"/>
  <c r="G215" i="51"/>
  <c r="G209" i="51"/>
  <c r="G203" i="51"/>
  <c r="G197" i="51"/>
  <c r="G191" i="51"/>
  <c r="G185" i="51"/>
  <c r="G179" i="51"/>
  <c r="G173" i="51"/>
  <c r="G167" i="51"/>
  <c r="G161" i="51"/>
  <c r="G155" i="51"/>
  <c r="G149" i="51"/>
  <c r="G143" i="51"/>
  <c r="G137" i="51"/>
  <c r="G131" i="51"/>
  <c r="G125" i="51"/>
  <c r="G119" i="51"/>
  <c r="G113" i="51"/>
  <c r="G107" i="51"/>
  <c r="G101" i="51"/>
  <c r="G95" i="51"/>
  <c r="G89" i="51"/>
  <c r="G83" i="51"/>
  <c r="G77" i="51"/>
  <c r="G71" i="51"/>
  <c r="G65" i="51"/>
  <c r="G59" i="51"/>
  <c r="G53" i="51"/>
  <c r="G47" i="51"/>
  <c r="G41" i="51"/>
  <c r="G35" i="51"/>
  <c r="G29" i="51"/>
  <c r="G23" i="51"/>
  <c r="G17" i="51"/>
  <c r="G11" i="51"/>
  <c r="G5" i="51"/>
  <c r="G208" i="51"/>
  <c r="G148" i="51"/>
  <c r="G88" i="51"/>
  <c r="G28" i="51"/>
  <c r="G449" i="51"/>
  <c r="G377" i="51"/>
  <c r="G189" i="51"/>
  <c r="G171" i="51"/>
  <c r="G135" i="51"/>
  <c r="G117" i="51"/>
  <c r="G87" i="51"/>
  <c r="G63" i="51"/>
  <c r="G39" i="51"/>
  <c r="G15" i="51"/>
  <c r="G860" i="51"/>
  <c r="G647" i="51"/>
  <c r="G575" i="51"/>
  <c r="G503" i="51"/>
  <c r="G431" i="51"/>
  <c r="G359" i="51"/>
  <c r="G287" i="51"/>
  <c r="G677" i="51"/>
  <c r="G533" i="51"/>
  <c r="G317" i="51"/>
  <c r="G220" i="51"/>
  <c r="G184" i="51"/>
  <c r="G160" i="51"/>
  <c r="G130" i="51"/>
  <c r="G100" i="51"/>
  <c r="G70" i="51"/>
  <c r="G40" i="51"/>
  <c r="G231" i="51"/>
  <c r="F69" i="31"/>
  <c r="C4" i="44"/>
  <c r="D116" i="30"/>
  <c r="F40" i="111"/>
  <c r="E20" i="152"/>
  <c r="C22" i="39"/>
  <c r="E22" i="39" s="1"/>
  <c r="B65" i="54"/>
  <c r="F65" i="35"/>
  <c r="D11" i="162"/>
  <c r="B22" i="29" s="1"/>
  <c r="B13" i="162"/>
  <c r="C13" i="34" s="1"/>
  <c r="C14" i="34" s="1"/>
  <c r="W49" i="21"/>
  <c r="C66" i="35"/>
  <c r="C64" i="35" s="1"/>
  <c r="G826" i="52"/>
  <c r="D75" i="35"/>
  <c r="D74" i="35" s="1"/>
  <c r="D142" i="35" s="1"/>
  <c r="F39" i="66"/>
  <c r="C12" i="39"/>
  <c r="E12" i="39" s="1"/>
  <c r="G6" i="104"/>
  <c r="I6" i="104" s="1"/>
  <c r="C45" i="66"/>
  <c r="D45" i="66" s="1"/>
  <c r="D25" i="66"/>
  <c r="H98" i="110"/>
  <c r="L98" i="110"/>
  <c r="M98" i="110" s="1"/>
  <c r="E104" i="110"/>
  <c r="D21" i="67"/>
  <c r="Q98" i="110"/>
  <c r="R98" i="110" s="1"/>
  <c r="F10" i="43"/>
  <c r="F26" i="30" s="1"/>
  <c r="C23" i="43"/>
  <c r="F17" i="30"/>
  <c r="H21" i="18"/>
  <c r="O101" i="110"/>
  <c r="C10" i="44"/>
  <c r="E49" i="21"/>
  <c r="A38" i="114"/>
  <c r="A39" i="114" s="1"/>
  <c r="A40" i="114" s="1"/>
  <c r="A41" i="114" s="1"/>
  <c r="A42" i="114" s="1"/>
  <c r="A43" i="114" s="1"/>
  <c r="A44" i="114" s="1"/>
  <c r="A45" i="114" s="1"/>
  <c r="A46" i="114" s="1"/>
  <c r="A47" i="114" s="1"/>
  <c r="A48" i="114" s="1"/>
  <c r="A38" i="17"/>
  <c r="A39" i="17" s="1"/>
  <c r="A40" i="17" s="1"/>
  <c r="A41" i="17" s="1"/>
  <c r="A42" i="17" s="1"/>
  <c r="A43" i="17" s="1"/>
  <c r="A44" i="17" s="1"/>
  <c r="A45" i="17" s="1"/>
  <c r="A46" i="17" s="1"/>
  <c r="A47" i="17" s="1"/>
  <c r="A48" i="17" s="1"/>
  <c r="E243" i="111"/>
  <c r="K243" i="111"/>
  <c r="G243" i="111"/>
  <c r="F83" i="47"/>
  <c r="D169" i="31"/>
  <c r="G13" i="111"/>
  <c r="K13" i="111"/>
  <c r="E13" i="111"/>
  <c r="G27" i="111"/>
  <c r="G21" i="67"/>
  <c r="D170" i="31" s="1"/>
  <c r="L14" i="154"/>
  <c r="D74" i="31"/>
  <c r="O64" i="110"/>
  <c r="Q63" i="110"/>
  <c r="R63" i="110" s="1"/>
  <c r="J10" i="145"/>
  <c r="J12" i="145" s="1"/>
  <c r="C17" i="39" s="1"/>
  <c r="E17" i="39" s="1"/>
  <c r="D7" i="163"/>
  <c r="AC6" i="120"/>
  <c r="F20" i="12"/>
  <c r="C6" i="37"/>
  <c r="F6" i="37" s="1"/>
  <c r="G55" i="111"/>
  <c r="E55" i="111"/>
  <c r="G109" i="111"/>
  <c r="E109" i="111"/>
  <c r="AA22" i="22"/>
  <c r="H110" i="111"/>
  <c r="B138" i="54"/>
  <c r="B137" i="54" s="1"/>
  <c r="F41" i="31"/>
  <c r="F32" i="43"/>
  <c r="H73" i="110"/>
  <c r="H104" i="110" s="1"/>
  <c r="C7" i="37" s="1"/>
  <c r="F7" i="37" s="1"/>
  <c r="L73" i="110"/>
  <c r="M73" i="110" s="1"/>
  <c r="D69" i="31"/>
  <c r="E171" i="111"/>
  <c r="G171" i="111"/>
  <c r="B77" i="54"/>
  <c r="E7" i="152"/>
  <c r="C5" i="152"/>
  <c r="F81" i="111"/>
  <c r="O103" i="110"/>
  <c r="B57" i="54"/>
  <c r="C76" i="35"/>
  <c r="C75" i="35" s="1"/>
  <c r="C48" i="35"/>
  <c r="R6" i="120"/>
  <c r="R47" i="120" s="1"/>
  <c r="AE6" i="120"/>
  <c r="S6" i="120"/>
  <c r="S47" i="120" s="1"/>
  <c r="AD7" i="120"/>
  <c r="AD6" i="120" s="1"/>
  <c r="Q6" i="120"/>
  <c r="Q47" i="120" s="1"/>
  <c r="AA40" i="21"/>
  <c r="AA8" i="21"/>
  <c r="B31" i="54"/>
  <c r="B7" i="54" s="1"/>
  <c r="K49" i="13"/>
  <c r="B48" i="54"/>
  <c r="B134" i="54"/>
  <c r="F49" i="35"/>
  <c r="F48" i="35" s="1"/>
  <c r="C7" i="35"/>
  <c r="F109" i="35"/>
  <c r="F77" i="35"/>
  <c r="B109" i="54"/>
  <c r="D13" i="162"/>
  <c r="F13" i="34" s="1"/>
  <c r="F14" i="34" s="1"/>
  <c r="B19" i="29" s="1"/>
  <c r="C8" i="44"/>
  <c r="C6" i="44"/>
  <c r="A67" i="30"/>
  <c r="A68" i="30" s="1"/>
  <c r="A69" i="30" s="1"/>
  <c r="A70" i="30" s="1"/>
  <c r="A71" i="30" s="1"/>
  <c r="A72" i="30" s="1"/>
  <c r="A73" i="30" s="1"/>
  <c r="A74" i="30" s="1"/>
  <c r="A75" i="30" s="1"/>
  <c r="A76" i="30" s="1"/>
  <c r="A77" i="30" s="1"/>
  <c r="A78" i="30" s="1"/>
  <c r="A79" i="30" s="1"/>
  <c r="A80" i="30" s="1"/>
  <c r="A81" i="30" s="1"/>
  <c r="A82" i="30" s="1"/>
  <c r="A83" i="30" s="1"/>
  <c r="A84" i="30" s="1"/>
  <c r="A85" i="30" s="1"/>
  <c r="A86" i="30" s="1"/>
  <c r="A87" i="30" s="1"/>
  <c r="A88" i="30" s="1"/>
  <c r="A89" i="30" s="1"/>
  <c r="A90" i="30" s="1"/>
  <c r="A91" i="30" s="1"/>
  <c r="A92" i="30" s="1"/>
  <c r="A93" i="30" s="1"/>
  <c r="A94" i="30" s="1"/>
  <c r="A95" i="30" s="1"/>
  <c r="A96" i="30" s="1"/>
  <c r="A97" i="30" s="1"/>
  <c r="A98" i="30" s="1"/>
  <c r="A99" i="30" s="1"/>
  <c r="A100" i="30" s="1"/>
  <c r="A101" i="30" s="1"/>
  <c r="A102" i="30" s="1"/>
  <c r="A103" i="30" s="1"/>
  <c r="A104" i="30" s="1"/>
  <c r="A105" i="30" s="1"/>
  <c r="A106" i="30" s="1"/>
  <c r="A107" i="30" s="1"/>
  <c r="A108" i="30" s="1"/>
  <c r="A109" i="30" s="1"/>
  <c r="A110" i="30" s="1"/>
  <c r="A111" i="30" s="1"/>
  <c r="A112" i="30" s="1"/>
  <c r="A113" i="30" s="1"/>
  <c r="A114" i="30" s="1"/>
  <c r="A115" i="30" s="1"/>
  <c r="A116" i="30" s="1"/>
  <c r="A117" i="30" s="1"/>
  <c r="A118" i="30" s="1"/>
  <c r="A119" i="30" s="1"/>
  <c r="A120" i="30" s="1"/>
  <c r="A121" i="30" s="1"/>
  <c r="A122" i="30" s="1"/>
  <c r="A123" i="30" s="1"/>
  <c r="A124" i="30" s="1"/>
  <c r="A125" i="30" s="1"/>
  <c r="G1230" i="51"/>
  <c r="G4" i="51"/>
  <c r="F116" i="30"/>
  <c r="D58" i="30"/>
  <c r="H12" i="145"/>
  <c r="I110" i="111"/>
  <c r="H202" i="111"/>
  <c r="I202" i="111" s="1"/>
  <c r="L13" i="111"/>
  <c r="J81" i="111"/>
  <c r="J110" i="111"/>
  <c r="L111" i="111"/>
  <c r="G11" i="111"/>
  <c r="K11" i="111"/>
  <c r="E11" i="111"/>
  <c r="K21" i="106"/>
  <c r="N21" i="106" s="1"/>
  <c r="J21" i="106"/>
  <c r="U26" i="61"/>
  <c r="V26" i="61"/>
  <c r="F99" i="111"/>
  <c r="F244" i="111"/>
  <c r="V11" i="61"/>
  <c r="U11" i="61"/>
  <c r="K121" i="111"/>
  <c r="G121" i="111"/>
  <c r="E121" i="111"/>
  <c r="D111" i="111"/>
  <c r="L98" i="111"/>
  <c r="J99" i="111"/>
  <c r="L99" i="111" s="1"/>
  <c r="C133" i="35"/>
  <c r="E26" i="152"/>
  <c r="E19" i="152" s="1"/>
  <c r="C67" i="35"/>
  <c r="F68" i="35"/>
  <c r="F67" i="35" s="1"/>
  <c r="B68" i="54"/>
  <c r="B67" i="54" s="1"/>
  <c r="E82" i="111"/>
  <c r="G82" i="111"/>
  <c r="K82" i="111"/>
  <c r="D98" i="111"/>
  <c r="E40" i="152"/>
  <c r="F7" i="35"/>
  <c r="D143" i="35"/>
  <c r="D144" i="35" s="1"/>
  <c r="C5" i="44"/>
  <c r="D84" i="31"/>
  <c r="C48" i="11"/>
  <c r="C7" i="46"/>
  <c r="D7" i="46" s="1"/>
  <c r="F47" i="11"/>
  <c r="F46" i="35"/>
  <c r="F39" i="35" s="1"/>
  <c r="B46" i="54"/>
  <c r="B39" i="54" s="1"/>
  <c r="C39" i="35"/>
  <c r="Y46" i="57"/>
  <c r="AC46" i="57" s="1"/>
  <c r="E51" i="57"/>
  <c r="Y51" i="57" s="1"/>
  <c r="AC51" i="57" s="1"/>
  <c r="D16" i="48"/>
  <c r="E16" i="48" s="1"/>
  <c r="E92" i="31" s="1"/>
  <c r="F92" i="31" s="1"/>
  <c r="D19" i="48"/>
  <c r="E19" i="48" s="1"/>
  <c r="D20" i="48"/>
  <c r="E20" i="48" s="1"/>
  <c r="D17" i="48"/>
  <c r="E17" i="48" s="1"/>
  <c r="E95" i="31" s="1"/>
  <c r="F95" i="31" s="1"/>
  <c r="F93" i="31" s="1"/>
  <c r="D11" i="48"/>
  <c r="E11" i="48" s="1"/>
  <c r="D10" i="48"/>
  <c r="E10" i="48" s="1"/>
  <c r="D8" i="48"/>
  <c r="E8" i="48" s="1"/>
  <c r="D13" i="48"/>
  <c r="E13" i="48" s="1"/>
  <c r="D14" i="48"/>
  <c r="E14" i="48" s="1"/>
  <c r="D7" i="48"/>
  <c r="E7" i="48" s="1"/>
  <c r="D25" i="48"/>
  <c r="E25" i="48" s="1"/>
  <c r="D26" i="48"/>
  <c r="E26" i="48" s="1"/>
  <c r="E140" i="31" s="1"/>
  <c r="F140" i="31" s="1"/>
  <c r="D23" i="48"/>
  <c r="E23" i="48" s="1"/>
  <c r="E136" i="31" s="1"/>
  <c r="F136" i="31" s="1"/>
  <c r="F134" i="31" s="1"/>
  <c r="D22" i="48"/>
  <c r="E22" i="48" s="1"/>
  <c r="E133" i="31" s="1"/>
  <c r="F133" i="31" s="1"/>
  <c r="AC47" i="120" l="1"/>
  <c r="I40" i="111"/>
  <c r="H81" i="111"/>
  <c r="I81" i="111" s="1"/>
  <c r="E13" i="152"/>
  <c r="E6" i="152" s="1"/>
  <c r="E5" i="152" s="1"/>
  <c r="J23" i="145"/>
  <c r="C25" i="39" s="1"/>
  <c r="E25" i="39" s="1"/>
  <c r="I98" i="111"/>
  <c r="H99" i="111"/>
  <c r="I99" i="111" s="1"/>
  <c r="AE47" i="120"/>
  <c r="G26" i="160"/>
  <c r="F27" i="160"/>
  <c r="H37" i="160"/>
  <c r="G32" i="160"/>
  <c r="G37" i="160"/>
  <c r="H27" i="160"/>
  <c r="G27" i="160"/>
  <c r="F36" i="160"/>
  <c r="F31" i="160"/>
  <c r="F30" i="160" s="1"/>
  <c r="H31" i="160"/>
  <c r="H36" i="160"/>
  <c r="F26" i="160"/>
  <c r="F32" i="160"/>
  <c r="H26" i="160"/>
  <c r="H25" i="160" s="1"/>
  <c r="H23" i="160" s="1"/>
  <c r="F37" i="160"/>
  <c r="F35" i="160" s="1"/>
  <c r="G36" i="160"/>
  <c r="H32" i="160"/>
  <c r="G31" i="160"/>
  <c r="G30" i="160" s="1"/>
  <c r="C36" i="152"/>
  <c r="E36" i="152" s="1"/>
  <c r="C39" i="152"/>
  <c r="E39" i="152" s="1"/>
  <c r="C37" i="152"/>
  <c r="E37" i="152" s="1"/>
  <c r="C33" i="152"/>
  <c r="C38" i="152"/>
  <c r="E38" i="152" s="1"/>
  <c r="C35" i="152"/>
  <c r="E35" i="152" s="1"/>
  <c r="E229" i="111"/>
  <c r="K229" i="111"/>
  <c r="G229" i="111"/>
  <c r="G141" i="111"/>
  <c r="E141" i="111"/>
  <c r="K141" i="111"/>
  <c r="B133" i="54"/>
  <c r="C50" i="152"/>
  <c r="E50" i="152" s="1"/>
  <c r="C52" i="152"/>
  <c r="E52" i="152" s="1"/>
  <c r="C48" i="152"/>
  <c r="E48" i="152" s="1"/>
  <c r="C49" i="152"/>
  <c r="E49" i="152" s="1"/>
  <c r="C51" i="152"/>
  <c r="E51" i="152" s="1"/>
  <c r="C46" i="152"/>
  <c r="U12" i="61"/>
  <c r="V12" i="61"/>
  <c r="K5" i="52"/>
  <c r="F10" i="48" s="1"/>
  <c r="G10" i="48" s="1"/>
  <c r="D40" i="111"/>
  <c r="E41" i="111"/>
  <c r="K41" i="111"/>
  <c r="A126" i="30"/>
  <c r="L22" i="154"/>
  <c r="F14" i="36"/>
  <c r="F12" i="36" s="1"/>
  <c r="F15" i="36" s="1"/>
  <c r="B23" i="29" s="1"/>
  <c r="R103" i="110"/>
  <c r="Q103" i="110"/>
  <c r="AA49" i="21"/>
  <c r="G13" i="29"/>
  <c r="G14" i="29" s="1"/>
  <c r="L104" i="110"/>
  <c r="M104" i="110" s="1"/>
  <c r="Q101" i="110"/>
  <c r="R101" i="110" s="1"/>
  <c r="O104" i="110"/>
  <c r="C4" i="39"/>
  <c r="E4" i="39" s="1"/>
  <c r="F23" i="43"/>
  <c r="D125" i="30"/>
  <c r="F125" i="30" s="1"/>
  <c r="B14" i="29" s="1"/>
  <c r="G45" i="66"/>
  <c r="D29" i="31" s="1"/>
  <c r="D27" i="31" s="1"/>
  <c r="D32" i="66"/>
  <c r="D39" i="66" s="1"/>
  <c r="C63" i="35"/>
  <c r="B66" i="54"/>
  <c r="B64" i="54" s="1"/>
  <c r="B63" i="54" s="1"/>
  <c r="Q64" i="110"/>
  <c r="R64" i="110" s="1"/>
  <c r="F66" i="35"/>
  <c r="F64" i="35" s="1"/>
  <c r="F63" i="35" s="1"/>
  <c r="C74" i="35"/>
  <c r="C142" i="35" s="1"/>
  <c r="F142" i="35" s="1"/>
  <c r="C6" i="39"/>
  <c r="E6" i="39" s="1"/>
  <c r="C6" i="35"/>
  <c r="C5" i="35" s="1"/>
  <c r="B76" i="54"/>
  <c r="B75" i="54" s="1"/>
  <c r="B140" i="54" s="1"/>
  <c r="F76" i="35"/>
  <c r="K5" i="51"/>
  <c r="F8" i="48" s="1"/>
  <c r="G8" i="48" s="1"/>
  <c r="D81" i="30"/>
  <c r="F28" i="160"/>
  <c r="F5" i="37"/>
  <c r="C4" i="37"/>
  <c r="C8" i="37"/>
  <c r="J202" i="111"/>
  <c r="L202" i="111" s="1"/>
  <c r="L110" i="111"/>
  <c r="D99" i="111"/>
  <c r="G98" i="111"/>
  <c r="K98" i="111"/>
  <c r="E98" i="111"/>
  <c r="E111" i="111"/>
  <c r="G111" i="111"/>
  <c r="K111" i="111"/>
  <c r="D110" i="111"/>
  <c r="L81" i="111"/>
  <c r="F6" i="35"/>
  <c r="F5" i="35" s="1"/>
  <c r="B6" i="54"/>
  <c r="B5" i="54" s="1"/>
  <c r="E138" i="31"/>
  <c r="F138" i="31" s="1"/>
  <c r="F137" i="31" s="1"/>
  <c r="E152" i="31"/>
  <c r="F152" i="31" s="1"/>
  <c r="I14" i="48"/>
  <c r="H14" i="48"/>
  <c r="I7" i="48"/>
  <c r="H7" i="48"/>
  <c r="I13" i="48"/>
  <c r="H13" i="48"/>
  <c r="I8" i="48"/>
  <c r="H8" i="48"/>
  <c r="I10" i="48"/>
  <c r="H10" i="48"/>
  <c r="H11" i="48"/>
  <c r="I11" i="48"/>
  <c r="E99" i="31"/>
  <c r="F99" i="31" s="1"/>
  <c r="E33" i="30"/>
  <c r="F33" i="30" s="1"/>
  <c r="E93" i="30"/>
  <c r="F93" i="30" s="1"/>
  <c r="F132" i="31"/>
  <c r="E52" i="30"/>
  <c r="F52" i="30" s="1"/>
  <c r="F51" i="30" s="1"/>
  <c r="E110" i="30"/>
  <c r="F110" i="30" s="1"/>
  <c r="F109" i="30" s="1"/>
  <c r="E31" i="30"/>
  <c r="F31" i="30" s="1"/>
  <c r="E112" i="31"/>
  <c r="F112" i="31" s="1"/>
  <c r="E97" i="31"/>
  <c r="F97" i="31" s="1"/>
  <c r="E91" i="30"/>
  <c r="F91" i="30" s="1"/>
  <c r="F91" i="31"/>
  <c r="H244" i="111" l="1"/>
  <c r="I244" i="111" s="1"/>
  <c r="C32" i="152"/>
  <c r="C4" i="152" s="1"/>
  <c r="C63" i="152" s="1"/>
  <c r="G25" i="160"/>
  <c r="E34" i="152"/>
  <c r="E33" i="152" s="1"/>
  <c r="F25" i="160"/>
  <c r="E47" i="152"/>
  <c r="E46" i="152" s="1"/>
  <c r="E32" i="152" s="1"/>
  <c r="E4" i="152" s="1"/>
  <c r="E63" i="152" s="1"/>
  <c r="H30" i="160"/>
  <c r="H28" i="160" s="1"/>
  <c r="H22" i="160" s="1"/>
  <c r="C143" i="35"/>
  <c r="G28" i="160"/>
  <c r="D71" i="30"/>
  <c r="G35" i="160"/>
  <c r="G33" i="160" s="1"/>
  <c r="F131" i="32"/>
  <c r="F33" i="160"/>
  <c r="H35" i="160"/>
  <c r="H33" i="160" s="1"/>
  <c r="D38" i="31" s="1"/>
  <c r="E40" i="111"/>
  <c r="K40" i="111"/>
  <c r="D81" i="111"/>
  <c r="G40" i="111"/>
  <c r="F11" i="48"/>
  <c r="G11" i="48" s="1"/>
  <c r="J11" i="48" s="1"/>
  <c r="E32" i="31" s="1"/>
  <c r="F32" i="31" s="1"/>
  <c r="C4" i="35"/>
  <c r="Q104" i="110"/>
  <c r="R104" i="110" s="1"/>
  <c r="C131" i="54"/>
  <c r="D131" i="54" s="1"/>
  <c r="C108" i="54"/>
  <c r="D108" i="54" s="1"/>
  <c r="F4" i="35"/>
  <c r="C70" i="35" s="1"/>
  <c r="F70" i="35" s="1"/>
  <c r="C71" i="35" s="1"/>
  <c r="B6" i="104"/>
  <c r="E13" i="163"/>
  <c r="C136" i="54"/>
  <c r="D136" i="54" s="1"/>
  <c r="C114" i="54"/>
  <c r="D114" i="54" s="1"/>
  <c r="C88" i="54"/>
  <c r="D88" i="54" s="1"/>
  <c r="C102" i="54"/>
  <c r="D102" i="54" s="1"/>
  <c r="C87" i="54"/>
  <c r="D87" i="54" s="1"/>
  <c r="C115" i="54"/>
  <c r="D115" i="54" s="1"/>
  <c r="C95" i="54"/>
  <c r="D95" i="54" s="1"/>
  <c r="C97" i="54"/>
  <c r="D97" i="54" s="1"/>
  <c r="C99" i="54"/>
  <c r="D99" i="54" s="1"/>
  <c r="C128" i="54"/>
  <c r="D128" i="54" s="1"/>
  <c r="C100" i="54"/>
  <c r="D100" i="54" s="1"/>
  <c r="C81" i="54"/>
  <c r="D81" i="54" s="1"/>
  <c r="C104" i="54"/>
  <c r="D104" i="54" s="1"/>
  <c r="C83" i="54"/>
  <c r="D83" i="54" s="1"/>
  <c r="C132" i="54"/>
  <c r="D132" i="54" s="1"/>
  <c r="C79" i="54"/>
  <c r="D79" i="54" s="1"/>
  <c r="C110" i="54"/>
  <c r="D110" i="54" s="1"/>
  <c r="C130" i="54"/>
  <c r="D130" i="54" s="1"/>
  <c r="C135" i="54"/>
  <c r="C107" i="54"/>
  <c r="D107" i="54" s="1"/>
  <c r="C139" i="54"/>
  <c r="D139" i="54" s="1"/>
  <c r="C126" i="54"/>
  <c r="D126" i="54" s="1"/>
  <c r="C82" i="54"/>
  <c r="D82" i="54" s="1"/>
  <c r="C80" i="54"/>
  <c r="D80" i="54" s="1"/>
  <c r="C121" i="54"/>
  <c r="D121" i="54" s="1"/>
  <c r="C94" i="54"/>
  <c r="D94" i="54" s="1"/>
  <c r="C89" i="54"/>
  <c r="D89" i="54" s="1"/>
  <c r="C120" i="54"/>
  <c r="D120" i="54" s="1"/>
  <c r="C116" i="54"/>
  <c r="D116" i="54" s="1"/>
  <c r="C117" i="54"/>
  <c r="D117" i="54" s="1"/>
  <c r="C124" i="54"/>
  <c r="D124" i="54" s="1"/>
  <c r="C92" i="54"/>
  <c r="D92" i="54" s="1"/>
  <c r="C122" i="54"/>
  <c r="D122" i="54" s="1"/>
  <c r="C91" i="54"/>
  <c r="D91" i="54" s="1"/>
  <c r="C113" i="54"/>
  <c r="D113" i="54" s="1"/>
  <c r="C93" i="54"/>
  <c r="D93" i="54" s="1"/>
  <c r="C123" i="54"/>
  <c r="D123" i="54" s="1"/>
  <c r="C138" i="54"/>
  <c r="D138" i="54" s="1"/>
  <c r="C129" i="54"/>
  <c r="D129" i="54" s="1"/>
  <c r="C78" i="54"/>
  <c r="D78" i="54" s="1"/>
  <c r="C125" i="54"/>
  <c r="D125" i="54" s="1"/>
  <c r="C112" i="54"/>
  <c r="D112" i="54" s="1"/>
  <c r="C106" i="54"/>
  <c r="D106" i="54" s="1"/>
  <c r="C90" i="54"/>
  <c r="D90" i="54" s="1"/>
  <c r="C101" i="54"/>
  <c r="D101" i="54" s="1"/>
  <c r="C96" i="54"/>
  <c r="D96" i="54" s="1"/>
  <c r="C85" i="54"/>
  <c r="D85" i="54" s="1"/>
  <c r="C86" i="54"/>
  <c r="D86" i="54" s="1"/>
  <c r="C98" i="54"/>
  <c r="D98" i="54" s="1"/>
  <c r="C111" i="54"/>
  <c r="D111" i="54" s="1"/>
  <c r="C105" i="54"/>
  <c r="D105" i="54" s="1"/>
  <c r="C84" i="54"/>
  <c r="D84" i="54" s="1"/>
  <c r="C103" i="54"/>
  <c r="D103" i="54" s="1"/>
  <c r="F14" i="48"/>
  <c r="G14" i="48" s="1"/>
  <c r="F13" i="48"/>
  <c r="G13" i="48" s="1"/>
  <c r="J13" i="48" s="1"/>
  <c r="F7" i="48"/>
  <c r="G7" i="48" s="1"/>
  <c r="J7" i="48" s="1"/>
  <c r="E28" i="31" s="1"/>
  <c r="F28" i="31" s="1"/>
  <c r="F4" i="37"/>
  <c r="F8" i="37"/>
  <c r="B24" i="29" s="1"/>
  <c r="D202" i="111"/>
  <c r="G110" i="111"/>
  <c r="E110" i="111"/>
  <c r="K110" i="111"/>
  <c r="E99" i="111"/>
  <c r="K99" i="111"/>
  <c r="G99" i="111"/>
  <c r="D80" i="30"/>
  <c r="F81" i="30"/>
  <c r="F80" i="30" s="1"/>
  <c r="C72" i="35"/>
  <c r="F72" i="35" s="1"/>
  <c r="C73" i="35"/>
  <c r="C144" i="35" s="1"/>
  <c r="J244" i="111"/>
  <c r="L244" i="111" s="1"/>
  <c r="B70" i="54"/>
  <c r="C38" i="54" s="1"/>
  <c r="D38" i="54" s="1"/>
  <c r="J10" i="48"/>
  <c r="E31" i="31" s="1"/>
  <c r="F31" i="31" s="1"/>
  <c r="J8" i="48"/>
  <c r="E29" i="31" s="1"/>
  <c r="F29" i="31" s="1"/>
  <c r="F96" i="31"/>
  <c r="F90" i="30"/>
  <c r="F30" i="30"/>
  <c r="F125" i="35" l="1"/>
  <c r="F119" i="35" s="1"/>
  <c r="F118" i="35" s="1"/>
  <c r="F75" i="35" s="1"/>
  <c r="F74" i="35" s="1"/>
  <c r="C140" i="35" s="1"/>
  <c r="F140" i="35" s="1"/>
  <c r="C141" i="35" s="1"/>
  <c r="D21" i="30"/>
  <c r="F23" i="160"/>
  <c r="F22" i="160" s="1"/>
  <c r="D36" i="31"/>
  <c r="D34" i="31" s="1"/>
  <c r="D26" i="31" s="1"/>
  <c r="F38" i="31"/>
  <c r="F36" i="31" s="1"/>
  <c r="F34" i="31" s="1"/>
  <c r="G23" i="160"/>
  <c r="G22" i="160" s="1"/>
  <c r="D9" i="30"/>
  <c r="D109" i="54"/>
  <c r="D69" i="30"/>
  <c r="D68" i="30" s="1"/>
  <c r="F71" i="30"/>
  <c r="F69" i="30" s="1"/>
  <c r="F68" i="30" s="1"/>
  <c r="K81" i="111"/>
  <c r="G81" i="111"/>
  <c r="E81" i="111"/>
  <c r="E40" i="31"/>
  <c r="F40" i="31" s="1"/>
  <c r="E85" i="30"/>
  <c r="F85" i="30" s="1"/>
  <c r="D77" i="54"/>
  <c r="C137" i="54"/>
  <c r="H6" i="104"/>
  <c r="C28" i="39" s="1"/>
  <c r="E28" i="39" s="1"/>
  <c r="J6" i="104"/>
  <c r="C134" i="54"/>
  <c r="C119" i="54"/>
  <c r="D135" i="54"/>
  <c r="D134" i="54" s="1"/>
  <c r="D127" i="54"/>
  <c r="D119" i="54"/>
  <c r="D137" i="54"/>
  <c r="C77" i="54"/>
  <c r="C127" i="54"/>
  <c r="C109" i="54"/>
  <c r="D76" i="54" s="1"/>
  <c r="J14" i="48"/>
  <c r="E46" i="31"/>
  <c r="F46" i="31" s="1"/>
  <c r="F45" i="31" s="1"/>
  <c r="E106" i="30"/>
  <c r="F106" i="30" s="1"/>
  <c r="F105" i="30" s="1"/>
  <c r="G202" i="111"/>
  <c r="K202" i="111"/>
  <c r="E202" i="111"/>
  <c r="D244" i="111"/>
  <c r="F30" i="31"/>
  <c r="C43" i="54"/>
  <c r="D43" i="54" s="1"/>
  <c r="C34" i="54"/>
  <c r="D34" i="54" s="1"/>
  <c r="C9" i="54"/>
  <c r="D9" i="54" s="1"/>
  <c r="C29" i="54"/>
  <c r="D29" i="54" s="1"/>
  <c r="C68" i="54"/>
  <c r="C18" i="54"/>
  <c r="D18" i="54" s="1"/>
  <c r="C16" i="54"/>
  <c r="D16" i="54" s="1"/>
  <c r="C24" i="54"/>
  <c r="D24" i="54" s="1"/>
  <c r="C13" i="54"/>
  <c r="D13" i="54" s="1"/>
  <c r="C23" i="54"/>
  <c r="D23" i="54" s="1"/>
  <c r="C37" i="54"/>
  <c r="D37" i="54" s="1"/>
  <c r="C21" i="54"/>
  <c r="D21" i="54" s="1"/>
  <c r="C54" i="54"/>
  <c r="D54" i="54" s="1"/>
  <c r="C46" i="54"/>
  <c r="D46" i="54" s="1"/>
  <c r="C27" i="54"/>
  <c r="D27" i="54" s="1"/>
  <c r="C51" i="54"/>
  <c r="D51" i="54" s="1"/>
  <c r="C41" i="54"/>
  <c r="D41" i="54" s="1"/>
  <c r="C35" i="54"/>
  <c r="D35" i="54" s="1"/>
  <c r="C61" i="54"/>
  <c r="D61" i="54" s="1"/>
  <c r="C69" i="54"/>
  <c r="D69" i="54" s="1"/>
  <c r="C52" i="54"/>
  <c r="D52" i="54" s="1"/>
  <c r="C36" i="54"/>
  <c r="D36" i="54" s="1"/>
  <c r="C14" i="54"/>
  <c r="D14" i="54" s="1"/>
  <c r="C10" i="54"/>
  <c r="D10" i="54" s="1"/>
  <c r="C30" i="54"/>
  <c r="D30" i="54" s="1"/>
  <c r="C8" i="54"/>
  <c r="C59" i="54"/>
  <c r="D59" i="54" s="1"/>
  <c r="C47" i="54"/>
  <c r="D47" i="54" s="1"/>
  <c r="C45" i="54"/>
  <c r="D45" i="54" s="1"/>
  <c r="C31" i="54"/>
  <c r="D31" i="54" s="1"/>
  <c r="C50" i="54"/>
  <c r="C40" i="54"/>
  <c r="C20" i="54"/>
  <c r="D20" i="54" s="1"/>
  <c r="C19" i="54"/>
  <c r="D19" i="54" s="1"/>
  <c r="C56" i="54"/>
  <c r="D56" i="54" s="1"/>
  <c r="C60" i="54"/>
  <c r="D60" i="54" s="1"/>
  <c r="C28" i="54"/>
  <c r="D28" i="54" s="1"/>
  <c r="C55" i="54"/>
  <c r="D55" i="54" s="1"/>
  <c r="C65" i="54"/>
  <c r="C53" i="54"/>
  <c r="D53" i="54" s="1"/>
  <c r="C58" i="54"/>
  <c r="C66" i="54"/>
  <c r="D66" i="54" s="1"/>
  <c r="C15" i="54"/>
  <c r="D15" i="54" s="1"/>
  <c r="C33" i="54"/>
  <c r="D33" i="54" s="1"/>
  <c r="C42" i="54"/>
  <c r="D42" i="54" s="1"/>
  <c r="C62" i="54"/>
  <c r="D62" i="54" s="1"/>
  <c r="C26" i="54"/>
  <c r="D26" i="54" s="1"/>
  <c r="C25" i="54"/>
  <c r="D25" i="54" s="1"/>
  <c r="C11" i="54"/>
  <c r="D11" i="54" s="1"/>
  <c r="C44" i="54"/>
  <c r="D44" i="54" s="1"/>
  <c r="C32" i="54"/>
  <c r="D32" i="54" s="1"/>
  <c r="C22" i="54"/>
  <c r="D22" i="54" s="1"/>
  <c r="C17" i="54"/>
  <c r="D17" i="54" s="1"/>
  <c r="C12" i="54"/>
  <c r="D12" i="54" s="1"/>
  <c r="E48" i="30"/>
  <c r="F48" i="30" s="1"/>
  <c r="F47" i="30" s="1"/>
  <c r="D83" i="30"/>
  <c r="F83" i="30" s="1"/>
  <c r="F78" i="30" s="1"/>
  <c r="E25" i="30"/>
  <c r="F25" i="30" s="1"/>
  <c r="F27" i="31"/>
  <c r="F9" i="30" l="1"/>
  <c r="F7" i="30" s="1"/>
  <c r="F6" i="30" s="1"/>
  <c r="D7" i="30"/>
  <c r="D6" i="30" s="1"/>
  <c r="D7" i="31"/>
  <c r="C7" i="44"/>
  <c r="F21" i="30"/>
  <c r="F20" i="30" s="1"/>
  <c r="D20" i="30"/>
  <c r="E27" i="30"/>
  <c r="F27" i="30" s="1"/>
  <c r="F24" i="30" s="1"/>
  <c r="E87" i="30"/>
  <c r="F87" i="30" s="1"/>
  <c r="F84" i="30" s="1"/>
  <c r="C133" i="54"/>
  <c r="C7" i="54"/>
  <c r="C118" i="54"/>
  <c r="E20" i="104"/>
  <c r="E15" i="104"/>
  <c r="E18" i="104"/>
  <c r="E16" i="104"/>
  <c r="D149" i="31" s="1"/>
  <c r="E19" i="104"/>
  <c r="E11" i="104"/>
  <c r="E13" i="104"/>
  <c r="D60" i="31" s="1"/>
  <c r="E12" i="104"/>
  <c r="D57" i="31" s="1"/>
  <c r="E21" i="104"/>
  <c r="D118" i="54"/>
  <c r="D75" i="54" s="1"/>
  <c r="D133" i="54"/>
  <c r="C76" i="54"/>
  <c r="C75" i="54"/>
  <c r="C140" i="54" s="1"/>
  <c r="E42" i="31"/>
  <c r="F42" i="31" s="1"/>
  <c r="F39" i="31" s="1"/>
  <c r="D78" i="30"/>
  <c r="F26" i="31"/>
  <c r="B18" i="29" s="1"/>
  <c r="G244" i="111"/>
  <c r="E244" i="111"/>
  <c r="K244" i="111"/>
  <c r="C64" i="54"/>
  <c r="D65" i="54"/>
  <c r="D64" i="54" s="1"/>
  <c r="D8" i="54"/>
  <c r="D7" i="54" s="1"/>
  <c r="D40" i="54"/>
  <c r="D39" i="54" s="1"/>
  <c r="C39" i="54"/>
  <c r="D50" i="54"/>
  <c r="D49" i="54" s="1"/>
  <c r="C49" i="54"/>
  <c r="D58" i="54"/>
  <c r="D57" i="54" s="1"/>
  <c r="C57" i="54"/>
  <c r="C67" i="54"/>
  <c r="D68" i="54"/>
  <c r="D67" i="54" s="1"/>
  <c r="D23" i="30" l="1"/>
  <c r="F23" i="30" s="1"/>
  <c r="F18" i="30" s="1"/>
  <c r="D18" i="30"/>
  <c r="D140" i="54"/>
  <c r="D141" i="54" s="1"/>
  <c r="E141" i="35" s="1"/>
  <c r="F141" i="35" s="1"/>
  <c r="F143" i="35" s="1"/>
  <c r="B21" i="29" s="1"/>
  <c r="F57" i="31"/>
  <c r="F56" i="31" s="1"/>
  <c r="D56" i="31"/>
  <c r="F60" i="31"/>
  <c r="F59" i="31" s="1"/>
  <c r="D59" i="31"/>
  <c r="E14" i="104"/>
  <c r="D53" i="31"/>
  <c r="F149" i="31"/>
  <c r="F148" i="31" s="1"/>
  <c r="D148" i="31"/>
  <c r="D123" i="31" s="1"/>
  <c r="D41" i="30"/>
  <c r="E22" i="104"/>
  <c r="D109" i="31"/>
  <c r="E17" i="104"/>
  <c r="D101" i="30"/>
  <c r="C48" i="54"/>
  <c r="C6" i="54"/>
  <c r="F7" i="31"/>
  <c r="D63" i="54"/>
  <c r="C63" i="54"/>
  <c r="D48" i="54"/>
  <c r="D6" i="54"/>
  <c r="C5" i="54" l="1"/>
  <c r="D55" i="31"/>
  <c r="D108" i="31"/>
  <c r="F109" i="31"/>
  <c r="F108" i="31" s="1"/>
  <c r="F82" i="31" s="1"/>
  <c r="F53" i="31"/>
  <c r="F52" i="31" s="1"/>
  <c r="D52" i="31"/>
  <c r="E23" i="104"/>
  <c r="D40" i="30"/>
  <c r="D16" i="30" s="1"/>
  <c r="D5" i="30" s="1"/>
  <c r="F41" i="30"/>
  <c r="F40" i="30" s="1"/>
  <c r="F16" i="30" s="1"/>
  <c r="F5" i="30" s="1"/>
  <c r="D100" i="30"/>
  <c r="D76" i="30" s="1"/>
  <c r="D67" i="30" s="1"/>
  <c r="F101" i="30"/>
  <c r="F100" i="30" s="1"/>
  <c r="F76" i="30" s="1"/>
  <c r="F67" i="30" s="1"/>
  <c r="F55" i="31"/>
  <c r="C70" i="54"/>
  <c r="D5" i="54"/>
  <c r="D70" i="54" s="1"/>
  <c r="D126" i="30" l="1"/>
  <c r="D71" i="54"/>
  <c r="E71" i="35" s="1"/>
  <c r="F71" i="35" s="1"/>
  <c r="F73" i="35" s="1"/>
  <c r="D51" i="31"/>
  <c r="D50" i="31" s="1"/>
  <c r="C9" i="44" s="1"/>
  <c r="C11" i="44" s="1"/>
  <c r="F51" i="31"/>
  <c r="F50" i="31" s="1"/>
  <c r="F126" i="30"/>
  <c r="B12" i="29" s="1"/>
  <c r="B13" i="29" s="1"/>
  <c r="D163" i="31"/>
  <c r="F163" i="31" s="1"/>
  <c r="D82" i="31"/>
  <c r="D81" i="31" s="1"/>
  <c r="D5" i="31" l="1"/>
  <c r="D171" i="31" s="1"/>
  <c r="F144" i="35"/>
  <c r="B20" i="29"/>
  <c r="F123" i="31"/>
  <c r="F81" i="31" s="1"/>
  <c r="B17" i="29"/>
  <c r="D80" i="31"/>
  <c r="F5" i="31"/>
  <c r="D165" i="31"/>
  <c r="D4" i="44"/>
  <c r="E4" i="44" s="1"/>
  <c r="D7" i="44"/>
  <c r="E7" i="44" s="1"/>
  <c r="D9" i="44"/>
  <c r="E9" i="44" s="1"/>
  <c r="D8" i="44"/>
  <c r="E8" i="44" s="1"/>
  <c r="D10" i="44"/>
  <c r="E10" i="44" s="1"/>
  <c r="D5" i="44"/>
  <c r="E5" i="44" s="1"/>
  <c r="D6" i="44"/>
  <c r="E6" i="44" s="1"/>
  <c r="E11" i="44" l="1"/>
  <c r="E12" i="44" s="1"/>
  <c r="E165" i="31" l="1"/>
  <c r="F165" i="31" s="1"/>
  <c r="E80" i="31"/>
  <c r="F80" i="31" s="1"/>
  <c r="F171" i="31" l="1"/>
  <c r="B15" i="29" s="1"/>
  <c r="B16" i="29" s="1"/>
  <c r="C13" i="163" s="1"/>
  <c r="B25" i="29" l="1"/>
  <c r="C22" i="29" s="1"/>
  <c r="B26" i="29"/>
  <c r="D15" i="29" s="1"/>
  <c r="C17" i="29" l="1"/>
  <c r="C16" i="29"/>
  <c r="C15" i="29"/>
  <c r="C18" i="29"/>
  <c r="C21" i="29"/>
  <c r="C14" i="29"/>
  <c r="C20" i="29"/>
  <c r="C13" i="29"/>
  <c r="C23" i="29"/>
  <c r="C19" i="29"/>
  <c r="C24" i="29"/>
  <c r="C12" i="29"/>
  <c r="D12" i="29"/>
  <c r="D13" i="29"/>
  <c r="D16" i="29"/>
  <c r="D18" i="29"/>
  <c r="D14" i="29"/>
  <c r="D19" i="29"/>
  <c r="D17" i="29"/>
  <c r="D22" i="29"/>
  <c r="D23" i="29"/>
  <c r="D24" i="29"/>
  <c r="D21" i="29"/>
  <c r="D20" i="29"/>
  <c r="B13" i="163"/>
  <c r="D13" i="163" s="1"/>
  <c r="F13" i="163" s="1"/>
  <c r="G13" i="163" s="1"/>
  <c r="C14" i="39" s="1"/>
  <c r="C25" i="29" l="1"/>
  <c r="E14" i="39"/>
  <c r="C27" i="39" s="1"/>
  <c r="E27" i="39" s="1"/>
  <c r="C26" i="39" s="1"/>
  <c r="E26" i="39" s="1"/>
  <c r="E30" i="39" s="1"/>
  <c r="B27" i="29" s="1"/>
  <c r="B28" i="29" s="1"/>
  <c r="C30" i="3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iiroc192</author>
  </authors>
  <commentList>
    <comment ref="J11" authorId="0" shapeId="0" xr:uid="{00000000-0006-0000-1700-000001000000}">
      <text>
        <r>
          <rPr>
            <b/>
            <sz val="9"/>
            <color indexed="81"/>
            <rFont val="新細明體"/>
            <family val="1"/>
            <charset val="136"/>
          </rPr>
          <t>iiroc192:</t>
        </r>
        <r>
          <rPr>
            <sz val="9"/>
            <color indexed="81"/>
            <rFont val="新細明體"/>
            <family val="1"/>
            <charset val="136"/>
          </rPr>
          <t xml:space="preserve">
做為國外投資八大工業國外匯風險之扣抵額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iiroc192</author>
  </authors>
  <commentList>
    <comment ref="J10" authorId="0" shapeId="0" xr:uid="{00000000-0006-0000-1800-000001000000}">
      <text>
        <r>
          <rPr>
            <b/>
            <sz val="9"/>
            <color indexed="81"/>
            <rFont val="新細明體"/>
            <family val="1"/>
            <charset val="136"/>
          </rPr>
          <t>iiroc192:</t>
        </r>
        <r>
          <rPr>
            <sz val="9"/>
            <color indexed="81"/>
            <rFont val="新細明體"/>
            <family val="1"/>
            <charset val="136"/>
          </rPr>
          <t xml:space="preserve">
做為國外投資八大工業國外匯風險之扣抵額
</t>
        </r>
      </text>
    </comment>
  </commentList>
</comments>
</file>

<file path=xl/sharedStrings.xml><?xml version="1.0" encoding="utf-8"?>
<sst xmlns="http://schemas.openxmlformats.org/spreadsheetml/2006/main" count="16493" uniqueCount="8272">
  <si>
    <t>twAAA</t>
  </si>
  <si>
    <t>twAA+</t>
  </si>
  <si>
    <t>twAA</t>
  </si>
  <si>
    <t>twAA-</t>
  </si>
  <si>
    <t>twA+</t>
  </si>
  <si>
    <t>twA</t>
  </si>
  <si>
    <t>twA-</t>
  </si>
  <si>
    <t>twBBB+</t>
  </si>
  <si>
    <t>twBBB</t>
  </si>
  <si>
    <t>twBBB-</t>
  </si>
  <si>
    <t>11</t>
  </si>
  <si>
    <t>twBB+</t>
  </si>
  <si>
    <t>12</t>
  </si>
  <si>
    <t>twBB</t>
  </si>
  <si>
    <t>13</t>
  </si>
  <si>
    <t>twBB-</t>
  </si>
  <si>
    <t>14</t>
  </si>
  <si>
    <t>twB+</t>
  </si>
  <si>
    <t>15</t>
  </si>
  <si>
    <t>twB</t>
  </si>
  <si>
    <t>16</t>
  </si>
  <si>
    <t>twB-</t>
  </si>
  <si>
    <t>17</t>
  </si>
  <si>
    <t>18</t>
  </si>
  <si>
    <t>19</t>
  </si>
  <si>
    <t>20</t>
  </si>
  <si>
    <t>21</t>
  </si>
  <si>
    <t>22</t>
  </si>
  <si>
    <t>23</t>
  </si>
  <si>
    <t>24</t>
  </si>
  <si>
    <t>25</t>
  </si>
  <si>
    <t>26</t>
  </si>
  <si>
    <t>27</t>
  </si>
  <si>
    <t>28</t>
  </si>
  <si>
    <t>29</t>
  </si>
  <si>
    <t>30</t>
  </si>
  <si>
    <t>31</t>
  </si>
  <si>
    <t>32</t>
  </si>
  <si>
    <t>33</t>
  </si>
  <si>
    <t>34</t>
  </si>
  <si>
    <t>35</t>
  </si>
  <si>
    <t>36</t>
  </si>
  <si>
    <t>37</t>
  </si>
  <si>
    <t>38</t>
  </si>
  <si>
    <t>Aaa</t>
  </si>
  <si>
    <t>Aa1</t>
  </si>
  <si>
    <t>Aa2</t>
  </si>
  <si>
    <t>Aa3</t>
  </si>
  <si>
    <t>A1</t>
  </si>
  <si>
    <t>A2</t>
  </si>
  <si>
    <t>A3</t>
  </si>
  <si>
    <t>Baa1</t>
  </si>
  <si>
    <t>Baa2</t>
  </si>
  <si>
    <t>Baa3</t>
  </si>
  <si>
    <t>Ba1</t>
  </si>
  <si>
    <t>Ba2</t>
  </si>
  <si>
    <t>B1</t>
  </si>
  <si>
    <t>B2</t>
  </si>
  <si>
    <t>B3</t>
  </si>
  <si>
    <t>Caa1</t>
  </si>
  <si>
    <t>Caa2</t>
  </si>
  <si>
    <t>Caa3</t>
  </si>
  <si>
    <t>Ca</t>
  </si>
  <si>
    <t>C</t>
  </si>
  <si>
    <t>金     額</t>
  </si>
  <si>
    <t>風險係數</t>
  </si>
  <si>
    <t>(1)</t>
  </si>
  <si>
    <t>(2)</t>
  </si>
  <si>
    <t>(3)</t>
  </si>
  <si>
    <t>(4)</t>
  </si>
  <si>
    <t>(5)</t>
  </si>
  <si>
    <t>(6)</t>
  </si>
  <si>
    <t>(7)</t>
  </si>
  <si>
    <t>(8)</t>
  </si>
  <si>
    <t>(9)</t>
  </si>
  <si>
    <t>(10)</t>
  </si>
  <si>
    <t>2</t>
  </si>
  <si>
    <t>3</t>
  </si>
  <si>
    <t>4</t>
  </si>
  <si>
    <t>5</t>
  </si>
  <si>
    <t>6</t>
  </si>
  <si>
    <t>7</t>
  </si>
  <si>
    <t>8</t>
  </si>
  <si>
    <t>9</t>
  </si>
  <si>
    <t>10</t>
  </si>
  <si>
    <t>合計</t>
    <phoneticPr fontId="28" type="noConversion"/>
  </si>
  <si>
    <t>險別</t>
  </si>
  <si>
    <t>再保費收入</t>
  </si>
  <si>
    <t>再保賠款</t>
  </si>
  <si>
    <t>最近收盤日市價總金額</t>
  </si>
  <si>
    <t>發行公司</t>
  </si>
  <si>
    <t>到期日</t>
    <phoneticPr fontId="28" type="noConversion"/>
  </si>
  <si>
    <t>Herfindahl Index</t>
    <phoneticPr fontId="28" type="noConversion"/>
  </si>
  <si>
    <t>表30-12：核保風險之成長風險係數試算表</t>
    <phoneticPr fontId="28" type="noConversion"/>
  </si>
  <si>
    <t>一、自留賠款準備金之成長風險（3a.4）</t>
    <phoneticPr fontId="28" type="noConversion"/>
  </si>
  <si>
    <t>直接簽單保費</t>
    <phoneticPr fontId="28" type="noConversion"/>
  </si>
  <si>
    <t>再保費收入</t>
    <phoneticPr fontId="28" type="noConversion"/>
  </si>
  <si>
    <t>總保費收入</t>
    <phoneticPr fontId="28" type="noConversion"/>
  </si>
  <si>
    <t>年化倍數</t>
    <phoneticPr fontId="28" type="noConversion"/>
  </si>
  <si>
    <t>成長率</t>
    <phoneticPr fontId="28" type="noConversion"/>
  </si>
  <si>
    <t>(a)</t>
    <phoneticPr fontId="28" type="noConversion"/>
  </si>
  <si>
    <t>(b)</t>
    <phoneticPr fontId="28" type="noConversion"/>
  </si>
  <si>
    <t>(c)＝(a)＋(b)</t>
    <phoneticPr fontId="28" type="noConversion"/>
  </si>
  <si>
    <t>(d)註1</t>
    <phoneticPr fontId="28" type="noConversion"/>
  </si>
  <si>
    <t>(e)=[ (c)*(d)／前一年(c) ]－1</t>
    <phoneticPr fontId="28" type="noConversion"/>
  </si>
  <si>
    <t>(e)</t>
    <phoneticPr fontId="28" type="noConversion"/>
  </si>
  <si>
    <t xml:space="preserve"> (1)  當年度</t>
    <phoneticPr fontId="37" type="noConversion"/>
  </si>
  <si>
    <t xml:space="preserve"> (2)  前一年</t>
    <phoneticPr fontId="37" type="noConversion"/>
  </si>
  <si>
    <t xml:space="preserve"> (3)  前二年</t>
    <phoneticPr fontId="37" type="noConversion"/>
  </si>
  <si>
    <t xml:space="preserve"> (4)  前三年</t>
    <phoneticPr fontId="37" type="noConversion"/>
  </si>
  <si>
    <t xml:space="preserve"> (6)  過度成長率 = (5d) -10%；但介於0~30%</t>
    <phoneticPr fontId="37" type="noConversion"/>
  </si>
  <si>
    <t xml:space="preserve"> (7)  風險係數 = (6d) × 45%</t>
    <phoneticPr fontId="37" type="noConversion"/>
  </si>
  <si>
    <t>二、自留保費之成長風險（3b.4）</t>
    <phoneticPr fontId="28" type="noConversion"/>
  </si>
  <si>
    <t xml:space="preserve"> (8)  過度成長率 = (6)</t>
    <phoneticPr fontId="37" type="noConversion"/>
  </si>
  <si>
    <t xml:space="preserve"> (9)  風險係數 = (8) × 22.5%</t>
    <phoneticPr fontId="37" type="noConversion"/>
  </si>
  <si>
    <t>註1 總保費收入之數值，若僅為半年度之累積數，以乘2的倍數方式予以表示年化資料；如已為一年度之累積數，以乘以1的倍數方式表示年化資料。</t>
    <phoneticPr fontId="28" type="noConversion"/>
  </si>
  <si>
    <t>3b.2自留保費風險--非比例性業務</t>
    <phoneticPr fontId="28" type="noConversion"/>
  </si>
  <si>
    <t>自留保費總計</t>
    <phoneticPr fontId="28" type="noConversion"/>
  </si>
  <si>
    <t>Herfindahl Index</t>
    <phoneticPr fontId="28" type="noConversion"/>
  </si>
  <si>
    <t>Herfindahl Index 係數表</t>
    <phoneticPr fontId="28" type="noConversion"/>
  </si>
  <si>
    <t>係數</t>
    <phoneticPr fontId="28" type="noConversion"/>
  </si>
  <si>
    <t>備註</t>
    <phoneticPr fontId="28" type="noConversion"/>
  </si>
  <si>
    <t>(1)</t>
    <phoneticPr fontId="28" type="noConversion"/>
  </si>
  <si>
    <t>註</t>
    <phoneticPr fontId="28" type="noConversion"/>
  </si>
  <si>
    <t>(4)=(2)/(1)</t>
    <phoneticPr fontId="28" type="noConversion"/>
  </si>
  <si>
    <t>(5)</t>
    <phoneticPr fontId="28" type="noConversion"/>
  </si>
  <si>
    <t>(6)(註1)</t>
    <phoneticPr fontId="28" type="noConversion"/>
  </si>
  <si>
    <t>(7)</t>
    <phoneticPr fontId="28" type="noConversion"/>
  </si>
  <si>
    <t>(8)=(6)/(5)</t>
    <phoneticPr fontId="28" type="noConversion"/>
  </si>
  <si>
    <t>(9)</t>
    <phoneticPr fontId="28" type="noConversion"/>
  </si>
  <si>
    <t>(10)(註1)</t>
    <phoneticPr fontId="28" type="noConversion"/>
  </si>
  <si>
    <t>(11)</t>
    <phoneticPr fontId="28" type="noConversion"/>
  </si>
  <si>
    <t>(12)=(10)/(9)</t>
    <phoneticPr fontId="28" type="noConversion"/>
  </si>
  <si>
    <t>(13)</t>
    <phoneticPr fontId="28" type="noConversion"/>
  </si>
  <si>
    <t>(14)(註1)</t>
    <phoneticPr fontId="28" type="noConversion"/>
  </si>
  <si>
    <t>(15)</t>
    <phoneticPr fontId="28" type="noConversion"/>
  </si>
  <si>
    <t>(16)=(14)/(13)</t>
    <phoneticPr fontId="28" type="noConversion"/>
  </si>
  <si>
    <t>國內再保業務</t>
    <phoneticPr fontId="30" type="noConversion"/>
  </si>
  <si>
    <t>(18)</t>
  </si>
  <si>
    <t>(19)</t>
  </si>
  <si>
    <t>(20)</t>
  </si>
  <si>
    <t>(21)</t>
  </si>
  <si>
    <t>(22)</t>
  </si>
  <si>
    <t>國外再保業務</t>
    <phoneticPr fontId="30" type="noConversion"/>
  </si>
  <si>
    <t>資      料      來      源</t>
    <phoneticPr fontId="28" type="noConversion"/>
  </si>
  <si>
    <t>前一年度自7/1至12/31之金額(註2)</t>
    <phoneticPr fontId="28" type="noConversion"/>
  </si>
  <si>
    <t>金     額</t>
    <phoneticPr fontId="28" type="noConversion"/>
  </si>
  <si>
    <t>填報上半年度報表時, 上(半)年度係指前一年度自7/1至12/31之金額</t>
    <phoneticPr fontId="30" type="noConversion"/>
  </si>
  <si>
    <t>如為上半年度報表時, 自留滿期賠款(21)=(3)+(9)-(12)+(15)+(21)-(24)+(6)+(18)</t>
    <phoneticPr fontId="30" type="noConversion"/>
  </si>
  <si>
    <t>15</t>
    <phoneticPr fontId="30" type="noConversion"/>
  </si>
  <si>
    <t>代號</t>
  </si>
  <si>
    <t>是否為關係人</t>
  </si>
  <si>
    <t>再保險人</t>
  </si>
  <si>
    <t>評等等級請依最新信用評等機構評定填寫，若無者請填無。</t>
  </si>
  <si>
    <t>表19-3-1：未適格再保險準備明細表(財產再保險)</t>
    <phoneticPr fontId="30" type="noConversion"/>
  </si>
  <si>
    <t>單位：新台幣元,%</t>
    <phoneticPr fontId="28" type="noConversion"/>
  </si>
  <si>
    <t>再保險經紀人</t>
    <phoneticPr fontId="16" type="noConversion"/>
  </si>
  <si>
    <t>未逾九個月之已付賠款應攤回再保賠款與給付</t>
    <phoneticPr fontId="28" type="noConversion"/>
  </si>
  <si>
    <t>再保險存入保證金</t>
    <phoneticPr fontId="28" type="noConversion"/>
  </si>
  <si>
    <t>本期未適格再保險準備餘額</t>
    <phoneticPr fontId="28" type="noConversion"/>
  </si>
  <si>
    <t>上期未適格再保險準備餘額</t>
    <phoneticPr fontId="28" type="noConversion"/>
  </si>
  <si>
    <t>本期應增提或迴轉未適格再保險準備</t>
    <phoneticPr fontId="28" type="noConversion"/>
  </si>
  <si>
    <t>代號</t>
    <phoneticPr fontId="28" type="noConversion"/>
  </si>
  <si>
    <t>名稱</t>
    <phoneticPr fontId="28" type="noConversion"/>
  </si>
  <si>
    <t>信用評等機構</t>
    <phoneticPr fontId="28" type="noConversion"/>
  </si>
  <si>
    <t>評等等級</t>
    <phoneticPr fontId="28" type="noConversion"/>
  </si>
  <si>
    <t>是否為關係人</t>
    <phoneticPr fontId="28" type="noConversion"/>
  </si>
  <si>
    <t>代號</t>
    <phoneticPr fontId="16" type="noConversion"/>
  </si>
  <si>
    <t>名稱</t>
    <phoneticPr fontId="16" type="noConversion"/>
  </si>
  <si>
    <t>是否適格</t>
    <phoneticPr fontId="16" type="noConversion"/>
  </si>
  <si>
    <t>再保佣金收入</t>
  </si>
  <si>
    <t>再保險存入       保證金</t>
  </si>
  <si>
    <t>單位：新台幣元,%</t>
    <phoneticPr fontId="16" type="noConversion"/>
  </si>
  <si>
    <t>本期提存未適格再保險準備餘額
(15)=(11)+(12)+
(13)-(14)</t>
    <phoneticPr fontId="28" type="noConversion"/>
  </si>
  <si>
    <t>上期提存
未適格再保險準備餘額</t>
    <phoneticPr fontId="28" type="noConversion"/>
  </si>
  <si>
    <t>本期應增提或迴轉
未適格再保險準備</t>
    <phoneticPr fontId="28" type="noConversion"/>
  </si>
  <si>
    <t>發行機構信用評等</t>
    <phoneticPr fontId="28" type="noConversion"/>
  </si>
  <si>
    <t>風險係數</t>
    <phoneticPr fontId="28" type="noConversion"/>
  </si>
  <si>
    <t>Moody's</t>
    <phoneticPr fontId="28" type="noConversion"/>
  </si>
  <si>
    <t>(1)</t>
    <phoneticPr fontId="16" type="noConversion"/>
  </si>
  <si>
    <t>(2)</t>
    <phoneticPr fontId="16" type="noConversion"/>
  </si>
  <si>
    <t>(3)</t>
    <phoneticPr fontId="16" type="noConversion"/>
  </si>
  <si>
    <t>(4)</t>
    <phoneticPr fontId="16" type="noConversion"/>
  </si>
  <si>
    <t>列號</t>
    <phoneticPr fontId="30" type="noConversion"/>
  </si>
  <si>
    <t>備註</t>
    <phoneticPr fontId="30" type="noConversion"/>
  </si>
  <si>
    <t>列號</t>
    <phoneticPr fontId="28" type="noConversion"/>
  </si>
  <si>
    <t>金額</t>
    <phoneticPr fontId="28" type="noConversion"/>
  </si>
  <si>
    <t>(2)</t>
    <phoneticPr fontId="28" type="noConversion"/>
  </si>
  <si>
    <t>單位：新台幣元</t>
    <phoneticPr fontId="28" type="noConversion"/>
  </si>
  <si>
    <t>(22)</t>
    <phoneticPr fontId="28" type="noConversion"/>
  </si>
  <si>
    <t>轉再保賠款率</t>
    <phoneticPr fontId="30" type="noConversion"/>
  </si>
  <si>
    <t>《信用風險》總計</t>
    <phoneticPr fontId="28" type="noConversion"/>
  </si>
  <si>
    <t>合計</t>
    <phoneticPr fontId="30" type="noConversion"/>
  </si>
  <si>
    <t>註：</t>
    <phoneticPr fontId="28" type="noConversion"/>
  </si>
  <si>
    <t>攤回再保賠款係指帳列攤回已決再保賠款</t>
    <phoneticPr fontId="28" type="noConversion"/>
  </si>
  <si>
    <t>本年度</t>
    <phoneticPr fontId="30" type="noConversion"/>
  </si>
  <si>
    <t>上年度</t>
    <phoneticPr fontId="30" type="noConversion"/>
  </si>
  <si>
    <t>自留保費</t>
    <phoneticPr fontId="30" type="noConversion"/>
  </si>
  <si>
    <t>(14)</t>
    <phoneticPr fontId="30" type="noConversion"/>
  </si>
  <si>
    <t>(15)=(13)-(14)</t>
    <phoneticPr fontId="30" type="noConversion"/>
  </si>
  <si>
    <t>(16)</t>
    <phoneticPr fontId="30" type="noConversion"/>
  </si>
  <si>
    <t>(17)</t>
    <phoneticPr fontId="30" type="noConversion"/>
  </si>
  <si>
    <t>(18)=(16)-(17)</t>
    <phoneticPr fontId="30" type="noConversion"/>
  </si>
  <si>
    <t>(19)</t>
    <phoneticPr fontId="30" type="noConversion"/>
  </si>
  <si>
    <t>(20)</t>
    <phoneticPr fontId="30" type="noConversion"/>
  </si>
  <si>
    <t>(21)=(19)+(20)</t>
    <phoneticPr fontId="30" type="noConversion"/>
  </si>
  <si>
    <t>(22)</t>
    <phoneticPr fontId="30" type="noConversion"/>
  </si>
  <si>
    <t>(23)</t>
    <phoneticPr fontId="30" type="noConversion"/>
  </si>
  <si>
    <t>(24)=(22)+(23)</t>
    <phoneticPr fontId="30" type="noConversion"/>
  </si>
  <si>
    <t>表24-2：賠款準備金及自留滿期賠款計算表(人身再保險)</t>
    <phoneticPr fontId="30" type="noConversion"/>
  </si>
  <si>
    <t>已報未付</t>
    <phoneticPr fontId="30" type="noConversion"/>
  </si>
  <si>
    <t>已報未付</t>
    <phoneticPr fontId="30" type="noConversion"/>
  </si>
  <si>
    <t>再保賠款</t>
    <phoneticPr fontId="30" type="noConversion"/>
  </si>
  <si>
    <t>攤回再保賠款</t>
    <phoneticPr fontId="30" type="noConversion"/>
  </si>
  <si>
    <t>(3)=(1)-(2)</t>
    <phoneticPr fontId="30" type="noConversion"/>
  </si>
  <si>
    <t>(6)=(4)-(5)</t>
    <phoneticPr fontId="30" type="noConversion"/>
  </si>
  <si>
    <t>(9)=(7)+(8)</t>
    <phoneticPr fontId="30" type="noConversion"/>
  </si>
  <si>
    <t>(10)</t>
    <phoneticPr fontId="30" type="noConversion"/>
  </si>
  <si>
    <t>(11)</t>
    <phoneticPr fontId="30" type="noConversion"/>
  </si>
  <si>
    <t>(14)</t>
    <phoneticPr fontId="30" type="noConversion"/>
  </si>
  <si>
    <t>(15)=(13)-(14)</t>
    <phoneticPr fontId="30" type="noConversion"/>
  </si>
  <si>
    <t>(18)=(16)-(17)</t>
    <phoneticPr fontId="30" type="noConversion"/>
  </si>
  <si>
    <t>(21)=(19)+(20)</t>
    <phoneticPr fontId="30" type="noConversion"/>
  </si>
  <si>
    <t>(24)=(22)+(23)</t>
    <phoneticPr fontId="30" type="noConversion"/>
  </si>
  <si>
    <t>未實現損益</t>
    <phoneticPr fontId="28" type="noConversion"/>
  </si>
  <si>
    <t>保管銀行</t>
    <phoneticPr fontId="28" type="noConversion"/>
  </si>
  <si>
    <t>風     險     項     目</t>
    <phoneticPr fontId="28" type="noConversion"/>
  </si>
  <si>
    <t>風險係數</t>
    <phoneticPr fontId="28" type="noConversion"/>
  </si>
  <si>
    <t>名稱</t>
  </si>
  <si>
    <t>評等等級</t>
  </si>
  <si>
    <t>信用評等機構</t>
  </si>
  <si>
    <t>(11)</t>
  </si>
  <si>
    <t>(12)</t>
  </si>
  <si>
    <t>列號</t>
  </si>
  <si>
    <t>備註</t>
  </si>
  <si>
    <t xml:space="preserve">  危     險     變     動     準     備</t>
    <phoneticPr fontId="30" type="noConversion"/>
  </si>
  <si>
    <t>異常業務損失準備</t>
    <phoneticPr fontId="30" type="noConversion"/>
  </si>
  <si>
    <t>風險資本額</t>
    <phoneticPr fontId="28" type="noConversion"/>
  </si>
  <si>
    <t>3a.1自留賠款準備金風險--比例性業務</t>
    <phoneticPr fontId="28" type="noConversion"/>
  </si>
  <si>
    <t>再保險業</t>
    <phoneticPr fontId="30" type="noConversion"/>
  </si>
  <si>
    <t>( CENTRAL REINSURANCE CORPORATION )</t>
    <phoneticPr fontId="30" type="noConversion"/>
  </si>
  <si>
    <t>信用評等等級(註2)</t>
    <phoneticPr fontId="28" type="noConversion"/>
  </si>
  <si>
    <t>3.投資具控制與從屬關係之關係人貨幣型受益憑證</t>
    <phoneticPr fontId="28" type="noConversion"/>
  </si>
  <si>
    <t>4.投資非控制與從屬關係之關係人存款</t>
    <phoneticPr fontId="28" type="noConversion"/>
  </si>
  <si>
    <t>5.投資非控制與從屬關係之關係人債劵型受益憑證</t>
    <phoneticPr fontId="28" type="noConversion"/>
  </si>
  <si>
    <t>6.投資非控制與從屬關係之關係人貨幣型受益憑證</t>
    <phoneticPr fontId="28" type="noConversion"/>
  </si>
  <si>
    <t>非關係人總計(7＋8)</t>
    <phoneticPr fontId="28" type="noConversion"/>
  </si>
  <si>
    <t>本附表主要針對投資資產之信用評等等級達一定標準以上者，若公司能提具相關證明資料，並依據該資料填列本附表，則可於資本適足性報告中給予風險係數上之折扣，相關規範詳見「保險業資本適足性報告-附件」。</t>
    <phoneticPr fontId="28" type="noConversion"/>
  </si>
  <si>
    <t>單位：新台幣元</t>
  </si>
  <si>
    <t>(23)</t>
  </si>
  <si>
    <t>(24)</t>
  </si>
  <si>
    <t>(25)</t>
  </si>
  <si>
    <t>(26)</t>
  </si>
  <si>
    <t>(27)</t>
  </si>
  <si>
    <t>(28)</t>
  </si>
  <si>
    <t>(29)</t>
  </si>
  <si>
    <t>(30)</t>
  </si>
  <si>
    <t>3a.2自留賠款準備金風險--非比例性業務</t>
    <phoneticPr fontId="28" type="noConversion"/>
  </si>
  <si>
    <t>3b.1 自留保費風險-比例性業務</t>
    <phoneticPr fontId="28" type="noConversion"/>
  </si>
  <si>
    <t>航空保險(國外分入)</t>
    <phoneticPr fontId="30" type="noConversion"/>
  </si>
  <si>
    <t>工程保險(國外分入)</t>
    <phoneticPr fontId="30" type="noConversion"/>
  </si>
  <si>
    <t>其他保險(國外分入)</t>
    <phoneticPr fontId="30" type="noConversion"/>
  </si>
  <si>
    <t>政策性地震保險業務依據「住宅地震保險危險分散機制實施辦法」之規定提存</t>
    <phoneticPr fontId="30" type="noConversion"/>
  </si>
  <si>
    <t>表25-2：特別準備金計算表(人身再保險)</t>
    <phoneticPr fontId="28" type="noConversion"/>
  </si>
  <si>
    <t>註:</t>
  </si>
  <si>
    <t>單位：新台幣元,%</t>
    <phoneticPr fontId="16" type="noConversion"/>
  </si>
  <si>
    <t>表30-15：無評等不動產(REAT)及金融資產受益證券(含資產基礎證券)風險資本額計算表</t>
    <phoneticPr fontId="28" type="noConversion"/>
  </si>
  <si>
    <t>證券代碼 (註1)</t>
    <phoneticPr fontId="28" type="noConversion"/>
  </si>
  <si>
    <t>證券名稱</t>
    <phoneticPr fontId="28" type="noConversion"/>
  </si>
  <si>
    <t>資產金額</t>
    <phoneticPr fontId="28" type="noConversion"/>
  </si>
  <si>
    <t>風險係數(註2)</t>
    <phoneticPr fontId="28" type="noConversion"/>
  </si>
  <si>
    <t>證券風險係數代碼統一由財團法人保險事業發展中心編列</t>
    <phoneticPr fontId="28" type="noConversion"/>
  </si>
  <si>
    <t>證券風險係數由各公司自行計算後，送交主管機關審核，建立無評等之不動產(REAT)及金融資產受益證券(含資產基礎證券)風險係數資料庫，並將證券編碼後提供各公司填報計算</t>
    <phoneticPr fontId="28" type="noConversion"/>
  </si>
  <si>
    <t>建議之風險係數計算通式如下：</t>
    <phoneticPr fontId="28" type="noConversion"/>
  </si>
  <si>
    <t>表30-16：國外借券再投資風險資本額計算表</t>
    <phoneticPr fontId="28" type="noConversion"/>
  </si>
  <si>
    <t>證券種類</t>
    <phoneticPr fontId="28" type="noConversion"/>
  </si>
  <si>
    <t>票面利率</t>
    <phoneticPr fontId="28" type="noConversion"/>
  </si>
  <si>
    <t>付息方式</t>
    <phoneticPr fontId="28" type="noConversion"/>
  </si>
  <si>
    <t>總投資成本</t>
    <phoneticPr fontId="28" type="noConversion"/>
  </si>
  <si>
    <t>總投資市值</t>
    <phoneticPr fontId="28" type="noConversion"/>
  </si>
  <si>
    <t>項目</t>
  </si>
  <si>
    <t>(13)</t>
  </si>
  <si>
    <t>(14)</t>
  </si>
  <si>
    <t>(15)</t>
  </si>
  <si>
    <t>(16)</t>
  </si>
  <si>
    <t>(17)</t>
  </si>
  <si>
    <t>保留盈餘(累積虧損)</t>
  </si>
  <si>
    <t xml:space="preserve">    法定盈餘公積</t>
  </si>
  <si>
    <t xml:space="preserve">    特別盈餘公積</t>
  </si>
  <si>
    <t>表03：資產負債表</t>
    <phoneticPr fontId="30" type="noConversion"/>
  </si>
  <si>
    <t>單位：新台幣元,%</t>
    <phoneticPr fontId="30" type="noConversion"/>
  </si>
  <si>
    <t xml:space="preserve">本期 </t>
    <phoneticPr fontId="30" type="noConversion"/>
  </si>
  <si>
    <t>上期</t>
    <phoneticPr fontId="30" type="noConversion"/>
  </si>
  <si>
    <t>帳載金額比較增減</t>
    <phoneticPr fontId="30" type="noConversion"/>
  </si>
  <si>
    <t>本期</t>
    <phoneticPr fontId="30" type="noConversion"/>
  </si>
  <si>
    <t>帳載負債比較增減</t>
    <phoneticPr fontId="30" type="noConversion"/>
  </si>
  <si>
    <t>非認許資產</t>
    <phoneticPr fontId="28" type="noConversion"/>
  </si>
  <si>
    <t>淨認許資產</t>
    <phoneticPr fontId="28" type="noConversion"/>
  </si>
  <si>
    <t>帳載金額</t>
    <phoneticPr fontId="30" type="noConversion"/>
  </si>
  <si>
    <t>帳載金額%</t>
    <phoneticPr fontId="30" type="noConversion"/>
  </si>
  <si>
    <t>金額</t>
    <phoneticPr fontId="30" type="noConversion"/>
  </si>
  <si>
    <t>%</t>
    <phoneticPr fontId="30" type="noConversion"/>
  </si>
  <si>
    <t>(1)</t>
    <phoneticPr fontId="30" type="noConversion"/>
  </si>
  <si>
    <t>(3)</t>
    <phoneticPr fontId="28" type="noConversion"/>
  </si>
  <si>
    <t>(4)</t>
    <phoneticPr fontId="28" type="noConversion"/>
  </si>
  <si>
    <t>填報上半年度報表時, 上(半)年度係指前一年度自7/1至12/31之金額</t>
  </si>
  <si>
    <t>表22-3：自留保費明細表(財產再保險)</t>
    <phoneticPr fontId="30" type="noConversion"/>
  </si>
  <si>
    <t>單位：新台幣元</t>
    <phoneticPr fontId="16" type="noConversion"/>
  </si>
  <si>
    <t>險別</t>
    <phoneticPr fontId="30" type="noConversion"/>
  </si>
  <si>
    <t>比例性再保險業務</t>
    <phoneticPr fontId="30" type="noConversion"/>
  </si>
  <si>
    <t>非比例性再保險業務</t>
    <phoneticPr fontId="30" type="noConversion"/>
  </si>
  <si>
    <t>再保費支出</t>
    <phoneticPr fontId="30" type="noConversion"/>
  </si>
  <si>
    <t>(1)</t>
    <phoneticPr fontId="30" type="noConversion"/>
  </si>
  <si>
    <t>(3)=(1)-(2)</t>
    <phoneticPr fontId="30" type="noConversion"/>
  </si>
  <si>
    <t>(4)</t>
    <phoneticPr fontId="30" type="noConversion"/>
  </si>
  <si>
    <t>(6)=(4)-(5)</t>
    <phoneticPr fontId="30" type="noConversion"/>
  </si>
  <si>
    <t>(7)</t>
    <phoneticPr fontId="30" type="noConversion"/>
  </si>
  <si>
    <t>(9)=(7)-(8)</t>
    <phoneticPr fontId="30" type="noConversion"/>
  </si>
  <si>
    <t>(11)</t>
    <phoneticPr fontId="30" type="noConversion"/>
  </si>
  <si>
    <t>(12)=(10)-(11)</t>
    <phoneticPr fontId="30" type="noConversion"/>
  </si>
  <si>
    <t>註:</t>
    <phoneticPr fontId="30" type="noConversion"/>
  </si>
  <si>
    <t>表22-4：自留保費明細表(人身再保險)</t>
    <phoneticPr fontId="30" type="noConversion"/>
  </si>
  <si>
    <t>表23-1：未滿期保費準備金及自留滿期保費計算比較表(財產再保險)</t>
    <phoneticPr fontId="30" type="noConversion"/>
  </si>
  <si>
    <t>提存方式</t>
    <phoneticPr fontId="30" type="noConversion"/>
  </si>
  <si>
    <t>提存未
滿期保費準備</t>
    <phoneticPr fontId="30" type="noConversion"/>
  </si>
  <si>
    <t>收回上期未
滿期保費準備</t>
    <phoneticPr fontId="30" type="noConversion"/>
  </si>
  <si>
    <t>(3)</t>
    <phoneticPr fontId="30" type="noConversion"/>
  </si>
  <si>
    <t>(6)</t>
    <phoneticPr fontId="30" type="noConversion"/>
  </si>
  <si>
    <t>(13)</t>
    <phoneticPr fontId="30" type="noConversion"/>
  </si>
  <si>
    <t>長期業務之提存方式請另附件計算</t>
    <phoneticPr fontId="30" type="noConversion"/>
  </si>
  <si>
    <t>收回(上期)未
滿期保費準備</t>
    <phoneticPr fontId="30" type="noConversion"/>
  </si>
  <si>
    <t>表24-1：賠款準備金及自留滿期賠款計算表(財產再保險)</t>
    <phoneticPr fontId="30" type="noConversion"/>
  </si>
  <si>
    <t>單位：新台幣元</t>
    <phoneticPr fontId="16" type="noConversion"/>
  </si>
  <si>
    <t>列號</t>
    <phoneticPr fontId="30" type="noConversion"/>
  </si>
  <si>
    <t>比例性業務</t>
    <phoneticPr fontId="30" type="noConversion"/>
  </si>
  <si>
    <t>非比例性業務</t>
    <phoneticPr fontId="30" type="noConversion"/>
  </si>
  <si>
    <t>已報未付</t>
    <phoneticPr fontId="30" type="noConversion"/>
  </si>
  <si>
    <t>未報</t>
    <phoneticPr fontId="30" type="noConversion"/>
  </si>
  <si>
    <t>已報未付</t>
    <phoneticPr fontId="30" type="noConversion"/>
  </si>
  <si>
    <t>(25)=(3)+(9)-(12)+(15)+(21)-(24)</t>
    <phoneticPr fontId="30" type="noConversion"/>
  </si>
  <si>
    <t>再保賠款</t>
    <phoneticPr fontId="30" type="noConversion"/>
  </si>
  <si>
    <t>攤回再保賠款</t>
    <phoneticPr fontId="30" type="noConversion"/>
  </si>
  <si>
    <t>再保賠款</t>
    <phoneticPr fontId="30" type="noConversion"/>
  </si>
  <si>
    <t>(3)=(1)-(2)</t>
    <phoneticPr fontId="30" type="noConversion"/>
  </si>
  <si>
    <t>(6)=(4)-(5)</t>
    <phoneticPr fontId="30" type="noConversion"/>
  </si>
  <si>
    <t>(9)=(7)+(8)</t>
    <phoneticPr fontId="30" type="noConversion"/>
  </si>
  <si>
    <t>(10)</t>
    <phoneticPr fontId="30" type="noConversion"/>
  </si>
  <si>
    <t>(11)</t>
    <phoneticPr fontId="30" type="noConversion"/>
  </si>
  <si>
    <t>(12)=(10)+(11)</t>
    <phoneticPr fontId="30" type="noConversion"/>
  </si>
  <si>
    <t>(13)</t>
    <phoneticPr fontId="30" type="noConversion"/>
  </si>
  <si>
    <t>自留賠款</t>
    <phoneticPr fontId="30" type="noConversion"/>
  </si>
  <si>
    <t>(2)(註1)</t>
  </si>
  <si>
    <t>政策性住宅地震基本保險</t>
  </si>
  <si>
    <t>表20-1：分入再保險業務業績比較分析表(財產再保險)</t>
    <phoneticPr fontId="30" type="noConversion"/>
  </si>
  <si>
    <t>單位：新台幣元,%</t>
    <phoneticPr fontId="16" type="noConversion"/>
  </si>
  <si>
    <t>列號</t>
    <phoneticPr fontId="30" type="noConversion"/>
  </si>
  <si>
    <t>再保佣金支出</t>
    <phoneticPr fontId="30" type="noConversion"/>
  </si>
  <si>
    <t>再保分入賠款率</t>
    <phoneticPr fontId="30" type="noConversion"/>
  </si>
  <si>
    <t>(3)</t>
    <phoneticPr fontId="30" type="noConversion"/>
  </si>
  <si>
    <t>(4)=(2)/(1)</t>
    <phoneticPr fontId="30" type="noConversion"/>
  </si>
  <si>
    <t>(5)</t>
    <phoneticPr fontId="30" type="noConversion"/>
  </si>
  <si>
    <t>(6)(註1)</t>
    <phoneticPr fontId="30" type="noConversion"/>
  </si>
  <si>
    <t>(7)</t>
    <phoneticPr fontId="30" type="noConversion"/>
  </si>
  <si>
    <t>(8)=(6)/(5)</t>
    <phoneticPr fontId="30" type="noConversion"/>
  </si>
  <si>
    <t>(1)</t>
    <phoneticPr fontId="28" type="noConversion"/>
  </si>
  <si>
    <t>A</t>
  </si>
  <si>
    <t>B</t>
  </si>
  <si>
    <t>本附表僅需填列信用評等等級達A級以上者，該信用評等等級以該評估(半)年度(6)12月(30)31日前最新發布之等級為準，其餘等級不需填列，且不給予資本適足性制度風險係數上之折扣。</t>
    <phoneticPr fontId="28" type="noConversion"/>
  </si>
  <si>
    <t>自留賠款準備金總計</t>
    <phoneticPr fontId="28" type="noConversion"/>
  </si>
  <si>
    <t>Herfindahl Index</t>
    <phoneticPr fontId="28" type="noConversion"/>
  </si>
  <si>
    <t>二、業務集中調整係數（3b.3）</t>
    <phoneticPr fontId="28" type="noConversion"/>
  </si>
  <si>
    <t>風險項目</t>
    <phoneticPr fontId="28" type="noConversion"/>
  </si>
  <si>
    <t>7.非關係人債券型共同基金(註4)</t>
    <phoneticPr fontId="28" type="noConversion"/>
  </si>
  <si>
    <t>8.非關係人貨幣型共同基金(註4)</t>
    <phoneticPr fontId="28" type="noConversion"/>
  </si>
  <si>
    <t>本項目資產不包含國外資產在內。</t>
    <phoneticPr fontId="28" type="noConversion"/>
  </si>
  <si>
    <t>E-MAIL</t>
    <phoneticPr fontId="30" type="noConversion"/>
  </si>
  <si>
    <t>無</t>
    <phoneticPr fontId="30" type="noConversion"/>
  </si>
  <si>
    <t>(2)</t>
    <phoneticPr fontId="30" type="noConversion"/>
  </si>
  <si>
    <t>(5)</t>
    <phoneticPr fontId="30" type="noConversion"/>
  </si>
  <si>
    <t>(8)</t>
    <phoneticPr fontId="30" type="noConversion"/>
  </si>
  <si>
    <t>(9)</t>
    <phoneticPr fontId="30" type="noConversion"/>
  </si>
  <si>
    <t>(10)</t>
    <phoneticPr fontId="30" type="noConversion"/>
  </si>
  <si>
    <t>人壽保險</t>
  </si>
  <si>
    <t>傷害保險</t>
  </si>
  <si>
    <t>年金保險</t>
  </si>
  <si>
    <t>財務再保險</t>
  </si>
  <si>
    <t>合計</t>
  </si>
  <si>
    <t>註：</t>
  </si>
  <si>
    <t>註:</t>
    <phoneticPr fontId="30" type="noConversion"/>
  </si>
  <si>
    <t>本年度損失率與15年平均損失率差</t>
    <phoneticPr fontId="30" type="noConversion"/>
  </si>
  <si>
    <t>列號</t>
    <phoneticPr fontId="28" type="noConversion"/>
  </si>
  <si>
    <t>(5)</t>
    <phoneticPr fontId="16" type="noConversion"/>
  </si>
  <si>
    <t>(6)</t>
    <phoneticPr fontId="16" type="noConversion"/>
  </si>
  <si>
    <t>Herfindahl Index</t>
  </si>
  <si>
    <t>關係人總計(1＋2＋3＋4＋5＋6)</t>
  </si>
  <si>
    <t>單位：新台幣元</t>
    <phoneticPr fontId="28" type="noConversion"/>
  </si>
  <si>
    <t>風險資本額</t>
    <phoneticPr fontId="28" type="noConversion"/>
  </si>
  <si>
    <t xml:space="preserve"> </t>
  </si>
  <si>
    <t>(3)</t>
    <phoneticPr fontId="28" type="noConversion"/>
  </si>
  <si>
    <t>特別準備</t>
    <phoneticPr fontId="30" type="noConversion"/>
  </si>
  <si>
    <t>自留滿期保費</t>
    <phoneticPr fontId="28" type="noConversion"/>
  </si>
  <si>
    <t>自留損失率</t>
    <phoneticPr fontId="30" type="noConversion"/>
  </si>
  <si>
    <t>最近15年度平均損失率</t>
    <phoneticPr fontId="30" type="noConversion"/>
  </si>
  <si>
    <t>(18)</t>
    <phoneticPr fontId="30" type="noConversion"/>
  </si>
  <si>
    <t>一年期住宅火災保險</t>
    <phoneticPr fontId="28" type="noConversion"/>
  </si>
  <si>
    <t>長期住宅火災保險</t>
    <phoneticPr fontId="28" type="noConversion"/>
  </si>
  <si>
    <t>一年期商業火災保險</t>
    <phoneticPr fontId="28" type="noConversion"/>
  </si>
  <si>
    <t>長期商業火災保險</t>
    <phoneticPr fontId="28" type="noConversion"/>
  </si>
  <si>
    <t>內陸運輸保險</t>
    <phoneticPr fontId="28" type="noConversion"/>
  </si>
  <si>
    <t>貨物運輸保險</t>
    <phoneticPr fontId="28" type="noConversion"/>
  </si>
  <si>
    <t>船體保險</t>
    <phoneticPr fontId="28" type="noConversion"/>
  </si>
  <si>
    <t>漁船保險</t>
    <phoneticPr fontId="28" type="noConversion"/>
  </si>
  <si>
    <t>航空保險</t>
    <phoneticPr fontId="28" type="noConversion"/>
  </si>
  <si>
    <t>一般自用汽車財產損失保險</t>
    <phoneticPr fontId="28" type="noConversion"/>
  </si>
  <si>
    <t>一般商業汽車財產損失保險</t>
    <phoneticPr fontId="28" type="noConversion"/>
  </si>
  <si>
    <t>一般自用汽車責任保險</t>
    <phoneticPr fontId="28" type="noConversion"/>
  </si>
  <si>
    <t>一般商業汽車責任保險</t>
    <phoneticPr fontId="28" type="noConversion"/>
  </si>
  <si>
    <t>強制自用汽車責任保險</t>
    <phoneticPr fontId="28" type="noConversion"/>
  </si>
  <si>
    <t>強制商業汽車責任保險</t>
    <phoneticPr fontId="28" type="noConversion"/>
  </si>
  <si>
    <t>強制機車責任保險</t>
    <phoneticPr fontId="28" type="noConversion"/>
  </si>
  <si>
    <t>一般責任保險</t>
    <phoneticPr fontId="28" type="noConversion"/>
  </si>
  <si>
    <t>專業責任保險</t>
    <phoneticPr fontId="28" type="noConversion"/>
  </si>
  <si>
    <t>工程保險</t>
    <phoneticPr fontId="28" type="noConversion"/>
  </si>
  <si>
    <t>核能保險</t>
    <phoneticPr fontId="28" type="noConversion"/>
  </si>
  <si>
    <t>保證保險</t>
    <phoneticPr fontId="28" type="noConversion"/>
  </si>
  <si>
    <t>信用保險</t>
    <phoneticPr fontId="28" type="noConversion"/>
  </si>
  <si>
    <t>其他財產保險</t>
    <phoneticPr fontId="28" type="noConversion"/>
  </si>
  <si>
    <t>傷害保險</t>
    <phoneticPr fontId="28" type="noConversion"/>
  </si>
  <si>
    <t>商業性地震保險</t>
    <phoneticPr fontId="28" type="noConversion"/>
  </si>
  <si>
    <t>個人綜合保險</t>
    <phoneticPr fontId="28" type="noConversion"/>
  </si>
  <si>
    <t>商業綜合保險</t>
    <phoneticPr fontId="28" type="noConversion"/>
  </si>
  <si>
    <t>颱風、洪水保險</t>
    <phoneticPr fontId="28" type="noConversion"/>
  </si>
  <si>
    <t>火災保險(國外分入)</t>
    <phoneticPr fontId="28" type="noConversion"/>
  </si>
  <si>
    <t>貨物海上保險(國外分入)</t>
    <phoneticPr fontId="30" type="noConversion"/>
  </si>
  <si>
    <t>船體保險(國外分入)</t>
    <phoneticPr fontId="30" type="noConversion"/>
  </si>
  <si>
    <t>漁船保險(國外分入)</t>
    <phoneticPr fontId="28" type="noConversion"/>
  </si>
  <si>
    <t>汽車保險(國外分入)</t>
    <phoneticPr fontId="30" type="noConversion"/>
  </si>
  <si>
    <t>本表險種分類比照產險業年度報表之險別，另依本公司特色將國外分進業務再細分為八種</t>
    <phoneticPr fontId="30" type="noConversion"/>
  </si>
  <si>
    <t>再保賠款係指帳列已決再保賠款</t>
    <phoneticPr fontId="30" type="noConversion"/>
  </si>
  <si>
    <t>表20-2：分入再保險業務業績比較分析表(人身再保險)</t>
    <phoneticPr fontId="30" type="noConversion"/>
  </si>
  <si>
    <t>列號</t>
    <phoneticPr fontId="28" type="noConversion"/>
  </si>
  <si>
    <t>險別</t>
    <phoneticPr fontId="28" type="noConversion"/>
  </si>
  <si>
    <t>註：</t>
    <phoneticPr fontId="28" type="noConversion"/>
  </si>
  <si>
    <t>再保賠款係指帳列已決再保賠款</t>
    <phoneticPr fontId="30" type="noConversion"/>
  </si>
  <si>
    <t>再保費支出</t>
  </si>
  <si>
    <t>攤回再保賠款</t>
  </si>
  <si>
    <t>表21-1：分出再保險業務業績比較分析表(財產再保險)</t>
    <phoneticPr fontId="28" type="noConversion"/>
  </si>
  <si>
    <t>險別</t>
    <phoneticPr fontId="28" type="noConversion"/>
  </si>
  <si>
    <t>國內</t>
    <phoneticPr fontId="28" type="noConversion"/>
  </si>
  <si>
    <t>國外</t>
    <phoneticPr fontId="28" type="noConversion"/>
  </si>
  <si>
    <t>再保佣金收入</t>
    <phoneticPr fontId="28" type="noConversion"/>
  </si>
  <si>
    <t>(5)=(2)-(4)</t>
    <phoneticPr fontId="28" type="noConversion"/>
  </si>
  <si>
    <t>(6)</t>
    <phoneticPr fontId="28" type="noConversion"/>
  </si>
  <si>
    <t>%</t>
    <phoneticPr fontId="30" type="noConversion"/>
  </si>
  <si>
    <t>(1)</t>
    <phoneticPr fontId="30" type="noConversion"/>
  </si>
  <si>
    <t>(12)</t>
    <phoneticPr fontId="30" type="noConversion"/>
  </si>
  <si>
    <t>(10)</t>
    <phoneticPr fontId="28" type="noConversion"/>
  </si>
  <si>
    <t>(12)</t>
    <phoneticPr fontId="28" type="noConversion"/>
  </si>
  <si>
    <t>表30-11：核保風險之損失及業務集中調整係數試算表</t>
    <phoneticPr fontId="28" type="noConversion"/>
  </si>
  <si>
    <t>一、損失集中調整係數（3a.3）</t>
    <phoneticPr fontId="28" type="noConversion"/>
  </si>
  <si>
    <t>風險項目</t>
    <phoneticPr fontId="28" type="noConversion"/>
  </si>
  <si>
    <t>(8)</t>
    <phoneticPr fontId="28" type="noConversion"/>
  </si>
  <si>
    <t>(9)</t>
    <phoneticPr fontId="28" type="noConversion"/>
  </si>
  <si>
    <t>(10)</t>
    <phoneticPr fontId="28" type="noConversion"/>
  </si>
  <si>
    <t>(11)</t>
    <phoneticPr fontId="28" type="noConversion"/>
  </si>
  <si>
    <t>(13)</t>
    <phoneticPr fontId="28" type="noConversion"/>
  </si>
  <si>
    <t>(14)</t>
    <phoneticPr fontId="28" type="noConversion"/>
  </si>
  <si>
    <t>(15)</t>
    <phoneticPr fontId="28" type="noConversion"/>
  </si>
  <si>
    <t>(16)</t>
    <phoneticPr fontId="28" type="noConversion"/>
  </si>
  <si>
    <t>(17)</t>
    <phoneticPr fontId="28" type="noConversion"/>
  </si>
  <si>
    <t>(18)</t>
    <phoneticPr fontId="28" type="noConversion"/>
  </si>
  <si>
    <t>(19)</t>
    <phoneticPr fontId="28" type="noConversion"/>
  </si>
  <si>
    <t>(20)</t>
    <phoneticPr fontId="28" type="noConversion"/>
  </si>
  <si>
    <t>(21)</t>
    <phoneticPr fontId="28" type="noConversion"/>
  </si>
  <si>
    <t>小計</t>
    <phoneticPr fontId="28" type="noConversion"/>
  </si>
  <si>
    <t>2</t>
    <phoneticPr fontId="28" type="noConversion"/>
  </si>
  <si>
    <t>(12)</t>
    <phoneticPr fontId="28" type="noConversion"/>
  </si>
  <si>
    <t>合計</t>
    <phoneticPr fontId="28" type="noConversion"/>
  </si>
  <si>
    <t>2</t>
    <phoneticPr fontId="28" type="noConversion"/>
  </si>
  <si>
    <t>5</t>
    <phoneticPr fontId="28" type="noConversion"/>
  </si>
  <si>
    <t>6</t>
    <phoneticPr fontId="28" type="noConversion"/>
  </si>
  <si>
    <t>(22)</t>
    <phoneticPr fontId="28" type="noConversion"/>
  </si>
  <si>
    <t>(23)</t>
    <phoneticPr fontId="28" type="noConversion"/>
  </si>
  <si>
    <t>(24)</t>
    <phoneticPr fontId="28" type="noConversion"/>
  </si>
  <si>
    <t>註:</t>
    <phoneticPr fontId="28" type="noConversion"/>
  </si>
  <si>
    <t>2</t>
    <phoneticPr fontId="28" type="noConversion"/>
  </si>
  <si>
    <t>5</t>
    <phoneticPr fontId="28" type="noConversion"/>
  </si>
  <si>
    <t>若再保險經紀人不適格，僅填該再保險經紀人分出總數；如係再保險人不適格，則填該再保險人分出總數。</t>
    <phoneticPr fontId="16" type="noConversion"/>
  </si>
  <si>
    <t>代號為財團法人保險事業發展中心所統一配賦之代號。</t>
    <phoneticPr fontId="16" type="noConversion"/>
  </si>
  <si>
    <t>評等等級請依 valuation date 時之最新信用評等機構評定填寫,若無信用評等者請填無。</t>
    <phoneticPr fontId="16" type="noConversion"/>
  </si>
  <si>
    <t>再保險經紀人欄之填列係指再保險分出(分入)業務第一手分出(分入)時透過之再保險經紀人。請填列其代號及名稱,若無者請填無。</t>
    <phoneticPr fontId="16" type="noConversion"/>
  </si>
  <si>
    <t>未適格再保險人應分別填列其代號、名稱、信用評等機構、評等等級、是否為關係人。</t>
    <phoneticPr fontId="16" type="noConversion"/>
  </si>
  <si>
    <t>未逾九個月之已決賠款應攤回再保賠款與給付係指已決賠款之應攤回再保賠款與給付未超過保險賠款賠付日(再保險契約另有訂定者，從其約定)九個月部分之金額，即仍屬於認許資產之已決賠款應攤回再保險賠款與給付。</t>
    <phoneticPr fontId="16" type="noConversion"/>
  </si>
  <si>
    <t>佣金包含盈餘佣金。</t>
    <phoneticPr fontId="16" type="noConversion"/>
  </si>
  <si>
    <t>(15)=(11)+(12)+(13)-(14)</t>
    <phoneticPr fontId="28" type="noConversion"/>
  </si>
  <si>
    <t>未逾九個月之已付賠款應攤回再保賠款與給付係指已付賠款之應攤回再保賠款與給付未超過保險賠款賠付日(再保險契約另有訂定者，從其約定)九個月部分之金額，即仍屬於認許資產之已付賠款應攤回再保險賠款與給付。</t>
    <phoneticPr fontId="16" type="noConversion"/>
  </si>
  <si>
    <t>計算半年度之未適格再保險準備時應考慮前一年度7月1日至本年度6月30日止之所有影響數</t>
    <phoneticPr fontId="28" type="noConversion"/>
  </si>
  <si>
    <t>表30-9：信用評等資訊調整表</t>
    <phoneticPr fontId="28" type="noConversion"/>
  </si>
  <si>
    <t>風險項目</t>
    <phoneticPr fontId="28" type="noConversion"/>
  </si>
  <si>
    <t>信用評等等級</t>
    <phoneticPr fontId="28" type="noConversion"/>
  </si>
  <si>
    <t>投資金額</t>
    <phoneticPr fontId="28" type="noConversion"/>
  </si>
  <si>
    <t>風險係數</t>
    <phoneticPr fontId="28" type="noConversion"/>
  </si>
  <si>
    <t>折扣後之風險係數</t>
    <phoneticPr fontId="28" type="noConversion"/>
  </si>
  <si>
    <t>抵減之風險資本額</t>
    <phoneticPr fontId="28" type="noConversion"/>
  </si>
  <si>
    <t>一、關係人資產</t>
    <phoneticPr fontId="28" type="noConversion"/>
  </si>
  <si>
    <t>1.投資具控制與從屬關係關係人存款</t>
    <phoneticPr fontId="28" type="noConversion"/>
  </si>
  <si>
    <t>2.投資具控制與從屬關係關係人債劵型受益憑證</t>
    <phoneticPr fontId="28" type="noConversion"/>
  </si>
  <si>
    <t>3.投資具控制與從屬關係關係人貨幣型受益憑證</t>
    <phoneticPr fontId="28" type="noConversion"/>
  </si>
  <si>
    <t>4.投資非控制與從屬關係關係人存款</t>
    <phoneticPr fontId="28" type="noConversion"/>
  </si>
  <si>
    <t>5.投資非控制與從屬關係關係人債劵型受益憑證</t>
    <phoneticPr fontId="28" type="noConversion"/>
  </si>
  <si>
    <t>6.投資非控制與從屬關係關係人貨幣型受益憑證</t>
    <phoneticPr fontId="28" type="noConversion"/>
  </si>
  <si>
    <t>關係人資產風險調整總計</t>
    <phoneticPr fontId="28" type="noConversion"/>
  </si>
  <si>
    <t>二、非關係人資產</t>
    <phoneticPr fontId="28" type="noConversion"/>
  </si>
  <si>
    <t>受益憑證</t>
    <phoneticPr fontId="28" type="noConversion"/>
  </si>
  <si>
    <t>(1)債券型共同基金(註1)</t>
    <phoneticPr fontId="28" type="noConversion"/>
  </si>
  <si>
    <t>(2)貨幣型共同基金(註1)</t>
    <phoneticPr fontId="28" type="noConversion"/>
  </si>
  <si>
    <t>非關係人資產風險調整總計</t>
    <phoneticPr fontId="28" type="noConversion"/>
  </si>
  <si>
    <t>註1.本項目資產不包含國外資產在內。</t>
    <phoneticPr fontId="28" type="noConversion"/>
  </si>
  <si>
    <t>表30-13：投資資產信用評等資訊表</t>
    <phoneticPr fontId="28" type="noConversion"/>
  </si>
  <si>
    <t>項目</t>
    <phoneticPr fontId="28" type="noConversion"/>
  </si>
  <si>
    <t>投資機構/標的名稱</t>
    <phoneticPr fontId="28" type="noConversion"/>
  </si>
  <si>
    <t>信用評等機構(註3)</t>
    <phoneticPr fontId="28" type="noConversion"/>
  </si>
  <si>
    <t>投資金額</t>
    <phoneticPr fontId="28" type="noConversion"/>
  </si>
  <si>
    <t>(1)</t>
    <phoneticPr fontId="28" type="noConversion"/>
  </si>
  <si>
    <t>(4)</t>
    <phoneticPr fontId="28" type="noConversion"/>
  </si>
  <si>
    <t>(5)</t>
    <phoneticPr fontId="28" type="noConversion"/>
  </si>
  <si>
    <t>(3)</t>
    <phoneticPr fontId="28" type="noConversion"/>
  </si>
  <si>
    <t>1.投資具控制與從屬關係之關係人存款</t>
    <phoneticPr fontId="28" type="noConversion"/>
  </si>
  <si>
    <t>2.投資具控制與從屬關係之關係人債劵型受益憑證</t>
    <phoneticPr fontId="28" type="noConversion"/>
  </si>
  <si>
    <t>單位：新台幣元</t>
    <phoneticPr fontId="28" type="noConversion"/>
  </si>
  <si>
    <t>表21-2：分出再保險業務業績比較分析表(人身再保險)</t>
    <phoneticPr fontId="30" type="noConversion"/>
  </si>
  <si>
    <t>單位：新台幣元,%</t>
    <phoneticPr fontId="16" type="noConversion"/>
  </si>
  <si>
    <t>列號</t>
    <phoneticPr fontId="28" type="noConversion"/>
  </si>
  <si>
    <t>險別</t>
    <phoneticPr fontId="28" type="noConversion"/>
  </si>
  <si>
    <t>國內</t>
    <phoneticPr fontId="28" type="noConversion"/>
  </si>
  <si>
    <t>國外</t>
    <phoneticPr fontId="28" type="noConversion"/>
  </si>
  <si>
    <t>再保佣金收入</t>
    <phoneticPr fontId="28" type="noConversion"/>
  </si>
  <si>
    <t>轉再保賠款率</t>
    <phoneticPr fontId="30" type="noConversion"/>
  </si>
  <si>
    <t>(3)</t>
    <phoneticPr fontId="28" type="noConversion"/>
  </si>
  <si>
    <t>(4)=(2)/(1)</t>
    <phoneticPr fontId="28" type="noConversion"/>
  </si>
  <si>
    <t>(5)</t>
    <phoneticPr fontId="28" type="noConversion"/>
  </si>
  <si>
    <t>(6)(註1)</t>
    <phoneticPr fontId="28" type="noConversion"/>
  </si>
  <si>
    <t>(7)</t>
    <phoneticPr fontId="28" type="noConversion"/>
  </si>
  <si>
    <t>(8)=(6)/(5)</t>
    <phoneticPr fontId="28" type="noConversion"/>
  </si>
  <si>
    <t>(9)</t>
    <phoneticPr fontId="28" type="noConversion"/>
  </si>
  <si>
    <t>(10)(註1)</t>
    <phoneticPr fontId="28" type="noConversion"/>
  </si>
  <si>
    <t>(11)</t>
    <phoneticPr fontId="28" type="noConversion"/>
  </si>
  <si>
    <t>(12)=(10)/(9)</t>
    <phoneticPr fontId="28" type="noConversion"/>
  </si>
  <si>
    <t>(13)</t>
    <phoneticPr fontId="28" type="noConversion"/>
  </si>
  <si>
    <t>(14)(註1)</t>
    <phoneticPr fontId="28" type="noConversion"/>
  </si>
  <si>
    <t>(15)</t>
    <phoneticPr fontId="28" type="noConversion"/>
  </si>
  <si>
    <t>(16)=(14)/(13)</t>
    <phoneticPr fontId="28" type="noConversion"/>
  </si>
  <si>
    <t>註：</t>
    <phoneticPr fontId="28" type="noConversion"/>
  </si>
  <si>
    <t>攤回再保賠款係指帳列攤回已決再保賠款</t>
    <phoneticPr fontId="30" type="noConversion"/>
  </si>
  <si>
    <t>人壽保險包括學生團體保險</t>
    <phoneticPr fontId="30" type="noConversion"/>
  </si>
  <si>
    <t>twCCC+</t>
    <phoneticPr fontId="28" type="noConversion"/>
  </si>
  <si>
    <t>twCCC</t>
    <phoneticPr fontId="28" type="noConversion"/>
  </si>
  <si>
    <t>Ba3</t>
    <phoneticPr fontId="28" type="noConversion"/>
  </si>
  <si>
    <t>C</t>
    <phoneticPr fontId="30" type="noConversion"/>
  </si>
  <si>
    <t>C</t>
    <phoneticPr fontId="30" type="noConversion"/>
  </si>
  <si>
    <t>1</t>
    <phoneticPr fontId="28" type="noConversion"/>
  </si>
  <si>
    <t>AAA</t>
    <phoneticPr fontId="28" type="noConversion"/>
  </si>
  <si>
    <t>AA</t>
    <phoneticPr fontId="28" type="noConversion"/>
  </si>
  <si>
    <t>A</t>
    <phoneticPr fontId="28" type="noConversion"/>
  </si>
  <si>
    <t>AAA</t>
    <phoneticPr fontId="28" type="noConversion"/>
  </si>
  <si>
    <t>AA</t>
    <phoneticPr fontId="28" type="noConversion"/>
  </si>
  <si>
    <t>A</t>
    <phoneticPr fontId="28" type="noConversion"/>
  </si>
  <si>
    <t>無</t>
    <phoneticPr fontId="28" type="noConversion"/>
  </si>
  <si>
    <t xml:space="preserve"> 保險股份有限公司    年度(月)報表</t>
    <phoneticPr fontId="30" type="noConversion"/>
  </si>
  <si>
    <t>已報未付之分出賠款準備</t>
    <phoneticPr fontId="28" type="noConversion"/>
  </si>
  <si>
    <t>比例性再保險業務</t>
    <phoneticPr fontId="28" type="noConversion"/>
  </si>
  <si>
    <t>非比例性再保險業務</t>
    <phoneticPr fontId="28" type="noConversion"/>
  </si>
  <si>
    <t>(15)</t>
    <phoneticPr fontId="30" type="noConversion"/>
  </si>
  <si>
    <t>(19)=((1)-(2)-(4)+(5))+((6)-(7)-(9)+(10))</t>
    <phoneticPr fontId="30" type="noConversion"/>
  </si>
  <si>
    <t>表23-2：未滿期保費準備金及自留滿期保費計算比較表(人身再保險)</t>
    <phoneticPr fontId="30" type="noConversion"/>
  </si>
  <si>
    <t>1/24法</t>
    <phoneticPr fontId="28" type="noConversion"/>
  </si>
  <si>
    <t>各險請依「專業再保險業財務業務管理辦法」之規定提存及收回。</t>
    <phoneticPr fontId="30" type="noConversion"/>
  </si>
  <si>
    <t>如為上半年度報表時, 自留滿期保費(19)=[(1)-(2)-(4)+(5)+(6)-(7)-(9)+(10)]+[(11)-(12)-(13)+(14)+(15)-(16)-(17)+(18)]</t>
    <phoneticPr fontId="30" type="noConversion"/>
  </si>
  <si>
    <t xml:space="preserve">如為上半年度報表時, 自留滿期保費(19)=[(1)-(2)-(4)+(5)+(6)-(7)-(9)+(10)]+[(11)-(12)-(13)+(14)+(15)-(16)-(17)+(18)]
</t>
    <phoneticPr fontId="30" type="noConversion"/>
  </si>
  <si>
    <t>強制汽機車責任險共保業務係依據「強制汽車責任保險各種準備金管理辦法」之規定提存。</t>
    <phoneticPr fontId="30" type="noConversion"/>
  </si>
  <si>
    <t>餘各險請依「專業再保險業財務業務管理辦法」之規定提存及收回。</t>
    <phoneticPr fontId="30" type="noConversion"/>
  </si>
  <si>
    <t>年度檢查報表</t>
    <phoneticPr fontId="30" type="noConversion"/>
  </si>
  <si>
    <t>中華民國XX年度</t>
    <phoneticPr fontId="30" type="noConversion"/>
  </si>
  <si>
    <t xml:space="preserve"> 保險股份有限公司(  分公司)   年度(月)報表</t>
  </si>
  <si>
    <t>(1)</t>
    <phoneticPr fontId="28" type="noConversion"/>
  </si>
  <si>
    <t>逾清償日期之期間(註1)</t>
    <phoneticPr fontId="28" type="noConversion"/>
  </si>
  <si>
    <t>爭議款項(逾清償日期之期間)</t>
    <phoneticPr fontId="28" type="noConversion"/>
  </si>
  <si>
    <t>超過清償日期9個月比率</t>
    <phoneticPr fontId="28" type="noConversion"/>
  </si>
  <si>
    <t>超過清償日期2年比率</t>
    <phoneticPr fontId="28" type="noConversion"/>
  </si>
  <si>
    <t>＜3個月</t>
  </si>
  <si>
    <t>3個月～6個月（不含）</t>
  </si>
  <si>
    <t>6個月～9個月（不含）</t>
  </si>
  <si>
    <t>9個月～12個月（不含）</t>
  </si>
  <si>
    <t>12個月～18個月（不含）</t>
  </si>
  <si>
    <t>18個月～24個月（不含）</t>
  </si>
  <si>
    <t>≧24個月</t>
    <phoneticPr fontId="28" type="noConversion"/>
  </si>
  <si>
    <t>＜6個月</t>
    <phoneticPr fontId="28" type="noConversion"/>
  </si>
  <si>
    <t>≧6個月</t>
    <phoneticPr fontId="28" type="noConversion"/>
  </si>
  <si>
    <t>(10)
=(3)+(4)+(5)           +(6)+(7)+(8)+(9)</t>
    <phoneticPr fontId="28" type="noConversion"/>
  </si>
  <si>
    <t>(13)
=[(6)+(7)+(8)+(9)] / (10)</t>
    <phoneticPr fontId="28" type="noConversion"/>
  </si>
  <si>
    <t>(14)
=(9)/(10)</t>
    <phoneticPr fontId="28" type="noConversion"/>
  </si>
  <si>
    <t>除再保險契約另有訂定外，採用保險賠款賠付日為清償日期。</t>
    <phoneticPr fontId="28" type="noConversion"/>
  </si>
  <si>
    <t>(10)
=(3)+(4)+(5)
+(6)+(7)+(8)+(9)</t>
    <phoneticPr fontId="28" type="noConversion"/>
  </si>
  <si>
    <t>(13)
=[(6)+(7)+(8)+(9)]/(10)</t>
    <phoneticPr fontId="28" type="noConversion"/>
  </si>
  <si>
    <t>除於決（結）算時估計之分出入再保業務款項外，採用入帳日計算清償日期。</t>
    <phoneticPr fontId="28" type="noConversion"/>
  </si>
  <si>
    <t>不動產種類</t>
    <phoneticPr fontId="28" type="noConversion"/>
  </si>
  <si>
    <t>風險資本額</t>
    <phoneticPr fontId="30" type="noConversion"/>
  </si>
  <si>
    <t>不動產種類</t>
    <phoneticPr fontId="30" type="noConversion"/>
  </si>
  <si>
    <t>風險係數</t>
    <phoneticPr fontId="30" type="noConversion"/>
  </si>
  <si>
    <t>國內投資用不動產</t>
    <phoneticPr fontId="28" type="noConversion"/>
  </si>
  <si>
    <t>投資用不動產投資</t>
    <phoneticPr fontId="30" type="noConversion"/>
  </si>
  <si>
    <t>A</t>
    <phoneticPr fontId="30" type="noConversion"/>
  </si>
  <si>
    <t>投資用承受擔保品---協議取得</t>
  </si>
  <si>
    <t>B</t>
    <phoneticPr fontId="30" type="noConversion"/>
  </si>
  <si>
    <t>投資用承受擔保品---經法院拍賣取得</t>
    <phoneticPr fontId="30" type="noConversion"/>
  </si>
  <si>
    <t>國外投資</t>
    <phoneticPr fontId="28" type="noConversion"/>
  </si>
  <si>
    <t>D</t>
    <phoneticPr fontId="30" type="noConversion"/>
  </si>
  <si>
    <t>E</t>
    <phoneticPr fontId="30" type="noConversion"/>
  </si>
  <si>
    <t>五年內取自關係人之不動產</t>
    <phoneticPr fontId="28" type="noConversion"/>
  </si>
  <si>
    <t>具控制與從屬關係--具收益性之不動產</t>
    <phoneticPr fontId="30" type="noConversion"/>
  </si>
  <si>
    <t>F</t>
    <phoneticPr fontId="30" type="noConversion"/>
  </si>
  <si>
    <t>具控制與從屬關係--其他不動產</t>
    <phoneticPr fontId="30" type="noConversion"/>
  </si>
  <si>
    <t>G</t>
    <phoneticPr fontId="30" type="noConversion"/>
  </si>
  <si>
    <t>非控制與從屬關係--具收益性之不動產</t>
    <phoneticPr fontId="30" type="noConversion"/>
  </si>
  <si>
    <t>H</t>
    <phoneticPr fontId="30" type="noConversion"/>
  </si>
  <si>
    <t>非控制與從屬關係--其他不動產</t>
    <phoneticPr fontId="30" type="noConversion"/>
  </si>
  <si>
    <t>I</t>
    <phoneticPr fontId="30" type="noConversion"/>
  </si>
  <si>
    <t>合     計</t>
    <phoneticPr fontId="30" type="noConversion"/>
  </si>
  <si>
    <t>不動產種類</t>
    <phoneticPr fontId="28" type="noConversion"/>
  </si>
  <si>
    <t>不動產座落地點</t>
    <phoneticPr fontId="28" type="noConversion"/>
  </si>
  <si>
    <t>金額</t>
    <phoneticPr fontId="28" type="noConversion"/>
  </si>
  <si>
    <t>風險係數</t>
    <phoneticPr fontId="30" type="noConversion"/>
  </si>
  <si>
    <t>加計倍數</t>
    <phoneticPr fontId="30" type="noConversion"/>
  </si>
  <si>
    <t>調整後風險係數</t>
    <phoneticPr fontId="30" type="noConversion"/>
  </si>
  <si>
    <t>風險資本額</t>
    <phoneticPr fontId="30" type="noConversion"/>
  </si>
  <si>
    <t>(4)</t>
    <phoneticPr fontId="30" type="noConversion"/>
  </si>
  <si>
    <t>(5)</t>
    <phoneticPr fontId="30" type="noConversion"/>
  </si>
  <si>
    <t>註：　</t>
    <phoneticPr fontId="30" type="noConversion"/>
  </si>
  <si>
    <t>列號</t>
    <phoneticPr fontId="30" type="noConversion"/>
  </si>
  <si>
    <t>表25-1：特別準備金計算表(財產再保險)</t>
    <phoneticPr fontId="28" type="noConversion"/>
  </si>
  <si>
    <t>單位：新台幣元,%</t>
    <phoneticPr fontId="16" type="noConversion"/>
  </si>
  <si>
    <t xml:space="preserve">  危     險     變     動     準     備</t>
    <phoneticPr fontId="30" type="noConversion"/>
  </si>
  <si>
    <t>異常業務損失準備</t>
    <phoneticPr fontId="30" type="noConversion"/>
  </si>
  <si>
    <t>特別準備</t>
    <phoneticPr fontId="30" type="noConversion"/>
  </si>
  <si>
    <t>自留滿期保費</t>
    <phoneticPr fontId="28" type="noConversion"/>
  </si>
  <si>
    <t>自留損失率</t>
    <phoneticPr fontId="30" type="noConversion"/>
  </si>
  <si>
    <t>最近15年度平均損失率</t>
    <phoneticPr fontId="30" type="noConversion"/>
  </si>
  <si>
    <t>本年度損失率與15年平均損失率差</t>
    <phoneticPr fontId="30" type="noConversion"/>
  </si>
  <si>
    <t>(2)</t>
    <phoneticPr fontId="30" type="noConversion"/>
  </si>
  <si>
    <t>(3)</t>
    <phoneticPr fontId="30" type="noConversion"/>
  </si>
  <si>
    <t>(4)</t>
    <phoneticPr fontId="30" type="noConversion"/>
  </si>
  <si>
    <t>(5)=(3)-(4)</t>
    <phoneticPr fontId="30" type="noConversion"/>
  </si>
  <si>
    <t>國內再保業務</t>
    <phoneticPr fontId="30" type="noConversion"/>
  </si>
  <si>
    <t>一年期住宅火災保險</t>
    <phoneticPr fontId="28" type="noConversion"/>
  </si>
  <si>
    <t>長期住宅火災保險</t>
    <phoneticPr fontId="28" type="noConversion"/>
  </si>
  <si>
    <t>一年期商業火災保險</t>
    <phoneticPr fontId="28" type="noConversion"/>
  </si>
  <si>
    <t>長期商業火災保險</t>
    <phoneticPr fontId="28" type="noConversion"/>
  </si>
  <si>
    <t>內陸運輸保險</t>
    <phoneticPr fontId="28" type="noConversion"/>
  </si>
  <si>
    <t>貨物運輸保險</t>
    <phoneticPr fontId="28" type="noConversion"/>
  </si>
  <si>
    <t>船體保險</t>
    <phoneticPr fontId="28" type="noConversion"/>
  </si>
  <si>
    <t>漁船保險</t>
    <phoneticPr fontId="28" type="noConversion"/>
  </si>
  <si>
    <t>航空保險</t>
    <phoneticPr fontId="28" type="noConversion"/>
  </si>
  <si>
    <t>一般自用汽車財產損失保險</t>
    <phoneticPr fontId="28" type="noConversion"/>
  </si>
  <si>
    <t>一般商業汽車財產損失保險</t>
    <phoneticPr fontId="28" type="noConversion"/>
  </si>
  <si>
    <t>一般自用汽車責任保險</t>
    <phoneticPr fontId="28" type="noConversion"/>
  </si>
  <si>
    <t>一般商業汽車責任保險</t>
    <phoneticPr fontId="28" type="noConversion"/>
  </si>
  <si>
    <t>強制自用汽車責任保險</t>
    <phoneticPr fontId="28" type="noConversion"/>
  </si>
  <si>
    <t>強制商業汽車責任保險</t>
    <phoneticPr fontId="28" type="noConversion"/>
  </si>
  <si>
    <t>強制機車責任保險</t>
    <phoneticPr fontId="28" type="noConversion"/>
  </si>
  <si>
    <t>一般責任保險</t>
    <phoneticPr fontId="28" type="noConversion"/>
  </si>
  <si>
    <t>專業責任保險</t>
    <phoneticPr fontId="28" type="noConversion"/>
  </si>
  <si>
    <t>工程保險</t>
    <phoneticPr fontId="28" type="noConversion"/>
  </si>
  <si>
    <t>核能保險</t>
    <phoneticPr fontId="28" type="noConversion"/>
  </si>
  <si>
    <t>保證保險</t>
    <phoneticPr fontId="28" type="noConversion"/>
  </si>
  <si>
    <t>信用保險</t>
    <phoneticPr fontId="28" type="noConversion"/>
  </si>
  <si>
    <t>其他財產保險</t>
    <phoneticPr fontId="28" type="noConversion"/>
  </si>
  <si>
    <t>傷害保險</t>
    <phoneticPr fontId="28" type="noConversion"/>
  </si>
  <si>
    <t>商業性地震保險</t>
    <phoneticPr fontId="28" type="noConversion"/>
  </si>
  <si>
    <t>個人綜合保險</t>
    <phoneticPr fontId="28" type="noConversion"/>
  </si>
  <si>
    <t>商業綜合保險</t>
    <phoneticPr fontId="28" type="noConversion"/>
  </si>
  <si>
    <t>颱風、洪水保險</t>
    <phoneticPr fontId="28" type="noConversion"/>
  </si>
  <si>
    <t>健康保險</t>
    <phoneticPr fontId="28" type="noConversion"/>
  </si>
  <si>
    <t>國外再保業務</t>
    <phoneticPr fontId="30" type="noConversion"/>
  </si>
  <si>
    <t>火災保險(國外分入)</t>
    <phoneticPr fontId="28" type="noConversion"/>
  </si>
  <si>
    <t>貨物海上保險(國外分入)</t>
    <phoneticPr fontId="30" type="noConversion"/>
  </si>
  <si>
    <t>船體保險(國外分入)</t>
    <phoneticPr fontId="30" type="noConversion"/>
  </si>
  <si>
    <t>漁船保險(國外分入)</t>
    <phoneticPr fontId="28" type="noConversion"/>
  </si>
  <si>
    <t>汽車保險(國外分入)</t>
    <phoneticPr fontId="30" type="noConversion"/>
  </si>
  <si>
    <t>航空保險(國外分入)</t>
    <phoneticPr fontId="30" type="noConversion"/>
  </si>
  <si>
    <t>工程保險(國外分入)</t>
    <phoneticPr fontId="30" type="noConversion"/>
  </si>
  <si>
    <t>其他保險(國外分入)</t>
    <phoneticPr fontId="30" type="noConversion"/>
  </si>
  <si>
    <t>註:</t>
    <phoneticPr fontId="30" type="noConversion"/>
  </si>
  <si>
    <t>特別準備金之提存係國內外分進業務合併為之，國外分進業務之自留滿期總保費等數字均經歸併入國內分進業務之適當險別內</t>
    <phoneticPr fontId="28" type="noConversion"/>
  </si>
  <si>
    <t>最近十五年度平均賠率係指本表年度前一年起(含前一年)前推十五年，本表之提存不關未適格再保人</t>
    <phoneticPr fontId="28" type="noConversion"/>
  </si>
  <si>
    <t>自留滿期保費=再保費收入-再保費支出-提存未滿期保費準備+收回未滿期保費準備</t>
    <phoneticPr fontId="30" type="noConversion"/>
  </si>
  <si>
    <t>自留滿期賠款=再保賠款-攤回再保賠款+提存未決賠款準備-收回未決賠款準備</t>
    <phoneticPr fontId="30" type="noConversion"/>
  </si>
  <si>
    <t>本表之保證保險未包含住宅抵押貸款信用保證保險</t>
    <phoneticPr fontId="30" type="noConversion"/>
  </si>
  <si>
    <t>國內再保業務</t>
    <phoneticPr fontId="28" type="noConversion"/>
  </si>
  <si>
    <t>國外再保業務</t>
    <phoneticPr fontId="28" type="noConversion"/>
  </si>
  <si>
    <t>註:</t>
    <phoneticPr fontId="30" type="noConversion"/>
  </si>
  <si>
    <t>本期應提存之分出未滿期保費準備</t>
    <phoneticPr fontId="28" type="noConversion"/>
  </si>
  <si>
    <t>未逾九個月之已付賠款應攤回再保賠款與給付</t>
    <phoneticPr fontId="28" type="noConversion"/>
  </si>
  <si>
    <t>已報未付之分出賠款準備</t>
    <phoneticPr fontId="28" type="noConversion"/>
  </si>
  <si>
    <t>註：</t>
    <phoneticPr fontId="30" type="noConversion"/>
  </si>
  <si>
    <t>所稱本期及上期於填報月報資料時係指當月份及上月份餘額;於填報(半)年報時係指當(半)年度及上(半)年度餘額</t>
    <phoneticPr fontId="30" type="noConversion"/>
  </si>
  <si>
    <t>自投資日起三個月內到期之附買回條件之債券投資列入現金及約當現金</t>
    <phoneticPr fontId="30" type="noConversion"/>
  </si>
  <si>
    <t>19-1</t>
    <phoneticPr fontId="30" type="noConversion"/>
  </si>
  <si>
    <t>「表03：資產負債表」第(7)欄第(8)列</t>
    <phoneticPr fontId="28" type="noConversion"/>
  </si>
  <si>
    <t>「表03：資產負債表」第(7)欄第(3)列</t>
    <phoneticPr fontId="28" type="noConversion"/>
  </si>
  <si>
    <t>「表03：資產負債表」第(7)欄第(7+9)列</t>
    <phoneticPr fontId="28" type="noConversion"/>
  </si>
  <si>
    <t>3a.1.1財產保險業</t>
    <phoneticPr fontId="28" type="noConversion"/>
  </si>
  <si>
    <t>3a.1.1.1國內業務</t>
    <phoneticPr fontId="28" type="noConversion"/>
  </si>
  <si>
    <t>3a.1.1.1.1   一年期住宅火災保險</t>
    <phoneticPr fontId="28" type="noConversion"/>
  </si>
  <si>
    <t>3a.1.1.1.2   長期住宅火災保險</t>
    <phoneticPr fontId="28" type="noConversion"/>
  </si>
  <si>
    <t>3a.1.1.1.3   一年期商業火災保險</t>
    <phoneticPr fontId="28" type="noConversion"/>
  </si>
  <si>
    <t>3a.1.1.1.4   長期商業火災保險</t>
    <phoneticPr fontId="28" type="noConversion"/>
  </si>
  <si>
    <t>3a.1.1.1.5   內陸運輸保險</t>
    <phoneticPr fontId="28" type="noConversion"/>
  </si>
  <si>
    <t>3a.1.1.1.6   貨物運輸保險</t>
    <phoneticPr fontId="28" type="noConversion"/>
  </si>
  <si>
    <t>3a.1.1.1.7   船體保險</t>
    <phoneticPr fontId="28" type="noConversion"/>
  </si>
  <si>
    <t>3a.1.1.1.8   漁船保險</t>
    <phoneticPr fontId="28" type="noConversion"/>
  </si>
  <si>
    <t>3a.1.1.1.9   航空保險</t>
    <phoneticPr fontId="28" type="noConversion"/>
  </si>
  <si>
    <t xml:space="preserve">3a.1.1.1.10 一般自用汽車財產損失保險 </t>
    <phoneticPr fontId="28" type="noConversion"/>
  </si>
  <si>
    <t>3a.1.1.1.11 一般商業汽車財產損失保險</t>
    <phoneticPr fontId="28" type="noConversion"/>
  </si>
  <si>
    <t>3a.1.1.1.12 一般自用汽車責任保險</t>
    <phoneticPr fontId="28" type="noConversion"/>
  </si>
  <si>
    <t>3a.1.1.1.13 一般商業汽車責任保險</t>
    <phoneticPr fontId="28" type="noConversion"/>
  </si>
  <si>
    <t>3a.1.1.1.14 強制自用汽車責任保險</t>
    <phoneticPr fontId="28" type="noConversion"/>
  </si>
  <si>
    <t>3a.1.1.1.15 強制商業汽車責任保險</t>
    <phoneticPr fontId="28" type="noConversion"/>
  </si>
  <si>
    <t>3a.1.1.1.16 強制機車責任保險</t>
    <phoneticPr fontId="28" type="noConversion"/>
  </si>
  <si>
    <t>3a.1.1.1.17 一般責任保險</t>
    <phoneticPr fontId="28" type="noConversion"/>
  </si>
  <si>
    <t>3a.1.1.1.18 專業責任保險</t>
    <phoneticPr fontId="28" type="noConversion"/>
  </si>
  <si>
    <t>3a.1.1.1.19 工程保險</t>
    <phoneticPr fontId="28" type="noConversion"/>
  </si>
  <si>
    <t>3a.1.1.1.20 核能保險</t>
    <phoneticPr fontId="28" type="noConversion"/>
  </si>
  <si>
    <t>3a.1.1.1.28 保證保險</t>
    <phoneticPr fontId="28" type="noConversion"/>
  </si>
  <si>
    <t>3a.1.1.1.22 信用保險</t>
    <phoneticPr fontId="28" type="noConversion"/>
  </si>
  <si>
    <t>3a.1.1.1.23 其他財產保險</t>
    <phoneticPr fontId="28" type="noConversion"/>
  </si>
  <si>
    <t>3a.1.1.1.24 傷害保險</t>
    <phoneticPr fontId="28" type="noConversion"/>
  </si>
  <si>
    <t>3a.1.1.1.25 非政策性地震險</t>
    <phoneticPr fontId="28" type="noConversion"/>
  </si>
  <si>
    <t>3a.1.1.1.26 個人綜合保險</t>
    <phoneticPr fontId="28" type="noConversion"/>
  </si>
  <si>
    <t>3a.1.1.1.27 商業綜合保險</t>
    <phoneticPr fontId="28" type="noConversion"/>
  </si>
  <si>
    <t>3a.1.1.1.28 颱風、洪水保險</t>
    <phoneticPr fontId="28" type="noConversion"/>
  </si>
  <si>
    <t>3a.1.1.1.29 政策性住宅地震基本保險</t>
    <phoneticPr fontId="28" type="noConversion"/>
  </si>
  <si>
    <t>3a.1.1.1.30 健康保險</t>
    <phoneticPr fontId="28" type="noConversion"/>
  </si>
  <si>
    <t>3a.1.1.2國外業務</t>
    <phoneticPr fontId="28" type="noConversion"/>
  </si>
  <si>
    <t>3a.1.2人身保險業</t>
    <phoneticPr fontId="28" type="noConversion"/>
  </si>
  <si>
    <t>3a.1.2.1國內業務</t>
    <phoneticPr fontId="28" type="noConversion"/>
  </si>
  <si>
    <t>3a.1.2.2國外業務</t>
    <phoneticPr fontId="28" type="noConversion"/>
  </si>
  <si>
    <t>3a.2.1財產保險業</t>
    <phoneticPr fontId="28" type="noConversion"/>
  </si>
  <si>
    <t>3a.2.2人身保險業</t>
    <phoneticPr fontId="28" type="noConversion"/>
  </si>
  <si>
    <t>3b.2.1.1 國內業務</t>
    <phoneticPr fontId="28" type="noConversion"/>
  </si>
  <si>
    <t>3b.2.1.2 國外業務</t>
    <phoneticPr fontId="28" type="noConversion"/>
  </si>
  <si>
    <t>3b.2.2.1 國內業務</t>
    <phoneticPr fontId="28" type="noConversion"/>
  </si>
  <si>
    <t>3b.2.2.2 國外業務</t>
    <phoneticPr fontId="28" type="noConversion"/>
  </si>
  <si>
    <t>3b.2.2人身保險業</t>
    <phoneticPr fontId="28" type="noConversion"/>
  </si>
  <si>
    <t>3b.2.1財產保險業</t>
    <phoneticPr fontId="28" type="noConversion"/>
  </si>
  <si>
    <t>3a.1.1.2.1 火災保險</t>
    <phoneticPr fontId="28" type="noConversion"/>
  </si>
  <si>
    <t>3a.1.1.2.2 貨物海上保險</t>
    <phoneticPr fontId="28" type="noConversion"/>
  </si>
  <si>
    <t>3a.1.1.2.3 船體保險</t>
    <phoneticPr fontId="28" type="noConversion"/>
  </si>
  <si>
    <t>3a.1.1.2.4 漁船保險</t>
    <phoneticPr fontId="28" type="noConversion"/>
  </si>
  <si>
    <t>3a.1.1.2.5 汽車保險</t>
    <phoneticPr fontId="28" type="noConversion"/>
  </si>
  <si>
    <t>3a.1.1.2.6 航空保險</t>
    <phoneticPr fontId="28" type="noConversion"/>
  </si>
  <si>
    <t>3a.1.1.2.7 工程保險</t>
    <phoneticPr fontId="28" type="noConversion"/>
  </si>
  <si>
    <t>3a.1.1.2.8 其他財產保險</t>
    <phoneticPr fontId="28" type="noConversion"/>
  </si>
  <si>
    <t>3a.1.2.1.1 人壽保險</t>
    <phoneticPr fontId="28" type="noConversion"/>
  </si>
  <si>
    <t>3a.1.2.1.2 傷害保險</t>
    <phoneticPr fontId="28" type="noConversion"/>
  </si>
  <si>
    <t>3a.1.2.1.4 年金保險</t>
    <phoneticPr fontId="28" type="noConversion"/>
  </si>
  <si>
    <t>3a.1.2.1.5 財務再保險</t>
    <phoneticPr fontId="28" type="noConversion"/>
  </si>
  <si>
    <t>3a.1.2.2.1 人壽保險</t>
    <phoneticPr fontId="28" type="noConversion"/>
  </si>
  <si>
    <t>3a.1.2.2.2 傷害保險</t>
    <phoneticPr fontId="28" type="noConversion"/>
  </si>
  <si>
    <t>3a.1.2.2.4 年金保險</t>
    <phoneticPr fontId="28" type="noConversion"/>
  </si>
  <si>
    <t>3a.1.2.2.5 財務再保險</t>
    <phoneticPr fontId="28" type="noConversion"/>
  </si>
  <si>
    <t>3a.2.1.1 國內業務</t>
    <phoneticPr fontId="28" type="noConversion"/>
  </si>
  <si>
    <t>3a.2.1.2 國外業務</t>
    <phoneticPr fontId="28" type="noConversion"/>
  </si>
  <si>
    <t>3a.2.2.1 國內業務</t>
    <phoneticPr fontId="28" type="noConversion"/>
  </si>
  <si>
    <t>3a.2.2.2 國外業務</t>
    <phoneticPr fontId="28" type="noConversion"/>
  </si>
  <si>
    <t>3b.1.1財產保險業</t>
    <phoneticPr fontId="28" type="noConversion"/>
  </si>
  <si>
    <t>3b.1.1.1國內業務</t>
    <phoneticPr fontId="28" type="noConversion"/>
  </si>
  <si>
    <t>3b.1.1.1.1   一年期住宅火災保險</t>
    <phoneticPr fontId="28" type="noConversion"/>
  </si>
  <si>
    <t>3b.1.1.1.2   長期住宅火災保險</t>
    <phoneticPr fontId="28" type="noConversion"/>
  </si>
  <si>
    <t>3b.1.1.1.3   一年期商業火災保險</t>
    <phoneticPr fontId="28" type="noConversion"/>
  </si>
  <si>
    <t>3b.1.1.1.4   長期商業火災保險</t>
    <phoneticPr fontId="28" type="noConversion"/>
  </si>
  <si>
    <t>3b.1.1.1.5   內陸運輸保險</t>
    <phoneticPr fontId="28" type="noConversion"/>
  </si>
  <si>
    <t>3b.1.1.1.6   貨物運輸保險</t>
    <phoneticPr fontId="28" type="noConversion"/>
  </si>
  <si>
    <t>3b.1.1.1.7   船體保險</t>
    <phoneticPr fontId="28" type="noConversion"/>
  </si>
  <si>
    <t>3b.1.1.1.8   漁船保險</t>
    <phoneticPr fontId="28" type="noConversion"/>
  </si>
  <si>
    <t>3b.1.1.1.9   航空保險</t>
    <phoneticPr fontId="28" type="noConversion"/>
  </si>
  <si>
    <t xml:space="preserve">3b.1.1.1.10 一般自用汽車財產損失保險 </t>
    <phoneticPr fontId="28" type="noConversion"/>
  </si>
  <si>
    <t>3b.1.1.1.11 一般商業汽車財產損失保險</t>
    <phoneticPr fontId="28" type="noConversion"/>
  </si>
  <si>
    <t>3b.1.1.1.12 一般自用汽車責任保險</t>
    <phoneticPr fontId="28" type="noConversion"/>
  </si>
  <si>
    <t>3b.1.1.1.13 一般商業汽車責任保險</t>
    <phoneticPr fontId="28" type="noConversion"/>
  </si>
  <si>
    <t>3b.1.1.1.14 強制自用汽車責任保險</t>
    <phoneticPr fontId="28" type="noConversion"/>
  </si>
  <si>
    <t>3b.1.1.1.15 強制商業汽車責任保險</t>
    <phoneticPr fontId="28" type="noConversion"/>
  </si>
  <si>
    <t>3b.1.1.1.17 一般責任保險</t>
    <phoneticPr fontId="28" type="noConversion"/>
  </si>
  <si>
    <t>3b.1.1.1.18 專業責任保險</t>
    <phoneticPr fontId="28" type="noConversion"/>
  </si>
  <si>
    <t>3b.1.1.1.19 工程保險</t>
    <phoneticPr fontId="28" type="noConversion"/>
  </si>
  <si>
    <t>3b.1.1.1.20 核能保險</t>
    <phoneticPr fontId="28" type="noConversion"/>
  </si>
  <si>
    <t>3b.1.1.1.21 保證保險</t>
    <phoneticPr fontId="28" type="noConversion"/>
  </si>
  <si>
    <t>3b.1.1.1.22 信用保險</t>
    <phoneticPr fontId="28" type="noConversion"/>
  </si>
  <si>
    <t>3b.1.1.1.23 其他財產保險</t>
    <phoneticPr fontId="28" type="noConversion"/>
  </si>
  <si>
    <t>3b.1.1.1.24 傷害保險</t>
    <phoneticPr fontId="28" type="noConversion"/>
  </si>
  <si>
    <t>3b.1.1.1.25 非政策性地震險</t>
    <phoneticPr fontId="28" type="noConversion"/>
  </si>
  <si>
    <t>3b.1.1.1.26 個人綜合保險</t>
    <phoneticPr fontId="28" type="noConversion"/>
  </si>
  <si>
    <t>3b.1.1.1.27 商業綜合保險</t>
    <phoneticPr fontId="28" type="noConversion"/>
  </si>
  <si>
    <t>3b.1.1.1.28颱風、洪水保險</t>
    <phoneticPr fontId="28" type="noConversion"/>
  </si>
  <si>
    <t>3b.1.1.1.29 政策性住宅地震基本保險</t>
    <phoneticPr fontId="28" type="noConversion"/>
  </si>
  <si>
    <t>3b.1.1.1.30 健康保險</t>
    <phoneticPr fontId="28" type="noConversion"/>
  </si>
  <si>
    <t>3b.1.1.2國外業務</t>
    <phoneticPr fontId="28" type="noConversion"/>
  </si>
  <si>
    <t>3b.1.1.2.1 火災保險</t>
    <phoneticPr fontId="28" type="noConversion"/>
  </si>
  <si>
    <t>3b.1.1.2.2 貨物海上保險</t>
    <phoneticPr fontId="28" type="noConversion"/>
  </si>
  <si>
    <t>3b.1.1.2.3 船體保險</t>
    <phoneticPr fontId="28" type="noConversion"/>
  </si>
  <si>
    <t>3b.1.1.2.4 漁船保險</t>
    <phoneticPr fontId="28" type="noConversion"/>
  </si>
  <si>
    <t>3b.1.1.2.5 汽車保險</t>
    <phoneticPr fontId="28" type="noConversion"/>
  </si>
  <si>
    <t>3b.1.1.2.6 航空保險</t>
    <phoneticPr fontId="28" type="noConversion"/>
  </si>
  <si>
    <t>3b.1.1.2.7 工程保險</t>
    <phoneticPr fontId="28" type="noConversion"/>
  </si>
  <si>
    <t>3b.1.1.2.8 其他財產保險</t>
    <phoneticPr fontId="28" type="noConversion"/>
  </si>
  <si>
    <t>3b.1.2.1國內業務</t>
    <phoneticPr fontId="28" type="noConversion"/>
  </si>
  <si>
    <t>3b.1.2人身保險業</t>
    <phoneticPr fontId="28" type="noConversion"/>
  </si>
  <si>
    <t>3b.1.2.1.1 人壽保險</t>
    <phoneticPr fontId="28" type="noConversion"/>
  </si>
  <si>
    <t>3b.1.2.1.2 傷害保險</t>
    <phoneticPr fontId="28" type="noConversion"/>
  </si>
  <si>
    <t>3b.1.2.1.4 年金保險</t>
    <phoneticPr fontId="28" type="noConversion"/>
  </si>
  <si>
    <t>3b.1.2.1.5 財務再保險</t>
    <phoneticPr fontId="28" type="noConversion"/>
  </si>
  <si>
    <t>3b.1.2.2國外業務</t>
    <phoneticPr fontId="28" type="noConversion"/>
  </si>
  <si>
    <t>3b.1.2.2.1 人壽保險</t>
    <phoneticPr fontId="28" type="noConversion"/>
  </si>
  <si>
    <t>3b.1.2.2.2 傷害保險</t>
    <phoneticPr fontId="28" type="noConversion"/>
  </si>
  <si>
    <t>3b.1.2.2.4 年金保險</t>
    <phoneticPr fontId="28" type="noConversion"/>
  </si>
  <si>
    <t>3b.1.2.2.5 財務再保險</t>
    <phoneticPr fontId="28" type="noConversion"/>
  </si>
  <si>
    <t>不動產使用狀態</t>
    <phoneticPr fontId="30" type="noConversion"/>
  </si>
  <si>
    <t xml:space="preserve"> (11)=(8)*(10)+(8)</t>
    <phoneticPr fontId="30" type="noConversion"/>
  </si>
  <si>
    <t xml:space="preserve"> (12)=(7)*(11)</t>
    <phoneticPr fontId="30" type="noConversion"/>
  </si>
  <si>
    <t>單位：新台幣元</t>
    <phoneticPr fontId="30" type="noConversion"/>
  </si>
  <si>
    <t>(24)</t>
    <phoneticPr fontId="30" type="noConversion"/>
  </si>
  <si>
    <t>(25)</t>
    <phoneticPr fontId="32" type="noConversion"/>
  </si>
  <si>
    <t>(24)</t>
    <phoneticPr fontId="32" type="noConversion"/>
  </si>
  <si>
    <t>信用評等機構
(註1)</t>
    <phoneticPr fontId="28" type="noConversion"/>
  </si>
  <si>
    <t>評等等級(註2)</t>
    <phoneticPr fontId="28" type="noConversion"/>
  </si>
  <si>
    <t>合計</t>
    <phoneticPr fontId="28" type="noConversion"/>
  </si>
  <si>
    <t>備註</t>
    <phoneticPr fontId="28" type="noConversion"/>
  </si>
  <si>
    <t>再保險準備資產</t>
    <phoneticPr fontId="28" type="noConversion"/>
  </si>
  <si>
    <t>未
催收</t>
    <phoneticPr fontId="28" type="noConversion"/>
  </si>
  <si>
    <t>催收
款項</t>
    <phoneticPr fontId="28" type="noConversion"/>
  </si>
  <si>
    <t>小計</t>
    <phoneticPr fontId="28" type="noConversion"/>
  </si>
  <si>
    <t>分出未滿期保費準備</t>
    <phoneticPr fontId="28" type="noConversion"/>
  </si>
  <si>
    <t>分出賠款準備</t>
    <phoneticPr fontId="28" type="noConversion"/>
  </si>
  <si>
    <t>分出責任準備</t>
    <phoneticPr fontId="28" type="noConversion"/>
  </si>
  <si>
    <t>未催收</t>
    <phoneticPr fontId="28" type="noConversion"/>
  </si>
  <si>
    <t>催收款項</t>
    <phoneticPr fontId="28" type="noConversion"/>
  </si>
  <si>
    <t>備抵呆帳</t>
    <phoneticPr fontId="28" type="noConversion"/>
  </si>
  <si>
    <t>總額</t>
    <phoneticPr fontId="28" type="noConversion"/>
  </si>
  <si>
    <t>已報
未付</t>
    <phoneticPr fontId="28" type="noConversion"/>
  </si>
  <si>
    <t>未報</t>
    <phoneticPr fontId="28" type="noConversion"/>
  </si>
  <si>
    <t>(5a)</t>
    <phoneticPr fontId="28" type="noConversion"/>
  </si>
  <si>
    <t>(5b)</t>
    <phoneticPr fontId="28" type="noConversion"/>
  </si>
  <si>
    <t>(5c)</t>
    <phoneticPr fontId="28" type="noConversion"/>
  </si>
  <si>
    <t>(5d)</t>
    <phoneticPr fontId="28" type="noConversion"/>
  </si>
  <si>
    <t>(5)
=(5a)+(5b)-(5c)-(5d)</t>
    <phoneticPr fontId="28" type="noConversion"/>
  </si>
  <si>
    <t>(6a)</t>
    <phoneticPr fontId="28" type="noConversion"/>
  </si>
  <si>
    <t>(6b)</t>
    <phoneticPr fontId="28" type="noConversion"/>
  </si>
  <si>
    <t>(64c)</t>
    <phoneticPr fontId="28" type="noConversion"/>
  </si>
  <si>
    <t>(6d)</t>
    <phoneticPr fontId="28" type="noConversion"/>
  </si>
  <si>
    <t>(6)
=(6a)+(6b)-(6c)-(6d)</t>
    <phoneticPr fontId="28" type="noConversion"/>
  </si>
  <si>
    <t>(7a)</t>
    <phoneticPr fontId="28" type="noConversion"/>
  </si>
  <si>
    <t>(7b)</t>
    <phoneticPr fontId="28" type="noConversion"/>
  </si>
  <si>
    <t>(7)
=(7a)-(7b)</t>
    <phoneticPr fontId="28" type="noConversion"/>
  </si>
  <si>
    <t>(8a)</t>
    <phoneticPr fontId="28" type="noConversion"/>
  </si>
  <si>
    <t>(8b)</t>
    <phoneticPr fontId="28" type="noConversion"/>
  </si>
  <si>
    <t>(8c)</t>
    <phoneticPr fontId="28" type="noConversion"/>
  </si>
  <si>
    <t>(8)
=(8a)+(8b)-(8c)</t>
    <phoneticPr fontId="28" type="noConversion"/>
  </si>
  <si>
    <t>(9a)</t>
    <phoneticPr fontId="28" type="noConversion"/>
  </si>
  <si>
    <t>(9b)</t>
    <phoneticPr fontId="28" type="noConversion"/>
  </si>
  <si>
    <t>(9)
=(9a)-(9b)</t>
    <phoneticPr fontId="28" type="noConversion"/>
  </si>
  <si>
    <t>(10a)</t>
    <phoneticPr fontId="28" type="noConversion"/>
  </si>
  <si>
    <t>(10b)</t>
    <phoneticPr fontId="28" type="noConversion"/>
  </si>
  <si>
    <t>(10)
=(10a)-(10b)</t>
    <phoneticPr fontId="28" type="noConversion"/>
  </si>
  <si>
    <t>(11a)</t>
    <phoneticPr fontId="28" type="noConversion"/>
  </si>
  <si>
    <t>(1b)</t>
    <phoneticPr fontId="28" type="noConversion"/>
  </si>
  <si>
    <t>(11)
=(11a)-(11b)</t>
    <phoneticPr fontId="28" type="noConversion"/>
  </si>
  <si>
    <t>(12)
=(7)+(8)
+(9)+(10)
+(11)</t>
    <phoneticPr fontId="28" type="noConversion"/>
  </si>
  <si>
    <t>(13)
=(5)+(6)
+(12)</t>
    <phoneticPr fontId="28" type="noConversion"/>
  </si>
  <si>
    <t>(14)</t>
    <phoneticPr fontId="28" type="noConversion"/>
  </si>
  <si>
    <t>本欄填列評等等級請依資產負債日時之最新信用評等機構評定填寫，若無信用評等者請填無。</t>
    <phoneticPr fontId="28" type="noConversion"/>
  </si>
  <si>
    <t xml:space="preserve"> 2.6 再保險資產</t>
    <phoneticPr fontId="28" type="noConversion"/>
  </si>
  <si>
    <t>單位：新台幣元</t>
    <phoneticPr fontId="28" type="noConversion"/>
  </si>
  <si>
    <t>列號</t>
    <phoneticPr fontId="28" type="noConversion"/>
  </si>
  <si>
    <t>發行機構信用評等</t>
    <phoneticPr fontId="28" type="noConversion"/>
  </si>
  <si>
    <t>應列入本表計算風險資本額之再保險資產
(註)</t>
    <phoneticPr fontId="28" type="noConversion"/>
  </si>
  <si>
    <t>風險係數</t>
    <phoneticPr fontId="28" type="noConversion"/>
  </si>
  <si>
    <t>再保險資產風險資本額</t>
    <phoneticPr fontId="28" type="noConversion"/>
  </si>
  <si>
    <t>Moody's</t>
    <phoneticPr fontId="28" type="noConversion"/>
  </si>
  <si>
    <t>(1)</t>
    <phoneticPr fontId="16" type="noConversion"/>
  </si>
  <si>
    <t>(2)</t>
    <phoneticPr fontId="28" type="noConversion"/>
  </si>
  <si>
    <t>(3)</t>
    <phoneticPr fontId="30" type="noConversion"/>
  </si>
  <si>
    <t>(4)</t>
    <phoneticPr fontId="30" type="noConversion"/>
  </si>
  <si>
    <t>Aa</t>
  </si>
  <si>
    <t>Baa</t>
  </si>
  <si>
    <t>Ba</t>
  </si>
  <si>
    <t>Caa-C</t>
  </si>
  <si>
    <t>合 計</t>
    <phoneticPr fontId="30" type="noConversion"/>
  </si>
  <si>
    <t>註：</t>
    <phoneticPr fontId="28" type="noConversion"/>
  </si>
  <si>
    <t>分出保費不足及分出負債適足準備項目，若無法拆分至各再保險人時，指定為最差信評等級(投資等級Baa)，</t>
    <phoneticPr fontId="28" type="noConversion"/>
  </si>
  <si>
    <t>或按已有的各信用評等分配之比例予以拆分。</t>
    <phoneticPr fontId="30" type="noConversion"/>
  </si>
  <si>
    <t>若再保險人為國內共保組織請分別依下列信用評等級予以填列：</t>
    <phoneticPr fontId="28" type="noConversion"/>
  </si>
  <si>
    <t>(1)住宅地震保險共保--&gt;Aaa、(2)強制汽車責任保險共保--&gt;Aa、(3)其他--&gt;A。</t>
    <phoneticPr fontId="30" type="noConversion"/>
  </si>
  <si>
    <t>若再保險人為國內依法設立之保險公司且未有信用評等者，請依該再保險人最近一期已公告之RBC比率等級予以填列：</t>
    <phoneticPr fontId="28" type="noConversion"/>
  </si>
  <si>
    <t>百分之三百以上</t>
  </si>
  <si>
    <t>百分之二百以上，未達百分之三百</t>
  </si>
  <si>
    <t>未達百分之二百</t>
  </si>
  <si>
    <t>負值</t>
  </si>
  <si>
    <t>(2)</t>
    <phoneticPr fontId="30" type="noConversion"/>
  </si>
  <si>
    <t>(5)=(3)-(2)</t>
    <phoneticPr fontId="30" type="noConversion"/>
  </si>
  <si>
    <t>(6)=(4)-(2)</t>
    <phoneticPr fontId="30" type="noConversion"/>
  </si>
  <si>
    <t>(7)</t>
    <phoneticPr fontId="30" type="noConversion"/>
  </si>
  <si>
    <t>表30-4：R2：信用風險計算表</t>
    <phoneticPr fontId="28" type="noConversion"/>
  </si>
  <si>
    <t>(21)</t>
    <phoneticPr fontId="30" type="noConversion"/>
  </si>
  <si>
    <t>保險股份有限公司(分公司)年度(月)報表</t>
  </si>
  <si>
    <t>項目</t>
    <phoneticPr fontId="30" type="noConversion"/>
  </si>
  <si>
    <t>期末餘額</t>
    <phoneticPr fontId="28" type="noConversion"/>
  </si>
  <si>
    <t>期初餘額</t>
    <phoneticPr fontId="28" type="noConversion"/>
  </si>
  <si>
    <t>增減數</t>
    <phoneticPr fontId="28" type="noConversion"/>
  </si>
  <si>
    <t>(3)=(1)-(2)</t>
    <phoneticPr fontId="28" type="noConversion"/>
  </si>
  <si>
    <t>總　　　　　　　計</t>
    <phoneticPr fontId="28" type="noConversion"/>
  </si>
  <si>
    <t>請依保險法及強制汽車責任保險法、保險業各種準備金提存辦法、專業再保險業財務業務管理辦法及其相關解釋函令之規定提列</t>
    <phoneticPr fontId="28" type="noConversion"/>
  </si>
  <si>
    <t>，並保存工作底稿備查</t>
    <phoneticPr fontId="28" type="noConversion"/>
  </si>
  <si>
    <t>RBC 比率</t>
  </si>
  <si>
    <t>表25-3：帳列負債之特別準備明細表</t>
    <phoneticPr fontId="28" type="noConversion"/>
  </si>
  <si>
    <t>損失率差為正時得沖減準備</t>
    <phoneticPr fontId="30" type="noConversion"/>
  </si>
  <si>
    <t>損失率為負時應提存準備</t>
    <phoneticPr fontId="28" type="noConversion"/>
  </si>
  <si>
    <t>自留再保費</t>
    <phoneticPr fontId="28" type="noConversion"/>
  </si>
  <si>
    <t>本年度沖減/收回金額</t>
    <phoneticPr fontId="30" type="noConversion"/>
  </si>
  <si>
    <t>(6)</t>
    <phoneticPr fontId="30" type="noConversion"/>
  </si>
  <si>
    <t>(9)</t>
    <phoneticPr fontId="30" type="noConversion"/>
  </si>
  <si>
    <t>(11)</t>
    <phoneticPr fontId="30" type="noConversion"/>
  </si>
  <si>
    <t>(14)=-(9)-(11)</t>
    <phoneticPr fontId="30" type="noConversion"/>
  </si>
  <si>
    <t>(16)=(6)+(14)</t>
    <phoneticPr fontId="30" type="noConversion"/>
  </si>
  <si>
    <t>(18)</t>
    <phoneticPr fontId="28" type="noConversion"/>
  </si>
  <si>
    <t>(20)</t>
    <phoneticPr fontId="28" type="noConversion"/>
  </si>
  <si>
    <t>(23)</t>
    <phoneticPr fontId="28" type="noConversion"/>
  </si>
  <si>
    <t>(25)=(18)-(23)</t>
    <phoneticPr fontId="28" type="noConversion"/>
  </si>
  <si>
    <t>(27)=(14)-(23)</t>
    <phoneticPr fontId="30" type="noConversion"/>
  </si>
  <si>
    <t>(29)=(16)+(25)</t>
    <phoneticPr fontId="30" type="noConversion"/>
  </si>
  <si>
    <t>現金及約當現金</t>
    <phoneticPr fontId="28" type="noConversion"/>
  </si>
  <si>
    <t>應收款項</t>
    <phoneticPr fontId="30" type="noConversion"/>
  </si>
  <si>
    <t xml:space="preserve">    應收票據--關係人</t>
    <phoneticPr fontId="28" type="noConversion"/>
  </si>
  <si>
    <t xml:space="preserve">    　應收票據--關係人(非控制與從屬關係)</t>
    <phoneticPr fontId="30" type="noConversion"/>
  </si>
  <si>
    <t xml:space="preserve">    應收保費</t>
    <phoneticPr fontId="28" type="noConversion"/>
  </si>
  <si>
    <t xml:space="preserve">    應收利息及收益</t>
    <phoneticPr fontId="28" type="noConversion"/>
  </si>
  <si>
    <t xml:space="preserve">    其他應收款</t>
    <phoneticPr fontId="28" type="noConversion"/>
  </si>
  <si>
    <t>待出售資產</t>
    <phoneticPr fontId="30" type="noConversion"/>
  </si>
  <si>
    <t>透過損益按公允價值衡量之金融資產</t>
    <phoneticPr fontId="30" type="noConversion"/>
  </si>
  <si>
    <t xml:space="preserve">    公債、庫券及儲蓄券</t>
    <phoneticPr fontId="30" type="noConversion"/>
  </si>
  <si>
    <t xml:space="preserve">    金融債券及其他經主管機關核准購買之有價證券</t>
    <phoneticPr fontId="30" type="noConversion"/>
  </si>
  <si>
    <t xml:space="preserve">    公司股票(評價調整＄                    )</t>
    <phoneticPr fontId="30" type="noConversion"/>
  </si>
  <si>
    <t xml:space="preserve">    公司債</t>
    <phoneticPr fontId="30" type="noConversion"/>
  </si>
  <si>
    <t xml:space="preserve">    專案運用公共及社會福利事業投資</t>
    <phoneticPr fontId="30" type="noConversion"/>
  </si>
  <si>
    <t xml:space="preserve">    國外投資</t>
    <phoneticPr fontId="30" type="noConversion"/>
  </si>
  <si>
    <t>其他金融資產</t>
    <phoneticPr fontId="28" type="noConversion"/>
  </si>
  <si>
    <t>投資性不動產</t>
    <phoneticPr fontId="28" type="noConversion"/>
  </si>
  <si>
    <t>放款</t>
    <phoneticPr fontId="28" type="noConversion"/>
  </si>
  <si>
    <t xml:space="preserve">    壽險貸款</t>
    <phoneticPr fontId="28" type="noConversion"/>
  </si>
  <si>
    <t xml:space="preserve">    應攤回再保賠款與給付</t>
    <phoneticPr fontId="30" type="noConversion"/>
  </si>
  <si>
    <t xml:space="preserve">    應攤回再保賠款與給付--催收款項</t>
    <phoneticPr fontId="28" type="noConversion"/>
  </si>
  <si>
    <t xml:space="preserve">    應收再保往來款項--催收款項</t>
    <phoneticPr fontId="28" type="noConversion"/>
  </si>
  <si>
    <t xml:space="preserve">    分出責任準備</t>
    <phoneticPr fontId="30" type="noConversion"/>
  </si>
  <si>
    <t xml:space="preserve">    分出保費不足準備</t>
    <phoneticPr fontId="30" type="noConversion"/>
  </si>
  <si>
    <t xml:space="preserve">    分出負債適足準備</t>
    <phoneticPr fontId="30" type="noConversion"/>
  </si>
  <si>
    <t>不動產及設備</t>
    <phoneticPr fontId="28" type="noConversion"/>
  </si>
  <si>
    <t xml:space="preserve">    租賃資產</t>
    <phoneticPr fontId="30" type="noConversion"/>
  </si>
  <si>
    <t xml:space="preserve">    在建工程及預付房地設備款</t>
    <phoneticPr fontId="28" type="noConversion"/>
  </si>
  <si>
    <t xml:space="preserve">    商譽</t>
    <phoneticPr fontId="28" type="noConversion"/>
  </si>
  <si>
    <t xml:space="preserve">    預付款項</t>
    <phoneticPr fontId="28" type="noConversion"/>
  </si>
  <si>
    <t xml:space="preserve">    遞延取得成本</t>
    <phoneticPr fontId="30" type="noConversion"/>
  </si>
  <si>
    <t xml:space="preserve">    非營業資產</t>
    <phoneticPr fontId="30" type="noConversion"/>
  </si>
  <si>
    <t xml:space="preserve">    特殊用途基金</t>
    <phoneticPr fontId="30" type="noConversion"/>
  </si>
  <si>
    <t xml:space="preserve">    投資型保險商品資產</t>
    <phoneticPr fontId="30" type="noConversion"/>
  </si>
  <si>
    <t xml:space="preserve">    勞退年金保險商品資產</t>
    <phoneticPr fontId="30" type="noConversion"/>
  </si>
  <si>
    <t>資產總計</t>
    <phoneticPr fontId="28" type="noConversion"/>
  </si>
  <si>
    <t>短期債務</t>
    <phoneticPr fontId="30" type="noConversion"/>
  </si>
  <si>
    <t>應付款項</t>
    <phoneticPr fontId="30" type="noConversion"/>
  </si>
  <si>
    <t xml:space="preserve">    應付票據-非關係人</t>
    <phoneticPr fontId="28" type="noConversion"/>
  </si>
  <si>
    <t xml:space="preserve">    應付再保賠款與給付</t>
    <phoneticPr fontId="30" type="noConversion"/>
  </si>
  <si>
    <t xml:space="preserve">    應付佣金</t>
    <phoneticPr fontId="28" type="noConversion"/>
  </si>
  <si>
    <t>　  應付再保往來款項</t>
    <phoneticPr fontId="28" type="noConversion"/>
  </si>
  <si>
    <t xml:space="preserve">    其他應付款</t>
    <phoneticPr fontId="30" type="noConversion"/>
  </si>
  <si>
    <t>應付債券</t>
    <phoneticPr fontId="30" type="noConversion"/>
  </si>
  <si>
    <t>特別股負債</t>
    <phoneticPr fontId="28" type="noConversion"/>
  </si>
  <si>
    <t>其他金融負債</t>
    <phoneticPr fontId="28" type="noConversion"/>
  </si>
  <si>
    <t xml:space="preserve">   </t>
    <phoneticPr fontId="28" type="noConversion"/>
  </si>
  <si>
    <t>保險負債-帳載</t>
    <phoneticPr fontId="30" type="noConversion"/>
  </si>
  <si>
    <t>保險負債-認許</t>
    <phoneticPr fontId="30" type="noConversion"/>
  </si>
  <si>
    <t xml:space="preserve">    未滿期保費準備</t>
    <phoneticPr fontId="28" type="noConversion"/>
  </si>
  <si>
    <t xml:space="preserve">    特別準備</t>
    <phoneticPr fontId="28" type="noConversion"/>
  </si>
  <si>
    <t xml:space="preserve">    未適格再保險準備</t>
    <phoneticPr fontId="30" type="noConversion"/>
  </si>
  <si>
    <t>外匯價格變動準備</t>
    <phoneticPr fontId="30" type="noConversion"/>
  </si>
  <si>
    <t xml:space="preserve">    員工福利負債準備</t>
    <phoneticPr fontId="30" type="noConversion"/>
  </si>
  <si>
    <t>遞延所得稅負債-帳載</t>
    <phoneticPr fontId="30" type="noConversion"/>
  </si>
  <si>
    <t xml:space="preserve">    土地增值稅準備</t>
    <phoneticPr fontId="28" type="noConversion"/>
  </si>
  <si>
    <t xml:space="preserve">        投資用</t>
    <phoneticPr fontId="28" type="noConversion"/>
  </si>
  <si>
    <t xml:space="preserve">    其他遞延所得稅負債</t>
    <phoneticPr fontId="28" type="noConversion"/>
  </si>
  <si>
    <t>其他負債</t>
    <phoneticPr fontId="30" type="noConversion"/>
  </si>
  <si>
    <t xml:space="preserve">    預收款項</t>
    <phoneticPr fontId="28" type="noConversion"/>
  </si>
  <si>
    <t xml:space="preserve">    存入再保責任準備金</t>
    <phoneticPr fontId="28" type="noConversion"/>
  </si>
  <si>
    <t xml:space="preserve">    信託代理及保證負債</t>
    <phoneticPr fontId="30" type="noConversion"/>
  </si>
  <si>
    <t xml:space="preserve">    暫收及待結轉帳項</t>
    <phoneticPr fontId="28" type="noConversion"/>
  </si>
  <si>
    <t>分離帳戶保險商品負債</t>
    <phoneticPr fontId="30" type="noConversion"/>
  </si>
  <si>
    <t>負債合計-帳載</t>
    <phoneticPr fontId="28" type="noConversion"/>
  </si>
  <si>
    <t>負債合計-認許</t>
    <phoneticPr fontId="28" type="noConversion"/>
  </si>
  <si>
    <t>股本</t>
    <phoneticPr fontId="28" type="noConversion"/>
  </si>
  <si>
    <t xml:space="preserve">    普通股(每股面額、授權股數、已發行股數) </t>
    <phoneticPr fontId="28" type="noConversion"/>
  </si>
  <si>
    <t xml:space="preserve">    特別股(每股面額、授權股數、已發行股數) </t>
    <phoneticPr fontId="28" type="noConversion"/>
  </si>
  <si>
    <t xml:space="preserve">    待分配股票股利</t>
    <phoneticPr fontId="30" type="noConversion"/>
  </si>
  <si>
    <t>帳載負債及權益總計</t>
    <phoneticPr fontId="30" type="noConversion"/>
  </si>
  <si>
    <t>淨認許負債及權益總計</t>
    <phoneticPr fontId="28" type="noConversion"/>
  </si>
  <si>
    <t>自留滿期賠款(扣除該險以異常業務損失準備金沖減)</t>
    <phoneticPr fontId="28" type="noConversion"/>
  </si>
  <si>
    <t>人壽保險(國外分入)</t>
    <phoneticPr fontId="28" type="noConversion"/>
  </si>
  <si>
    <t>傷害保險(國外分入)</t>
    <phoneticPr fontId="28" type="noConversion"/>
  </si>
  <si>
    <t>健康保險(國外分入)</t>
    <phoneticPr fontId="28" type="noConversion"/>
  </si>
  <si>
    <t>年金保險(國外分入)</t>
    <phoneticPr fontId="28" type="noConversion"/>
  </si>
  <si>
    <t>財務再保險(國外分入)</t>
    <phoneticPr fontId="28" type="noConversion"/>
  </si>
  <si>
    <t xml:space="preserve"> 2.1 應收保費</t>
    <phoneticPr fontId="28" type="noConversion"/>
  </si>
  <si>
    <t xml:space="preserve"> 2.2 應收利息及收益</t>
    <phoneticPr fontId="28" type="noConversion"/>
  </si>
  <si>
    <t xml:space="preserve"> 2.3 應收票據</t>
    <phoneticPr fontId="28" type="noConversion"/>
  </si>
  <si>
    <t xml:space="preserve"> 2.4 催收款項</t>
    <phoneticPr fontId="28" type="noConversion"/>
  </si>
  <si>
    <t>2.4.1 直接業務</t>
    <phoneticPr fontId="28" type="noConversion"/>
  </si>
  <si>
    <t>2.4.2 再保業務</t>
    <phoneticPr fontId="28" type="noConversion"/>
  </si>
  <si>
    <t>2.4.2 其他業務</t>
    <phoneticPr fontId="28" type="noConversion"/>
  </si>
  <si>
    <t xml:space="preserve"> 2.5 其他應收款項</t>
    <phoneticPr fontId="28" type="noConversion"/>
  </si>
  <si>
    <t>表19-3-2：未適格再保險準備明細表(人身再保險)</t>
    <phoneticPr fontId="30" type="noConversion"/>
  </si>
  <si>
    <t>上年末累積總數
(保險負債)</t>
    <phoneticPr fontId="28" type="noConversion"/>
  </si>
  <si>
    <t>上年末累積總數
(特別盈餘公積)</t>
    <phoneticPr fontId="28" type="noConversion"/>
  </si>
  <si>
    <t>擬沖減危險變動準備
(保險負債)</t>
    <phoneticPr fontId="28" type="noConversion"/>
  </si>
  <si>
    <t>擬沖減危險變動準備
(特別盈餘公積)</t>
    <phoneticPr fontId="28" type="noConversion"/>
  </si>
  <si>
    <t>準備累積超過當年度自留滿期保費60%時得收回準備
(保險負債)</t>
    <phoneticPr fontId="28" type="noConversion"/>
  </si>
  <si>
    <t>準備累積超過當年度自留滿期保費60%時得收回準備
(特別盈餘公積)</t>
    <phoneticPr fontId="28" type="noConversion"/>
  </si>
  <si>
    <t>本年度淨增減危險變動準備
(保險負債)</t>
    <phoneticPr fontId="28" type="noConversion"/>
  </si>
  <si>
    <t>本年度淨增減危險變動準備
(特別盈餘公積)</t>
    <phoneticPr fontId="28" type="noConversion"/>
  </si>
  <si>
    <t>本年度帳列餘額
(保險負債)</t>
    <phoneticPr fontId="28" type="noConversion"/>
  </si>
  <si>
    <t>本年度帳列餘額
(特別盈餘公積)</t>
    <phoneticPr fontId="30" type="noConversion"/>
  </si>
  <si>
    <t>上年度帳列餘額
(保險負債)</t>
    <phoneticPr fontId="30" type="noConversion"/>
  </si>
  <si>
    <t>上年度帳列餘額
(特別盈餘公積)</t>
    <phoneticPr fontId="30" type="noConversion"/>
  </si>
  <si>
    <t>本年度沖減/收回金額
(保險負債)</t>
    <phoneticPr fontId="30" type="noConversion"/>
  </si>
  <si>
    <t>本年度沖減/收回金額
(特別盈餘公積)</t>
    <phoneticPr fontId="30" type="noConversion"/>
  </si>
  <si>
    <t>本年度帳列餘額
(保險負債)</t>
    <phoneticPr fontId="30" type="noConversion"/>
  </si>
  <si>
    <t>本年度淨提存金額
(保險負債)</t>
    <phoneticPr fontId="30" type="noConversion"/>
  </si>
  <si>
    <t>本年度淨提存金額
(特別盈餘公積)</t>
    <phoneticPr fontId="30" type="noConversion"/>
  </si>
  <si>
    <t>(7)</t>
    <phoneticPr fontId="30" type="noConversion"/>
  </si>
  <si>
    <t>(8)</t>
    <phoneticPr fontId="28" type="noConversion"/>
  </si>
  <si>
    <t>(10)</t>
    <phoneticPr fontId="28" type="noConversion"/>
  </si>
  <si>
    <t>(12)</t>
    <phoneticPr fontId="28" type="noConversion"/>
  </si>
  <si>
    <t>(13)=(1)*(5)*30%</t>
    <phoneticPr fontId="28" type="noConversion"/>
  </si>
  <si>
    <t>(15)=(13)-(10)-(12)</t>
    <phoneticPr fontId="28" type="noConversion"/>
  </si>
  <si>
    <t>(17)=(7)+(15)</t>
    <phoneticPr fontId="30" type="noConversion"/>
  </si>
  <si>
    <t>(19)</t>
    <phoneticPr fontId="28" type="noConversion"/>
  </si>
  <si>
    <t>(21)</t>
    <phoneticPr fontId="30" type="noConversion"/>
  </si>
  <si>
    <t>(22)</t>
    <phoneticPr fontId="28" type="noConversion"/>
  </si>
  <si>
    <t>(24)</t>
    <phoneticPr fontId="28" type="noConversion"/>
  </si>
  <si>
    <t>(26)=(19)+(21)-(24)</t>
    <phoneticPr fontId="30" type="noConversion"/>
  </si>
  <si>
    <t>(28)=(15)+(21)-(24)</t>
    <phoneticPr fontId="30" type="noConversion"/>
  </si>
  <si>
    <t>(30)=(17)+(26)</t>
    <phoneticPr fontId="30" type="noConversion"/>
  </si>
  <si>
    <t xml:space="preserve">    責任準備</t>
    <phoneticPr fontId="28" type="noConversion"/>
  </si>
  <si>
    <t xml:space="preserve"> 其他什項資產</t>
    <phoneticPr fontId="28" type="noConversion"/>
  </si>
  <si>
    <t>是否為關係人請依序填列A.是,B.否,C.其他;所稱關係人係依國際會計準則第二十四號公報及公司法第369-1~369-3條、第369-9條、及第369-11條及關係企業合併營業報告書關係企業合併財務報表及關係報告書編製準則第六條之規定。</t>
    <phoneticPr fontId="28" type="noConversion"/>
  </si>
  <si>
    <t>是否為關係人請依序填列A.是,B.否,C.其他;所稱關係人係依國際會計準則第二十四號公報及公司法第369-1~369-3條、第369-9條、及第369-11條之規定。</t>
    <phoneticPr fontId="28" type="noConversion"/>
  </si>
  <si>
    <t xml:space="preserve">餘各險請依「專業再保險業財務業務管理辦法」及其相關解釋函令之相關規定提存及收回。
</t>
    <phoneticPr fontId="30" type="noConversion"/>
  </si>
  <si>
    <t>「表03：資產負債表」第(7)欄第(10)列</t>
    <phoneticPr fontId="28" type="noConversion"/>
  </si>
  <si>
    <t>「表03：資產負債表」第(7)欄第(11+13)列</t>
    <phoneticPr fontId="28" type="noConversion"/>
  </si>
  <si>
    <t>「表03：資產負債表」第(7)欄第(12+14)列</t>
    <phoneticPr fontId="30" type="noConversion"/>
  </si>
  <si>
    <t>再保險資產(註5)</t>
    <phoneticPr fontId="28" type="noConversion"/>
  </si>
  <si>
    <t>應收再保往來款項
(註3)</t>
    <phoneticPr fontId="28" type="noConversion"/>
  </si>
  <si>
    <t>應攤回再保賠款與給付
(註4)</t>
    <phoneticPr fontId="28" type="noConversion"/>
  </si>
  <si>
    <t>分出保費不足準備
(註6)</t>
    <phoneticPr fontId="28" type="noConversion"/>
  </si>
  <si>
    <t>分出負債適足準備
(註6)</t>
    <phoneticPr fontId="28" type="noConversion"/>
  </si>
  <si>
    <t>(18)</t>
    <phoneticPr fontId="30" type="noConversion"/>
  </si>
  <si>
    <t>(19)</t>
    <phoneticPr fontId="30" type="noConversion"/>
  </si>
  <si>
    <t>(20)=(15)-(18)</t>
    <phoneticPr fontId="30" type="noConversion"/>
  </si>
  <si>
    <t>(21)=(19)-(20)</t>
    <phoneticPr fontId="30" type="noConversion"/>
  </si>
  <si>
    <t>(22)</t>
    <phoneticPr fontId="30" type="noConversion"/>
  </si>
  <si>
    <t>(23)</t>
    <phoneticPr fontId="30" type="noConversion"/>
  </si>
  <si>
    <t>(31)</t>
  </si>
  <si>
    <t>(32)</t>
  </si>
  <si>
    <t>(34)</t>
  </si>
  <si>
    <t>1</t>
  </si>
  <si>
    <t>人壽保險－超過一年之人身保險業務</t>
    <phoneticPr fontId="30" type="noConversion"/>
  </si>
  <si>
    <t>年金保險－超過一年之人身保險業務</t>
    <phoneticPr fontId="30" type="noConversion"/>
  </si>
  <si>
    <t>超過一年之人身保險業務之再保賠款包含賠款與給付</t>
  </si>
  <si>
    <t>國內再保業務及合計兩者之再保分入賠款率不含超過一年之人身保險業務</t>
    <phoneticPr fontId="30" type="noConversion"/>
  </si>
  <si>
    <t>除特別說明為「超過一年之人身保險業務」者，其他皆為短年期。</t>
    <phoneticPr fontId="30" type="noConversion"/>
  </si>
  <si>
    <t>人壽保險－超過一年之人身保險業務</t>
  </si>
  <si>
    <t>年金保險－超過一年之人身保險業務</t>
  </si>
  <si>
    <t>超過一年之人身保險業務之攤回再保賠款包含賠款與給付</t>
  </si>
  <si>
    <t>國內再保業務及合計兩者之轉再保賠款率不含超過一年之人身保險業務</t>
    <phoneticPr fontId="28" type="noConversion"/>
  </si>
  <si>
    <t>除特別說明為「超過一年之人身保險業務」者，其他皆為短年期。</t>
  </si>
  <si>
    <t>除特別說明為「超過一年之人身保險業務」者，其他皆為短年期。</t>
    <phoneticPr fontId="30" type="noConversion"/>
  </si>
  <si>
    <t>本(半)年度</t>
    <phoneticPr fontId="30" type="noConversion"/>
  </si>
  <si>
    <t>上(半)年度(註3)</t>
    <phoneticPr fontId="30" type="noConversion"/>
  </si>
  <si>
    <t>超過一年之人身保險業務之再保賠款及攤回再保賠款包含賠款與給付。</t>
    <phoneticPr fontId="28" type="noConversion"/>
  </si>
  <si>
    <t>特別準備金之提存係國內外分進業務合併為之，國外分進業務之自留滿期總保費等數字均經歸併入國內分進業務之適當險別內</t>
    <phoneticPr fontId="28" type="noConversion"/>
  </si>
  <si>
    <t>最近十五年度平均賠率係指本表年度前一年起(含前一年)前推十五年，本表之提存不關未適格再保人</t>
    <phoneticPr fontId="28" type="noConversion"/>
  </si>
  <si>
    <t xml:space="preserve">餘各險請依「專業再保險業財務業務管理辦法」及其相關解釋函令之相關規定提存及收回。
</t>
    <phoneticPr fontId="30" type="noConversion"/>
  </si>
  <si>
    <t>自留滿期保費=再保費收入-再保費支出-提存未滿期保費準備+收回未滿期保費準備</t>
    <phoneticPr fontId="30" type="noConversion"/>
  </si>
  <si>
    <t>自留滿期賠款=再保賠款-攤回再保賠款+提存未決賠款準備-收回未決賠款準備</t>
    <phoneticPr fontId="30" type="noConversion"/>
  </si>
  <si>
    <t>超過一年之人身保險業務之再保賠款及攤回再保賠款包含賠款與給付。</t>
    <phoneticPr fontId="28" type="noConversion"/>
  </si>
  <si>
    <t>3a.1.2.1.6 人壽保險-超過一年之人身保險業務</t>
  </si>
  <si>
    <t>3a.1.2.1.7 年金保險-超過一年之人身保險業務</t>
  </si>
  <si>
    <t>3b.1.2.1.6 人壽保險-超過一年之人身保險業務</t>
  </si>
  <si>
    <t>3b.1.2.1.7 年金保險-超過一年之人身保險業務</t>
  </si>
  <si>
    <t>風     險     項     目</t>
  </si>
  <si>
    <t>資      料      來      源</t>
  </si>
  <si>
    <t>風險資本額</t>
  </si>
  <si>
    <t>2.1 個人壽險</t>
  </si>
  <si>
    <t>2.1.1 死亡保險</t>
    <phoneticPr fontId="28" type="noConversion"/>
  </si>
  <si>
    <t xml:space="preserve">2.1.1.1 終身保險                      </t>
  </si>
  <si>
    <t xml:space="preserve">2.1.1.1.1 非自由分紅保單                     </t>
  </si>
  <si>
    <t>「表30-5-2：淨危險保額報告表」第(8)欄第(4)列</t>
  </si>
  <si>
    <t xml:space="preserve">第一級金額 -- 不滿600億元    </t>
    <phoneticPr fontId="28" type="noConversion"/>
  </si>
  <si>
    <t>第二級金額 -- 600億元(含) ~ 1000億元(不含)</t>
    <phoneticPr fontId="28" type="noConversion"/>
  </si>
  <si>
    <t>第三級金額 -- 1000億元(含) ~ 2000億元(不含)</t>
    <phoneticPr fontId="28" type="noConversion"/>
  </si>
  <si>
    <t>第四級金額 -- 2000億元(含) ~ 1兆元(不含)</t>
    <phoneticPr fontId="28" type="noConversion"/>
  </si>
  <si>
    <t>第五級金額 -- 1兆元以上</t>
  </si>
  <si>
    <t xml:space="preserve">2.1.1.1.2 自由分紅保單                      </t>
  </si>
  <si>
    <t>「表30-5-2：淨危險保額報告表」第(8)欄第(5)列</t>
  </si>
  <si>
    <t xml:space="preserve">第一級金額 -- 不滿600億元    </t>
    <phoneticPr fontId="28" type="noConversion"/>
  </si>
  <si>
    <t xml:space="preserve">2.1.1.2 定期保險                        </t>
  </si>
  <si>
    <t xml:space="preserve">2.1.1.2.1 非自由分紅保單                        </t>
  </si>
  <si>
    <t>「表30-5-2：淨危險保額報告表」第(8)欄第(7)列</t>
  </si>
  <si>
    <t xml:space="preserve">第一級金額 -- 不滿200億元  </t>
    <phoneticPr fontId="28" type="noConversion"/>
  </si>
  <si>
    <t>第二級金額 -- 200億元(含) ~ 500億元(不含)</t>
    <phoneticPr fontId="28" type="noConversion"/>
  </si>
  <si>
    <t>第三級金額 -- 500億元(含) ~ 1000億元(不含)</t>
    <phoneticPr fontId="28" type="noConversion"/>
  </si>
  <si>
    <t>第四級金額 -- 1000億元(含) ~ 5000億元(不含)</t>
    <phoneticPr fontId="28" type="noConversion"/>
  </si>
  <si>
    <t>第五級金額 -- 5000億元以上</t>
    <phoneticPr fontId="28" type="noConversion"/>
  </si>
  <si>
    <t>2.1.1.2.2 自由分紅保單</t>
    <phoneticPr fontId="28" type="noConversion"/>
  </si>
  <si>
    <t>「表30-5-2：淨危險保額報告表」第(8)欄第(8)列</t>
  </si>
  <si>
    <t>第四級金額 -- 1000億元(含) ~ 5000億元(不含)</t>
    <phoneticPr fontId="28" type="noConversion"/>
  </si>
  <si>
    <t>第五級金額 -- 5000億元以上</t>
    <phoneticPr fontId="28" type="noConversion"/>
  </si>
  <si>
    <t>2.1.2 生死合險</t>
    <phoneticPr fontId="28" type="noConversion"/>
  </si>
  <si>
    <t xml:space="preserve">2.1.2.1 養老保險 </t>
  </si>
  <si>
    <t xml:space="preserve">2.1.2.1.1 非自由分紅保單 </t>
  </si>
  <si>
    <t>「表30-5-2：淨危險保額報告表」第(8)欄第(11)列</t>
  </si>
  <si>
    <t xml:space="preserve">2.1.2.1.2 自由分紅保單 </t>
  </si>
  <si>
    <t>「表30-5-2：淨危險保額報告表」第(8)欄第(12)列</t>
  </si>
  <si>
    <t xml:space="preserve">第一級金額 -- 不滿200億元  </t>
    <phoneticPr fontId="28" type="noConversion"/>
  </si>
  <si>
    <t xml:space="preserve">2.1.2.2 還本型保險  </t>
  </si>
  <si>
    <t xml:space="preserve">2.1.2.2.1 非自由分紅保單  </t>
  </si>
  <si>
    <t>「表30-5-2：淨危險保額報告表」第(8)欄第(14)列</t>
  </si>
  <si>
    <t xml:space="preserve">2.1.2.2.2 自由分紅保單  </t>
    <phoneticPr fontId="28" type="noConversion"/>
  </si>
  <si>
    <t>「表30-5-2：淨危險保額報告表」第(8)欄第(15)列</t>
  </si>
  <si>
    <t>第二級金額 -- 200億元(含) ~ 500億元(不含)</t>
    <phoneticPr fontId="28" type="noConversion"/>
  </si>
  <si>
    <t>第三級金額 -- 500億元(含) ~ 1000億元(不含)</t>
    <phoneticPr fontId="28" type="noConversion"/>
  </si>
  <si>
    <t>第四級金額 -- 1000億元(含) ~ 5000億元(不含)</t>
    <phoneticPr fontId="28" type="noConversion"/>
  </si>
  <si>
    <t>第五級金額 -- 5000億元以上</t>
    <phoneticPr fontId="28" type="noConversion"/>
  </si>
  <si>
    <t>2.1.3 生存保險</t>
  </si>
  <si>
    <t>2.1.3.1 非自由分紅保單</t>
  </si>
  <si>
    <t>「表30-5-2：淨危險保額報告表」第(7)欄第(17)列</t>
  </si>
  <si>
    <t>2.1.3.2 自由分紅保單</t>
  </si>
  <si>
    <t>「表30-5-2：淨危險保額報告表」第(7)欄第(18)列</t>
  </si>
  <si>
    <t>2.2 年金保險(註3)</t>
    <phoneticPr fontId="28" type="noConversion"/>
  </si>
  <si>
    <t>「表30-5-2：淨危險保額報告表」第(7)欄第(19)列</t>
    <phoneticPr fontId="28" type="noConversion"/>
  </si>
  <si>
    <t>《超過一年之人身保險業務》總計</t>
  </si>
  <si>
    <t>註1：年金保險應包含「勞退年金保單」。</t>
    <phoneticPr fontId="28" type="noConversion"/>
  </si>
  <si>
    <t>表30-5-2：超過一年之人身保險業務淨自留危險保額報告表</t>
    <phoneticPr fontId="28" type="noConversion"/>
  </si>
  <si>
    <t xml:space="preserve"> 項         目  </t>
  </si>
  <si>
    <t>分入有效契約保額</t>
    <phoneticPr fontId="28" type="noConversion"/>
  </si>
  <si>
    <t>分出有效契約保額</t>
    <phoneticPr fontId="28" type="noConversion"/>
  </si>
  <si>
    <t>自留有效契約保額</t>
    <phoneticPr fontId="28" type="noConversion"/>
  </si>
  <si>
    <t>分入責任準備金</t>
    <phoneticPr fontId="28" type="noConversion"/>
  </si>
  <si>
    <t>分出責任準備金</t>
    <phoneticPr fontId="28" type="noConversion"/>
  </si>
  <si>
    <t>自留責任準備金</t>
    <phoneticPr fontId="28" type="noConversion"/>
  </si>
  <si>
    <t>淨危險保額</t>
    <phoneticPr fontId="28" type="noConversion"/>
  </si>
  <si>
    <t xml:space="preserve"> (1)</t>
    <phoneticPr fontId="28" type="noConversion"/>
  </si>
  <si>
    <t>(4)=(2)-(3)</t>
    <phoneticPr fontId="28" type="noConversion"/>
  </si>
  <si>
    <t>(7)=(5)-(6)</t>
    <phoneticPr fontId="28" type="noConversion"/>
  </si>
  <si>
    <t>(8)=(4)-(7)</t>
    <phoneticPr fontId="28" type="noConversion"/>
  </si>
  <si>
    <t>一、個人壽險</t>
  </si>
  <si>
    <t>1.死亡保險</t>
    <phoneticPr fontId="30" type="noConversion"/>
  </si>
  <si>
    <t>1.1 終身保險</t>
    <phoneticPr fontId="30" type="noConversion"/>
  </si>
  <si>
    <t>1.1.1 非自由分紅保單</t>
    <phoneticPr fontId="30" type="noConversion"/>
  </si>
  <si>
    <t>1.1.2 自由分紅保單</t>
    <phoneticPr fontId="30" type="noConversion"/>
  </si>
  <si>
    <t>1.2 定期保險</t>
    <phoneticPr fontId="30" type="noConversion"/>
  </si>
  <si>
    <t>1.2.1 非自由分紅保單</t>
    <phoneticPr fontId="30" type="noConversion"/>
  </si>
  <si>
    <t>1.2.2 自由分紅保單</t>
    <phoneticPr fontId="30" type="noConversion"/>
  </si>
  <si>
    <t>2.生死合險</t>
    <phoneticPr fontId="30" type="noConversion"/>
  </si>
  <si>
    <t>2.1 養老保險</t>
    <phoneticPr fontId="30" type="noConversion"/>
  </si>
  <si>
    <t>2.1.1 非自由分紅保單</t>
    <phoneticPr fontId="30" type="noConversion"/>
  </si>
  <si>
    <t>2.1.2 自由分紅保單</t>
    <phoneticPr fontId="30" type="noConversion"/>
  </si>
  <si>
    <t xml:space="preserve">2.2 還本型保險      </t>
    <phoneticPr fontId="30" type="noConversion"/>
  </si>
  <si>
    <t>2.2.1 非自由分紅保單</t>
    <phoneticPr fontId="30" type="noConversion"/>
  </si>
  <si>
    <t>2.2.2 自由分紅保單</t>
    <phoneticPr fontId="30" type="noConversion"/>
  </si>
  <si>
    <t>3.生存保險</t>
    <phoneticPr fontId="30" type="noConversion"/>
  </si>
  <si>
    <t>3.1 非自由分紅保單</t>
    <phoneticPr fontId="30" type="noConversion"/>
  </si>
  <si>
    <t>3.2 自由分紅保單</t>
    <phoneticPr fontId="30" type="noConversion"/>
  </si>
  <si>
    <t>二、年金保險</t>
    <phoneticPr fontId="28" type="noConversion"/>
  </si>
  <si>
    <t>總               計</t>
  </si>
  <si>
    <t>註：有效契約保額為當(半)年度保險金額。</t>
    <phoneticPr fontId="30" type="noConversion"/>
  </si>
  <si>
    <t>B</t>
    <phoneticPr fontId="28" type="noConversion"/>
  </si>
  <si>
    <t>C</t>
    <phoneticPr fontId="28" type="noConversion"/>
  </si>
  <si>
    <t>D</t>
    <phoneticPr fontId="28" type="noConversion"/>
  </si>
  <si>
    <t>E</t>
    <phoneticPr fontId="28" type="noConversion"/>
  </si>
  <si>
    <t>F</t>
    <phoneticPr fontId="28" type="noConversion"/>
  </si>
  <si>
    <t>G</t>
    <phoneticPr fontId="28" type="noConversion"/>
  </si>
  <si>
    <t/>
  </si>
  <si>
    <t>6277</t>
  </si>
  <si>
    <t>(33)=[(31)-(16)]-[(32)-(17)]</t>
    <phoneticPr fontId="30" type="noConversion"/>
  </si>
  <si>
    <t>國別</t>
    <phoneticPr fontId="30" type="noConversion"/>
  </si>
  <si>
    <t>地區</t>
    <phoneticPr fontId="30" type="noConversion"/>
  </si>
  <si>
    <t>標的名稱</t>
    <phoneticPr fontId="30" type="noConversion"/>
  </si>
  <si>
    <t>種類</t>
    <phoneticPr fontId="30" type="noConversion"/>
  </si>
  <si>
    <t>使用種類</t>
    <phoneticPr fontId="30" type="noConversion"/>
  </si>
  <si>
    <t>持有資產幣別</t>
    <phoneticPr fontId="30" type="noConversion"/>
  </si>
  <si>
    <t>取得成本</t>
    <phoneticPr fontId="30" type="noConversion"/>
  </si>
  <si>
    <t>取得方式及帳載金額</t>
    <phoneticPr fontId="30" type="noConversion"/>
  </si>
  <si>
    <t>標的面積(m²)</t>
    <phoneticPr fontId="30" type="noConversion"/>
  </si>
  <si>
    <t>租金收益率資訊</t>
    <phoneticPr fontId="30" type="noConversion"/>
  </si>
  <si>
    <t>SPV相關資料</t>
    <phoneticPr fontId="32" type="noConversion"/>
  </si>
  <si>
    <t>物業管理機構</t>
    <phoneticPr fontId="30" type="noConversion"/>
  </si>
  <si>
    <t>以自己名義</t>
  </si>
  <si>
    <t>投資SPV</t>
  </si>
  <si>
    <t>貸款予投資之SPV</t>
  </si>
  <si>
    <t>信託</t>
  </si>
  <si>
    <t>出租率(%)</t>
  </si>
  <si>
    <t>每月租金收益</t>
  </si>
  <si>
    <t>年化租金收益率(%)</t>
  </si>
  <si>
    <t>當地租金收益率(%)</t>
  </si>
  <si>
    <t>SPV名稱</t>
  </si>
  <si>
    <t>SPV設立地區</t>
  </si>
  <si>
    <t>SPV負責人</t>
  </si>
  <si>
    <t>16</t>
    <phoneticPr fontId="30" type="noConversion"/>
  </si>
  <si>
    <t>取得成本含修繕不動產之資本支出。</t>
    <phoneticPr fontId="30" type="noConversion"/>
  </si>
  <si>
    <t>健康保險(一年期與長期)</t>
    <phoneticPr fontId="30" type="noConversion"/>
  </si>
  <si>
    <t>健康保險(一年期與長期)</t>
    <phoneticPr fontId="28" type="noConversion"/>
  </si>
  <si>
    <r>
      <t>收回賠款準備</t>
    </r>
    <r>
      <rPr>
        <sz val="12"/>
        <color indexed="10"/>
        <rFont val="Times New Roman"/>
        <family val="1"/>
      </rPr>
      <t/>
    </r>
    <phoneticPr fontId="30" type="noConversion"/>
  </si>
  <si>
    <t>健康保險(一年期與長期)</t>
    <phoneticPr fontId="30" type="noConversion"/>
  </si>
  <si>
    <t>3a.1.2.1.3 健康保險(一年期與長期)</t>
    <phoneticPr fontId="28" type="noConversion"/>
  </si>
  <si>
    <t>3a.1.2.2.3 健康保險(一年期與長期)</t>
    <phoneticPr fontId="28" type="noConversion"/>
  </si>
  <si>
    <t>3b.1.2.1.3 健康保險(一年期與長期)</t>
    <phoneticPr fontId="28" type="noConversion"/>
  </si>
  <si>
    <t>3b.1.2.2.3 健康保險(一年期與長期)</t>
    <phoneticPr fontId="28" type="noConversion"/>
  </si>
  <si>
    <t>取得時間
(主排序-遞減)</t>
    <phoneticPr fontId="30" type="noConversion"/>
  </si>
  <si>
    <t>屬保險期間超過一年之人身保險並認列分出責任準備之再保險業務，在備註(14)欄註記為「L」。</t>
    <phoneticPr fontId="28" type="noConversion"/>
  </si>
  <si>
    <t>「表30-4-1：再保險資產風險資本額計算表(不含保險期間超過一年之人身保險並認列分出責任準備之再保險業務)」第(2)欄第(8)列+「表30-4-2：再保險資產風險資本額計算表(保險期間超過一年之人身保險並認列分出責任準備之再保險業務)」第(2)欄第(8)列</t>
    <phoneticPr fontId="30" type="noConversion"/>
  </si>
  <si>
    <t>單位：新台幣元</t>
    <phoneticPr fontId="28" type="noConversion"/>
  </si>
  <si>
    <t>應列入本表計算風險資本額之再保險資產
(註)</t>
    <phoneticPr fontId="28" type="noConversion"/>
  </si>
  <si>
    <t>風險係數</t>
    <phoneticPr fontId="28" type="noConversion"/>
  </si>
  <si>
    <t>再保險資產風險資本額</t>
    <phoneticPr fontId="28" type="noConversion"/>
  </si>
  <si>
    <t>Moody's</t>
    <phoneticPr fontId="28" type="noConversion"/>
  </si>
  <si>
    <t>(4)</t>
    <phoneticPr fontId="30" type="noConversion"/>
  </si>
  <si>
    <t>合 計</t>
    <phoneticPr fontId="30" type="noConversion"/>
  </si>
  <si>
    <t>註：</t>
    <phoneticPr fontId="28" type="noConversion"/>
  </si>
  <si>
    <t>分出保費不足及分出負債適足準備項目，若無法拆分至各再保險人時，指定為最差信評等級(投資等級Baa)，</t>
    <phoneticPr fontId="28" type="noConversion"/>
  </si>
  <si>
    <t>或按已有的各信用評等分配之比例予以拆分。</t>
    <phoneticPr fontId="30" type="noConversion"/>
  </si>
  <si>
    <t>若再保險人為國內共保組織請分別依下列信用評等級予以填列：</t>
    <phoneticPr fontId="28" type="noConversion"/>
  </si>
  <si>
    <t>(1)住宅地震保險共保--&gt;Aaa、(2)強制汽車責任保險共保--&gt;Aa、(3)其他--&gt;A。</t>
    <phoneticPr fontId="30" type="noConversion"/>
  </si>
  <si>
    <t>若再保險人為國內依法設立之保險公司且未有信用評等者，請依該再保險人最近一期已公告之RBC比率等級予以填列：</t>
    <phoneticPr fontId="28" type="noConversion"/>
  </si>
  <si>
    <t>強制汽機車責任險共保業務係依據「強制汽車責任保險各種準備金管理辦法」之規定提存。</t>
    <phoneticPr fontId="30" type="noConversion"/>
  </si>
  <si>
    <t>(19)</t>
    <phoneticPr fontId="28" type="noConversion"/>
  </si>
  <si>
    <t>(21)</t>
    <phoneticPr fontId="28" type="noConversion"/>
  </si>
  <si>
    <t>(22)</t>
    <phoneticPr fontId="28" type="noConversion"/>
  </si>
  <si>
    <t>(23)</t>
    <phoneticPr fontId="28" type="noConversion"/>
  </si>
  <si>
    <t>(24)</t>
    <phoneticPr fontId="28" type="noConversion"/>
  </si>
  <si>
    <t>6</t>
    <phoneticPr fontId="28" type="noConversion"/>
  </si>
  <si>
    <t>(27)</t>
    <phoneticPr fontId="28" type="noConversion"/>
  </si>
  <si>
    <t>抵減50%金額</t>
    <phoneticPr fontId="28" type="noConversion"/>
  </si>
  <si>
    <t>抵減65%金額</t>
    <phoneticPr fontId="28" type="noConversion"/>
  </si>
  <si>
    <t>抵減金額總計</t>
    <phoneticPr fontId="28" type="noConversion"/>
  </si>
  <si>
    <t>國內上市普通股股票半年收盤平均價之15%</t>
    <phoneticPr fontId="28" type="noConversion"/>
  </si>
  <si>
    <t>是否已提供平均避險比率均超過15％之證明文件
(註5)</t>
    <phoneticPr fontId="28" type="noConversion"/>
  </si>
  <si>
    <t>可扣抵風險資本金額(註6)</t>
    <phoneticPr fontId="28" type="noConversion"/>
  </si>
  <si>
    <t>(12)</t>
    <phoneticPr fontId="28" type="noConversion"/>
  </si>
  <si>
    <t>(13)</t>
    <phoneticPr fontId="30" type="noConversion"/>
  </si>
  <si>
    <t>(16)</t>
    <phoneticPr fontId="30" type="noConversion"/>
  </si>
  <si>
    <t>國內上市普通股股票風險資本扣抵計算表</t>
    <phoneticPr fontId="28" type="noConversion"/>
  </si>
  <si>
    <t>表30-4-2：再保險資產風險資本額計算表(保險期間超過一年之人身保險並認列分出責任準備之再保險業務)</t>
    <phoneticPr fontId="30" type="noConversion"/>
  </si>
  <si>
    <t>(24)</t>
    <phoneticPr fontId="28" type="noConversion"/>
  </si>
  <si>
    <t>(25)</t>
    <phoneticPr fontId="28" type="noConversion"/>
  </si>
  <si>
    <t>(26)</t>
    <phoneticPr fontId="28" type="noConversion"/>
  </si>
  <si>
    <t>表30-4-1：再保險資產風險資本額計算表(不含保險期間超過一年之人身保險並認列分出責任準備之再保險業務)</t>
    <phoneticPr fontId="30" type="noConversion"/>
  </si>
  <si>
    <t>(3)=(1)*(2)</t>
    <phoneticPr fontId="30" type="noConversion"/>
  </si>
  <si>
    <t>再保險股份有限公司    年度報表</t>
    <phoneticPr fontId="28" type="noConversion"/>
  </si>
  <si>
    <t>表30-5-1：超過一年之人身保險業務風險計算表</t>
    <phoneticPr fontId="28" type="noConversion"/>
  </si>
  <si>
    <t>(12)</t>
    <phoneticPr fontId="28" type="noConversion"/>
  </si>
  <si>
    <t>異常業務損失準備</t>
    <phoneticPr fontId="28" type="noConversion"/>
  </si>
  <si>
    <t>待分配予業主之資產</t>
    <phoneticPr fontId="30" type="noConversion"/>
  </si>
  <si>
    <t xml:space="preserve">    減：未適格再保險盈餘調整數</t>
    <phoneticPr fontId="30" type="noConversion"/>
  </si>
  <si>
    <t xml:space="preserve">    減：淨認許資產調整數</t>
    <phoneticPr fontId="28" type="noConversion"/>
  </si>
  <si>
    <t xml:space="preserve">    加：遞延所得稅負債調整數</t>
    <phoneticPr fontId="28" type="noConversion"/>
  </si>
  <si>
    <t>淨認許權益</t>
    <phoneticPr fontId="28" type="noConversion"/>
  </si>
  <si>
    <t>(3)</t>
    <phoneticPr fontId="28" type="noConversion"/>
  </si>
  <si>
    <t>(4)</t>
    <phoneticPr fontId="28" type="noConversion"/>
  </si>
  <si>
    <t>(5)</t>
    <phoneticPr fontId="28" type="noConversion"/>
  </si>
  <si>
    <t>(6)</t>
    <phoneticPr fontId="28" type="noConversion"/>
  </si>
  <si>
    <t>(7)</t>
    <phoneticPr fontId="28" type="noConversion"/>
  </si>
  <si>
    <t>(8)</t>
    <phoneticPr fontId="28" type="noConversion"/>
  </si>
  <si>
    <t>(9)</t>
    <phoneticPr fontId="28" type="noConversion"/>
  </si>
  <si>
    <t>(10)</t>
    <phoneticPr fontId="28" type="noConversion"/>
  </si>
  <si>
    <t>(5)</t>
    <phoneticPr fontId="30" type="noConversion"/>
  </si>
  <si>
    <t>列號</t>
    <phoneticPr fontId="30" type="noConversion"/>
  </si>
  <si>
    <t>帳載總額</t>
    <phoneticPr fontId="28" type="noConversion"/>
  </si>
  <si>
    <t>帳載金額</t>
    <phoneticPr fontId="28" type="noConversion"/>
  </si>
  <si>
    <t>帳載金額%</t>
    <phoneticPr fontId="28" type="noConversion"/>
  </si>
  <si>
    <t>淨認許資產</t>
    <phoneticPr fontId="30" type="noConversion"/>
  </si>
  <si>
    <t>帳載金額</t>
    <phoneticPr fontId="30" type="noConversion"/>
  </si>
  <si>
    <t xml:space="preserve">    應收票據--非關係人</t>
    <phoneticPr fontId="28" type="noConversion"/>
  </si>
  <si>
    <t xml:space="preserve">    應付票據-關係人</t>
    <phoneticPr fontId="28" type="noConversion"/>
  </si>
  <si>
    <t xml:space="preserve">    　應收票據--關係人(具控制與從屬關係)</t>
    <phoneticPr fontId="30" type="noConversion"/>
  </si>
  <si>
    <t xml:space="preserve">    應付保險賠款與給付</t>
    <phoneticPr fontId="28" type="noConversion"/>
  </si>
  <si>
    <t xml:space="preserve">    應收票據--催收款項</t>
    <phoneticPr fontId="28" type="noConversion"/>
  </si>
  <si>
    <t xml:space="preserve">    應收保費--催收款項</t>
    <phoneticPr fontId="28" type="noConversion"/>
  </si>
  <si>
    <t>本期所得稅負債</t>
    <phoneticPr fontId="30" type="noConversion"/>
  </si>
  <si>
    <t xml:space="preserve">    應收利息及收益--催收款項</t>
    <phoneticPr fontId="28" type="noConversion"/>
  </si>
  <si>
    <t>與待出售資產直接相關之負債</t>
    <phoneticPr fontId="30" type="noConversion"/>
  </si>
  <si>
    <t xml:space="preserve">    其他應收款--催收款項</t>
    <phoneticPr fontId="28" type="noConversion"/>
  </si>
  <si>
    <t>透過損益按公允價值衡量之金融負債</t>
    <phoneticPr fontId="30" type="noConversion"/>
  </si>
  <si>
    <t>本期所得稅資產</t>
    <phoneticPr fontId="30" type="noConversion"/>
  </si>
  <si>
    <t>避險之金融負債</t>
    <phoneticPr fontId="30" type="noConversion"/>
  </si>
  <si>
    <t xml:space="preserve">    公司股票(評價調整＄                    )</t>
    <phoneticPr fontId="30" type="noConversion"/>
  </si>
  <si>
    <t xml:space="preserve">    受益憑證</t>
    <phoneticPr fontId="30" type="noConversion"/>
  </si>
  <si>
    <t xml:space="preserve">    賠款準備</t>
    <phoneticPr fontId="28" type="noConversion"/>
  </si>
  <si>
    <t xml:space="preserve">    抵繳存出保證金</t>
    <phoneticPr fontId="30" type="noConversion"/>
  </si>
  <si>
    <t xml:space="preserve">    國外投資(屬股票部分之評價調整＄                    )</t>
    <phoneticPr fontId="30" type="noConversion"/>
  </si>
  <si>
    <t xml:space="preserve">    衍生性商品交易</t>
    <phoneticPr fontId="30" type="noConversion"/>
  </si>
  <si>
    <t xml:space="preserve">    其他投資</t>
    <phoneticPr fontId="30" type="noConversion"/>
  </si>
  <si>
    <t>透過其他綜合損益按公允價值衡量之金融資產</t>
    <phoneticPr fontId="30" type="noConversion"/>
  </si>
  <si>
    <t xml:space="preserve">    公債、庫券及儲蓄券</t>
    <phoneticPr fontId="30" type="noConversion"/>
  </si>
  <si>
    <t>具金融商品性質之保險契約準備</t>
    <phoneticPr fontId="30" type="noConversion"/>
  </si>
  <si>
    <t>負債準備</t>
    <phoneticPr fontId="30" type="noConversion"/>
  </si>
  <si>
    <t xml:space="preserve">    其他負債準備</t>
    <phoneticPr fontId="30" type="noConversion"/>
  </si>
  <si>
    <t xml:space="preserve">    專案運用公共及社會福利事業投資</t>
    <phoneticPr fontId="30" type="noConversion"/>
  </si>
  <si>
    <t>按攤銷後成本衡量之金融資產</t>
    <phoneticPr fontId="30" type="noConversion"/>
  </si>
  <si>
    <t>遞延所得稅負債-認許</t>
    <phoneticPr fontId="30" type="noConversion"/>
  </si>
  <si>
    <t xml:space="preserve">    公司股票</t>
    <phoneticPr fontId="30" type="noConversion"/>
  </si>
  <si>
    <t xml:space="preserve">        自用</t>
    <phoneticPr fontId="28" type="noConversion"/>
  </si>
  <si>
    <t xml:space="preserve">    公司債</t>
    <phoneticPr fontId="30" type="noConversion"/>
  </si>
  <si>
    <t>　  存入保證金</t>
    <phoneticPr fontId="30" type="noConversion"/>
  </si>
  <si>
    <t>避險之金融資產</t>
    <phoneticPr fontId="30" type="noConversion"/>
  </si>
  <si>
    <t>採用權益法之投資</t>
    <phoneticPr fontId="30" type="noConversion"/>
  </si>
  <si>
    <t xml:space="preserve">    營業損失準備</t>
    <phoneticPr fontId="28" type="noConversion"/>
  </si>
  <si>
    <t xml:space="preserve">    其他什項負債</t>
    <phoneticPr fontId="30" type="noConversion"/>
  </si>
  <si>
    <t xml:space="preserve">    墊繳保費</t>
    <phoneticPr fontId="28" type="noConversion"/>
  </si>
  <si>
    <t xml:space="preserve">    擔保放款</t>
    <phoneticPr fontId="28" type="noConversion"/>
  </si>
  <si>
    <t xml:space="preserve">    投資型保險商品負債</t>
    <phoneticPr fontId="30" type="noConversion"/>
  </si>
  <si>
    <t xml:space="preserve">    催收款項</t>
    <phoneticPr fontId="28" type="noConversion"/>
  </si>
  <si>
    <t xml:space="preserve">    勞退年金保險商品負債</t>
    <phoneticPr fontId="30" type="noConversion"/>
  </si>
  <si>
    <t>再保險合約資產</t>
    <phoneticPr fontId="30" type="noConversion"/>
  </si>
  <si>
    <t xml:space="preserve">    應收再保往來款項</t>
    <phoneticPr fontId="28" type="noConversion"/>
  </si>
  <si>
    <t xml:space="preserve">    分出未滿期保費準備</t>
    <phoneticPr fontId="30" type="noConversion"/>
  </si>
  <si>
    <t xml:space="preserve">    分出賠款準備</t>
    <phoneticPr fontId="30" type="noConversion"/>
  </si>
  <si>
    <t xml:space="preserve">    預收股本</t>
    <phoneticPr fontId="30" type="noConversion"/>
  </si>
  <si>
    <t>資本公積</t>
    <phoneticPr fontId="28" type="noConversion"/>
  </si>
  <si>
    <t xml:space="preserve">    土地</t>
    <phoneticPr fontId="28" type="noConversion"/>
  </si>
  <si>
    <t xml:space="preserve">    資本公積--發行股票溢價</t>
    <phoneticPr fontId="28" type="noConversion"/>
  </si>
  <si>
    <t xml:space="preserve">    土地改良物</t>
    <phoneticPr fontId="28" type="noConversion"/>
  </si>
  <si>
    <t xml:space="preserve">    資本公積--庫藏股票交易</t>
    <phoneticPr fontId="28" type="noConversion"/>
  </si>
  <si>
    <t xml:space="preserve">    租賃權益改良</t>
    <phoneticPr fontId="30" type="noConversion"/>
  </si>
  <si>
    <t xml:space="preserve">    資本公積--受領股東贈與</t>
    <phoneticPr fontId="28" type="noConversion"/>
  </si>
  <si>
    <t xml:space="preserve">    房屋及建築</t>
    <phoneticPr fontId="28" type="noConversion"/>
  </si>
  <si>
    <t xml:space="preserve">    資本公積--員工認股權</t>
    <phoneticPr fontId="30" type="noConversion"/>
  </si>
  <si>
    <t xml:space="preserve">    辦公及其他設備</t>
    <phoneticPr fontId="28" type="noConversion"/>
  </si>
  <si>
    <t xml:space="preserve">    資本公積--認股權</t>
    <phoneticPr fontId="30" type="noConversion"/>
  </si>
  <si>
    <t xml:space="preserve">    資本公積--其他</t>
    <phoneticPr fontId="30" type="noConversion"/>
  </si>
  <si>
    <t>無形資產</t>
    <phoneticPr fontId="28" type="noConversion"/>
  </si>
  <si>
    <t xml:space="preserve">    電腦軟體成本</t>
    <phoneticPr fontId="30" type="noConversion"/>
  </si>
  <si>
    <t xml:space="preserve">    遞延退休金成本</t>
    <phoneticPr fontId="28" type="noConversion"/>
  </si>
  <si>
    <t xml:space="preserve">    未分配保留盈餘(待彌補虧損)</t>
    <phoneticPr fontId="30" type="noConversion"/>
  </si>
  <si>
    <t xml:space="preserve">    其他無形資產</t>
    <phoneticPr fontId="30" type="noConversion"/>
  </si>
  <si>
    <t>遞延所得稅資產</t>
    <phoneticPr fontId="30" type="noConversion"/>
  </si>
  <si>
    <t>其他權益</t>
    <phoneticPr fontId="30" type="noConversion"/>
  </si>
  <si>
    <t>其他資產</t>
    <phoneticPr fontId="28" type="noConversion"/>
  </si>
  <si>
    <t xml:space="preserve">    國外營運機構財務報表換算之兌換差額</t>
    <phoneticPr fontId="28" type="noConversion"/>
  </si>
  <si>
    <t xml:space="preserve">    透過其他綜合損益按公允價值衡量之金融資產損益</t>
    <phoneticPr fontId="30" type="noConversion"/>
  </si>
  <si>
    <t xml:space="preserve">    避險工具之利益及損失</t>
    <phoneticPr fontId="30" type="noConversion"/>
  </si>
  <si>
    <t xml:space="preserve">    確定福利計畫之再衡量數</t>
    <phoneticPr fontId="30" type="noConversion"/>
  </si>
  <si>
    <t xml:space="preserve">    雜項資產</t>
    <phoneticPr fontId="30" type="noConversion"/>
  </si>
  <si>
    <t xml:space="preserve">    不動產重估增值</t>
    <phoneticPr fontId="30" type="noConversion"/>
  </si>
  <si>
    <t xml:space="preserve">    存出保證金</t>
    <phoneticPr fontId="28" type="noConversion"/>
  </si>
  <si>
    <t xml:space="preserve">    採用覆蓋法重分類之其他綜合損益</t>
    <phoneticPr fontId="30" type="noConversion"/>
  </si>
  <si>
    <t xml:space="preserve">    暫付及待結轉款項</t>
    <phoneticPr fontId="30" type="noConversion"/>
  </si>
  <si>
    <t xml:space="preserve">    與待出售非流動資產直接相關之權益</t>
    <phoneticPr fontId="30" type="noConversion"/>
  </si>
  <si>
    <t xml:space="preserve">    存出再保責任準備金</t>
    <phoneticPr fontId="28" type="noConversion"/>
  </si>
  <si>
    <t xml:space="preserve">    庫藏股票(成本)</t>
    <phoneticPr fontId="28" type="noConversion"/>
  </si>
  <si>
    <t xml:space="preserve">    遞延費用</t>
    <phoneticPr fontId="28" type="noConversion"/>
  </si>
  <si>
    <t xml:space="preserve">    其他權益-其他</t>
    <phoneticPr fontId="30" type="noConversion"/>
  </si>
  <si>
    <t>權益合計</t>
    <phoneticPr fontId="28" type="noConversion"/>
  </si>
  <si>
    <t>分離帳戶保險商品資產</t>
    <phoneticPr fontId="30" type="noConversion"/>
  </si>
  <si>
    <t>(33)</t>
  </si>
  <si>
    <t>(37)</t>
    <phoneticPr fontId="30" type="noConversion"/>
  </si>
  <si>
    <t>(22)=(21)-(20)</t>
    <phoneticPr fontId="30" type="noConversion"/>
  </si>
  <si>
    <t>(6)</t>
    <phoneticPr fontId="28" type="noConversion"/>
  </si>
  <si>
    <t>列號</t>
    <phoneticPr fontId="32" type="noConversion"/>
  </si>
  <si>
    <t>股票種類
(未上市上櫃股票)</t>
    <phoneticPr fontId="30" type="noConversion"/>
  </si>
  <si>
    <t>取得成本</t>
    <phoneticPr fontId="30" type="noConversion"/>
  </si>
  <si>
    <t>帳載金額</t>
    <phoneticPr fontId="30" type="noConversion"/>
  </si>
  <si>
    <t>最近淨值金額</t>
    <phoneticPr fontId="30" type="noConversion"/>
  </si>
  <si>
    <t>未實現評價利益(損失)</t>
    <phoneticPr fontId="30" type="noConversion"/>
  </si>
  <si>
    <t>非認許資產</t>
    <phoneticPr fontId="30" type="noConversion"/>
  </si>
  <si>
    <t>自有資本調整數</t>
    <phoneticPr fontId="30" type="noConversion"/>
  </si>
  <si>
    <t>(8)</t>
    <phoneticPr fontId="32" type="noConversion"/>
  </si>
  <si>
    <t>(9)</t>
    <phoneticPr fontId="32" type="noConversion"/>
  </si>
  <si>
    <t>(10)</t>
    <phoneticPr fontId="32" type="noConversion"/>
  </si>
  <si>
    <t>(11)</t>
    <phoneticPr fontId="32" type="noConversion"/>
  </si>
  <si>
    <t>(12)</t>
    <phoneticPr fontId="32" type="noConversion"/>
  </si>
  <si>
    <t>(13)</t>
    <phoneticPr fontId="32" type="noConversion"/>
  </si>
  <si>
    <t>未實現評價利益</t>
    <phoneticPr fontId="32" type="noConversion"/>
  </si>
  <si>
    <t>&gt;非認許資產</t>
    <phoneticPr fontId="32" type="noConversion"/>
  </si>
  <si>
    <t>≦非認許資產</t>
    <phoneticPr fontId="32" type="noConversion"/>
  </si>
  <si>
    <t>未實現評價損失</t>
    <phoneticPr fontId="32" type="noConversion"/>
  </si>
  <si>
    <t>未實現評價利益</t>
    <phoneticPr fontId="32" type="noConversion"/>
  </si>
  <si>
    <t>&gt;非認許資產</t>
    <phoneticPr fontId="32" type="noConversion"/>
  </si>
  <si>
    <t>合計</t>
    <phoneticPr fontId="32" type="noConversion"/>
  </si>
  <si>
    <t>ETF</t>
  </si>
  <si>
    <t xml:space="preserve"> (5)  過去三年內的平均保費成長率 = [(1d)+(2d)+(3d)]/3</t>
    <phoneticPr fontId="37" type="noConversion"/>
  </si>
  <si>
    <t>(23)</t>
    <phoneticPr fontId="32" type="noConversion"/>
  </si>
  <si>
    <t>(35)=
(33)-(34)</t>
    <phoneticPr fontId="28" type="noConversion"/>
  </si>
  <si>
    <t>(36)</t>
    <phoneticPr fontId="30" type="noConversion"/>
  </si>
  <si>
    <t>分離帳戶保險商品資產及負債於產險業不適用免填，但欄位請勿移動</t>
    <phoneticPr fontId="30" type="noConversion"/>
  </si>
  <si>
    <t>非認許資產之評定依「保險業計算資本適足率之資產認許標準及評價原則」辦理，認許資產及淨認資產之相關資料僅(半)年度填寫。</t>
    <phoneticPr fontId="30" type="noConversion"/>
  </si>
  <si>
    <t>(評價項目)</t>
    <phoneticPr fontId="30" type="noConversion"/>
  </si>
  <si>
    <t>評價科目包含金融資產評價調整、累計折舊、累計減損、備抵損失。</t>
    <phoneticPr fontId="30" type="noConversion"/>
  </si>
  <si>
    <t>備抵損失_未催收</t>
    <phoneticPr fontId="28" type="noConversion"/>
  </si>
  <si>
    <t>備抵損失_催收款項</t>
    <phoneticPr fontId="28" type="noConversion"/>
  </si>
  <si>
    <t>備抵損失_未催收</t>
    <phoneticPr fontId="28" type="noConversion"/>
  </si>
  <si>
    <t>備抵損失_催收款項</t>
    <phoneticPr fontId="28" type="noConversion"/>
  </si>
  <si>
    <t>如為上半年度報表時, 自留滿期賠款(25)=(3)+(9)-(12)+(15)+(21)-(24)+(6)+(18)</t>
    <phoneticPr fontId="30" type="noConversion"/>
  </si>
  <si>
    <t>股票種類
(上市上櫃股票)</t>
    <phoneticPr fontId="30" type="noConversion"/>
  </si>
  <si>
    <t>15-1</t>
    <phoneticPr fontId="30" type="noConversion"/>
  </si>
  <si>
    <t>15-2</t>
  </si>
  <si>
    <t>15-3</t>
  </si>
  <si>
    <t>申請展延期限(年)</t>
    <phoneticPr fontId="30" type="noConversion"/>
  </si>
  <si>
    <t>使用權資產</t>
    <phoneticPr fontId="30" type="noConversion"/>
  </si>
  <si>
    <t>70-1</t>
    <phoneticPr fontId="28" type="noConversion"/>
  </si>
  <si>
    <t>租賃負債</t>
    <phoneticPr fontId="30" type="noConversion"/>
  </si>
  <si>
    <t>(22)=
Σ[(2)~(21)]</t>
    <phoneticPr fontId="32" type="noConversion"/>
  </si>
  <si>
    <t>(4) = (2) + (3)</t>
    <phoneticPr fontId="28" type="noConversion"/>
  </si>
  <si>
    <t xml:space="preserve"> (9) = max{min[(7),(6)],(8)}</t>
    <phoneticPr fontId="28" type="noConversion"/>
  </si>
  <si>
    <t>MSCI World Gross Total Return USD Index</t>
  </si>
  <si>
    <t>MSCI Emerging Markets Gross Total Return USD Index</t>
  </si>
  <si>
    <t>未適格再保險未滿期保費準備之提存，請依保險業會計系統擇一方式計算之，其方式為：1. 逐項提存法  2. 簡易提存法，並於備註欄註明提存方式。</t>
    <phoneticPr fontId="16" type="noConversion"/>
  </si>
  <si>
    <t>未適格再保險未滿期保費準備之提存，請依保險業會計系統擇一方式計算之，其方式為：1. 逐項提存法  2. 簡易提存法，並於備註欄註明提存方式。</t>
    <phoneticPr fontId="16" type="noConversion"/>
  </si>
  <si>
    <t>「表03：資產負債表」第(7)欄第(60+62)列</t>
    <phoneticPr fontId="28" type="noConversion"/>
  </si>
  <si>
    <t>(6) = (4) * (5)</t>
    <phoneticPr fontId="28" type="noConversion"/>
  </si>
  <si>
    <t>(7) = (4) * 150%</t>
    <phoneticPr fontId="28" type="noConversion"/>
  </si>
  <si>
    <t>(8) = (4) * 75%</t>
    <phoneticPr fontId="28" type="noConversion"/>
  </si>
  <si>
    <t xml:space="preserve"> </t>
    <phoneticPr fontId="28" type="noConversion"/>
  </si>
  <si>
    <t>Herfindahl Index</t>
    <phoneticPr fontId="28" type="noConversion"/>
  </si>
  <si>
    <t>Ba3</t>
    <phoneticPr fontId="28" type="noConversion"/>
  </si>
  <si>
    <t>C</t>
    <phoneticPr fontId="30" type="noConversion"/>
  </si>
  <si>
    <t>Moody's</t>
  </si>
  <si>
    <t>金額</t>
  </si>
  <si>
    <t>twAAA</t>
    <phoneticPr fontId="28" type="noConversion"/>
  </si>
  <si>
    <t>twCCC+</t>
  </si>
  <si>
    <t>twCCC</t>
  </si>
  <si>
    <t>本項資料來源因公司投資不動產筆數多寡而使列號變更，請依其投資筆數酌予修正資料來源列號。</t>
    <phoneticPr fontId="28" type="noConversion"/>
  </si>
  <si>
    <t>本列所述之資料來源說明中，若風險資本額另由計算表計算而得者，係指風險資本額之連結欄位。</t>
    <phoneticPr fontId="28" type="noConversion"/>
  </si>
  <si>
    <t>風險項目</t>
  </si>
  <si>
    <t>資料來源(註6)</t>
  </si>
  <si>
    <t>(1)</t>
    <phoneticPr fontId="28" type="noConversion"/>
  </si>
  <si>
    <t>1.2.6 ETN</t>
    <phoneticPr fontId="28" type="noConversion"/>
  </si>
  <si>
    <t>1b.1.11 ETN</t>
    <phoneticPr fontId="28" type="noConversion"/>
  </si>
  <si>
    <t>1b.2.11 ETN</t>
    <phoneticPr fontId="28" type="noConversion"/>
  </si>
  <si>
    <t>註</t>
    <phoneticPr fontId="30" type="noConversion"/>
  </si>
  <si>
    <t>E-MAIL</t>
    <phoneticPr fontId="30" type="noConversion"/>
  </si>
  <si>
    <t>所稱會計師年度查核表格係指屬保險業內部控制及稽核制度實施辦法第二十九條規定之報表及保險業資本適足性管理辦法第五條之報表</t>
    <phoneticPr fontId="30" type="noConversion"/>
  </si>
  <si>
    <t>各式半年及年報應於主管機關規定期限報送</t>
    <phoneticPr fontId="30" type="noConversion"/>
  </si>
  <si>
    <t>4</t>
    <phoneticPr fontId="30" type="noConversion"/>
  </si>
  <si>
    <t>%</t>
    <phoneticPr fontId="28" type="noConversion"/>
  </si>
  <si>
    <t>(4)ETN</t>
  </si>
  <si>
    <t>(31)</t>
    <phoneticPr fontId="28" type="noConversion"/>
  </si>
  <si>
    <t>註：</t>
    <phoneticPr fontId="28" type="noConversion"/>
  </si>
  <si>
    <t>證券代號及發行機構代號請洽由財團法人保險事業發展中心統一配賦。</t>
    <phoneticPr fontId="30" type="noConversion"/>
  </si>
  <si>
    <t>15</t>
    <phoneticPr fontId="30" type="noConversion"/>
  </si>
  <si>
    <t>ETN</t>
    <phoneticPr fontId="30" type="noConversion"/>
  </si>
  <si>
    <t>(7)</t>
    <phoneticPr fontId="28" type="noConversion"/>
  </si>
  <si>
    <t xml:space="preserve"> (11)</t>
    <phoneticPr fontId="28" type="noConversion"/>
  </si>
  <si>
    <t xml:space="preserve"> (12)</t>
    <phoneticPr fontId="28" type="noConversion"/>
  </si>
  <si>
    <t xml:space="preserve"> (13)</t>
    <phoneticPr fontId="28" type="noConversion"/>
  </si>
  <si>
    <t xml:space="preserve"> (14)</t>
  </si>
  <si>
    <t>(15)</t>
    <phoneticPr fontId="30" type="noConversion"/>
  </si>
  <si>
    <t>(31)</t>
    <phoneticPr fontId="30" type="noConversion"/>
  </si>
  <si>
    <t>19-2</t>
    <phoneticPr fontId="30" type="noConversion"/>
  </si>
  <si>
    <t>19-3</t>
    <phoneticPr fontId="30" type="noConversion"/>
  </si>
  <si>
    <t>(16)</t>
    <phoneticPr fontId="30" type="noConversion"/>
  </si>
  <si>
    <t>1</t>
    <phoneticPr fontId="30" type="noConversion"/>
  </si>
  <si>
    <t>0.1.2.7 ETF</t>
  </si>
  <si>
    <t>0.1.2.8 ETN</t>
  </si>
  <si>
    <t>0.2.2.7 ETF</t>
    <phoneticPr fontId="28" type="noConversion"/>
  </si>
  <si>
    <t>0.2.2.8 ETN</t>
    <phoneticPr fontId="28" type="noConversion"/>
  </si>
  <si>
    <t>N/A(註3)</t>
  </si>
  <si>
    <t>(六)台灣存託憑證(註13)</t>
  </si>
  <si>
    <t>可減除計算風險資本之金額</t>
    <phoneticPr fontId="30" type="noConversion"/>
  </si>
  <si>
    <t>(30)</t>
    <phoneticPr fontId="30" type="noConversion"/>
  </si>
  <si>
    <t>0050</t>
  </si>
  <si>
    <t>0051</t>
  </si>
  <si>
    <t>0052</t>
  </si>
  <si>
    <t>0053</t>
  </si>
  <si>
    <t>0055</t>
  </si>
  <si>
    <t>0056</t>
  </si>
  <si>
    <t>0057</t>
  </si>
  <si>
    <t>006203</t>
  </si>
  <si>
    <t>006204</t>
  </si>
  <si>
    <t>006208</t>
  </si>
  <si>
    <t>00631L</t>
  </si>
  <si>
    <t>00632R</t>
  </si>
  <si>
    <t>00663L</t>
  </si>
  <si>
    <t>00664R</t>
  </si>
  <si>
    <t>00675L</t>
  </si>
  <si>
    <t>00676R</t>
  </si>
  <si>
    <t>00685L</t>
  </si>
  <si>
    <t>00686R</t>
  </si>
  <si>
    <t>00690</t>
  </si>
  <si>
    <t>00692</t>
  </si>
  <si>
    <t>00701</t>
  </si>
  <si>
    <t>00713</t>
  </si>
  <si>
    <t>00728</t>
  </si>
  <si>
    <t>00730</t>
  </si>
  <si>
    <t>00731</t>
  </si>
  <si>
    <t>00733</t>
  </si>
  <si>
    <t>00850</t>
  </si>
  <si>
    <t>1101</t>
  </si>
  <si>
    <t>1102</t>
  </si>
  <si>
    <t>1103</t>
  </si>
  <si>
    <t>1104</t>
  </si>
  <si>
    <t>1108</t>
  </si>
  <si>
    <t>1109</t>
  </si>
  <si>
    <t>1110</t>
  </si>
  <si>
    <t>1201</t>
  </si>
  <si>
    <t>1203</t>
  </si>
  <si>
    <t>1210</t>
  </si>
  <si>
    <t>1213</t>
  </si>
  <si>
    <t>1215</t>
  </si>
  <si>
    <t>1216</t>
  </si>
  <si>
    <t>1217</t>
  </si>
  <si>
    <t>1218</t>
  </si>
  <si>
    <t>1219</t>
  </si>
  <si>
    <t>1220</t>
  </si>
  <si>
    <t>1225</t>
  </si>
  <si>
    <t>1227</t>
  </si>
  <si>
    <t>1229</t>
  </si>
  <si>
    <t>1231</t>
  </si>
  <si>
    <t>1232</t>
  </si>
  <si>
    <t>1233</t>
  </si>
  <si>
    <t>1234</t>
  </si>
  <si>
    <t>1235</t>
  </si>
  <si>
    <t>1236</t>
  </si>
  <si>
    <t>1256</t>
  </si>
  <si>
    <t>1301</t>
  </si>
  <si>
    <t>1303</t>
  </si>
  <si>
    <t>1304</t>
  </si>
  <si>
    <t>1305</t>
  </si>
  <si>
    <t>1307</t>
  </si>
  <si>
    <t>1308</t>
  </si>
  <si>
    <t>1309</t>
  </si>
  <si>
    <t>1310</t>
  </si>
  <si>
    <t>1312</t>
  </si>
  <si>
    <t>1313</t>
  </si>
  <si>
    <t>1314</t>
  </si>
  <si>
    <t>1315</t>
  </si>
  <si>
    <t>1316</t>
  </si>
  <si>
    <t>1319</t>
  </si>
  <si>
    <t>1321</t>
  </si>
  <si>
    <t>1323</t>
  </si>
  <si>
    <t>1324</t>
  </si>
  <si>
    <t>1325</t>
  </si>
  <si>
    <t>1326</t>
  </si>
  <si>
    <t>1337</t>
  </si>
  <si>
    <t>1338</t>
  </si>
  <si>
    <t>1339</t>
  </si>
  <si>
    <t>1340</t>
  </si>
  <si>
    <t>1341</t>
  </si>
  <si>
    <t>1402</t>
  </si>
  <si>
    <t>1409</t>
  </si>
  <si>
    <t>1410</t>
  </si>
  <si>
    <t>1413</t>
  </si>
  <si>
    <t>1414</t>
  </si>
  <si>
    <t>1416</t>
  </si>
  <si>
    <t>1417</t>
  </si>
  <si>
    <t>1418</t>
  </si>
  <si>
    <t>1419</t>
  </si>
  <si>
    <t>1423</t>
  </si>
  <si>
    <t>1432</t>
  </si>
  <si>
    <t>1434</t>
  </si>
  <si>
    <t>1435</t>
  </si>
  <si>
    <t>1436</t>
  </si>
  <si>
    <t>1437</t>
  </si>
  <si>
    <t>1438</t>
  </si>
  <si>
    <t>1439</t>
  </si>
  <si>
    <t>1440</t>
  </si>
  <si>
    <t>1441</t>
  </si>
  <si>
    <t>1442</t>
  </si>
  <si>
    <t>1443</t>
  </si>
  <si>
    <t>1444</t>
  </si>
  <si>
    <t>1445</t>
  </si>
  <si>
    <t>1446</t>
  </si>
  <si>
    <t>1447</t>
  </si>
  <si>
    <t>1449</t>
  </si>
  <si>
    <t>1451</t>
  </si>
  <si>
    <t>1452</t>
  </si>
  <si>
    <t>1453</t>
  </si>
  <si>
    <t>1454</t>
  </si>
  <si>
    <t>1455</t>
  </si>
  <si>
    <t>1456</t>
  </si>
  <si>
    <t>1457</t>
  </si>
  <si>
    <t>1459</t>
  </si>
  <si>
    <t>1460</t>
  </si>
  <si>
    <t>1463</t>
  </si>
  <si>
    <t>1464</t>
  </si>
  <si>
    <t>1465</t>
  </si>
  <si>
    <t>1466</t>
  </si>
  <si>
    <t>1467</t>
  </si>
  <si>
    <t>1468</t>
  </si>
  <si>
    <t>1470</t>
  </si>
  <si>
    <t>1471</t>
  </si>
  <si>
    <t>1472</t>
  </si>
  <si>
    <t>1473</t>
  </si>
  <si>
    <t>1474</t>
  </si>
  <si>
    <t>1475</t>
  </si>
  <si>
    <t>1476</t>
  </si>
  <si>
    <t>1477</t>
  </si>
  <si>
    <t>1503</t>
  </si>
  <si>
    <t>1504</t>
  </si>
  <si>
    <t>1506</t>
  </si>
  <si>
    <t>1512</t>
  </si>
  <si>
    <t>1513</t>
  </si>
  <si>
    <t>1514</t>
  </si>
  <si>
    <t>1515</t>
  </si>
  <si>
    <t>1516</t>
  </si>
  <si>
    <t>1517</t>
  </si>
  <si>
    <t>1519</t>
  </si>
  <si>
    <t>1521</t>
  </si>
  <si>
    <t>1522</t>
  </si>
  <si>
    <t>1524</t>
  </si>
  <si>
    <t>1525</t>
  </si>
  <si>
    <t>1526</t>
  </si>
  <si>
    <t>1527</t>
  </si>
  <si>
    <t>1528</t>
  </si>
  <si>
    <t>1529</t>
  </si>
  <si>
    <t>1530</t>
  </si>
  <si>
    <t>1531</t>
  </si>
  <si>
    <t>1532</t>
  </si>
  <si>
    <t>1533</t>
  </si>
  <si>
    <t>1535</t>
  </si>
  <si>
    <t>1536</t>
  </si>
  <si>
    <t>1537</t>
  </si>
  <si>
    <t>1538</t>
  </si>
  <si>
    <t>1539</t>
  </si>
  <si>
    <t>1540</t>
  </si>
  <si>
    <t>1541</t>
  </si>
  <si>
    <t>1558</t>
  </si>
  <si>
    <t>1560</t>
  </si>
  <si>
    <t>1568</t>
  </si>
  <si>
    <t>1582</t>
  </si>
  <si>
    <t>1583</t>
  </si>
  <si>
    <t>1587</t>
  </si>
  <si>
    <t>1589</t>
  </si>
  <si>
    <t>1590</t>
  </si>
  <si>
    <t>1598</t>
  </si>
  <si>
    <t>1603</t>
  </si>
  <si>
    <t>1604</t>
  </si>
  <si>
    <t>1605</t>
  </si>
  <si>
    <t>1608</t>
  </si>
  <si>
    <t>1609</t>
  </si>
  <si>
    <t>1611</t>
  </si>
  <si>
    <t>1612</t>
  </si>
  <si>
    <t>1614</t>
  </si>
  <si>
    <t>1615</t>
  </si>
  <si>
    <t>1616</t>
  </si>
  <si>
    <t>1617</t>
  </si>
  <si>
    <t>1618</t>
  </si>
  <si>
    <t>1626</t>
  </si>
  <si>
    <t>1701</t>
  </si>
  <si>
    <t>1702</t>
  </si>
  <si>
    <t>1707</t>
  </si>
  <si>
    <t>1708</t>
  </si>
  <si>
    <t>1709</t>
  </si>
  <si>
    <t>1710</t>
  </si>
  <si>
    <t>1711</t>
  </si>
  <si>
    <t>1712</t>
  </si>
  <si>
    <t>1713</t>
  </si>
  <si>
    <t>1714</t>
  </si>
  <si>
    <t>1717</t>
  </si>
  <si>
    <t>1718</t>
  </si>
  <si>
    <t>1720</t>
  </si>
  <si>
    <t>1721</t>
  </si>
  <si>
    <t>1722</t>
  </si>
  <si>
    <t>1723</t>
  </si>
  <si>
    <t>1725</t>
  </si>
  <si>
    <t>1726</t>
  </si>
  <si>
    <t>1727</t>
  </si>
  <si>
    <t>1730</t>
  </si>
  <si>
    <t>1731</t>
  </si>
  <si>
    <t>1732</t>
  </si>
  <si>
    <t>1733</t>
  </si>
  <si>
    <t>1734</t>
  </si>
  <si>
    <t>1735</t>
  </si>
  <si>
    <t>1736</t>
  </si>
  <si>
    <t>1737</t>
  </si>
  <si>
    <t>1760</t>
  </si>
  <si>
    <t>1762</t>
  </si>
  <si>
    <t>1773</t>
  </si>
  <si>
    <t>1776</t>
  </si>
  <si>
    <t>1783</t>
  </si>
  <si>
    <t>1786</t>
  </si>
  <si>
    <t>1789</t>
  </si>
  <si>
    <t>1795</t>
  </si>
  <si>
    <t>1802</t>
  </si>
  <si>
    <t>1805</t>
  </si>
  <si>
    <t>1806</t>
  </si>
  <si>
    <t>1808</t>
  </si>
  <si>
    <t>1809</t>
  </si>
  <si>
    <t>1810</t>
  </si>
  <si>
    <t>1817</t>
  </si>
  <si>
    <t>1903</t>
  </si>
  <si>
    <t>1904</t>
  </si>
  <si>
    <t>1905</t>
  </si>
  <si>
    <t>1906</t>
  </si>
  <si>
    <t>1907</t>
  </si>
  <si>
    <t>1909</t>
  </si>
  <si>
    <t>2002</t>
  </si>
  <si>
    <t>2006</t>
  </si>
  <si>
    <t>2007</t>
  </si>
  <si>
    <t>2008</t>
  </si>
  <si>
    <t>2009</t>
  </si>
  <si>
    <t>2010</t>
  </si>
  <si>
    <t>2012</t>
  </si>
  <si>
    <t>2013</t>
  </si>
  <si>
    <t>2014</t>
  </si>
  <si>
    <t>2015</t>
  </si>
  <si>
    <t>2017</t>
  </si>
  <si>
    <t>2020</t>
  </si>
  <si>
    <t>2022</t>
  </si>
  <si>
    <t>2023</t>
  </si>
  <si>
    <t>2024</t>
  </si>
  <si>
    <t>2025</t>
  </si>
  <si>
    <t>2027</t>
  </si>
  <si>
    <t>2028</t>
  </si>
  <si>
    <t>2029</t>
  </si>
  <si>
    <t>2030</t>
  </si>
  <si>
    <t>2031</t>
  </si>
  <si>
    <t>2032</t>
  </si>
  <si>
    <t>2033</t>
  </si>
  <si>
    <t>2034</t>
  </si>
  <si>
    <t>2038</t>
  </si>
  <si>
    <t>2049</t>
  </si>
  <si>
    <t>2059</t>
  </si>
  <si>
    <t>2062</t>
  </si>
  <si>
    <t>2069</t>
  </si>
  <si>
    <t>2101</t>
  </si>
  <si>
    <t>2102</t>
  </si>
  <si>
    <t>2103</t>
  </si>
  <si>
    <t>2104</t>
  </si>
  <si>
    <t>2105</t>
  </si>
  <si>
    <t>2106</t>
  </si>
  <si>
    <t>2107</t>
  </si>
  <si>
    <t>2108</t>
  </si>
  <si>
    <t>2109</t>
  </si>
  <si>
    <t>2114</t>
  </si>
  <si>
    <t>2115</t>
  </si>
  <si>
    <t>2201</t>
  </si>
  <si>
    <t>2204</t>
  </si>
  <si>
    <t>2206</t>
  </si>
  <si>
    <t>2207</t>
  </si>
  <si>
    <t>2208</t>
  </si>
  <si>
    <t>2227</t>
  </si>
  <si>
    <t>2228</t>
  </si>
  <si>
    <t>2231</t>
  </si>
  <si>
    <t>2233</t>
  </si>
  <si>
    <t>2236</t>
  </si>
  <si>
    <t>2239</t>
  </si>
  <si>
    <t>2243</t>
  </si>
  <si>
    <t>2301</t>
  </si>
  <si>
    <t>2302</t>
  </si>
  <si>
    <t>2303</t>
  </si>
  <si>
    <t>2305</t>
  </si>
  <si>
    <t>2308</t>
  </si>
  <si>
    <t>2312</t>
  </si>
  <si>
    <t>2313</t>
  </si>
  <si>
    <t>2314</t>
  </si>
  <si>
    <t>2316</t>
  </si>
  <si>
    <t>2317</t>
  </si>
  <si>
    <t>2321</t>
  </si>
  <si>
    <t>2323</t>
  </si>
  <si>
    <t>2324</t>
  </si>
  <si>
    <t>2327</t>
  </si>
  <si>
    <t>2328</t>
  </si>
  <si>
    <t>2329</t>
  </si>
  <si>
    <t>2330</t>
  </si>
  <si>
    <t>2331</t>
  </si>
  <si>
    <t>2332</t>
  </si>
  <si>
    <t>2337</t>
  </si>
  <si>
    <t>2338</t>
  </si>
  <si>
    <t>2340</t>
  </si>
  <si>
    <t>2342</t>
  </si>
  <si>
    <t>2344</t>
  </si>
  <si>
    <t>2345</t>
  </si>
  <si>
    <t>2347</t>
  </si>
  <si>
    <t>2348</t>
  </si>
  <si>
    <t>2349</t>
  </si>
  <si>
    <t>2351</t>
  </si>
  <si>
    <t>2352</t>
  </si>
  <si>
    <t>2353</t>
  </si>
  <si>
    <t>2354</t>
  </si>
  <si>
    <t>2355</t>
  </si>
  <si>
    <t>2356</t>
  </si>
  <si>
    <t>2357</t>
  </si>
  <si>
    <t>2358</t>
  </si>
  <si>
    <t>2359</t>
  </si>
  <si>
    <t>2360</t>
  </si>
  <si>
    <t>2362</t>
  </si>
  <si>
    <t>2363</t>
  </si>
  <si>
    <t>2364</t>
  </si>
  <si>
    <t>2365</t>
  </si>
  <si>
    <t>2367</t>
  </si>
  <si>
    <t>2368</t>
  </si>
  <si>
    <t>2369</t>
  </si>
  <si>
    <t>2371</t>
  </si>
  <si>
    <t>2373</t>
  </si>
  <si>
    <t>2374</t>
  </si>
  <si>
    <t>2375</t>
  </si>
  <si>
    <t>2376</t>
  </si>
  <si>
    <t>2377</t>
  </si>
  <si>
    <t>2379</t>
  </si>
  <si>
    <t>2380</t>
  </si>
  <si>
    <t>2382</t>
  </si>
  <si>
    <t>2383</t>
  </si>
  <si>
    <t>2385</t>
  </si>
  <si>
    <t>2387</t>
  </si>
  <si>
    <t>2388</t>
  </si>
  <si>
    <t>2390</t>
  </si>
  <si>
    <t>2392</t>
  </si>
  <si>
    <t>2393</t>
  </si>
  <si>
    <t>2395</t>
  </si>
  <si>
    <t>2397</t>
  </si>
  <si>
    <t>2399</t>
  </si>
  <si>
    <t>2401</t>
  </si>
  <si>
    <t>2402</t>
  </si>
  <si>
    <t>2404</t>
  </si>
  <si>
    <t>2405</t>
  </si>
  <si>
    <t>2406</t>
  </si>
  <si>
    <t>2408</t>
  </si>
  <si>
    <t>2409</t>
  </si>
  <si>
    <t>2412</t>
  </si>
  <si>
    <t>2413</t>
  </si>
  <si>
    <t>2414</t>
  </si>
  <si>
    <t>2415</t>
  </si>
  <si>
    <t>2417</t>
  </si>
  <si>
    <t>2419</t>
  </si>
  <si>
    <t>2420</t>
  </si>
  <si>
    <t>2421</t>
  </si>
  <si>
    <t>2423</t>
  </si>
  <si>
    <t>2424</t>
  </si>
  <si>
    <t>2425</t>
  </si>
  <si>
    <t>2426</t>
  </si>
  <si>
    <t>2427</t>
  </si>
  <si>
    <t>2428</t>
  </si>
  <si>
    <t>2429</t>
  </si>
  <si>
    <t>2430</t>
  </si>
  <si>
    <t>2431</t>
  </si>
  <si>
    <t>2433</t>
  </si>
  <si>
    <t>2434</t>
  </si>
  <si>
    <t>2436</t>
  </si>
  <si>
    <t>2438</t>
  </si>
  <si>
    <t>2439</t>
  </si>
  <si>
    <t>2440</t>
  </si>
  <si>
    <t>2441</t>
  </si>
  <si>
    <t>2442</t>
  </si>
  <si>
    <t>2443</t>
  </si>
  <si>
    <t>2444</t>
  </si>
  <si>
    <t>2449</t>
  </si>
  <si>
    <t>2450</t>
  </si>
  <si>
    <t>2451</t>
  </si>
  <si>
    <t>2453</t>
  </si>
  <si>
    <t>2454</t>
  </si>
  <si>
    <t>2455</t>
  </si>
  <si>
    <t>2457</t>
  </si>
  <si>
    <t>2458</t>
  </si>
  <si>
    <t>2459</t>
  </si>
  <si>
    <t>2460</t>
  </si>
  <si>
    <t>2461</t>
  </si>
  <si>
    <t>2462</t>
  </si>
  <si>
    <t>2464</t>
  </si>
  <si>
    <t>2465</t>
  </si>
  <si>
    <t>2466</t>
  </si>
  <si>
    <t>2467</t>
  </si>
  <si>
    <t>2468</t>
  </si>
  <si>
    <t>2471</t>
  </si>
  <si>
    <t>2472</t>
  </si>
  <si>
    <t>2474</t>
  </si>
  <si>
    <t>2476</t>
  </si>
  <si>
    <t>2477</t>
  </si>
  <si>
    <t>2478</t>
  </si>
  <si>
    <t>2480</t>
  </si>
  <si>
    <t>2481</t>
  </si>
  <si>
    <t>2482</t>
  </si>
  <si>
    <t>2483</t>
  </si>
  <si>
    <t>2484</t>
  </si>
  <si>
    <t>2485</t>
  </si>
  <si>
    <t>2486</t>
  </si>
  <si>
    <t>2488</t>
  </si>
  <si>
    <t>2489</t>
  </si>
  <si>
    <t>2491</t>
  </si>
  <si>
    <t>2492</t>
  </si>
  <si>
    <t>2493</t>
  </si>
  <si>
    <t>2495</t>
  </si>
  <si>
    <t>2496</t>
  </si>
  <si>
    <t>2497</t>
  </si>
  <si>
    <t>2498</t>
  </si>
  <si>
    <t>2501</t>
  </si>
  <si>
    <t>2504</t>
  </si>
  <si>
    <t>2505</t>
  </si>
  <si>
    <t>2506</t>
  </si>
  <si>
    <t>2509</t>
  </si>
  <si>
    <t>2511</t>
  </si>
  <si>
    <t>2514</t>
  </si>
  <si>
    <t>2515</t>
  </si>
  <si>
    <t>2516</t>
  </si>
  <si>
    <t>2520</t>
  </si>
  <si>
    <t>2524</t>
  </si>
  <si>
    <t>2527</t>
  </si>
  <si>
    <t>2528</t>
  </si>
  <si>
    <t>2530</t>
  </si>
  <si>
    <t>2534</t>
  </si>
  <si>
    <t>2535</t>
  </si>
  <si>
    <t>2536</t>
  </si>
  <si>
    <t>2537</t>
  </si>
  <si>
    <t>2538</t>
  </si>
  <si>
    <t>2539</t>
  </si>
  <si>
    <t>2540</t>
  </si>
  <si>
    <t>2542</t>
  </si>
  <si>
    <t>2543</t>
  </si>
  <si>
    <t>2545</t>
  </si>
  <si>
    <t>2546</t>
  </si>
  <si>
    <t>2547</t>
  </si>
  <si>
    <t>2548</t>
  </si>
  <si>
    <t>2597</t>
  </si>
  <si>
    <t>2601</t>
  </si>
  <si>
    <t>2603</t>
  </si>
  <si>
    <t>2605</t>
  </si>
  <si>
    <t>2606</t>
  </si>
  <si>
    <t>2607</t>
  </si>
  <si>
    <t>2608</t>
  </si>
  <si>
    <t>2609</t>
  </si>
  <si>
    <t>2610</t>
  </si>
  <si>
    <t>2611</t>
  </si>
  <si>
    <t>2612</t>
  </si>
  <si>
    <t>2613</t>
  </si>
  <si>
    <t>2614</t>
  </si>
  <si>
    <t>2615</t>
  </si>
  <si>
    <t>2616</t>
  </si>
  <si>
    <t>2617</t>
  </si>
  <si>
    <t>2618</t>
  </si>
  <si>
    <t>2630</t>
  </si>
  <si>
    <t>2633</t>
  </si>
  <si>
    <t>2634</t>
  </si>
  <si>
    <t>2636</t>
  </si>
  <si>
    <t>2637</t>
  </si>
  <si>
    <t>2642</t>
  </si>
  <si>
    <t>2701</t>
  </si>
  <si>
    <t>2702</t>
  </si>
  <si>
    <t>2704</t>
  </si>
  <si>
    <t>2705</t>
  </si>
  <si>
    <t>2706</t>
  </si>
  <si>
    <t>2707</t>
  </si>
  <si>
    <t>2712</t>
  </si>
  <si>
    <t>2722</t>
  </si>
  <si>
    <t>2723</t>
  </si>
  <si>
    <t>2727</t>
  </si>
  <si>
    <t>2731</t>
  </si>
  <si>
    <t>2739</t>
  </si>
  <si>
    <t>2748</t>
  </si>
  <si>
    <t>2801</t>
  </si>
  <si>
    <t>2809</t>
  </si>
  <si>
    <t>2812</t>
  </si>
  <si>
    <t>2816</t>
  </si>
  <si>
    <t>2820</t>
  </si>
  <si>
    <t>2832</t>
  </si>
  <si>
    <t>2834</t>
  </si>
  <si>
    <t>2836</t>
  </si>
  <si>
    <t>2838</t>
  </si>
  <si>
    <t>2845</t>
  </si>
  <si>
    <t>2849</t>
  </si>
  <si>
    <t>2850</t>
  </si>
  <si>
    <t>2851</t>
  </si>
  <si>
    <t>2852</t>
  </si>
  <si>
    <t>2855</t>
  </si>
  <si>
    <t>2867</t>
  </si>
  <si>
    <t>2880</t>
  </si>
  <si>
    <t>2881</t>
  </si>
  <si>
    <t>2882</t>
  </si>
  <si>
    <t>2883</t>
  </si>
  <si>
    <t>2884</t>
  </si>
  <si>
    <t>2885</t>
  </si>
  <si>
    <t>2886</t>
  </si>
  <si>
    <t>2887</t>
  </si>
  <si>
    <t>2888</t>
  </si>
  <si>
    <t>2889</t>
  </si>
  <si>
    <t>2890</t>
  </si>
  <si>
    <t>2891</t>
  </si>
  <si>
    <t>2892</t>
  </si>
  <si>
    <t>2897</t>
  </si>
  <si>
    <t>2901</t>
  </si>
  <si>
    <t>2903</t>
  </si>
  <si>
    <t>2904</t>
  </si>
  <si>
    <t>2905</t>
  </si>
  <si>
    <t>2906</t>
  </si>
  <si>
    <t>2908</t>
  </si>
  <si>
    <t>2910</t>
  </si>
  <si>
    <t>2911</t>
  </si>
  <si>
    <t>2912</t>
  </si>
  <si>
    <t>2913</t>
  </si>
  <si>
    <t>2915</t>
  </si>
  <si>
    <t>2923</t>
  </si>
  <si>
    <t>2929</t>
  </si>
  <si>
    <t>2939</t>
  </si>
  <si>
    <t>3002</t>
  </si>
  <si>
    <t>3003</t>
  </si>
  <si>
    <t>3004</t>
  </si>
  <si>
    <t>3005</t>
  </si>
  <si>
    <t>3006</t>
  </si>
  <si>
    <t>3008</t>
  </si>
  <si>
    <t>3010</t>
  </si>
  <si>
    <t>3011</t>
  </si>
  <si>
    <t>3013</t>
  </si>
  <si>
    <t>3014</t>
  </si>
  <si>
    <t>3015</t>
  </si>
  <si>
    <t>3016</t>
  </si>
  <si>
    <t>3017</t>
  </si>
  <si>
    <t>3018</t>
  </si>
  <si>
    <t>3019</t>
  </si>
  <si>
    <t>3021</t>
  </si>
  <si>
    <t>3022</t>
  </si>
  <si>
    <t>3023</t>
  </si>
  <si>
    <t>3024</t>
  </si>
  <si>
    <t>3025</t>
  </si>
  <si>
    <t>3026</t>
  </si>
  <si>
    <t>3027</t>
  </si>
  <si>
    <t>3028</t>
  </si>
  <si>
    <t>3029</t>
  </si>
  <si>
    <t>3030</t>
  </si>
  <si>
    <t>3031</t>
  </si>
  <si>
    <t>3032</t>
  </si>
  <si>
    <t>3033</t>
  </si>
  <si>
    <t>3034</t>
  </si>
  <si>
    <t>3035</t>
  </si>
  <si>
    <t>3036</t>
  </si>
  <si>
    <t>3037</t>
  </si>
  <si>
    <t>3038</t>
  </si>
  <si>
    <t>3040</t>
  </si>
  <si>
    <t>3041</t>
  </si>
  <si>
    <t>3042</t>
  </si>
  <si>
    <t>3043</t>
  </si>
  <si>
    <t>3044</t>
  </si>
  <si>
    <t>3045</t>
  </si>
  <si>
    <t>3046</t>
  </si>
  <si>
    <t>3047</t>
  </si>
  <si>
    <t>3048</t>
  </si>
  <si>
    <t>3049</t>
  </si>
  <si>
    <t>3050</t>
  </si>
  <si>
    <t>3051</t>
  </si>
  <si>
    <t>3052</t>
  </si>
  <si>
    <t>3054</t>
  </si>
  <si>
    <t>3055</t>
  </si>
  <si>
    <t>3056</t>
  </si>
  <si>
    <t>3057</t>
  </si>
  <si>
    <t>3058</t>
  </si>
  <si>
    <t>3059</t>
  </si>
  <si>
    <t>3060</t>
  </si>
  <si>
    <t>3062</t>
  </si>
  <si>
    <t>3090</t>
  </si>
  <si>
    <t>3094</t>
  </si>
  <si>
    <t>3130</t>
  </si>
  <si>
    <t>3149</t>
  </si>
  <si>
    <t>3164</t>
  </si>
  <si>
    <t>3167</t>
  </si>
  <si>
    <t>3189</t>
  </si>
  <si>
    <t>3209</t>
  </si>
  <si>
    <t>3229</t>
  </si>
  <si>
    <t>3231</t>
  </si>
  <si>
    <t>3257</t>
  </si>
  <si>
    <t>3266</t>
  </si>
  <si>
    <t>3296</t>
  </si>
  <si>
    <t>3305</t>
  </si>
  <si>
    <t>3308</t>
  </si>
  <si>
    <t>3311</t>
  </si>
  <si>
    <t>3312</t>
  </si>
  <si>
    <t>3321</t>
  </si>
  <si>
    <t>3338</t>
  </si>
  <si>
    <t>3346</t>
  </si>
  <si>
    <t>3356</t>
  </si>
  <si>
    <t>3376</t>
  </si>
  <si>
    <t>3380</t>
  </si>
  <si>
    <t>3406</t>
  </si>
  <si>
    <t>3413</t>
  </si>
  <si>
    <t>3416</t>
  </si>
  <si>
    <t>3419</t>
  </si>
  <si>
    <t>3432</t>
  </si>
  <si>
    <t>3437</t>
  </si>
  <si>
    <t>3443</t>
  </si>
  <si>
    <t>3450</t>
  </si>
  <si>
    <t>3454</t>
  </si>
  <si>
    <t>3481</t>
  </si>
  <si>
    <t>3494</t>
  </si>
  <si>
    <t>3501</t>
  </si>
  <si>
    <t>3504</t>
  </si>
  <si>
    <t>3515</t>
  </si>
  <si>
    <t>3518</t>
  </si>
  <si>
    <t>3528</t>
  </si>
  <si>
    <t>3530</t>
  </si>
  <si>
    <t>3532</t>
  </si>
  <si>
    <t>3533</t>
  </si>
  <si>
    <t>3535</t>
  </si>
  <si>
    <t>3536</t>
  </si>
  <si>
    <t>3545</t>
  </si>
  <si>
    <t>3550</t>
  </si>
  <si>
    <t>3557</t>
  </si>
  <si>
    <t>3563</t>
  </si>
  <si>
    <t>3576</t>
  </si>
  <si>
    <t>3583</t>
  </si>
  <si>
    <t>3588</t>
  </si>
  <si>
    <t>3591</t>
  </si>
  <si>
    <t>3593</t>
  </si>
  <si>
    <t>3596</t>
  </si>
  <si>
    <t>3605</t>
  </si>
  <si>
    <t>3607</t>
  </si>
  <si>
    <t>3617</t>
  </si>
  <si>
    <t>3622</t>
  </si>
  <si>
    <t>3645</t>
  </si>
  <si>
    <t>3653</t>
  </si>
  <si>
    <t>3661</t>
  </si>
  <si>
    <t>3665</t>
  </si>
  <si>
    <t>3669</t>
  </si>
  <si>
    <t>3673</t>
  </si>
  <si>
    <t>3679</t>
  </si>
  <si>
    <t>3682</t>
  </si>
  <si>
    <t>3686</t>
  </si>
  <si>
    <t>3694</t>
  </si>
  <si>
    <t>3701</t>
  </si>
  <si>
    <t>3702</t>
  </si>
  <si>
    <t>3703</t>
  </si>
  <si>
    <t>3704</t>
  </si>
  <si>
    <t>3705</t>
  </si>
  <si>
    <t>3706</t>
  </si>
  <si>
    <t>3708</t>
  </si>
  <si>
    <t>3711</t>
  </si>
  <si>
    <t>3712</t>
  </si>
  <si>
    <t>4104</t>
  </si>
  <si>
    <t>4106</t>
  </si>
  <si>
    <t>4108</t>
  </si>
  <si>
    <t>4119</t>
  </si>
  <si>
    <t>4133</t>
  </si>
  <si>
    <t>4137</t>
  </si>
  <si>
    <t>4142</t>
  </si>
  <si>
    <t>4148</t>
  </si>
  <si>
    <t>4155</t>
  </si>
  <si>
    <t>4164</t>
  </si>
  <si>
    <t>4190</t>
  </si>
  <si>
    <t>4306</t>
  </si>
  <si>
    <t>4414</t>
  </si>
  <si>
    <t>4426</t>
  </si>
  <si>
    <t>4438</t>
  </si>
  <si>
    <t>4439</t>
  </si>
  <si>
    <t>4526</t>
  </si>
  <si>
    <t>4532</t>
  </si>
  <si>
    <t>4536</t>
  </si>
  <si>
    <t>4540</t>
  </si>
  <si>
    <t>4545</t>
  </si>
  <si>
    <t>4551</t>
  </si>
  <si>
    <t>4552</t>
  </si>
  <si>
    <t>4555</t>
  </si>
  <si>
    <t>4557</t>
  </si>
  <si>
    <t>4560</t>
  </si>
  <si>
    <t>4562</t>
  </si>
  <si>
    <t>4564</t>
  </si>
  <si>
    <t>4566</t>
  </si>
  <si>
    <t>4571</t>
  </si>
  <si>
    <t>4572</t>
  </si>
  <si>
    <t>4576</t>
  </si>
  <si>
    <t>4720</t>
  </si>
  <si>
    <t>4722</t>
  </si>
  <si>
    <t>4737</t>
  </si>
  <si>
    <t>4739</t>
  </si>
  <si>
    <t>4746</t>
  </si>
  <si>
    <t>4755</t>
  </si>
  <si>
    <t>4763</t>
  </si>
  <si>
    <t>4764</t>
  </si>
  <si>
    <t>4766</t>
  </si>
  <si>
    <t>4807</t>
  </si>
  <si>
    <t>4904</t>
  </si>
  <si>
    <t>4906</t>
  </si>
  <si>
    <t>4912</t>
  </si>
  <si>
    <t>4915</t>
  </si>
  <si>
    <t>4916</t>
  </si>
  <si>
    <t>4919</t>
  </si>
  <si>
    <t>4927</t>
  </si>
  <si>
    <t>4930</t>
  </si>
  <si>
    <t>4934</t>
  </si>
  <si>
    <t>4935</t>
  </si>
  <si>
    <t>4938</t>
  </si>
  <si>
    <t>4942</t>
  </si>
  <si>
    <t>4943</t>
  </si>
  <si>
    <t>4952</t>
  </si>
  <si>
    <t>4956</t>
  </si>
  <si>
    <t>4958</t>
  </si>
  <si>
    <t>4960</t>
  </si>
  <si>
    <t>4961</t>
  </si>
  <si>
    <t>4967</t>
  </si>
  <si>
    <t>4968</t>
  </si>
  <si>
    <t>4976</t>
  </si>
  <si>
    <t>4977</t>
  </si>
  <si>
    <t>4989</t>
  </si>
  <si>
    <t>4994</t>
  </si>
  <si>
    <t>4999</t>
  </si>
  <si>
    <t>5007</t>
  </si>
  <si>
    <t>5203</t>
  </si>
  <si>
    <t>5215</t>
  </si>
  <si>
    <t>5225</t>
  </si>
  <si>
    <t>5234</t>
  </si>
  <si>
    <t>5243</t>
  </si>
  <si>
    <t>5258</t>
  </si>
  <si>
    <t>5269</t>
  </si>
  <si>
    <t>5283</t>
  </si>
  <si>
    <t>5284</t>
  </si>
  <si>
    <t>5285</t>
  </si>
  <si>
    <t>5288</t>
  </si>
  <si>
    <t>5388</t>
  </si>
  <si>
    <t>5434</t>
  </si>
  <si>
    <t>5469</t>
  </si>
  <si>
    <t>5471</t>
  </si>
  <si>
    <t>5484</t>
  </si>
  <si>
    <t>5515</t>
  </si>
  <si>
    <t>5519</t>
  </si>
  <si>
    <t>5521</t>
  </si>
  <si>
    <t>5522</t>
  </si>
  <si>
    <t>5525</t>
  </si>
  <si>
    <t>5531</t>
  </si>
  <si>
    <t>5533</t>
  </si>
  <si>
    <t>5534</t>
  </si>
  <si>
    <t>5538</t>
  </si>
  <si>
    <t>5607</t>
  </si>
  <si>
    <t>5608</t>
  </si>
  <si>
    <t>5706</t>
  </si>
  <si>
    <t>5871</t>
  </si>
  <si>
    <t>5876</t>
  </si>
  <si>
    <t>5880</t>
  </si>
  <si>
    <t>5906</t>
  </si>
  <si>
    <t>5907</t>
  </si>
  <si>
    <t>6005</t>
  </si>
  <si>
    <t>6024</t>
  </si>
  <si>
    <t>6108</t>
  </si>
  <si>
    <t>6112</t>
  </si>
  <si>
    <t>6115</t>
  </si>
  <si>
    <t>6116</t>
  </si>
  <si>
    <t>6117</t>
  </si>
  <si>
    <t>6120</t>
  </si>
  <si>
    <t>6128</t>
  </si>
  <si>
    <t>6133</t>
  </si>
  <si>
    <t>6136</t>
  </si>
  <si>
    <t>6139</t>
  </si>
  <si>
    <t>6141</t>
  </si>
  <si>
    <t>6142</t>
  </si>
  <si>
    <t>6152</t>
  </si>
  <si>
    <t>6153</t>
  </si>
  <si>
    <t>6155</t>
  </si>
  <si>
    <t>6164</t>
  </si>
  <si>
    <t>6165</t>
  </si>
  <si>
    <t>6166</t>
  </si>
  <si>
    <t>6168</t>
  </si>
  <si>
    <t>6176</t>
  </si>
  <si>
    <t>6177</t>
  </si>
  <si>
    <t>6183</t>
  </si>
  <si>
    <t>6184</t>
  </si>
  <si>
    <t>6189</t>
  </si>
  <si>
    <t>6191</t>
  </si>
  <si>
    <t>6192</t>
  </si>
  <si>
    <t>6196</t>
  </si>
  <si>
    <t>6197</t>
  </si>
  <si>
    <t>6201</t>
  </si>
  <si>
    <t>6202</t>
  </si>
  <si>
    <t>6205</t>
  </si>
  <si>
    <t>6206</t>
  </si>
  <si>
    <t>6209</t>
  </si>
  <si>
    <t>6213</t>
  </si>
  <si>
    <t>6214</t>
  </si>
  <si>
    <t>6215</t>
  </si>
  <si>
    <t>6216</t>
  </si>
  <si>
    <t>6224</t>
  </si>
  <si>
    <t>6225</t>
  </si>
  <si>
    <t>6226</t>
  </si>
  <si>
    <t>6230</t>
  </si>
  <si>
    <t>6235</t>
  </si>
  <si>
    <t>6239</t>
  </si>
  <si>
    <t>6243</t>
  </si>
  <si>
    <t>6257</t>
  </si>
  <si>
    <t>6269</t>
  </si>
  <si>
    <t>6271</t>
  </si>
  <si>
    <t>6278</t>
  </si>
  <si>
    <t>6281</t>
  </si>
  <si>
    <t>6282</t>
  </si>
  <si>
    <t>6283</t>
  </si>
  <si>
    <t>6285</t>
  </si>
  <si>
    <t>6288</t>
  </si>
  <si>
    <t>6405</t>
  </si>
  <si>
    <t>6409</t>
  </si>
  <si>
    <t>6412</t>
  </si>
  <si>
    <t>6414</t>
  </si>
  <si>
    <t>6415</t>
  </si>
  <si>
    <t>6416</t>
  </si>
  <si>
    <t>6431</t>
  </si>
  <si>
    <t>6442</t>
  </si>
  <si>
    <t>6443</t>
  </si>
  <si>
    <t>6449</t>
  </si>
  <si>
    <t>6451</t>
  </si>
  <si>
    <t>6456</t>
  </si>
  <si>
    <t>6464</t>
  </si>
  <si>
    <t>6477</t>
  </si>
  <si>
    <t>6491</t>
  </si>
  <si>
    <t>6504</t>
  </si>
  <si>
    <t>6505</t>
  </si>
  <si>
    <t>6525</t>
  </si>
  <si>
    <t>6531</t>
  </si>
  <si>
    <t>6533</t>
  </si>
  <si>
    <t>6541</t>
  </si>
  <si>
    <t>6552</t>
  </si>
  <si>
    <t>6558</t>
  </si>
  <si>
    <t>6573</t>
  </si>
  <si>
    <t>6579</t>
  </si>
  <si>
    <t>6581</t>
  </si>
  <si>
    <t>6582</t>
  </si>
  <si>
    <t>6591</t>
  </si>
  <si>
    <t>6592</t>
  </si>
  <si>
    <t>6605</t>
  </si>
  <si>
    <t>6625</t>
  </si>
  <si>
    <t>6641</t>
  </si>
  <si>
    <t>6655</t>
  </si>
  <si>
    <t>6666</t>
  </si>
  <si>
    <t>6668</t>
  </si>
  <si>
    <t>6669</t>
  </si>
  <si>
    <t>6670</t>
  </si>
  <si>
    <t>6671</t>
  </si>
  <si>
    <t>6672</t>
  </si>
  <si>
    <t>6674</t>
  </si>
  <si>
    <t>6698</t>
  </si>
  <si>
    <t>6706</t>
  </si>
  <si>
    <t>6715</t>
  </si>
  <si>
    <t>8011</t>
  </si>
  <si>
    <t>8016</t>
  </si>
  <si>
    <t>8021</t>
  </si>
  <si>
    <t>8028</t>
  </si>
  <si>
    <t>8033</t>
  </si>
  <si>
    <t>8039</t>
  </si>
  <si>
    <t>8046</t>
  </si>
  <si>
    <t>8070</t>
  </si>
  <si>
    <t>8072</t>
  </si>
  <si>
    <t>8081</t>
  </si>
  <si>
    <t>8101</t>
  </si>
  <si>
    <t>8103</t>
  </si>
  <si>
    <t>8104</t>
  </si>
  <si>
    <t>8105</t>
  </si>
  <si>
    <t>8110</t>
  </si>
  <si>
    <t>8112</t>
  </si>
  <si>
    <t>8114</t>
  </si>
  <si>
    <t>8131</t>
  </si>
  <si>
    <t>8150</t>
  </si>
  <si>
    <t>8163</t>
  </si>
  <si>
    <t>8201</t>
  </si>
  <si>
    <t>8210</t>
  </si>
  <si>
    <t>8213</t>
  </si>
  <si>
    <t>8215</t>
  </si>
  <si>
    <t>8222</t>
  </si>
  <si>
    <t>8249</t>
  </si>
  <si>
    <t>8261</t>
  </si>
  <si>
    <t>8271</t>
  </si>
  <si>
    <t>8341</t>
  </si>
  <si>
    <t>8367</t>
  </si>
  <si>
    <t>8374</t>
  </si>
  <si>
    <t>8404</t>
  </si>
  <si>
    <t>8411</t>
  </si>
  <si>
    <t>8422</t>
  </si>
  <si>
    <t>8429</t>
  </si>
  <si>
    <t>8442</t>
  </si>
  <si>
    <t>8443</t>
  </si>
  <si>
    <t>8454</t>
  </si>
  <si>
    <t>8462</t>
  </si>
  <si>
    <t>8463</t>
  </si>
  <si>
    <t>8464</t>
  </si>
  <si>
    <t>8466</t>
  </si>
  <si>
    <t>8467</t>
  </si>
  <si>
    <t>8473</t>
  </si>
  <si>
    <t>8478</t>
  </si>
  <si>
    <t>8481</t>
  </si>
  <si>
    <t>8482</t>
  </si>
  <si>
    <t>8488</t>
  </si>
  <si>
    <t>8499</t>
  </si>
  <si>
    <t>8926</t>
  </si>
  <si>
    <t>8940</t>
  </si>
  <si>
    <t>8996</t>
  </si>
  <si>
    <t>9802</t>
  </si>
  <si>
    <t>9902</t>
  </si>
  <si>
    <t>9904</t>
  </si>
  <si>
    <t>9905</t>
  </si>
  <si>
    <t>9906</t>
  </si>
  <si>
    <t>9907</t>
  </si>
  <si>
    <t>9908</t>
  </si>
  <si>
    <t>9910</t>
  </si>
  <si>
    <t>9911</t>
  </si>
  <si>
    <t>9912</t>
  </si>
  <si>
    <t>9914</t>
  </si>
  <si>
    <t>9917</t>
  </si>
  <si>
    <t>9918</t>
  </si>
  <si>
    <t>9919</t>
  </si>
  <si>
    <t>9921</t>
  </si>
  <si>
    <t>9924</t>
  </si>
  <si>
    <t>9925</t>
  </si>
  <si>
    <t>9926</t>
  </si>
  <si>
    <t>9927</t>
  </si>
  <si>
    <t>9928</t>
  </si>
  <si>
    <t>9929</t>
  </si>
  <si>
    <t>9930</t>
  </si>
  <si>
    <t>9931</t>
  </si>
  <si>
    <t>9933</t>
  </si>
  <si>
    <t>9934</t>
  </si>
  <si>
    <t>9935</t>
  </si>
  <si>
    <t>9937</t>
  </si>
  <si>
    <t>9938</t>
  </si>
  <si>
    <t>9939</t>
  </si>
  <si>
    <t>9940</t>
  </si>
  <si>
    <t>9941</t>
  </si>
  <si>
    <t>9942</t>
  </si>
  <si>
    <t>9943</t>
  </si>
  <si>
    <t>9944</t>
  </si>
  <si>
    <t>9945</t>
  </si>
  <si>
    <t>9946</t>
  </si>
  <si>
    <t>9955</t>
  </si>
  <si>
    <t>9958</t>
  </si>
  <si>
    <t>T0105Y</t>
  </si>
  <si>
    <t>T0320Y</t>
  </si>
  <si>
    <t>T0405Y</t>
  </si>
  <si>
    <t>T0717Y</t>
  </si>
  <si>
    <t>T0814Y</t>
  </si>
  <si>
    <t>T1114Y</t>
  </si>
  <si>
    <t>T1616Y</t>
  </si>
  <si>
    <t>T1617Y</t>
  </si>
  <si>
    <t>T1618Y</t>
  </si>
  <si>
    <t>T2206Y</t>
  </si>
  <si>
    <t>T2209Y</t>
  </si>
  <si>
    <t>T2212Y</t>
  </si>
  <si>
    <t>T2214Y</t>
  </si>
  <si>
    <t>T2507Y</t>
  </si>
  <si>
    <t>T3204Y</t>
  </si>
  <si>
    <t>T3221Y</t>
  </si>
  <si>
    <t>T3308Y</t>
  </si>
  <si>
    <t>T4703Y</t>
  </si>
  <si>
    <t>T4903Y</t>
  </si>
  <si>
    <t>T0102Y</t>
  </si>
  <si>
    <t>T0103Y</t>
  </si>
  <si>
    <t>T0108Y</t>
  </si>
  <si>
    <t>T0110Y</t>
  </si>
  <si>
    <t>T0313Y</t>
  </si>
  <si>
    <t>T0314Y</t>
  </si>
  <si>
    <t>T0336Y</t>
  </si>
  <si>
    <t>T0406Y</t>
  </si>
  <si>
    <t>T0408Y</t>
  </si>
  <si>
    <t>T0410Y</t>
  </si>
  <si>
    <t>T0415Y</t>
  </si>
  <si>
    <t>T0502Y</t>
  </si>
  <si>
    <t>T0503Y</t>
  </si>
  <si>
    <t>T0504Y</t>
  </si>
  <si>
    <t>T0508Y</t>
  </si>
  <si>
    <t>T0509Y</t>
  </si>
  <si>
    <t>T0513Y</t>
  </si>
  <si>
    <t>T0567Y</t>
  </si>
  <si>
    <t>T0574Y</t>
  </si>
  <si>
    <t>T0601Y</t>
  </si>
  <si>
    <t>T0605Y</t>
  </si>
  <si>
    <t>T0606Y</t>
  </si>
  <si>
    <t>T0704Y</t>
  </si>
  <si>
    <t>T0705Y</t>
  </si>
  <si>
    <t>T0708Y</t>
  </si>
  <si>
    <t>T0711Y</t>
  </si>
  <si>
    <t>T0802Y</t>
  </si>
  <si>
    <t>T0803Y</t>
  </si>
  <si>
    <t>T0808Y</t>
  </si>
  <si>
    <t>T0810Y</t>
  </si>
  <si>
    <t>T0812Y</t>
  </si>
  <si>
    <t>T0901Y</t>
  </si>
  <si>
    <t>T0902A</t>
  </si>
  <si>
    <t>T0902Y</t>
  </si>
  <si>
    <t>T0903Y</t>
  </si>
  <si>
    <t>T0904Y</t>
  </si>
  <si>
    <t>T0906Y</t>
  </si>
  <si>
    <t>T0909Y</t>
  </si>
  <si>
    <t>T0910Y</t>
  </si>
  <si>
    <t>T0911Y</t>
  </si>
  <si>
    <t>T0922Y</t>
  </si>
  <si>
    <t>T1001B</t>
  </si>
  <si>
    <t>T1001Y</t>
  </si>
  <si>
    <t>T1004Y</t>
  </si>
  <si>
    <t>T1005Y</t>
  </si>
  <si>
    <t>T1010Y</t>
  </si>
  <si>
    <t>T1011Y</t>
  </si>
  <si>
    <t>T1012Y</t>
  </si>
  <si>
    <t>T1017Y</t>
  </si>
  <si>
    <t>T1102Y</t>
  </si>
  <si>
    <t>T1104Y</t>
  </si>
  <si>
    <t>T1111Y</t>
  </si>
  <si>
    <t>T1135B</t>
  </si>
  <si>
    <t>T1135Y</t>
  </si>
  <si>
    <t>T1201Y</t>
  </si>
  <si>
    <t>T1405Y</t>
  </si>
  <si>
    <t>T1408Y</t>
  </si>
  <si>
    <t>T1411Y</t>
  </si>
  <si>
    <t>T1601Y</t>
  </si>
  <si>
    <t>T1603Y</t>
  </si>
  <si>
    <t>T1608Y</t>
  </si>
  <si>
    <t>T1609B</t>
  </si>
  <si>
    <t>T1609Y</t>
  </si>
  <si>
    <t>T1613Y</t>
  </si>
  <si>
    <t>T1614Y</t>
  </si>
  <si>
    <t>T1701Y</t>
  </si>
  <si>
    <t>T1706Y</t>
  </si>
  <si>
    <t>T1713Y</t>
  </si>
  <si>
    <t>T1802Y</t>
  </si>
  <si>
    <t>T2003B</t>
  </si>
  <si>
    <t>T2003Y</t>
  </si>
  <si>
    <t>T2004Y</t>
  </si>
  <si>
    <t>T2005Y</t>
  </si>
  <si>
    <t>T2006Y</t>
  </si>
  <si>
    <t>T2007Y</t>
  </si>
  <si>
    <t>T2011Y</t>
  </si>
  <si>
    <t>T2030Y</t>
  </si>
  <si>
    <t>T2036Y</t>
  </si>
  <si>
    <t>T2101Y</t>
  </si>
  <si>
    <t>T2203Y</t>
  </si>
  <si>
    <t>T2205Y</t>
  </si>
  <si>
    <t>T2208Y</t>
  </si>
  <si>
    <t>T2210Y</t>
  </si>
  <si>
    <t>T2216Y</t>
  </si>
  <si>
    <t>T2295Y</t>
  </si>
  <si>
    <t>T2501Y</t>
  </si>
  <si>
    <t>T2506Y</t>
  </si>
  <si>
    <t>T2520Y</t>
  </si>
  <si>
    <t>T2620Y</t>
  </si>
  <si>
    <t>T2701Y</t>
  </si>
  <si>
    <t>T2703B</t>
  </si>
  <si>
    <t>T2703Y</t>
  </si>
  <si>
    <t>T3101Y</t>
  </si>
  <si>
    <t>T3201S</t>
  </si>
  <si>
    <t>T3201Y</t>
  </si>
  <si>
    <t>T3203Y</t>
  </si>
  <si>
    <t>T3205Y</t>
  </si>
  <si>
    <t>T3207S</t>
  </si>
  <si>
    <t>T3207Y</t>
  </si>
  <si>
    <t>T3218Y</t>
  </si>
  <si>
    <t>T3219Y</t>
  </si>
  <si>
    <t>T3223Y</t>
  </si>
  <si>
    <t>T3228Y</t>
  </si>
  <si>
    <t>T3236Y</t>
  </si>
  <si>
    <t>T3303Y</t>
  </si>
  <si>
    <t>T3305Y</t>
  </si>
  <si>
    <t>T3601B</t>
  </si>
  <si>
    <t>T3601Y</t>
  </si>
  <si>
    <t>T3604Y</t>
  </si>
  <si>
    <t>T3619Y</t>
  </si>
  <si>
    <t>T3701U</t>
  </si>
  <si>
    <t>T3701Y</t>
  </si>
  <si>
    <t>T3703Y</t>
  </si>
  <si>
    <t>T3706Y</t>
  </si>
  <si>
    <t>T3707Y</t>
  </si>
  <si>
    <t>T3714Y</t>
  </si>
  <si>
    <t>T3803Y</t>
  </si>
  <si>
    <t>T4001Y</t>
  </si>
  <si>
    <t>T4101Y</t>
  </si>
  <si>
    <t>T4112Y</t>
  </si>
  <si>
    <t>T4209A</t>
  </si>
  <si>
    <t>T4209Y</t>
  </si>
  <si>
    <t>T4301Y</t>
  </si>
  <si>
    <t>T4303Y</t>
  </si>
  <si>
    <t>T4502Y</t>
  </si>
  <si>
    <t>T4510Y</t>
  </si>
  <si>
    <t>T4706Y</t>
  </si>
  <si>
    <t>T4712Y</t>
  </si>
  <si>
    <t>T4714Y</t>
  </si>
  <si>
    <t>T4720Y</t>
  </si>
  <si>
    <t>T4801Y</t>
  </si>
  <si>
    <t>T5001A</t>
  </si>
  <si>
    <t>T5001B</t>
  </si>
  <si>
    <t>T5001E</t>
  </si>
  <si>
    <t>T5001F</t>
  </si>
  <si>
    <t>T0311Y</t>
  </si>
  <si>
    <t>T0506Y</t>
  </si>
  <si>
    <t>T0806Y</t>
  </si>
  <si>
    <t>T1407Y</t>
  </si>
  <si>
    <t>T1612Y</t>
  </si>
  <si>
    <t>否</t>
    <phoneticPr fontId="28" type="noConversion"/>
  </si>
  <si>
    <t>目錄</t>
    <phoneticPr fontId="28" type="noConversion"/>
  </si>
  <si>
    <t>受益憑證及ETN為國內發行但其投資區域包含國外者(關係人)</t>
    <phoneticPr fontId="28" type="noConversion"/>
  </si>
  <si>
    <t>關係人(註3)</t>
    <phoneticPr fontId="30" type="noConversion"/>
  </si>
  <si>
    <t>屬實質互相投資</t>
    <phoneticPr fontId="30" type="noConversion"/>
  </si>
  <si>
    <t>非關係人(註3)</t>
    <phoneticPr fontId="30" type="noConversion"/>
  </si>
  <si>
    <t>保險股份有限公司(  分公司)   年度(月)報表</t>
    <phoneticPr fontId="30" type="noConversion"/>
  </si>
  <si>
    <t xml:space="preserve"> 保險股份有限公司(  分公司)   年度報表</t>
    <phoneticPr fontId="28" type="noConversion"/>
  </si>
  <si>
    <t xml:space="preserve"> 保險股份有限公司(  分公司)   年度報表</t>
    <phoneticPr fontId="28" type="noConversion"/>
  </si>
  <si>
    <t xml:space="preserve"> 保險股份有限公司(  分公司)   年度報表</t>
    <phoneticPr fontId="30" type="noConversion"/>
  </si>
  <si>
    <t xml:space="preserve"> 保險股份有限公司(  分公司)   年度報表</t>
    <phoneticPr fontId="30" type="noConversion"/>
  </si>
  <si>
    <t xml:space="preserve"> 保險股份有限公司(  分公司)   年度報表</t>
    <phoneticPr fontId="28" type="noConversion"/>
  </si>
  <si>
    <t xml:space="preserve"> 保險股份有限公司    年度(月)報表</t>
    <phoneticPr fontId="28" type="noConversion"/>
  </si>
  <si>
    <t xml:space="preserve"> 保險股份有限公司    年度(月)報表</t>
    <phoneticPr fontId="28" type="noConversion"/>
  </si>
  <si>
    <t xml:space="preserve"> 保險股份有限公司    年度(月)報表</t>
    <phoneticPr fontId="30" type="noConversion"/>
  </si>
  <si>
    <t xml:space="preserve"> 保險股份有限公司    年度(月)報表</t>
    <phoneticPr fontId="30" type="noConversion"/>
  </si>
  <si>
    <t xml:space="preserve"> 保險股份有限公司    年度(月)報表</t>
    <phoneticPr fontId="28" type="noConversion"/>
  </si>
  <si>
    <t>風險資本額</t>
    <phoneticPr fontId="28" type="noConversion"/>
  </si>
  <si>
    <t>N/A(註7)</t>
    <phoneticPr fontId="28" type="noConversion"/>
  </si>
  <si>
    <t>N/A(註7)</t>
    <phoneticPr fontId="28" type="noConversion"/>
  </si>
  <si>
    <t>1.2.5 ETF</t>
    <phoneticPr fontId="28" type="noConversion"/>
  </si>
  <si>
    <t>註5</t>
    <phoneticPr fontId="28" type="noConversion"/>
  </si>
  <si>
    <t>本期</t>
    <phoneticPr fontId="28" type="noConversion"/>
  </si>
  <si>
    <t>前期</t>
    <phoneticPr fontId="28" type="noConversion"/>
  </si>
  <si>
    <t>業主權益</t>
    <phoneticPr fontId="28" type="noConversion"/>
  </si>
  <si>
    <t>不含投資型保險專設帳簿之資產總額</t>
    <phoneticPr fontId="28" type="noConversion"/>
  </si>
  <si>
    <t>淨值比率</t>
    <phoneticPr fontId="28" type="noConversion"/>
  </si>
  <si>
    <t>股票型基金</t>
    <phoneticPr fontId="28" type="noConversion"/>
  </si>
  <si>
    <t>資本適足率</t>
    <phoneticPr fontId="28" type="noConversion"/>
  </si>
  <si>
    <t>一、資本適足率</t>
    <phoneticPr fontId="28" type="noConversion"/>
  </si>
  <si>
    <t>二、淨值比率</t>
    <phoneticPr fontId="28" type="noConversion"/>
  </si>
  <si>
    <t>備註</t>
    <phoneticPr fontId="28" type="noConversion"/>
  </si>
  <si>
    <t>風險係數</t>
    <phoneticPr fontId="28" type="noConversion"/>
  </si>
  <si>
    <t>已開發國家</t>
    <phoneticPr fontId="28" type="noConversion"/>
  </si>
  <si>
    <t>新興市場</t>
    <phoneticPr fontId="28" type="noConversion"/>
  </si>
  <si>
    <t>新興市場</t>
    <phoneticPr fontId="28" type="noConversion"/>
  </si>
  <si>
    <t>平衡型共同基金及多重資產型基金</t>
    <phoneticPr fontId="30" type="noConversion"/>
  </si>
  <si>
    <t>平衡型共同基金及多重資產型基金</t>
    <phoneticPr fontId="30" type="noConversion"/>
  </si>
  <si>
    <r>
      <t>本年度提存金額</t>
    </r>
    <r>
      <rPr>
        <sz val="10"/>
        <rFont val="Times New Roman"/>
        <family val="1"/>
      </rPr>
      <t/>
    </r>
    <phoneticPr fontId="30" type="noConversion"/>
  </si>
  <si>
    <r>
      <t>已付賠款</t>
    </r>
    <r>
      <rPr>
        <sz val="12"/>
        <color indexed="10"/>
        <rFont val="Times New Roman"/>
        <family val="1"/>
      </rPr>
      <t/>
    </r>
    <phoneticPr fontId="30" type="noConversion"/>
  </si>
  <si>
    <r>
      <t>提存賠款準備</t>
    </r>
    <r>
      <rPr>
        <sz val="12"/>
        <color indexed="10"/>
        <rFont val="Times New Roman"/>
        <family val="1"/>
      </rPr>
      <t/>
    </r>
    <phoneticPr fontId="30" type="noConversion"/>
  </si>
  <si>
    <t>證券種類小計</t>
    <phoneticPr fontId="28" type="noConversion"/>
  </si>
  <si>
    <t>平衡型基金及多重資產型基金</t>
    <phoneticPr fontId="32" type="noConversion"/>
  </si>
  <si>
    <r>
      <t xml:space="preserve"> </t>
    </r>
    <r>
      <rPr>
        <sz val="32"/>
        <rFont val="標楷體"/>
        <family val="4"/>
        <charset val="136"/>
      </rPr>
      <t>中央再保險股份有限公司</t>
    </r>
    <phoneticPr fontId="30" type="noConversion"/>
  </si>
  <si>
    <t>負債型特別股：為非累積且無利率加碼條件或其他提前贖回之誘因</t>
    <phoneticPr fontId="30" type="noConversion"/>
  </si>
  <si>
    <t>負債型特別股：為累積或有利率加碼條件或其他提前贖回之誘因</t>
    <phoneticPr fontId="30" type="noConversion"/>
  </si>
  <si>
    <t>小計</t>
    <phoneticPr fontId="30" type="noConversion"/>
  </si>
  <si>
    <t>具資本性資債券：為非累積且無利率加碼條件或其他提前贖回之誘因</t>
    <phoneticPr fontId="30" type="noConversion"/>
  </si>
  <si>
    <t>具資本性資債券：為累積或有利率加碼條件或其他提前贖回之誘因</t>
    <phoneticPr fontId="30" type="noConversion"/>
  </si>
  <si>
    <t>為資產負債表應收再保往來款項－淨額</t>
    <phoneticPr fontId="28" type="noConversion"/>
  </si>
  <si>
    <t>備抵損失</t>
    <phoneticPr fontId="28" type="noConversion"/>
  </si>
  <si>
    <t>備抵損失</t>
    <phoneticPr fontId="28" type="noConversion"/>
  </si>
  <si>
    <t>備抵損失</t>
    <phoneticPr fontId="28" type="noConversion"/>
  </si>
  <si>
    <t xml:space="preserve">        保險股份有限公司(○○分公司) 年度(月、季、半年)報表</t>
  </si>
  <si>
    <t>否</t>
    <phoneticPr fontId="28" type="noConversion"/>
  </si>
  <si>
    <t>否</t>
    <phoneticPr fontId="28" type="noConversion"/>
  </si>
  <si>
    <t>(1)</t>
    <phoneticPr fontId="28" type="noConversion"/>
  </si>
  <si>
    <t>(3)=(1)+(2)</t>
    <phoneticPr fontId="28" type="noConversion"/>
  </si>
  <si>
    <t>(4)</t>
    <phoneticPr fontId="28" type="noConversion"/>
  </si>
  <si>
    <t>(8)=(6)*(7)</t>
    <phoneticPr fontId="28" type="noConversion"/>
  </si>
  <si>
    <t>(9)=MIN((3),(8))</t>
    <phoneticPr fontId="28" type="noConversion"/>
  </si>
  <si>
    <t>(6)=(4)/(5)-1</t>
    <phoneticPr fontId="28" type="noConversion"/>
  </si>
  <si>
    <t>(1)</t>
    <phoneticPr fontId="30" type="noConversion"/>
  </si>
  <si>
    <t>(2)</t>
    <phoneticPr fontId="30" type="noConversion"/>
  </si>
  <si>
    <t>(3)</t>
    <phoneticPr fontId="30" type="noConversion"/>
  </si>
  <si>
    <t>投資用國外不動產--已開發國家</t>
    <phoneticPr fontId="28" type="noConversion"/>
  </si>
  <si>
    <t>投資用國外不動產--新興市場</t>
    <phoneticPr fontId="28" type="noConversion"/>
  </si>
  <si>
    <t>(7)</t>
    <phoneticPr fontId="70" type="noConversion"/>
  </si>
  <si>
    <t>(1)</t>
    <phoneticPr fontId="28" type="noConversion"/>
  </si>
  <si>
    <t>(2)</t>
    <phoneticPr fontId="28" type="noConversion"/>
  </si>
  <si>
    <t>(3)=(1)x(2)</t>
    <phoneticPr fontId="28" type="noConversion"/>
  </si>
  <si>
    <t>(6)</t>
    <phoneticPr fontId="28" type="noConversion"/>
  </si>
  <si>
    <t>(8)=(5)-(6)+(7)</t>
    <phoneticPr fontId="70" type="noConversion"/>
  </si>
  <si>
    <t>(9)</t>
    <phoneticPr fontId="28" type="noConversion"/>
  </si>
  <si>
    <t>天災風險資本</t>
    <phoneticPr fontId="28" type="noConversion"/>
  </si>
  <si>
    <t xml:space="preserve"> 保險股份有限公司(  分公司)   年度報表</t>
  </si>
  <si>
    <t>不動產投資評價調整數</t>
    <phoneticPr fontId="28" type="noConversion"/>
  </si>
  <si>
    <t>具資本性質債券及負債型特別股-累積或有利率加碼條件或其他提前贖回誘因之自有資本金額</t>
    <phoneticPr fontId="30" type="noConversion"/>
  </si>
  <si>
    <t>除總額受限制部分資本來源項目以外之當期自有資本合計</t>
    <phoneticPr fontId="30" type="noConversion"/>
  </si>
  <si>
    <t>調整後不動產稅後增值或稅後減少之金額</t>
    <phoneticPr fontId="30" type="noConversion"/>
  </si>
  <si>
    <t>可計入自有資本加計項之比例</t>
  </si>
  <si>
    <t>可計入自有資本加計項之金額</t>
  </si>
  <si>
    <t>應計提風險資本之不動產評價調整數之調整比率</t>
    <phoneticPr fontId="28" type="noConversion"/>
  </si>
  <si>
    <r>
      <t>強制汽機車責任險共保業務係依據「強制汽車責任保險各種準備金管理辦法」之規定提存</t>
    </r>
    <r>
      <rPr>
        <sz val="10"/>
        <color rgb="FFFF0000"/>
        <rFont val="標楷體"/>
        <family val="4"/>
        <charset val="136"/>
      </rPr>
      <t/>
    </r>
    <phoneticPr fontId="28" type="noConversion"/>
  </si>
  <si>
    <t>政策性地震保險業務依據「住宅地震保險危險分散機制實施辦法」及其相關解釋函令之相關規定提存及收回</t>
    <phoneticPr fontId="30" type="noConversion"/>
  </si>
  <si>
    <t>核能險業務依據「財產再保險業經營核能保險提存之各種準備金規範」之規定提存及收回</t>
    <phoneticPr fontId="30" type="noConversion"/>
  </si>
  <si>
    <t>00878</t>
  </si>
  <si>
    <t>00881</t>
  </si>
  <si>
    <t>1342</t>
  </si>
  <si>
    <t>1597</t>
  </si>
  <si>
    <t>2241</t>
  </si>
  <si>
    <t>2247</t>
  </si>
  <si>
    <t>3138</t>
  </si>
  <si>
    <t>3543</t>
  </si>
  <si>
    <t>4581</t>
  </si>
  <si>
    <t>5546</t>
  </si>
  <si>
    <t>6598</t>
  </si>
  <si>
    <t>6743</t>
  </si>
  <si>
    <t>6754</t>
  </si>
  <si>
    <t>6756</t>
  </si>
  <si>
    <t>T05B5A</t>
  </si>
  <si>
    <t>T05B5B</t>
  </si>
  <si>
    <t>T05B5C</t>
  </si>
  <si>
    <t>T05B5D</t>
  </si>
  <si>
    <t>T1089A</t>
  </si>
  <si>
    <t>T1089B</t>
  </si>
  <si>
    <t>T2003C</t>
  </si>
  <si>
    <t>T2501A</t>
  </si>
  <si>
    <t>T2506A</t>
  </si>
  <si>
    <t>T2578A</t>
  </si>
  <si>
    <t>T2578B</t>
  </si>
  <si>
    <t>T2578C</t>
  </si>
  <si>
    <t>T3703U</t>
  </si>
  <si>
    <t>T3714U</t>
  </si>
  <si>
    <t>T4720A</t>
  </si>
  <si>
    <t>T4816Y</t>
  </si>
  <si>
    <t>006201</t>
  </si>
  <si>
    <t>1240</t>
  </si>
  <si>
    <t>1258</t>
  </si>
  <si>
    <t>1259</t>
  </si>
  <si>
    <t>1264</t>
  </si>
  <si>
    <t>1268</t>
  </si>
  <si>
    <t>1336</t>
  </si>
  <si>
    <t>1565</t>
  </si>
  <si>
    <t>1569</t>
  </si>
  <si>
    <t>1570</t>
  </si>
  <si>
    <t>1580</t>
  </si>
  <si>
    <t>1584</t>
  </si>
  <si>
    <t>1586</t>
  </si>
  <si>
    <t>1591</t>
  </si>
  <si>
    <t>1593</t>
  </si>
  <si>
    <t>1595</t>
  </si>
  <si>
    <t>1599</t>
  </si>
  <si>
    <t>1742</t>
  </si>
  <si>
    <t>1752</t>
  </si>
  <si>
    <t>1777</t>
  </si>
  <si>
    <t>1781</t>
  </si>
  <si>
    <t>1784</t>
  </si>
  <si>
    <t>1785</t>
  </si>
  <si>
    <t>1788</t>
  </si>
  <si>
    <t>1796</t>
  </si>
  <si>
    <t>1799</t>
  </si>
  <si>
    <t>1813</t>
  </si>
  <si>
    <t>1815</t>
  </si>
  <si>
    <t>2035</t>
  </si>
  <si>
    <t>2061</t>
  </si>
  <si>
    <t>2063</t>
  </si>
  <si>
    <t>2064</t>
  </si>
  <si>
    <t>2065</t>
  </si>
  <si>
    <t>2066</t>
  </si>
  <si>
    <t>2067</t>
  </si>
  <si>
    <t>2070</t>
  </si>
  <si>
    <t>2221</t>
  </si>
  <si>
    <t>2230</t>
  </si>
  <si>
    <t>2235</t>
  </si>
  <si>
    <t>2596</t>
  </si>
  <si>
    <t>2640</t>
  </si>
  <si>
    <t>2641</t>
  </si>
  <si>
    <t>2643</t>
  </si>
  <si>
    <t>2718</t>
  </si>
  <si>
    <t>2719</t>
  </si>
  <si>
    <t>2724</t>
  </si>
  <si>
    <t>2726</t>
  </si>
  <si>
    <t>2729</t>
  </si>
  <si>
    <t>2732</t>
  </si>
  <si>
    <t>2734</t>
  </si>
  <si>
    <t>2736</t>
  </si>
  <si>
    <t>2740</t>
  </si>
  <si>
    <t>2743</t>
  </si>
  <si>
    <t>2745</t>
  </si>
  <si>
    <t>2752</t>
  </si>
  <si>
    <t>2754</t>
  </si>
  <si>
    <t>2755</t>
  </si>
  <si>
    <t>2916</t>
  </si>
  <si>
    <t>2924</t>
  </si>
  <si>
    <t>2926</t>
  </si>
  <si>
    <t>2937</t>
  </si>
  <si>
    <t>3064</t>
  </si>
  <si>
    <t>3066</t>
  </si>
  <si>
    <t>3067</t>
  </si>
  <si>
    <t>3071</t>
  </si>
  <si>
    <t>3078</t>
  </si>
  <si>
    <t>3081</t>
  </si>
  <si>
    <t>3083</t>
  </si>
  <si>
    <t>3085</t>
  </si>
  <si>
    <t>3086</t>
  </si>
  <si>
    <t>3088</t>
  </si>
  <si>
    <t>3089</t>
  </si>
  <si>
    <t>3092</t>
  </si>
  <si>
    <t>3093</t>
  </si>
  <si>
    <t>3095</t>
  </si>
  <si>
    <t>3105</t>
  </si>
  <si>
    <t>3114</t>
  </si>
  <si>
    <t>3115</t>
  </si>
  <si>
    <t>3118</t>
  </si>
  <si>
    <t>3122</t>
  </si>
  <si>
    <t>3128</t>
  </si>
  <si>
    <t>3131</t>
  </si>
  <si>
    <t>3141</t>
  </si>
  <si>
    <t>3147</t>
  </si>
  <si>
    <t>3152</t>
  </si>
  <si>
    <t>3162</t>
  </si>
  <si>
    <t>3163</t>
  </si>
  <si>
    <t>3169</t>
  </si>
  <si>
    <t>3171</t>
  </si>
  <si>
    <t>3176</t>
  </si>
  <si>
    <t>3178</t>
  </si>
  <si>
    <t>3188</t>
  </si>
  <si>
    <t>3191</t>
  </si>
  <si>
    <t>3202</t>
  </si>
  <si>
    <t>3205</t>
  </si>
  <si>
    <t>3206</t>
  </si>
  <si>
    <t>3207</t>
  </si>
  <si>
    <t>3211</t>
  </si>
  <si>
    <t>3213</t>
  </si>
  <si>
    <t>3217</t>
  </si>
  <si>
    <t>3218</t>
  </si>
  <si>
    <t>3219</t>
  </si>
  <si>
    <t>3221</t>
  </si>
  <si>
    <t>3224</t>
  </si>
  <si>
    <t>3226</t>
  </si>
  <si>
    <t>3227</t>
  </si>
  <si>
    <t>3228</t>
  </si>
  <si>
    <t>3230</t>
  </si>
  <si>
    <t>3232</t>
  </si>
  <si>
    <t>3234</t>
  </si>
  <si>
    <t>3236</t>
  </si>
  <si>
    <t>3252</t>
  </si>
  <si>
    <t>3259</t>
  </si>
  <si>
    <t>3260</t>
  </si>
  <si>
    <t>3264</t>
  </si>
  <si>
    <t>3265</t>
  </si>
  <si>
    <t>3268</t>
  </si>
  <si>
    <t>3272</t>
  </si>
  <si>
    <t>3276</t>
  </si>
  <si>
    <t>3284</t>
  </si>
  <si>
    <t>3285</t>
  </si>
  <si>
    <t>3287</t>
  </si>
  <si>
    <t>3288</t>
  </si>
  <si>
    <t>3289</t>
  </si>
  <si>
    <t>3290</t>
  </si>
  <si>
    <t>3293</t>
  </si>
  <si>
    <t>3294</t>
  </si>
  <si>
    <t>3297</t>
  </si>
  <si>
    <t>3303</t>
  </si>
  <si>
    <t>3306</t>
  </si>
  <si>
    <t>3310</t>
  </si>
  <si>
    <t>3313</t>
  </si>
  <si>
    <t>3317</t>
  </si>
  <si>
    <t>3322</t>
  </si>
  <si>
    <t>3323</t>
  </si>
  <si>
    <t>3324</t>
  </si>
  <si>
    <t>3325</t>
  </si>
  <si>
    <t>3332</t>
  </si>
  <si>
    <t>3339</t>
  </si>
  <si>
    <t>3354</t>
  </si>
  <si>
    <t>3360</t>
  </si>
  <si>
    <t>3362</t>
  </si>
  <si>
    <t>3363</t>
  </si>
  <si>
    <t>3372</t>
  </si>
  <si>
    <t>3373</t>
  </si>
  <si>
    <t>3374</t>
  </si>
  <si>
    <t>3379</t>
  </si>
  <si>
    <t>3388</t>
  </si>
  <si>
    <t>3390</t>
  </si>
  <si>
    <t>3402</t>
  </si>
  <si>
    <t>3426</t>
  </si>
  <si>
    <t>3434</t>
  </si>
  <si>
    <t>3438</t>
  </si>
  <si>
    <t>3441</t>
  </si>
  <si>
    <t>3444</t>
  </si>
  <si>
    <t>3455</t>
  </si>
  <si>
    <t>3465</t>
  </si>
  <si>
    <t>3466</t>
  </si>
  <si>
    <t>3479</t>
  </si>
  <si>
    <t>3483</t>
  </si>
  <si>
    <t>3484</t>
  </si>
  <si>
    <t>3489</t>
  </si>
  <si>
    <t>3490</t>
  </si>
  <si>
    <t>3491</t>
  </si>
  <si>
    <t>3492</t>
  </si>
  <si>
    <t>3498</t>
  </si>
  <si>
    <t>3499</t>
  </si>
  <si>
    <t>3508</t>
  </si>
  <si>
    <t>3511</t>
  </si>
  <si>
    <t>3512</t>
  </si>
  <si>
    <t>3516</t>
  </si>
  <si>
    <t>3520</t>
  </si>
  <si>
    <t>3521</t>
  </si>
  <si>
    <t>3522</t>
  </si>
  <si>
    <t>3523</t>
  </si>
  <si>
    <t>3526</t>
  </si>
  <si>
    <t>3527</t>
  </si>
  <si>
    <t>3529</t>
  </si>
  <si>
    <t>3531</t>
  </si>
  <si>
    <t>3537</t>
  </si>
  <si>
    <t>3540</t>
  </si>
  <si>
    <t>3541</t>
  </si>
  <si>
    <t>3546</t>
  </si>
  <si>
    <t>3548</t>
  </si>
  <si>
    <t>3551</t>
  </si>
  <si>
    <t>3552</t>
  </si>
  <si>
    <t>3555</t>
  </si>
  <si>
    <t>3556</t>
  </si>
  <si>
    <t>3558</t>
  </si>
  <si>
    <t>3564</t>
  </si>
  <si>
    <t>3567</t>
  </si>
  <si>
    <t>3570</t>
  </si>
  <si>
    <t>3577</t>
  </si>
  <si>
    <t>3580</t>
  </si>
  <si>
    <t>3581</t>
  </si>
  <si>
    <t>3587</t>
  </si>
  <si>
    <t>3594</t>
  </si>
  <si>
    <t>3597</t>
  </si>
  <si>
    <t>3609</t>
  </si>
  <si>
    <t>3611</t>
  </si>
  <si>
    <t>3615</t>
  </si>
  <si>
    <t>3623</t>
  </si>
  <si>
    <t>3624</t>
  </si>
  <si>
    <t>3625</t>
  </si>
  <si>
    <t>3628</t>
  </si>
  <si>
    <t>3629</t>
  </si>
  <si>
    <t>3630</t>
  </si>
  <si>
    <t>3631</t>
  </si>
  <si>
    <t>3632</t>
  </si>
  <si>
    <t>3642</t>
  </si>
  <si>
    <t>3646</t>
  </si>
  <si>
    <t>3652</t>
  </si>
  <si>
    <t>3663</t>
  </si>
  <si>
    <t>3664</t>
  </si>
  <si>
    <t>3666</t>
  </si>
  <si>
    <t>3672</t>
  </si>
  <si>
    <t>3675</t>
  </si>
  <si>
    <t>3680</t>
  </si>
  <si>
    <t>3684</t>
  </si>
  <si>
    <t>3685</t>
  </si>
  <si>
    <t>3687</t>
  </si>
  <si>
    <t>3689</t>
  </si>
  <si>
    <t>3691</t>
  </si>
  <si>
    <t>3693</t>
  </si>
  <si>
    <t>3707</t>
  </si>
  <si>
    <t>3709</t>
  </si>
  <si>
    <t>3710</t>
  </si>
  <si>
    <t>3713</t>
  </si>
  <si>
    <t>4102</t>
  </si>
  <si>
    <t>4105</t>
  </si>
  <si>
    <t>4107</t>
  </si>
  <si>
    <t>4109</t>
  </si>
  <si>
    <t>4111</t>
  </si>
  <si>
    <t>4113</t>
  </si>
  <si>
    <t>4114</t>
  </si>
  <si>
    <t>4116</t>
  </si>
  <si>
    <t>4120</t>
  </si>
  <si>
    <t>4121</t>
  </si>
  <si>
    <t>4123</t>
  </si>
  <si>
    <t>4126</t>
  </si>
  <si>
    <t>4127</t>
  </si>
  <si>
    <t>4128</t>
  </si>
  <si>
    <t>4129</t>
  </si>
  <si>
    <t>4130</t>
  </si>
  <si>
    <t>4131</t>
  </si>
  <si>
    <t>4138</t>
  </si>
  <si>
    <t>4139</t>
  </si>
  <si>
    <t>4147</t>
  </si>
  <si>
    <t>4153</t>
  </si>
  <si>
    <t>4154</t>
  </si>
  <si>
    <t>4157</t>
  </si>
  <si>
    <t>4160</t>
  </si>
  <si>
    <t>4161</t>
  </si>
  <si>
    <t>4162</t>
  </si>
  <si>
    <t>4163</t>
  </si>
  <si>
    <t>4167</t>
  </si>
  <si>
    <t>4168</t>
  </si>
  <si>
    <t>4171</t>
  </si>
  <si>
    <t>4173</t>
  </si>
  <si>
    <t>4174</t>
  </si>
  <si>
    <t>4175</t>
  </si>
  <si>
    <t>4183</t>
  </si>
  <si>
    <t>4188</t>
  </si>
  <si>
    <t>4192</t>
  </si>
  <si>
    <t>4198</t>
  </si>
  <si>
    <t>4205</t>
  </si>
  <si>
    <t>4207</t>
  </si>
  <si>
    <t>4303</t>
  </si>
  <si>
    <t>4304</t>
  </si>
  <si>
    <t>4305</t>
  </si>
  <si>
    <t>4401</t>
  </si>
  <si>
    <t>4402</t>
  </si>
  <si>
    <t>4406</t>
  </si>
  <si>
    <t>4413</t>
  </si>
  <si>
    <t>4416</t>
  </si>
  <si>
    <t>4417</t>
  </si>
  <si>
    <t>4419</t>
  </si>
  <si>
    <t>4420</t>
  </si>
  <si>
    <t>4430</t>
  </si>
  <si>
    <t>4432</t>
  </si>
  <si>
    <t>4433</t>
  </si>
  <si>
    <t>4502</t>
  </si>
  <si>
    <t>4503</t>
  </si>
  <si>
    <t>4506</t>
  </si>
  <si>
    <t>4510</t>
  </si>
  <si>
    <t>4513</t>
  </si>
  <si>
    <t>4523</t>
  </si>
  <si>
    <t>4527</t>
  </si>
  <si>
    <t>4528</t>
  </si>
  <si>
    <t>4529</t>
  </si>
  <si>
    <t>4530</t>
  </si>
  <si>
    <t>4533</t>
  </si>
  <si>
    <t>4534</t>
  </si>
  <si>
    <t>4535</t>
  </si>
  <si>
    <t>4538</t>
  </si>
  <si>
    <t>4541</t>
  </si>
  <si>
    <t>4542</t>
  </si>
  <si>
    <t>4543</t>
  </si>
  <si>
    <t>4549</t>
  </si>
  <si>
    <t>4550</t>
  </si>
  <si>
    <t>4554</t>
  </si>
  <si>
    <t>4556</t>
  </si>
  <si>
    <t>4561</t>
  </si>
  <si>
    <t>4563</t>
  </si>
  <si>
    <t>4568</t>
  </si>
  <si>
    <t>4580</t>
  </si>
  <si>
    <t>4609</t>
  </si>
  <si>
    <t>4702</t>
  </si>
  <si>
    <t>4706</t>
  </si>
  <si>
    <t>4707</t>
  </si>
  <si>
    <t>4711</t>
  </si>
  <si>
    <t>4712</t>
  </si>
  <si>
    <t>4714</t>
  </si>
  <si>
    <t>4716</t>
  </si>
  <si>
    <t>4721</t>
  </si>
  <si>
    <t>4726</t>
  </si>
  <si>
    <t>4728</t>
  </si>
  <si>
    <t>4729</t>
  </si>
  <si>
    <t>4735</t>
  </si>
  <si>
    <t>4736</t>
  </si>
  <si>
    <t>4741</t>
  </si>
  <si>
    <t>4743</t>
  </si>
  <si>
    <t>4744</t>
  </si>
  <si>
    <t>4745</t>
  </si>
  <si>
    <t>4747</t>
  </si>
  <si>
    <t>4754</t>
  </si>
  <si>
    <t>4760</t>
  </si>
  <si>
    <t>4767</t>
  </si>
  <si>
    <t>4804</t>
  </si>
  <si>
    <t>4806</t>
  </si>
  <si>
    <t>4903</t>
  </si>
  <si>
    <t>4905</t>
  </si>
  <si>
    <t>4907</t>
  </si>
  <si>
    <t>4908</t>
  </si>
  <si>
    <t>4909</t>
  </si>
  <si>
    <t>4911</t>
  </si>
  <si>
    <t>4924</t>
  </si>
  <si>
    <t>4931</t>
  </si>
  <si>
    <t>4933</t>
  </si>
  <si>
    <t>4939</t>
  </si>
  <si>
    <t>4944</t>
  </si>
  <si>
    <t>4945</t>
  </si>
  <si>
    <t>4946</t>
  </si>
  <si>
    <t>4950</t>
  </si>
  <si>
    <t>4953</t>
  </si>
  <si>
    <t>4966</t>
  </si>
  <si>
    <t>4971</t>
  </si>
  <si>
    <t>4972</t>
  </si>
  <si>
    <t>4973</t>
  </si>
  <si>
    <t>4974</t>
  </si>
  <si>
    <t>4979</t>
  </si>
  <si>
    <t>4987</t>
  </si>
  <si>
    <t>4991</t>
  </si>
  <si>
    <t>4995</t>
  </si>
  <si>
    <t>5009</t>
  </si>
  <si>
    <t>5011</t>
  </si>
  <si>
    <t>5013</t>
  </si>
  <si>
    <t>5014</t>
  </si>
  <si>
    <t>5015</t>
  </si>
  <si>
    <t>5016</t>
  </si>
  <si>
    <t>5201</t>
  </si>
  <si>
    <t>5202</t>
  </si>
  <si>
    <t>5205</t>
  </si>
  <si>
    <t>5206</t>
  </si>
  <si>
    <t>5209</t>
  </si>
  <si>
    <t>5210</t>
  </si>
  <si>
    <t>5211</t>
  </si>
  <si>
    <t>5212</t>
  </si>
  <si>
    <t>5213</t>
  </si>
  <si>
    <t>5220</t>
  </si>
  <si>
    <t>5223</t>
  </si>
  <si>
    <t>5227</t>
  </si>
  <si>
    <t>5230</t>
  </si>
  <si>
    <t>5245</t>
  </si>
  <si>
    <t>5251</t>
  </si>
  <si>
    <t>5263</t>
  </si>
  <si>
    <t>5272</t>
  </si>
  <si>
    <t>5274</t>
  </si>
  <si>
    <t>5276</t>
  </si>
  <si>
    <t>5278</t>
  </si>
  <si>
    <t>5281</t>
  </si>
  <si>
    <t>5287</t>
  </si>
  <si>
    <t>5289</t>
  </si>
  <si>
    <t>5291</t>
  </si>
  <si>
    <t>5299</t>
  </si>
  <si>
    <t>5301</t>
  </si>
  <si>
    <t>5302</t>
  </si>
  <si>
    <t>5306</t>
  </si>
  <si>
    <t>5309</t>
  </si>
  <si>
    <t>5310</t>
  </si>
  <si>
    <t>5312</t>
  </si>
  <si>
    <t>5314</t>
  </si>
  <si>
    <t>5315</t>
  </si>
  <si>
    <t>5321</t>
  </si>
  <si>
    <t>5324</t>
  </si>
  <si>
    <t>5328</t>
  </si>
  <si>
    <t>5340</t>
  </si>
  <si>
    <t>5344</t>
  </si>
  <si>
    <t>5345</t>
  </si>
  <si>
    <t>5347</t>
  </si>
  <si>
    <t>5348</t>
  </si>
  <si>
    <t>5351</t>
  </si>
  <si>
    <t>5353</t>
  </si>
  <si>
    <t>5355</t>
  </si>
  <si>
    <t>5356</t>
  </si>
  <si>
    <t>5364</t>
  </si>
  <si>
    <t>5371</t>
  </si>
  <si>
    <t>5381</t>
  </si>
  <si>
    <t>5383</t>
  </si>
  <si>
    <t>5386</t>
  </si>
  <si>
    <t>5392</t>
  </si>
  <si>
    <t>5398</t>
  </si>
  <si>
    <t>5403</t>
  </si>
  <si>
    <t>5410</t>
  </si>
  <si>
    <t>5425</t>
  </si>
  <si>
    <t>5426</t>
  </si>
  <si>
    <t>5432</t>
  </si>
  <si>
    <t>5438</t>
  </si>
  <si>
    <t>5439</t>
  </si>
  <si>
    <t>5443</t>
  </si>
  <si>
    <t>5450</t>
  </si>
  <si>
    <t>5452</t>
  </si>
  <si>
    <t>5455</t>
  </si>
  <si>
    <t>5457</t>
  </si>
  <si>
    <t>5460</t>
  </si>
  <si>
    <t>5464</t>
  </si>
  <si>
    <t>5465</t>
  </si>
  <si>
    <t>5468</t>
  </si>
  <si>
    <t>5474</t>
  </si>
  <si>
    <t>5475</t>
  </si>
  <si>
    <t>5478</t>
  </si>
  <si>
    <t>5481</t>
  </si>
  <si>
    <t>5483</t>
  </si>
  <si>
    <t>5487</t>
  </si>
  <si>
    <t>5488</t>
  </si>
  <si>
    <t>5489</t>
  </si>
  <si>
    <t>5490</t>
  </si>
  <si>
    <t>5493</t>
  </si>
  <si>
    <t>5498</t>
  </si>
  <si>
    <t>5508</t>
  </si>
  <si>
    <t>5511</t>
  </si>
  <si>
    <t>5512</t>
  </si>
  <si>
    <t>5514</t>
  </si>
  <si>
    <t>5516</t>
  </si>
  <si>
    <t>5520</t>
  </si>
  <si>
    <t>5523</t>
  </si>
  <si>
    <t>5529</t>
  </si>
  <si>
    <t>5530</t>
  </si>
  <si>
    <t>5536</t>
  </si>
  <si>
    <t>5543</t>
  </si>
  <si>
    <t>5601</t>
  </si>
  <si>
    <t>5603</t>
  </si>
  <si>
    <t>5604</t>
  </si>
  <si>
    <t>5609</t>
  </si>
  <si>
    <t>5701</t>
  </si>
  <si>
    <t>5703</t>
  </si>
  <si>
    <t>5704</t>
  </si>
  <si>
    <t>5864</t>
  </si>
  <si>
    <t>5878</t>
  </si>
  <si>
    <t>5902</t>
  </si>
  <si>
    <t>5903</t>
  </si>
  <si>
    <t>5904</t>
  </si>
  <si>
    <t>5905</t>
  </si>
  <si>
    <t>6015</t>
  </si>
  <si>
    <t>6016</t>
  </si>
  <si>
    <t>6020</t>
  </si>
  <si>
    <t>6021</t>
  </si>
  <si>
    <t>6023</t>
  </si>
  <si>
    <t>6026</t>
  </si>
  <si>
    <t>6101</t>
  </si>
  <si>
    <t>6103</t>
  </si>
  <si>
    <t>6104</t>
  </si>
  <si>
    <t>6109</t>
  </si>
  <si>
    <t>6111</t>
  </si>
  <si>
    <t>6113</t>
  </si>
  <si>
    <t>6114</t>
  </si>
  <si>
    <t>6118</t>
  </si>
  <si>
    <t>6121</t>
  </si>
  <si>
    <t>6122</t>
  </si>
  <si>
    <t>6123</t>
  </si>
  <si>
    <t>6124</t>
  </si>
  <si>
    <t>6125</t>
  </si>
  <si>
    <t>6126</t>
  </si>
  <si>
    <t>6127</t>
  </si>
  <si>
    <t>6129</t>
  </si>
  <si>
    <t>6130</t>
  </si>
  <si>
    <t>6134</t>
  </si>
  <si>
    <t>6138</t>
  </si>
  <si>
    <t>6140</t>
  </si>
  <si>
    <t>6143</t>
  </si>
  <si>
    <t>6144</t>
  </si>
  <si>
    <t>6146</t>
  </si>
  <si>
    <t>6147</t>
  </si>
  <si>
    <t>6148</t>
  </si>
  <si>
    <t>6150</t>
  </si>
  <si>
    <t>6151</t>
  </si>
  <si>
    <t>6154</t>
  </si>
  <si>
    <t>6156</t>
  </si>
  <si>
    <t>6158</t>
  </si>
  <si>
    <t>6160</t>
  </si>
  <si>
    <t>6161</t>
  </si>
  <si>
    <t>6163</t>
  </si>
  <si>
    <t>6167</t>
  </si>
  <si>
    <t>6169</t>
  </si>
  <si>
    <t>6170</t>
  </si>
  <si>
    <t>6171</t>
  </si>
  <si>
    <t>6173</t>
  </si>
  <si>
    <t>6174</t>
  </si>
  <si>
    <t>6175</t>
  </si>
  <si>
    <t>6179</t>
  </si>
  <si>
    <t>6180</t>
  </si>
  <si>
    <t>6182</t>
  </si>
  <si>
    <t>6185</t>
  </si>
  <si>
    <t>6186</t>
  </si>
  <si>
    <t>6187</t>
  </si>
  <si>
    <t>6188</t>
  </si>
  <si>
    <t>6190</t>
  </si>
  <si>
    <t>6194</t>
  </si>
  <si>
    <t>6195</t>
  </si>
  <si>
    <t>6198</t>
  </si>
  <si>
    <t>6199</t>
  </si>
  <si>
    <t>6203</t>
  </si>
  <si>
    <t>6204</t>
  </si>
  <si>
    <t>6207</t>
  </si>
  <si>
    <t>6208</t>
  </si>
  <si>
    <t>6210</t>
  </si>
  <si>
    <t>6212</t>
  </si>
  <si>
    <t>6217</t>
  </si>
  <si>
    <t>6218</t>
  </si>
  <si>
    <t>6219</t>
  </si>
  <si>
    <t>6220</t>
  </si>
  <si>
    <t>6221</t>
  </si>
  <si>
    <t>6222</t>
  </si>
  <si>
    <t>6223</t>
  </si>
  <si>
    <t>6227</t>
  </si>
  <si>
    <t>6228</t>
  </si>
  <si>
    <t>6229</t>
  </si>
  <si>
    <t>6231</t>
  </si>
  <si>
    <t>6233</t>
  </si>
  <si>
    <t>6234</t>
  </si>
  <si>
    <t>6236</t>
  </si>
  <si>
    <t>6237</t>
  </si>
  <si>
    <t>6240</t>
  </si>
  <si>
    <t>6241</t>
  </si>
  <si>
    <t>6242</t>
  </si>
  <si>
    <t>6244</t>
  </si>
  <si>
    <t>6245</t>
  </si>
  <si>
    <t>6246</t>
  </si>
  <si>
    <t>6247</t>
  </si>
  <si>
    <t>6248</t>
  </si>
  <si>
    <t>6259</t>
  </si>
  <si>
    <t>6261</t>
  </si>
  <si>
    <t>6263</t>
  </si>
  <si>
    <t>6264</t>
  </si>
  <si>
    <t>6265</t>
  </si>
  <si>
    <t>6266</t>
  </si>
  <si>
    <t>6270</t>
  </si>
  <si>
    <t>6274</t>
  </si>
  <si>
    <t>6275</t>
  </si>
  <si>
    <t>6276</t>
  </si>
  <si>
    <t>6279</t>
  </si>
  <si>
    <t>6284</t>
  </si>
  <si>
    <t>6287</t>
  </si>
  <si>
    <t>6290</t>
  </si>
  <si>
    <t>6291</t>
  </si>
  <si>
    <t>6292</t>
  </si>
  <si>
    <t>6294</t>
  </si>
  <si>
    <t>6404</t>
  </si>
  <si>
    <t>6411</t>
  </si>
  <si>
    <t>6417</t>
  </si>
  <si>
    <t>6418</t>
  </si>
  <si>
    <t>6419</t>
  </si>
  <si>
    <t>6425</t>
  </si>
  <si>
    <t>6426</t>
  </si>
  <si>
    <t>6432</t>
  </si>
  <si>
    <t>6435</t>
  </si>
  <si>
    <t>6438</t>
  </si>
  <si>
    <t>6441</t>
  </si>
  <si>
    <t>6446</t>
  </si>
  <si>
    <t>6457</t>
  </si>
  <si>
    <t>6461</t>
  </si>
  <si>
    <t>6462</t>
  </si>
  <si>
    <t>6465</t>
  </si>
  <si>
    <t>6469</t>
  </si>
  <si>
    <t>6470</t>
  </si>
  <si>
    <t>6472</t>
  </si>
  <si>
    <t>6482</t>
  </si>
  <si>
    <t>6485</t>
  </si>
  <si>
    <t>6486</t>
  </si>
  <si>
    <t>6488</t>
  </si>
  <si>
    <t>6492</t>
  </si>
  <si>
    <t>6494</t>
  </si>
  <si>
    <t>6496</t>
  </si>
  <si>
    <t>6499</t>
  </si>
  <si>
    <t>6506</t>
  </si>
  <si>
    <t>6508</t>
  </si>
  <si>
    <t>6509</t>
  </si>
  <si>
    <t>6510</t>
  </si>
  <si>
    <t>6512</t>
  </si>
  <si>
    <t>6514</t>
  </si>
  <si>
    <t>6516</t>
  </si>
  <si>
    <t>6523</t>
  </si>
  <si>
    <t>6527</t>
  </si>
  <si>
    <t>6530</t>
  </si>
  <si>
    <t>6532</t>
  </si>
  <si>
    <t>6535</t>
  </si>
  <si>
    <t>6538</t>
  </si>
  <si>
    <t>6542</t>
  </si>
  <si>
    <t>6547</t>
  </si>
  <si>
    <t>6548</t>
  </si>
  <si>
    <t>6556</t>
  </si>
  <si>
    <t>6560</t>
  </si>
  <si>
    <t>6561</t>
  </si>
  <si>
    <t>6568</t>
  </si>
  <si>
    <t>6569</t>
  </si>
  <si>
    <t>6570</t>
  </si>
  <si>
    <t>6574</t>
  </si>
  <si>
    <t>6576</t>
  </si>
  <si>
    <t>6577</t>
  </si>
  <si>
    <t>6578</t>
  </si>
  <si>
    <t>6588</t>
  </si>
  <si>
    <t>6589</t>
  </si>
  <si>
    <t>6590</t>
  </si>
  <si>
    <t>6593</t>
  </si>
  <si>
    <t>6594</t>
  </si>
  <si>
    <t>6596</t>
  </si>
  <si>
    <t>6603</t>
  </si>
  <si>
    <t>6609</t>
  </si>
  <si>
    <t>6612</t>
  </si>
  <si>
    <t>6613</t>
  </si>
  <si>
    <t>6615</t>
  </si>
  <si>
    <t>6616</t>
  </si>
  <si>
    <t>6624</t>
  </si>
  <si>
    <t>6629</t>
  </si>
  <si>
    <t>6640</t>
  </si>
  <si>
    <t>6642</t>
  </si>
  <si>
    <t>6643</t>
  </si>
  <si>
    <t>6649</t>
  </si>
  <si>
    <t>6654</t>
  </si>
  <si>
    <t>6662</t>
  </si>
  <si>
    <t>6664</t>
  </si>
  <si>
    <t>6667</t>
  </si>
  <si>
    <t>6679</t>
  </si>
  <si>
    <t>6680</t>
  </si>
  <si>
    <t>6683</t>
  </si>
  <si>
    <t>6690</t>
  </si>
  <si>
    <t>6697</t>
  </si>
  <si>
    <t>6703</t>
  </si>
  <si>
    <t>6716</t>
  </si>
  <si>
    <t>6727</t>
  </si>
  <si>
    <t>6728</t>
  </si>
  <si>
    <t>6732</t>
  </si>
  <si>
    <t>6751</t>
  </si>
  <si>
    <t>6752</t>
  </si>
  <si>
    <t>6762</t>
  </si>
  <si>
    <t>6803</t>
  </si>
  <si>
    <t>7402</t>
  </si>
  <si>
    <t>7556</t>
  </si>
  <si>
    <t>8024</t>
  </si>
  <si>
    <t>8027</t>
  </si>
  <si>
    <t>8032</t>
  </si>
  <si>
    <t>8034</t>
  </si>
  <si>
    <t>8038</t>
  </si>
  <si>
    <t>8040</t>
  </si>
  <si>
    <t>8042</t>
  </si>
  <si>
    <t>8043</t>
  </si>
  <si>
    <t>8044</t>
  </si>
  <si>
    <t>8047</t>
  </si>
  <si>
    <t>8048</t>
  </si>
  <si>
    <t>8049</t>
  </si>
  <si>
    <t>8050</t>
  </si>
  <si>
    <t>8054</t>
  </si>
  <si>
    <t>8059</t>
  </si>
  <si>
    <t>8064</t>
  </si>
  <si>
    <t>8066</t>
  </si>
  <si>
    <t>8067</t>
  </si>
  <si>
    <t>8068</t>
  </si>
  <si>
    <t>8069</t>
  </si>
  <si>
    <t>8071</t>
  </si>
  <si>
    <t>8074</t>
  </si>
  <si>
    <t>8076</t>
  </si>
  <si>
    <t>8077</t>
  </si>
  <si>
    <t>8080</t>
  </si>
  <si>
    <t>8083</t>
  </si>
  <si>
    <t>8084</t>
  </si>
  <si>
    <t>8085</t>
  </si>
  <si>
    <t>8086</t>
  </si>
  <si>
    <t>8087</t>
  </si>
  <si>
    <t>8088</t>
  </si>
  <si>
    <t>8089</t>
  </si>
  <si>
    <t>8091</t>
  </si>
  <si>
    <t>8092</t>
  </si>
  <si>
    <t>8093</t>
  </si>
  <si>
    <t>8096</t>
  </si>
  <si>
    <t>8097</t>
  </si>
  <si>
    <t>8099</t>
  </si>
  <si>
    <t>8107</t>
  </si>
  <si>
    <t>8109</t>
  </si>
  <si>
    <t>8111</t>
  </si>
  <si>
    <t>8121</t>
  </si>
  <si>
    <t>8147</t>
  </si>
  <si>
    <t>8155</t>
  </si>
  <si>
    <t>8171</t>
  </si>
  <si>
    <t>8176</t>
  </si>
  <si>
    <t>8182</t>
  </si>
  <si>
    <t>8183</t>
  </si>
  <si>
    <t>8234</t>
  </si>
  <si>
    <t>8240</t>
  </si>
  <si>
    <t>8255</t>
  </si>
  <si>
    <t>8277</t>
  </si>
  <si>
    <t>8279</t>
  </si>
  <si>
    <t>8284</t>
  </si>
  <si>
    <t>8289</t>
  </si>
  <si>
    <t>8291</t>
  </si>
  <si>
    <t>8299</t>
  </si>
  <si>
    <t>8342</t>
  </si>
  <si>
    <t>8349</t>
  </si>
  <si>
    <t>8354</t>
  </si>
  <si>
    <t>8358</t>
  </si>
  <si>
    <t>8383</t>
  </si>
  <si>
    <t>8390</t>
  </si>
  <si>
    <t>8401</t>
  </si>
  <si>
    <t>8403</t>
  </si>
  <si>
    <t>8409</t>
  </si>
  <si>
    <t>8410</t>
  </si>
  <si>
    <t>8415</t>
  </si>
  <si>
    <t>8416</t>
  </si>
  <si>
    <t>8418</t>
  </si>
  <si>
    <t>8420</t>
  </si>
  <si>
    <t>8421</t>
  </si>
  <si>
    <t>8423</t>
  </si>
  <si>
    <t>8424</t>
  </si>
  <si>
    <t>8426</t>
  </si>
  <si>
    <t>8431</t>
  </si>
  <si>
    <t>8432</t>
  </si>
  <si>
    <t>8433</t>
  </si>
  <si>
    <t>8435</t>
  </si>
  <si>
    <t>8436</t>
  </si>
  <si>
    <t>8437</t>
  </si>
  <si>
    <t>8440</t>
  </si>
  <si>
    <t>8444</t>
  </si>
  <si>
    <t>8446</t>
  </si>
  <si>
    <t>8450</t>
  </si>
  <si>
    <t>8455</t>
  </si>
  <si>
    <t>8472</t>
  </si>
  <si>
    <t>8476</t>
  </si>
  <si>
    <t>8477</t>
  </si>
  <si>
    <t>8489</t>
  </si>
  <si>
    <t>8905</t>
  </si>
  <si>
    <t>8906</t>
  </si>
  <si>
    <t>8908</t>
  </si>
  <si>
    <t>8916</t>
  </si>
  <si>
    <t>8917</t>
  </si>
  <si>
    <t>8921</t>
  </si>
  <si>
    <t>8923</t>
  </si>
  <si>
    <t>8924</t>
  </si>
  <si>
    <t>8927</t>
  </si>
  <si>
    <t>8928</t>
  </si>
  <si>
    <t>8929</t>
  </si>
  <si>
    <t>8930</t>
  </si>
  <si>
    <t>8931</t>
  </si>
  <si>
    <t>8932</t>
  </si>
  <si>
    <t>8933</t>
  </si>
  <si>
    <t>8935</t>
  </si>
  <si>
    <t>8936</t>
  </si>
  <si>
    <t>8937</t>
  </si>
  <si>
    <t>8938</t>
  </si>
  <si>
    <t>8941</t>
  </si>
  <si>
    <t>8942</t>
  </si>
  <si>
    <t>9949</t>
  </si>
  <si>
    <t>9950</t>
  </si>
  <si>
    <t>9951</t>
  </si>
  <si>
    <t>9960</t>
  </si>
  <si>
    <t>9962</t>
  </si>
  <si>
    <t>T3786A</t>
  </si>
  <si>
    <t>投資性不動產稅後增值或稅後減少之金額</t>
    <phoneticPr fontId="28" type="noConversion"/>
  </si>
  <si>
    <t>註1：投資於關係人且屬於國外保險相關事業若產生法定資本不足數之情事時，請提供相關佐證文件以茲證明。</t>
    <phoneticPr fontId="28" type="noConversion"/>
  </si>
  <si>
    <t>(35)</t>
  </si>
  <si>
    <t>00891</t>
  </si>
  <si>
    <t>00892</t>
  </si>
  <si>
    <t>00894</t>
  </si>
  <si>
    <t>00896</t>
  </si>
  <si>
    <t>00900</t>
  </si>
  <si>
    <t>00901</t>
  </si>
  <si>
    <t>2211</t>
  </si>
  <si>
    <t>2250</t>
  </si>
  <si>
    <t>2753</t>
  </si>
  <si>
    <t>2945</t>
  </si>
  <si>
    <t>3714</t>
  </si>
  <si>
    <t>4440</t>
  </si>
  <si>
    <t>4770</t>
  </si>
  <si>
    <t>5222</t>
  </si>
  <si>
    <t>6515</t>
  </si>
  <si>
    <t>6768</t>
  </si>
  <si>
    <t>6770</t>
  </si>
  <si>
    <t>6776</t>
  </si>
  <si>
    <t>6781</t>
  </si>
  <si>
    <t>6790</t>
  </si>
  <si>
    <t>6792</t>
  </si>
  <si>
    <t>6806</t>
  </si>
  <si>
    <t>T0131A</t>
  </si>
  <si>
    <t>T0131B</t>
  </si>
  <si>
    <t>T0408B</t>
  </si>
  <si>
    <t>T0803B</t>
  </si>
  <si>
    <t>T0812B</t>
  </si>
  <si>
    <t>T0814B</t>
  </si>
  <si>
    <t>T1609C</t>
  </si>
  <si>
    <t>T1614B</t>
  </si>
  <si>
    <t>T2069Y</t>
  </si>
  <si>
    <t>T22C2Y</t>
  </si>
  <si>
    <t>T2501B</t>
  </si>
  <si>
    <t>T3714A</t>
  </si>
  <si>
    <t>T3786B</t>
  </si>
  <si>
    <t>T4703A</t>
  </si>
  <si>
    <t>T4703B</t>
  </si>
  <si>
    <t>T4703C</t>
  </si>
  <si>
    <t>T4903A</t>
  </si>
  <si>
    <t>2947</t>
  </si>
  <si>
    <t>3073</t>
  </si>
  <si>
    <t>3357</t>
  </si>
  <si>
    <t>5236</t>
  </si>
  <si>
    <t>6651</t>
  </si>
  <si>
    <t>6661</t>
  </si>
  <si>
    <t>6684</t>
  </si>
  <si>
    <t>6712</t>
  </si>
  <si>
    <t>6733</t>
  </si>
  <si>
    <t>6741</t>
  </si>
  <si>
    <t>6747</t>
  </si>
  <si>
    <t>6761</t>
  </si>
  <si>
    <t>6767</t>
  </si>
  <si>
    <t>6788</t>
  </si>
  <si>
    <t>T1612B</t>
  </si>
  <si>
    <r>
      <rPr>
        <sz val="12"/>
        <color theme="1"/>
        <rFont val="標楷體"/>
        <family val="4"/>
        <charset val="136"/>
      </rPr>
      <t>表</t>
    </r>
    <r>
      <rPr>
        <sz val="12"/>
        <color theme="1"/>
        <rFont val="Times New Roman"/>
        <family val="1"/>
      </rPr>
      <t>09-1</t>
    </r>
    <r>
      <rPr>
        <sz val="12"/>
        <color theme="1"/>
        <rFont val="標楷體"/>
        <family val="4"/>
        <charset val="136"/>
      </rPr>
      <t>：金融債券及其他經主管機關核准購買之有價證券餘額明細表</t>
    </r>
    <phoneticPr fontId="30" type="noConversion"/>
  </si>
  <si>
    <r>
      <rPr>
        <sz val="12"/>
        <color theme="1"/>
        <rFont val="標楷體"/>
        <family val="4"/>
        <charset val="136"/>
      </rPr>
      <t>表</t>
    </r>
    <r>
      <rPr>
        <sz val="12"/>
        <color theme="1"/>
        <rFont val="Times New Roman"/>
        <family val="1"/>
      </rPr>
      <t>10-3</t>
    </r>
    <r>
      <rPr>
        <sz val="12"/>
        <color theme="1"/>
        <rFont val="標楷體"/>
        <family val="4"/>
        <charset val="136"/>
      </rPr>
      <t>：關係人股票投資明細表</t>
    </r>
    <phoneticPr fontId="28" type="noConversion"/>
  </si>
  <si>
    <r>
      <rPr>
        <sz val="12"/>
        <color theme="1"/>
        <rFont val="標楷體"/>
        <family val="4"/>
        <charset val="136"/>
      </rPr>
      <t>表</t>
    </r>
    <r>
      <rPr>
        <sz val="12"/>
        <color theme="1"/>
        <rFont val="Times New Roman"/>
        <family val="1"/>
      </rPr>
      <t>10-4</t>
    </r>
    <r>
      <rPr>
        <sz val="12"/>
        <color theme="1"/>
        <rFont val="標楷體"/>
        <family val="4"/>
        <charset val="136"/>
      </rPr>
      <t>：非關係人股票投資明細表</t>
    </r>
    <phoneticPr fontId="28" type="noConversion"/>
  </si>
  <si>
    <r>
      <rPr>
        <sz val="12"/>
        <color theme="1"/>
        <rFont val="標楷體"/>
        <family val="4"/>
        <charset val="136"/>
      </rPr>
      <t>表</t>
    </r>
    <r>
      <rPr>
        <sz val="12"/>
        <color theme="1"/>
        <rFont val="Times New Roman"/>
        <family val="1"/>
      </rPr>
      <t>30-8</t>
    </r>
    <r>
      <rPr>
        <sz val="12"/>
        <color theme="1"/>
        <rFont val="標楷體"/>
        <family val="4"/>
        <charset val="136"/>
      </rPr>
      <t>：自有資本總額計算表</t>
    </r>
    <phoneticPr fontId="28" type="noConversion"/>
  </si>
  <si>
    <r>
      <rPr>
        <sz val="12"/>
        <color theme="1"/>
        <rFont val="標楷體"/>
        <family val="4"/>
        <charset val="136"/>
      </rPr>
      <t>表</t>
    </r>
    <r>
      <rPr>
        <sz val="12"/>
        <color theme="1"/>
        <rFont val="Times New Roman"/>
        <family val="1"/>
      </rPr>
      <t>30-8-1</t>
    </r>
    <r>
      <rPr>
        <sz val="12"/>
        <color theme="1"/>
        <rFont val="標楷體"/>
        <family val="4"/>
        <charset val="136"/>
      </rPr>
      <t>：發行負債型特別股明細表</t>
    </r>
    <phoneticPr fontId="28" type="noConversion"/>
  </si>
  <si>
    <r>
      <rPr>
        <sz val="12"/>
        <color theme="1"/>
        <rFont val="標楷體"/>
        <family val="4"/>
        <charset val="136"/>
      </rPr>
      <t>表</t>
    </r>
    <r>
      <rPr>
        <sz val="12"/>
        <color theme="1"/>
        <rFont val="Times New Roman"/>
        <family val="1"/>
      </rPr>
      <t>30-8-2</t>
    </r>
    <r>
      <rPr>
        <sz val="12"/>
        <color theme="1"/>
        <rFont val="標楷體"/>
        <family val="4"/>
        <charset val="136"/>
      </rPr>
      <t>：發行具資本性質債券明細表</t>
    </r>
    <phoneticPr fontId="28" type="noConversion"/>
  </si>
  <si>
    <r>
      <rPr>
        <sz val="12"/>
        <color theme="1"/>
        <rFont val="標楷體"/>
        <family val="4"/>
        <charset val="136"/>
      </rPr>
      <t>保險股份有限公司</t>
    </r>
    <r>
      <rPr>
        <sz val="12"/>
        <color theme="1"/>
        <rFont val="Times New Roman"/>
        <family val="1"/>
      </rPr>
      <t xml:space="preserve">(  </t>
    </r>
    <r>
      <rPr>
        <sz val="12"/>
        <color theme="1"/>
        <rFont val="標楷體"/>
        <family val="4"/>
        <charset val="136"/>
      </rPr>
      <t>分公司</t>
    </r>
    <r>
      <rPr>
        <sz val="12"/>
        <color theme="1"/>
        <rFont val="Times New Roman"/>
        <family val="1"/>
      </rPr>
      <t xml:space="preserve">)   </t>
    </r>
    <r>
      <rPr>
        <sz val="12"/>
        <color theme="1"/>
        <rFont val="標楷體"/>
        <family val="4"/>
        <charset val="136"/>
      </rPr>
      <t>年度</t>
    </r>
    <r>
      <rPr>
        <sz val="12"/>
        <color theme="1"/>
        <rFont val="Times New Roman"/>
        <family val="1"/>
      </rPr>
      <t>(</t>
    </r>
    <r>
      <rPr>
        <sz val="12"/>
        <color theme="1"/>
        <rFont val="標楷體"/>
        <family val="4"/>
        <charset val="136"/>
      </rPr>
      <t>月</t>
    </r>
    <r>
      <rPr>
        <sz val="12"/>
        <color theme="1"/>
        <rFont val="Times New Roman"/>
        <family val="1"/>
      </rPr>
      <t>)</t>
    </r>
    <r>
      <rPr>
        <sz val="12"/>
        <color theme="1"/>
        <rFont val="標楷體"/>
        <family val="4"/>
        <charset val="136"/>
      </rPr>
      <t>報表</t>
    </r>
    <phoneticPr fontId="28" type="noConversion"/>
  </si>
  <si>
    <r>
      <rPr>
        <sz val="12"/>
        <color theme="1"/>
        <rFont val="標楷體"/>
        <family val="4"/>
        <charset val="136"/>
      </rPr>
      <t>單位：新台幣元</t>
    </r>
  </si>
  <si>
    <r>
      <rPr>
        <b/>
        <sz val="12"/>
        <color theme="1"/>
        <rFont val="標楷體"/>
        <family val="4"/>
        <charset val="136"/>
      </rPr>
      <t>證劵代號</t>
    </r>
    <phoneticPr fontId="28" type="noConversion"/>
  </si>
  <si>
    <r>
      <rPr>
        <b/>
        <sz val="12"/>
        <color theme="1"/>
        <rFont val="標楷體"/>
        <family val="4"/>
        <charset val="136"/>
      </rPr>
      <t>證劵名稱</t>
    </r>
    <phoneticPr fontId="28" type="noConversion"/>
  </si>
  <si>
    <r>
      <rPr>
        <b/>
        <sz val="12"/>
        <color theme="1"/>
        <rFont val="標楷體"/>
        <family val="4"/>
        <charset val="136"/>
      </rPr>
      <t>證劵種類</t>
    </r>
    <phoneticPr fontId="28" type="noConversion"/>
  </si>
  <si>
    <r>
      <rPr>
        <b/>
        <sz val="12"/>
        <color theme="1"/>
        <rFont val="標楷體"/>
        <family val="4"/>
        <charset val="136"/>
      </rPr>
      <t>持有股數</t>
    </r>
    <r>
      <rPr>
        <b/>
        <sz val="12"/>
        <color theme="1"/>
        <rFont val="Times New Roman"/>
        <family val="1"/>
      </rPr>
      <t>(</t>
    </r>
    <r>
      <rPr>
        <b/>
        <sz val="12"/>
        <color theme="1"/>
        <rFont val="標楷體"/>
        <family val="4"/>
        <charset val="136"/>
      </rPr>
      <t>單位數</t>
    </r>
    <r>
      <rPr>
        <b/>
        <sz val="12"/>
        <color theme="1"/>
        <rFont val="Times New Roman"/>
        <family val="1"/>
      </rPr>
      <t>)</t>
    </r>
    <phoneticPr fontId="28" type="noConversion"/>
  </si>
  <si>
    <r>
      <rPr>
        <b/>
        <sz val="12"/>
        <color theme="1"/>
        <rFont val="標楷體"/>
        <family val="4"/>
        <charset val="136"/>
      </rPr>
      <t>每股</t>
    </r>
    <r>
      <rPr>
        <b/>
        <sz val="12"/>
        <color theme="1"/>
        <rFont val="Times New Roman"/>
        <family val="1"/>
      </rPr>
      <t>(</t>
    </r>
    <r>
      <rPr>
        <b/>
        <sz val="12"/>
        <color theme="1"/>
        <rFont val="標楷體"/>
        <family val="4"/>
        <charset val="136"/>
      </rPr>
      <t>單位</t>
    </r>
    <r>
      <rPr>
        <b/>
        <sz val="12"/>
        <color theme="1"/>
        <rFont val="Times New Roman"/>
        <family val="1"/>
      </rPr>
      <t>)</t>
    </r>
    <r>
      <rPr>
        <b/>
        <sz val="12"/>
        <color theme="1"/>
        <rFont val="標楷體"/>
        <family val="4"/>
        <charset val="136"/>
      </rPr>
      <t>市值</t>
    </r>
    <phoneticPr fontId="28" type="noConversion"/>
  </si>
  <si>
    <r>
      <rPr>
        <b/>
        <sz val="12"/>
        <color theme="1"/>
        <rFont val="標楷體"/>
        <family val="4"/>
        <charset val="136"/>
      </rPr>
      <t xml:space="preserve">總市值
</t>
    </r>
    <r>
      <rPr>
        <b/>
        <sz val="12"/>
        <color theme="1"/>
        <rFont val="Times New Roman"/>
        <family val="1"/>
      </rPr>
      <t>(</t>
    </r>
    <r>
      <rPr>
        <b/>
        <sz val="12"/>
        <color theme="1"/>
        <rFont val="標楷體"/>
        <family val="4"/>
        <charset val="136"/>
      </rPr>
      <t>註</t>
    </r>
    <r>
      <rPr>
        <b/>
        <sz val="12"/>
        <color theme="1"/>
        <rFont val="Times New Roman"/>
        <family val="1"/>
      </rPr>
      <t>)</t>
    </r>
    <phoneticPr fontId="28" type="noConversion"/>
  </si>
  <si>
    <r>
      <rPr>
        <b/>
        <sz val="12"/>
        <color theme="1"/>
        <rFont val="標楷體"/>
        <family val="4"/>
        <charset val="136"/>
      </rPr>
      <t>個股</t>
    </r>
    <r>
      <rPr>
        <b/>
        <sz val="12"/>
        <color theme="1"/>
        <rFont val="Times New Roman"/>
        <family val="1"/>
      </rPr>
      <t>(</t>
    </r>
    <r>
      <rPr>
        <b/>
        <sz val="12"/>
        <color theme="1"/>
        <rFont val="標楷體"/>
        <family val="4"/>
        <charset val="136"/>
      </rPr>
      <t>基金</t>
    </r>
    <r>
      <rPr>
        <b/>
        <sz val="12"/>
        <color theme="1"/>
        <rFont val="Times New Roman"/>
        <family val="1"/>
      </rPr>
      <t>)</t>
    </r>
    <r>
      <rPr>
        <b/>
        <sz val="12"/>
        <color theme="1"/>
        <rFont val="標楷體"/>
        <family val="4"/>
        <charset val="136"/>
      </rPr>
      <t>投資佔率</t>
    </r>
    <phoneticPr fontId="28" type="noConversion"/>
  </si>
  <si>
    <r>
      <rPr>
        <b/>
        <sz val="12"/>
        <color theme="1"/>
        <rFont val="標楷體"/>
        <family val="4"/>
        <charset val="136"/>
      </rPr>
      <t>個股</t>
    </r>
    <r>
      <rPr>
        <b/>
        <sz val="12"/>
        <color theme="1"/>
        <rFont val="Times New Roman"/>
        <family val="1"/>
      </rPr>
      <t>(</t>
    </r>
    <r>
      <rPr>
        <b/>
        <sz val="12"/>
        <color theme="1"/>
        <rFont val="標楷體"/>
        <family val="4"/>
        <charset val="136"/>
      </rPr>
      <t>基金</t>
    </r>
    <r>
      <rPr>
        <b/>
        <sz val="12"/>
        <color theme="1"/>
        <rFont val="Times New Roman"/>
        <family val="1"/>
      </rPr>
      <t>)beta</t>
    </r>
    <r>
      <rPr>
        <b/>
        <sz val="12"/>
        <color theme="1"/>
        <rFont val="標楷體"/>
        <family val="4"/>
        <charset val="136"/>
      </rPr>
      <t>值</t>
    </r>
  </si>
  <si>
    <r>
      <rPr>
        <b/>
        <sz val="12"/>
        <color theme="1"/>
        <rFont val="標楷體"/>
        <family val="4"/>
        <charset val="136"/>
      </rPr>
      <t>備註</t>
    </r>
  </si>
  <si>
    <r>
      <rPr>
        <b/>
        <sz val="12"/>
        <color theme="1"/>
        <rFont val="標楷體"/>
        <family val="4"/>
        <charset val="136"/>
      </rPr>
      <t>公司</t>
    </r>
    <r>
      <rPr>
        <b/>
        <sz val="12"/>
        <color theme="1"/>
        <rFont val="Times New Roman"/>
        <family val="1"/>
      </rPr>
      <t>beta</t>
    </r>
    <r>
      <rPr>
        <b/>
        <sz val="12"/>
        <color theme="1"/>
        <rFont val="標楷體"/>
        <family val="4"/>
        <charset val="136"/>
      </rPr>
      <t>值</t>
    </r>
    <phoneticPr fontId="28" type="noConversion"/>
  </si>
  <si>
    <r>
      <rPr>
        <sz val="12"/>
        <color theme="1"/>
        <rFont val="標楷體"/>
        <family val="4"/>
        <charset val="136"/>
      </rPr>
      <t>上櫃股票</t>
    </r>
  </si>
  <si>
    <r>
      <rPr>
        <sz val="12"/>
        <color theme="1"/>
        <rFont val="標楷體"/>
        <family val="4"/>
        <charset val="136"/>
      </rPr>
      <t>股票型基金</t>
    </r>
    <r>
      <rPr>
        <sz val="12"/>
        <color theme="1"/>
        <rFont val="Times New Roman"/>
        <family val="1"/>
      </rPr>
      <t>(</t>
    </r>
    <r>
      <rPr>
        <sz val="12"/>
        <color theme="1"/>
        <rFont val="標楷體"/>
        <family val="4"/>
        <charset val="136"/>
      </rPr>
      <t>上櫃</t>
    </r>
    <r>
      <rPr>
        <sz val="12"/>
        <color theme="1"/>
        <rFont val="Times New Roman"/>
        <family val="1"/>
      </rPr>
      <t>)</t>
    </r>
  </si>
  <si>
    <r>
      <rPr>
        <sz val="12"/>
        <color theme="1"/>
        <rFont val="標楷體"/>
        <family val="4"/>
        <charset val="136"/>
      </rPr>
      <t>合計</t>
    </r>
    <phoneticPr fontId="30" type="noConversion"/>
  </si>
  <si>
    <r>
      <rPr>
        <sz val="12"/>
        <color theme="1"/>
        <rFont val="標楷體"/>
        <family val="4"/>
        <charset val="136"/>
      </rPr>
      <t>註：係指依資產負債表日之收盤價計算之總市值</t>
    </r>
    <phoneticPr fontId="28" type="noConversion"/>
  </si>
  <si>
    <r>
      <rPr>
        <b/>
        <sz val="12"/>
        <color theme="1"/>
        <rFont val="標楷體"/>
        <family val="4"/>
        <charset val="136"/>
      </rPr>
      <t>證劵代號</t>
    </r>
  </si>
  <si>
    <r>
      <rPr>
        <b/>
        <sz val="12"/>
        <color theme="1"/>
        <rFont val="標楷體"/>
        <family val="4"/>
        <charset val="136"/>
      </rPr>
      <t>證劵名稱</t>
    </r>
  </si>
  <si>
    <r>
      <rPr>
        <b/>
        <sz val="12"/>
        <color theme="1"/>
        <rFont val="標楷體"/>
        <family val="4"/>
        <charset val="136"/>
      </rPr>
      <t>證劵種類</t>
    </r>
  </si>
  <si>
    <r>
      <rPr>
        <b/>
        <sz val="12"/>
        <color theme="1"/>
        <rFont val="標楷體"/>
        <family val="4"/>
        <charset val="136"/>
      </rPr>
      <t>持有股數</t>
    </r>
    <r>
      <rPr>
        <b/>
        <sz val="12"/>
        <color theme="1"/>
        <rFont val="Times New Roman"/>
        <family val="1"/>
      </rPr>
      <t>(</t>
    </r>
    <r>
      <rPr>
        <b/>
        <sz val="12"/>
        <color theme="1"/>
        <rFont val="標楷體"/>
        <family val="4"/>
        <charset val="136"/>
      </rPr>
      <t>單位數</t>
    </r>
    <r>
      <rPr>
        <b/>
        <sz val="12"/>
        <color theme="1"/>
        <rFont val="Times New Roman"/>
        <family val="1"/>
      </rPr>
      <t>)</t>
    </r>
  </si>
  <si>
    <r>
      <rPr>
        <b/>
        <sz val="12"/>
        <color theme="1"/>
        <rFont val="標楷體"/>
        <family val="4"/>
        <charset val="136"/>
      </rPr>
      <t>每股</t>
    </r>
    <r>
      <rPr>
        <b/>
        <sz val="12"/>
        <color theme="1"/>
        <rFont val="Times New Roman"/>
        <family val="1"/>
      </rPr>
      <t>(</t>
    </r>
    <r>
      <rPr>
        <b/>
        <sz val="12"/>
        <color theme="1"/>
        <rFont val="標楷體"/>
        <family val="4"/>
        <charset val="136"/>
      </rPr>
      <t>單位</t>
    </r>
    <r>
      <rPr>
        <b/>
        <sz val="12"/>
        <color theme="1"/>
        <rFont val="Times New Roman"/>
        <family val="1"/>
      </rPr>
      <t>)</t>
    </r>
    <r>
      <rPr>
        <b/>
        <sz val="12"/>
        <color theme="1"/>
        <rFont val="標楷體"/>
        <family val="4"/>
        <charset val="136"/>
      </rPr>
      <t>市值</t>
    </r>
  </si>
  <si>
    <r>
      <rPr>
        <b/>
        <sz val="12"/>
        <color theme="1"/>
        <rFont val="標楷體"/>
        <family val="4"/>
        <charset val="136"/>
      </rPr>
      <t xml:space="preserve">總市值
</t>
    </r>
    <r>
      <rPr>
        <b/>
        <sz val="12"/>
        <color theme="1"/>
        <rFont val="Times New Roman"/>
        <family val="1"/>
      </rPr>
      <t>(</t>
    </r>
    <r>
      <rPr>
        <b/>
        <sz val="12"/>
        <color theme="1"/>
        <rFont val="標楷體"/>
        <family val="4"/>
        <charset val="136"/>
      </rPr>
      <t>註</t>
    </r>
    <r>
      <rPr>
        <b/>
        <sz val="12"/>
        <color theme="1"/>
        <rFont val="Times New Roman"/>
        <family val="1"/>
      </rPr>
      <t>1)</t>
    </r>
  </si>
  <si>
    <r>
      <rPr>
        <b/>
        <sz val="12"/>
        <color theme="1"/>
        <rFont val="標楷體"/>
        <family val="4"/>
        <charset val="136"/>
      </rPr>
      <t>個股</t>
    </r>
    <r>
      <rPr>
        <b/>
        <sz val="12"/>
        <color theme="1"/>
        <rFont val="Times New Roman"/>
        <family val="1"/>
      </rPr>
      <t>(</t>
    </r>
    <r>
      <rPr>
        <b/>
        <sz val="12"/>
        <color theme="1"/>
        <rFont val="標楷體"/>
        <family val="4"/>
        <charset val="136"/>
      </rPr>
      <t>基金</t>
    </r>
    <r>
      <rPr>
        <b/>
        <sz val="12"/>
        <color theme="1"/>
        <rFont val="Times New Roman"/>
        <family val="1"/>
      </rPr>
      <t>)</t>
    </r>
    <r>
      <rPr>
        <b/>
        <sz val="12"/>
        <color theme="1"/>
        <rFont val="標楷體"/>
        <family val="4"/>
        <charset val="136"/>
      </rPr>
      <t>投資佔率</t>
    </r>
  </si>
  <si>
    <r>
      <rPr>
        <sz val="12"/>
        <color theme="1"/>
        <rFont val="標楷體"/>
        <family val="4"/>
        <charset val="136"/>
      </rPr>
      <t>公司</t>
    </r>
    <r>
      <rPr>
        <sz val="12"/>
        <color theme="1"/>
        <rFont val="Times New Roman"/>
        <family val="1"/>
      </rPr>
      <t>beta</t>
    </r>
    <r>
      <rPr>
        <sz val="12"/>
        <color theme="1"/>
        <rFont val="標楷體"/>
        <family val="4"/>
        <charset val="136"/>
      </rPr>
      <t>值</t>
    </r>
    <phoneticPr fontId="28" type="noConversion"/>
  </si>
  <si>
    <r>
      <t>受益憑證及</t>
    </r>
    <r>
      <rPr>
        <b/>
        <sz val="12"/>
        <color theme="1"/>
        <rFont val="Times New Roman"/>
        <family val="1"/>
      </rPr>
      <t>ETN</t>
    </r>
    <r>
      <rPr>
        <b/>
        <sz val="12"/>
        <color theme="1"/>
        <rFont val="標楷體"/>
        <family val="4"/>
        <charset val="136"/>
      </rPr>
      <t>為國內發行但其投資區域包含國外者</t>
    </r>
    <r>
      <rPr>
        <b/>
        <sz val="12"/>
        <color theme="1"/>
        <rFont val="Times New Roman"/>
        <family val="1"/>
      </rPr>
      <t>(</t>
    </r>
    <r>
      <rPr>
        <b/>
        <sz val="12"/>
        <color theme="1"/>
        <rFont val="標楷體"/>
        <family val="4"/>
        <charset val="136"/>
      </rPr>
      <t>非關係人</t>
    </r>
    <r>
      <rPr>
        <b/>
        <sz val="12"/>
        <color theme="1"/>
        <rFont val="Times New Roman"/>
        <family val="1"/>
      </rPr>
      <t>)</t>
    </r>
    <phoneticPr fontId="28" type="noConversion"/>
  </si>
  <si>
    <r>
      <t xml:space="preserve">2.1 </t>
    </r>
    <r>
      <rPr>
        <sz val="12"/>
        <color theme="1"/>
        <rFont val="標楷體"/>
        <family val="4"/>
        <charset val="136"/>
      </rPr>
      <t>債券型共同基金帳載價值</t>
    </r>
    <r>
      <rPr>
        <sz val="12"/>
        <color theme="1"/>
        <rFont val="Times New Roman"/>
        <family val="1"/>
      </rPr>
      <t>-</t>
    </r>
    <r>
      <rPr>
        <sz val="12"/>
        <color theme="1"/>
        <rFont val="標楷體"/>
        <family val="4"/>
        <charset val="136"/>
      </rPr>
      <t>已開發國家</t>
    </r>
    <phoneticPr fontId="28" type="noConversion"/>
  </si>
  <si>
    <r>
      <t xml:space="preserve">2.2 </t>
    </r>
    <r>
      <rPr>
        <sz val="12"/>
        <color theme="1"/>
        <rFont val="標楷體"/>
        <family val="4"/>
        <charset val="136"/>
      </rPr>
      <t>債券型共同基金帳載價值</t>
    </r>
    <r>
      <rPr>
        <sz val="12"/>
        <color theme="1"/>
        <rFont val="Times New Roman"/>
        <family val="1"/>
      </rPr>
      <t>-</t>
    </r>
    <r>
      <rPr>
        <sz val="12"/>
        <color theme="1"/>
        <rFont val="標楷體"/>
        <family val="4"/>
        <charset val="136"/>
      </rPr>
      <t>新興市場</t>
    </r>
    <phoneticPr fontId="28" type="noConversion"/>
  </si>
  <si>
    <r>
      <t>5.1 ETF-</t>
    </r>
    <r>
      <rPr>
        <sz val="12"/>
        <color theme="1"/>
        <rFont val="標楷體"/>
        <family val="4"/>
        <charset val="136"/>
      </rPr>
      <t>債券型帳載價值</t>
    </r>
    <r>
      <rPr>
        <sz val="12"/>
        <color theme="1"/>
        <rFont val="Times New Roman"/>
        <family val="1"/>
      </rPr>
      <t>-</t>
    </r>
    <r>
      <rPr>
        <sz val="12"/>
        <color theme="1"/>
        <rFont val="標楷體"/>
        <family val="4"/>
        <charset val="136"/>
      </rPr>
      <t>已開發國家</t>
    </r>
    <phoneticPr fontId="28" type="noConversion"/>
  </si>
  <si>
    <r>
      <t>5.2 ETF-</t>
    </r>
    <r>
      <rPr>
        <sz val="12"/>
        <color theme="1"/>
        <rFont val="標楷體"/>
        <family val="4"/>
        <charset val="136"/>
      </rPr>
      <t>債券型帳載價值</t>
    </r>
    <r>
      <rPr>
        <sz val="12"/>
        <color theme="1"/>
        <rFont val="Times New Roman"/>
        <family val="1"/>
      </rPr>
      <t>-</t>
    </r>
    <r>
      <rPr>
        <sz val="12"/>
        <color theme="1"/>
        <rFont val="標楷體"/>
        <family val="4"/>
        <charset val="136"/>
      </rPr>
      <t>新興市場</t>
    </r>
    <phoneticPr fontId="28" type="noConversion"/>
  </si>
  <si>
    <r>
      <t>6.1 ETF-</t>
    </r>
    <r>
      <rPr>
        <sz val="12"/>
        <color theme="1"/>
        <rFont val="標楷體"/>
        <family val="4"/>
        <charset val="136"/>
      </rPr>
      <t>其他型帳載價值</t>
    </r>
    <r>
      <rPr>
        <sz val="12"/>
        <color theme="1"/>
        <rFont val="Times New Roman"/>
        <family val="1"/>
      </rPr>
      <t>-</t>
    </r>
    <r>
      <rPr>
        <sz val="12"/>
        <color theme="1"/>
        <rFont val="標楷體"/>
        <family val="4"/>
        <charset val="136"/>
      </rPr>
      <t>已開發國家</t>
    </r>
    <phoneticPr fontId="28" type="noConversion"/>
  </si>
  <si>
    <r>
      <t>6.2 ETF-</t>
    </r>
    <r>
      <rPr>
        <sz val="12"/>
        <color theme="1"/>
        <rFont val="標楷體"/>
        <family val="4"/>
        <charset val="136"/>
      </rPr>
      <t>其他型帳載價值</t>
    </r>
    <r>
      <rPr>
        <sz val="12"/>
        <color theme="1"/>
        <rFont val="Times New Roman"/>
        <family val="1"/>
      </rPr>
      <t>-</t>
    </r>
    <r>
      <rPr>
        <sz val="12"/>
        <color theme="1"/>
        <rFont val="標楷體"/>
        <family val="4"/>
        <charset val="136"/>
      </rPr>
      <t>新興市場</t>
    </r>
    <phoneticPr fontId="28" type="noConversion"/>
  </si>
  <si>
    <r>
      <t>7.1 ETN</t>
    </r>
    <r>
      <rPr>
        <sz val="12"/>
        <color theme="1"/>
        <rFont val="標楷體"/>
        <family val="4"/>
        <charset val="136"/>
      </rPr>
      <t>帳載價值</t>
    </r>
    <r>
      <rPr>
        <sz val="12"/>
        <color theme="1"/>
        <rFont val="Times New Roman"/>
        <family val="1"/>
      </rPr>
      <t>-</t>
    </r>
    <r>
      <rPr>
        <sz val="12"/>
        <color theme="1"/>
        <rFont val="標楷體"/>
        <family val="4"/>
        <charset val="136"/>
      </rPr>
      <t>已開發國家</t>
    </r>
    <phoneticPr fontId="28" type="noConversion"/>
  </si>
  <si>
    <r>
      <t>7.2 ETN</t>
    </r>
    <r>
      <rPr>
        <sz val="12"/>
        <color theme="1"/>
        <rFont val="標楷體"/>
        <family val="4"/>
        <charset val="136"/>
      </rPr>
      <t>帳載價值</t>
    </r>
    <r>
      <rPr>
        <sz val="12"/>
        <color theme="1"/>
        <rFont val="Times New Roman"/>
        <family val="1"/>
      </rPr>
      <t>-</t>
    </r>
    <r>
      <rPr>
        <sz val="12"/>
        <color theme="1"/>
        <rFont val="標楷體"/>
        <family val="4"/>
        <charset val="136"/>
      </rPr>
      <t>新興市場</t>
    </r>
    <phoneticPr fontId="28" type="noConversion"/>
  </si>
  <si>
    <r>
      <t>1.1</t>
    </r>
    <r>
      <rPr>
        <sz val="12"/>
        <color theme="1"/>
        <rFont val="標楷體"/>
        <family val="4"/>
        <charset val="136"/>
      </rPr>
      <t>股票型共同基金帳載價值</t>
    </r>
    <r>
      <rPr>
        <sz val="12"/>
        <color theme="1"/>
        <rFont val="Times New Roman"/>
        <family val="1"/>
      </rPr>
      <t>-</t>
    </r>
    <r>
      <rPr>
        <sz val="12"/>
        <color theme="1"/>
        <rFont val="標楷體"/>
        <family val="4"/>
        <charset val="136"/>
      </rPr>
      <t>具控制與從屬關係</t>
    </r>
    <phoneticPr fontId="28" type="noConversion"/>
  </si>
  <si>
    <r>
      <t>1.2</t>
    </r>
    <r>
      <rPr>
        <sz val="12"/>
        <color theme="1"/>
        <rFont val="標楷體"/>
        <family val="4"/>
        <charset val="136"/>
      </rPr>
      <t>股票型共同基金帳載價值</t>
    </r>
    <r>
      <rPr>
        <sz val="12"/>
        <color theme="1"/>
        <rFont val="Times New Roman"/>
        <family val="1"/>
      </rPr>
      <t>-</t>
    </r>
    <r>
      <rPr>
        <sz val="12"/>
        <color theme="1"/>
        <rFont val="標楷體"/>
        <family val="4"/>
        <charset val="136"/>
      </rPr>
      <t>非控制與從屬關係</t>
    </r>
    <phoneticPr fontId="28" type="noConversion"/>
  </si>
  <si>
    <r>
      <t xml:space="preserve">2.1 </t>
    </r>
    <r>
      <rPr>
        <sz val="12"/>
        <color theme="1"/>
        <rFont val="標楷體"/>
        <family val="4"/>
        <charset val="136"/>
      </rPr>
      <t>債券型共同基金帳載價值</t>
    </r>
    <r>
      <rPr>
        <sz val="12"/>
        <color theme="1"/>
        <rFont val="Times New Roman"/>
        <family val="1"/>
      </rPr>
      <t>-</t>
    </r>
    <r>
      <rPr>
        <sz val="12"/>
        <color theme="1"/>
        <rFont val="標楷體"/>
        <family val="4"/>
        <charset val="136"/>
      </rPr>
      <t>具控制與從屬關係</t>
    </r>
    <phoneticPr fontId="28" type="noConversion"/>
  </si>
  <si>
    <r>
      <t xml:space="preserve">2.2 </t>
    </r>
    <r>
      <rPr>
        <sz val="12"/>
        <color theme="1"/>
        <rFont val="標楷體"/>
        <family val="4"/>
        <charset val="136"/>
      </rPr>
      <t>債券型共同基金帳載價值</t>
    </r>
    <r>
      <rPr>
        <sz val="12"/>
        <color theme="1"/>
        <rFont val="Times New Roman"/>
        <family val="1"/>
      </rPr>
      <t>-</t>
    </r>
    <r>
      <rPr>
        <sz val="12"/>
        <color theme="1"/>
        <rFont val="標楷體"/>
        <family val="4"/>
        <charset val="136"/>
      </rPr>
      <t>非控制與從屬關係</t>
    </r>
    <phoneticPr fontId="28" type="noConversion"/>
  </si>
  <si>
    <r>
      <t>5.1 ETF-</t>
    </r>
    <r>
      <rPr>
        <sz val="12"/>
        <color theme="1"/>
        <rFont val="標楷體"/>
        <family val="4"/>
        <charset val="136"/>
      </rPr>
      <t>債券型帳載價值</t>
    </r>
    <r>
      <rPr>
        <sz val="12"/>
        <color theme="1"/>
        <rFont val="Times New Roman"/>
        <family val="1"/>
      </rPr>
      <t>-</t>
    </r>
    <r>
      <rPr>
        <sz val="12"/>
        <color theme="1"/>
        <rFont val="標楷體"/>
        <family val="4"/>
        <charset val="136"/>
      </rPr>
      <t>具控制與從屬關係</t>
    </r>
    <phoneticPr fontId="28" type="noConversion"/>
  </si>
  <si>
    <r>
      <t>5.2 ETF-</t>
    </r>
    <r>
      <rPr>
        <sz val="12"/>
        <color theme="1"/>
        <rFont val="標楷體"/>
        <family val="4"/>
        <charset val="136"/>
      </rPr>
      <t>債券型帳載價值</t>
    </r>
    <r>
      <rPr>
        <sz val="12"/>
        <color theme="1"/>
        <rFont val="Times New Roman"/>
        <family val="1"/>
      </rPr>
      <t>-</t>
    </r>
    <r>
      <rPr>
        <sz val="12"/>
        <color theme="1"/>
        <rFont val="標楷體"/>
        <family val="4"/>
        <charset val="136"/>
      </rPr>
      <t>非控制與從屬關係</t>
    </r>
    <phoneticPr fontId="28" type="noConversion"/>
  </si>
  <si>
    <r>
      <t>6.1 ETF-</t>
    </r>
    <r>
      <rPr>
        <sz val="12"/>
        <color theme="1"/>
        <rFont val="標楷體"/>
        <family val="4"/>
        <charset val="136"/>
      </rPr>
      <t>其他型帳載價值</t>
    </r>
    <r>
      <rPr>
        <sz val="12"/>
        <color theme="1"/>
        <rFont val="Times New Roman"/>
        <family val="1"/>
      </rPr>
      <t>-</t>
    </r>
    <r>
      <rPr>
        <sz val="12"/>
        <color theme="1"/>
        <rFont val="標楷體"/>
        <family val="4"/>
        <charset val="136"/>
      </rPr>
      <t>具控制與從屬關係</t>
    </r>
    <phoneticPr fontId="28" type="noConversion"/>
  </si>
  <si>
    <r>
      <t>6.2 ETF-</t>
    </r>
    <r>
      <rPr>
        <sz val="12"/>
        <color theme="1"/>
        <rFont val="標楷體"/>
        <family val="4"/>
        <charset val="136"/>
      </rPr>
      <t>其他型帳載價值</t>
    </r>
    <r>
      <rPr>
        <sz val="12"/>
        <color theme="1"/>
        <rFont val="Times New Roman"/>
        <family val="1"/>
      </rPr>
      <t>-</t>
    </r>
    <r>
      <rPr>
        <sz val="12"/>
        <color theme="1"/>
        <rFont val="標楷體"/>
        <family val="4"/>
        <charset val="136"/>
      </rPr>
      <t>非控制與從屬關係</t>
    </r>
    <phoneticPr fontId="28" type="noConversion"/>
  </si>
  <si>
    <r>
      <t>7.1 ETN</t>
    </r>
    <r>
      <rPr>
        <sz val="12"/>
        <color theme="1"/>
        <rFont val="標楷體"/>
        <family val="4"/>
        <charset val="136"/>
      </rPr>
      <t>帳載價值</t>
    </r>
    <r>
      <rPr>
        <sz val="12"/>
        <color theme="1"/>
        <rFont val="Times New Roman"/>
        <family val="1"/>
      </rPr>
      <t>-</t>
    </r>
    <r>
      <rPr>
        <sz val="12"/>
        <color theme="1"/>
        <rFont val="標楷體"/>
        <family val="4"/>
        <charset val="136"/>
      </rPr>
      <t>具控制與從屬關係</t>
    </r>
    <phoneticPr fontId="28" type="noConversion"/>
  </si>
  <si>
    <r>
      <t>7.2 ETN</t>
    </r>
    <r>
      <rPr>
        <sz val="12"/>
        <color theme="1"/>
        <rFont val="標楷體"/>
        <family val="4"/>
        <charset val="136"/>
      </rPr>
      <t>帳載價值</t>
    </r>
    <r>
      <rPr>
        <sz val="12"/>
        <color theme="1"/>
        <rFont val="Times New Roman"/>
        <family val="1"/>
      </rPr>
      <t>-</t>
    </r>
    <r>
      <rPr>
        <sz val="12"/>
        <color theme="1"/>
        <rFont val="標楷體"/>
        <family val="4"/>
        <charset val="136"/>
      </rPr>
      <t>非控制與從屬關係</t>
    </r>
    <phoneticPr fontId="28" type="noConversion"/>
  </si>
  <si>
    <r>
      <rPr>
        <sz val="12"/>
        <color theme="1"/>
        <rFont val="標楷體"/>
        <family val="4"/>
        <charset val="136"/>
      </rPr>
      <t>上市股票</t>
    </r>
  </si>
  <si>
    <r>
      <rPr>
        <sz val="12"/>
        <color theme="1"/>
        <rFont val="標楷體"/>
        <family val="4"/>
        <charset val="136"/>
      </rPr>
      <t>股票型基金</t>
    </r>
    <r>
      <rPr>
        <sz val="12"/>
        <color theme="1"/>
        <rFont val="Times New Roman"/>
        <family val="1"/>
      </rPr>
      <t>(</t>
    </r>
    <r>
      <rPr>
        <sz val="12"/>
        <color theme="1"/>
        <rFont val="標楷體"/>
        <family val="4"/>
        <charset val="136"/>
      </rPr>
      <t>上市</t>
    </r>
    <r>
      <rPr>
        <sz val="12"/>
        <color theme="1"/>
        <rFont val="Times New Roman"/>
        <family val="1"/>
      </rPr>
      <t>)</t>
    </r>
  </si>
  <si>
    <r>
      <rPr>
        <sz val="12"/>
        <color theme="1"/>
        <rFont val="標楷體"/>
        <family val="4"/>
        <charset val="136"/>
      </rPr>
      <t>合計</t>
    </r>
  </si>
  <si>
    <r>
      <rPr>
        <sz val="12"/>
        <color theme="1"/>
        <rFont val="標楷體"/>
        <family val="4"/>
        <charset val="136"/>
      </rPr>
      <t>註：</t>
    </r>
  </si>
  <si>
    <r>
      <rPr>
        <sz val="12"/>
        <color theme="1"/>
        <rFont val="標楷體"/>
        <family val="4"/>
        <charset val="136"/>
      </rPr>
      <t>係指依資產負債表日之收盤價計算之總市值</t>
    </r>
  </si>
  <si>
    <r>
      <rPr>
        <sz val="12"/>
        <color theme="1"/>
        <rFont val="標楷體"/>
        <family val="4"/>
        <charset val="136"/>
      </rPr>
      <t>係指依資產負債表日前半年每日收盤價計算之算術平均價格</t>
    </r>
  </si>
  <si>
    <r>
      <t>Ai×Ri</t>
    </r>
    <r>
      <rPr>
        <sz val="10"/>
        <color theme="1"/>
        <rFont val="標楷體"/>
        <family val="4"/>
        <charset val="136"/>
      </rPr>
      <t>：證券化前各類資產之風險資本（</t>
    </r>
    <r>
      <rPr>
        <sz val="10"/>
        <color theme="1"/>
        <rFont val="Times New Roman"/>
        <family val="1"/>
      </rPr>
      <t>i</t>
    </r>
    <r>
      <rPr>
        <sz val="10"/>
        <color theme="1"/>
        <rFont val="標楷體"/>
        <family val="4"/>
        <charset val="136"/>
      </rPr>
      <t>資產金額</t>
    </r>
    <r>
      <rPr>
        <sz val="10"/>
        <color theme="1"/>
        <rFont val="Times New Roman"/>
        <family val="1"/>
      </rPr>
      <t>×i</t>
    </r>
    <r>
      <rPr>
        <sz val="10"/>
        <color theme="1"/>
        <rFont val="標楷體"/>
        <family val="4"/>
        <charset val="136"/>
      </rPr>
      <t>資產風險係數）</t>
    </r>
    <phoneticPr fontId="30" type="noConversion"/>
  </si>
  <si>
    <r>
      <t>Bi×Ri</t>
    </r>
    <r>
      <rPr>
        <sz val="10"/>
        <color theme="1"/>
        <rFont val="標楷體"/>
        <family val="4"/>
        <charset val="136"/>
      </rPr>
      <t>：證券化後經平等之各類資產</t>
    </r>
    <r>
      <rPr>
        <sz val="10"/>
        <color theme="1"/>
        <rFont val="Times New Roman"/>
        <family val="1"/>
      </rPr>
      <t>(</t>
    </r>
    <r>
      <rPr>
        <sz val="10"/>
        <color theme="1"/>
        <rFont val="標楷體"/>
        <family val="4"/>
        <charset val="136"/>
      </rPr>
      <t>證券</t>
    </r>
    <r>
      <rPr>
        <sz val="10"/>
        <color theme="1"/>
        <rFont val="Times New Roman"/>
        <family val="1"/>
      </rPr>
      <t>)</t>
    </r>
    <r>
      <rPr>
        <sz val="10"/>
        <color theme="1"/>
        <rFont val="標楷體"/>
        <family val="4"/>
        <charset val="136"/>
      </rPr>
      <t>風險資本（</t>
    </r>
    <r>
      <rPr>
        <sz val="10"/>
        <color theme="1"/>
        <rFont val="Times New Roman"/>
        <family val="1"/>
      </rPr>
      <t>j</t>
    </r>
    <r>
      <rPr>
        <sz val="10"/>
        <color theme="1"/>
        <rFont val="標楷體"/>
        <family val="4"/>
        <charset val="136"/>
      </rPr>
      <t>證券金額</t>
    </r>
    <r>
      <rPr>
        <sz val="10"/>
        <color theme="1"/>
        <rFont val="Times New Roman"/>
        <family val="1"/>
      </rPr>
      <t>×j</t>
    </r>
    <r>
      <rPr>
        <sz val="10"/>
        <color theme="1"/>
        <rFont val="標楷體"/>
        <family val="4"/>
        <charset val="136"/>
      </rPr>
      <t>證券風險係數）</t>
    </r>
    <phoneticPr fontId="30" type="noConversion"/>
  </si>
  <si>
    <r>
      <t>S</t>
    </r>
    <r>
      <rPr>
        <sz val="10"/>
        <color theme="1"/>
        <rFont val="標楷體"/>
        <family val="4"/>
        <charset val="136"/>
      </rPr>
      <t>：未評等之次順位證券金額</t>
    </r>
    <phoneticPr fontId="30" type="noConversion"/>
  </si>
  <si>
    <r>
      <t>Rs</t>
    </r>
    <r>
      <rPr>
        <sz val="10"/>
        <color theme="1"/>
        <rFont val="標楷體"/>
        <family val="4"/>
        <charset val="136"/>
      </rPr>
      <t>：未評等之次順位證券風險係數，且</t>
    </r>
    <r>
      <rPr>
        <sz val="10"/>
        <color theme="1"/>
        <rFont val="Times New Roman"/>
        <family val="1"/>
      </rPr>
      <t>Rs</t>
    </r>
    <r>
      <rPr>
        <sz val="10"/>
        <color theme="1"/>
        <rFont val="標楷體"/>
        <family val="4"/>
        <charset val="136"/>
      </rPr>
      <t>≦</t>
    </r>
    <r>
      <rPr>
        <sz val="10"/>
        <color theme="1"/>
        <rFont val="Times New Roman"/>
        <family val="1"/>
      </rPr>
      <t>1</t>
    </r>
    <phoneticPr fontId="30" type="noConversion"/>
  </si>
  <si>
    <r>
      <t xml:space="preserve"> </t>
    </r>
    <r>
      <rPr>
        <sz val="12"/>
        <color theme="1"/>
        <rFont val="標楷體"/>
        <family val="4"/>
        <charset val="136"/>
      </rPr>
      <t>保險股份有限公司</t>
    </r>
    <r>
      <rPr>
        <sz val="12"/>
        <color theme="1"/>
        <rFont val="Times New Roman"/>
        <family val="1"/>
      </rPr>
      <t xml:space="preserve">(  </t>
    </r>
    <r>
      <rPr>
        <sz val="12"/>
        <color theme="1"/>
        <rFont val="標楷體"/>
        <family val="4"/>
        <charset val="136"/>
      </rPr>
      <t>分公司</t>
    </r>
    <r>
      <rPr>
        <sz val="12"/>
        <color theme="1"/>
        <rFont val="Times New Roman"/>
        <family val="1"/>
      </rPr>
      <t xml:space="preserve">)   </t>
    </r>
    <r>
      <rPr>
        <sz val="12"/>
        <color theme="1"/>
        <rFont val="標楷體"/>
        <family val="4"/>
        <charset val="136"/>
      </rPr>
      <t>年度報表</t>
    </r>
    <phoneticPr fontId="30" type="noConversion"/>
  </si>
  <si>
    <r>
      <rPr>
        <sz val="12"/>
        <color theme="1"/>
        <rFont val="標楷體"/>
        <family val="4"/>
        <charset val="136"/>
      </rPr>
      <t>表</t>
    </r>
    <r>
      <rPr>
        <sz val="12"/>
        <color theme="1"/>
        <rFont val="Times New Roman"/>
        <family val="1"/>
      </rPr>
      <t>30-14</t>
    </r>
    <r>
      <rPr>
        <sz val="12"/>
        <color theme="1"/>
        <rFont val="標楷體"/>
        <family val="4"/>
        <charset val="136"/>
      </rPr>
      <t>：公司</t>
    </r>
    <r>
      <rPr>
        <sz val="12"/>
        <color theme="1"/>
        <rFont val="Times New Roman"/>
        <family val="1"/>
      </rPr>
      <t>β</t>
    </r>
    <r>
      <rPr>
        <sz val="12"/>
        <color theme="1"/>
        <rFont val="標楷體"/>
        <family val="4"/>
        <charset val="136"/>
      </rPr>
      <t>值及股票逆景氣循環資產風險係數計算表</t>
    </r>
    <phoneticPr fontId="28" type="noConversion"/>
  </si>
  <si>
    <r>
      <rPr>
        <b/>
        <sz val="12"/>
        <color theme="1"/>
        <rFont val="標楷體"/>
        <family val="4"/>
        <charset val="136"/>
      </rPr>
      <t>列號</t>
    </r>
    <phoneticPr fontId="28" type="noConversion"/>
  </si>
  <si>
    <r>
      <rPr>
        <b/>
        <sz val="12"/>
        <color theme="1"/>
        <rFont val="標楷體"/>
        <family val="4"/>
        <charset val="136"/>
      </rPr>
      <t>資產項目</t>
    </r>
    <phoneticPr fontId="28" type="noConversion"/>
  </si>
  <si>
    <r>
      <rPr>
        <b/>
        <sz val="12"/>
        <color theme="1"/>
        <rFont val="標楷體"/>
        <family val="4"/>
        <charset val="136"/>
      </rPr>
      <t>基準係數</t>
    </r>
    <phoneticPr fontId="28" type="noConversion"/>
  </si>
  <si>
    <r>
      <rPr>
        <b/>
        <sz val="12"/>
        <color theme="1"/>
        <rFont val="標楷體"/>
        <family val="4"/>
        <charset val="136"/>
      </rPr>
      <t>股票逆景氣循環措施調整項</t>
    </r>
    <r>
      <rPr>
        <b/>
        <sz val="12"/>
        <color theme="1"/>
        <rFont val="Times New Roman"/>
        <family val="1"/>
      </rPr>
      <t xml:space="preserve"> × 0.85</t>
    </r>
  </si>
  <si>
    <r>
      <rPr>
        <b/>
        <sz val="12"/>
        <color theme="1"/>
        <rFont val="標楷體"/>
        <family val="4"/>
        <charset val="136"/>
      </rPr>
      <t>股票逆景氣循環調整後係數</t>
    </r>
  </si>
  <si>
    <r>
      <t>β</t>
    </r>
    <r>
      <rPr>
        <b/>
        <sz val="12"/>
        <color theme="1"/>
        <rFont val="標楷體"/>
        <family val="4"/>
        <charset val="136"/>
      </rPr>
      <t>值</t>
    </r>
    <phoneticPr fontId="28" type="noConversion"/>
  </si>
  <si>
    <r>
      <rPr>
        <b/>
        <sz val="12"/>
        <color theme="1"/>
        <rFont val="標楷體"/>
        <family val="4"/>
        <charset val="136"/>
      </rPr>
      <t>計算</t>
    </r>
    <r>
      <rPr>
        <b/>
        <sz val="12"/>
        <color theme="1"/>
        <rFont val="Times New Roman"/>
        <family val="1"/>
      </rPr>
      <t>β</t>
    </r>
    <r>
      <rPr>
        <b/>
        <sz val="12"/>
        <color theme="1"/>
        <rFont val="標楷體"/>
        <family val="4"/>
        <charset val="136"/>
      </rPr>
      <t>值後係數</t>
    </r>
    <phoneticPr fontId="28" type="noConversion"/>
  </si>
  <si>
    <r>
      <rPr>
        <b/>
        <sz val="12"/>
        <color theme="1"/>
        <rFont val="標楷體"/>
        <family val="4"/>
        <charset val="136"/>
      </rPr>
      <t>係數上限</t>
    </r>
    <phoneticPr fontId="28" type="noConversion"/>
  </si>
  <si>
    <r>
      <rPr>
        <b/>
        <sz val="12"/>
        <color theme="1"/>
        <rFont val="標楷體"/>
        <family val="4"/>
        <charset val="136"/>
      </rPr>
      <t>係數下限</t>
    </r>
    <phoneticPr fontId="28" type="noConversion"/>
  </si>
  <si>
    <r>
      <rPr>
        <b/>
        <sz val="12"/>
        <color theme="1"/>
        <rFont val="標楷體"/>
        <family val="4"/>
        <charset val="136"/>
      </rPr>
      <t>調整後風險係數</t>
    </r>
    <phoneticPr fontId="28" type="noConversion"/>
  </si>
  <si>
    <r>
      <rPr>
        <sz val="12"/>
        <color theme="1"/>
        <rFont val="標楷體"/>
        <family val="4"/>
        <charset val="136"/>
      </rPr>
      <t>國內股票</t>
    </r>
    <phoneticPr fontId="28" type="noConversion"/>
  </si>
  <si>
    <r>
      <rPr>
        <sz val="12"/>
        <color theme="1"/>
        <rFont val="標楷體"/>
        <family val="4"/>
        <charset val="136"/>
      </rPr>
      <t>上市普通股</t>
    </r>
    <phoneticPr fontId="28" type="noConversion"/>
  </si>
  <si>
    <r>
      <rPr>
        <sz val="12"/>
        <color theme="1"/>
        <rFont val="標楷體"/>
        <family val="4"/>
        <charset val="136"/>
      </rPr>
      <t>擔任被投資公司之董監事</t>
    </r>
    <phoneticPr fontId="28" type="noConversion"/>
  </si>
  <si>
    <r>
      <rPr>
        <sz val="12"/>
        <color theme="1"/>
        <rFont val="標楷體"/>
        <family val="4"/>
        <charset val="136"/>
      </rPr>
      <t>未擔任被投資公司之董監事</t>
    </r>
    <phoneticPr fontId="28" type="noConversion"/>
  </si>
  <si>
    <r>
      <rPr>
        <sz val="12"/>
        <color theme="1"/>
        <rFont val="標楷體"/>
        <family val="4"/>
        <charset val="136"/>
      </rPr>
      <t>上櫃普通股</t>
    </r>
    <phoneticPr fontId="28" type="noConversion"/>
  </si>
  <si>
    <r>
      <rPr>
        <sz val="12"/>
        <color theme="1"/>
        <rFont val="標楷體"/>
        <family val="4"/>
        <charset val="136"/>
      </rPr>
      <t>國內受益憑證</t>
    </r>
    <phoneticPr fontId="28" type="noConversion"/>
  </si>
  <si>
    <r>
      <rPr>
        <sz val="12"/>
        <color theme="1"/>
        <rFont val="標楷體"/>
        <family val="4"/>
        <charset val="136"/>
      </rPr>
      <t>股票型共同基金</t>
    </r>
  </si>
  <si>
    <r>
      <rPr>
        <sz val="12"/>
        <color theme="1"/>
        <rFont val="標楷體"/>
        <family val="4"/>
        <charset val="136"/>
      </rPr>
      <t>國外股票</t>
    </r>
    <r>
      <rPr>
        <sz val="12"/>
        <color theme="1"/>
        <rFont val="Times New Roman"/>
        <family val="1"/>
      </rPr>
      <t>-</t>
    </r>
    <r>
      <rPr>
        <sz val="12"/>
        <color theme="1"/>
        <rFont val="標楷體"/>
        <family val="4"/>
        <charset val="136"/>
      </rPr>
      <t>已開發國家</t>
    </r>
  </si>
  <si>
    <r>
      <rPr>
        <sz val="12"/>
        <color theme="1"/>
        <rFont val="標楷體"/>
        <family val="4"/>
        <charset val="136"/>
      </rPr>
      <t>普通股</t>
    </r>
  </si>
  <si>
    <r>
      <rPr>
        <sz val="12"/>
        <color theme="1"/>
        <rFont val="標楷體"/>
        <family val="4"/>
        <charset val="136"/>
      </rPr>
      <t>非固定收益特別股</t>
    </r>
  </si>
  <si>
    <r>
      <rPr>
        <sz val="12"/>
        <color theme="1"/>
        <rFont val="標楷體"/>
        <family val="4"/>
        <charset val="136"/>
      </rPr>
      <t>國外受益憑證</t>
    </r>
    <r>
      <rPr>
        <sz val="12"/>
        <color theme="1"/>
        <rFont val="Times New Roman"/>
        <family val="1"/>
      </rPr>
      <t>-</t>
    </r>
    <r>
      <rPr>
        <sz val="12"/>
        <color theme="1"/>
        <rFont val="標楷體"/>
        <family val="4"/>
        <charset val="136"/>
      </rPr>
      <t>已開發國家</t>
    </r>
  </si>
  <si>
    <r>
      <rPr>
        <sz val="12"/>
        <color theme="1"/>
        <rFont val="標楷體"/>
        <family val="4"/>
        <charset val="136"/>
      </rPr>
      <t>國外股票</t>
    </r>
    <r>
      <rPr>
        <sz val="12"/>
        <color theme="1"/>
        <rFont val="Times New Roman"/>
        <family val="1"/>
      </rPr>
      <t>-</t>
    </r>
    <r>
      <rPr>
        <sz val="12"/>
        <color theme="1"/>
        <rFont val="標楷體"/>
        <family val="4"/>
        <charset val="136"/>
      </rPr>
      <t>新興市場</t>
    </r>
  </si>
  <si>
    <r>
      <rPr>
        <sz val="12"/>
        <color theme="1"/>
        <rFont val="標楷體"/>
        <family val="4"/>
        <charset val="136"/>
      </rPr>
      <t>國外受益憑證</t>
    </r>
    <r>
      <rPr>
        <sz val="12"/>
        <color theme="1"/>
        <rFont val="Times New Roman"/>
        <family val="1"/>
      </rPr>
      <t>-</t>
    </r>
    <r>
      <rPr>
        <sz val="12"/>
        <color theme="1"/>
        <rFont val="標楷體"/>
        <family val="4"/>
        <charset val="136"/>
      </rPr>
      <t>新興市場</t>
    </r>
  </si>
  <si>
    <r>
      <rPr>
        <sz val="10"/>
        <color theme="1"/>
        <rFont val="標楷體"/>
        <family val="4"/>
        <charset val="136"/>
      </rPr>
      <t>小計</t>
    </r>
    <phoneticPr fontId="28" type="noConversion"/>
  </si>
  <si>
    <r>
      <rPr>
        <sz val="10"/>
        <color theme="1"/>
        <rFont val="標楷體"/>
        <family val="4"/>
        <charset val="136"/>
      </rPr>
      <t>合計</t>
    </r>
    <phoneticPr fontId="28" type="noConversion"/>
  </si>
  <si>
    <r>
      <t xml:space="preserve">佔總自留賠款準備金比例 </t>
    </r>
    <r>
      <rPr>
        <i/>
        <sz val="10"/>
        <color theme="1"/>
        <rFont val="標楷體"/>
        <family val="4"/>
        <charset val="136"/>
      </rPr>
      <t>Z</t>
    </r>
    <r>
      <rPr>
        <i/>
        <vertAlign val="subscript"/>
        <sz val="10"/>
        <color theme="1"/>
        <rFont val="標楷體"/>
        <family val="4"/>
        <charset val="136"/>
      </rPr>
      <t>i</t>
    </r>
    <phoneticPr fontId="28" type="noConversion"/>
  </si>
  <si>
    <r>
      <t>Z</t>
    </r>
    <r>
      <rPr>
        <i/>
        <vertAlign val="subscript"/>
        <sz val="10"/>
        <color theme="1"/>
        <rFont val="標楷體"/>
        <family val="4"/>
        <charset val="136"/>
      </rPr>
      <t>i</t>
    </r>
    <r>
      <rPr>
        <i/>
        <vertAlign val="superscript"/>
        <sz val="10"/>
        <color theme="1"/>
        <rFont val="標楷體"/>
        <family val="4"/>
        <charset val="136"/>
      </rPr>
      <t>2</t>
    </r>
    <phoneticPr fontId="28" type="noConversion"/>
  </si>
  <si>
    <r>
      <t xml:space="preserve">佔總自留保費比例 </t>
    </r>
    <r>
      <rPr>
        <i/>
        <sz val="10"/>
        <color theme="1"/>
        <rFont val="標楷體"/>
        <family val="4"/>
        <charset val="136"/>
      </rPr>
      <t>Z</t>
    </r>
    <r>
      <rPr>
        <i/>
        <vertAlign val="subscript"/>
        <sz val="10"/>
        <color theme="1"/>
        <rFont val="標楷體"/>
        <family val="4"/>
        <charset val="136"/>
      </rPr>
      <t>i</t>
    </r>
    <phoneticPr fontId="28" type="noConversion"/>
  </si>
  <si>
    <r>
      <t xml:space="preserve">1/48 </t>
    </r>
    <r>
      <rPr>
        <sz val="10"/>
        <color theme="1"/>
        <rFont val="標楷體"/>
        <family val="4"/>
        <charset val="136"/>
      </rPr>
      <t>≦</t>
    </r>
    <r>
      <rPr>
        <sz val="10"/>
        <color theme="1"/>
        <rFont val="Arial"/>
        <family val="2"/>
      </rPr>
      <t xml:space="preserve"> H &lt; 1/36</t>
    </r>
    <phoneticPr fontId="28" type="noConversion"/>
  </si>
  <si>
    <r>
      <t xml:space="preserve">1/36 </t>
    </r>
    <r>
      <rPr>
        <sz val="10"/>
        <color theme="1"/>
        <rFont val="標楷體"/>
        <family val="4"/>
        <charset val="136"/>
      </rPr>
      <t>≦</t>
    </r>
    <r>
      <rPr>
        <sz val="10"/>
        <color theme="1"/>
        <rFont val="Arial"/>
        <family val="2"/>
      </rPr>
      <t xml:space="preserve"> H &lt; 1/28</t>
    </r>
    <phoneticPr fontId="28" type="noConversion"/>
  </si>
  <si>
    <r>
      <t xml:space="preserve">1/28 </t>
    </r>
    <r>
      <rPr>
        <sz val="10"/>
        <color theme="1"/>
        <rFont val="標楷體"/>
        <family val="4"/>
        <charset val="136"/>
      </rPr>
      <t>≦</t>
    </r>
    <r>
      <rPr>
        <sz val="10"/>
        <color theme="1"/>
        <rFont val="Arial"/>
        <family val="2"/>
      </rPr>
      <t xml:space="preserve"> H &lt; 1/20</t>
    </r>
    <phoneticPr fontId="28" type="noConversion"/>
  </si>
  <si>
    <r>
      <t xml:space="preserve">1/20 </t>
    </r>
    <r>
      <rPr>
        <sz val="10"/>
        <color theme="1"/>
        <rFont val="標楷體"/>
        <family val="4"/>
        <charset val="136"/>
      </rPr>
      <t>≦</t>
    </r>
    <r>
      <rPr>
        <sz val="10"/>
        <color theme="1"/>
        <rFont val="Arial"/>
        <family val="2"/>
      </rPr>
      <t xml:space="preserve"> H &lt; 1/12</t>
    </r>
    <phoneticPr fontId="28" type="noConversion"/>
  </si>
  <si>
    <r>
      <t xml:space="preserve">1/12 </t>
    </r>
    <r>
      <rPr>
        <sz val="10"/>
        <color theme="1"/>
        <rFont val="標楷體"/>
        <family val="4"/>
        <charset val="136"/>
      </rPr>
      <t>≦</t>
    </r>
    <r>
      <rPr>
        <sz val="10"/>
        <color theme="1"/>
        <rFont val="Arial"/>
        <family val="2"/>
      </rPr>
      <t xml:space="preserve"> H &lt; 1/  5</t>
    </r>
    <phoneticPr fontId="28" type="noConversion"/>
  </si>
  <si>
    <r>
      <t xml:space="preserve">1/ 5 </t>
    </r>
    <r>
      <rPr>
        <sz val="10"/>
        <color theme="1"/>
        <rFont val="標楷體"/>
        <family val="4"/>
        <charset val="136"/>
      </rPr>
      <t>≦</t>
    </r>
    <r>
      <rPr>
        <sz val="10"/>
        <color theme="1"/>
        <rFont val="Arial"/>
        <family val="2"/>
      </rPr>
      <t xml:space="preserve"> H &lt;     1  </t>
    </r>
    <phoneticPr fontId="28" type="noConversion"/>
  </si>
  <si>
    <r>
      <t xml:space="preserve"> </t>
    </r>
    <r>
      <rPr>
        <sz val="12"/>
        <color theme="1"/>
        <rFont val="標楷體"/>
        <family val="4"/>
        <charset val="136"/>
      </rPr>
      <t>保險股份有限公司</t>
    </r>
    <r>
      <rPr>
        <sz val="12"/>
        <color theme="1"/>
        <rFont val="Times New Roman"/>
        <family val="1"/>
      </rPr>
      <t xml:space="preserve">(  </t>
    </r>
    <r>
      <rPr>
        <sz val="12"/>
        <color theme="1"/>
        <rFont val="標楷體"/>
        <family val="4"/>
        <charset val="136"/>
      </rPr>
      <t>分公司</t>
    </r>
    <r>
      <rPr>
        <sz val="12"/>
        <color theme="1"/>
        <rFont val="Times New Roman"/>
        <family val="1"/>
      </rPr>
      <t xml:space="preserve">)   </t>
    </r>
    <r>
      <rPr>
        <sz val="12"/>
        <color theme="1"/>
        <rFont val="標楷體"/>
        <family val="4"/>
        <charset val="136"/>
      </rPr>
      <t>年度報表</t>
    </r>
    <phoneticPr fontId="28" type="noConversion"/>
  </si>
  <si>
    <r>
      <rPr>
        <sz val="12"/>
        <color theme="1"/>
        <rFont val="標楷體"/>
        <family val="4"/>
        <charset val="136"/>
      </rPr>
      <t>表</t>
    </r>
    <r>
      <rPr>
        <sz val="12"/>
        <color theme="1"/>
        <rFont val="Times New Roman"/>
        <family val="1"/>
      </rPr>
      <t>30-10</t>
    </r>
    <r>
      <rPr>
        <sz val="12"/>
        <color theme="1"/>
        <rFont val="標楷體"/>
        <family val="4"/>
        <charset val="136"/>
      </rPr>
      <t>：資產集中度係數計算表</t>
    </r>
    <phoneticPr fontId="28" type="noConversion"/>
  </si>
  <si>
    <r>
      <rPr>
        <sz val="12"/>
        <color theme="1"/>
        <rFont val="標楷體"/>
        <family val="4"/>
        <charset val="136"/>
      </rPr>
      <t>單位：新台幣元</t>
    </r>
    <phoneticPr fontId="28" type="noConversion"/>
  </si>
  <si>
    <r>
      <rPr>
        <sz val="12"/>
        <color theme="1"/>
        <rFont val="標楷體"/>
        <family val="4"/>
        <charset val="136"/>
      </rPr>
      <t>風險項目</t>
    </r>
    <phoneticPr fontId="28" type="noConversion"/>
  </si>
  <si>
    <r>
      <rPr>
        <b/>
        <sz val="12"/>
        <color theme="1"/>
        <rFont val="標楷體"/>
        <family val="4"/>
        <charset val="136"/>
      </rPr>
      <t>金</t>
    </r>
    <r>
      <rPr>
        <b/>
        <sz val="12"/>
        <color theme="1"/>
        <rFont val="Times New Roman"/>
        <family val="1"/>
      </rPr>
      <t xml:space="preserve">        </t>
    </r>
    <r>
      <rPr>
        <b/>
        <sz val="12"/>
        <color theme="1"/>
        <rFont val="標楷體"/>
        <family val="4"/>
        <charset val="136"/>
      </rPr>
      <t>額</t>
    </r>
    <phoneticPr fontId="28" type="noConversion"/>
  </si>
  <si>
    <r>
      <rPr>
        <b/>
        <sz val="12"/>
        <color theme="1"/>
        <rFont val="標楷體"/>
        <family val="4"/>
        <charset val="136"/>
      </rPr>
      <t>占投資資產比率</t>
    </r>
    <r>
      <rPr>
        <b/>
        <sz val="12"/>
        <color theme="1"/>
        <rFont val="Times New Roman"/>
        <family val="1"/>
      </rPr>
      <t xml:space="preserve"> Zi</t>
    </r>
    <phoneticPr fontId="30" type="noConversion"/>
  </si>
  <si>
    <r>
      <t>Z</t>
    </r>
    <r>
      <rPr>
        <b/>
        <i/>
        <vertAlign val="subscript"/>
        <sz val="12"/>
        <color theme="1"/>
        <rFont val="Times New Roman"/>
        <family val="1"/>
      </rPr>
      <t>i</t>
    </r>
    <r>
      <rPr>
        <b/>
        <i/>
        <vertAlign val="superscript"/>
        <sz val="12"/>
        <color theme="1"/>
        <rFont val="Times New Roman"/>
        <family val="1"/>
      </rPr>
      <t>2</t>
    </r>
    <phoneticPr fontId="28" type="noConversion"/>
  </si>
  <si>
    <r>
      <t>1.</t>
    </r>
    <r>
      <rPr>
        <sz val="12"/>
        <color theme="1"/>
        <rFont val="標楷體"/>
        <family val="4"/>
        <charset val="136"/>
      </rPr>
      <t>公司債、金融債券、不動產及金融資產受益證券</t>
    </r>
    <r>
      <rPr>
        <sz val="12"/>
        <color theme="1"/>
        <rFont val="Times New Roman"/>
        <family val="1"/>
      </rPr>
      <t>(</t>
    </r>
    <r>
      <rPr>
        <sz val="12"/>
        <color theme="1"/>
        <rFont val="標楷體"/>
        <family val="4"/>
        <charset val="136"/>
      </rPr>
      <t>含資產基礎證券</t>
    </r>
    <r>
      <rPr>
        <sz val="12"/>
        <color theme="1"/>
        <rFont val="Times New Roman"/>
        <family val="1"/>
      </rPr>
      <t>)</t>
    </r>
    <r>
      <rPr>
        <sz val="12"/>
        <color theme="1"/>
        <rFont val="標楷體"/>
        <family val="4"/>
        <charset val="136"/>
      </rPr>
      <t>、票券</t>
    </r>
    <r>
      <rPr>
        <sz val="12"/>
        <color theme="1"/>
        <rFont val="Times New Roman"/>
        <family val="1"/>
      </rPr>
      <t>-</t>
    </r>
    <r>
      <rPr>
        <b/>
        <sz val="12"/>
        <color theme="1"/>
        <rFont val="標楷體"/>
        <family val="4"/>
        <charset val="136"/>
      </rPr>
      <t>國內</t>
    </r>
    <phoneticPr fontId="28" type="noConversion"/>
  </si>
  <si>
    <r>
      <t>2.</t>
    </r>
    <r>
      <rPr>
        <sz val="12"/>
        <color theme="1"/>
        <rFont val="標楷體"/>
        <family val="4"/>
        <charset val="136"/>
      </rPr>
      <t>公債</t>
    </r>
    <r>
      <rPr>
        <sz val="12"/>
        <color theme="1"/>
        <rFont val="Times New Roman"/>
        <family val="1"/>
      </rPr>
      <t>-</t>
    </r>
    <r>
      <rPr>
        <b/>
        <sz val="12"/>
        <color theme="1"/>
        <rFont val="標楷體"/>
        <family val="4"/>
        <charset val="136"/>
      </rPr>
      <t>國外</t>
    </r>
    <phoneticPr fontId="28" type="noConversion"/>
  </si>
  <si>
    <r>
      <t>3.</t>
    </r>
    <r>
      <rPr>
        <sz val="12"/>
        <color theme="1"/>
        <rFont val="標楷體"/>
        <family val="4"/>
        <charset val="136"/>
      </rPr>
      <t>公司債及金融資產受益證券</t>
    </r>
    <r>
      <rPr>
        <sz val="12"/>
        <color theme="1"/>
        <rFont val="Times New Roman"/>
        <family val="1"/>
      </rPr>
      <t>(</t>
    </r>
    <r>
      <rPr>
        <sz val="12"/>
        <color theme="1"/>
        <rFont val="標楷體"/>
        <family val="4"/>
        <charset val="136"/>
      </rPr>
      <t>含資產基礎證券</t>
    </r>
    <r>
      <rPr>
        <sz val="12"/>
        <color theme="1"/>
        <rFont val="Times New Roman"/>
        <family val="1"/>
      </rPr>
      <t>)-</t>
    </r>
    <r>
      <rPr>
        <b/>
        <sz val="12"/>
        <color theme="1"/>
        <rFont val="標楷體"/>
        <family val="4"/>
        <charset val="136"/>
      </rPr>
      <t>國外</t>
    </r>
    <phoneticPr fontId="28" type="noConversion"/>
  </si>
  <si>
    <r>
      <t>4.</t>
    </r>
    <r>
      <rPr>
        <sz val="12"/>
        <color theme="1"/>
        <rFont val="標楷體"/>
        <family val="4"/>
        <charset val="136"/>
      </rPr>
      <t>股票、受益憑證、</t>
    </r>
    <r>
      <rPr>
        <sz val="12"/>
        <color theme="1"/>
        <rFont val="Times New Roman"/>
        <family val="1"/>
      </rPr>
      <t>ETF</t>
    </r>
    <r>
      <rPr>
        <sz val="12"/>
        <color theme="1"/>
        <rFont val="標楷體"/>
        <family val="4"/>
        <charset val="136"/>
      </rPr>
      <t>及</t>
    </r>
    <r>
      <rPr>
        <sz val="12"/>
        <color theme="1"/>
        <rFont val="Times New Roman"/>
        <family val="1"/>
      </rPr>
      <t>ETN-</t>
    </r>
    <r>
      <rPr>
        <b/>
        <sz val="12"/>
        <color theme="1"/>
        <rFont val="標楷體"/>
        <family val="4"/>
        <charset val="136"/>
      </rPr>
      <t>國內</t>
    </r>
    <phoneticPr fontId="28" type="noConversion"/>
  </si>
  <si>
    <r>
      <t>5.</t>
    </r>
    <r>
      <rPr>
        <sz val="12"/>
        <color theme="1"/>
        <rFont val="標楷體"/>
        <family val="4"/>
        <charset val="136"/>
      </rPr>
      <t>股票、</t>
    </r>
    <r>
      <rPr>
        <sz val="12"/>
        <color theme="1"/>
        <rFont val="Times New Roman"/>
        <family val="1"/>
      </rPr>
      <t>ETF</t>
    </r>
    <r>
      <rPr>
        <sz val="12"/>
        <color theme="1"/>
        <rFont val="標楷體"/>
        <family val="4"/>
        <charset val="136"/>
      </rPr>
      <t>、</t>
    </r>
    <r>
      <rPr>
        <sz val="12"/>
        <color theme="1"/>
        <rFont val="Times New Roman"/>
        <family val="1"/>
      </rPr>
      <t>ETN</t>
    </r>
    <r>
      <rPr>
        <sz val="12"/>
        <color theme="1"/>
        <rFont val="標楷體"/>
        <family val="4"/>
        <charset val="136"/>
      </rPr>
      <t>、受益憑證及信託資金、不動產投資信託基金</t>
    </r>
    <r>
      <rPr>
        <sz val="12"/>
        <color theme="1"/>
        <rFont val="Times New Roman"/>
        <family val="1"/>
      </rPr>
      <t xml:space="preserve"> -</t>
    </r>
    <r>
      <rPr>
        <b/>
        <sz val="12"/>
        <color theme="1"/>
        <rFont val="標楷體"/>
        <family val="4"/>
        <charset val="136"/>
      </rPr>
      <t>國外</t>
    </r>
    <phoneticPr fontId="30" type="noConversion"/>
  </si>
  <si>
    <r>
      <t>6.</t>
    </r>
    <r>
      <rPr>
        <sz val="12"/>
        <color theme="1"/>
        <rFont val="標楷體"/>
        <family val="4"/>
        <charset val="136"/>
      </rPr>
      <t>不動產</t>
    </r>
    <r>
      <rPr>
        <sz val="12"/>
        <color theme="1"/>
        <rFont val="Times New Roman"/>
        <family val="1"/>
      </rPr>
      <t>-</t>
    </r>
    <r>
      <rPr>
        <b/>
        <sz val="12"/>
        <color theme="1"/>
        <rFont val="標楷體"/>
        <family val="4"/>
        <charset val="136"/>
      </rPr>
      <t>國內及國外</t>
    </r>
    <phoneticPr fontId="28" type="noConversion"/>
  </si>
  <si>
    <r>
      <t>7.</t>
    </r>
    <r>
      <rPr>
        <sz val="12"/>
        <color theme="1"/>
        <rFont val="標楷體"/>
        <family val="4"/>
        <charset val="136"/>
      </rPr>
      <t>擔保放款</t>
    </r>
    <r>
      <rPr>
        <sz val="12"/>
        <color theme="1"/>
        <rFont val="Times New Roman"/>
        <family val="1"/>
      </rPr>
      <t>-</t>
    </r>
    <r>
      <rPr>
        <b/>
        <sz val="12"/>
        <color theme="1"/>
        <rFont val="標楷體"/>
        <family val="4"/>
        <charset val="136"/>
      </rPr>
      <t>國內及國外</t>
    </r>
    <phoneticPr fontId="28" type="noConversion"/>
  </si>
  <si>
    <r>
      <rPr>
        <sz val="12"/>
        <color theme="1"/>
        <rFont val="標楷體"/>
        <family val="4"/>
        <charset val="136"/>
      </rPr>
      <t>總</t>
    </r>
    <r>
      <rPr>
        <sz val="12"/>
        <color theme="1"/>
        <rFont val="Times New Roman"/>
        <family val="1"/>
      </rPr>
      <t xml:space="preserve">  </t>
    </r>
    <r>
      <rPr>
        <sz val="12"/>
        <color theme="1"/>
        <rFont val="標楷體"/>
        <family val="4"/>
        <charset val="136"/>
      </rPr>
      <t>計</t>
    </r>
    <r>
      <rPr>
        <sz val="10"/>
        <color indexed="10"/>
        <rFont val="Book Antiqua"/>
        <family val="1"/>
      </rPr>
      <t/>
    </r>
    <phoneticPr fontId="28" type="noConversion"/>
  </si>
  <si>
    <r>
      <t xml:space="preserve">Herfindahl Index </t>
    </r>
    <r>
      <rPr>
        <b/>
        <sz val="12"/>
        <color theme="1"/>
        <rFont val="標楷體"/>
        <family val="4"/>
        <charset val="136"/>
      </rPr>
      <t>係數表</t>
    </r>
    <phoneticPr fontId="28" type="noConversion"/>
  </si>
  <si>
    <r>
      <t>H</t>
    </r>
    <r>
      <rPr>
        <b/>
        <sz val="12"/>
        <color theme="1"/>
        <rFont val="標楷體"/>
        <family val="4"/>
        <charset val="136"/>
      </rPr>
      <t>下界</t>
    </r>
    <phoneticPr fontId="28" type="noConversion"/>
  </si>
  <si>
    <r>
      <rPr>
        <b/>
        <sz val="12"/>
        <color theme="1"/>
        <rFont val="標楷體"/>
        <family val="4"/>
        <charset val="136"/>
      </rPr>
      <t>係數</t>
    </r>
    <phoneticPr fontId="28" type="noConversion"/>
  </si>
  <si>
    <r>
      <t>1/7</t>
    </r>
    <r>
      <rPr>
        <sz val="12"/>
        <color theme="1"/>
        <rFont val="標楷體"/>
        <family val="4"/>
        <charset val="136"/>
      </rPr>
      <t>≦</t>
    </r>
    <r>
      <rPr>
        <sz val="12"/>
        <color theme="1"/>
        <rFont val="Times New Roman"/>
        <family val="1"/>
      </rPr>
      <t xml:space="preserve">H&lt;1/6
</t>
    </r>
    <r>
      <rPr>
        <sz val="12"/>
        <color theme="1"/>
        <rFont val="標楷體"/>
        <family val="4"/>
        <charset val="136"/>
      </rPr>
      <t>或</t>
    </r>
    <r>
      <rPr>
        <sz val="12"/>
        <color theme="1"/>
        <rFont val="Times New Roman"/>
        <family val="1"/>
      </rPr>
      <t>H</t>
    </r>
    <r>
      <rPr>
        <sz val="12"/>
        <color theme="1"/>
        <rFont val="標楷體"/>
        <family val="4"/>
        <charset val="136"/>
      </rPr>
      <t>＝</t>
    </r>
    <r>
      <rPr>
        <sz val="12"/>
        <color theme="1"/>
        <rFont val="Times New Roman"/>
        <family val="1"/>
      </rPr>
      <t>0</t>
    </r>
    <phoneticPr fontId="28" type="noConversion"/>
  </si>
  <si>
    <r>
      <t>1/6</t>
    </r>
    <r>
      <rPr>
        <sz val="12"/>
        <color theme="1"/>
        <rFont val="標楷體"/>
        <family val="4"/>
        <charset val="136"/>
      </rPr>
      <t>≦</t>
    </r>
    <r>
      <rPr>
        <sz val="12"/>
        <color theme="1"/>
        <rFont val="Times New Roman"/>
        <family val="1"/>
      </rPr>
      <t>H&lt;1/5</t>
    </r>
    <phoneticPr fontId="28" type="noConversion"/>
  </si>
  <si>
    <r>
      <t>1/5</t>
    </r>
    <r>
      <rPr>
        <sz val="12"/>
        <color theme="1"/>
        <rFont val="標楷體"/>
        <family val="4"/>
        <charset val="136"/>
      </rPr>
      <t>≦</t>
    </r>
    <r>
      <rPr>
        <sz val="12"/>
        <color theme="1"/>
        <rFont val="Times New Roman"/>
        <family val="1"/>
      </rPr>
      <t>H&lt;1/4</t>
    </r>
    <phoneticPr fontId="28" type="noConversion"/>
  </si>
  <si>
    <r>
      <t>1/4</t>
    </r>
    <r>
      <rPr>
        <sz val="12"/>
        <color theme="1"/>
        <rFont val="標楷體"/>
        <family val="4"/>
        <charset val="136"/>
      </rPr>
      <t>≦</t>
    </r>
    <r>
      <rPr>
        <sz val="12"/>
        <color theme="1"/>
        <rFont val="Times New Roman"/>
        <family val="1"/>
      </rPr>
      <t>H&lt;1/3</t>
    </r>
    <phoneticPr fontId="28" type="noConversion"/>
  </si>
  <si>
    <r>
      <t>1/3</t>
    </r>
    <r>
      <rPr>
        <sz val="12"/>
        <color theme="1"/>
        <rFont val="標楷體"/>
        <family val="4"/>
        <charset val="136"/>
      </rPr>
      <t>≦</t>
    </r>
    <r>
      <rPr>
        <sz val="12"/>
        <color theme="1"/>
        <rFont val="Times New Roman"/>
        <family val="1"/>
      </rPr>
      <t>H&lt;1/2</t>
    </r>
    <phoneticPr fontId="28" type="noConversion"/>
  </si>
  <si>
    <r>
      <t>1/2</t>
    </r>
    <r>
      <rPr>
        <sz val="12"/>
        <color theme="1"/>
        <rFont val="標楷體"/>
        <family val="4"/>
        <charset val="136"/>
      </rPr>
      <t>≦</t>
    </r>
    <r>
      <rPr>
        <sz val="12"/>
        <color theme="1"/>
        <rFont val="Times New Roman"/>
        <family val="1"/>
      </rPr>
      <t>H&lt; 1</t>
    </r>
    <phoneticPr fontId="28" type="noConversion"/>
  </si>
  <si>
    <r>
      <t xml:space="preserve">        </t>
    </r>
    <r>
      <rPr>
        <sz val="12"/>
        <color theme="1"/>
        <rFont val="標楷體"/>
        <family val="4"/>
        <charset val="136"/>
      </rPr>
      <t>保險股份有限公司</t>
    </r>
    <r>
      <rPr>
        <sz val="12"/>
        <color theme="1"/>
        <rFont val="Times New Roman"/>
        <family val="1"/>
      </rPr>
      <t>(</t>
    </r>
    <r>
      <rPr>
        <sz val="12"/>
        <color theme="1"/>
        <rFont val="標楷體"/>
        <family val="4"/>
        <charset val="136"/>
      </rPr>
      <t>○○分公司</t>
    </r>
    <r>
      <rPr>
        <sz val="12"/>
        <color theme="1"/>
        <rFont val="Times New Roman"/>
        <family val="1"/>
      </rPr>
      <t xml:space="preserve">) </t>
    </r>
    <r>
      <rPr>
        <sz val="12"/>
        <color theme="1"/>
        <rFont val="標楷體"/>
        <family val="4"/>
        <charset val="136"/>
      </rPr>
      <t>年度</t>
    </r>
    <r>
      <rPr>
        <sz val="12"/>
        <color theme="1"/>
        <rFont val="Times New Roman"/>
        <family val="1"/>
      </rPr>
      <t>(</t>
    </r>
    <r>
      <rPr>
        <sz val="12"/>
        <color theme="1"/>
        <rFont val="標楷體"/>
        <family val="4"/>
        <charset val="136"/>
      </rPr>
      <t>月、季、半年</t>
    </r>
    <r>
      <rPr>
        <sz val="12"/>
        <color theme="1"/>
        <rFont val="Times New Roman"/>
        <family val="1"/>
      </rPr>
      <t>)</t>
    </r>
    <r>
      <rPr>
        <sz val="12"/>
        <color theme="1"/>
        <rFont val="標楷體"/>
        <family val="4"/>
        <charset val="136"/>
      </rPr>
      <t>報表</t>
    </r>
  </si>
  <si>
    <r>
      <rPr>
        <sz val="12"/>
        <color theme="1"/>
        <rFont val="標楷體"/>
        <family val="4"/>
        <charset val="136"/>
      </rPr>
      <t>表</t>
    </r>
    <r>
      <rPr>
        <sz val="12"/>
        <color theme="1"/>
        <rFont val="Times New Roman"/>
        <family val="1"/>
      </rPr>
      <t>30-8-8</t>
    </r>
    <r>
      <rPr>
        <sz val="12"/>
        <color theme="1"/>
        <rFont val="標楷體"/>
        <family val="4"/>
        <charset val="136"/>
      </rPr>
      <t>：得計入自有資本之異常業務損失特別準備金</t>
    </r>
    <r>
      <rPr>
        <sz val="12"/>
        <color theme="1"/>
        <rFont val="Times New Roman"/>
        <family val="1"/>
      </rPr>
      <t>(</t>
    </r>
    <r>
      <rPr>
        <sz val="12"/>
        <color theme="1"/>
        <rFont val="標楷體"/>
        <family val="4"/>
        <charset val="136"/>
      </rPr>
      <t>財產再保險</t>
    </r>
    <r>
      <rPr>
        <sz val="12"/>
        <color theme="1"/>
        <rFont val="Times New Roman"/>
        <family val="1"/>
      </rPr>
      <t>)</t>
    </r>
    <phoneticPr fontId="28" type="noConversion"/>
  </si>
  <si>
    <r>
      <rPr>
        <sz val="12"/>
        <color theme="1"/>
        <rFont val="標楷體"/>
        <family val="4"/>
        <charset val="136"/>
      </rPr>
      <t>天災相關異常業務損失特別準備金</t>
    </r>
    <r>
      <rPr>
        <sz val="12"/>
        <color theme="1"/>
        <rFont val="Times New Roman"/>
        <family val="1"/>
      </rPr>
      <t>(</t>
    </r>
    <r>
      <rPr>
        <sz val="12"/>
        <color theme="1"/>
        <rFont val="標楷體"/>
        <family val="4"/>
        <charset val="136"/>
      </rPr>
      <t>財產再保險</t>
    </r>
    <r>
      <rPr>
        <sz val="12"/>
        <color theme="1"/>
        <rFont val="Times New Roman"/>
        <family val="1"/>
      </rPr>
      <t>)</t>
    </r>
    <phoneticPr fontId="28" type="noConversion"/>
  </si>
  <si>
    <r>
      <rPr>
        <sz val="11"/>
        <color theme="1"/>
        <rFont val="標楷體"/>
        <family val="4"/>
        <charset val="136"/>
      </rPr>
      <t>列號</t>
    </r>
    <phoneticPr fontId="28" type="noConversion"/>
  </si>
  <si>
    <r>
      <rPr>
        <sz val="12"/>
        <color theme="1"/>
        <rFont val="標楷體"/>
        <family val="4"/>
        <charset val="136"/>
      </rPr>
      <t>異常業務損失
特別準備金</t>
    </r>
    <r>
      <rPr>
        <sz val="12"/>
        <color theme="1"/>
        <rFont val="Times New Roman"/>
        <family val="1"/>
      </rPr>
      <t>(</t>
    </r>
    <r>
      <rPr>
        <sz val="12"/>
        <color theme="1"/>
        <rFont val="標楷體"/>
        <family val="4"/>
        <charset val="136"/>
      </rPr>
      <t>權益</t>
    </r>
    <r>
      <rPr>
        <sz val="12"/>
        <color theme="1"/>
        <rFont val="Times New Roman"/>
        <family val="1"/>
      </rPr>
      <t>)</t>
    </r>
    <phoneticPr fontId="28" type="noConversion"/>
  </si>
  <si>
    <r>
      <rPr>
        <sz val="12"/>
        <color theme="1"/>
        <rFont val="標楷體"/>
        <family val="4"/>
        <charset val="136"/>
      </rPr>
      <t>異常業務損失
特別準備金</t>
    </r>
    <r>
      <rPr>
        <sz val="12"/>
        <color theme="1"/>
        <rFont val="Times New Roman"/>
        <family val="1"/>
      </rPr>
      <t>(</t>
    </r>
    <r>
      <rPr>
        <sz val="12"/>
        <color theme="1"/>
        <rFont val="標楷體"/>
        <family val="4"/>
        <charset val="136"/>
      </rPr>
      <t>負債</t>
    </r>
    <r>
      <rPr>
        <sz val="12"/>
        <color theme="1"/>
        <rFont val="Times New Roman"/>
        <family val="1"/>
      </rPr>
      <t>)</t>
    </r>
    <phoneticPr fontId="28" type="noConversion"/>
  </si>
  <si>
    <r>
      <rPr>
        <sz val="12"/>
        <color theme="1"/>
        <rFont val="標楷體"/>
        <family val="4"/>
        <charset val="136"/>
      </rPr>
      <t>總計</t>
    </r>
    <phoneticPr fontId="28" type="noConversion"/>
  </si>
  <si>
    <r>
      <rPr>
        <sz val="12"/>
        <color theme="1"/>
        <rFont val="標楷體"/>
        <family val="4"/>
        <charset val="136"/>
      </rPr>
      <t>得計入自有資本之金額</t>
    </r>
    <phoneticPr fontId="28" type="noConversion"/>
  </si>
  <si>
    <r>
      <rPr>
        <sz val="12"/>
        <color theme="1"/>
        <rFont val="標楷體"/>
        <family val="4"/>
        <charset val="136"/>
      </rPr>
      <t>風險資本總額</t>
    </r>
    <phoneticPr fontId="28" type="noConversion"/>
  </si>
  <si>
    <r>
      <rPr>
        <sz val="12"/>
        <color theme="1"/>
        <rFont val="標楷體"/>
        <family val="4"/>
        <charset val="136"/>
      </rPr>
      <t>不含天災之
風險資本總額</t>
    </r>
    <phoneticPr fontId="28" type="noConversion"/>
  </si>
  <si>
    <r>
      <rPr>
        <sz val="12"/>
        <color theme="1"/>
        <rFont val="標楷體"/>
        <family val="4"/>
        <charset val="136"/>
      </rPr>
      <t>風險資本
含天災增加比率</t>
    </r>
    <phoneticPr fontId="28" type="noConversion"/>
  </si>
  <si>
    <r>
      <rPr>
        <sz val="12"/>
        <color theme="1"/>
        <rFont val="標楷體"/>
        <family val="4"/>
        <charset val="136"/>
      </rPr>
      <t>自有資本</t>
    </r>
    <r>
      <rPr>
        <sz val="10"/>
        <color theme="1"/>
        <rFont val="Times New Roman"/>
        <family val="1"/>
      </rPr>
      <t>(</t>
    </r>
    <r>
      <rPr>
        <sz val="10"/>
        <color theme="1"/>
        <rFont val="標楷體"/>
        <family val="4"/>
        <charset val="136"/>
      </rPr>
      <t>註</t>
    </r>
    <r>
      <rPr>
        <sz val="10"/>
        <color theme="1"/>
        <rFont val="Times New Roman"/>
        <family val="1"/>
      </rPr>
      <t>1)</t>
    </r>
    <phoneticPr fontId="28" type="noConversion"/>
  </si>
  <si>
    <r>
      <rPr>
        <sz val="12"/>
        <color theme="1"/>
        <rFont val="標楷體"/>
        <family val="4"/>
        <charset val="136"/>
      </rPr>
      <t>異常業務損失特別準備金計入自有資本上限</t>
    </r>
    <phoneticPr fontId="28" type="noConversion"/>
  </si>
  <si>
    <r>
      <rPr>
        <sz val="12"/>
        <color theme="1"/>
        <rFont val="標楷體"/>
        <family val="4"/>
        <charset val="136"/>
      </rPr>
      <t>得計入自有資本之異常業務損失特別準備金</t>
    </r>
    <r>
      <rPr>
        <sz val="10"/>
        <color theme="1"/>
        <rFont val="Times New Roman"/>
        <family val="1"/>
      </rPr>
      <t>(</t>
    </r>
    <r>
      <rPr>
        <sz val="10"/>
        <color theme="1"/>
        <rFont val="標楷體"/>
        <family val="4"/>
        <charset val="136"/>
      </rPr>
      <t>註</t>
    </r>
    <r>
      <rPr>
        <sz val="10"/>
        <color theme="1"/>
        <rFont val="Times New Roman"/>
        <family val="1"/>
      </rPr>
      <t>2)</t>
    </r>
    <phoneticPr fontId="28" type="noConversion"/>
  </si>
  <si>
    <r>
      <rPr>
        <sz val="10"/>
        <color theme="1"/>
        <rFont val="標楷體"/>
        <family val="4"/>
        <charset val="136"/>
      </rPr>
      <t>註</t>
    </r>
    <r>
      <rPr>
        <sz val="10"/>
        <color theme="1"/>
        <rFont val="Times New Roman"/>
        <family val="1"/>
      </rPr>
      <t>1</t>
    </r>
    <r>
      <rPr>
        <sz val="10"/>
        <color theme="1"/>
        <rFont val="標楷體"/>
        <family val="4"/>
        <charset val="136"/>
      </rPr>
      <t>：不含異常業務損失特別準備金之自有資本</t>
    </r>
    <phoneticPr fontId="28" type="noConversion"/>
  </si>
  <si>
    <r>
      <rPr>
        <sz val="10"/>
        <color theme="1"/>
        <rFont val="標楷體"/>
        <family val="4"/>
        <charset val="136"/>
      </rPr>
      <t>註</t>
    </r>
    <r>
      <rPr>
        <sz val="10"/>
        <color theme="1"/>
        <rFont val="Times New Roman"/>
        <family val="1"/>
      </rPr>
      <t>2</t>
    </r>
    <r>
      <rPr>
        <sz val="10"/>
        <color theme="1"/>
        <rFont val="標楷體"/>
        <family val="4"/>
        <charset val="136"/>
      </rPr>
      <t>：依據我國清償能力制度導入天災風險資本計提規範，自有資本之計算加入會計險別</t>
    </r>
    <r>
      <rPr>
        <sz val="10"/>
        <color theme="1"/>
        <rFont val="Times New Roman"/>
        <family val="1"/>
      </rPr>
      <t>06(</t>
    </r>
    <r>
      <rPr>
        <sz val="10"/>
        <color theme="1"/>
        <rFont val="標楷體"/>
        <family val="4"/>
        <charset val="136"/>
      </rPr>
      <t>貨物運輸保險</t>
    </r>
    <r>
      <rPr>
        <sz val="10"/>
        <color theme="1"/>
        <rFont val="Times New Roman"/>
        <family val="1"/>
      </rPr>
      <t>)</t>
    </r>
    <r>
      <rPr>
        <sz val="10"/>
        <color theme="1"/>
        <rFont val="標楷體"/>
        <family val="4"/>
        <charset val="136"/>
      </rPr>
      <t>、</t>
    </r>
    <r>
      <rPr>
        <sz val="10"/>
        <color theme="1"/>
        <rFont val="Times New Roman"/>
        <family val="1"/>
      </rPr>
      <t>19(</t>
    </r>
    <r>
      <rPr>
        <sz val="10"/>
        <color theme="1"/>
        <rFont val="標楷體"/>
        <family val="4"/>
        <charset val="136"/>
      </rPr>
      <t>工程保險</t>
    </r>
    <r>
      <rPr>
        <sz val="10"/>
        <color theme="1"/>
        <rFont val="Times New Roman"/>
        <family val="1"/>
      </rPr>
      <t>)</t>
    </r>
    <r>
      <rPr>
        <sz val="10"/>
        <color theme="1"/>
        <rFont val="標楷體"/>
        <family val="4"/>
        <charset val="136"/>
      </rPr>
      <t>、</t>
    </r>
    <r>
      <rPr>
        <sz val="10"/>
        <color theme="1"/>
        <rFont val="Times New Roman"/>
        <family val="1"/>
      </rPr>
      <t>25(</t>
    </r>
    <r>
      <rPr>
        <sz val="10"/>
        <color theme="1"/>
        <rFont val="標楷體"/>
        <family val="4"/>
        <charset val="136"/>
      </rPr>
      <t>商業性地震保險</t>
    </r>
    <r>
      <rPr>
        <sz val="10"/>
        <color theme="1"/>
        <rFont val="Times New Roman"/>
        <family val="1"/>
      </rPr>
      <t>)</t>
    </r>
    <r>
      <rPr>
        <sz val="10"/>
        <color theme="1"/>
        <rFont val="標楷體"/>
        <family val="4"/>
        <charset val="136"/>
      </rPr>
      <t>、</t>
    </r>
    <r>
      <rPr>
        <sz val="10"/>
        <color theme="1"/>
        <rFont val="Times New Roman"/>
        <family val="1"/>
      </rPr>
      <t>28(</t>
    </r>
    <r>
      <rPr>
        <sz val="10"/>
        <color theme="1"/>
        <rFont val="標楷體"/>
        <family val="4"/>
        <charset val="136"/>
      </rPr>
      <t>颱風洪水保險</t>
    </r>
    <r>
      <rPr>
        <sz val="10"/>
        <color theme="1"/>
        <rFont val="Times New Roman"/>
        <family val="1"/>
      </rPr>
      <t>)</t>
    </r>
    <r>
      <rPr>
        <sz val="10"/>
        <color theme="1"/>
        <rFont val="標楷體"/>
        <family val="4"/>
        <charset val="136"/>
      </rPr>
      <t>之異常業務損失特別準備金權益及負債合計金額。</t>
    </r>
    <phoneticPr fontId="28" type="noConversion"/>
  </si>
  <si>
    <r>
      <rPr>
        <sz val="10"/>
        <color theme="1"/>
        <rFont val="標楷體"/>
        <family val="4"/>
        <charset val="136"/>
      </rPr>
      <t>而自有資本可加回金額以納入天災風險資本後風險資本總額之增幅比率為限。</t>
    </r>
    <phoneticPr fontId="28" type="noConversion"/>
  </si>
  <si>
    <r>
      <rPr>
        <sz val="12"/>
        <color theme="1"/>
        <rFont val="標楷體"/>
        <family val="4"/>
        <charset val="136"/>
      </rPr>
      <t>表</t>
    </r>
    <r>
      <rPr>
        <sz val="12"/>
        <color theme="1"/>
        <rFont val="Times New Roman"/>
        <family val="1"/>
      </rPr>
      <t>30-8-7</t>
    </r>
    <r>
      <rPr>
        <sz val="12"/>
        <color theme="1"/>
        <rFont val="標楷體"/>
        <family val="4"/>
        <charset val="136"/>
      </rPr>
      <t>：投資「國內保險業」及「國內金控公司」發行之具資本性質債券或負債型特別股由自有資本扣除計算表</t>
    </r>
    <phoneticPr fontId="30" type="noConversion"/>
  </si>
  <si>
    <r>
      <rPr>
        <sz val="12"/>
        <color theme="1"/>
        <rFont val="標楷體"/>
        <family val="4"/>
        <charset val="136"/>
      </rPr>
      <t>投資國內具資本性質債券或負債型特別股明細表</t>
    </r>
    <phoneticPr fontId="30" type="noConversion"/>
  </si>
  <si>
    <r>
      <rPr>
        <sz val="12"/>
        <color theme="1"/>
        <rFont val="標楷體"/>
        <family val="4"/>
        <charset val="136"/>
      </rPr>
      <t>單位</t>
    </r>
    <r>
      <rPr>
        <sz val="12"/>
        <color theme="1"/>
        <rFont val="Times New Roman"/>
        <family val="1"/>
      </rPr>
      <t>:</t>
    </r>
    <r>
      <rPr>
        <sz val="12"/>
        <color theme="1"/>
        <rFont val="標楷體"/>
        <family val="4"/>
        <charset val="136"/>
      </rPr>
      <t>新台幣元</t>
    </r>
    <r>
      <rPr>
        <sz val="12"/>
        <color theme="1"/>
        <rFont val="Times New Roman"/>
        <family val="1"/>
      </rPr>
      <t>, %</t>
    </r>
    <phoneticPr fontId="30" type="noConversion"/>
  </si>
  <si>
    <r>
      <rPr>
        <b/>
        <sz val="12"/>
        <color theme="1"/>
        <rFont val="標楷體"/>
        <family val="4"/>
        <charset val="136"/>
      </rPr>
      <t>列號</t>
    </r>
  </si>
  <si>
    <r>
      <rPr>
        <b/>
        <sz val="12"/>
        <color theme="1"/>
        <rFont val="標楷體"/>
        <family val="4"/>
        <charset val="136"/>
      </rPr>
      <t>證券標的</t>
    </r>
  </si>
  <si>
    <r>
      <rPr>
        <b/>
        <sz val="12"/>
        <color theme="1"/>
        <rFont val="標楷體"/>
        <family val="4"/>
        <charset val="136"/>
      </rPr>
      <t>發行公司</t>
    </r>
  </si>
  <si>
    <r>
      <rPr>
        <b/>
        <sz val="12"/>
        <color theme="1"/>
        <rFont val="標楷體"/>
        <family val="4"/>
        <charset val="136"/>
      </rPr>
      <t>募集方式</t>
    </r>
  </si>
  <si>
    <r>
      <rPr>
        <b/>
        <sz val="12"/>
        <color theme="1"/>
        <rFont val="標楷體"/>
        <family val="4"/>
        <charset val="136"/>
      </rPr>
      <t>交易種類</t>
    </r>
  </si>
  <si>
    <r>
      <rPr>
        <b/>
        <sz val="12"/>
        <color theme="1"/>
        <rFont val="標楷體"/>
        <family val="4"/>
        <charset val="136"/>
      </rPr>
      <t>資本工具類型</t>
    </r>
    <phoneticPr fontId="30" type="noConversion"/>
  </si>
  <si>
    <r>
      <rPr>
        <b/>
        <sz val="12"/>
        <color theme="1"/>
        <rFont val="標楷體"/>
        <family val="4"/>
        <charset val="136"/>
      </rPr>
      <t>是否屬實質互相投資之具資本性質工具</t>
    </r>
    <phoneticPr fontId="30" type="noConversion"/>
  </si>
  <si>
    <r>
      <rPr>
        <b/>
        <sz val="12"/>
        <color theme="1"/>
        <rFont val="標楷體"/>
        <family val="4"/>
        <charset val="136"/>
      </rPr>
      <t>是否為</t>
    </r>
    <r>
      <rPr>
        <b/>
        <sz val="12"/>
        <color theme="1"/>
        <rFont val="Times New Roman"/>
        <family val="1"/>
      </rPr>
      <t>108</t>
    </r>
    <r>
      <rPr>
        <b/>
        <sz val="12"/>
        <color theme="1"/>
        <rFont val="標楷體"/>
        <family val="4"/>
        <charset val="136"/>
      </rPr>
      <t>年</t>
    </r>
    <r>
      <rPr>
        <b/>
        <sz val="12"/>
        <color theme="1"/>
        <rFont val="Times New Roman"/>
        <family val="1"/>
      </rPr>
      <t>11</t>
    </r>
    <r>
      <rPr>
        <b/>
        <sz val="12"/>
        <color theme="1"/>
        <rFont val="標楷體"/>
        <family val="4"/>
        <charset val="136"/>
      </rPr>
      <t>月</t>
    </r>
    <r>
      <rPr>
        <b/>
        <sz val="12"/>
        <color theme="1"/>
        <rFont val="Times New Roman"/>
        <family val="1"/>
      </rPr>
      <t>1</t>
    </r>
    <r>
      <rPr>
        <b/>
        <sz val="12"/>
        <color theme="1"/>
        <rFont val="標楷體"/>
        <family val="4"/>
        <charset val="136"/>
      </rPr>
      <t>日前取得</t>
    </r>
    <phoneticPr fontId="30" type="noConversion"/>
  </si>
  <si>
    <r>
      <rPr>
        <b/>
        <sz val="12"/>
        <color theme="1"/>
        <rFont val="標楷體"/>
        <family val="4"/>
        <charset val="136"/>
      </rPr>
      <t>發行年月日</t>
    </r>
    <phoneticPr fontId="30" type="noConversion"/>
  </si>
  <si>
    <r>
      <rPr>
        <b/>
        <sz val="12"/>
        <color theme="1"/>
        <rFont val="標楷體"/>
        <family val="4"/>
        <charset val="136"/>
      </rPr>
      <t>始得贖回年月日</t>
    </r>
    <phoneticPr fontId="30" type="noConversion"/>
  </si>
  <si>
    <r>
      <rPr>
        <b/>
        <sz val="12"/>
        <color theme="1"/>
        <rFont val="標楷體"/>
        <family val="4"/>
        <charset val="136"/>
      </rPr>
      <t>到期年月日</t>
    </r>
    <phoneticPr fontId="30" type="noConversion"/>
  </si>
  <si>
    <r>
      <rPr>
        <b/>
        <sz val="12"/>
        <color theme="1"/>
        <rFont val="標楷體"/>
        <family val="4"/>
        <charset val="136"/>
      </rPr>
      <t>票面年利率</t>
    </r>
  </si>
  <si>
    <r>
      <rPr>
        <b/>
        <sz val="12"/>
        <color theme="1"/>
        <rFont val="標楷體"/>
        <family val="4"/>
        <charset val="136"/>
      </rPr>
      <t>付息方式</t>
    </r>
  </si>
  <si>
    <r>
      <rPr>
        <b/>
        <sz val="12"/>
        <color theme="1"/>
        <rFont val="標楷體"/>
        <family val="4"/>
        <charset val="136"/>
      </rPr>
      <t>面值總金額</t>
    </r>
  </si>
  <si>
    <r>
      <rPr>
        <b/>
        <sz val="12"/>
        <color theme="1"/>
        <rFont val="標楷體"/>
        <family val="4"/>
        <charset val="136"/>
      </rPr>
      <t xml:space="preserve">期末帳載金額
</t>
    </r>
    <r>
      <rPr>
        <b/>
        <sz val="12"/>
        <color theme="1"/>
        <rFont val="Times New Roman"/>
        <family val="1"/>
      </rPr>
      <t>(</t>
    </r>
    <r>
      <rPr>
        <b/>
        <sz val="12"/>
        <color theme="1"/>
        <rFont val="標楷體"/>
        <family val="4"/>
        <charset val="136"/>
      </rPr>
      <t>主排序</t>
    </r>
    <r>
      <rPr>
        <b/>
        <sz val="12"/>
        <color theme="1"/>
        <rFont val="Times New Roman"/>
        <family val="1"/>
      </rPr>
      <t>-</t>
    </r>
    <r>
      <rPr>
        <b/>
        <sz val="12"/>
        <color theme="1"/>
        <rFont val="標楷體"/>
        <family val="4"/>
        <charset val="136"/>
      </rPr>
      <t>遞減</t>
    </r>
    <r>
      <rPr>
        <b/>
        <sz val="12"/>
        <color theme="1"/>
        <rFont val="Times New Roman"/>
        <family val="1"/>
      </rPr>
      <t>)</t>
    </r>
    <phoneticPr fontId="30" type="noConversion"/>
  </si>
  <si>
    <r>
      <rPr>
        <b/>
        <sz val="12"/>
        <color theme="1"/>
        <rFont val="標楷體"/>
        <family val="4"/>
        <charset val="136"/>
      </rPr>
      <t>發行公司注資於
保險業之比率</t>
    </r>
  </si>
  <si>
    <r>
      <rPr>
        <b/>
        <sz val="12"/>
        <color theme="1"/>
        <rFont val="標楷體"/>
        <family val="4"/>
        <charset val="136"/>
      </rPr>
      <t>資本工具可計入發行公司自有資本之比率</t>
    </r>
  </si>
  <si>
    <r>
      <rPr>
        <b/>
        <sz val="12"/>
        <color theme="1"/>
        <rFont val="標楷體"/>
        <family val="4"/>
        <charset val="136"/>
      </rPr>
      <t>保管情形</t>
    </r>
  </si>
  <si>
    <r>
      <rPr>
        <b/>
        <sz val="12"/>
        <color theme="1"/>
        <rFont val="標楷體"/>
        <family val="4"/>
        <charset val="136"/>
      </rPr>
      <t>代號</t>
    </r>
  </si>
  <si>
    <r>
      <rPr>
        <b/>
        <sz val="12"/>
        <color theme="1"/>
        <rFont val="標楷體"/>
        <family val="4"/>
        <charset val="136"/>
      </rPr>
      <t>名稱</t>
    </r>
  </si>
  <si>
    <r>
      <rPr>
        <b/>
        <sz val="12"/>
        <color theme="1"/>
        <rFont val="標楷體"/>
        <family val="4"/>
        <charset val="136"/>
      </rPr>
      <t>是否為關係人</t>
    </r>
    <phoneticPr fontId="30" type="noConversion"/>
  </si>
  <si>
    <r>
      <rPr>
        <b/>
        <sz val="12"/>
        <color theme="1"/>
        <rFont val="標楷體"/>
        <family val="4"/>
        <charset val="136"/>
      </rPr>
      <t>公司類型</t>
    </r>
    <phoneticPr fontId="30" type="noConversion"/>
  </si>
  <si>
    <r>
      <rPr>
        <sz val="12"/>
        <color theme="1"/>
        <rFont val="標楷體"/>
        <family val="4"/>
        <charset val="136"/>
      </rPr>
      <t>自有資本及風險資本調整計算表</t>
    </r>
    <phoneticPr fontId="30" type="noConversion"/>
  </si>
  <si>
    <r>
      <rPr>
        <b/>
        <sz val="12"/>
        <color theme="1"/>
        <rFont val="標楷體"/>
        <family val="4"/>
        <charset val="136"/>
      </rPr>
      <t>項</t>
    </r>
    <r>
      <rPr>
        <b/>
        <sz val="12"/>
        <color theme="1"/>
        <rFont val="Times New Roman"/>
        <family val="1"/>
      </rPr>
      <t xml:space="preserve"> </t>
    </r>
    <r>
      <rPr>
        <b/>
        <sz val="12"/>
        <color theme="1"/>
        <rFont val="標楷體"/>
        <family val="4"/>
        <charset val="136"/>
      </rPr>
      <t>目</t>
    </r>
  </si>
  <si>
    <r>
      <rPr>
        <b/>
        <sz val="12"/>
        <color theme="1"/>
        <rFont val="標楷體"/>
        <family val="4"/>
        <charset val="136"/>
      </rPr>
      <t>考慮資本認列比率後之期末帳載金額</t>
    </r>
    <phoneticPr fontId="30" type="noConversion"/>
  </si>
  <si>
    <r>
      <rPr>
        <b/>
        <sz val="12"/>
        <color theme="1"/>
        <rFont val="標楷體"/>
        <family val="4"/>
        <charset val="136"/>
      </rPr>
      <t>項目</t>
    </r>
    <phoneticPr fontId="30" type="noConversion"/>
  </si>
  <si>
    <r>
      <rPr>
        <b/>
        <sz val="12"/>
        <color theme="1"/>
        <rFont val="標楷體"/>
        <family val="4"/>
        <charset val="136"/>
      </rPr>
      <t>金額</t>
    </r>
    <phoneticPr fontId="30" type="noConversion"/>
  </si>
  <si>
    <r>
      <rPr>
        <b/>
        <sz val="12"/>
        <color theme="1"/>
        <rFont val="標楷體"/>
        <family val="4"/>
        <charset val="136"/>
      </rPr>
      <t>具資本性質債券</t>
    </r>
    <phoneticPr fontId="30" type="noConversion"/>
  </si>
  <si>
    <r>
      <rPr>
        <b/>
        <sz val="12"/>
        <color theme="1"/>
        <rFont val="標楷體"/>
        <family val="4"/>
        <charset val="136"/>
      </rPr>
      <t xml:space="preserve">負債型特別股
</t>
    </r>
    <r>
      <rPr>
        <b/>
        <sz val="12"/>
        <color theme="1"/>
        <rFont val="Times New Roman"/>
        <family val="1"/>
      </rPr>
      <t>-</t>
    </r>
    <r>
      <rPr>
        <b/>
        <sz val="12"/>
        <color theme="1"/>
        <rFont val="標楷體"/>
        <family val="4"/>
        <charset val="136"/>
      </rPr>
      <t>固定收益</t>
    </r>
    <phoneticPr fontId="30" type="noConversion"/>
  </si>
  <si>
    <r>
      <rPr>
        <b/>
        <sz val="12"/>
        <color theme="1"/>
        <rFont val="標楷體"/>
        <family val="4"/>
        <charset val="136"/>
      </rPr>
      <t xml:space="preserve">負債型特別股
</t>
    </r>
    <r>
      <rPr>
        <b/>
        <sz val="12"/>
        <color theme="1"/>
        <rFont val="Times New Roman"/>
        <family val="1"/>
      </rPr>
      <t>-</t>
    </r>
    <r>
      <rPr>
        <b/>
        <sz val="12"/>
        <color theme="1"/>
        <rFont val="標楷體"/>
        <family val="4"/>
        <charset val="136"/>
      </rPr>
      <t>非固定收益</t>
    </r>
    <phoneticPr fontId="30" type="noConversion"/>
  </si>
  <si>
    <r>
      <rPr>
        <sz val="12"/>
        <color theme="1"/>
        <rFont val="標楷體"/>
        <family val="4"/>
        <charset val="136"/>
      </rPr>
      <t>關係人</t>
    </r>
    <phoneticPr fontId="30" type="noConversion"/>
  </si>
  <si>
    <r>
      <rPr>
        <sz val="12"/>
        <color theme="1"/>
        <rFont val="標楷體"/>
        <family val="4"/>
        <charset val="136"/>
      </rPr>
      <t>總計</t>
    </r>
    <phoneticPr fontId="30" type="noConversion"/>
  </si>
  <si>
    <r>
      <rPr>
        <sz val="12"/>
        <color theme="1"/>
        <rFont val="標楷體"/>
        <family val="4"/>
        <charset val="136"/>
      </rPr>
      <t>屬實質互相投資</t>
    </r>
    <phoneticPr fontId="30" type="noConversion"/>
  </si>
  <si>
    <r>
      <rPr>
        <sz val="12"/>
        <color theme="1"/>
        <rFont val="標楷體"/>
        <family val="4"/>
        <charset val="136"/>
      </rPr>
      <t>具控制與從屬關係</t>
    </r>
  </si>
  <si>
    <r>
      <rPr>
        <sz val="12"/>
        <color theme="1"/>
        <rFont val="標楷體"/>
        <family val="4"/>
        <charset val="136"/>
      </rPr>
      <t>非屬實質互相投資</t>
    </r>
    <phoneticPr fontId="30" type="noConversion"/>
  </si>
  <si>
    <r>
      <t>108</t>
    </r>
    <r>
      <rPr>
        <sz val="12"/>
        <color theme="1"/>
        <rFont val="標楷體"/>
        <family val="4"/>
        <charset val="136"/>
      </rPr>
      <t>年</t>
    </r>
    <r>
      <rPr>
        <sz val="12"/>
        <color theme="1"/>
        <rFont val="Times New Roman"/>
        <family val="1"/>
      </rPr>
      <t>11</t>
    </r>
    <r>
      <rPr>
        <sz val="12"/>
        <color theme="1"/>
        <rFont val="標楷體"/>
        <family val="4"/>
        <charset val="136"/>
      </rPr>
      <t>月</t>
    </r>
    <r>
      <rPr>
        <sz val="12"/>
        <color theme="1"/>
        <rFont val="Times New Roman"/>
        <family val="1"/>
      </rPr>
      <t>1</t>
    </r>
    <r>
      <rPr>
        <sz val="12"/>
        <color theme="1"/>
        <rFont val="標楷體"/>
        <family val="4"/>
        <charset val="136"/>
      </rPr>
      <t>日前投資總額</t>
    </r>
  </si>
  <si>
    <r>
      <t>108</t>
    </r>
    <r>
      <rPr>
        <sz val="12"/>
        <color theme="1"/>
        <rFont val="標楷體"/>
        <family val="4"/>
        <charset val="136"/>
      </rPr>
      <t>年</t>
    </r>
    <r>
      <rPr>
        <sz val="12"/>
        <color theme="1"/>
        <rFont val="Times New Roman"/>
        <family val="1"/>
      </rPr>
      <t>11</t>
    </r>
    <r>
      <rPr>
        <sz val="12"/>
        <color theme="1"/>
        <rFont val="標楷體"/>
        <family val="4"/>
        <charset val="136"/>
      </rPr>
      <t>月</t>
    </r>
    <r>
      <rPr>
        <sz val="12"/>
        <color theme="1"/>
        <rFont val="Times New Roman"/>
        <family val="1"/>
      </rPr>
      <t>1</t>
    </r>
    <r>
      <rPr>
        <sz val="12"/>
        <color theme="1"/>
        <rFont val="標楷體"/>
        <family val="4"/>
        <charset val="136"/>
      </rPr>
      <t>日後投資總額</t>
    </r>
  </si>
  <si>
    <r>
      <t>108</t>
    </r>
    <r>
      <rPr>
        <sz val="12"/>
        <color theme="1"/>
        <rFont val="標楷體"/>
        <family val="4"/>
        <charset val="136"/>
      </rPr>
      <t>年</t>
    </r>
    <r>
      <rPr>
        <sz val="12"/>
        <color theme="1"/>
        <rFont val="Times New Roman"/>
        <family val="1"/>
      </rPr>
      <t>11</t>
    </r>
    <r>
      <rPr>
        <sz val="12"/>
        <color theme="1"/>
        <rFont val="標楷體"/>
        <family val="4"/>
        <charset val="136"/>
      </rPr>
      <t>月</t>
    </r>
    <r>
      <rPr>
        <sz val="12"/>
        <color theme="1"/>
        <rFont val="Times New Roman"/>
        <family val="1"/>
      </rPr>
      <t>1</t>
    </r>
    <r>
      <rPr>
        <sz val="12"/>
        <color theme="1"/>
        <rFont val="標楷體"/>
        <family val="4"/>
        <charset val="136"/>
      </rPr>
      <t>日前投資總額</t>
    </r>
    <phoneticPr fontId="30" type="noConversion"/>
  </si>
  <si>
    <r>
      <rPr>
        <sz val="12"/>
        <color theme="1"/>
        <rFont val="標楷體"/>
        <family val="4"/>
        <charset val="136"/>
      </rPr>
      <t>評價日淨值</t>
    </r>
    <r>
      <rPr>
        <sz val="12"/>
        <color theme="1"/>
        <rFont val="Times New Roman"/>
        <family val="1"/>
      </rPr>
      <t>10%</t>
    </r>
    <phoneticPr fontId="30" type="noConversion"/>
  </si>
  <si>
    <r>
      <t>108</t>
    </r>
    <r>
      <rPr>
        <sz val="12"/>
        <color theme="1"/>
        <rFont val="標楷體"/>
        <family val="4"/>
        <charset val="136"/>
      </rPr>
      <t>年</t>
    </r>
    <r>
      <rPr>
        <sz val="12"/>
        <color theme="1"/>
        <rFont val="Times New Roman"/>
        <family val="1"/>
      </rPr>
      <t>11</t>
    </r>
    <r>
      <rPr>
        <sz val="12"/>
        <color theme="1"/>
        <rFont val="標楷體"/>
        <family val="4"/>
        <charset val="136"/>
      </rPr>
      <t>月</t>
    </r>
    <r>
      <rPr>
        <sz val="12"/>
        <color theme="1"/>
        <rFont val="Times New Roman"/>
        <family val="1"/>
      </rPr>
      <t>1</t>
    </r>
    <r>
      <rPr>
        <sz val="12"/>
        <color theme="1"/>
        <rFont val="標楷體"/>
        <family val="4"/>
        <charset val="136"/>
      </rPr>
      <t>日後投資總額</t>
    </r>
    <phoneticPr fontId="30" type="noConversion"/>
  </si>
  <si>
    <r>
      <rPr>
        <sz val="12"/>
        <color theme="1"/>
        <rFont val="標楷體"/>
        <family val="4"/>
        <charset val="136"/>
      </rPr>
      <t>由自有資本扣除之金額</t>
    </r>
    <r>
      <rPr>
        <sz val="12"/>
        <color theme="1"/>
        <rFont val="Times New Roman"/>
        <family val="1"/>
      </rPr>
      <t xml:space="preserve"> - </t>
    </r>
    <r>
      <rPr>
        <sz val="12"/>
        <color theme="1"/>
        <rFont val="標楷體"/>
        <family val="4"/>
        <charset val="136"/>
      </rPr>
      <t>屬實質互相投資</t>
    </r>
    <phoneticPr fontId="30" type="noConversion"/>
  </si>
  <si>
    <r>
      <rPr>
        <sz val="12"/>
        <color theme="1"/>
        <rFont val="標楷體"/>
        <family val="4"/>
        <charset val="136"/>
      </rPr>
      <t>非控制與從屬關係</t>
    </r>
  </si>
  <si>
    <r>
      <rPr>
        <sz val="12"/>
        <color theme="1"/>
        <rFont val="標楷體"/>
        <family val="4"/>
        <charset val="136"/>
      </rPr>
      <t>由自有資本扣除之金額</t>
    </r>
    <r>
      <rPr>
        <sz val="12"/>
        <color theme="1"/>
        <rFont val="Times New Roman"/>
        <family val="1"/>
      </rPr>
      <t xml:space="preserve"> - </t>
    </r>
    <r>
      <rPr>
        <sz val="12"/>
        <color theme="1"/>
        <rFont val="標楷體"/>
        <family val="4"/>
        <charset val="136"/>
      </rPr>
      <t>非屬實質互相投資</t>
    </r>
    <phoneticPr fontId="30" type="noConversion"/>
  </si>
  <si>
    <r>
      <rPr>
        <sz val="12"/>
        <color theme="1"/>
        <rFont val="標楷體"/>
        <family val="4"/>
        <charset val="136"/>
      </rPr>
      <t>非關係人</t>
    </r>
    <phoneticPr fontId="30" type="noConversion"/>
  </si>
  <si>
    <r>
      <rPr>
        <sz val="12"/>
        <color theme="1"/>
        <rFont val="標楷體"/>
        <family val="4"/>
        <charset val="136"/>
      </rPr>
      <t>註</t>
    </r>
    <r>
      <rPr>
        <sz val="12"/>
        <color theme="1"/>
        <rFont val="Times New Roman"/>
        <family val="1"/>
      </rPr>
      <t>:</t>
    </r>
  </si>
  <si>
    <r>
      <rPr>
        <sz val="12"/>
        <color theme="1"/>
        <rFont val="標楷體"/>
        <family val="4"/>
        <charset val="136"/>
      </rPr>
      <t>證券標的及發行公司代號請洽由財團法人保險事業發展中心統一配賦。</t>
    </r>
    <phoneticPr fontId="30" type="noConversion"/>
  </si>
  <si>
    <r>
      <rPr>
        <sz val="12"/>
        <color theme="1"/>
        <rFont val="標楷體"/>
        <family val="4"/>
        <charset val="136"/>
      </rPr>
      <t>是否為關係人請依序填列</t>
    </r>
    <r>
      <rPr>
        <sz val="12"/>
        <color theme="1"/>
        <rFont val="Times New Roman"/>
        <family val="1"/>
      </rPr>
      <t>A.</t>
    </r>
    <r>
      <rPr>
        <sz val="12"/>
        <color theme="1"/>
        <rFont val="標楷體"/>
        <family val="4"/>
        <charset val="136"/>
      </rPr>
      <t>否</t>
    </r>
    <r>
      <rPr>
        <sz val="12"/>
        <color theme="1"/>
        <rFont val="Times New Roman"/>
        <family val="1"/>
      </rPr>
      <t>, B.</t>
    </r>
    <r>
      <rPr>
        <sz val="12"/>
        <color theme="1"/>
        <rFont val="標楷體"/>
        <family val="4"/>
        <charset val="136"/>
      </rPr>
      <t>關係人</t>
    </r>
    <r>
      <rPr>
        <sz val="12"/>
        <color theme="1"/>
        <rFont val="Times New Roman"/>
        <family val="1"/>
      </rPr>
      <t>-</t>
    </r>
    <r>
      <rPr>
        <sz val="12"/>
        <color theme="1"/>
        <rFont val="標楷體"/>
        <family val="4"/>
        <charset val="136"/>
      </rPr>
      <t>非控制與從屬關係</t>
    </r>
    <r>
      <rPr>
        <sz val="12"/>
        <color theme="1"/>
        <rFont val="Times New Roman"/>
        <family val="1"/>
      </rPr>
      <t>, C.</t>
    </r>
    <r>
      <rPr>
        <sz val="12"/>
        <color theme="1"/>
        <rFont val="標楷體"/>
        <family val="4"/>
        <charset val="136"/>
      </rPr>
      <t>關係人</t>
    </r>
    <r>
      <rPr>
        <sz val="12"/>
        <color theme="1"/>
        <rFont val="Times New Roman"/>
        <family val="1"/>
      </rPr>
      <t>-</t>
    </r>
    <r>
      <rPr>
        <sz val="12"/>
        <color theme="1"/>
        <rFont val="標楷體"/>
        <family val="4"/>
        <charset val="136"/>
      </rPr>
      <t>具控制與從屬關係；</t>
    </r>
    <phoneticPr fontId="30" type="noConversion"/>
  </si>
  <si>
    <r>
      <rPr>
        <sz val="12"/>
        <color theme="1"/>
        <rFont val="標楷體"/>
        <family val="4"/>
        <charset val="136"/>
      </rPr>
      <t>所稱關係人係依國際會計準則第二十四號公報及公司法第</t>
    </r>
    <r>
      <rPr>
        <sz val="12"/>
        <color theme="1"/>
        <rFont val="Times New Roman"/>
        <family val="1"/>
      </rPr>
      <t>369-1~369-3</t>
    </r>
    <r>
      <rPr>
        <sz val="12"/>
        <color theme="1"/>
        <rFont val="標楷體"/>
        <family val="4"/>
        <charset val="136"/>
      </rPr>
      <t>條、第</t>
    </r>
    <r>
      <rPr>
        <sz val="12"/>
        <color theme="1"/>
        <rFont val="Times New Roman"/>
        <family val="1"/>
      </rPr>
      <t>369-9</t>
    </r>
    <r>
      <rPr>
        <sz val="12"/>
        <color theme="1"/>
        <rFont val="標楷體"/>
        <family val="4"/>
        <charset val="136"/>
      </rPr>
      <t>條、及第</t>
    </r>
    <r>
      <rPr>
        <sz val="12"/>
        <color theme="1"/>
        <rFont val="Times New Roman"/>
        <family val="1"/>
      </rPr>
      <t>369-11</t>
    </r>
    <r>
      <rPr>
        <sz val="12"/>
        <color theme="1"/>
        <rFont val="標楷體"/>
        <family val="4"/>
        <charset val="136"/>
      </rPr>
      <t>條及關係企業合併營業報告書關係企業合併財務報表及關係報告書編製準則第六條之規定。</t>
    </r>
    <phoneticPr fontId="30" type="noConversion"/>
  </si>
  <si>
    <r>
      <rPr>
        <sz val="12"/>
        <color theme="1"/>
        <rFont val="標楷體"/>
        <family val="4"/>
        <charset val="136"/>
      </rPr>
      <t>公司類型請依序填列</t>
    </r>
    <r>
      <rPr>
        <sz val="12"/>
        <color theme="1"/>
        <rFont val="Times New Roman"/>
        <family val="1"/>
      </rPr>
      <t>A.</t>
    </r>
    <r>
      <rPr>
        <sz val="12"/>
        <color theme="1"/>
        <rFont val="標楷體"/>
        <family val="4"/>
        <charset val="136"/>
      </rPr>
      <t>保險公司</t>
    </r>
    <r>
      <rPr>
        <sz val="12"/>
        <color theme="1"/>
        <rFont val="Times New Roman"/>
        <family val="1"/>
      </rPr>
      <t xml:space="preserve"> B.</t>
    </r>
    <r>
      <rPr>
        <sz val="12"/>
        <color theme="1"/>
        <rFont val="標楷體"/>
        <family val="4"/>
        <charset val="136"/>
      </rPr>
      <t>金融控股公司</t>
    </r>
    <phoneticPr fontId="30" type="noConversion"/>
  </si>
  <si>
    <r>
      <rPr>
        <sz val="12"/>
        <color theme="1"/>
        <rFont val="標楷體"/>
        <family val="4"/>
        <charset val="136"/>
      </rPr>
      <t>募集方式請依序填列</t>
    </r>
    <r>
      <rPr>
        <sz val="12"/>
        <color theme="1"/>
        <rFont val="Times New Roman"/>
        <family val="1"/>
      </rPr>
      <t>A.</t>
    </r>
    <r>
      <rPr>
        <sz val="12"/>
        <color theme="1"/>
        <rFont val="標楷體"/>
        <family val="4"/>
        <charset val="136"/>
      </rPr>
      <t>公開募集</t>
    </r>
    <r>
      <rPr>
        <sz val="12"/>
        <color theme="1"/>
        <rFont val="Times New Roman"/>
        <family val="1"/>
      </rPr>
      <t>, B.</t>
    </r>
    <r>
      <rPr>
        <sz val="12"/>
        <color theme="1"/>
        <rFont val="標楷體"/>
        <family val="4"/>
        <charset val="136"/>
      </rPr>
      <t>私募</t>
    </r>
    <r>
      <rPr>
        <sz val="12"/>
        <color theme="1"/>
        <rFont val="Times New Roman"/>
        <family val="1"/>
      </rPr>
      <t>, C.</t>
    </r>
    <r>
      <rPr>
        <sz val="12"/>
        <color theme="1"/>
        <rFont val="標楷體"/>
        <family val="4"/>
        <charset val="136"/>
      </rPr>
      <t>其他。</t>
    </r>
    <phoneticPr fontId="30" type="noConversion"/>
  </si>
  <si>
    <r>
      <rPr>
        <sz val="12"/>
        <color theme="1"/>
        <rFont val="標楷體"/>
        <family val="4"/>
        <charset val="136"/>
      </rPr>
      <t>交易種類請依序填列</t>
    </r>
    <r>
      <rPr>
        <sz val="12"/>
        <color theme="1"/>
        <rFont val="Times New Roman"/>
        <family val="1"/>
      </rPr>
      <t>A.</t>
    </r>
    <r>
      <rPr>
        <sz val="12"/>
        <color theme="1"/>
        <rFont val="標楷體"/>
        <family val="4"/>
        <charset val="136"/>
      </rPr>
      <t>上市</t>
    </r>
    <r>
      <rPr>
        <sz val="12"/>
        <color theme="1"/>
        <rFont val="Times New Roman"/>
        <family val="1"/>
      </rPr>
      <t>, B.</t>
    </r>
    <r>
      <rPr>
        <sz val="12"/>
        <color theme="1"/>
        <rFont val="標楷體"/>
        <family val="4"/>
        <charset val="136"/>
      </rPr>
      <t>上櫃</t>
    </r>
    <r>
      <rPr>
        <sz val="12"/>
        <color theme="1"/>
        <rFont val="Times New Roman"/>
        <family val="1"/>
      </rPr>
      <t>, C.</t>
    </r>
    <r>
      <rPr>
        <sz val="12"/>
        <color theme="1"/>
        <rFont val="標楷體"/>
        <family val="4"/>
        <charset val="136"/>
      </rPr>
      <t>興櫃</t>
    </r>
    <r>
      <rPr>
        <sz val="12"/>
        <color theme="1"/>
        <rFont val="Times New Roman"/>
        <family val="1"/>
      </rPr>
      <t>, D.</t>
    </r>
    <r>
      <rPr>
        <sz val="12"/>
        <color theme="1"/>
        <rFont val="標楷體"/>
        <family val="4"/>
        <charset val="136"/>
      </rPr>
      <t>其他。</t>
    </r>
    <phoneticPr fontId="30" type="noConversion"/>
  </si>
  <si>
    <r>
      <rPr>
        <sz val="12"/>
        <color theme="1"/>
        <rFont val="標楷體"/>
        <family val="4"/>
        <charset val="136"/>
      </rPr>
      <t>資本工具類型請依序填列</t>
    </r>
    <r>
      <rPr>
        <sz val="12"/>
        <color theme="1"/>
        <rFont val="Times New Roman"/>
        <family val="1"/>
      </rPr>
      <t>A.</t>
    </r>
    <r>
      <rPr>
        <sz val="12"/>
        <color theme="1"/>
        <rFont val="標楷體"/>
        <family val="4"/>
        <charset val="136"/>
      </rPr>
      <t>具資本性質債券</t>
    </r>
    <r>
      <rPr>
        <sz val="12"/>
        <color theme="1"/>
        <rFont val="Times New Roman"/>
        <family val="1"/>
      </rPr>
      <t>, B1.</t>
    </r>
    <r>
      <rPr>
        <sz val="12"/>
        <color theme="1"/>
        <rFont val="標楷體"/>
        <family val="4"/>
        <charset val="136"/>
      </rPr>
      <t>負債型特別股</t>
    </r>
    <r>
      <rPr>
        <sz val="12"/>
        <color theme="1"/>
        <rFont val="Times New Roman"/>
        <family val="1"/>
      </rPr>
      <t>-</t>
    </r>
    <r>
      <rPr>
        <sz val="12"/>
        <color theme="1"/>
        <rFont val="標楷體"/>
        <family val="4"/>
        <charset val="136"/>
      </rPr>
      <t>固定收益</t>
    </r>
    <r>
      <rPr>
        <sz val="12"/>
        <color theme="1"/>
        <rFont val="Times New Roman"/>
        <family val="1"/>
      </rPr>
      <t>, B2.</t>
    </r>
    <r>
      <rPr>
        <sz val="12"/>
        <color theme="1"/>
        <rFont val="標楷體"/>
        <family val="4"/>
        <charset val="136"/>
      </rPr>
      <t>負債型特別股</t>
    </r>
    <r>
      <rPr>
        <sz val="12"/>
        <color theme="1"/>
        <rFont val="Times New Roman"/>
        <family val="1"/>
      </rPr>
      <t>-</t>
    </r>
    <r>
      <rPr>
        <sz val="12"/>
        <color theme="1"/>
        <rFont val="標楷體"/>
        <family val="4"/>
        <charset val="136"/>
      </rPr>
      <t>非固定收益。</t>
    </r>
    <phoneticPr fontId="30" type="noConversion"/>
  </si>
  <si>
    <r>
      <rPr>
        <sz val="12"/>
        <color theme="1"/>
        <rFont val="標楷體"/>
        <family val="4"/>
        <charset val="136"/>
      </rPr>
      <t>是否屬實質互相投資之具資本性質工具，請填列</t>
    </r>
    <r>
      <rPr>
        <sz val="12"/>
        <color theme="1"/>
        <rFont val="Times New Roman"/>
        <family val="1"/>
      </rPr>
      <t>Y.</t>
    </r>
    <r>
      <rPr>
        <sz val="12"/>
        <color theme="1"/>
        <rFont val="標楷體"/>
        <family val="4"/>
        <charset val="136"/>
      </rPr>
      <t>屬實質互相投資之具資本性質工具</t>
    </r>
    <r>
      <rPr>
        <sz val="12"/>
        <color theme="1"/>
        <rFont val="Times New Roman"/>
        <family val="1"/>
      </rPr>
      <t>, N.</t>
    </r>
    <r>
      <rPr>
        <sz val="12"/>
        <color theme="1"/>
        <rFont val="標楷體"/>
        <family val="4"/>
        <charset val="136"/>
      </rPr>
      <t>非屬實質互相投資之具資本性質工具。是否屬實質互相投資請參考保險事業發展中心提供之實質互相投資公司清單。</t>
    </r>
    <phoneticPr fontId="30" type="noConversion"/>
  </si>
  <si>
    <r>
      <rPr>
        <sz val="12"/>
        <color theme="1"/>
        <rFont val="標楷體"/>
        <family val="4"/>
        <charset val="136"/>
      </rPr>
      <t>所稱屬實質互相投資，係指依金管保財字第</t>
    </r>
    <r>
      <rPr>
        <sz val="12"/>
        <color theme="1"/>
        <rFont val="Times New Roman"/>
        <family val="1"/>
      </rPr>
      <t>10804277130</t>
    </r>
    <r>
      <rPr>
        <sz val="12"/>
        <color theme="1"/>
        <rFont val="標楷體"/>
        <family val="4"/>
        <charset val="136"/>
      </rPr>
      <t>號函附件項目</t>
    </r>
    <r>
      <rPr>
        <sz val="12"/>
        <color theme="1"/>
        <rFont val="Times New Roman"/>
        <family val="1"/>
      </rPr>
      <t>2</t>
    </r>
    <r>
      <rPr>
        <sz val="12"/>
        <color theme="1"/>
        <rFont val="標楷體"/>
        <family val="4"/>
        <charset val="136"/>
      </rPr>
      <t>：①保險業實質互相投資於「國內保險業」發行之具資本性質工具；或②自</t>
    </r>
    <r>
      <rPr>
        <sz val="12"/>
        <color theme="1"/>
        <rFont val="Times New Roman"/>
        <family val="1"/>
      </rPr>
      <t>108</t>
    </r>
    <r>
      <rPr>
        <sz val="12"/>
        <color theme="1"/>
        <rFont val="標楷體"/>
        <family val="4"/>
        <charset val="136"/>
      </rPr>
      <t>年</t>
    </r>
    <r>
      <rPr>
        <sz val="12"/>
        <color theme="1"/>
        <rFont val="Times New Roman"/>
        <family val="1"/>
      </rPr>
      <t>11</t>
    </r>
    <r>
      <rPr>
        <sz val="12"/>
        <color theme="1"/>
        <rFont val="標楷體"/>
        <family val="4"/>
        <charset val="136"/>
      </rPr>
      <t>月</t>
    </r>
    <r>
      <rPr>
        <sz val="12"/>
        <color theme="1"/>
        <rFont val="Times New Roman"/>
        <family val="1"/>
      </rPr>
      <t>1</t>
    </r>
    <r>
      <rPr>
        <sz val="12"/>
        <color theme="1"/>
        <rFont val="標楷體"/>
        <family val="4"/>
        <charset val="136"/>
      </rPr>
      <t>日起保險業新增實質互相投資於「國內金控公司」發行之具資本性質工具。</t>
    </r>
    <phoneticPr fontId="30" type="noConversion"/>
  </si>
  <si>
    <r>
      <rPr>
        <sz val="12"/>
        <color theme="1"/>
        <rFont val="標楷體"/>
        <family val="4"/>
        <charset val="136"/>
      </rPr>
      <t>該資本工具若於民國</t>
    </r>
    <r>
      <rPr>
        <sz val="12"/>
        <color theme="1"/>
        <rFont val="Times New Roman"/>
        <family val="1"/>
      </rPr>
      <t>108</t>
    </r>
    <r>
      <rPr>
        <sz val="12"/>
        <color theme="1"/>
        <rFont val="標楷體"/>
        <family val="4"/>
        <charset val="136"/>
      </rPr>
      <t>年</t>
    </r>
    <r>
      <rPr>
        <sz val="12"/>
        <color theme="1"/>
        <rFont val="Times New Roman"/>
        <family val="1"/>
      </rPr>
      <t>11</t>
    </r>
    <r>
      <rPr>
        <sz val="12"/>
        <color theme="1"/>
        <rFont val="標楷體"/>
        <family val="4"/>
        <charset val="136"/>
      </rPr>
      <t>月</t>
    </r>
    <r>
      <rPr>
        <sz val="12"/>
        <color theme="1"/>
        <rFont val="Times New Roman"/>
        <family val="1"/>
      </rPr>
      <t>1</t>
    </r>
    <r>
      <rPr>
        <sz val="12"/>
        <color theme="1"/>
        <rFont val="標楷體"/>
        <family val="4"/>
        <charset val="136"/>
      </rPr>
      <t>日</t>
    </r>
    <r>
      <rPr>
        <sz val="12"/>
        <color theme="1"/>
        <rFont val="Times New Roman"/>
        <family val="1"/>
      </rPr>
      <t>(</t>
    </r>
    <r>
      <rPr>
        <sz val="12"/>
        <color theme="1"/>
        <rFont val="標楷體"/>
        <family val="4"/>
        <charset val="136"/>
      </rPr>
      <t>不含</t>
    </r>
    <r>
      <rPr>
        <sz val="12"/>
        <color theme="1"/>
        <rFont val="Times New Roman"/>
        <family val="1"/>
      </rPr>
      <t>)</t>
    </r>
    <r>
      <rPr>
        <sz val="12"/>
        <color theme="1"/>
        <rFont val="標楷體"/>
        <family val="4"/>
        <charset val="136"/>
      </rPr>
      <t>以前取得，請於第</t>
    </r>
    <r>
      <rPr>
        <sz val="12"/>
        <color theme="1"/>
        <rFont val="Times New Roman"/>
        <family val="1"/>
      </rPr>
      <t>10</t>
    </r>
    <r>
      <rPr>
        <sz val="12"/>
        <color theme="1"/>
        <rFont val="標楷體"/>
        <family val="4"/>
        <charset val="136"/>
      </rPr>
      <t>欄填入代碼</t>
    </r>
    <r>
      <rPr>
        <sz val="12"/>
        <color theme="1"/>
        <rFont val="Times New Roman"/>
        <family val="1"/>
      </rPr>
      <t>Y</t>
    </r>
    <r>
      <rPr>
        <sz val="12"/>
        <color theme="1"/>
        <rFont val="標楷體"/>
        <family val="4"/>
        <charset val="136"/>
      </rPr>
      <t>；若於民國</t>
    </r>
    <r>
      <rPr>
        <sz val="12"/>
        <color theme="1"/>
        <rFont val="Times New Roman"/>
        <family val="1"/>
      </rPr>
      <t>108</t>
    </r>
    <r>
      <rPr>
        <sz val="12"/>
        <color theme="1"/>
        <rFont val="標楷體"/>
        <family val="4"/>
        <charset val="136"/>
      </rPr>
      <t>年</t>
    </r>
    <r>
      <rPr>
        <sz val="12"/>
        <color theme="1"/>
        <rFont val="Times New Roman"/>
        <family val="1"/>
      </rPr>
      <t>11</t>
    </r>
    <r>
      <rPr>
        <sz val="12"/>
        <color theme="1"/>
        <rFont val="標楷體"/>
        <family val="4"/>
        <charset val="136"/>
      </rPr>
      <t>月</t>
    </r>
    <r>
      <rPr>
        <sz val="12"/>
        <color theme="1"/>
        <rFont val="Times New Roman"/>
        <family val="1"/>
      </rPr>
      <t>1</t>
    </r>
    <r>
      <rPr>
        <sz val="12"/>
        <color theme="1"/>
        <rFont val="標楷體"/>
        <family val="4"/>
        <charset val="136"/>
      </rPr>
      <t>日</t>
    </r>
    <r>
      <rPr>
        <sz val="12"/>
        <color theme="1"/>
        <rFont val="Times New Roman"/>
        <family val="1"/>
      </rPr>
      <t>(</t>
    </r>
    <r>
      <rPr>
        <sz val="12"/>
        <color theme="1"/>
        <rFont val="標楷體"/>
        <family val="4"/>
        <charset val="136"/>
      </rPr>
      <t>含</t>
    </r>
    <r>
      <rPr>
        <sz val="12"/>
        <color theme="1"/>
        <rFont val="Times New Roman"/>
        <family val="1"/>
      </rPr>
      <t>)</t>
    </r>
    <r>
      <rPr>
        <sz val="12"/>
        <color theme="1"/>
        <rFont val="標楷體"/>
        <family val="4"/>
        <charset val="136"/>
      </rPr>
      <t>後取得，請於第</t>
    </r>
    <r>
      <rPr>
        <sz val="12"/>
        <color theme="1"/>
        <rFont val="Times New Roman"/>
        <family val="1"/>
      </rPr>
      <t>10</t>
    </r>
    <r>
      <rPr>
        <sz val="12"/>
        <color theme="1"/>
        <rFont val="標楷體"/>
        <family val="4"/>
        <charset val="136"/>
      </rPr>
      <t>欄填入代碼</t>
    </r>
    <r>
      <rPr>
        <sz val="12"/>
        <color theme="1"/>
        <rFont val="Times New Roman"/>
        <family val="1"/>
      </rPr>
      <t>N</t>
    </r>
    <r>
      <rPr>
        <sz val="12"/>
        <color theme="1"/>
        <rFont val="標楷體"/>
        <family val="4"/>
        <charset val="136"/>
      </rPr>
      <t>。</t>
    </r>
    <phoneticPr fontId="30" type="noConversion"/>
  </si>
  <si>
    <r>
      <rPr>
        <sz val="12"/>
        <color theme="1"/>
        <rFont val="標楷體"/>
        <family val="4"/>
        <charset val="136"/>
      </rPr>
      <t>發行、始得贖回及到期年月日填寫方式為</t>
    </r>
    <r>
      <rPr>
        <sz val="12"/>
        <color theme="1"/>
        <rFont val="Times New Roman"/>
        <family val="1"/>
      </rPr>
      <t>2000/01/01</t>
    </r>
    <r>
      <rPr>
        <sz val="12"/>
        <color theme="1"/>
        <rFont val="標楷體"/>
        <family val="4"/>
        <charset val="136"/>
      </rPr>
      <t>。</t>
    </r>
    <phoneticPr fontId="30" type="noConversion"/>
  </si>
  <si>
    <r>
      <rPr>
        <sz val="12"/>
        <color theme="1"/>
        <rFont val="標楷體"/>
        <family val="4"/>
        <charset val="136"/>
      </rPr>
      <t>付息方式請依序填列</t>
    </r>
    <r>
      <rPr>
        <sz val="12"/>
        <color theme="1"/>
        <rFont val="Times New Roman"/>
        <family val="1"/>
      </rPr>
      <t>A.</t>
    </r>
    <r>
      <rPr>
        <sz val="12"/>
        <color theme="1"/>
        <rFont val="標楷體"/>
        <family val="4"/>
        <charset val="136"/>
      </rPr>
      <t>每二年付息一次</t>
    </r>
    <r>
      <rPr>
        <sz val="12"/>
        <color theme="1"/>
        <rFont val="Times New Roman"/>
        <family val="1"/>
      </rPr>
      <t>, B.</t>
    </r>
    <r>
      <rPr>
        <sz val="12"/>
        <color theme="1"/>
        <rFont val="標楷體"/>
        <family val="4"/>
        <charset val="136"/>
      </rPr>
      <t>每一年付息一次</t>
    </r>
    <r>
      <rPr>
        <sz val="12"/>
        <color theme="1"/>
        <rFont val="Times New Roman"/>
        <family val="1"/>
      </rPr>
      <t>, C.</t>
    </r>
    <r>
      <rPr>
        <sz val="12"/>
        <color theme="1"/>
        <rFont val="標楷體"/>
        <family val="4"/>
        <charset val="136"/>
      </rPr>
      <t>每半年付息一次</t>
    </r>
    <r>
      <rPr>
        <sz val="12"/>
        <color theme="1"/>
        <rFont val="Times New Roman"/>
        <family val="1"/>
      </rPr>
      <t>, D.</t>
    </r>
    <r>
      <rPr>
        <sz val="12"/>
        <color theme="1"/>
        <rFont val="標楷體"/>
        <family val="4"/>
        <charset val="136"/>
      </rPr>
      <t>每季付息一次</t>
    </r>
    <r>
      <rPr>
        <sz val="12"/>
        <color theme="1"/>
        <rFont val="Times New Roman"/>
        <family val="1"/>
      </rPr>
      <t>, E.</t>
    </r>
    <r>
      <rPr>
        <sz val="12"/>
        <color theme="1"/>
        <rFont val="標楷體"/>
        <family val="4"/>
        <charset val="136"/>
      </rPr>
      <t>每月付息一次</t>
    </r>
    <r>
      <rPr>
        <sz val="12"/>
        <color theme="1"/>
        <rFont val="Times New Roman"/>
        <family val="1"/>
      </rPr>
      <t>, F.</t>
    </r>
    <r>
      <rPr>
        <sz val="12"/>
        <color theme="1"/>
        <rFont val="標楷體"/>
        <family val="4"/>
        <charset val="136"/>
      </rPr>
      <t>不付息</t>
    </r>
    <r>
      <rPr>
        <sz val="12"/>
        <color theme="1"/>
        <rFont val="Times New Roman"/>
        <family val="1"/>
      </rPr>
      <t>, G.</t>
    </r>
    <r>
      <rPr>
        <sz val="12"/>
        <color theme="1"/>
        <rFont val="標楷體"/>
        <family val="4"/>
        <charset val="136"/>
      </rPr>
      <t>其他。</t>
    </r>
    <phoneticPr fontId="30" type="noConversion"/>
  </si>
  <si>
    <r>
      <rPr>
        <sz val="12"/>
        <color theme="1"/>
        <rFont val="標楷體"/>
        <family val="4"/>
        <charset val="136"/>
      </rPr>
      <t>發行公司注資於保險業之比率：若發行公司為保險公司者，請填列</t>
    </r>
    <r>
      <rPr>
        <sz val="12"/>
        <color theme="1"/>
        <rFont val="Times New Roman"/>
        <family val="1"/>
      </rPr>
      <t>100%</t>
    </r>
    <r>
      <rPr>
        <sz val="12"/>
        <color theme="1"/>
        <rFont val="標楷體"/>
        <family val="4"/>
        <charset val="136"/>
      </rPr>
      <t>；若為金融控股公司者，請依實際注資於保險子公司或轉投資保險公司之比率填列。</t>
    </r>
  </si>
  <si>
    <r>
      <rPr>
        <sz val="12"/>
        <color theme="1"/>
        <rFont val="標楷體"/>
        <family val="4"/>
        <charset val="136"/>
      </rPr>
      <t>資本工具可計入發行公司自有資本之比率：保險公司及金控公司發行之資本工具，依規定應於發行期限最後</t>
    </r>
    <r>
      <rPr>
        <sz val="12"/>
        <color theme="1"/>
        <rFont val="Times New Roman"/>
        <family val="1"/>
      </rPr>
      <t>5</t>
    </r>
    <r>
      <rPr>
        <sz val="12"/>
        <color theme="1"/>
        <rFont val="標楷體"/>
        <family val="4"/>
        <charset val="136"/>
      </rPr>
      <t>年採逐年遞減</t>
    </r>
    <r>
      <rPr>
        <sz val="12"/>
        <color theme="1"/>
        <rFont val="Times New Roman"/>
        <family val="1"/>
      </rPr>
      <t>20%</t>
    </r>
    <r>
      <rPr>
        <sz val="12"/>
        <color theme="1"/>
        <rFont val="標楷體"/>
        <family val="4"/>
        <charset val="136"/>
      </rPr>
      <t>計入合格自有資本，請視投資之資本工具到期情形填列百分比。</t>
    </r>
  </si>
  <si>
    <r>
      <rPr>
        <sz val="12"/>
        <color theme="1"/>
        <rFont val="標楷體"/>
        <family val="4"/>
        <charset val="136"/>
      </rPr>
      <t>保管情形請填保管機構名稱及帳號，若屬集保帳戶請填集保。</t>
    </r>
  </si>
  <si>
    <r>
      <rPr>
        <sz val="10"/>
        <color theme="1"/>
        <rFont val="標楷體"/>
        <family val="4"/>
        <charset val="136"/>
      </rPr>
      <t>表</t>
    </r>
    <r>
      <rPr>
        <sz val="10"/>
        <color theme="1"/>
        <rFont val="Book Antiqua"/>
        <family val="1"/>
      </rPr>
      <t>30-8-5</t>
    </r>
    <r>
      <rPr>
        <sz val="10"/>
        <color theme="1"/>
        <rFont val="標楷體"/>
        <family val="4"/>
        <charset val="136"/>
      </rPr>
      <t>：認列未實現評價損益檢討計算表</t>
    </r>
    <phoneticPr fontId="30" type="noConversion"/>
  </si>
  <si>
    <r>
      <rPr>
        <sz val="10"/>
        <color theme="1"/>
        <rFont val="標楷體"/>
        <family val="4"/>
        <charset val="136"/>
      </rPr>
      <t>列號</t>
    </r>
  </si>
  <si>
    <r>
      <rPr>
        <sz val="10"/>
        <color theme="1"/>
        <rFont val="標楷體"/>
        <family val="4"/>
        <charset val="136"/>
      </rPr>
      <t>取得成本</t>
    </r>
    <phoneticPr fontId="30" type="noConversion"/>
  </si>
  <si>
    <r>
      <rPr>
        <sz val="10"/>
        <color theme="1"/>
        <rFont val="標楷體"/>
        <family val="4"/>
        <charset val="136"/>
      </rPr>
      <t>最近市價或淨值總金額</t>
    </r>
    <phoneticPr fontId="30" type="noConversion"/>
  </si>
  <si>
    <r>
      <rPr>
        <sz val="10"/>
        <color theme="1"/>
        <rFont val="標楷體"/>
        <family val="4"/>
        <charset val="136"/>
      </rPr>
      <t>半年收盤平均價</t>
    </r>
    <phoneticPr fontId="30" type="noConversion"/>
  </si>
  <si>
    <r>
      <rPr>
        <sz val="10"/>
        <color theme="1"/>
        <rFont val="標楷體"/>
        <family val="4"/>
        <charset val="136"/>
      </rPr>
      <t>未實現評價利益</t>
    </r>
    <r>
      <rPr>
        <sz val="10"/>
        <color theme="1"/>
        <rFont val="Book Antiqua"/>
        <family val="1"/>
      </rPr>
      <t>(</t>
    </r>
    <r>
      <rPr>
        <sz val="10"/>
        <color theme="1"/>
        <rFont val="標楷體"/>
        <family val="4"/>
        <charset val="136"/>
      </rPr>
      <t>損失</t>
    </r>
    <r>
      <rPr>
        <sz val="10"/>
        <color theme="1"/>
        <rFont val="Book Antiqua"/>
        <family val="1"/>
      </rPr>
      <t>)</t>
    </r>
    <phoneticPr fontId="30" type="noConversion"/>
  </si>
  <si>
    <r>
      <rPr>
        <sz val="10"/>
        <color theme="1"/>
        <rFont val="標楷體"/>
        <family val="4"/>
        <charset val="136"/>
      </rPr>
      <t>自有資本調整數</t>
    </r>
    <phoneticPr fontId="30" type="noConversion"/>
  </si>
  <si>
    <r>
      <rPr>
        <sz val="10"/>
        <color theme="1"/>
        <rFont val="標楷體"/>
        <family val="4"/>
        <charset val="136"/>
      </rPr>
      <t>最近市價或淨值基礎</t>
    </r>
    <phoneticPr fontId="30" type="noConversion"/>
  </si>
  <si>
    <r>
      <rPr>
        <sz val="10"/>
        <color theme="1"/>
        <rFont val="標楷體"/>
        <family val="4"/>
        <charset val="136"/>
      </rPr>
      <t>半年收盤平均價基礎</t>
    </r>
    <phoneticPr fontId="30" type="noConversion"/>
  </si>
  <si>
    <r>
      <rPr>
        <sz val="10"/>
        <color theme="1"/>
        <rFont val="標楷體"/>
        <family val="4"/>
        <charset val="136"/>
      </rPr>
      <t>透過損益按公允價值衡量之金融資產</t>
    </r>
    <r>
      <rPr>
        <sz val="10"/>
        <color theme="1"/>
        <rFont val="Book Antiqua"/>
        <family val="1"/>
      </rPr>
      <t xml:space="preserve">
(</t>
    </r>
    <r>
      <rPr>
        <sz val="10"/>
        <color theme="1"/>
        <rFont val="標楷體"/>
        <family val="4"/>
        <charset val="136"/>
      </rPr>
      <t>來源</t>
    </r>
    <r>
      <rPr>
        <sz val="10"/>
        <color theme="1"/>
        <rFont val="Book Antiqua"/>
        <family val="1"/>
      </rPr>
      <t>:</t>
    </r>
    <r>
      <rPr>
        <sz val="10"/>
        <color theme="1"/>
        <rFont val="標楷體"/>
        <family val="4"/>
        <charset val="136"/>
      </rPr>
      <t>表</t>
    </r>
    <r>
      <rPr>
        <sz val="10"/>
        <color theme="1"/>
        <rFont val="Book Antiqua"/>
        <family val="1"/>
      </rPr>
      <t>10-1)</t>
    </r>
    <phoneticPr fontId="30" type="noConversion"/>
  </si>
  <si>
    <r>
      <rPr>
        <sz val="10"/>
        <color theme="1"/>
        <rFont val="標楷體"/>
        <family val="4"/>
        <charset val="136"/>
      </rPr>
      <t>透過其他綜合損益按公允價值衡量之金融資產</t>
    </r>
    <r>
      <rPr>
        <sz val="10"/>
        <color theme="1"/>
        <rFont val="Book Antiqua"/>
        <family val="1"/>
      </rPr>
      <t xml:space="preserve">
(</t>
    </r>
    <r>
      <rPr>
        <sz val="10"/>
        <color theme="1"/>
        <rFont val="標楷體"/>
        <family val="4"/>
        <charset val="136"/>
      </rPr>
      <t>來源</t>
    </r>
    <r>
      <rPr>
        <sz val="10"/>
        <color theme="1"/>
        <rFont val="Book Antiqua"/>
        <family val="1"/>
      </rPr>
      <t>:</t>
    </r>
    <r>
      <rPr>
        <sz val="10"/>
        <color theme="1"/>
        <rFont val="標楷體"/>
        <family val="4"/>
        <charset val="136"/>
      </rPr>
      <t>表</t>
    </r>
    <r>
      <rPr>
        <sz val="10"/>
        <color theme="1"/>
        <rFont val="Book Antiqua"/>
        <family val="1"/>
      </rPr>
      <t>10-1)</t>
    </r>
    <phoneticPr fontId="30" type="noConversion"/>
  </si>
  <si>
    <r>
      <t>ETF-</t>
    </r>
    <r>
      <rPr>
        <sz val="10"/>
        <color theme="1"/>
        <rFont val="標楷體"/>
        <family val="4"/>
        <charset val="136"/>
      </rPr>
      <t>股票型</t>
    </r>
    <r>
      <rPr>
        <sz val="10"/>
        <color theme="1"/>
        <rFont val="Book Antiqua"/>
        <family val="1"/>
      </rPr>
      <t>(</t>
    </r>
    <r>
      <rPr>
        <sz val="10"/>
        <color theme="1"/>
        <rFont val="標楷體"/>
        <family val="4"/>
        <charset val="136"/>
      </rPr>
      <t>小計</t>
    </r>
    <r>
      <rPr>
        <sz val="10"/>
        <color theme="1"/>
        <rFont val="Book Antiqua"/>
        <family val="1"/>
      </rPr>
      <t>)
(</t>
    </r>
    <r>
      <rPr>
        <sz val="10"/>
        <color theme="1"/>
        <rFont val="標楷體"/>
        <family val="4"/>
        <charset val="136"/>
      </rPr>
      <t>來源</t>
    </r>
    <r>
      <rPr>
        <sz val="10"/>
        <color theme="1"/>
        <rFont val="Book Antiqua"/>
        <family val="1"/>
      </rPr>
      <t>:</t>
    </r>
    <r>
      <rPr>
        <sz val="10"/>
        <color theme="1"/>
        <rFont val="標楷體"/>
        <family val="4"/>
        <charset val="136"/>
      </rPr>
      <t>表</t>
    </r>
    <r>
      <rPr>
        <sz val="10"/>
        <color theme="1"/>
        <rFont val="Book Antiqua"/>
        <family val="1"/>
      </rPr>
      <t>9-1)</t>
    </r>
    <phoneticPr fontId="30" type="noConversion"/>
  </si>
  <si>
    <r>
      <rPr>
        <sz val="10"/>
        <color theme="1"/>
        <rFont val="標楷體"/>
        <family val="4"/>
        <charset val="136"/>
      </rPr>
      <t>股票型共同基金</t>
    </r>
    <r>
      <rPr>
        <sz val="10"/>
        <color theme="1"/>
        <rFont val="Book Antiqua"/>
        <family val="1"/>
      </rPr>
      <t>(</t>
    </r>
    <r>
      <rPr>
        <sz val="10"/>
        <color theme="1"/>
        <rFont val="標楷體"/>
        <family val="4"/>
        <charset val="136"/>
      </rPr>
      <t>小計</t>
    </r>
    <r>
      <rPr>
        <sz val="10"/>
        <color theme="1"/>
        <rFont val="Book Antiqua"/>
        <family val="1"/>
      </rPr>
      <t>)
(</t>
    </r>
    <r>
      <rPr>
        <sz val="10"/>
        <color theme="1"/>
        <rFont val="標楷體"/>
        <family val="4"/>
        <charset val="136"/>
      </rPr>
      <t>來源</t>
    </r>
    <r>
      <rPr>
        <sz val="10"/>
        <color theme="1"/>
        <rFont val="Book Antiqua"/>
        <family val="1"/>
      </rPr>
      <t>:</t>
    </r>
    <r>
      <rPr>
        <sz val="10"/>
        <color theme="1"/>
        <rFont val="標楷體"/>
        <family val="4"/>
        <charset val="136"/>
      </rPr>
      <t>表</t>
    </r>
    <r>
      <rPr>
        <sz val="10"/>
        <color theme="1"/>
        <rFont val="Book Antiqua"/>
        <family val="1"/>
      </rPr>
      <t>12-1)</t>
    </r>
    <phoneticPr fontId="30" type="noConversion"/>
  </si>
  <si>
    <r>
      <rPr>
        <sz val="10"/>
        <color theme="1"/>
        <rFont val="標楷體"/>
        <family val="4"/>
        <charset val="136"/>
      </rPr>
      <t>平衡型共同基金及多重資產型基金</t>
    </r>
    <r>
      <rPr>
        <sz val="10"/>
        <color theme="1"/>
        <rFont val="Book Antiqua"/>
        <family val="1"/>
      </rPr>
      <t>(</t>
    </r>
    <r>
      <rPr>
        <sz val="10"/>
        <color theme="1"/>
        <rFont val="標楷體"/>
        <family val="4"/>
        <charset val="136"/>
      </rPr>
      <t>小計</t>
    </r>
    <r>
      <rPr>
        <sz val="10"/>
        <color theme="1"/>
        <rFont val="Book Antiqua"/>
        <family val="1"/>
      </rPr>
      <t>)
(</t>
    </r>
    <r>
      <rPr>
        <sz val="10"/>
        <color theme="1"/>
        <rFont val="標楷體"/>
        <family val="4"/>
        <charset val="136"/>
      </rPr>
      <t>來源</t>
    </r>
    <r>
      <rPr>
        <sz val="10"/>
        <color theme="1"/>
        <rFont val="Book Antiqua"/>
        <family val="1"/>
      </rPr>
      <t>:</t>
    </r>
    <r>
      <rPr>
        <sz val="10"/>
        <color theme="1"/>
        <rFont val="標楷體"/>
        <family val="4"/>
        <charset val="136"/>
      </rPr>
      <t>表</t>
    </r>
    <r>
      <rPr>
        <sz val="10"/>
        <color theme="1"/>
        <rFont val="Book Antiqua"/>
        <family val="1"/>
      </rPr>
      <t>12-1)</t>
    </r>
    <phoneticPr fontId="30" type="noConversion"/>
  </si>
  <si>
    <r>
      <rPr>
        <sz val="10"/>
        <color theme="1"/>
        <rFont val="標楷體"/>
        <family val="4"/>
        <charset val="136"/>
      </rPr>
      <t>合計</t>
    </r>
    <phoneticPr fontId="30" type="noConversion"/>
  </si>
  <si>
    <r>
      <rPr>
        <sz val="10"/>
        <color theme="1"/>
        <rFont val="標楷體"/>
        <family val="4"/>
        <charset val="136"/>
      </rPr>
      <t>表</t>
    </r>
    <r>
      <rPr>
        <sz val="10"/>
        <color theme="1"/>
        <rFont val="Book Antiqua"/>
        <family val="1"/>
      </rPr>
      <t>30-8-3</t>
    </r>
    <r>
      <rPr>
        <sz val="10"/>
        <color theme="1"/>
        <rFont val="標楷體"/>
        <family val="4"/>
        <charset val="136"/>
      </rPr>
      <t>：不動產投資採市價評價計入自有資本調整計算表</t>
    </r>
    <phoneticPr fontId="28" type="noConversion"/>
  </si>
  <si>
    <r>
      <rPr>
        <sz val="10"/>
        <color theme="1"/>
        <rFont val="標楷體"/>
        <family val="4"/>
        <charset val="136"/>
      </rPr>
      <t>自有資本調整計算表</t>
    </r>
    <phoneticPr fontId="28" type="noConversion"/>
  </si>
  <si>
    <r>
      <rPr>
        <sz val="10"/>
        <color theme="1"/>
        <rFont val="標楷體"/>
        <family val="4"/>
        <charset val="136"/>
      </rPr>
      <t>列號</t>
    </r>
    <phoneticPr fontId="28" type="noConversion"/>
  </si>
  <si>
    <r>
      <rPr>
        <sz val="10"/>
        <color theme="1"/>
        <rFont val="標楷體"/>
        <family val="4"/>
        <charset val="136"/>
      </rPr>
      <t>特別準備</t>
    </r>
    <r>
      <rPr>
        <sz val="10"/>
        <color theme="1"/>
        <rFont val="Times New Roman"/>
        <family val="1"/>
      </rPr>
      <t>(</t>
    </r>
    <r>
      <rPr>
        <sz val="10"/>
        <color theme="1"/>
        <rFont val="標楷體"/>
        <family val="4"/>
        <charset val="136"/>
      </rPr>
      <t>負債</t>
    </r>
    <r>
      <rPr>
        <sz val="10"/>
        <color theme="1"/>
        <rFont val="Times New Roman"/>
        <family val="1"/>
      </rPr>
      <t>)-</t>
    </r>
    <r>
      <rPr>
        <sz val="10"/>
        <color theme="1"/>
        <rFont val="標楷體"/>
        <family val="4"/>
        <charset val="136"/>
      </rPr>
      <t xml:space="preserve">不動產增值利益
</t>
    </r>
    <r>
      <rPr>
        <sz val="10"/>
        <color theme="1"/>
        <rFont val="Times New Roman"/>
        <family val="1"/>
      </rPr>
      <t>(</t>
    </r>
    <r>
      <rPr>
        <sz val="10"/>
        <color theme="1"/>
        <rFont val="標楷體"/>
        <family val="4"/>
        <charset val="136"/>
      </rPr>
      <t>註</t>
    </r>
    <r>
      <rPr>
        <sz val="10"/>
        <color theme="1"/>
        <rFont val="Times New Roman"/>
        <family val="1"/>
      </rPr>
      <t>1)</t>
    </r>
    <phoneticPr fontId="28" type="noConversion"/>
  </si>
  <si>
    <r>
      <rPr>
        <sz val="10"/>
        <color theme="1"/>
        <rFont val="標楷體"/>
        <family val="4"/>
        <charset val="136"/>
      </rPr>
      <t>特別盈餘公積</t>
    </r>
    <r>
      <rPr>
        <sz val="10"/>
        <color theme="1"/>
        <rFont val="Times New Roman"/>
        <family val="1"/>
      </rPr>
      <t>-</t>
    </r>
    <r>
      <rPr>
        <sz val="10"/>
        <color theme="1"/>
        <rFont val="標楷體"/>
        <family val="4"/>
        <charset val="136"/>
      </rPr>
      <t xml:space="preserve">不動產增值利益
</t>
    </r>
    <r>
      <rPr>
        <sz val="10"/>
        <color theme="1"/>
        <rFont val="Times New Roman"/>
        <family val="1"/>
      </rPr>
      <t>(</t>
    </r>
    <r>
      <rPr>
        <sz val="10"/>
        <color theme="1"/>
        <rFont val="標楷體"/>
        <family val="4"/>
        <charset val="136"/>
      </rPr>
      <t>註</t>
    </r>
    <r>
      <rPr>
        <sz val="10"/>
        <color theme="1"/>
        <rFont val="Times New Roman"/>
        <family val="1"/>
      </rPr>
      <t>2)</t>
    </r>
    <phoneticPr fontId="28" type="noConversion"/>
  </si>
  <si>
    <r>
      <t xml:space="preserve">總額受限制部分資本來源項目之原始金額
</t>
    </r>
    <r>
      <rPr>
        <sz val="10"/>
        <color theme="1"/>
        <rFont val="Times New Roman"/>
        <family val="1"/>
      </rPr>
      <t>(2)+(4)+(5)</t>
    </r>
    <phoneticPr fontId="28" type="noConversion"/>
  </si>
  <si>
    <r>
      <rPr>
        <sz val="10"/>
        <color theme="1"/>
        <rFont val="標楷體"/>
        <family val="4"/>
        <charset val="136"/>
      </rPr>
      <t xml:space="preserve">總額受限制部分資本來源項目得計入自有資本之金額
</t>
    </r>
    <r>
      <rPr>
        <sz val="10"/>
        <color theme="1"/>
        <rFont val="Times New Roman"/>
        <family val="1"/>
      </rPr>
      <t>( Min (  (1), (6) )</t>
    </r>
    <phoneticPr fontId="28" type="noConversion"/>
  </si>
  <si>
    <r>
      <t xml:space="preserve">不動產增值部分佔比
( </t>
    </r>
    <r>
      <rPr>
        <sz val="10"/>
        <color theme="1"/>
        <rFont val="Times New Roman"/>
        <family val="1"/>
      </rPr>
      <t>(2)+(4) )/(6)</t>
    </r>
    <phoneticPr fontId="28" type="noConversion"/>
  </si>
  <si>
    <r>
      <rPr>
        <sz val="10"/>
        <color theme="1"/>
        <rFont val="標楷體"/>
        <family val="4"/>
        <charset val="136"/>
      </rPr>
      <t>風險資本調整計算表</t>
    </r>
    <phoneticPr fontId="28" type="noConversion"/>
  </si>
  <si>
    <r>
      <rPr>
        <sz val="10"/>
        <color theme="1"/>
        <rFont val="標楷體"/>
        <family val="4"/>
        <charset val="136"/>
      </rPr>
      <t>不動產種類</t>
    </r>
    <phoneticPr fontId="28" type="noConversion"/>
  </si>
  <si>
    <r>
      <t xml:space="preserve">應計提風險資本之不動產評價調整數
</t>
    </r>
    <r>
      <rPr>
        <sz val="10"/>
        <color theme="1"/>
        <rFont val="Times New Roman"/>
        <family val="1"/>
      </rPr>
      <t>(10)×(9)</t>
    </r>
    <phoneticPr fontId="28" type="noConversion"/>
  </si>
  <si>
    <r>
      <rPr>
        <sz val="10"/>
        <color theme="1"/>
        <rFont val="標楷體"/>
        <family val="4"/>
        <charset val="136"/>
      </rPr>
      <t>國內投資用不動產總計</t>
    </r>
    <phoneticPr fontId="28" type="noConversion"/>
  </si>
  <si>
    <r>
      <rPr>
        <sz val="10"/>
        <color theme="1"/>
        <rFont val="標楷體"/>
        <family val="4"/>
        <charset val="136"/>
      </rPr>
      <t>投資用不動產投資</t>
    </r>
    <phoneticPr fontId="28" type="noConversion"/>
  </si>
  <si>
    <r>
      <rPr>
        <sz val="10"/>
        <color theme="1"/>
        <rFont val="標楷體"/>
        <family val="4"/>
        <charset val="136"/>
      </rPr>
      <t>投資用承受擔保品</t>
    </r>
    <r>
      <rPr>
        <sz val="10"/>
        <color theme="1"/>
        <rFont val="Book Antiqua"/>
        <family val="1"/>
      </rPr>
      <t>---</t>
    </r>
    <r>
      <rPr>
        <sz val="10"/>
        <color theme="1"/>
        <rFont val="標楷體"/>
        <family val="4"/>
        <charset val="136"/>
      </rPr>
      <t>協議取得</t>
    </r>
    <phoneticPr fontId="28" type="noConversion"/>
  </si>
  <si>
    <r>
      <rPr>
        <sz val="10"/>
        <color theme="1"/>
        <rFont val="標楷體"/>
        <family val="4"/>
        <charset val="136"/>
      </rPr>
      <t>投資用承受擔保品</t>
    </r>
    <r>
      <rPr>
        <sz val="10"/>
        <color theme="1"/>
        <rFont val="Book Antiqua"/>
        <family val="1"/>
      </rPr>
      <t>---</t>
    </r>
    <r>
      <rPr>
        <sz val="10"/>
        <color theme="1"/>
        <rFont val="標楷體"/>
        <family val="4"/>
        <charset val="136"/>
      </rPr>
      <t>經法院拍賣取得</t>
    </r>
    <phoneticPr fontId="28" type="noConversion"/>
  </si>
  <si>
    <r>
      <rPr>
        <sz val="10"/>
        <color theme="1"/>
        <rFont val="標楷體"/>
        <family val="4"/>
        <charset val="136"/>
      </rPr>
      <t>小計</t>
    </r>
  </si>
  <si>
    <r>
      <rPr>
        <sz val="10"/>
        <color theme="1"/>
        <rFont val="標楷體"/>
        <family val="4"/>
        <charset val="136"/>
      </rPr>
      <t>國外投資總計</t>
    </r>
    <phoneticPr fontId="28" type="noConversion"/>
  </si>
  <si>
    <r>
      <rPr>
        <sz val="10"/>
        <color theme="1"/>
        <rFont val="標楷體"/>
        <family val="4"/>
        <charset val="136"/>
      </rPr>
      <t>五年內取自關係人之不動產總計</t>
    </r>
    <phoneticPr fontId="28" type="noConversion"/>
  </si>
  <si>
    <r>
      <rPr>
        <sz val="10"/>
        <color theme="1"/>
        <rFont val="標楷體"/>
        <family val="4"/>
        <charset val="136"/>
      </rPr>
      <t>具控制與從屬關係</t>
    </r>
    <r>
      <rPr>
        <sz val="10"/>
        <color theme="1"/>
        <rFont val="Book Antiqua"/>
        <family val="1"/>
      </rPr>
      <t>--</t>
    </r>
    <r>
      <rPr>
        <sz val="10"/>
        <color theme="1"/>
        <rFont val="標楷體"/>
        <family val="4"/>
        <charset val="136"/>
      </rPr>
      <t>具收益性之不動產</t>
    </r>
    <phoneticPr fontId="28" type="noConversion"/>
  </si>
  <si>
    <r>
      <rPr>
        <sz val="10"/>
        <color theme="1"/>
        <rFont val="標楷體"/>
        <family val="4"/>
        <charset val="136"/>
      </rPr>
      <t>具控制與從屬關係</t>
    </r>
    <r>
      <rPr>
        <sz val="10"/>
        <color theme="1"/>
        <rFont val="Book Antiqua"/>
        <family val="1"/>
      </rPr>
      <t>--</t>
    </r>
    <r>
      <rPr>
        <sz val="10"/>
        <color theme="1"/>
        <rFont val="標楷體"/>
        <family val="4"/>
        <charset val="136"/>
      </rPr>
      <t>其他不動產</t>
    </r>
    <phoneticPr fontId="28" type="noConversion"/>
  </si>
  <si>
    <r>
      <rPr>
        <sz val="10"/>
        <color theme="1"/>
        <rFont val="標楷體"/>
        <family val="4"/>
        <charset val="136"/>
      </rPr>
      <t>非控制與從屬關係</t>
    </r>
    <r>
      <rPr>
        <sz val="10"/>
        <color theme="1"/>
        <rFont val="Book Antiqua"/>
        <family val="1"/>
      </rPr>
      <t>--</t>
    </r>
    <r>
      <rPr>
        <sz val="10"/>
        <color theme="1"/>
        <rFont val="標楷體"/>
        <family val="4"/>
        <charset val="136"/>
      </rPr>
      <t>具收益性之不動產</t>
    </r>
    <phoneticPr fontId="28" type="noConversion"/>
  </si>
  <si>
    <r>
      <rPr>
        <sz val="10"/>
        <color theme="1"/>
        <rFont val="標楷體"/>
        <family val="4"/>
        <charset val="136"/>
      </rPr>
      <t>非控制與從屬關係</t>
    </r>
    <r>
      <rPr>
        <sz val="10"/>
        <color theme="1"/>
        <rFont val="Book Antiqua"/>
        <family val="1"/>
      </rPr>
      <t>--</t>
    </r>
    <r>
      <rPr>
        <sz val="10"/>
        <color theme="1"/>
        <rFont val="標楷體"/>
        <family val="4"/>
        <charset val="136"/>
      </rPr>
      <t>其他不動產</t>
    </r>
    <phoneticPr fontId="28" type="noConversion"/>
  </si>
  <si>
    <r>
      <rPr>
        <sz val="10"/>
        <color theme="1"/>
        <rFont val="標楷體"/>
        <family val="4"/>
        <charset val="136"/>
      </rPr>
      <t>投資用不動產合計</t>
    </r>
  </si>
  <si>
    <r>
      <rPr>
        <sz val="10"/>
        <color theme="1"/>
        <rFont val="標楷體"/>
        <family val="4"/>
        <charset val="136"/>
      </rPr>
      <t>列號</t>
    </r>
    <phoneticPr fontId="30" type="noConversion"/>
  </si>
  <si>
    <r>
      <rPr>
        <sz val="10"/>
        <color theme="1"/>
        <rFont val="標楷體"/>
        <family val="4"/>
        <charset val="136"/>
      </rPr>
      <t>項</t>
    </r>
    <r>
      <rPr>
        <sz val="10"/>
        <color theme="1"/>
        <rFont val="Book Antiqua"/>
        <family val="1"/>
      </rPr>
      <t xml:space="preserve"> </t>
    </r>
    <r>
      <rPr>
        <sz val="10"/>
        <color theme="1"/>
        <rFont val="標楷體"/>
        <family val="4"/>
        <charset val="136"/>
      </rPr>
      <t>目</t>
    </r>
    <phoneticPr fontId="30" type="noConversion"/>
  </si>
  <si>
    <r>
      <rPr>
        <sz val="10"/>
        <color theme="1"/>
        <rFont val="標楷體"/>
        <family val="4"/>
        <charset val="136"/>
      </rPr>
      <t>金</t>
    </r>
    <r>
      <rPr>
        <sz val="10"/>
        <color theme="1"/>
        <rFont val="Times New Roman"/>
        <family val="1"/>
      </rPr>
      <t xml:space="preserve"> </t>
    </r>
    <r>
      <rPr>
        <sz val="10"/>
        <color theme="1"/>
        <rFont val="標楷體"/>
        <family val="4"/>
        <charset val="136"/>
      </rPr>
      <t xml:space="preserve">額
</t>
    </r>
    <r>
      <rPr>
        <sz val="10"/>
        <color theme="1"/>
        <rFont val="Times New Roman"/>
        <family val="1"/>
      </rPr>
      <t>(12)</t>
    </r>
    <phoneticPr fontId="30" type="noConversion"/>
  </si>
  <si>
    <r>
      <rPr>
        <sz val="10"/>
        <color theme="1"/>
        <rFont val="標楷體"/>
        <family val="4"/>
        <charset val="136"/>
      </rPr>
      <t>投資性不動產後續衡量採用公允價值模式之影響淨額</t>
    </r>
    <phoneticPr fontId="30" type="noConversion"/>
  </si>
  <si>
    <r>
      <rPr>
        <sz val="10"/>
        <color theme="1"/>
        <rFont val="標楷體"/>
        <family val="4"/>
        <charset val="136"/>
      </rPr>
      <t>保險負債採用公允價值評估之增提金額</t>
    </r>
    <phoneticPr fontId="30" type="noConversion"/>
  </si>
  <si>
    <r>
      <rPr>
        <sz val="10"/>
        <color theme="1"/>
        <rFont val="標楷體"/>
        <family val="4"/>
        <charset val="136"/>
      </rPr>
      <t>投資性不動產後續衡量採用公允價值模式計算自有資本影響數</t>
    </r>
    <phoneticPr fontId="30" type="noConversion"/>
  </si>
  <si>
    <r>
      <rPr>
        <sz val="10"/>
        <color theme="1"/>
        <rFont val="標楷體"/>
        <family val="4"/>
        <charset val="136"/>
      </rPr>
      <t>註：</t>
    </r>
    <phoneticPr fontId="28" type="noConversion"/>
  </si>
  <si>
    <r>
      <rPr>
        <sz val="10"/>
        <color theme="1"/>
        <rFont val="標楷體"/>
        <family val="4"/>
        <charset val="136"/>
      </rPr>
      <t>本表第</t>
    </r>
    <r>
      <rPr>
        <sz val="10"/>
        <color theme="1"/>
        <rFont val="Times New Roman"/>
        <family val="1"/>
      </rPr>
      <t>(2)</t>
    </r>
    <r>
      <rPr>
        <sz val="10"/>
        <color theme="1"/>
        <rFont val="標楷體"/>
        <family val="4"/>
        <charset val="136"/>
      </rPr>
      <t>欄第</t>
    </r>
    <r>
      <rPr>
        <sz val="10"/>
        <color theme="1"/>
        <rFont val="Times New Roman"/>
        <family val="1"/>
      </rPr>
      <t>(1)</t>
    </r>
    <r>
      <rPr>
        <sz val="10"/>
        <color theme="1"/>
        <rFont val="標楷體"/>
        <family val="4"/>
        <charset val="136"/>
      </rPr>
      <t>列之金額應與「表</t>
    </r>
    <r>
      <rPr>
        <sz val="10"/>
        <color theme="1"/>
        <rFont val="Times New Roman"/>
        <family val="1"/>
      </rPr>
      <t>25-3</t>
    </r>
    <r>
      <rPr>
        <sz val="10"/>
        <color theme="1"/>
        <rFont val="標楷體"/>
        <family val="4"/>
        <charset val="136"/>
      </rPr>
      <t>：帳列負債之特別準備明細」第</t>
    </r>
    <r>
      <rPr>
        <sz val="10"/>
        <color theme="1"/>
        <rFont val="Times New Roman"/>
        <family val="1"/>
      </rPr>
      <t>(1)</t>
    </r>
    <r>
      <rPr>
        <sz val="10"/>
        <color theme="1"/>
        <rFont val="標楷體"/>
        <family val="4"/>
        <charset val="136"/>
      </rPr>
      <t>欄第</t>
    </r>
    <r>
      <rPr>
        <sz val="10"/>
        <color theme="1"/>
        <rFont val="Times New Roman"/>
        <family val="1"/>
      </rPr>
      <t>(4)</t>
    </r>
    <r>
      <rPr>
        <sz val="10"/>
        <color theme="1"/>
        <rFont val="標楷體"/>
        <family val="4"/>
        <charset val="136"/>
      </rPr>
      <t>列之金額一致。</t>
    </r>
    <phoneticPr fontId="30" type="noConversion"/>
  </si>
  <si>
    <r>
      <rPr>
        <sz val="10"/>
        <color theme="1"/>
        <rFont val="標楷體"/>
        <family val="4"/>
        <charset val="136"/>
      </rPr>
      <t>係依金管保財字第</t>
    </r>
    <r>
      <rPr>
        <sz val="10"/>
        <color theme="1"/>
        <rFont val="Times New Roman"/>
        <family val="1"/>
      </rPr>
      <t>10102515281</t>
    </r>
    <r>
      <rPr>
        <sz val="10"/>
        <color theme="1"/>
        <rFont val="標楷體"/>
        <family val="4"/>
        <charset val="136"/>
      </rPr>
      <t>號函收回第</t>
    </r>
    <r>
      <rPr>
        <sz val="10"/>
        <color theme="1"/>
        <rFont val="Times New Roman"/>
        <family val="1"/>
      </rPr>
      <t>(2)</t>
    </r>
    <r>
      <rPr>
        <sz val="10"/>
        <color theme="1"/>
        <rFont val="標楷體"/>
        <family val="4"/>
        <charset val="136"/>
      </rPr>
      <t>欄並提列於特別盈餘公積之金額</t>
    </r>
    <phoneticPr fontId="30" type="noConversion"/>
  </si>
  <si>
    <r>
      <rPr>
        <sz val="10"/>
        <color theme="1"/>
        <rFont val="標楷體"/>
        <family val="4"/>
        <charset val="136"/>
      </rPr>
      <t>本表第</t>
    </r>
    <r>
      <rPr>
        <sz val="10"/>
        <color theme="1"/>
        <rFont val="Times New Roman"/>
        <family val="1"/>
      </rPr>
      <t>(10)</t>
    </r>
    <r>
      <rPr>
        <sz val="10"/>
        <color theme="1"/>
        <rFont val="標楷體"/>
        <family val="4"/>
        <charset val="136"/>
      </rPr>
      <t>欄第</t>
    </r>
    <r>
      <rPr>
        <sz val="10"/>
        <color theme="1"/>
        <rFont val="Times New Roman"/>
        <family val="1"/>
      </rPr>
      <t>(2)</t>
    </r>
    <r>
      <rPr>
        <sz val="10"/>
        <color theme="1"/>
        <rFont val="標楷體"/>
        <family val="4"/>
        <charset val="136"/>
      </rPr>
      <t>列之金額應等於「表</t>
    </r>
    <r>
      <rPr>
        <sz val="10"/>
        <color theme="1"/>
        <rFont val="Times New Roman"/>
        <family val="1"/>
      </rPr>
      <t>13-2</t>
    </r>
    <r>
      <rPr>
        <sz val="10"/>
        <color theme="1"/>
        <rFont val="標楷體"/>
        <family val="4"/>
        <charset val="136"/>
      </rPr>
      <t>：不動產餘額明細表</t>
    </r>
    <r>
      <rPr>
        <sz val="10"/>
        <color theme="1"/>
        <rFont val="Times New Roman"/>
        <family val="1"/>
      </rPr>
      <t>(</t>
    </r>
    <r>
      <rPr>
        <sz val="10"/>
        <color theme="1"/>
        <rFont val="標楷體"/>
        <family val="4"/>
        <charset val="136"/>
      </rPr>
      <t>總計</t>
    </r>
    <r>
      <rPr>
        <sz val="10"/>
        <color theme="1"/>
        <rFont val="Times New Roman"/>
        <family val="1"/>
      </rPr>
      <t>)</t>
    </r>
    <r>
      <rPr>
        <sz val="10"/>
        <color theme="1"/>
        <rFont val="標楷體"/>
        <family val="4"/>
        <charset val="136"/>
      </rPr>
      <t>」第</t>
    </r>
    <r>
      <rPr>
        <sz val="10"/>
        <color theme="1"/>
        <rFont val="Times New Roman"/>
        <family val="1"/>
      </rPr>
      <t>(21)</t>
    </r>
    <r>
      <rPr>
        <sz val="10"/>
        <color theme="1"/>
        <rFont val="標楷體"/>
        <family val="4"/>
        <charset val="136"/>
      </rPr>
      <t>欄第</t>
    </r>
    <r>
      <rPr>
        <sz val="10"/>
        <color theme="1"/>
        <rFont val="Times New Roman"/>
        <family val="1"/>
      </rPr>
      <t>(2+3)</t>
    </r>
    <r>
      <rPr>
        <sz val="10"/>
        <color theme="1"/>
        <rFont val="標楷體"/>
        <family val="4"/>
        <charset val="136"/>
      </rPr>
      <t>列之合計數。</t>
    </r>
    <phoneticPr fontId="30" type="noConversion"/>
  </si>
  <si>
    <r>
      <rPr>
        <sz val="10"/>
        <color theme="1"/>
        <rFont val="標楷體"/>
        <family val="4"/>
        <charset val="136"/>
      </rPr>
      <t>本表第</t>
    </r>
    <r>
      <rPr>
        <sz val="10"/>
        <color theme="1"/>
        <rFont val="Times New Roman"/>
        <family val="1"/>
      </rPr>
      <t>(10)</t>
    </r>
    <r>
      <rPr>
        <sz val="10"/>
        <color theme="1"/>
        <rFont val="標楷體"/>
        <family val="4"/>
        <charset val="136"/>
      </rPr>
      <t>欄第</t>
    </r>
    <r>
      <rPr>
        <sz val="10"/>
        <color theme="1"/>
        <rFont val="Times New Roman"/>
        <family val="1"/>
      </rPr>
      <t>(3)</t>
    </r>
    <r>
      <rPr>
        <sz val="10"/>
        <color theme="1"/>
        <rFont val="標楷體"/>
        <family val="4"/>
        <charset val="136"/>
      </rPr>
      <t>列之金額應與「表</t>
    </r>
    <r>
      <rPr>
        <sz val="10"/>
        <color theme="1"/>
        <rFont val="Times New Roman"/>
        <family val="1"/>
      </rPr>
      <t>13-2</t>
    </r>
    <r>
      <rPr>
        <sz val="10"/>
        <color theme="1"/>
        <rFont val="標楷體"/>
        <family val="4"/>
        <charset val="136"/>
      </rPr>
      <t>：不動產餘額明細表</t>
    </r>
    <r>
      <rPr>
        <sz val="10"/>
        <color theme="1"/>
        <rFont val="Times New Roman"/>
        <family val="1"/>
      </rPr>
      <t>(</t>
    </r>
    <r>
      <rPr>
        <sz val="10"/>
        <color theme="1"/>
        <rFont val="標楷體"/>
        <family val="4"/>
        <charset val="136"/>
      </rPr>
      <t>總計</t>
    </r>
    <r>
      <rPr>
        <sz val="10"/>
        <color theme="1"/>
        <rFont val="Times New Roman"/>
        <family val="1"/>
      </rPr>
      <t>)</t>
    </r>
    <r>
      <rPr>
        <sz val="10"/>
        <color theme="1"/>
        <rFont val="標楷體"/>
        <family val="4"/>
        <charset val="136"/>
      </rPr>
      <t>」第</t>
    </r>
    <r>
      <rPr>
        <sz val="10"/>
        <color theme="1"/>
        <rFont val="Times New Roman"/>
        <family val="1"/>
      </rPr>
      <t>(21)</t>
    </r>
    <r>
      <rPr>
        <sz val="10"/>
        <color theme="1"/>
        <rFont val="標楷體"/>
        <family val="4"/>
        <charset val="136"/>
      </rPr>
      <t>欄第</t>
    </r>
    <r>
      <rPr>
        <sz val="10"/>
        <color theme="1"/>
        <rFont val="Times New Roman"/>
        <family val="1"/>
      </rPr>
      <t>(4)</t>
    </r>
    <r>
      <rPr>
        <sz val="10"/>
        <color theme="1"/>
        <rFont val="標楷體"/>
        <family val="4"/>
        <charset val="136"/>
      </rPr>
      <t>列之金額一致。</t>
    </r>
    <phoneticPr fontId="30" type="noConversion"/>
  </si>
  <si>
    <r>
      <rPr>
        <sz val="10"/>
        <color theme="1"/>
        <rFont val="標楷體"/>
        <family val="4"/>
        <charset val="136"/>
      </rPr>
      <t>本表第</t>
    </r>
    <r>
      <rPr>
        <sz val="10"/>
        <color theme="1"/>
        <rFont val="Times New Roman"/>
        <family val="1"/>
      </rPr>
      <t>(10)</t>
    </r>
    <r>
      <rPr>
        <sz val="10"/>
        <color theme="1"/>
        <rFont val="標楷體"/>
        <family val="4"/>
        <charset val="136"/>
      </rPr>
      <t>欄第</t>
    </r>
    <r>
      <rPr>
        <sz val="10"/>
        <color theme="1"/>
        <rFont val="Times New Roman"/>
        <family val="1"/>
      </rPr>
      <t>(4)</t>
    </r>
    <r>
      <rPr>
        <sz val="10"/>
        <color theme="1"/>
        <rFont val="標楷體"/>
        <family val="4"/>
        <charset val="136"/>
      </rPr>
      <t>列之金額應與「表</t>
    </r>
    <r>
      <rPr>
        <sz val="10"/>
        <color theme="1"/>
        <rFont val="Times New Roman"/>
        <family val="1"/>
      </rPr>
      <t>13-2</t>
    </r>
    <r>
      <rPr>
        <sz val="10"/>
        <color theme="1"/>
        <rFont val="標楷體"/>
        <family val="4"/>
        <charset val="136"/>
      </rPr>
      <t>：不動產餘額明細表</t>
    </r>
    <r>
      <rPr>
        <sz val="10"/>
        <color theme="1"/>
        <rFont val="Times New Roman"/>
        <family val="1"/>
      </rPr>
      <t>(</t>
    </r>
    <r>
      <rPr>
        <sz val="10"/>
        <color theme="1"/>
        <rFont val="標楷體"/>
        <family val="4"/>
        <charset val="136"/>
      </rPr>
      <t>總計</t>
    </r>
    <r>
      <rPr>
        <sz val="10"/>
        <color theme="1"/>
        <rFont val="Times New Roman"/>
        <family val="1"/>
      </rPr>
      <t>)</t>
    </r>
    <r>
      <rPr>
        <sz val="10"/>
        <color theme="1"/>
        <rFont val="標楷體"/>
        <family val="4"/>
        <charset val="136"/>
      </rPr>
      <t>」第</t>
    </r>
    <r>
      <rPr>
        <sz val="10"/>
        <color theme="1"/>
        <rFont val="Times New Roman"/>
        <family val="1"/>
      </rPr>
      <t>(21)</t>
    </r>
    <r>
      <rPr>
        <sz val="10"/>
        <color theme="1"/>
        <rFont val="標楷體"/>
        <family val="4"/>
        <charset val="136"/>
      </rPr>
      <t>欄第</t>
    </r>
    <r>
      <rPr>
        <sz val="10"/>
        <color theme="1"/>
        <rFont val="Times New Roman"/>
        <family val="1"/>
      </rPr>
      <t>(5)</t>
    </r>
    <r>
      <rPr>
        <sz val="10"/>
        <color theme="1"/>
        <rFont val="標楷體"/>
        <family val="4"/>
        <charset val="136"/>
      </rPr>
      <t>列之金額一致。</t>
    </r>
    <phoneticPr fontId="30" type="noConversion"/>
  </si>
  <si>
    <r>
      <rPr>
        <sz val="10"/>
        <color theme="1"/>
        <rFont val="標楷體"/>
        <family val="4"/>
        <charset val="136"/>
      </rPr>
      <t>本表第</t>
    </r>
    <r>
      <rPr>
        <sz val="10"/>
        <color theme="1"/>
        <rFont val="Times New Roman"/>
        <family val="1"/>
      </rPr>
      <t>(10)</t>
    </r>
    <r>
      <rPr>
        <sz val="10"/>
        <color theme="1"/>
        <rFont val="標楷體"/>
        <family val="4"/>
        <charset val="136"/>
      </rPr>
      <t>欄第</t>
    </r>
    <r>
      <rPr>
        <sz val="10"/>
        <color theme="1"/>
        <rFont val="Times New Roman"/>
        <family val="1"/>
      </rPr>
      <t>(6)</t>
    </r>
    <r>
      <rPr>
        <sz val="10"/>
        <color theme="1"/>
        <rFont val="標楷體"/>
        <family val="4"/>
        <charset val="136"/>
      </rPr>
      <t>列之金額應與「表</t>
    </r>
    <r>
      <rPr>
        <sz val="10"/>
        <color theme="1"/>
        <rFont val="Times New Roman"/>
        <family val="1"/>
      </rPr>
      <t>13-2</t>
    </r>
    <r>
      <rPr>
        <sz val="10"/>
        <color theme="1"/>
        <rFont val="標楷體"/>
        <family val="4"/>
        <charset val="136"/>
      </rPr>
      <t>：不動產餘額明細表</t>
    </r>
    <r>
      <rPr>
        <sz val="10"/>
        <color theme="1"/>
        <rFont val="Times New Roman"/>
        <family val="1"/>
      </rPr>
      <t>(</t>
    </r>
    <r>
      <rPr>
        <sz val="10"/>
        <color theme="1"/>
        <rFont val="標楷體"/>
        <family val="4"/>
        <charset val="136"/>
      </rPr>
      <t>總計</t>
    </r>
    <r>
      <rPr>
        <sz val="10"/>
        <color theme="1"/>
        <rFont val="Times New Roman"/>
        <family val="1"/>
      </rPr>
      <t>)</t>
    </r>
    <r>
      <rPr>
        <sz val="10"/>
        <color theme="1"/>
        <rFont val="標楷體"/>
        <family val="4"/>
        <charset val="136"/>
      </rPr>
      <t>」第</t>
    </r>
    <r>
      <rPr>
        <sz val="10"/>
        <color theme="1"/>
        <rFont val="Times New Roman"/>
        <family val="1"/>
      </rPr>
      <t>(21)</t>
    </r>
    <r>
      <rPr>
        <sz val="10"/>
        <color theme="1"/>
        <rFont val="標楷體"/>
        <family val="4"/>
        <charset val="136"/>
      </rPr>
      <t>欄第</t>
    </r>
    <r>
      <rPr>
        <sz val="10"/>
        <color theme="1"/>
        <rFont val="Times New Roman"/>
        <family val="1"/>
      </rPr>
      <t>(11)</t>
    </r>
    <r>
      <rPr>
        <sz val="10"/>
        <color theme="1"/>
        <rFont val="標楷體"/>
        <family val="4"/>
        <charset val="136"/>
      </rPr>
      <t>列之金額一致。</t>
    </r>
    <phoneticPr fontId="30" type="noConversion"/>
  </si>
  <si>
    <r>
      <rPr>
        <sz val="10"/>
        <color theme="1"/>
        <rFont val="標楷體"/>
        <family val="4"/>
        <charset val="136"/>
      </rPr>
      <t>本表第</t>
    </r>
    <r>
      <rPr>
        <sz val="10"/>
        <color theme="1"/>
        <rFont val="Times New Roman"/>
        <family val="1"/>
      </rPr>
      <t>(10)</t>
    </r>
    <r>
      <rPr>
        <sz val="10"/>
        <color theme="1"/>
        <rFont val="標楷體"/>
        <family val="4"/>
        <charset val="136"/>
      </rPr>
      <t>欄第</t>
    </r>
    <r>
      <rPr>
        <sz val="10"/>
        <color theme="1"/>
        <rFont val="Times New Roman"/>
        <family val="1"/>
      </rPr>
      <t>(7)</t>
    </r>
    <r>
      <rPr>
        <sz val="10"/>
        <color theme="1"/>
        <rFont val="標楷體"/>
        <family val="4"/>
        <charset val="136"/>
      </rPr>
      <t>列之金額應與「表</t>
    </r>
    <r>
      <rPr>
        <sz val="10"/>
        <color theme="1"/>
        <rFont val="Times New Roman"/>
        <family val="1"/>
      </rPr>
      <t>13-2</t>
    </r>
    <r>
      <rPr>
        <sz val="10"/>
        <color theme="1"/>
        <rFont val="標楷體"/>
        <family val="4"/>
        <charset val="136"/>
      </rPr>
      <t>：不動產餘額明細表</t>
    </r>
    <r>
      <rPr>
        <sz val="10"/>
        <color theme="1"/>
        <rFont val="Times New Roman"/>
        <family val="1"/>
      </rPr>
      <t>(</t>
    </r>
    <r>
      <rPr>
        <sz val="10"/>
        <color theme="1"/>
        <rFont val="標楷體"/>
        <family val="4"/>
        <charset val="136"/>
      </rPr>
      <t>總計</t>
    </r>
    <r>
      <rPr>
        <sz val="10"/>
        <color theme="1"/>
        <rFont val="Times New Roman"/>
        <family val="1"/>
      </rPr>
      <t>)</t>
    </r>
    <r>
      <rPr>
        <sz val="10"/>
        <color theme="1"/>
        <rFont val="標楷體"/>
        <family val="4"/>
        <charset val="136"/>
      </rPr>
      <t>」第</t>
    </r>
    <r>
      <rPr>
        <sz val="10"/>
        <color theme="1"/>
        <rFont val="Times New Roman"/>
        <family val="1"/>
      </rPr>
      <t>(21)</t>
    </r>
    <r>
      <rPr>
        <sz val="10"/>
        <color theme="1"/>
        <rFont val="標楷體"/>
        <family val="4"/>
        <charset val="136"/>
      </rPr>
      <t>欄第</t>
    </r>
    <r>
      <rPr>
        <sz val="10"/>
        <color theme="1"/>
        <rFont val="Times New Roman"/>
        <family val="1"/>
      </rPr>
      <t>(12)</t>
    </r>
    <r>
      <rPr>
        <sz val="10"/>
        <color theme="1"/>
        <rFont val="標楷體"/>
        <family val="4"/>
        <charset val="136"/>
      </rPr>
      <t>列之金額一致。</t>
    </r>
    <phoneticPr fontId="30" type="noConversion"/>
  </si>
  <si>
    <r>
      <rPr>
        <sz val="10"/>
        <color theme="1"/>
        <rFont val="標楷體"/>
        <family val="4"/>
        <charset val="136"/>
      </rPr>
      <t>本表第</t>
    </r>
    <r>
      <rPr>
        <sz val="10"/>
        <color theme="1"/>
        <rFont val="Times New Roman"/>
        <family val="1"/>
      </rPr>
      <t>(10)</t>
    </r>
    <r>
      <rPr>
        <sz val="10"/>
        <color theme="1"/>
        <rFont val="標楷體"/>
        <family val="4"/>
        <charset val="136"/>
      </rPr>
      <t>欄第</t>
    </r>
    <r>
      <rPr>
        <sz val="10"/>
        <color theme="1"/>
        <rFont val="Times New Roman"/>
        <family val="1"/>
      </rPr>
      <t>(9)</t>
    </r>
    <r>
      <rPr>
        <sz val="10"/>
        <color theme="1"/>
        <rFont val="標楷體"/>
        <family val="4"/>
        <charset val="136"/>
      </rPr>
      <t>列之金額應與「表</t>
    </r>
    <r>
      <rPr>
        <sz val="10"/>
        <color theme="1"/>
        <rFont val="Times New Roman"/>
        <family val="1"/>
      </rPr>
      <t>13-2</t>
    </r>
    <r>
      <rPr>
        <sz val="10"/>
        <color theme="1"/>
        <rFont val="標楷體"/>
        <family val="4"/>
        <charset val="136"/>
      </rPr>
      <t>：不動產餘額明細表</t>
    </r>
    <r>
      <rPr>
        <sz val="10"/>
        <color theme="1"/>
        <rFont val="Times New Roman"/>
        <family val="1"/>
      </rPr>
      <t>(</t>
    </r>
    <r>
      <rPr>
        <sz val="10"/>
        <color theme="1"/>
        <rFont val="標楷體"/>
        <family val="4"/>
        <charset val="136"/>
      </rPr>
      <t>總計</t>
    </r>
    <r>
      <rPr>
        <sz val="10"/>
        <color theme="1"/>
        <rFont val="Times New Roman"/>
        <family val="1"/>
      </rPr>
      <t>)</t>
    </r>
    <r>
      <rPr>
        <sz val="10"/>
        <color theme="1"/>
        <rFont val="標楷體"/>
        <family val="4"/>
        <charset val="136"/>
      </rPr>
      <t>」第</t>
    </r>
    <r>
      <rPr>
        <sz val="10"/>
        <color theme="1"/>
        <rFont val="Times New Roman"/>
        <family val="1"/>
      </rPr>
      <t>(21)</t>
    </r>
    <r>
      <rPr>
        <sz val="10"/>
        <color theme="1"/>
        <rFont val="標楷體"/>
        <family val="4"/>
        <charset val="136"/>
      </rPr>
      <t>欄第</t>
    </r>
    <r>
      <rPr>
        <sz val="10"/>
        <color theme="1"/>
        <rFont val="Times New Roman"/>
        <family val="1"/>
      </rPr>
      <t>(15)</t>
    </r>
    <r>
      <rPr>
        <sz val="10"/>
        <color theme="1"/>
        <rFont val="標楷體"/>
        <family val="4"/>
        <charset val="136"/>
      </rPr>
      <t>列之金額一致。</t>
    </r>
    <phoneticPr fontId="30" type="noConversion"/>
  </si>
  <si>
    <r>
      <rPr>
        <sz val="10"/>
        <color theme="1"/>
        <rFont val="標楷體"/>
        <family val="4"/>
        <charset val="136"/>
      </rPr>
      <t>本表第</t>
    </r>
    <r>
      <rPr>
        <sz val="10"/>
        <color theme="1"/>
        <rFont val="Times New Roman"/>
        <family val="1"/>
      </rPr>
      <t>(10)</t>
    </r>
    <r>
      <rPr>
        <sz val="10"/>
        <color theme="1"/>
        <rFont val="標楷體"/>
        <family val="4"/>
        <charset val="136"/>
      </rPr>
      <t>欄第</t>
    </r>
    <r>
      <rPr>
        <sz val="10"/>
        <color theme="1"/>
        <rFont val="Times New Roman"/>
        <family val="1"/>
      </rPr>
      <t>(10)</t>
    </r>
    <r>
      <rPr>
        <sz val="10"/>
        <color theme="1"/>
        <rFont val="標楷體"/>
        <family val="4"/>
        <charset val="136"/>
      </rPr>
      <t>列之金額應與「表</t>
    </r>
    <r>
      <rPr>
        <sz val="10"/>
        <color theme="1"/>
        <rFont val="Times New Roman"/>
        <family val="1"/>
      </rPr>
      <t>13-2</t>
    </r>
    <r>
      <rPr>
        <sz val="10"/>
        <color theme="1"/>
        <rFont val="標楷體"/>
        <family val="4"/>
        <charset val="136"/>
      </rPr>
      <t>：不動產餘額明細表</t>
    </r>
    <r>
      <rPr>
        <sz val="10"/>
        <color theme="1"/>
        <rFont val="Times New Roman"/>
        <family val="1"/>
      </rPr>
      <t>(</t>
    </r>
    <r>
      <rPr>
        <sz val="10"/>
        <color theme="1"/>
        <rFont val="標楷體"/>
        <family val="4"/>
        <charset val="136"/>
      </rPr>
      <t>總計</t>
    </r>
    <r>
      <rPr>
        <sz val="10"/>
        <color theme="1"/>
        <rFont val="Times New Roman"/>
        <family val="1"/>
      </rPr>
      <t>)</t>
    </r>
    <r>
      <rPr>
        <sz val="10"/>
        <color theme="1"/>
        <rFont val="標楷體"/>
        <family val="4"/>
        <charset val="136"/>
      </rPr>
      <t>」第</t>
    </r>
    <r>
      <rPr>
        <sz val="10"/>
        <color theme="1"/>
        <rFont val="Times New Roman"/>
        <family val="1"/>
      </rPr>
      <t>(21)</t>
    </r>
    <r>
      <rPr>
        <sz val="10"/>
        <color theme="1"/>
        <rFont val="標楷體"/>
        <family val="4"/>
        <charset val="136"/>
      </rPr>
      <t>欄第</t>
    </r>
    <r>
      <rPr>
        <sz val="10"/>
        <color theme="1"/>
        <rFont val="Times New Roman"/>
        <family val="1"/>
      </rPr>
      <t>(16)</t>
    </r>
    <r>
      <rPr>
        <sz val="10"/>
        <color theme="1"/>
        <rFont val="標楷體"/>
        <family val="4"/>
        <charset val="136"/>
      </rPr>
      <t>列之金額一致。</t>
    </r>
    <phoneticPr fontId="30" type="noConversion"/>
  </si>
  <si>
    <r>
      <rPr>
        <sz val="10"/>
        <color theme="1"/>
        <rFont val="標楷體"/>
        <family val="4"/>
        <charset val="136"/>
      </rPr>
      <t>本表第</t>
    </r>
    <r>
      <rPr>
        <sz val="10"/>
        <color theme="1"/>
        <rFont val="Times New Roman"/>
        <family val="1"/>
      </rPr>
      <t>(10)</t>
    </r>
    <r>
      <rPr>
        <sz val="10"/>
        <color theme="1"/>
        <rFont val="標楷體"/>
        <family val="4"/>
        <charset val="136"/>
      </rPr>
      <t>欄第</t>
    </r>
    <r>
      <rPr>
        <sz val="10"/>
        <color theme="1"/>
        <rFont val="Times New Roman"/>
        <family val="1"/>
      </rPr>
      <t>(11)</t>
    </r>
    <r>
      <rPr>
        <sz val="10"/>
        <color theme="1"/>
        <rFont val="標楷體"/>
        <family val="4"/>
        <charset val="136"/>
      </rPr>
      <t>列之金額應與「表</t>
    </r>
    <r>
      <rPr>
        <sz val="10"/>
        <color theme="1"/>
        <rFont val="Times New Roman"/>
        <family val="1"/>
      </rPr>
      <t>13-2</t>
    </r>
    <r>
      <rPr>
        <sz val="10"/>
        <color theme="1"/>
        <rFont val="標楷體"/>
        <family val="4"/>
        <charset val="136"/>
      </rPr>
      <t>：不動產餘額明細表</t>
    </r>
    <r>
      <rPr>
        <sz val="10"/>
        <color theme="1"/>
        <rFont val="Times New Roman"/>
        <family val="1"/>
      </rPr>
      <t>(</t>
    </r>
    <r>
      <rPr>
        <sz val="10"/>
        <color theme="1"/>
        <rFont val="標楷體"/>
        <family val="4"/>
        <charset val="136"/>
      </rPr>
      <t>總計</t>
    </r>
    <r>
      <rPr>
        <sz val="10"/>
        <color theme="1"/>
        <rFont val="Times New Roman"/>
        <family val="1"/>
      </rPr>
      <t>)</t>
    </r>
    <r>
      <rPr>
        <sz val="10"/>
        <color theme="1"/>
        <rFont val="標楷體"/>
        <family val="4"/>
        <charset val="136"/>
      </rPr>
      <t>」第</t>
    </r>
    <r>
      <rPr>
        <sz val="10"/>
        <color theme="1"/>
        <rFont val="Times New Roman"/>
        <family val="1"/>
      </rPr>
      <t>(21)</t>
    </r>
    <r>
      <rPr>
        <sz val="10"/>
        <color theme="1"/>
        <rFont val="標楷體"/>
        <family val="4"/>
        <charset val="136"/>
      </rPr>
      <t>欄第</t>
    </r>
    <r>
      <rPr>
        <sz val="10"/>
        <color theme="1"/>
        <rFont val="Times New Roman"/>
        <family val="1"/>
      </rPr>
      <t>(17)</t>
    </r>
    <r>
      <rPr>
        <sz val="10"/>
        <color theme="1"/>
        <rFont val="標楷體"/>
        <family val="4"/>
        <charset val="136"/>
      </rPr>
      <t>列之金額一致。</t>
    </r>
    <phoneticPr fontId="30" type="noConversion"/>
  </si>
  <si>
    <r>
      <rPr>
        <sz val="10"/>
        <color theme="1"/>
        <rFont val="標楷體"/>
        <family val="4"/>
        <charset val="136"/>
      </rPr>
      <t>本表第</t>
    </r>
    <r>
      <rPr>
        <sz val="10"/>
        <color theme="1"/>
        <rFont val="Times New Roman"/>
        <family val="1"/>
      </rPr>
      <t>(10)</t>
    </r>
    <r>
      <rPr>
        <sz val="10"/>
        <color theme="1"/>
        <rFont val="標楷體"/>
        <family val="4"/>
        <charset val="136"/>
      </rPr>
      <t>欄第</t>
    </r>
    <r>
      <rPr>
        <sz val="10"/>
        <color theme="1"/>
        <rFont val="Times New Roman"/>
        <family val="1"/>
      </rPr>
      <t>(12)</t>
    </r>
    <r>
      <rPr>
        <sz val="10"/>
        <color theme="1"/>
        <rFont val="標楷體"/>
        <family val="4"/>
        <charset val="136"/>
      </rPr>
      <t>列之金額應與「表</t>
    </r>
    <r>
      <rPr>
        <sz val="10"/>
        <color theme="1"/>
        <rFont val="Times New Roman"/>
        <family val="1"/>
      </rPr>
      <t>13-2</t>
    </r>
    <r>
      <rPr>
        <sz val="10"/>
        <color theme="1"/>
        <rFont val="標楷體"/>
        <family val="4"/>
        <charset val="136"/>
      </rPr>
      <t>：不動產餘額明細表</t>
    </r>
    <r>
      <rPr>
        <sz val="10"/>
        <color theme="1"/>
        <rFont val="Times New Roman"/>
        <family val="1"/>
      </rPr>
      <t>(</t>
    </r>
    <r>
      <rPr>
        <sz val="10"/>
        <color theme="1"/>
        <rFont val="標楷體"/>
        <family val="4"/>
        <charset val="136"/>
      </rPr>
      <t>總計</t>
    </r>
    <r>
      <rPr>
        <sz val="10"/>
        <color theme="1"/>
        <rFont val="Times New Roman"/>
        <family val="1"/>
      </rPr>
      <t>)</t>
    </r>
    <r>
      <rPr>
        <sz val="10"/>
        <color theme="1"/>
        <rFont val="標楷體"/>
        <family val="4"/>
        <charset val="136"/>
      </rPr>
      <t>」第</t>
    </r>
    <r>
      <rPr>
        <sz val="10"/>
        <color theme="1"/>
        <rFont val="Times New Roman"/>
        <family val="1"/>
      </rPr>
      <t>(21)</t>
    </r>
    <r>
      <rPr>
        <sz val="10"/>
        <color theme="1"/>
        <rFont val="標楷體"/>
        <family val="4"/>
        <charset val="136"/>
      </rPr>
      <t>欄第</t>
    </r>
    <r>
      <rPr>
        <sz val="10"/>
        <color theme="1"/>
        <rFont val="Times New Roman"/>
        <family val="1"/>
      </rPr>
      <t>(18)</t>
    </r>
    <r>
      <rPr>
        <sz val="10"/>
        <color theme="1"/>
        <rFont val="標楷體"/>
        <family val="4"/>
        <charset val="136"/>
      </rPr>
      <t>列之金額一致。</t>
    </r>
    <phoneticPr fontId="30" type="noConversion"/>
  </si>
  <si>
    <r>
      <rPr>
        <sz val="10"/>
        <color theme="1"/>
        <rFont val="標楷體"/>
        <family val="4"/>
        <charset val="136"/>
      </rPr>
      <t>本表第</t>
    </r>
    <r>
      <rPr>
        <sz val="10"/>
        <color theme="1"/>
        <rFont val="Times New Roman"/>
        <family val="1"/>
      </rPr>
      <t>(12)</t>
    </r>
    <r>
      <rPr>
        <sz val="10"/>
        <color theme="1"/>
        <rFont val="標楷體"/>
        <family val="4"/>
        <charset val="136"/>
      </rPr>
      <t>欄第</t>
    </r>
    <r>
      <rPr>
        <sz val="10"/>
        <color theme="1"/>
        <rFont val="Times New Roman"/>
        <family val="1"/>
      </rPr>
      <t>(15)</t>
    </r>
    <r>
      <rPr>
        <sz val="10"/>
        <color theme="1"/>
        <rFont val="標楷體"/>
        <family val="4"/>
        <charset val="136"/>
      </rPr>
      <t>列之金額應等於「表</t>
    </r>
    <r>
      <rPr>
        <sz val="10"/>
        <color theme="1"/>
        <rFont val="Times New Roman"/>
        <family val="1"/>
      </rPr>
      <t>13-1</t>
    </r>
    <r>
      <rPr>
        <sz val="10"/>
        <color theme="1"/>
        <rFont val="標楷體"/>
        <family val="4"/>
        <charset val="136"/>
      </rPr>
      <t>：不動產餘額明細表</t>
    </r>
    <r>
      <rPr>
        <sz val="10"/>
        <color theme="1"/>
        <rFont val="Times New Roman"/>
        <family val="1"/>
      </rPr>
      <t>(</t>
    </r>
    <r>
      <rPr>
        <sz val="10"/>
        <color theme="1"/>
        <rFont val="標楷體"/>
        <family val="4"/>
        <charset val="136"/>
      </rPr>
      <t>總計</t>
    </r>
    <r>
      <rPr>
        <sz val="10"/>
        <color theme="1"/>
        <rFont val="Times New Roman"/>
        <family val="1"/>
      </rPr>
      <t>)</t>
    </r>
    <r>
      <rPr>
        <sz val="10"/>
        <color theme="1"/>
        <rFont val="標楷體"/>
        <family val="4"/>
        <charset val="136"/>
      </rPr>
      <t>」第</t>
    </r>
    <r>
      <rPr>
        <sz val="10"/>
        <color theme="1"/>
        <rFont val="Times New Roman"/>
        <family val="1"/>
      </rPr>
      <t>(20)</t>
    </r>
    <r>
      <rPr>
        <sz val="10"/>
        <color theme="1"/>
        <rFont val="標楷體"/>
        <family val="4"/>
        <charset val="136"/>
      </rPr>
      <t>欄之合計數。</t>
    </r>
    <phoneticPr fontId="30" type="noConversion"/>
  </si>
  <si>
    <r>
      <t>___</t>
    </r>
    <r>
      <rPr>
        <sz val="12"/>
        <color theme="1"/>
        <rFont val="標楷體"/>
        <family val="4"/>
        <charset val="136"/>
      </rPr>
      <t>年第</t>
    </r>
    <r>
      <rPr>
        <sz val="12"/>
        <color theme="1"/>
        <rFont val="Times New Roman"/>
        <family val="1"/>
      </rPr>
      <t>__</t>
    </r>
    <r>
      <rPr>
        <sz val="12"/>
        <color theme="1"/>
        <rFont val="標楷體"/>
        <family val="4"/>
        <charset val="136"/>
      </rPr>
      <t>次發行公司債（原始發行金額</t>
    </r>
    <r>
      <rPr>
        <sz val="12"/>
        <color theme="1"/>
        <rFont val="Times New Roman"/>
        <family val="1"/>
      </rPr>
      <t xml:space="preserve"> __________ </t>
    </r>
    <r>
      <rPr>
        <sz val="12"/>
        <color theme="1"/>
        <rFont val="標楷體"/>
        <family val="4"/>
        <charset val="136"/>
      </rPr>
      <t>）</t>
    </r>
    <phoneticPr fontId="30" type="noConversion"/>
  </si>
  <si>
    <r>
      <rPr>
        <sz val="12"/>
        <color theme="1"/>
        <rFont val="標楷體"/>
        <family val="4"/>
        <charset val="136"/>
      </rPr>
      <t>單位：新台幣元</t>
    </r>
    <r>
      <rPr>
        <sz val="12"/>
        <color theme="1"/>
        <rFont val="Times New Roman"/>
        <family val="1"/>
      </rPr>
      <t xml:space="preserve">, </t>
    </r>
    <r>
      <rPr>
        <sz val="12"/>
        <color theme="1"/>
        <rFont val="標楷體"/>
        <family val="4"/>
        <charset val="136"/>
      </rPr>
      <t>％</t>
    </r>
    <phoneticPr fontId="30" type="noConversion"/>
  </si>
  <si>
    <r>
      <rPr>
        <b/>
        <sz val="12"/>
        <color theme="1"/>
        <rFont val="標楷體"/>
        <family val="4"/>
        <charset val="136"/>
      </rPr>
      <t>債權人名稱</t>
    </r>
    <phoneticPr fontId="28" type="noConversion"/>
  </si>
  <si>
    <r>
      <rPr>
        <b/>
        <sz val="12"/>
        <color theme="1"/>
        <rFont val="標楷體"/>
        <family val="4"/>
        <charset val="136"/>
      </rPr>
      <t>與本公司關係</t>
    </r>
    <phoneticPr fontId="28" type="noConversion"/>
  </si>
  <si>
    <r>
      <rPr>
        <b/>
        <sz val="12"/>
        <color theme="1"/>
        <rFont val="標楷體"/>
        <family val="4"/>
        <charset val="136"/>
      </rPr>
      <t>是否為保險業實質互相投資</t>
    </r>
    <phoneticPr fontId="28" type="noConversion"/>
  </si>
  <si>
    <r>
      <rPr>
        <b/>
        <sz val="12"/>
        <color theme="1"/>
        <rFont val="標楷體"/>
        <family val="4"/>
        <charset val="136"/>
      </rPr>
      <t>募集方式</t>
    </r>
    <phoneticPr fontId="28" type="noConversion"/>
  </si>
  <si>
    <r>
      <rPr>
        <b/>
        <sz val="12"/>
        <color theme="1"/>
        <rFont val="標楷體"/>
        <family val="4"/>
        <charset val="136"/>
      </rPr>
      <t>發行日</t>
    </r>
    <phoneticPr fontId="28" type="noConversion"/>
  </si>
  <si>
    <r>
      <rPr>
        <b/>
        <sz val="12"/>
        <color theme="1"/>
        <rFont val="標楷體"/>
        <family val="4"/>
        <charset val="136"/>
      </rPr>
      <t>到期日</t>
    </r>
    <phoneticPr fontId="28" type="noConversion"/>
  </si>
  <si>
    <r>
      <rPr>
        <b/>
        <sz val="12"/>
        <color theme="1"/>
        <rFont val="標楷體"/>
        <family val="4"/>
        <charset val="136"/>
      </rPr>
      <t>剩餘年限</t>
    </r>
    <phoneticPr fontId="28" type="noConversion"/>
  </si>
  <si>
    <r>
      <rPr>
        <b/>
        <sz val="12"/>
        <color theme="1"/>
        <rFont val="標楷體"/>
        <family val="4"/>
        <charset val="136"/>
      </rPr>
      <t>是否為累積公司債</t>
    </r>
    <phoneticPr fontId="30" type="noConversion"/>
  </si>
  <si>
    <r>
      <rPr>
        <b/>
        <sz val="12"/>
        <color theme="1"/>
        <rFont val="標楷體"/>
        <family val="4"/>
        <charset val="136"/>
      </rPr>
      <t>是否有利率加碼條件或其他提前贖回之誘因</t>
    </r>
    <phoneticPr fontId="30" type="noConversion"/>
  </si>
  <si>
    <r>
      <rPr>
        <b/>
        <sz val="12"/>
        <color theme="1"/>
        <rFont val="標楷體"/>
        <family val="4"/>
        <charset val="136"/>
      </rPr>
      <t>帳載金額</t>
    </r>
    <r>
      <rPr>
        <b/>
        <sz val="12"/>
        <color theme="1"/>
        <rFont val="Times New Roman"/>
        <family val="1"/>
      </rPr>
      <t>(</t>
    </r>
    <r>
      <rPr>
        <b/>
        <sz val="12"/>
        <color theme="1"/>
        <rFont val="標楷體"/>
        <family val="4"/>
        <charset val="136"/>
      </rPr>
      <t>主排序</t>
    </r>
    <r>
      <rPr>
        <b/>
        <sz val="12"/>
        <color theme="1"/>
        <rFont val="Times New Roman"/>
        <family val="1"/>
      </rPr>
      <t>-</t>
    </r>
    <r>
      <rPr>
        <b/>
        <sz val="12"/>
        <color theme="1"/>
        <rFont val="標楷體"/>
        <family val="4"/>
        <charset val="136"/>
      </rPr>
      <t>遞減</t>
    </r>
    <r>
      <rPr>
        <b/>
        <sz val="12"/>
        <color theme="1"/>
        <rFont val="Times New Roman"/>
        <family val="1"/>
      </rPr>
      <t>)</t>
    </r>
    <phoneticPr fontId="28" type="noConversion"/>
  </si>
  <si>
    <r>
      <rPr>
        <b/>
        <sz val="12"/>
        <color theme="1"/>
        <rFont val="標楷體"/>
        <family val="4"/>
        <charset val="136"/>
      </rPr>
      <t>備註</t>
    </r>
    <phoneticPr fontId="28" type="noConversion"/>
  </si>
  <si>
    <r>
      <t>___</t>
    </r>
    <r>
      <rPr>
        <sz val="12"/>
        <color theme="1"/>
        <rFont val="標楷體"/>
        <family val="4"/>
        <charset val="136"/>
      </rPr>
      <t>年第</t>
    </r>
    <r>
      <rPr>
        <sz val="12"/>
        <color theme="1"/>
        <rFont val="Times New Roman"/>
        <family val="1"/>
      </rPr>
      <t>__</t>
    </r>
    <r>
      <rPr>
        <sz val="12"/>
        <color theme="1"/>
        <rFont val="標楷體"/>
        <family val="4"/>
        <charset val="136"/>
      </rPr>
      <t>次發行小計</t>
    </r>
    <phoneticPr fontId="30" type="noConversion"/>
  </si>
  <si>
    <r>
      <rPr>
        <sz val="12"/>
        <color theme="1"/>
        <rFont val="標楷體"/>
        <family val="4"/>
        <charset val="136"/>
      </rPr>
      <t>（原始發行金額</t>
    </r>
    <r>
      <rPr>
        <sz val="12"/>
        <color theme="1"/>
        <rFont val="Times New Roman"/>
        <family val="1"/>
      </rPr>
      <t xml:space="preserve"> __________ </t>
    </r>
    <r>
      <rPr>
        <sz val="12"/>
        <color theme="1"/>
        <rFont val="標楷體"/>
        <family val="4"/>
        <charset val="136"/>
      </rPr>
      <t>）</t>
    </r>
    <phoneticPr fontId="30" type="noConversion"/>
  </si>
  <si>
    <r>
      <rPr>
        <b/>
        <sz val="12"/>
        <color theme="1"/>
        <rFont val="標楷體"/>
        <family val="4"/>
        <charset val="136"/>
      </rPr>
      <t>合計</t>
    </r>
  </si>
  <si>
    <r>
      <rPr>
        <sz val="12"/>
        <color theme="1"/>
        <rFont val="標楷體"/>
        <family val="4"/>
        <charset val="136"/>
      </rPr>
      <t>填表說明：</t>
    </r>
  </si>
  <si>
    <r>
      <t xml:space="preserve">(1) </t>
    </r>
    <r>
      <rPr>
        <sz val="12"/>
        <color theme="1"/>
        <rFont val="標楷體"/>
        <family val="4"/>
        <charset val="136"/>
      </rPr>
      <t>與本公司之關係請填</t>
    </r>
    <r>
      <rPr>
        <sz val="12"/>
        <color theme="1"/>
        <rFont val="Times New Roman"/>
        <family val="1"/>
      </rPr>
      <t>A.</t>
    </r>
    <r>
      <rPr>
        <sz val="12"/>
        <color theme="1"/>
        <rFont val="標楷體"/>
        <family val="4"/>
        <charset val="136"/>
      </rPr>
      <t>保險業負責人</t>
    </r>
    <r>
      <rPr>
        <sz val="12"/>
        <color theme="1"/>
        <rFont val="Times New Roman"/>
        <family val="1"/>
      </rPr>
      <t>(</t>
    </r>
    <r>
      <rPr>
        <sz val="12"/>
        <color theme="1"/>
        <rFont val="標楷體"/>
        <family val="4"/>
        <charset val="136"/>
      </rPr>
      <t>依據保險業負責人應具備資格條件準則</t>
    </r>
    <r>
      <rPr>
        <sz val="12"/>
        <color theme="1"/>
        <rFont val="Times New Roman"/>
        <family val="1"/>
      </rPr>
      <t>), B.</t>
    </r>
    <r>
      <rPr>
        <sz val="12"/>
        <color theme="1"/>
        <rFont val="標楷體"/>
        <family val="4"/>
        <charset val="136"/>
      </rPr>
      <t>主要股東</t>
    </r>
    <r>
      <rPr>
        <sz val="12"/>
        <color theme="1"/>
        <rFont val="Times New Roman"/>
        <family val="1"/>
      </rPr>
      <t>(</t>
    </r>
    <r>
      <rPr>
        <sz val="12"/>
        <color theme="1"/>
        <rFont val="標楷體"/>
        <family val="4"/>
        <charset val="136"/>
      </rPr>
      <t>係指具有本公司已發行股</t>
    </r>
  </si>
  <si>
    <r>
      <rPr>
        <sz val="12"/>
        <color theme="1"/>
        <rFont val="標楷體"/>
        <family val="4"/>
        <charset val="136"/>
      </rPr>
      <t>份總數</t>
    </r>
    <r>
      <rPr>
        <sz val="12"/>
        <color theme="1"/>
        <rFont val="Times New Roman"/>
        <family val="1"/>
      </rPr>
      <t>10%</t>
    </r>
    <r>
      <rPr>
        <sz val="12"/>
        <color theme="1"/>
        <rFont val="標楷體"/>
        <family val="4"/>
        <charset val="136"/>
      </rPr>
      <t>以上或前十大持股比率或有指派董監事之股東</t>
    </r>
    <r>
      <rPr>
        <sz val="12"/>
        <color theme="1"/>
        <rFont val="Times New Roman"/>
        <family val="1"/>
      </rPr>
      <t>), C.</t>
    </r>
    <r>
      <rPr>
        <sz val="12"/>
        <color theme="1"/>
        <rFont val="標楷體"/>
        <family val="4"/>
        <charset val="136"/>
      </rPr>
      <t>本公司對其有控制與從屬關係之公司</t>
    </r>
    <r>
      <rPr>
        <sz val="12"/>
        <color theme="1"/>
        <rFont val="Times New Roman"/>
        <family val="1"/>
      </rPr>
      <t>(</t>
    </r>
    <r>
      <rPr>
        <sz val="12"/>
        <color theme="1"/>
        <rFont val="標楷體"/>
        <family val="4"/>
        <charset val="136"/>
      </rPr>
      <t>請依公司法第六章</t>
    </r>
    <r>
      <rPr>
        <sz val="12"/>
        <color theme="1"/>
        <rFont val="Times New Roman"/>
        <family val="1"/>
      </rPr>
      <t xml:space="preserve"> </t>
    </r>
    <phoneticPr fontId="30" type="noConversion"/>
  </si>
  <si>
    <r>
      <rPr>
        <sz val="12"/>
        <color theme="1"/>
        <rFont val="標楷體"/>
        <family val="4"/>
        <charset val="136"/>
      </rPr>
      <t>之一關係企業章規定</t>
    </r>
    <r>
      <rPr>
        <sz val="12"/>
        <color theme="1"/>
        <rFont val="Times New Roman"/>
        <family val="1"/>
      </rPr>
      <t>), D.</t>
    </r>
    <r>
      <rPr>
        <sz val="12"/>
        <color theme="1"/>
        <rFont val="標楷體"/>
        <family val="4"/>
        <charset val="136"/>
      </rPr>
      <t>同一關係企業</t>
    </r>
    <r>
      <rPr>
        <sz val="12"/>
        <color theme="1"/>
        <rFont val="Times New Roman"/>
        <family val="1"/>
      </rPr>
      <t>, E.</t>
    </r>
    <r>
      <rPr>
        <sz val="12"/>
        <color theme="1"/>
        <rFont val="標楷體"/>
        <family val="4"/>
        <charset val="136"/>
      </rPr>
      <t>其他</t>
    </r>
    <r>
      <rPr>
        <sz val="12"/>
        <color theme="1"/>
        <rFont val="Times New Roman"/>
        <family val="1"/>
      </rPr>
      <t>;</t>
    </r>
    <r>
      <rPr>
        <sz val="12"/>
        <color theme="1"/>
        <rFont val="標楷體"/>
        <family val="4"/>
        <charset val="136"/>
      </rPr>
      <t>若為多重身分者</t>
    </r>
    <r>
      <rPr>
        <sz val="12"/>
        <color theme="1"/>
        <rFont val="Times New Roman"/>
        <family val="1"/>
      </rPr>
      <t xml:space="preserve">, </t>
    </r>
    <r>
      <rPr>
        <sz val="12"/>
        <color theme="1"/>
        <rFont val="標楷體"/>
        <family val="4"/>
        <charset val="136"/>
      </rPr>
      <t>填寫方式如</t>
    </r>
    <r>
      <rPr>
        <sz val="12"/>
        <color theme="1"/>
        <rFont val="Times New Roman"/>
        <family val="1"/>
      </rPr>
      <t>B;C</t>
    </r>
  </si>
  <si>
    <r>
      <t xml:space="preserve">(2) </t>
    </r>
    <r>
      <rPr>
        <sz val="12"/>
        <color theme="1"/>
        <rFont val="標楷體"/>
        <family val="4"/>
        <charset val="136"/>
      </rPr>
      <t>是否為保險業實質互相投資，請填列</t>
    </r>
    <r>
      <rPr>
        <sz val="12"/>
        <color theme="1"/>
        <rFont val="Times New Roman"/>
        <family val="1"/>
      </rPr>
      <t>Y.</t>
    </r>
    <r>
      <rPr>
        <sz val="12"/>
        <color theme="1"/>
        <rFont val="標楷體"/>
        <family val="4"/>
        <charset val="136"/>
      </rPr>
      <t>為保險業實質互相投資之具資本性質債券</t>
    </r>
    <r>
      <rPr>
        <sz val="12"/>
        <color theme="1"/>
        <rFont val="Times New Roman"/>
        <family val="1"/>
      </rPr>
      <t>, N.</t>
    </r>
    <r>
      <rPr>
        <sz val="12"/>
        <color theme="1"/>
        <rFont val="標楷體"/>
        <family val="4"/>
        <charset val="136"/>
      </rPr>
      <t>非「保險業實質互相投資之具資本性質債券」</t>
    </r>
    <phoneticPr fontId="30" type="noConversion"/>
  </si>
  <si>
    <r>
      <t xml:space="preserve">(3) </t>
    </r>
    <r>
      <rPr>
        <sz val="12"/>
        <color theme="1"/>
        <rFont val="標楷體"/>
        <family val="4"/>
        <charset val="136"/>
      </rPr>
      <t>募集方式請依序填</t>
    </r>
    <r>
      <rPr>
        <sz val="12"/>
        <color theme="1"/>
        <rFont val="Times New Roman"/>
        <family val="1"/>
      </rPr>
      <t>A.</t>
    </r>
    <r>
      <rPr>
        <sz val="12"/>
        <color theme="1"/>
        <rFont val="標楷體"/>
        <family val="4"/>
        <charset val="136"/>
      </rPr>
      <t>公開募集</t>
    </r>
    <r>
      <rPr>
        <sz val="12"/>
        <color theme="1"/>
        <rFont val="Times New Roman"/>
        <family val="1"/>
      </rPr>
      <t>, B.</t>
    </r>
    <r>
      <rPr>
        <sz val="12"/>
        <color theme="1"/>
        <rFont val="標楷體"/>
        <family val="4"/>
        <charset val="136"/>
      </rPr>
      <t>私募</t>
    </r>
    <phoneticPr fontId="30" type="noConversion"/>
  </si>
  <si>
    <r>
      <t xml:space="preserve">(4) </t>
    </r>
    <r>
      <rPr>
        <sz val="12"/>
        <color theme="1"/>
        <rFont val="標楷體"/>
        <family val="4"/>
        <charset val="136"/>
      </rPr>
      <t>發行日及到期日，年月日填寫方式為</t>
    </r>
    <r>
      <rPr>
        <sz val="12"/>
        <color theme="1"/>
        <rFont val="Times New Roman"/>
        <family val="1"/>
      </rPr>
      <t>2008/06/25</t>
    </r>
    <r>
      <rPr>
        <sz val="12"/>
        <color theme="1"/>
        <rFont val="標楷體"/>
        <family val="4"/>
        <charset val="136"/>
      </rPr>
      <t>；到期日如為永久，按</t>
    </r>
    <r>
      <rPr>
        <sz val="12"/>
        <color theme="1"/>
        <rFont val="Times New Roman"/>
        <family val="1"/>
      </rPr>
      <t>9999/99/99</t>
    </r>
    <r>
      <rPr>
        <sz val="12"/>
        <color theme="1"/>
        <rFont val="標楷體"/>
        <family val="4"/>
        <charset val="136"/>
      </rPr>
      <t>填列</t>
    </r>
  </si>
  <si>
    <r>
      <t xml:space="preserve">(5) </t>
    </r>
    <r>
      <rPr>
        <sz val="12"/>
        <color theme="1"/>
        <rFont val="標楷體"/>
        <family val="4"/>
        <charset val="136"/>
      </rPr>
      <t>是否為累積公司債，請填列</t>
    </r>
    <r>
      <rPr>
        <sz val="12"/>
        <color theme="1"/>
        <rFont val="Times New Roman"/>
        <family val="1"/>
      </rPr>
      <t>Y.</t>
    </r>
    <r>
      <rPr>
        <sz val="12"/>
        <color theme="1"/>
        <rFont val="標楷體"/>
        <family val="4"/>
        <charset val="136"/>
      </rPr>
      <t>累積公司債</t>
    </r>
    <r>
      <rPr>
        <sz val="12"/>
        <color theme="1"/>
        <rFont val="Times New Roman"/>
        <family val="1"/>
      </rPr>
      <t>, N.</t>
    </r>
    <r>
      <rPr>
        <sz val="12"/>
        <color theme="1"/>
        <rFont val="標楷體"/>
        <family val="4"/>
        <charset val="136"/>
      </rPr>
      <t>非累積公司債</t>
    </r>
    <phoneticPr fontId="30" type="noConversion"/>
  </si>
  <si>
    <r>
      <t xml:space="preserve">(6) </t>
    </r>
    <r>
      <rPr>
        <sz val="12"/>
        <color theme="1"/>
        <rFont val="標楷體"/>
        <family val="4"/>
        <charset val="136"/>
      </rPr>
      <t>是否有利率加碼條件或其他提前贖回之誘因，請填列</t>
    </r>
    <r>
      <rPr>
        <sz val="12"/>
        <color theme="1"/>
        <rFont val="Times New Roman"/>
        <family val="1"/>
      </rPr>
      <t>Y.</t>
    </r>
    <r>
      <rPr>
        <sz val="12"/>
        <color theme="1"/>
        <rFont val="標楷體"/>
        <family val="4"/>
        <charset val="136"/>
      </rPr>
      <t>有</t>
    </r>
    <r>
      <rPr>
        <sz val="12"/>
        <color theme="1"/>
        <rFont val="Times New Roman"/>
        <family val="1"/>
      </rPr>
      <t>, N.</t>
    </r>
    <r>
      <rPr>
        <sz val="12"/>
        <color theme="1"/>
        <rFont val="標楷體"/>
        <family val="4"/>
        <charset val="136"/>
      </rPr>
      <t>無</t>
    </r>
    <phoneticPr fontId="30" type="noConversion"/>
  </si>
  <si>
    <r>
      <t xml:space="preserve">(7) </t>
    </r>
    <r>
      <rPr>
        <sz val="12"/>
        <color theme="1"/>
        <rFont val="標楷體"/>
        <family val="4"/>
        <charset val="136"/>
      </rPr>
      <t>若有分次發行公司債者，應分別填報</t>
    </r>
    <phoneticPr fontId="30" type="noConversion"/>
  </si>
  <si>
    <r>
      <t xml:space="preserve">(8) </t>
    </r>
    <r>
      <rPr>
        <sz val="12"/>
        <color theme="1"/>
        <rFont val="標楷體"/>
        <family val="4"/>
        <charset val="136"/>
      </rPr>
      <t>可計入自有資本加計項之比例係指依金管保財字第</t>
    </r>
    <r>
      <rPr>
        <sz val="12"/>
        <color theme="1"/>
        <rFont val="Times New Roman"/>
        <family val="1"/>
      </rPr>
      <t>10002517111</t>
    </r>
    <r>
      <rPr>
        <sz val="12"/>
        <color theme="1"/>
        <rFont val="標楷體"/>
        <family val="4"/>
        <charset val="136"/>
      </rPr>
      <t>號函計算，依距到期日之時間進行本金比例調整，於</t>
    </r>
    <r>
      <rPr>
        <sz val="12"/>
        <color theme="1"/>
        <rFont val="Times New Roman"/>
        <family val="1"/>
      </rPr>
      <t>5</t>
    </r>
    <r>
      <rPr>
        <sz val="12"/>
        <color theme="1"/>
        <rFont val="標楷體"/>
        <family val="4"/>
        <charset val="136"/>
      </rPr>
      <t>年內逐年遞減至</t>
    </r>
    <r>
      <rPr>
        <sz val="12"/>
        <color theme="1"/>
        <rFont val="Times New Roman"/>
        <family val="1"/>
      </rPr>
      <t>0%</t>
    </r>
    <r>
      <rPr>
        <sz val="12"/>
        <color theme="1"/>
        <rFont val="標楷體"/>
        <family val="4"/>
        <charset val="136"/>
      </rPr>
      <t>。</t>
    </r>
    <phoneticPr fontId="30" type="noConversion"/>
  </si>
  <si>
    <r>
      <t xml:space="preserve">(9) </t>
    </r>
    <r>
      <rPr>
        <sz val="12"/>
        <color theme="1"/>
        <rFont val="標楷體"/>
        <family val="4"/>
        <charset val="136"/>
      </rPr>
      <t>已發行負債型特別股及具資本性質債券得計入自有資本之總額上限，於表</t>
    </r>
    <r>
      <rPr>
        <sz val="12"/>
        <color theme="1"/>
        <rFont val="Times New Roman"/>
        <family val="1"/>
      </rPr>
      <t>30-8</t>
    </r>
    <r>
      <rPr>
        <sz val="12"/>
        <color theme="1"/>
        <rFont val="標楷體"/>
        <family val="4"/>
        <charset val="136"/>
      </rPr>
      <t>計算。</t>
    </r>
    <phoneticPr fontId="30" type="noConversion"/>
  </si>
  <si>
    <r>
      <t>___</t>
    </r>
    <r>
      <rPr>
        <sz val="12"/>
        <color theme="1"/>
        <rFont val="標楷體"/>
        <family val="4"/>
        <charset val="136"/>
      </rPr>
      <t>年第</t>
    </r>
    <r>
      <rPr>
        <sz val="12"/>
        <color theme="1"/>
        <rFont val="Times New Roman"/>
        <family val="1"/>
      </rPr>
      <t>__</t>
    </r>
    <r>
      <rPr>
        <sz val="12"/>
        <color theme="1"/>
        <rFont val="標楷體"/>
        <family val="4"/>
        <charset val="136"/>
      </rPr>
      <t>次發行特別股（原始發行金額</t>
    </r>
    <r>
      <rPr>
        <sz val="12"/>
        <color theme="1"/>
        <rFont val="Times New Roman"/>
        <family val="1"/>
      </rPr>
      <t xml:space="preserve"> __________ </t>
    </r>
    <r>
      <rPr>
        <sz val="12"/>
        <color theme="1"/>
        <rFont val="標楷體"/>
        <family val="4"/>
        <charset val="136"/>
      </rPr>
      <t>）</t>
    </r>
    <phoneticPr fontId="30" type="noConversion"/>
  </si>
  <si>
    <r>
      <rPr>
        <b/>
        <sz val="12"/>
        <color theme="1"/>
        <rFont val="標楷體"/>
        <family val="4"/>
        <charset val="136"/>
      </rPr>
      <t>股東名稱</t>
    </r>
    <phoneticPr fontId="28" type="noConversion"/>
  </si>
  <si>
    <r>
      <rPr>
        <b/>
        <sz val="12"/>
        <color theme="1"/>
        <rFont val="標楷體"/>
        <family val="4"/>
        <charset val="136"/>
      </rPr>
      <t>募集方式</t>
    </r>
    <phoneticPr fontId="30" type="noConversion"/>
  </si>
  <si>
    <r>
      <rPr>
        <b/>
        <sz val="12"/>
        <color theme="1"/>
        <rFont val="標楷體"/>
        <family val="4"/>
        <charset val="136"/>
      </rPr>
      <t>小計</t>
    </r>
    <phoneticPr fontId="30" type="noConversion"/>
  </si>
  <si>
    <r>
      <rPr>
        <b/>
        <sz val="12"/>
        <color theme="1"/>
        <rFont val="標楷體"/>
        <family val="4"/>
        <charset val="136"/>
      </rPr>
      <t>合計</t>
    </r>
    <phoneticPr fontId="30" type="noConversion"/>
  </si>
  <si>
    <r>
      <rPr>
        <sz val="12"/>
        <color theme="1"/>
        <rFont val="標楷體"/>
        <family val="4"/>
        <charset val="136"/>
      </rPr>
      <t>填表說明：</t>
    </r>
    <phoneticPr fontId="28" type="noConversion"/>
  </si>
  <si>
    <r>
      <t xml:space="preserve">(2) </t>
    </r>
    <r>
      <rPr>
        <sz val="12"/>
        <color theme="1"/>
        <rFont val="標楷體"/>
        <family val="4"/>
        <charset val="136"/>
      </rPr>
      <t>是否為保險業實質互相投資，請填列</t>
    </r>
    <r>
      <rPr>
        <sz val="12"/>
        <color theme="1"/>
        <rFont val="Times New Roman"/>
        <family val="1"/>
      </rPr>
      <t>Y.</t>
    </r>
    <r>
      <rPr>
        <sz val="12"/>
        <color theme="1"/>
        <rFont val="標楷體"/>
        <family val="4"/>
        <charset val="136"/>
      </rPr>
      <t>為保險業實質互相投資之負債型特別股</t>
    </r>
    <r>
      <rPr>
        <sz val="12"/>
        <color theme="1"/>
        <rFont val="Times New Roman"/>
        <family val="1"/>
      </rPr>
      <t>, N.</t>
    </r>
    <r>
      <rPr>
        <sz val="12"/>
        <color theme="1"/>
        <rFont val="標楷體"/>
        <family val="4"/>
        <charset val="136"/>
      </rPr>
      <t>非「保險業實質互相投資之負債型特別股」</t>
    </r>
    <phoneticPr fontId="30" type="noConversion"/>
  </si>
  <si>
    <r>
      <t xml:space="preserve">(4) </t>
    </r>
    <r>
      <rPr>
        <sz val="12"/>
        <color theme="1"/>
        <rFont val="標楷體"/>
        <family val="4"/>
        <charset val="136"/>
      </rPr>
      <t>發行日及到期日，年月日填寫方式為</t>
    </r>
    <r>
      <rPr>
        <sz val="12"/>
        <color theme="1"/>
        <rFont val="Times New Roman"/>
        <family val="1"/>
      </rPr>
      <t>2008/06/25</t>
    </r>
    <r>
      <rPr>
        <sz val="12"/>
        <color theme="1"/>
        <rFont val="標楷體"/>
        <family val="4"/>
        <charset val="136"/>
      </rPr>
      <t>；到期日如為永久，按</t>
    </r>
    <r>
      <rPr>
        <sz val="12"/>
        <color theme="1"/>
        <rFont val="Times New Roman"/>
        <family val="1"/>
      </rPr>
      <t>9999/99/99</t>
    </r>
    <r>
      <rPr>
        <sz val="12"/>
        <color theme="1"/>
        <rFont val="標楷體"/>
        <family val="4"/>
        <charset val="136"/>
      </rPr>
      <t>填列</t>
    </r>
    <phoneticPr fontId="30" type="noConversion"/>
  </si>
  <si>
    <r>
      <t xml:space="preserve">(5) </t>
    </r>
    <r>
      <rPr>
        <sz val="12"/>
        <color theme="1"/>
        <rFont val="標楷體"/>
        <family val="4"/>
        <charset val="136"/>
      </rPr>
      <t>是否為累積特別股，請填列</t>
    </r>
    <r>
      <rPr>
        <sz val="12"/>
        <color theme="1"/>
        <rFont val="Times New Roman"/>
        <family val="1"/>
      </rPr>
      <t>Y.</t>
    </r>
    <r>
      <rPr>
        <sz val="12"/>
        <color theme="1"/>
        <rFont val="標楷體"/>
        <family val="4"/>
        <charset val="136"/>
      </rPr>
      <t>累積特別股</t>
    </r>
    <r>
      <rPr>
        <sz val="12"/>
        <color theme="1"/>
        <rFont val="Times New Roman"/>
        <family val="1"/>
      </rPr>
      <t>, N.</t>
    </r>
    <r>
      <rPr>
        <sz val="12"/>
        <color theme="1"/>
        <rFont val="標楷體"/>
        <family val="4"/>
        <charset val="136"/>
      </rPr>
      <t>非累積特別股</t>
    </r>
    <phoneticPr fontId="30" type="noConversion"/>
  </si>
  <si>
    <r>
      <t xml:space="preserve">(7) </t>
    </r>
    <r>
      <rPr>
        <sz val="12"/>
        <color theme="1"/>
        <rFont val="標楷體"/>
        <family val="4"/>
        <charset val="136"/>
      </rPr>
      <t>若有分次發行特別股者，應分別填報</t>
    </r>
    <phoneticPr fontId="30" type="noConversion"/>
  </si>
  <si>
    <r>
      <rPr>
        <b/>
        <sz val="12"/>
        <color theme="1"/>
        <rFont val="標楷體"/>
        <family val="4"/>
        <charset val="136"/>
      </rPr>
      <t>風險項目</t>
    </r>
  </si>
  <si>
    <r>
      <rPr>
        <b/>
        <sz val="12"/>
        <color theme="1"/>
        <rFont val="標楷體"/>
        <family val="4"/>
        <charset val="136"/>
      </rPr>
      <t>資料來源</t>
    </r>
  </si>
  <si>
    <r>
      <rPr>
        <b/>
        <sz val="12"/>
        <color theme="1"/>
        <rFont val="標楷體"/>
        <family val="4"/>
        <charset val="136"/>
      </rPr>
      <t>金額</t>
    </r>
  </si>
  <si>
    <r>
      <rPr>
        <b/>
        <sz val="12"/>
        <color theme="1"/>
        <rFont val="標楷體"/>
        <family val="4"/>
        <charset val="136"/>
      </rPr>
      <t>係數</t>
    </r>
  </si>
  <si>
    <r>
      <rPr>
        <b/>
        <sz val="12"/>
        <color theme="1"/>
        <rFont val="標楷體"/>
        <family val="4"/>
        <charset val="136"/>
      </rPr>
      <t>自有資本額</t>
    </r>
  </si>
  <si>
    <r>
      <t xml:space="preserve"> 6.1 </t>
    </r>
    <r>
      <rPr>
        <sz val="12"/>
        <color theme="1"/>
        <rFont val="標楷體"/>
        <family val="4"/>
        <charset val="136"/>
      </rPr>
      <t>業主權益總額</t>
    </r>
    <r>
      <rPr>
        <sz val="12"/>
        <color theme="1"/>
        <rFont val="Times New Roman"/>
        <family val="1"/>
      </rPr>
      <t>(</t>
    </r>
    <r>
      <rPr>
        <sz val="12"/>
        <color theme="1"/>
        <rFont val="標楷體"/>
        <family val="4"/>
        <charset val="136"/>
      </rPr>
      <t>淨認許股東權益</t>
    </r>
    <r>
      <rPr>
        <sz val="12"/>
        <color theme="1"/>
        <rFont val="Times New Roman"/>
        <family val="1"/>
      </rPr>
      <t>)</t>
    </r>
    <phoneticPr fontId="28" type="noConversion"/>
  </si>
  <si>
    <r>
      <rPr>
        <sz val="12"/>
        <color theme="1"/>
        <rFont val="標楷體"/>
        <family val="4"/>
        <charset val="136"/>
      </rPr>
      <t>「表</t>
    </r>
    <r>
      <rPr>
        <sz val="12"/>
        <color theme="1"/>
        <rFont val="Times New Roman"/>
        <family val="1"/>
      </rPr>
      <t>03</t>
    </r>
    <r>
      <rPr>
        <sz val="12"/>
        <color theme="1"/>
        <rFont val="標楷體"/>
        <family val="4"/>
        <charset val="136"/>
      </rPr>
      <t>：資產負債表」第</t>
    </r>
    <r>
      <rPr>
        <sz val="12"/>
        <color theme="1"/>
        <rFont val="Times New Roman"/>
        <family val="1"/>
      </rPr>
      <t>(14)</t>
    </r>
    <r>
      <rPr>
        <sz val="12"/>
        <color theme="1"/>
        <rFont val="標楷體"/>
        <family val="4"/>
        <charset val="136"/>
      </rPr>
      <t>欄第</t>
    </r>
    <r>
      <rPr>
        <sz val="12"/>
        <color theme="1"/>
        <rFont val="Times New Roman"/>
        <family val="1"/>
      </rPr>
      <t>(95)</t>
    </r>
    <r>
      <rPr>
        <sz val="12"/>
        <color theme="1"/>
        <rFont val="標楷體"/>
        <family val="4"/>
        <charset val="136"/>
      </rPr>
      <t>列</t>
    </r>
    <phoneticPr fontId="28" type="noConversion"/>
  </si>
  <si>
    <r>
      <rPr>
        <sz val="12"/>
        <color theme="1"/>
        <rFont val="標楷體"/>
        <family val="4"/>
        <charset val="136"/>
      </rPr>
      <t>加計：</t>
    </r>
    <phoneticPr fontId="28" type="noConversion"/>
  </si>
  <si>
    <r>
      <t xml:space="preserve"> 6.2 </t>
    </r>
    <r>
      <rPr>
        <sz val="12"/>
        <color theme="1"/>
        <rFont val="標楷體"/>
        <family val="4"/>
        <charset val="136"/>
      </rPr>
      <t>危險變動特別準備金</t>
    </r>
    <phoneticPr fontId="28" type="noConversion"/>
  </si>
  <si>
    <r>
      <t xml:space="preserve"> 6.3 </t>
    </r>
    <r>
      <rPr>
        <sz val="12"/>
        <color theme="1"/>
        <rFont val="標楷體"/>
        <family val="4"/>
        <charset val="136"/>
      </rPr>
      <t>異常業務損失特別準備金</t>
    </r>
    <r>
      <rPr>
        <sz val="12"/>
        <color theme="1"/>
        <rFont val="Times New Roman"/>
        <family val="1"/>
      </rPr>
      <t>(</t>
    </r>
    <r>
      <rPr>
        <sz val="12"/>
        <color theme="1"/>
        <rFont val="標楷體"/>
        <family val="4"/>
        <charset val="136"/>
      </rPr>
      <t>人身再保險</t>
    </r>
    <r>
      <rPr>
        <sz val="12"/>
        <color theme="1"/>
        <rFont val="Times New Roman"/>
        <family val="1"/>
      </rPr>
      <t>)</t>
    </r>
    <phoneticPr fontId="28" type="noConversion"/>
  </si>
  <si>
    <r>
      <rPr>
        <sz val="12"/>
        <color theme="1"/>
        <rFont val="標楷體"/>
        <family val="4"/>
        <charset val="136"/>
      </rPr>
      <t>「表</t>
    </r>
    <r>
      <rPr>
        <sz val="12"/>
        <color theme="1"/>
        <rFont val="Times New Roman"/>
        <family val="1"/>
      </rPr>
      <t>25-2</t>
    </r>
    <r>
      <rPr>
        <sz val="12"/>
        <color theme="1"/>
        <rFont val="標楷體"/>
        <family val="4"/>
        <charset val="136"/>
      </rPr>
      <t>：特別準備金計算表</t>
    </r>
    <r>
      <rPr>
        <sz val="12"/>
        <color theme="1"/>
        <rFont val="Times New Roman"/>
        <family val="1"/>
      </rPr>
      <t>(</t>
    </r>
    <r>
      <rPr>
        <sz val="12"/>
        <color theme="1"/>
        <rFont val="標楷體"/>
        <family val="4"/>
        <charset val="136"/>
      </rPr>
      <t>人身再保險</t>
    </r>
    <r>
      <rPr>
        <sz val="12"/>
        <color theme="1"/>
        <rFont val="Times New Roman"/>
        <family val="1"/>
      </rPr>
      <t>)</t>
    </r>
    <r>
      <rPr>
        <sz val="12"/>
        <color theme="1"/>
        <rFont val="標楷體"/>
        <family val="4"/>
        <charset val="136"/>
      </rPr>
      <t>」第</t>
    </r>
    <r>
      <rPr>
        <sz val="12"/>
        <color theme="1"/>
        <rFont val="Times New Roman"/>
        <family val="1"/>
      </rPr>
      <t>(25)</t>
    </r>
    <r>
      <rPr>
        <sz val="12"/>
        <color theme="1"/>
        <rFont val="標楷體"/>
        <family val="4"/>
        <charset val="136"/>
      </rPr>
      <t>欄第</t>
    </r>
    <r>
      <rPr>
        <sz val="12"/>
        <color theme="1"/>
        <rFont val="Times New Roman"/>
        <family val="1"/>
      </rPr>
      <t>(15)</t>
    </r>
    <r>
      <rPr>
        <sz val="12"/>
        <color theme="1"/>
        <rFont val="標楷體"/>
        <family val="4"/>
        <charset val="136"/>
      </rPr>
      <t>列</t>
    </r>
    <phoneticPr fontId="28" type="noConversion"/>
  </si>
  <si>
    <r>
      <t xml:space="preserve"> 6.4.1 </t>
    </r>
    <r>
      <rPr>
        <sz val="12"/>
        <color theme="1"/>
        <rFont val="標楷體"/>
        <family val="4"/>
        <charset val="136"/>
      </rPr>
      <t>負債型特別股：為非累積且無利率加碼條件或其他提前贖回之誘因</t>
    </r>
    <phoneticPr fontId="28" type="noConversion"/>
  </si>
  <si>
    <r>
      <rPr>
        <sz val="12"/>
        <color theme="1"/>
        <rFont val="標楷體"/>
        <family val="4"/>
        <charset val="136"/>
      </rPr>
      <t>「表</t>
    </r>
    <r>
      <rPr>
        <sz val="12"/>
        <color theme="1"/>
        <rFont val="Times New Roman"/>
        <family val="1"/>
      </rPr>
      <t>30-8-1</t>
    </r>
    <r>
      <rPr>
        <sz val="12"/>
        <color theme="1"/>
        <rFont val="標楷體"/>
        <family val="4"/>
        <charset val="136"/>
      </rPr>
      <t>：發行負債型特別股明細表」負債型特別股：為非累積且無利率加碼條件或其他提前贖回之誘因第</t>
    </r>
    <r>
      <rPr>
        <sz val="12"/>
        <color theme="1"/>
        <rFont val="Times New Roman"/>
        <family val="1"/>
      </rPr>
      <t>(12)</t>
    </r>
    <r>
      <rPr>
        <sz val="12"/>
        <color theme="1"/>
        <rFont val="標楷體"/>
        <family val="4"/>
        <charset val="136"/>
      </rPr>
      <t>欄標註為「可計入自有資本加計項之金額」小計值</t>
    </r>
    <phoneticPr fontId="28" type="noConversion"/>
  </si>
  <si>
    <r>
      <t xml:space="preserve"> 6.4.2 </t>
    </r>
    <r>
      <rPr>
        <sz val="12"/>
        <color theme="1"/>
        <rFont val="標楷體"/>
        <family val="4"/>
        <charset val="136"/>
      </rPr>
      <t>負債型特別股：為累積或有利率加碼條件或其他提前贖回之誘因</t>
    </r>
    <phoneticPr fontId="28" type="noConversion"/>
  </si>
  <si>
    <r>
      <rPr>
        <sz val="12"/>
        <color theme="1"/>
        <rFont val="標楷體"/>
        <family val="4"/>
        <charset val="136"/>
      </rPr>
      <t>「表</t>
    </r>
    <r>
      <rPr>
        <sz val="12"/>
        <color theme="1"/>
        <rFont val="Times New Roman"/>
        <family val="1"/>
      </rPr>
      <t>30-8-1</t>
    </r>
    <r>
      <rPr>
        <sz val="12"/>
        <color theme="1"/>
        <rFont val="標楷體"/>
        <family val="4"/>
        <charset val="136"/>
      </rPr>
      <t>：發行負債型特別股明細表」負債型特別股：為累積或有利率加碼條件或其他提前贖回之誘因第</t>
    </r>
    <r>
      <rPr>
        <sz val="12"/>
        <color theme="1"/>
        <rFont val="Times New Roman"/>
        <family val="1"/>
      </rPr>
      <t>(12)</t>
    </r>
    <r>
      <rPr>
        <sz val="12"/>
        <color theme="1"/>
        <rFont val="標楷體"/>
        <family val="4"/>
        <charset val="136"/>
      </rPr>
      <t>欄標註為「可計入自有資本加計項之金額」小計值</t>
    </r>
    <phoneticPr fontId="28" type="noConversion"/>
  </si>
  <si>
    <r>
      <t xml:space="preserve"> 6.5.1 </t>
    </r>
    <r>
      <rPr>
        <sz val="12"/>
        <color theme="1"/>
        <rFont val="標楷體"/>
        <family val="4"/>
        <charset val="136"/>
      </rPr>
      <t>具資本性資債券：為非累積且無利率加碼條件或其他提前贖回之誘因</t>
    </r>
    <phoneticPr fontId="28" type="noConversion"/>
  </si>
  <si>
    <r>
      <rPr>
        <sz val="12"/>
        <color theme="1"/>
        <rFont val="標楷體"/>
        <family val="4"/>
        <charset val="136"/>
      </rPr>
      <t>「表</t>
    </r>
    <r>
      <rPr>
        <sz val="12"/>
        <color theme="1"/>
        <rFont val="Times New Roman"/>
        <family val="1"/>
      </rPr>
      <t>30-8-2</t>
    </r>
    <r>
      <rPr>
        <sz val="12"/>
        <color theme="1"/>
        <rFont val="標楷體"/>
        <family val="4"/>
        <charset val="136"/>
      </rPr>
      <t>：發行具資本性質債券明細表」具資本性資債券：為非累積且無利率加碼條件或其他提前贖回之誘因第</t>
    </r>
    <r>
      <rPr>
        <sz val="12"/>
        <color theme="1"/>
        <rFont val="Times New Roman"/>
        <family val="1"/>
      </rPr>
      <t>(12)</t>
    </r>
    <r>
      <rPr>
        <sz val="12"/>
        <color theme="1"/>
        <rFont val="標楷體"/>
        <family val="4"/>
        <charset val="136"/>
      </rPr>
      <t>欄標註為「可計入自有資本加計項之金額」小計值</t>
    </r>
    <phoneticPr fontId="28" type="noConversion"/>
  </si>
  <si>
    <r>
      <t xml:space="preserve"> 6.5.2 </t>
    </r>
    <r>
      <rPr>
        <sz val="12"/>
        <color theme="1"/>
        <rFont val="標楷體"/>
        <family val="4"/>
        <charset val="136"/>
      </rPr>
      <t>具資本性資債券：為累積或有利率加碼條件或其他提前贖回之誘因</t>
    </r>
    <phoneticPr fontId="28" type="noConversion"/>
  </si>
  <si>
    <r>
      <rPr>
        <sz val="12"/>
        <color theme="1"/>
        <rFont val="標楷體"/>
        <family val="4"/>
        <charset val="136"/>
      </rPr>
      <t>「表</t>
    </r>
    <r>
      <rPr>
        <sz val="12"/>
        <color theme="1"/>
        <rFont val="Times New Roman"/>
        <family val="1"/>
      </rPr>
      <t>30-8-2</t>
    </r>
    <r>
      <rPr>
        <sz val="12"/>
        <color theme="1"/>
        <rFont val="標楷體"/>
        <family val="4"/>
        <charset val="136"/>
      </rPr>
      <t>：發行具資本性質債券明細表」具資本性資債券：為累積或有利率加碼條件或其他提前贖回之誘因第</t>
    </r>
    <r>
      <rPr>
        <sz val="12"/>
        <color theme="1"/>
        <rFont val="Times New Roman"/>
        <family val="1"/>
      </rPr>
      <t>(12)</t>
    </r>
    <r>
      <rPr>
        <sz val="12"/>
        <color theme="1"/>
        <rFont val="標楷體"/>
        <family val="4"/>
        <charset val="136"/>
      </rPr>
      <t>欄標註為「可計入自有資本加計項之金額」小計值</t>
    </r>
    <phoneticPr fontId="28" type="noConversion"/>
  </si>
  <si>
    <r>
      <t xml:space="preserve"> 6.6 </t>
    </r>
    <r>
      <rPr>
        <sz val="12"/>
        <color theme="1"/>
        <rFont val="標楷體"/>
        <family val="4"/>
        <charset val="136"/>
      </rPr>
      <t>不動產投資評價調整數</t>
    </r>
    <phoneticPr fontId="28" type="noConversion"/>
  </si>
  <si>
    <r>
      <rPr>
        <sz val="12"/>
        <color theme="1"/>
        <rFont val="標楷體"/>
        <family val="4"/>
        <charset val="136"/>
      </rPr>
      <t>「表</t>
    </r>
    <r>
      <rPr>
        <sz val="12"/>
        <color theme="1"/>
        <rFont val="Times New Roman"/>
        <family val="1"/>
      </rPr>
      <t>30-8-3</t>
    </r>
    <r>
      <rPr>
        <sz val="12"/>
        <color theme="1"/>
        <rFont val="標楷體"/>
        <family val="4"/>
        <charset val="136"/>
      </rPr>
      <t>：不動產投資採市價評價計入自有資本調整計算表」第</t>
    </r>
    <r>
      <rPr>
        <sz val="12"/>
        <color theme="1"/>
        <rFont val="Times New Roman"/>
        <family val="1"/>
      </rPr>
      <t>(4)</t>
    </r>
    <r>
      <rPr>
        <sz val="12"/>
        <color theme="1"/>
        <rFont val="標楷體"/>
        <family val="4"/>
        <charset val="136"/>
      </rPr>
      <t>欄第</t>
    </r>
    <r>
      <rPr>
        <sz val="12"/>
        <color theme="1"/>
        <rFont val="Times New Roman"/>
        <family val="1"/>
      </rPr>
      <t>(1)</t>
    </r>
    <r>
      <rPr>
        <sz val="12"/>
        <color theme="1"/>
        <rFont val="標楷體"/>
        <family val="4"/>
        <charset val="136"/>
      </rPr>
      <t>列</t>
    </r>
    <phoneticPr fontId="28" type="noConversion"/>
  </si>
  <si>
    <r>
      <t xml:space="preserve"> 6.7 </t>
    </r>
    <r>
      <rPr>
        <sz val="12"/>
        <color theme="1"/>
        <rFont val="標楷體"/>
        <family val="4"/>
        <charset val="136"/>
      </rPr>
      <t>特別準備</t>
    </r>
    <r>
      <rPr>
        <sz val="12"/>
        <color theme="1"/>
        <rFont val="Times New Roman"/>
        <family val="1"/>
      </rPr>
      <t>-</t>
    </r>
    <r>
      <rPr>
        <sz val="12"/>
        <color theme="1"/>
        <rFont val="標楷體"/>
        <family val="4"/>
        <charset val="136"/>
      </rPr>
      <t>不動產增值利益</t>
    </r>
    <phoneticPr fontId="28" type="noConversion"/>
  </si>
  <si>
    <r>
      <rPr>
        <sz val="12"/>
        <color theme="1"/>
        <rFont val="標楷體"/>
        <family val="4"/>
        <charset val="136"/>
      </rPr>
      <t>「表</t>
    </r>
    <r>
      <rPr>
        <sz val="12"/>
        <color theme="1"/>
        <rFont val="Times New Roman"/>
        <family val="1"/>
      </rPr>
      <t>30-8-3</t>
    </r>
    <r>
      <rPr>
        <sz val="12"/>
        <color theme="1"/>
        <rFont val="標楷體"/>
        <family val="4"/>
        <charset val="136"/>
      </rPr>
      <t>：不動產投資採市價評價計入自有資本調整計算表」第</t>
    </r>
    <r>
      <rPr>
        <sz val="12"/>
        <color theme="1"/>
        <rFont val="Times New Roman"/>
        <family val="1"/>
      </rPr>
      <t>(2)</t>
    </r>
    <r>
      <rPr>
        <sz val="12"/>
        <color theme="1"/>
        <rFont val="標楷體"/>
        <family val="4"/>
        <charset val="136"/>
      </rPr>
      <t>欄第</t>
    </r>
    <r>
      <rPr>
        <sz val="12"/>
        <color theme="1"/>
        <rFont val="Times New Roman"/>
        <family val="1"/>
      </rPr>
      <t>(1)</t>
    </r>
    <r>
      <rPr>
        <sz val="12"/>
        <color theme="1"/>
        <rFont val="標楷體"/>
        <family val="4"/>
        <charset val="136"/>
      </rPr>
      <t>列</t>
    </r>
    <phoneticPr fontId="28" type="noConversion"/>
  </si>
  <si>
    <r>
      <t xml:space="preserve"> 6.8 </t>
    </r>
    <r>
      <rPr>
        <sz val="12"/>
        <color theme="1"/>
        <rFont val="標楷體"/>
        <family val="4"/>
        <charset val="136"/>
      </rPr>
      <t>得計入自有資本之異常業務損失特別準備金(財產再保險)</t>
    </r>
    <phoneticPr fontId="28" type="noConversion"/>
  </si>
  <si>
    <r>
      <rPr>
        <sz val="12"/>
        <color theme="1"/>
        <rFont val="標楷體"/>
        <family val="4"/>
        <charset val="136"/>
      </rPr>
      <t>「表</t>
    </r>
    <r>
      <rPr>
        <sz val="12"/>
        <color theme="1"/>
        <rFont val="Times New Roman"/>
        <family val="1"/>
      </rPr>
      <t>30-8-8</t>
    </r>
    <r>
      <rPr>
        <sz val="12"/>
        <color theme="1"/>
        <rFont val="標楷體"/>
        <family val="4"/>
        <charset val="136"/>
      </rPr>
      <t>：得計入自有資本之異常業務損失特別準備金」第</t>
    </r>
    <r>
      <rPr>
        <sz val="12"/>
        <color theme="1"/>
        <rFont val="Times New Roman"/>
        <family val="1"/>
      </rPr>
      <t>(9)</t>
    </r>
    <r>
      <rPr>
        <sz val="12"/>
        <color theme="1"/>
        <rFont val="標楷體"/>
        <family val="4"/>
        <charset val="136"/>
      </rPr>
      <t>欄第</t>
    </r>
    <r>
      <rPr>
        <sz val="12"/>
        <color theme="1"/>
        <rFont val="Times New Roman"/>
        <family val="1"/>
      </rPr>
      <t>(2)</t>
    </r>
    <r>
      <rPr>
        <sz val="12"/>
        <color theme="1"/>
        <rFont val="標楷體"/>
        <family val="4"/>
        <charset val="136"/>
      </rPr>
      <t>列</t>
    </r>
    <phoneticPr fontId="28" type="noConversion"/>
  </si>
  <si>
    <r>
      <t xml:space="preserve"> 6.9  </t>
    </r>
    <r>
      <rPr>
        <sz val="12"/>
        <color theme="1"/>
        <rFont val="標楷體"/>
        <family val="4"/>
        <charset val="136"/>
      </rPr>
      <t>其他經主管機關專案核定調整之項目及金額者，另依核定之方式計算</t>
    </r>
    <phoneticPr fontId="28" type="noConversion"/>
  </si>
  <si>
    <r>
      <rPr>
        <sz val="12"/>
        <color theme="1"/>
        <rFont val="標楷體"/>
        <family val="4"/>
        <charset val="136"/>
      </rPr>
      <t>減除：</t>
    </r>
    <phoneticPr fontId="28" type="noConversion"/>
  </si>
  <si>
    <r>
      <t xml:space="preserve"> 6.10 </t>
    </r>
    <r>
      <rPr>
        <sz val="12"/>
        <color theme="1"/>
        <rFont val="標楷體"/>
        <family val="4"/>
        <charset val="136"/>
      </rPr>
      <t>調整股票型金融資產帳載金額為半年收盤平均價</t>
    </r>
    <phoneticPr fontId="28" type="noConversion"/>
  </si>
  <si>
    <r>
      <rPr>
        <sz val="12"/>
        <color theme="1"/>
        <rFont val="標楷體"/>
        <family val="4"/>
        <charset val="136"/>
      </rPr>
      <t>「表</t>
    </r>
    <r>
      <rPr>
        <sz val="12"/>
        <color theme="1"/>
        <rFont val="Times New Roman"/>
        <family val="1"/>
      </rPr>
      <t>30-8-5</t>
    </r>
    <r>
      <rPr>
        <sz val="12"/>
        <color theme="1"/>
        <rFont val="標楷體"/>
        <family val="4"/>
        <charset val="136"/>
      </rPr>
      <t>：認列未實現評價損益檢討計算表」第</t>
    </r>
    <r>
      <rPr>
        <sz val="12"/>
        <color theme="1"/>
        <rFont val="Times New Roman"/>
        <family val="1"/>
      </rPr>
      <t>(7)</t>
    </r>
    <r>
      <rPr>
        <sz val="12"/>
        <color theme="1"/>
        <rFont val="標楷體"/>
        <family val="4"/>
        <charset val="136"/>
      </rPr>
      <t>欄第</t>
    </r>
    <r>
      <rPr>
        <sz val="12"/>
        <color theme="1"/>
        <rFont val="Times New Roman"/>
        <family val="1"/>
      </rPr>
      <t>(6)</t>
    </r>
    <r>
      <rPr>
        <sz val="12"/>
        <color theme="1"/>
        <rFont val="標楷體"/>
        <family val="4"/>
        <charset val="136"/>
      </rPr>
      <t>列</t>
    </r>
    <phoneticPr fontId="28" type="noConversion"/>
  </si>
  <si>
    <r>
      <t xml:space="preserve"> 6.11 </t>
    </r>
    <r>
      <rPr>
        <sz val="12"/>
        <color theme="1"/>
        <rFont val="標楷體"/>
        <family val="4"/>
        <charset val="136"/>
      </rPr>
      <t>「透過損益按公允價值衡量之金融資產</t>
    </r>
    <r>
      <rPr>
        <sz val="12"/>
        <color theme="1"/>
        <rFont val="Times New Roman"/>
        <family val="1"/>
      </rPr>
      <t>--</t>
    </r>
    <r>
      <rPr>
        <sz val="12"/>
        <color theme="1"/>
        <rFont val="標楷體"/>
        <family val="4"/>
        <charset val="136"/>
      </rPr>
      <t>上市櫃股票投資」未實現評價利益</t>
    </r>
    <phoneticPr fontId="28" type="noConversion"/>
  </si>
  <si>
    <r>
      <rPr>
        <sz val="12"/>
        <color theme="1"/>
        <rFont val="標楷體"/>
        <family val="4"/>
        <charset val="136"/>
      </rPr>
      <t>「表</t>
    </r>
    <r>
      <rPr>
        <sz val="12"/>
        <color theme="1"/>
        <rFont val="Times New Roman"/>
        <family val="1"/>
      </rPr>
      <t>30-8-5</t>
    </r>
    <r>
      <rPr>
        <sz val="12"/>
        <color theme="1"/>
        <rFont val="標楷體"/>
        <family val="4"/>
        <charset val="136"/>
      </rPr>
      <t>：認列未實現評價損益檢討計算表」第</t>
    </r>
    <r>
      <rPr>
        <sz val="12"/>
        <color theme="1"/>
        <rFont val="Times New Roman"/>
        <family val="1"/>
      </rPr>
      <t>(6)</t>
    </r>
    <r>
      <rPr>
        <sz val="12"/>
        <color theme="1"/>
        <rFont val="標楷體"/>
        <family val="4"/>
        <charset val="136"/>
      </rPr>
      <t>欄第</t>
    </r>
    <r>
      <rPr>
        <sz val="12"/>
        <color theme="1"/>
        <rFont val="Times New Roman"/>
        <family val="1"/>
      </rPr>
      <t>(1)</t>
    </r>
    <r>
      <rPr>
        <sz val="12"/>
        <color theme="1"/>
        <rFont val="標楷體"/>
        <family val="4"/>
        <charset val="136"/>
      </rPr>
      <t>列</t>
    </r>
    <r>
      <rPr>
        <sz val="12"/>
        <color theme="1"/>
        <rFont val="Times New Roman"/>
        <family val="1"/>
      </rPr>
      <t xml:space="preserve"> (</t>
    </r>
    <r>
      <rPr>
        <sz val="12"/>
        <color theme="1"/>
        <rFont val="標楷體"/>
        <family val="4"/>
        <charset val="136"/>
      </rPr>
      <t>須為正值；若為負值請填</t>
    </r>
    <r>
      <rPr>
        <sz val="12"/>
        <color theme="1"/>
        <rFont val="Times New Roman"/>
        <family val="1"/>
      </rPr>
      <t>0)</t>
    </r>
    <phoneticPr fontId="28" type="noConversion"/>
  </si>
  <si>
    <r>
      <t xml:space="preserve">6.12 </t>
    </r>
    <r>
      <rPr>
        <sz val="12"/>
        <color theme="1"/>
        <rFont val="標楷體"/>
        <family val="4"/>
        <charset val="136"/>
      </rPr>
      <t>「透過其他綜合損益按公允價值衡量之金融資產</t>
    </r>
    <r>
      <rPr>
        <sz val="12"/>
        <color theme="1"/>
        <rFont val="Times New Roman"/>
        <family val="1"/>
      </rPr>
      <t>--</t>
    </r>
    <r>
      <rPr>
        <sz val="12"/>
        <color theme="1"/>
        <rFont val="標楷體"/>
        <family val="4"/>
        <charset val="136"/>
      </rPr>
      <t>上市櫃股票投資」未實現評價利益</t>
    </r>
    <phoneticPr fontId="28" type="noConversion"/>
  </si>
  <si>
    <r>
      <rPr>
        <sz val="12"/>
        <color theme="1"/>
        <rFont val="標楷體"/>
        <family val="4"/>
        <charset val="136"/>
      </rPr>
      <t>「表</t>
    </r>
    <r>
      <rPr>
        <sz val="12"/>
        <color theme="1"/>
        <rFont val="Times New Roman"/>
        <family val="1"/>
      </rPr>
      <t>30-8-5</t>
    </r>
    <r>
      <rPr>
        <sz val="12"/>
        <color theme="1"/>
        <rFont val="標楷體"/>
        <family val="4"/>
        <charset val="136"/>
      </rPr>
      <t>：認列未實現評價損益檢討計算表」第</t>
    </r>
    <r>
      <rPr>
        <sz val="12"/>
        <color theme="1"/>
        <rFont val="Times New Roman"/>
        <family val="1"/>
      </rPr>
      <t>(6)</t>
    </r>
    <r>
      <rPr>
        <sz val="12"/>
        <color theme="1"/>
        <rFont val="標楷體"/>
        <family val="4"/>
        <charset val="136"/>
      </rPr>
      <t>欄第</t>
    </r>
    <r>
      <rPr>
        <sz val="12"/>
        <color theme="1"/>
        <rFont val="Times New Roman"/>
        <family val="1"/>
      </rPr>
      <t>(2)</t>
    </r>
    <r>
      <rPr>
        <sz val="12"/>
        <color theme="1"/>
        <rFont val="標楷體"/>
        <family val="4"/>
        <charset val="136"/>
      </rPr>
      <t>列</t>
    </r>
    <r>
      <rPr>
        <sz val="12"/>
        <color theme="1"/>
        <rFont val="Times New Roman"/>
        <family val="1"/>
      </rPr>
      <t xml:space="preserve"> (</t>
    </r>
    <r>
      <rPr>
        <sz val="12"/>
        <color theme="1"/>
        <rFont val="標楷體"/>
        <family val="4"/>
        <charset val="136"/>
      </rPr>
      <t>須為正值；若為負值請填</t>
    </r>
    <r>
      <rPr>
        <sz val="12"/>
        <color theme="1"/>
        <rFont val="Times New Roman"/>
        <family val="1"/>
      </rPr>
      <t>0)</t>
    </r>
    <phoneticPr fontId="28" type="noConversion"/>
  </si>
  <si>
    <r>
      <t xml:space="preserve">6.13 </t>
    </r>
    <r>
      <rPr>
        <sz val="12"/>
        <color theme="1"/>
        <rFont val="標楷體"/>
        <family val="4"/>
        <charset val="136"/>
      </rPr>
      <t>投資於屬實質互相投資之具資本性質債券及負債型特別股</t>
    </r>
    <phoneticPr fontId="28" type="noConversion"/>
  </si>
  <si>
    <r>
      <rPr>
        <sz val="12"/>
        <color theme="1"/>
        <rFont val="標楷體"/>
        <family val="4"/>
        <charset val="136"/>
      </rPr>
      <t>「表</t>
    </r>
    <r>
      <rPr>
        <sz val="12"/>
        <color theme="1"/>
        <rFont val="Times New Roman"/>
        <family val="1"/>
      </rPr>
      <t>30-8-7</t>
    </r>
    <r>
      <rPr>
        <sz val="12"/>
        <color theme="1"/>
        <rFont val="標楷體"/>
        <family val="4"/>
        <charset val="136"/>
      </rPr>
      <t>：投資「國內保險業」及「國內金控公司」發行之具資本性質債券或負債型特別股由自有資本扣除計算表」第</t>
    </r>
    <r>
      <rPr>
        <sz val="12"/>
        <color theme="1"/>
        <rFont val="Times New Roman"/>
        <family val="1"/>
      </rPr>
      <t>(31)</t>
    </r>
    <r>
      <rPr>
        <sz val="12"/>
        <color theme="1"/>
        <rFont val="標楷體"/>
        <family val="4"/>
        <charset val="136"/>
      </rPr>
      <t>欄第</t>
    </r>
    <r>
      <rPr>
        <sz val="12"/>
        <color theme="1"/>
        <rFont val="Times New Roman"/>
        <family val="1"/>
      </rPr>
      <t>(22)</t>
    </r>
    <r>
      <rPr>
        <sz val="12"/>
        <color theme="1"/>
        <rFont val="標楷體"/>
        <family val="4"/>
        <charset val="136"/>
      </rPr>
      <t>列</t>
    </r>
    <phoneticPr fontId="28" type="noConversion"/>
  </si>
  <si>
    <r>
      <t xml:space="preserve">6.14 </t>
    </r>
    <r>
      <rPr>
        <sz val="12"/>
        <color theme="1"/>
        <rFont val="標楷體"/>
        <family val="4"/>
        <charset val="136"/>
      </rPr>
      <t>投資於非屬實質互相投資之具資本性質債券及負債型特別股合計超過淨值</t>
    </r>
    <r>
      <rPr>
        <sz val="12"/>
        <color theme="1"/>
        <rFont val="Times New Roman"/>
        <family val="1"/>
      </rPr>
      <t>10%</t>
    </r>
    <r>
      <rPr>
        <sz val="12"/>
        <color theme="1"/>
        <rFont val="標楷體"/>
        <family val="4"/>
        <charset val="136"/>
      </rPr>
      <t>金額</t>
    </r>
    <phoneticPr fontId="28" type="noConversion"/>
  </si>
  <si>
    <r>
      <rPr>
        <sz val="12"/>
        <color theme="1"/>
        <rFont val="標楷體"/>
        <family val="4"/>
        <charset val="136"/>
      </rPr>
      <t>「表</t>
    </r>
    <r>
      <rPr>
        <sz val="12"/>
        <color theme="1"/>
        <rFont val="Times New Roman"/>
        <family val="1"/>
      </rPr>
      <t>30-8-7</t>
    </r>
    <r>
      <rPr>
        <sz val="12"/>
        <color theme="1"/>
        <rFont val="標楷體"/>
        <family val="4"/>
        <charset val="136"/>
      </rPr>
      <t>：投資「國內保險業」及「國內金控公司」發行之具資本性質債券或負債型特別股由自有資本扣除計算表」第</t>
    </r>
    <r>
      <rPr>
        <sz val="12"/>
        <color theme="1"/>
        <rFont val="Times New Roman"/>
        <family val="1"/>
      </rPr>
      <t>(31)</t>
    </r>
    <r>
      <rPr>
        <sz val="12"/>
        <color theme="1"/>
        <rFont val="標楷體"/>
        <family val="4"/>
        <charset val="136"/>
      </rPr>
      <t>欄第</t>
    </r>
    <r>
      <rPr>
        <sz val="12"/>
        <color theme="1"/>
        <rFont val="Times New Roman"/>
        <family val="1"/>
      </rPr>
      <t>(23)</t>
    </r>
    <r>
      <rPr>
        <sz val="12"/>
        <color theme="1"/>
        <rFont val="標楷體"/>
        <family val="4"/>
        <charset val="136"/>
      </rPr>
      <t>列</t>
    </r>
    <phoneticPr fontId="28" type="noConversion"/>
  </si>
  <si>
    <r>
      <t xml:space="preserve">6.15 </t>
    </r>
    <r>
      <rPr>
        <sz val="12"/>
        <color theme="1"/>
        <rFont val="標楷體"/>
        <family val="4"/>
        <charset val="136"/>
      </rPr>
      <t>異常業務損失特別準備金(財產再保險)</t>
    </r>
    <phoneticPr fontId="28" type="noConversion"/>
  </si>
  <si>
    <r>
      <t xml:space="preserve">6.16 </t>
    </r>
    <r>
      <rPr>
        <sz val="12"/>
        <color theme="1"/>
        <rFont val="標楷體"/>
        <family val="4"/>
        <charset val="136"/>
      </rPr>
      <t>投資性不動產後續衡量採用公允價值模式計算自有資本影響數</t>
    </r>
    <phoneticPr fontId="28" type="noConversion"/>
  </si>
  <si>
    <r>
      <rPr>
        <sz val="12"/>
        <color theme="1"/>
        <rFont val="標楷體"/>
        <family val="4"/>
        <charset val="136"/>
      </rPr>
      <t>「表</t>
    </r>
    <r>
      <rPr>
        <sz val="12"/>
        <color theme="1"/>
        <rFont val="Times New Roman"/>
        <family val="1"/>
      </rPr>
      <t>30-8-3</t>
    </r>
    <r>
      <rPr>
        <sz val="12"/>
        <color theme="1"/>
        <rFont val="標楷體"/>
        <family val="4"/>
        <charset val="136"/>
      </rPr>
      <t>：不動產投資採市價評價計入自有資本調整計算表」第</t>
    </r>
    <r>
      <rPr>
        <sz val="12"/>
        <color theme="1"/>
        <rFont val="Times New Roman"/>
        <family val="1"/>
      </rPr>
      <t>(12)</t>
    </r>
    <r>
      <rPr>
        <sz val="12"/>
        <color theme="1"/>
        <rFont val="標楷體"/>
        <family val="4"/>
        <charset val="136"/>
      </rPr>
      <t>欄第</t>
    </r>
    <r>
      <rPr>
        <sz val="12"/>
        <color theme="1"/>
        <rFont val="Times New Roman"/>
        <family val="1"/>
      </rPr>
      <t>(17)</t>
    </r>
    <r>
      <rPr>
        <sz val="12"/>
        <color theme="1"/>
        <rFont val="標楷體"/>
        <family val="4"/>
        <charset val="136"/>
      </rPr>
      <t>列</t>
    </r>
    <phoneticPr fontId="28" type="noConversion"/>
  </si>
  <si>
    <r>
      <t xml:space="preserve">6.17 </t>
    </r>
    <r>
      <rPr>
        <sz val="12"/>
        <color theme="1"/>
        <rFont val="標楷體"/>
        <family val="4"/>
        <charset val="136"/>
      </rPr>
      <t>投資於關係人且屬於國外保險相關事業其該公司之法定資本不足數</t>
    </r>
    <r>
      <rPr>
        <sz val="12"/>
        <color theme="1"/>
        <rFont val="Times New Roman"/>
        <family val="1"/>
      </rPr>
      <t>(</t>
    </r>
    <r>
      <rPr>
        <sz val="12"/>
        <color theme="1"/>
        <rFont val="標楷體"/>
        <family val="4"/>
        <charset val="136"/>
      </rPr>
      <t>註1</t>
    </r>
    <r>
      <rPr>
        <sz val="12"/>
        <color theme="1"/>
        <rFont val="Times New Roman"/>
        <family val="1"/>
      </rPr>
      <t>)</t>
    </r>
    <phoneticPr fontId="28" type="noConversion"/>
  </si>
  <si>
    <r>
      <t xml:space="preserve">6.18 </t>
    </r>
    <r>
      <rPr>
        <sz val="12"/>
        <color theme="1"/>
        <rFont val="標楷體"/>
        <family val="4"/>
        <charset val="136"/>
      </rPr>
      <t>未上市櫃股票投資未實現評價利益</t>
    </r>
    <phoneticPr fontId="28" type="noConversion"/>
  </si>
  <si>
    <r>
      <rPr>
        <sz val="12"/>
        <color theme="1"/>
        <rFont val="標楷體"/>
        <family val="4"/>
        <charset val="136"/>
      </rPr>
      <t>「表</t>
    </r>
    <r>
      <rPr>
        <sz val="12"/>
        <color theme="1"/>
        <rFont val="Times New Roman"/>
        <family val="1"/>
      </rPr>
      <t>30-8-5</t>
    </r>
    <r>
      <rPr>
        <sz val="12"/>
        <color theme="1"/>
        <rFont val="標楷體"/>
        <family val="4"/>
        <charset val="136"/>
      </rPr>
      <t>：認列未實現評價損益檢討計算表」第</t>
    </r>
    <r>
      <rPr>
        <sz val="12"/>
        <color theme="1"/>
        <rFont val="Times New Roman"/>
        <family val="1"/>
      </rPr>
      <t>(13)</t>
    </r>
    <r>
      <rPr>
        <sz val="12"/>
        <color theme="1"/>
        <rFont val="標楷體"/>
        <family val="4"/>
        <charset val="136"/>
      </rPr>
      <t>欄第</t>
    </r>
    <r>
      <rPr>
        <sz val="12"/>
        <color theme="1"/>
        <rFont val="Times New Roman"/>
        <family val="1"/>
      </rPr>
      <t>(13)</t>
    </r>
    <r>
      <rPr>
        <sz val="12"/>
        <color theme="1"/>
        <rFont val="標楷體"/>
        <family val="4"/>
        <charset val="136"/>
      </rPr>
      <t>列</t>
    </r>
    <phoneticPr fontId="28" type="noConversion"/>
  </si>
  <si>
    <r>
      <t xml:space="preserve">6.19.1 </t>
    </r>
    <r>
      <rPr>
        <sz val="12"/>
        <color theme="1"/>
        <rFont val="標楷體"/>
        <family val="4"/>
        <charset val="136"/>
      </rPr>
      <t>負債型特別股及具資本性質債券計入自有資本額度合計超過當期自有資本</t>
    </r>
    <r>
      <rPr>
        <sz val="12"/>
        <color theme="1"/>
        <rFont val="Times New Roman"/>
        <family val="1"/>
      </rPr>
      <t>20%</t>
    </r>
    <r>
      <rPr>
        <sz val="12"/>
        <color theme="1"/>
        <rFont val="標楷體"/>
        <family val="4"/>
        <charset val="136"/>
      </rPr>
      <t>之金額：為非累積且無利率加碼條件或其他提前贖回之誘因</t>
    </r>
    <r>
      <rPr>
        <sz val="12"/>
        <color theme="1"/>
        <rFont val="Times New Roman"/>
        <family val="1"/>
      </rPr>
      <t>(</t>
    </r>
    <r>
      <rPr>
        <sz val="12"/>
        <color theme="1"/>
        <rFont val="標楷體"/>
        <family val="4"/>
        <charset val="136"/>
      </rPr>
      <t>註</t>
    </r>
    <r>
      <rPr>
        <sz val="12"/>
        <color theme="1"/>
        <rFont val="Times New Roman"/>
        <family val="1"/>
      </rPr>
      <t>2)</t>
    </r>
    <phoneticPr fontId="30" type="noConversion"/>
  </si>
  <si>
    <r>
      <t>6.4</t>
    </r>
    <r>
      <rPr>
        <sz val="12"/>
        <color theme="1"/>
        <rFont val="標楷體"/>
        <family val="4"/>
        <charset val="136"/>
      </rPr>
      <t>及</t>
    </r>
    <r>
      <rPr>
        <sz val="12"/>
        <color theme="1"/>
        <rFont val="Times New Roman"/>
        <family val="1"/>
      </rPr>
      <t>6.5</t>
    </r>
    <r>
      <rPr>
        <sz val="12"/>
        <color theme="1"/>
        <rFont val="標楷體"/>
        <family val="4"/>
        <charset val="136"/>
      </rPr>
      <t>合計超過當期自有資本</t>
    </r>
    <r>
      <rPr>
        <sz val="12"/>
        <color theme="1"/>
        <rFont val="Times New Roman"/>
        <family val="1"/>
      </rPr>
      <t>20%</t>
    </r>
    <r>
      <rPr>
        <sz val="12"/>
        <color theme="1"/>
        <rFont val="標楷體"/>
        <family val="4"/>
        <charset val="136"/>
      </rPr>
      <t>之部分(註3)</t>
    </r>
    <phoneticPr fontId="30" type="noConversion"/>
  </si>
  <si>
    <r>
      <t xml:space="preserve">6.19.2 </t>
    </r>
    <r>
      <rPr>
        <sz val="12"/>
        <color theme="1"/>
        <rFont val="標楷體"/>
        <family val="4"/>
        <charset val="136"/>
      </rPr>
      <t>負債型特別股及具資本性質債券計入自有資本額度合計超過當期自有資本</t>
    </r>
    <r>
      <rPr>
        <sz val="12"/>
        <color theme="1"/>
        <rFont val="Times New Roman"/>
        <family val="1"/>
      </rPr>
      <t>20%</t>
    </r>
    <r>
      <rPr>
        <sz val="12"/>
        <color theme="1"/>
        <rFont val="標楷體"/>
        <family val="4"/>
        <charset val="136"/>
      </rPr>
      <t>之金額：為累積或有利率加碼條件或其他提前贖回之誘因</t>
    </r>
    <r>
      <rPr>
        <sz val="12"/>
        <color theme="1"/>
        <rFont val="Times New Roman"/>
        <family val="1"/>
      </rPr>
      <t>(</t>
    </r>
    <r>
      <rPr>
        <sz val="12"/>
        <color theme="1"/>
        <rFont val="標楷體"/>
        <family val="4"/>
        <charset val="136"/>
      </rPr>
      <t>註</t>
    </r>
    <r>
      <rPr>
        <sz val="12"/>
        <color theme="1"/>
        <rFont val="Times New Roman"/>
        <family val="1"/>
      </rPr>
      <t>2)</t>
    </r>
    <phoneticPr fontId="30" type="noConversion"/>
  </si>
  <si>
    <r>
      <t>6.4</t>
    </r>
    <r>
      <rPr>
        <sz val="12"/>
        <color theme="1"/>
        <rFont val="標楷體"/>
        <family val="4"/>
        <charset val="136"/>
      </rPr>
      <t>及</t>
    </r>
    <r>
      <rPr>
        <sz val="12"/>
        <color theme="1"/>
        <rFont val="Times New Roman"/>
        <family val="1"/>
      </rPr>
      <t>6.5</t>
    </r>
    <r>
      <rPr>
        <sz val="12"/>
        <color theme="1"/>
        <rFont val="標楷體"/>
        <family val="4"/>
        <charset val="136"/>
      </rPr>
      <t>合計超過當期自有資本</t>
    </r>
    <r>
      <rPr>
        <sz val="12"/>
        <color theme="1"/>
        <rFont val="Times New Roman"/>
        <family val="1"/>
      </rPr>
      <t>20%</t>
    </r>
    <r>
      <rPr>
        <sz val="12"/>
        <color theme="1"/>
        <rFont val="標楷體"/>
        <family val="4"/>
        <charset val="136"/>
      </rPr>
      <t>之部分</t>
    </r>
    <r>
      <rPr>
        <sz val="12"/>
        <color theme="1"/>
        <rFont val="Times New Roman"/>
        <family val="1"/>
      </rPr>
      <t>(</t>
    </r>
    <r>
      <rPr>
        <sz val="12"/>
        <color theme="1"/>
        <rFont val="標楷體"/>
        <family val="4"/>
        <charset val="136"/>
      </rPr>
      <t>註3</t>
    </r>
    <r>
      <rPr>
        <sz val="12"/>
        <color theme="1"/>
        <rFont val="Times New Roman"/>
        <family val="1"/>
      </rPr>
      <t>)</t>
    </r>
    <phoneticPr fontId="30" type="noConversion"/>
  </si>
  <si>
    <r>
      <t xml:space="preserve">6.20 </t>
    </r>
    <r>
      <rPr>
        <sz val="12"/>
        <color theme="1"/>
        <rFont val="標楷體"/>
        <family val="4"/>
        <charset val="136"/>
      </rPr>
      <t>總額受限制部分資本來源項目</t>
    </r>
    <r>
      <rPr>
        <sz val="12"/>
        <color theme="1"/>
        <rFont val="Times New Roman"/>
        <family val="1"/>
      </rPr>
      <t>(</t>
    </r>
    <r>
      <rPr>
        <sz val="12"/>
        <color theme="1"/>
        <rFont val="標楷體"/>
        <family val="4"/>
        <charset val="136"/>
      </rPr>
      <t>註4</t>
    </r>
    <r>
      <rPr>
        <sz val="12"/>
        <color theme="1"/>
        <rFont val="Times New Roman"/>
        <family val="1"/>
      </rPr>
      <t>)</t>
    </r>
    <r>
      <rPr>
        <sz val="12"/>
        <color theme="1"/>
        <rFont val="標楷體"/>
        <family val="4"/>
        <charset val="136"/>
      </rPr>
      <t>合計超過當期自有資本</t>
    </r>
    <r>
      <rPr>
        <sz val="12"/>
        <color theme="1"/>
        <rFont val="Times New Roman"/>
        <family val="1"/>
      </rPr>
      <t>50%</t>
    </r>
    <r>
      <rPr>
        <sz val="12"/>
        <color theme="1"/>
        <rFont val="標楷體"/>
        <family val="4"/>
        <charset val="136"/>
      </rPr>
      <t>之金額</t>
    </r>
    <phoneticPr fontId="32" type="noConversion"/>
  </si>
  <si>
    <r>
      <rPr>
        <sz val="12"/>
        <color theme="1"/>
        <rFont val="標楷體"/>
        <family val="4"/>
        <charset val="136"/>
      </rPr>
      <t>「表</t>
    </r>
    <r>
      <rPr>
        <sz val="12"/>
        <color theme="1"/>
        <rFont val="Times New Roman"/>
        <family val="1"/>
      </rPr>
      <t>30-8-3</t>
    </r>
    <r>
      <rPr>
        <sz val="12"/>
        <color theme="1"/>
        <rFont val="標楷體"/>
        <family val="4"/>
        <charset val="136"/>
      </rPr>
      <t>：不動產投資採市價評價計入自有資本調整計算表」第</t>
    </r>
    <r>
      <rPr>
        <sz val="12"/>
        <color theme="1"/>
        <rFont val="Times New Roman"/>
        <family val="1"/>
      </rPr>
      <t>(6)</t>
    </r>
    <r>
      <rPr>
        <sz val="12"/>
        <color theme="1"/>
        <rFont val="標楷體"/>
        <family val="4"/>
        <charset val="136"/>
      </rPr>
      <t>欄第</t>
    </r>
    <r>
      <rPr>
        <sz val="12"/>
        <color theme="1"/>
        <rFont val="Times New Roman"/>
        <family val="1"/>
      </rPr>
      <t>(1)</t>
    </r>
    <r>
      <rPr>
        <sz val="12"/>
        <color theme="1"/>
        <rFont val="標楷體"/>
        <family val="4"/>
        <charset val="136"/>
      </rPr>
      <t>列</t>
    </r>
    <r>
      <rPr>
        <sz val="12"/>
        <color theme="1"/>
        <rFont val="Times New Roman"/>
        <family val="1"/>
      </rPr>
      <t>-</t>
    </r>
    <r>
      <rPr>
        <sz val="12"/>
        <color theme="1"/>
        <rFont val="標楷體"/>
        <family val="4"/>
        <charset val="136"/>
      </rPr>
      <t>「表</t>
    </r>
    <r>
      <rPr>
        <sz val="12"/>
        <color theme="1"/>
        <rFont val="Times New Roman"/>
        <family val="1"/>
      </rPr>
      <t>30-8-3</t>
    </r>
    <r>
      <rPr>
        <sz val="12"/>
        <color theme="1"/>
        <rFont val="標楷體"/>
        <family val="4"/>
        <charset val="136"/>
      </rPr>
      <t>：不動產投資採市價評價計入自有資本調整計算表」第</t>
    </r>
    <r>
      <rPr>
        <sz val="12"/>
        <color theme="1"/>
        <rFont val="Times New Roman"/>
        <family val="1"/>
      </rPr>
      <t>(7)</t>
    </r>
    <r>
      <rPr>
        <sz val="12"/>
        <color theme="1"/>
        <rFont val="標楷體"/>
        <family val="4"/>
        <charset val="136"/>
      </rPr>
      <t>欄第</t>
    </r>
    <r>
      <rPr>
        <sz val="12"/>
        <color theme="1"/>
        <rFont val="Times New Roman"/>
        <family val="1"/>
      </rPr>
      <t>(1)</t>
    </r>
    <r>
      <rPr>
        <sz val="12"/>
        <color theme="1"/>
        <rFont val="標楷體"/>
        <family val="4"/>
        <charset val="136"/>
      </rPr>
      <t>列</t>
    </r>
    <phoneticPr fontId="30" type="noConversion"/>
  </si>
  <si>
    <r>
      <rPr>
        <b/>
        <sz val="12"/>
        <color theme="1"/>
        <rFont val="標楷體"/>
        <family val="4"/>
        <charset val="136"/>
      </rPr>
      <t>《調整後自有資本》總計</t>
    </r>
    <phoneticPr fontId="28" type="noConversion"/>
  </si>
  <si>
    <r>
      <rPr>
        <sz val="12"/>
        <color theme="1"/>
        <rFont val="標楷體"/>
        <family val="4"/>
        <charset val="136"/>
      </rPr>
      <t>註2：依金管保財字第</t>
    </r>
    <r>
      <rPr>
        <sz val="12"/>
        <color theme="1"/>
        <rFont val="Times New Roman"/>
        <family val="1"/>
      </rPr>
      <t>10002517111</t>
    </r>
    <r>
      <rPr>
        <sz val="12"/>
        <color theme="1"/>
        <rFont val="標楷體"/>
        <family val="4"/>
        <charset val="136"/>
      </rPr>
      <t>號函已發行負債型特別股及具資本性質債券得計入自有資本之總額上限，不得超過當期自有資本之</t>
    </r>
    <r>
      <rPr>
        <sz val="12"/>
        <color theme="1"/>
        <rFont val="Times New Roman"/>
        <family val="1"/>
      </rPr>
      <t>20%</t>
    </r>
    <r>
      <rPr>
        <sz val="12"/>
        <color theme="1"/>
        <rFont val="標楷體"/>
        <family val="4"/>
        <charset val="136"/>
      </rPr>
      <t>。</t>
    </r>
    <phoneticPr fontId="30" type="noConversion"/>
  </si>
  <si>
    <r>
      <rPr>
        <sz val="12"/>
        <color theme="1"/>
        <rFont val="標楷體"/>
        <family val="4"/>
        <charset val="136"/>
      </rPr>
      <t>註3：若超過</t>
    </r>
    <r>
      <rPr>
        <sz val="12"/>
        <color theme="1"/>
        <rFont val="Times New Roman"/>
        <family val="1"/>
      </rPr>
      <t>20%</t>
    </r>
    <r>
      <rPr>
        <sz val="12"/>
        <color theme="1"/>
        <rFont val="標楷體"/>
        <family val="4"/>
        <charset val="136"/>
      </rPr>
      <t>其超過部分優先由發行條件為累積或有利率加碼條件或其他提前贖回之誘因項下扣除。</t>
    </r>
    <phoneticPr fontId="30" type="noConversion"/>
  </si>
  <si>
    <r>
      <rPr>
        <sz val="12"/>
        <color theme="1"/>
        <rFont val="標楷體"/>
        <family val="4"/>
        <charset val="136"/>
      </rPr>
      <t>註4：依金管保財字第</t>
    </r>
    <r>
      <rPr>
        <sz val="12"/>
        <color theme="1"/>
        <rFont val="Times New Roman"/>
        <family val="1"/>
      </rPr>
      <t>1080495528</t>
    </r>
    <r>
      <rPr>
        <sz val="12"/>
        <color theme="1"/>
        <rFont val="標楷體"/>
        <family val="4"/>
        <charset val="136"/>
      </rPr>
      <t>號函，屬累積性質或含有利率加碼條件或其他提前贖回誘因之具資本性質債券或負債型特別股，及得計入自有資本之不動產投資評價調整數與不動產增值利益特別準備之總額不得超過當期自有資本之</t>
    </r>
    <r>
      <rPr>
        <sz val="12"/>
        <color theme="1"/>
        <rFont val="Times New Roman"/>
        <family val="1"/>
      </rPr>
      <t>50%</t>
    </r>
    <r>
      <rPr>
        <sz val="12"/>
        <color theme="1"/>
        <rFont val="標楷體"/>
        <family val="4"/>
        <charset val="136"/>
      </rPr>
      <t>。</t>
    </r>
    <phoneticPr fontId="30" type="noConversion"/>
  </si>
  <si>
    <r>
      <rPr>
        <sz val="10"/>
        <color theme="1"/>
        <rFont val="標楷體"/>
        <family val="4"/>
        <charset val="136"/>
      </rPr>
      <t>表</t>
    </r>
    <r>
      <rPr>
        <sz val="10"/>
        <color theme="1"/>
        <rFont val="Book Antiqua"/>
        <family val="1"/>
      </rPr>
      <t>30-7</t>
    </r>
    <r>
      <rPr>
        <sz val="10"/>
        <color theme="1"/>
        <rFont val="標楷體"/>
        <family val="4"/>
        <charset val="136"/>
      </rPr>
      <t>：</t>
    </r>
    <r>
      <rPr>
        <sz val="10"/>
        <color theme="1"/>
        <rFont val="Book Antiqua"/>
        <family val="1"/>
      </rPr>
      <t>R5</t>
    </r>
    <r>
      <rPr>
        <sz val="10"/>
        <color theme="1"/>
        <rFont val="標楷體"/>
        <family val="4"/>
        <charset val="136"/>
      </rPr>
      <t>：其他風險計算表</t>
    </r>
    <phoneticPr fontId="28" type="noConversion"/>
  </si>
  <si>
    <r>
      <rPr>
        <sz val="10"/>
        <color theme="1"/>
        <rFont val="標楷體"/>
        <family val="4"/>
        <charset val="136"/>
      </rPr>
      <t>單位：新台幣元</t>
    </r>
    <phoneticPr fontId="28" type="noConversion"/>
  </si>
  <si>
    <r>
      <rPr>
        <b/>
        <sz val="10"/>
        <color theme="1"/>
        <rFont val="標楷體"/>
        <family val="4"/>
        <charset val="136"/>
      </rPr>
      <t>風</t>
    </r>
    <r>
      <rPr>
        <b/>
        <sz val="10"/>
        <color theme="1"/>
        <rFont val="Book Antiqua"/>
        <family val="1"/>
      </rPr>
      <t xml:space="preserve"> </t>
    </r>
    <r>
      <rPr>
        <b/>
        <sz val="10"/>
        <color theme="1"/>
        <rFont val="標楷體"/>
        <family val="4"/>
        <charset val="136"/>
      </rPr>
      <t>險</t>
    </r>
    <r>
      <rPr>
        <b/>
        <sz val="10"/>
        <color theme="1"/>
        <rFont val="Book Antiqua"/>
        <family val="1"/>
      </rPr>
      <t xml:space="preserve"> </t>
    </r>
    <r>
      <rPr>
        <b/>
        <sz val="10"/>
        <color theme="1"/>
        <rFont val="標楷體"/>
        <family val="4"/>
        <charset val="136"/>
      </rPr>
      <t>項</t>
    </r>
    <r>
      <rPr>
        <b/>
        <sz val="10"/>
        <color theme="1"/>
        <rFont val="Book Antiqua"/>
        <family val="1"/>
      </rPr>
      <t xml:space="preserve"> </t>
    </r>
    <r>
      <rPr>
        <b/>
        <sz val="10"/>
        <color theme="1"/>
        <rFont val="標楷體"/>
        <family val="4"/>
        <charset val="136"/>
      </rPr>
      <t>目</t>
    </r>
    <phoneticPr fontId="28" type="noConversion"/>
  </si>
  <si>
    <r>
      <rPr>
        <b/>
        <sz val="10"/>
        <color theme="1"/>
        <rFont val="標楷體"/>
        <family val="4"/>
        <charset val="136"/>
      </rPr>
      <t>資</t>
    </r>
    <r>
      <rPr>
        <b/>
        <sz val="10"/>
        <color theme="1"/>
        <rFont val="Book Antiqua"/>
        <family val="1"/>
      </rPr>
      <t xml:space="preserve">      </t>
    </r>
    <r>
      <rPr>
        <b/>
        <sz val="10"/>
        <color theme="1"/>
        <rFont val="標楷體"/>
        <family val="4"/>
        <charset val="136"/>
      </rPr>
      <t>料</t>
    </r>
    <r>
      <rPr>
        <b/>
        <sz val="10"/>
        <color theme="1"/>
        <rFont val="Book Antiqua"/>
        <family val="1"/>
      </rPr>
      <t xml:space="preserve">      </t>
    </r>
    <r>
      <rPr>
        <b/>
        <sz val="10"/>
        <color theme="1"/>
        <rFont val="標楷體"/>
        <family val="4"/>
        <charset val="136"/>
      </rPr>
      <t>來</t>
    </r>
    <r>
      <rPr>
        <b/>
        <sz val="10"/>
        <color theme="1"/>
        <rFont val="Book Antiqua"/>
        <family val="1"/>
      </rPr>
      <t xml:space="preserve">      </t>
    </r>
    <r>
      <rPr>
        <b/>
        <sz val="10"/>
        <color theme="1"/>
        <rFont val="標楷體"/>
        <family val="4"/>
        <charset val="136"/>
      </rPr>
      <t>源</t>
    </r>
    <phoneticPr fontId="28" type="noConversion"/>
  </si>
  <si>
    <r>
      <rPr>
        <b/>
        <sz val="10"/>
        <color theme="1"/>
        <rFont val="標楷體"/>
        <family val="4"/>
        <charset val="136"/>
      </rPr>
      <t>金</t>
    </r>
    <r>
      <rPr>
        <b/>
        <sz val="10"/>
        <color theme="1"/>
        <rFont val="Book Antiqua"/>
        <family val="1"/>
      </rPr>
      <t xml:space="preserve">     </t>
    </r>
    <r>
      <rPr>
        <b/>
        <sz val="10"/>
        <color theme="1"/>
        <rFont val="標楷體"/>
        <family val="4"/>
        <charset val="136"/>
      </rPr>
      <t>額</t>
    </r>
  </si>
  <si>
    <r>
      <rPr>
        <b/>
        <sz val="10"/>
        <color theme="1"/>
        <rFont val="標楷體"/>
        <family val="4"/>
        <charset val="136"/>
      </rPr>
      <t>前一年度自</t>
    </r>
    <r>
      <rPr>
        <b/>
        <sz val="10"/>
        <color theme="1"/>
        <rFont val="Book Antiqua"/>
        <family val="1"/>
      </rPr>
      <t>7/1</t>
    </r>
    <r>
      <rPr>
        <b/>
        <sz val="10"/>
        <color theme="1"/>
        <rFont val="標楷體"/>
        <family val="4"/>
        <charset val="136"/>
      </rPr>
      <t>至</t>
    </r>
    <r>
      <rPr>
        <b/>
        <sz val="10"/>
        <color theme="1"/>
        <rFont val="Book Antiqua"/>
        <family val="1"/>
      </rPr>
      <t>12/31</t>
    </r>
    <r>
      <rPr>
        <b/>
        <sz val="10"/>
        <color theme="1"/>
        <rFont val="標楷體"/>
        <family val="4"/>
        <charset val="136"/>
      </rPr>
      <t>之金額</t>
    </r>
    <phoneticPr fontId="28" type="noConversion"/>
  </si>
  <si>
    <r>
      <rPr>
        <b/>
        <sz val="10"/>
        <color theme="1"/>
        <rFont val="標楷體"/>
        <family val="4"/>
        <charset val="136"/>
      </rPr>
      <t>風險係數</t>
    </r>
  </si>
  <si>
    <r>
      <rPr>
        <b/>
        <sz val="10"/>
        <color theme="1"/>
        <rFont val="標楷體"/>
        <family val="4"/>
        <charset val="136"/>
      </rPr>
      <t>風險資本額</t>
    </r>
  </si>
  <si>
    <r>
      <t xml:space="preserve"> 5.1 </t>
    </r>
    <r>
      <rPr>
        <sz val="10"/>
        <color theme="1"/>
        <rFont val="標楷體"/>
        <family val="4"/>
        <charset val="136"/>
      </rPr>
      <t>再保業務保費收入</t>
    </r>
    <phoneticPr fontId="28" type="noConversion"/>
  </si>
  <si>
    <r>
      <t xml:space="preserve">  5.1.1</t>
    </r>
    <r>
      <rPr>
        <sz val="10"/>
        <color theme="1"/>
        <rFont val="標楷體"/>
        <family val="4"/>
        <charset val="136"/>
      </rPr>
      <t>產險業務</t>
    </r>
    <phoneticPr fontId="28" type="noConversion"/>
  </si>
  <si>
    <r>
      <t xml:space="preserve">  5.1.2</t>
    </r>
    <r>
      <rPr>
        <sz val="10"/>
        <color theme="1"/>
        <rFont val="標楷體"/>
        <family val="4"/>
        <charset val="136"/>
      </rPr>
      <t>壽險業務</t>
    </r>
    <phoneticPr fontId="28" type="noConversion"/>
  </si>
  <si>
    <r>
      <rPr>
        <sz val="10"/>
        <color theme="1"/>
        <rFont val="標楷體"/>
        <family val="4"/>
        <charset val="136"/>
      </rPr>
      <t>「表</t>
    </r>
    <r>
      <rPr>
        <sz val="10"/>
        <color theme="1"/>
        <rFont val="Book Antiqua"/>
        <family val="1"/>
      </rPr>
      <t>20-2:</t>
    </r>
    <r>
      <rPr>
        <sz val="10"/>
        <color theme="1"/>
        <rFont val="標楷體"/>
        <family val="4"/>
        <charset val="136"/>
      </rPr>
      <t>分入再保險業務業績比較分析表</t>
    </r>
    <r>
      <rPr>
        <sz val="10"/>
        <color theme="1"/>
        <rFont val="Book Antiqua"/>
        <family val="1"/>
      </rPr>
      <t>(</t>
    </r>
    <r>
      <rPr>
        <sz val="10"/>
        <color theme="1"/>
        <rFont val="標楷體"/>
        <family val="4"/>
        <charset val="136"/>
      </rPr>
      <t>人身再保險</t>
    </r>
    <r>
      <rPr>
        <sz val="10"/>
        <color theme="1"/>
        <rFont val="Book Antiqua"/>
        <family val="1"/>
      </rPr>
      <t>)</t>
    </r>
    <r>
      <rPr>
        <sz val="10"/>
        <color theme="1"/>
        <rFont val="標楷體"/>
        <family val="4"/>
        <charset val="136"/>
      </rPr>
      <t>」第</t>
    </r>
    <r>
      <rPr>
        <sz val="10"/>
        <color theme="1"/>
        <rFont val="Book Antiqua"/>
        <family val="1"/>
      </rPr>
      <t>(1)</t>
    </r>
    <r>
      <rPr>
        <sz val="10"/>
        <color theme="1"/>
        <rFont val="標楷體"/>
        <family val="4"/>
        <charset val="136"/>
      </rPr>
      <t>欄第</t>
    </r>
    <r>
      <rPr>
        <sz val="10"/>
        <color theme="1"/>
        <rFont val="Book Antiqua"/>
        <family val="1"/>
      </rPr>
      <t>(15)</t>
    </r>
    <r>
      <rPr>
        <sz val="10"/>
        <color theme="1"/>
        <rFont val="標楷體"/>
        <family val="4"/>
        <charset val="136"/>
      </rPr>
      <t>列</t>
    </r>
    <phoneticPr fontId="28" type="noConversion"/>
  </si>
  <si>
    <r>
      <t xml:space="preserve"> 5.2 </t>
    </r>
    <r>
      <rPr>
        <sz val="10"/>
        <color theme="1"/>
        <rFont val="標楷體"/>
        <family val="4"/>
        <charset val="136"/>
      </rPr>
      <t>保險業資產總額</t>
    </r>
    <phoneticPr fontId="28" type="noConversion"/>
  </si>
  <si>
    <r>
      <rPr>
        <sz val="10"/>
        <color theme="1"/>
        <rFont val="標楷體"/>
        <family val="4"/>
        <charset val="136"/>
      </rPr>
      <t>「表</t>
    </r>
    <r>
      <rPr>
        <sz val="10"/>
        <color theme="1"/>
        <rFont val="Book Antiqua"/>
        <family val="1"/>
      </rPr>
      <t>03</t>
    </r>
    <r>
      <rPr>
        <sz val="10"/>
        <color theme="1"/>
        <rFont val="標楷體"/>
        <family val="4"/>
        <charset val="136"/>
      </rPr>
      <t>：資產負債表」第</t>
    </r>
    <r>
      <rPr>
        <sz val="10"/>
        <color theme="1"/>
        <rFont val="Book Antiqua"/>
        <family val="1"/>
      </rPr>
      <t>(7)</t>
    </r>
    <r>
      <rPr>
        <sz val="10"/>
        <color theme="1"/>
        <rFont val="標楷體"/>
        <family val="4"/>
        <charset val="136"/>
      </rPr>
      <t>欄第</t>
    </r>
    <r>
      <rPr>
        <sz val="10"/>
        <color theme="1"/>
        <rFont val="Book Antiqua"/>
        <family val="1"/>
      </rPr>
      <t>(98-63-64-65-66-67-92)</t>
    </r>
    <r>
      <rPr>
        <sz val="10"/>
        <color theme="1"/>
        <rFont val="標楷體"/>
        <family val="4"/>
        <charset val="136"/>
      </rPr>
      <t>列</t>
    </r>
    <r>
      <rPr>
        <sz val="10"/>
        <color theme="1"/>
        <rFont val="Book Antiqua"/>
        <family val="1"/>
      </rPr>
      <t>-</t>
    </r>
    <r>
      <rPr>
        <sz val="10"/>
        <color theme="1"/>
        <rFont val="標楷體"/>
        <family val="4"/>
        <charset val="136"/>
      </rPr>
      <t>「表</t>
    </r>
    <r>
      <rPr>
        <sz val="10"/>
        <color theme="1"/>
        <rFont val="Book Antiqua"/>
        <family val="1"/>
      </rPr>
      <t>30-8-3</t>
    </r>
    <r>
      <rPr>
        <sz val="10"/>
        <color theme="1"/>
        <rFont val="標楷體"/>
        <family val="4"/>
        <charset val="136"/>
      </rPr>
      <t>：不動產投資採市價評價計入自有資本調整計算表」第</t>
    </r>
    <r>
      <rPr>
        <sz val="10"/>
        <color theme="1"/>
        <rFont val="Book Antiqua"/>
        <family val="1"/>
      </rPr>
      <t>(12)</t>
    </r>
    <r>
      <rPr>
        <sz val="10"/>
        <color theme="1"/>
        <rFont val="標楷體"/>
        <family val="4"/>
        <charset val="136"/>
      </rPr>
      <t>欄第</t>
    </r>
    <r>
      <rPr>
        <sz val="10"/>
        <color theme="1"/>
        <rFont val="Book Antiqua"/>
        <family val="1"/>
      </rPr>
      <t>(15)</t>
    </r>
    <r>
      <rPr>
        <sz val="10"/>
        <color theme="1"/>
        <rFont val="標楷體"/>
        <family val="4"/>
        <charset val="136"/>
      </rPr>
      <t>列</t>
    </r>
    <phoneticPr fontId="28" type="noConversion"/>
  </si>
  <si>
    <r>
      <rPr>
        <b/>
        <sz val="10"/>
        <color theme="1"/>
        <rFont val="標楷體"/>
        <family val="4"/>
        <charset val="136"/>
      </rPr>
      <t>《其他風險》總計</t>
    </r>
    <phoneticPr fontId="28" type="noConversion"/>
  </si>
  <si>
    <r>
      <rPr>
        <sz val="10"/>
        <color theme="1"/>
        <rFont val="標楷體"/>
        <family val="4"/>
        <charset val="136"/>
      </rPr>
      <t>註：填報半年報報表時，資料來源表之數值僅包含本半年度金額，應加計前一年度下半年</t>
    </r>
    <r>
      <rPr>
        <sz val="10"/>
        <color theme="1"/>
        <rFont val="Book Antiqua"/>
        <family val="1"/>
      </rPr>
      <t>(7/1</t>
    </r>
    <r>
      <rPr>
        <sz val="10"/>
        <color theme="1"/>
        <rFont val="標楷體"/>
        <family val="4"/>
        <charset val="136"/>
      </rPr>
      <t>至</t>
    </r>
    <r>
      <rPr>
        <sz val="10"/>
        <color theme="1"/>
        <rFont val="Book Antiqua"/>
        <family val="1"/>
      </rPr>
      <t>12/31)</t>
    </r>
    <r>
      <rPr>
        <sz val="10"/>
        <color theme="1"/>
        <rFont val="標楷體"/>
        <family val="4"/>
        <charset val="136"/>
      </rPr>
      <t>金額，用以表示年化後金額。此欄位於填列年報時免填。</t>
    </r>
    <phoneticPr fontId="28" type="noConversion"/>
  </si>
  <si>
    <r>
      <rPr>
        <sz val="10"/>
        <color theme="1"/>
        <rFont val="標楷體"/>
        <family val="4"/>
        <charset val="136"/>
      </rPr>
      <t>表</t>
    </r>
    <r>
      <rPr>
        <sz val="10"/>
        <color theme="1"/>
        <rFont val="Book Antiqua"/>
        <family val="1"/>
      </rPr>
      <t>30-6-1</t>
    </r>
    <r>
      <rPr>
        <sz val="10"/>
        <color theme="1"/>
        <rFont val="標楷體"/>
        <family val="4"/>
        <charset val="136"/>
      </rPr>
      <t>：超過一年之人身保險業務利率風險計算表</t>
    </r>
    <phoneticPr fontId="28" type="noConversion"/>
  </si>
  <si>
    <r>
      <rPr>
        <sz val="10"/>
        <color theme="1"/>
        <rFont val="標楷體"/>
        <family val="4"/>
        <charset val="136"/>
      </rPr>
      <t>單位：新台幣元</t>
    </r>
    <phoneticPr fontId="30" type="noConversion"/>
  </si>
  <si>
    <r>
      <rPr>
        <sz val="10"/>
        <color theme="1"/>
        <rFont val="標楷體"/>
        <family val="4"/>
        <charset val="136"/>
      </rPr>
      <t xml:space="preserve">列
號
</t>
    </r>
    <phoneticPr fontId="28" type="noConversion"/>
  </si>
  <si>
    <r>
      <rPr>
        <sz val="10"/>
        <color theme="1"/>
        <rFont val="標楷體"/>
        <family val="4"/>
        <charset val="136"/>
      </rPr>
      <t>商品名稱</t>
    </r>
    <phoneticPr fontId="28" type="noConversion"/>
  </si>
  <si>
    <r>
      <rPr>
        <sz val="10"/>
        <color theme="1"/>
        <rFont val="標楷體"/>
        <family val="4"/>
        <charset val="136"/>
      </rPr>
      <t>商品種類</t>
    </r>
    <r>
      <rPr>
        <sz val="10"/>
        <color theme="1"/>
        <rFont val="Book Antiqua"/>
        <family val="1"/>
      </rPr>
      <t>(</t>
    </r>
    <r>
      <rPr>
        <sz val="10"/>
        <color theme="1"/>
        <rFont val="標楷體"/>
        <family val="4"/>
        <charset val="136"/>
      </rPr>
      <t>代號</t>
    </r>
    <r>
      <rPr>
        <sz val="10"/>
        <color theme="1"/>
        <rFont val="Book Antiqua"/>
        <family val="1"/>
      </rPr>
      <t>)</t>
    </r>
    <phoneticPr fontId="28" type="noConversion"/>
  </si>
  <si>
    <r>
      <rPr>
        <sz val="10"/>
        <color theme="1"/>
        <rFont val="標楷體"/>
        <family val="4"/>
        <charset val="136"/>
      </rPr>
      <t>自留業務</t>
    </r>
    <phoneticPr fontId="28" type="noConversion"/>
  </si>
  <si>
    <r>
      <rPr>
        <sz val="10"/>
        <color theme="1"/>
        <rFont val="標楷體"/>
        <family val="4"/>
        <charset val="136"/>
      </rPr>
      <t>分出業務</t>
    </r>
    <phoneticPr fontId="28" type="noConversion"/>
  </si>
  <si>
    <r>
      <rPr>
        <sz val="10"/>
        <color theme="1"/>
        <rFont val="標楷體"/>
        <family val="4"/>
        <charset val="136"/>
      </rPr>
      <t>淨自留</t>
    </r>
    <phoneticPr fontId="28" type="noConversion"/>
  </si>
  <si>
    <r>
      <rPr>
        <sz val="10"/>
        <color theme="1"/>
        <rFont val="標楷體"/>
        <family val="4"/>
        <charset val="136"/>
      </rPr>
      <t>保單價值準備金</t>
    </r>
    <r>
      <rPr>
        <sz val="10"/>
        <color theme="1"/>
        <rFont val="Book Antiqua"/>
        <family val="1"/>
      </rPr>
      <t>/</t>
    </r>
    <r>
      <rPr>
        <sz val="10"/>
        <color theme="1"/>
        <rFont val="標楷體"/>
        <family val="4"/>
        <charset val="136"/>
      </rPr>
      <t>責任準備金</t>
    </r>
    <phoneticPr fontId="28" type="noConversion"/>
  </si>
  <si>
    <r>
      <rPr>
        <sz val="10"/>
        <color theme="1"/>
        <rFont val="標楷體"/>
        <family val="4"/>
        <charset val="136"/>
      </rPr>
      <t>保單預定利率</t>
    </r>
    <r>
      <rPr>
        <sz val="10"/>
        <color theme="1"/>
        <rFont val="Book Antiqua"/>
        <family val="1"/>
      </rPr>
      <t>(</t>
    </r>
    <r>
      <rPr>
        <sz val="10"/>
        <color theme="1"/>
        <rFont val="標楷體"/>
        <family val="4"/>
        <charset val="136"/>
      </rPr>
      <t>註</t>
    </r>
    <r>
      <rPr>
        <sz val="10"/>
        <color theme="1"/>
        <rFont val="Book Antiqua"/>
        <family val="1"/>
      </rPr>
      <t>1)</t>
    </r>
    <phoneticPr fontId="28" type="noConversion"/>
  </si>
  <si>
    <r>
      <rPr>
        <sz val="10"/>
        <color theme="1"/>
        <rFont val="標楷體"/>
        <family val="4"/>
        <charset val="136"/>
      </rPr>
      <t>分紅利率</t>
    </r>
    <r>
      <rPr>
        <sz val="10"/>
        <color theme="1"/>
        <rFont val="Book Antiqua"/>
        <family val="1"/>
      </rPr>
      <t>/</t>
    </r>
    <r>
      <rPr>
        <sz val="10"/>
        <color theme="1"/>
        <rFont val="標楷體"/>
        <family val="4"/>
        <charset val="136"/>
      </rPr>
      <t xml:space="preserve">宣告利率
</t>
    </r>
    <r>
      <rPr>
        <sz val="10"/>
        <color theme="1"/>
        <rFont val="Book Antiqua"/>
        <family val="1"/>
      </rPr>
      <t>(</t>
    </r>
    <r>
      <rPr>
        <sz val="10"/>
        <color theme="1"/>
        <rFont val="標楷體"/>
        <family val="4"/>
        <charset val="136"/>
      </rPr>
      <t>註</t>
    </r>
    <r>
      <rPr>
        <sz val="10"/>
        <color theme="1"/>
        <rFont val="Book Antiqua"/>
        <family val="1"/>
      </rPr>
      <t>2)</t>
    </r>
    <phoneticPr fontId="28" type="noConversion"/>
  </si>
  <si>
    <r>
      <rPr>
        <sz val="10"/>
        <color theme="1"/>
        <rFont val="標楷體"/>
        <family val="4"/>
        <charset val="136"/>
      </rPr>
      <t>投資報酬率</t>
    </r>
    <r>
      <rPr>
        <sz val="10"/>
        <color theme="1"/>
        <rFont val="Book Antiqua"/>
        <family val="1"/>
      </rPr>
      <t>(</t>
    </r>
    <r>
      <rPr>
        <sz val="10"/>
        <color theme="1"/>
        <rFont val="標楷體"/>
        <family val="4"/>
        <charset val="136"/>
      </rPr>
      <t>註</t>
    </r>
    <r>
      <rPr>
        <sz val="10"/>
        <color theme="1"/>
        <rFont val="Book Antiqua"/>
        <family val="1"/>
      </rPr>
      <t>3)</t>
    </r>
    <phoneticPr fontId="28" type="noConversion"/>
  </si>
  <si>
    <r>
      <rPr>
        <sz val="10"/>
        <color theme="1"/>
        <rFont val="標楷體"/>
        <family val="4"/>
        <charset val="136"/>
      </rPr>
      <t>風險資本額</t>
    </r>
    <phoneticPr fontId="28" type="noConversion"/>
  </si>
  <si>
    <r>
      <rPr>
        <sz val="10"/>
        <color theme="1"/>
        <rFont val="標楷體"/>
        <family val="4"/>
        <charset val="136"/>
      </rPr>
      <t>投資報酬率</t>
    </r>
    <r>
      <rPr>
        <sz val="10"/>
        <color theme="1"/>
        <rFont val="Book Antiqua"/>
        <family val="1"/>
      </rPr>
      <t>(</t>
    </r>
    <r>
      <rPr>
        <sz val="10"/>
        <color theme="1"/>
        <rFont val="標楷體"/>
        <family val="4"/>
        <charset val="136"/>
      </rPr>
      <t>註</t>
    </r>
    <r>
      <rPr>
        <sz val="10"/>
        <color theme="1"/>
        <rFont val="Book Antiqua"/>
        <family val="1"/>
      </rPr>
      <t>4)</t>
    </r>
    <phoneticPr fontId="28" type="noConversion"/>
  </si>
  <si>
    <r>
      <rPr>
        <sz val="10"/>
        <color theme="1"/>
        <rFont val="標楷體"/>
        <family val="4"/>
        <charset val="136"/>
      </rPr>
      <t>人壽保險</t>
    </r>
    <r>
      <rPr>
        <sz val="10"/>
        <color theme="1"/>
        <rFont val="Book Antiqua"/>
        <family val="1"/>
      </rPr>
      <t>-</t>
    </r>
    <r>
      <rPr>
        <sz val="10"/>
        <color theme="1"/>
        <rFont val="標楷體"/>
        <family val="4"/>
        <charset val="136"/>
      </rPr>
      <t>超過一年之人身保險業務</t>
    </r>
    <phoneticPr fontId="28" type="noConversion"/>
  </si>
  <si>
    <r>
      <rPr>
        <sz val="10"/>
        <color theme="1"/>
        <rFont val="標楷體"/>
        <family val="4"/>
        <charset val="136"/>
      </rPr>
      <t>年金保險</t>
    </r>
    <r>
      <rPr>
        <sz val="10"/>
        <color theme="1"/>
        <rFont val="Book Antiqua"/>
        <family val="1"/>
      </rPr>
      <t>-</t>
    </r>
    <r>
      <rPr>
        <sz val="10"/>
        <color theme="1"/>
        <rFont val="標楷體"/>
        <family val="4"/>
        <charset val="136"/>
      </rPr>
      <t>超過一年之人身保險業務</t>
    </r>
    <phoneticPr fontId="28" type="noConversion"/>
  </si>
  <si>
    <r>
      <rPr>
        <sz val="10"/>
        <color theme="1"/>
        <rFont val="標楷體"/>
        <family val="4"/>
        <charset val="136"/>
      </rPr>
      <t>《超過一年之人身保險業務》總計</t>
    </r>
    <phoneticPr fontId="28" type="noConversion"/>
  </si>
  <si>
    <r>
      <rPr>
        <sz val="10"/>
        <color theme="1"/>
        <rFont val="標楷體"/>
        <family val="4"/>
        <charset val="136"/>
      </rPr>
      <t>註</t>
    </r>
    <r>
      <rPr>
        <sz val="10"/>
        <color theme="1"/>
        <rFont val="Book Antiqua"/>
        <family val="1"/>
      </rPr>
      <t>1</t>
    </r>
    <r>
      <rPr>
        <sz val="10"/>
        <color theme="1"/>
        <rFont val="標楷體"/>
        <family val="4"/>
        <charset val="136"/>
      </rPr>
      <t>：保單預定利率依簽單公司資訊填列</t>
    </r>
    <phoneticPr fontId="28" type="noConversion"/>
  </si>
  <si>
    <r>
      <rPr>
        <sz val="10"/>
        <color theme="1"/>
        <rFont val="標楷體"/>
        <family val="4"/>
        <charset val="136"/>
      </rPr>
      <t>註</t>
    </r>
    <r>
      <rPr>
        <sz val="10"/>
        <color theme="1"/>
        <rFont val="Book Antiqua"/>
        <family val="1"/>
      </rPr>
      <t>2</t>
    </r>
    <r>
      <rPr>
        <sz val="10"/>
        <color theme="1"/>
        <rFont val="標楷體"/>
        <family val="4"/>
        <charset val="136"/>
      </rPr>
      <t>：分紅及宣告利率依分入再保合約條件填列，若再保合約未約定，則依簽單公司資訊填列</t>
    </r>
    <phoneticPr fontId="28" type="noConversion"/>
  </si>
  <si>
    <r>
      <rPr>
        <sz val="10"/>
        <color theme="1"/>
        <rFont val="標楷體"/>
        <family val="4"/>
        <charset val="136"/>
      </rPr>
      <t>註</t>
    </r>
    <r>
      <rPr>
        <sz val="10"/>
        <color theme="1"/>
        <rFont val="Book Antiqua"/>
        <family val="1"/>
      </rPr>
      <t>3</t>
    </r>
    <r>
      <rPr>
        <sz val="10"/>
        <color theme="1"/>
        <rFont val="標楷體"/>
        <family val="4"/>
        <charset val="136"/>
      </rPr>
      <t>：係針對自留業務部分計算投資報酬率。自由分紅保單之投資報酬率係指最近</t>
    </r>
    <r>
      <rPr>
        <sz val="10"/>
        <color theme="1"/>
        <rFont val="Book Antiqua"/>
        <family val="1"/>
      </rPr>
      <t>5</t>
    </r>
    <r>
      <rPr>
        <sz val="10"/>
        <color theme="1"/>
        <rFont val="標楷體"/>
        <family val="4"/>
        <charset val="136"/>
      </rPr>
      <t>年實際資金運用狀況之平均投資報酬率；若專設帳簿設置未達</t>
    </r>
    <r>
      <rPr>
        <sz val="10"/>
        <color theme="1"/>
        <rFont val="Book Antiqua"/>
        <family val="1"/>
      </rPr>
      <t>5</t>
    </r>
    <r>
      <rPr>
        <sz val="10"/>
        <color theme="1"/>
        <rFont val="標楷體"/>
        <family val="4"/>
        <charset val="136"/>
      </rPr>
      <t>年，則採設置至今之平均投資報酬率（請保留詳細工作表，以利查核）。</t>
    </r>
    <phoneticPr fontId="28" type="noConversion"/>
  </si>
  <si>
    <r>
      <rPr>
        <sz val="10"/>
        <color theme="1"/>
        <rFont val="標楷體"/>
        <family val="4"/>
        <charset val="136"/>
      </rPr>
      <t>註</t>
    </r>
    <r>
      <rPr>
        <sz val="10"/>
        <color theme="1"/>
        <rFont val="Book Antiqua"/>
        <family val="1"/>
      </rPr>
      <t>4</t>
    </r>
    <r>
      <rPr>
        <sz val="10"/>
        <color theme="1"/>
        <rFont val="標楷體"/>
        <family val="4"/>
        <charset val="136"/>
      </rPr>
      <t>：依轉再保險合約約定之條件或實際給付報酬率填列</t>
    </r>
    <phoneticPr fontId="28" type="noConversion"/>
  </si>
  <si>
    <r>
      <rPr>
        <sz val="10"/>
        <color theme="1"/>
        <rFont val="標楷體"/>
        <family val="4"/>
        <charset val="136"/>
      </rPr>
      <t>註</t>
    </r>
    <r>
      <rPr>
        <sz val="10"/>
        <color theme="1"/>
        <rFont val="Book Antiqua"/>
        <family val="1"/>
      </rPr>
      <t>5</t>
    </r>
    <r>
      <rPr>
        <sz val="10"/>
        <color theme="1"/>
        <rFont val="標楷體"/>
        <family val="4"/>
        <charset val="136"/>
      </rPr>
      <t>：無區隔資投報率採「表</t>
    </r>
    <r>
      <rPr>
        <sz val="10"/>
        <color theme="1"/>
        <rFont val="Book Antiqua"/>
        <family val="1"/>
      </rPr>
      <t>30-8-6</t>
    </r>
    <r>
      <rPr>
        <sz val="10"/>
        <color theme="1"/>
        <rFont val="標楷體"/>
        <family val="4"/>
        <charset val="136"/>
      </rPr>
      <t>最近五年度資金運用收益率平均數」。</t>
    </r>
    <r>
      <rPr>
        <sz val="10"/>
        <color indexed="10"/>
        <rFont val="標楷體"/>
        <family val="4"/>
        <charset val="136"/>
      </rPr>
      <t/>
    </r>
    <phoneticPr fontId="28" type="noConversion"/>
  </si>
  <si>
    <r>
      <rPr>
        <sz val="10"/>
        <color theme="1"/>
        <rFont val="標楷體"/>
        <family val="4"/>
        <charset val="136"/>
      </rPr>
      <t>註</t>
    </r>
    <r>
      <rPr>
        <sz val="10"/>
        <color theme="1"/>
        <rFont val="Book Antiqua"/>
        <family val="1"/>
      </rPr>
      <t>6</t>
    </r>
    <r>
      <rPr>
        <sz val="10"/>
        <color theme="1"/>
        <rFont val="標楷體"/>
        <family val="4"/>
        <charset val="136"/>
      </rPr>
      <t>：商品種類依下表「商品種類代號表」填寫商品代號。</t>
    </r>
    <phoneticPr fontId="28" type="noConversion"/>
  </si>
  <si>
    <r>
      <rPr>
        <sz val="10"/>
        <color theme="1"/>
        <rFont val="標楷體"/>
        <family val="4"/>
        <charset val="136"/>
      </rPr>
      <t>商品種類代號表</t>
    </r>
    <phoneticPr fontId="28" type="noConversion"/>
  </si>
  <si>
    <r>
      <rPr>
        <sz val="10"/>
        <color theme="1"/>
        <rFont val="標楷體"/>
        <family val="4"/>
        <charset val="136"/>
      </rPr>
      <t>商品種類</t>
    </r>
    <phoneticPr fontId="28" type="noConversion"/>
  </si>
  <si>
    <r>
      <rPr>
        <sz val="10"/>
        <color theme="1"/>
        <rFont val="標楷體"/>
        <family val="4"/>
        <charset val="136"/>
      </rPr>
      <t>代號</t>
    </r>
    <phoneticPr fontId="28" type="noConversion"/>
  </si>
  <si>
    <r>
      <rPr>
        <sz val="10"/>
        <color theme="1"/>
        <rFont val="標楷體"/>
        <family val="4"/>
        <charset val="136"/>
      </rPr>
      <t>傳統型</t>
    </r>
    <r>
      <rPr>
        <sz val="10"/>
        <color theme="1"/>
        <rFont val="Book Antiqua"/>
        <family val="1"/>
      </rPr>
      <t>-</t>
    </r>
    <r>
      <rPr>
        <sz val="10"/>
        <color theme="1"/>
        <rFont val="標楷體"/>
        <family val="4"/>
        <charset val="136"/>
      </rPr>
      <t>不分紅</t>
    </r>
  </si>
  <si>
    <r>
      <rPr>
        <sz val="10"/>
        <color theme="1"/>
        <rFont val="標楷體"/>
        <family val="4"/>
        <charset val="136"/>
      </rPr>
      <t>傳統型</t>
    </r>
    <r>
      <rPr>
        <sz val="10"/>
        <color theme="1"/>
        <rFont val="Book Antiqua"/>
        <family val="1"/>
      </rPr>
      <t>-</t>
    </r>
    <r>
      <rPr>
        <sz val="10"/>
        <color theme="1"/>
        <rFont val="標楷體"/>
        <family val="4"/>
        <charset val="136"/>
      </rPr>
      <t>自由分紅</t>
    </r>
  </si>
  <si>
    <r>
      <rPr>
        <sz val="10"/>
        <color theme="1"/>
        <rFont val="標楷體"/>
        <family val="4"/>
        <charset val="136"/>
      </rPr>
      <t>利變壽險</t>
    </r>
  </si>
  <si>
    <r>
      <rPr>
        <sz val="10"/>
        <color theme="1"/>
        <rFont val="標楷體"/>
        <family val="4"/>
        <charset val="136"/>
      </rPr>
      <t>勞退年金</t>
    </r>
  </si>
  <si>
    <r>
      <rPr>
        <sz val="10"/>
        <color theme="1"/>
        <rFont val="標楷體"/>
        <family val="4"/>
        <charset val="136"/>
      </rPr>
      <t>萬能壽險</t>
    </r>
  </si>
  <si>
    <r>
      <rPr>
        <sz val="10"/>
        <color theme="1"/>
        <rFont val="標楷體"/>
        <family val="4"/>
        <charset val="136"/>
      </rPr>
      <t>傳統年金</t>
    </r>
  </si>
  <si>
    <r>
      <rPr>
        <sz val="10"/>
        <color theme="1"/>
        <rFont val="標楷體"/>
        <family val="4"/>
        <charset val="136"/>
      </rPr>
      <t>利變年金</t>
    </r>
  </si>
  <si>
    <r>
      <rPr>
        <sz val="10"/>
        <color theme="1"/>
        <rFont val="標楷體"/>
        <family val="4"/>
        <charset val="136"/>
      </rPr>
      <t>表</t>
    </r>
    <r>
      <rPr>
        <sz val="10"/>
        <color theme="1"/>
        <rFont val="Book Antiqua"/>
        <family val="1"/>
      </rPr>
      <t>30-6</t>
    </r>
    <r>
      <rPr>
        <sz val="10"/>
        <color theme="1"/>
        <rFont val="標楷體"/>
        <family val="4"/>
        <charset val="136"/>
      </rPr>
      <t>：</t>
    </r>
    <r>
      <rPr>
        <sz val="10"/>
        <color theme="1"/>
        <rFont val="Book Antiqua"/>
        <family val="1"/>
      </rPr>
      <t>R4</t>
    </r>
    <r>
      <rPr>
        <sz val="10"/>
        <color theme="1"/>
        <rFont val="標楷體"/>
        <family val="4"/>
        <charset val="136"/>
      </rPr>
      <t>：資產負債配置風險計算表</t>
    </r>
    <phoneticPr fontId="28" type="noConversion"/>
  </si>
  <si>
    <r>
      <rPr>
        <b/>
        <sz val="10"/>
        <color theme="1"/>
        <rFont val="標楷體"/>
        <family val="4"/>
        <charset val="136"/>
      </rPr>
      <t>風</t>
    </r>
    <r>
      <rPr>
        <b/>
        <sz val="10"/>
        <color theme="1"/>
        <rFont val="Book Antiqua"/>
        <family val="1"/>
      </rPr>
      <t xml:space="preserve">     </t>
    </r>
    <r>
      <rPr>
        <b/>
        <sz val="10"/>
        <color theme="1"/>
        <rFont val="標楷體"/>
        <family val="4"/>
        <charset val="136"/>
      </rPr>
      <t>險</t>
    </r>
    <r>
      <rPr>
        <b/>
        <sz val="10"/>
        <color theme="1"/>
        <rFont val="Book Antiqua"/>
        <family val="1"/>
      </rPr>
      <t xml:space="preserve">     </t>
    </r>
    <r>
      <rPr>
        <b/>
        <sz val="10"/>
        <color theme="1"/>
        <rFont val="標楷體"/>
        <family val="4"/>
        <charset val="136"/>
      </rPr>
      <t>項</t>
    </r>
    <r>
      <rPr>
        <b/>
        <sz val="10"/>
        <color theme="1"/>
        <rFont val="Book Antiqua"/>
        <family val="1"/>
      </rPr>
      <t xml:space="preserve">     </t>
    </r>
    <r>
      <rPr>
        <b/>
        <sz val="10"/>
        <color theme="1"/>
        <rFont val="標楷體"/>
        <family val="4"/>
        <charset val="136"/>
      </rPr>
      <t>目</t>
    </r>
    <phoneticPr fontId="28" type="noConversion"/>
  </si>
  <si>
    <r>
      <rPr>
        <b/>
        <sz val="10"/>
        <color theme="1"/>
        <rFont val="標楷體"/>
        <family val="4"/>
        <charset val="136"/>
      </rPr>
      <t>金</t>
    </r>
    <r>
      <rPr>
        <b/>
        <sz val="10"/>
        <color theme="1"/>
        <rFont val="Book Antiqua"/>
        <family val="1"/>
      </rPr>
      <t xml:space="preserve">     </t>
    </r>
    <r>
      <rPr>
        <b/>
        <sz val="10"/>
        <color theme="1"/>
        <rFont val="標楷體"/>
        <family val="4"/>
        <charset val="136"/>
      </rPr>
      <t>額</t>
    </r>
    <phoneticPr fontId="28" type="noConversion"/>
  </si>
  <si>
    <r>
      <rPr>
        <b/>
        <sz val="10"/>
        <color theme="1"/>
        <rFont val="標楷體"/>
        <family val="4"/>
        <charset val="136"/>
      </rPr>
      <t>準備金提存利率</t>
    </r>
    <r>
      <rPr>
        <b/>
        <sz val="10"/>
        <color theme="1"/>
        <rFont val="Book Antiqua"/>
        <family val="1"/>
      </rPr>
      <t>(</t>
    </r>
    <r>
      <rPr>
        <b/>
        <sz val="10"/>
        <color theme="1"/>
        <rFont val="標楷體"/>
        <family val="4"/>
        <charset val="136"/>
      </rPr>
      <t>註</t>
    </r>
    <r>
      <rPr>
        <b/>
        <sz val="10"/>
        <color theme="1"/>
        <rFont val="Book Antiqua"/>
        <family val="1"/>
      </rPr>
      <t>)</t>
    </r>
    <phoneticPr fontId="28" type="noConversion"/>
  </si>
  <si>
    <r>
      <rPr>
        <b/>
        <sz val="10"/>
        <color theme="1"/>
        <rFont val="標楷體"/>
        <family val="4"/>
        <charset val="136"/>
      </rPr>
      <t>公司投資
報酬率</t>
    </r>
    <phoneticPr fontId="28" type="noConversion"/>
  </si>
  <si>
    <r>
      <rPr>
        <b/>
        <sz val="10"/>
        <color theme="1"/>
        <rFont val="標楷體"/>
        <family val="4"/>
        <charset val="136"/>
      </rPr>
      <t>風險資本額</t>
    </r>
    <phoneticPr fontId="28" type="noConversion"/>
  </si>
  <si>
    <r>
      <t xml:space="preserve"> 4.1 </t>
    </r>
    <r>
      <rPr>
        <sz val="10"/>
        <color theme="1"/>
        <rFont val="標楷體"/>
        <family val="4"/>
        <charset val="136"/>
      </rPr>
      <t>長期住宅火險未滿期保費準備金</t>
    </r>
    <phoneticPr fontId="28" type="noConversion"/>
  </si>
  <si>
    <r>
      <rPr>
        <sz val="10"/>
        <color theme="1"/>
        <rFont val="標楷體"/>
        <family val="4"/>
        <charset val="136"/>
      </rPr>
      <t>「表</t>
    </r>
    <r>
      <rPr>
        <sz val="10"/>
        <color theme="1"/>
        <rFont val="Book Antiqua"/>
        <family val="1"/>
      </rPr>
      <t>30-8-6</t>
    </r>
    <r>
      <rPr>
        <sz val="10"/>
        <color theme="1"/>
        <rFont val="標楷體"/>
        <family val="4"/>
        <charset val="136"/>
      </rPr>
      <t>：資金運用收益率調整計算表」第</t>
    </r>
    <r>
      <rPr>
        <sz val="10"/>
        <color theme="1"/>
        <rFont val="Book Antiqua"/>
        <family val="1"/>
      </rPr>
      <t>(6)</t>
    </r>
    <r>
      <rPr>
        <sz val="10"/>
        <color theme="1"/>
        <rFont val="標楷體"/>
        <family val="4"/>
        <charset val="136"/>
      </rPr>
      <t>欄第</t>
    </r>
    <r>
      <rPr>
        <sz val="10"/>
        <color theme="1"/>
        <rFont val="Book Antiqua"/>
        <family val="1"/>
      </rPr>
      <t>(1)</t>
    </r>
    <r>
      <rPr>
        <sz val="10"/>
        <color theme="1"/>
        <rFont val="標楷體"/>
        <family val="4"/>
        <charset val="136"/>
      </rPr>
      <t>列</t>
    </r>
    <phoneticPr fontId="28" type="noConversion"/>
  </si>
  <si>
    <r>
      <t xml:space="preserve"> 4.2 </t>
    </r>
    <r>
      <rPr>
        <sz val="10"/>
        <color theme="1"/>
        <rFont val="標楷體"/>
        <family val="4"/>
        <charset val="136"/>
      </rPr>
      <t>長期商業火險未滿期保費準備金</t>
    </r>
    <phoneticPr fontId="28" type="noConversion"/>
  </si>
  <si>
    <r>
      <t xml:space="preserve"> 4.3 </t>
    </r>
    <r>
      <rPr>
        <sz val="10"/>
        <color theme="1"/>
        <rFont val="標楷體"/>
        <family val="4"/>
        <charset val="136"/>
      </rPr>
      <t>還本型火險責任準備金</t>
    </r>
    <phoneticPr fontId="28" type="noConversion"/>
  </si>
  <si>
    <r>
      <t xml:space="preserve">4.3.1 </t>
    </r>
    <r>
      <rPr>
        <sz val="10"/>
        <color theme="1"/>
        <rFont val="標楷體"/>
        <family val="4"/>
        <charset val="136"/>
      </rPr>
      <t>還本型長期住宅火險責任準備金</t>
    </r>
    <phoneticPr fontId="28" type="noConversion"/>
  </si>
  <si>
    <r>
      <t xml:space="preserve">4.3.2 </t>
    </r>
    <r>
      <rPr>
        <sz val="10"/>
        <color theme="1"/>
        <rFont val="標楷體"/>
        <family val="4"/>
        <charset val="136"/>
      </rPr>
      <t>還本型長期商業火險責任準備金</t>
    </r>
    <phoneticPr fontId="28" type="noConversion"/>
  </si>
  <si>
    <r>
      <t xml:space="preserve"> 4.4 </t>
    </r>
    <r>
      <rPr>
        <sz val="10"/>
        <color theme="1"/>
        <rFont val="標楷體"/>
        <family val="4"/>
        <charset val="136"/>
      </rPr>
      <t>還本型火險未滿期保費準備金</t>
    </r>
    <phoneticPr fontId="28" type="noConversion"/>
  </si>
  <si>
    <r>
      <t xml:space="preserve">4.4.1 </t>
    </r>
    <r>
      <rPr>
        <sz val="10"/>
        <color theme="1"/>
        <rFont val="標楷體"/>
        <family val="4"/>
        <charset val="136"/>
      </rPr>
      <t>還本型長期住宅火險未滿期保費準備金</t>
    </r>
    <phoneticPr fontId="28" type="noConversion"/>
  </si>
  <si>
    <r>
      <t xml:space="preserve">4.4.2 </t>
    </r>
    <r>
      <rPr>
        <sz val="10"/>
        <color theme="1"/>
        <rFont val="標楷體"/>
        <family val="4"/>
        <charset val="136"/>
      </rPr>
      <t>還本型長期商業火險未滿期保費準備金</t>
    </r>
    <phoneticPr fontId="28" type="noConversion"/>
  </si>
  <si>
    <r>
      <t xml:space="preserve"> 4.5</t>
    </r>
    <r>
      <rPr>
        <sz val="10"/>
        <color theme="1"/>
        <rFont val="標楷體"/>
        <family val="4"/>
        <charset val="136"/>
      </rPr>
      <t>超過一年之人身保險業務</t>
    </r>
    <phoneticPr fontId="28" type="noConversion"/>
  </si>
  <si>
    <r>
      <t xml:space="preserve">    4.5.1</t>
    </r>
    <r>
      <rPr>
        <sz val="10"/>
        <color theme="1"/>
        <rFont val="標楷體"/>
        <family val="4"/>
        <charset val="136"/>
      </rPr>
      <t>人壽保險－超過一年之人身保險業務</t>
    </r>
    <phoneticPr fontId="28" type="noConversion"/>
  </si>
  <si>
    <r>
      <rPr>
        <sz val="10"/>
        <color theme="1"/>
        <rFont val="標楷體"/>
        <family val="4"/>
        <charset val="136"/>
      </rPr>
      <t>「表</t>
    </r>
    <r>
      <rPr>
        <sz val="10"/>
        <color theme="1"/>
        <rFont val="Book Antiqua"/>
        <family val="1"/>
      </rPr>
      <t>30-6-1</t>
    </r>
    <r>
      <rPr>
        <sz val="10"/>
        <color theme="1"/>
        <rFont val="標楷體"/>
        <family val="4"/>
        <charset val="136"/>
      </rPr>
      <t>：超過一年之人身保險業務利率風險計算表」人壽保險－超過一年之人身保險業務淨自留風險資本第</t>
    </r>
    <r>
      <rPr>
        <sz val="10"/>
        <color theme="1"/>
        <rFont val="Book Antiqua"/>
        <family val="1"/>
      </rPr>
      <t>(11)</t>
    </r>
    <r>
      <rPr>
        <sz val="10"/>
        <color theme="1"/>
        <rFont val="標楷體"/>
        <family val="4"/>
        <charset val="136"/>
      </rPr>
      <t>欄</t>
    </r>
    <phoneticPr fontId="28" type="noConversion"/>
  </si>
  <si>
    <r>
      <t xml:space="preserve">    4.5.2</t>
    </r>
    <r>
      <rPr>
        <sz val="10"/>
        <color theme="1"/>
        <rFont val="標楷體"/>
        <family val="4"/>
        <charset val="136"/>
      </rPr>
      <t>年金保險－超過一年之人身保險業務</t>
    </r>
    <phoneticPr fontId="28" type="noConversion"/>
  </si>
  <si>
    <r>
      <rPr>
        <sz val="10"/>
        <color theme="1"/>
        <rFont val="標楷體"/>
        <family val="4"/>
        <charset val="136"/>
      </rPr>
      <t>「表</t>
    </r>
    <r>
      <rPr>
        <sz val="10"/>
        <color theme="1"/>
        <rFont val="Book Antiqua"/>
        <family val="1"/>
      </rPr>
      <t>30-6-1</t>
    </r>
    <r>
      <rPr>
        <sz val="10"/>
        <color theme="1"/>
        <rFont val="標楷體"/>
        <family val="4"/>
        <charset val="136"/>
      </rPr>
      <t>：超過一年之人身保險業務利率風險計算表」年金保險－超過一年之人身保險業務淨自留風險資本第</t>
    </r>
    <r>
      <rPr>
        <sz val="10"/>
        <color theme="1"/>
        <rFont val="Book Antiqua"/>
        <family val="1"/>
      </rPr>
      <t>(11)</t>
    </r>
    <r>
      <rPr>
        <sz val="10"/>
        <color theme="1"/>
        <rFont val="標楷體"/>
        <family val="4"/>
        <charset val="136"/>
      </rPr>
      <t>欄</t>
    </r>
    <phoneticPr fontId="28" type="noConversion"/>
  </si>
  <si>
    <r>
      <rPr>
        <b/>
        <sz val="10"/>
        <color theme="1"/>
        <rFont val="標楷體"/>
        <family val="4"/>
        <charset val="136"/>
      </rPr>
      <t>《資產負債配置風險》總計</t>
    </r>
    <phoneticPr fontId="28" type="noConversion"/>
  </si>
  <si>
    <r>
      <rPr>
        <sz val="10"/>
        <color theme="1"/>
        <rFont val="標楷體"/>
        <family val="4"/>
        <charset val="136"/>
      </rPr>
      <t>註：「準備金提存利率」係指保單設計之初所採用之利率，若公司簽證精算人員依其專業判斷調整此險種準備金之提存利率，則採用調整後之利率。</t>
    </r>
    <phoneticPr fontId="28" type="noConversion"/>
  </si>
  <si>
    <r>
      <rPr>
        <sz val="12"/>
        <color theme="1"/>
        <rFont val="標楷體"/>
        <family val="4"/>
        <charset val="136"/>
      </rPr>
      <t>表</t>
    </r>
    <r>
      <rPr>
        <sz val="12"/>
        <color theme="1"/>
        <rFont val="Arial"/>
        <family val="2"/>
      </rPr>
      <t>30-5-3</t>
    </r>
    <r>
      <rPr>
        <sz val="12"/>
        <color theme="1"/>
        <rFont val="標楷體"/>
        <family val="4"/>
        <charset val="136"/>
      </rPr>
      <t>：</t>
    </r>
    <r>
      <rPr>
        <sz val="12"/>
        <color theme="1"/>
        <rFont val="Arial"/>
        <family val="2"/>
      </rPr>
      <t>R</t>
    </r>
    <r>
      <rPr>
        <vertAlign val="subscript"/>
        <sz val="12"/>
        <color theme="1"/>
        <rFont val="Arial"/>
        <family val="2"/>
      </rPr>
      <t>3c</t>
    </r>
    <r>
      <rPr>
        <sz val="12"/>
        <color theme="1"/>
        <rFont val="標楷體"/>
        <family val="4"/>
        <charset val="136"/>
      </rPr>
      <t>：天災風險資本計算表</t>
    </r>
    <phoneticPr fontId="28" type="noConversion"/>
  </si>
  <si>
    <r>
      <rPr>
        <sz val="12"/>
        <color theme="1"/>
        <rFont val="標楷體"/>
        <family val="4"/>
        <charset val="136"/>
      </rPr>
      <t>計算工具</t>
    </r>
    <r>
      <rPr>
        <sz val="12"/>
        <color theme="1"/>
        <rFont val="Arial"/>
        <family val="2"/>
      </rPr>
      <t>(</t>
    </r>
    <r>
      <rPr>
        <sz val="12"/>
        <color theme="1"/>
        <rFont val="標楷體"/>
        <family val="4"/>
        <charset val="136"/>
      </rPr>
      <t>註</t>
    </r>
    <r>
      <rPr>
        <sz val="12"/>
        <color theme="1"/>
        <rFont val="Arial"/>
        <family val="2"/>
      </rPr>
      <t>1):</t>
    </r>
    <phoneticPr fontId="28" type="noConversion"/>
  </si>
  <si>
    <r>
      <rPr>
        <b/>
        <sz val="12"/>
        <color theme="1"/>
        <rFont val="標楷體"/>
        <family val="4"/>
        <charset val="136"/>
      </rPr>
      <t>項</t>
    </r>
    <r>
      <rPr>
        <b/>
        <sz val="12"/>
        <color theme="1"/>
        <rFont val="Arial"/>
        <family val="2"/>
      </rPr>
      <t xml:space="preserve">     </t>
    </r>
    <r>
      <rPr>
        <b/>
        <sz val="12"/>
        <color theme="1"/>
        <rFont val="標楷體"/>
        <family val="4"/>
        <charset val="136"/>
      </rPr>
      <t>目</t>
    </r>
    <phoneticPr fontId="28" type="noConversion"/>
  </si>
  <si>
    <r>
      <rPr>
        <b/>
        <sz val="12"/>
        <color theme="1"/>
        <rFont val="標楷體"/>
        <family val="4"/>
        <charset val="136"/>
      </rPr>
      <t>損失額度</t>
    </r>
  </si>
  <si>
    <r>
      <rPr>
        <b/>
        <sz val="12"/>
        <color theme="1"/>
        <rFont val="標楷體"/>
        <family val="4"/>
        <charset val="136"/>
      </rPr>
      <t>風險係數</t>
    </r>
    <phoneticPr fontId="28" type="noConversion"/>
  </si>
  <si>
    <r>
      <rPr>
        <b/>
        <sz val="12"/>
        <color theme="1"/>
        <rFont val="標楷體"/>
        <family val="4"/>
        <charset val="136"/>
      </rPr>
      <t>風險資本額</t>
    </r>
  </si>
  <si>
    <r>
      <rPr>
        <sz val="12"/>
        <color theme="1"/>
        <rFont val="標楷體"/>
        <family val="4"/>
        <charset val="136"/>
      </rPr>
      <t>地震淨自留風險</t>
    </r>
    <phoneticPr fontId="28" type="noConversion"/>
  </si>
  <si>
    <r>
      <rPr>
        <sz val="12"/>
        <color theme="1"/>
        <rFont val="標楷體"/>
        <family val="4"/>
        <charset val="136"/>
      </rPr>
      <t>地震信用風險</t>
    </r>
  </si>
  <si>
    <r>
      <rPr>
        <sz val="12"/>
        <color theme="1"/>
        <rFont val="標楷體"/>
        <family val="4"/>
        <charset val="136"/>
      </rPr>
      <t>颱風洪水淨自留風險</t>
    </r>
    <phoneticPr fontId="28" type="noConversion"/>
  </si>
  <si>
    <r>
      <rPr>
        <sz val="12"/>
        <color theme="1"/>
        <rFont val="標楷體"/>
        <family val="4"/>
        <charset val="136"/>
      </rPr>
      <t>颱風洪水信用風險</t>
    </r>
  </si>
  <si>
    <r>
      <rPr>
        <b/>
        <sz val="12"/>
        <color theme="1"/>
        <rFont val="標楷體"/>
        <family val="4"/>
        <charset val="136"/>
      </rPr>
      <t>天災風險資本</t>
    </r>
    <r>
      <rPr>
        <b/>
        <sz val="12"/>
        <color theme="1"/>
        <rFont val="Arial"/>
        <family val="2"/>
      </rPr>
      <t>R</t>
    </r>
    <r>
      <rPr>
        <b/>
        <vertAlign val="subscript"/>
        <sz val="12"/>
        <color theme="1"/>
        <rFont val="Arial"/>
        <family val="2"/>
      </rPr>
      <t>3c</t>
    </r>
    <r>
      <rPr>
        <b/>
        <sz val="12"/>
        <color theme="1"/>
        <rFont val="標楷體"/>
        <family val="4"/>
        <charset val="136"/>
      </rPr>
      <t>合計</t>
    </r>
    <phoneticPr fontId="28" type="noConversion"/>
  </si>
  <si>
    <r>
      <rPr>
        <b/>
        <sz val="12"/>
        <color theme="1"/>
        <rFont val="標楷體"/>
        <family val="4"/>
        <charset val="136"/>
      </rPr>
      <t>分進業務損失金額
(註</t>
    </r>
    <r>
      <rPr>
        <b/>
        <sz val="12"/>
        <color theme="1"/>
        <rFont val="Arial"/>
        <family val="2"/>
      </rPr>
      <t>3</t>
    </r>
    <r>
      <rPr>
        <b/>
        <sz val="12"/>
        <color theme="1"/>
        <rFont val="標楷體"/>
        <family val="4"/>
        <charset val="136"/>
      </rPr>
      <t>)</t>
    </r>
    <phoneticPr fontId="28" type="noConversion"/>
  </si>
  <si>
    <r>
      <rPr>
        <b/>
        <sz val="12"/>
        <color theme="1"/>
        <rFont val="標楷體"/>
        <family val="4"/>
        <charset val="136"/>
      </rPr>
      <t>自留業務損失金額
(註</t>
    </r>
    <r>
      <rPr>
        <b/>
        <sz val="12"/>
        <color theme="1"/>
        <rFont val="Arial"/>
        <family val="2"/>
      </rPr>
      <t>4</t>
    </r>
    <r>
      <rPr>
        <b/>
        <sz val="12"/>
        <color theme="1"/>
        <rFont val="標楷體"/>
        <family val="4"/>
        <charset val="136"/>
      </rPr>
      <t>)</t>
    </r>
    <phoneticPr fontId="28" type="noConversion"/>
  </si>
  <si>
    <r>
      <t>非比例性轉再保合約的風險抵減額度
(註</t>
    </r>
    <r>
      <rPr>
        <b/>
        <sz val="12"/>
        <color theme="1"/>
        <rFont val="Arial"/>
        <family val="2"/>
      </rPr>
      <t>5</t>
    </r>
    <r>
      <rPr>
        <b/>
        <sz val="12"/>
        <color theme="1"/>
        <rFont val="標楷體"/>
        <family val="4"/>
        <charset val="136"/>
      </rPr>
      <t>)</t>
    </r>
    <phoneticPr fontId="28" type="noConversion"/>
  </si>
  <si>
    <r>
      <t>法定調整項
(註</t>
    </r>
    <r>
      <rPr>
        <b/>
        <sz val="12"/>
        <color theme="1"/>
        <rFont val="Arial"/>
        <family val="2"/>
      </rPr>
      <t>6</t>
    </r>
    <r>
      <rPr>
        <b/>
        <sz val="12"/>
        <color theme="1"/>
        <rFont val="標楷體"/>
        <family val="4"/>
        <charset val="136"/>
      </rPr>
      <t>)</t>
    </r>
    <phoneticPr fontId="28" type="noConversion"/>
  </si>
  <si>
    <r>
      <rPr>
        <b/>
        <sz val="12"/>
        <color theme="1"/>
        <rFont val="標楷體"/>
        <family val="4"/>
        <charset val="136"/>
      </rPr>
      <t>淨自留損失總額</t>
    </r>
    <phoneticPr fontId="69" type="noConversion"/>
  </si>
  <si>
    <r>
      <rPr>
        <b/>
        <sz val="12"/>
        <color theme="1"/>
        <rFont val="標楷體"/>
        <family val="4"/>
        <charset val="136"/>
      </rPr>
      <t>無信用風險考量的
分出業務損失金額
(註</t>
    </r>
    <r>
      <rPr>
        <b/>
        <sz val="12"/>
        <color theme="1"/>
        <rFont val="Arial"/>
        <family val="2"/>
      </rPr>
      <t>2</t>
    </r>
    <r>
      <rPr>
        <b/>
        <sz val="12"/>
        <color theme="1"/>
        <rFont val="標楷體"/>
        <family val="4"/>
        <charset val="136"/>
      </rPr>
      <t>)</t>
    </r>
    <phoneticPr fontId="28" type="noConversion"/>
  </si>
  <si>
    <r>
      <rPr>
        <b/>
        <sz val="12"/>
        <color theme="1"/>
        <rFont val="標楷體"/>
        <family val="4"/>
        <charset val="136"/>
      </rPr>
      <t>地震風險資本</t>
    </r>
    <r>
      <rPr>
        <b/>
        <sz val="12"/>
        <color theme="1"/>
        <rFont val="Arial"/>
        <family val="2"/>
      </rPr>
      <t>:</t>
    </r>
    <phoneticPr fontId="28" type="noConversion"/>
  </si>
  <si>
    <r>
      <rPr>
        <sz val="12"/>
        <color theme="1"/>
        <rFont val="標楷體"/>
        <family val="4"/>
        <charset val="136"/>
      </rPr>
      <t>迴歸期</t>
    </r>
    <r>
      <rPr>
        <sz val="12"/>
        <color theme="1"/>
        <rFont val="Arial"/>
        <family val="2"/>
      </rPr>
      <t>20</t>
    </r>
    <r>
      <rPr>
        <sz val="12"/>
        <color theme="1"/>
        <rFont val="標楷體"/>
        <family val="4"/>
        <charset val="136"/>
      </rPr>
      <t>年</t>
    </r>
    <phoneticPr fontId="28" type="noConversion"/>
  </si>
  <si>
    <r>
      <rPr>
        <sz val="12"/>
        <color theme="1"/>
        <rFont val="標楷體"/>
        <family val="4"/>
        <charset val="136"/>
      </rPr>
      <t>迴歸期</t>
    </r>
    <r>
      <rPr>
        <sz val="12"/>
        <color theme="1"/>
        <rFont val="Arial"/>
        <family val="2"/>
      </rPr>
      <t>50</t>
    </r>
    <r>
      <rPr>
        <sz val="12"/>
        <color theme="1"/>
        <rFont val="標楷體"/>
        <family val="4"/>
        <charset val="136"/>
      </rPr>
      <t>年</t>
    </r>
  </si>
  <si>
    <r>
      <rPr>
        <sz val="12"/>
        <color theme="1"/>
        <rFont val="標楷體"/>
        <family val="4"/>
        <charset val="136"/>
      </rPr>
      <t>迴歸期</t>
    </r>
    <r>
      <rPr>
        <sz val="12"/>
        <color theme="1"/>
        <rFont val="Arial"/>
        <family val="2"/>
      </rPr>
      <t>100</t>
    </r>
    <r>
      <rPr>
        <sz val="12"/>
        <color theme="1"/>
        <rFont val="標楷體"/>
        <family val="4"/>
        <charset val="136"/>
      </rPr>
      <t>年</t>
    </r>
  </si>
  <si>
    <r>
      <rPr>
        <sz val="12"/>
        <color theme="1"/>
        <rFont val="標楷體"/>
        <family val="4"/>
        <charset val="136"/>
      </rPr>
      <t>迴歸期</t>
    </r>
    <r>
      <rPr>
        <sz val="12"/>
        <color theme="1"/>
        <rFont val="Arial"/>
        <family val="2"/>
      </rPr>
      <t>200</t>
    </r>
    <r>
      <rPr>
        <sz val="12"/>
        <color theme="1"/>
        <rFont val="標楷體"/>
        <family val="4"/>
        <charset val="136"/>
      </rPr>
      <t>年</t>
    </r>
    <phoneticPr fontId="28" type="noConversion"/>
  </si>
  <si>
    <r>
      <rPr>
        <b/>
        <sz val="12"/>
        <color theme="1"/>
        <rFont val="標楷體"/>
        <family val="4"/>
        <charset val="136"/>
      </rPr>
      <t>颱風洪水風險</t>
    </r>
    <r>
      <rPr>
        <b/>
        <sz val="12"/>
        <color theme="1"/>
        <rFont val="Arial"/>
        <family val="2"/>
      </rPr>
      <t>:</t>
    </r>
    <phoneticPr fontId="28" type="noConversion"/>
  </si>
  <si>
    <r>
      <rPr>
        <sz val="12"/>
        <color theme="1"/>
        <rFont val="標楷體"/>
        <family val="4"/>
        <charset val="136"/>
      </rPr>
      <t>註</t>
    </r>
    <r>
      <rPr>
        <sz val="12"/>
        <color theme="1"/>
        <rFont val="Arial"/>
        <family val="2"/>
      </rPr>
      <t xml:space="preserve">1 : </t>
    </r>
    <r>
      <rPr>
        <sz val="12"/>
        <color theme="1"/>
        <rFont val="標楷體"/>
        <family val="4"/>
        <charset val="136"/>
      </rPr>
      <t>標準係數法請依據財團法人保險事業發展中心公告之最新</t>
    </r>
    <r>
      <rPr>
        <sz val="12"/>
        <color theme="1"/>
        <rFont val="新細明體"/>
        <family val="1"/>
        <charset val="136"/>
      </rPr>
      <t>「</t>
    </r>
    <r>
      <rPr>
        <sz val="12"/>
        <color theme="1"/>
        <rFont val="標楷體"/>
        <family val="4"/>
        <charset val="136"/>
      </rPr>
      <t>天災風險資本標準係數法試算表</t>
    </r>
    <r>
      <rPr>
        <sz val="12"/>
        <color theme="1"/>
        <rFont val="新細明體"/>
        <family val="1"/>
        <charset val="136"/>
      </rPr>
      <t>」</t>
    </r>
    <r>
      <rPr>
        <sz val="12"/>
        <color theme="1"/>
        <rFont val="標楷體"/>
        <family val="4"/>
        <charset val="136"/>
      </rPr>
      <t>填報。</t>
    </r>
    <phoneticPr fontId="28" type="noConversion"/>
  </si>
  <si>
    <r>
      <rPr>
        <sz val="12"/>
        <color theme="1"/>
        <rFont val="標楷體"/>
        <family val="4"/>
        <charset val="136"/>
      </rPr>
      <t>註</t>
    </r>
    <r>
      <rPr>
        <sz val="12"/>
        <color theme="1"/>
        <rFont val="Arial"/>
        <family val="2"/>
      </rPr>
      <t xml:space="preserve">2 : </t>
    </r>
    <r>
      <rPr>
        <sz val="12"/>
        <color theme="1"/>
        <rFont val="標楷體"/>
        <family val="4"/>
        <charset val="136"/>
      </rPr>
      <t>係指分出對象為政府擔保之基金或政府授權相關機構，目前台灣尚無該類機構。</t>
    </r>
    <phoneticPr fontId="28" type="noConversion"/>
  </si>
  <si>
    <r>
      <rPr>
        <sz val="12"/>
        <color theme="1"/>
        <rFont val="標楷體"/>
        <family val="4"/>
        <charset val="136"/>
      </rPr>
      <t>註</t>
    </r>
    <r>
      <rPr>
        <sz val="12"/>
        <color theme="1"/>
        <rFont val="Arial"/>
        <family val="2"/>
      </rPr>
      <t xml:space="preserve">3 : </t>
    </r>
    <r>
      <rPr>
        <sz val="12"/>
        <color theme="1"/>
        <rFont val="標楷體"/>
        <family val="4"/>
        <charset val="136"/>
      </rPr>
      <t>係指各公司的分進業務，包含國內分進，但不考量任何再保分出之業務。若採內部</t>
    </r>
    <r>
      <rPr>
        <sz val="12"/>
        <color theme="1"/>
        <rFont val="Arial"/>
        <family val="2"/>
      </rPr>
      <t>/</t>
    </r>
    <r>
      <rPr>
        <sz val="12"/>
        <color theme="1"/>
        <rFont val="標楷體"/>
        <family val="4"/>
        <charset val="136"/>
      </rPr>
      <t>商用天災模型直接計算，則填列內部</t>
    </r>
    <r>
      <rPr>
        <sz val="12"/>
        <color theme="1"/>
        <rFont val="Arial"/>
        <family val="2"/>
      </rPr>
      <t>/</t>
    </r>
    <r>
      <rPr>
        <sz val="12"/>
        <color theme="1"/>
        <rFont val="標楷體"/>
        <family val="4"/>
        <charset val="136"/>
      </rPr>
      <t>商用模型的分進損失金額。</t>
    </r>
    <r>
      <rPr>
        <sz val="12"/>
        <color theme="1"/>
        <rFont val="Arial"/>
        <family val="2"/>
      </rPr>
      <t>(Gross-Gross</t>
    </r>
    <r>
      <rPr>
        <sz val="12"/>
        <color theme="1"/>
        <rFont val="標楷體"/>
        <family val="4"/>
        <charset val="136"/>
      </rPr>
      <t>數</t>
    </r>
    <r>
      <rPr>
        <sz val="12"/>
        <color theme="1"/>
        <rFont val="Arial"/>
        <family val="2"/>
      </rPr>
      <t>)</t>
    </r>
    <phoneticPr fontId="28" type="noConversion"/>
  </si>
  <si>
    <r>
      <rPr>
        <sz val="12"/>
        <color theme="1"/>
        <rFont val="標楷體"/>
        <family val="4"/>
        <charset val="136"/>
      </rPr>
      <t>註</t>
    </r>
    <r>
      <rPr>
        <sz val="12"/>
        <color theme="1"/>
        <rFont val="Arial"/>
        <family val="2"/>
      </rPr>
      <t xml:space="preserve">4 : </t>
    </r>
    <r>
      <rPr>
        <sz val="12"/>
        <color theme="1"/>
        <rFont val="標楷體"/>
        <family val="4"/>
        <charset val="136"/>
      </rPr>
      <t>係指各公司的分進業務經考量比例性再保分出後之業務。若採內部</t>
    </r>
    <r>
      <rPr>
        <sz val="12"/>
        <color theme="1"/>
        <rFont val="Arial"/>
        <family val="2"/>
      </rPr>
      <t>/</t>
    </r>
    <r>
      <rPr>
        <sz val="12"/>
        <color theme="1"/>
        <rFont val="標楷體"/>
        <family val="4"/>
        <charset val="136"/>
      </rPr>
      <t>商用天災模型直接計算，則填列內部</t>
    </r>
    <r>
      <rPr>
        <sz val="12"/>
        <color theme="1"/>
        <rFont val="Arial"/>
        <family val="2"/>
      </rPr>
      <t>/</t>
    </r>
    <r>
      <rPr>
        <sz val="12"/>
        <color theme="1"/>
        <rFont val="標楷體"/>
        <family val="4"/>
        <charset val="136"/>
      </rPr>
      <t>商用模型的自留損失金額。</t>
    </r>
    <r>
      <rPr>
        <sz val="12"/>
        <color theme="1"/>
        <rFont val="Arial"/>
        <family val="2"/>
      </rPr>
      <t>(Gross-Net</t>
    </r>
    <r>
      <rPr>
        <sz val="12"/>
        <color theme="1"/>
        <rFont val="標楷體"/>
        <family val="4"/>
        <charset val="136"/>
      </rPr>
      <t>數</t>
    </r>
    <r>
      <rPr>
        <sz val="12"/>
        <color theme="1"/>
        <rFont val="Arial"/>
        <family val="2"/>
      </rPr>
      <t>)</t>
    </r>
    <phoneticPr fontId="28" type="noConversion"/>
  </si>
  <si>
    <r>
      <rPr>
        <sz val="12"/>
        <color theme="1"/>
        <rFont val="標楷體"/>
        <family val="4"/>
        <charset val="136"/>
      </rPr>
      <t>註</t>
    </r>
    <r>
      <rPr>
        <sz val="12"/>
        <color theme="1"/>
        <rFont val="Arial"/>
        <family val="2"/>
      </rPr>
      <t xml:space="preserve">5 : </t>
    </r>
    <r>
      <rPr>
        <sz val="12"/>
        <color theme="1"/>
        <rFont val="標楷體"/>
        <family val="4"/>
        <charset val="136"/>
      </rPr>
      <t>各公司在各回歸期下的損失，可透過非比例轉再保合約攤回之損失額度。</t>
    </r>
    <phoneticPr fontId="28" type="noConversion"/>
  </si>
  <si>
    <r>
      <rPr>
        <sz val="12"/>
        <color theme="1"/>
        <rFont val="標楷體"/>
        <family val="4"/>
        <charset val="136"/>
      </rPr>
      <t>註</t>
    </r>
    <r>
      <rPr>
        <sz val="12"/>
        <color theme="1"/>
        <rFont val="Arial"/>
        <family val="2"/>
      </rPr>
      <t xml:space="preserve">6 : </t>
    </r>
    <r>
      <rPr>
        <sz val="12"/>
        <color theme="1"/>
        <rFont val="標楷體"/>
        <family val="4"/>
        <charset val="136"/>
      </rPr>
      <t>若於原保險契約生效前，或擬分出保險責任開始之日前，就再保險契約之再保險成分、再保險費率及再保險佣金等條件，有未取得再保險人確認認受文件者，其再保可攤回金額，應全數納入各災害類型淨自留風險之損失額度。</t>
    </r>
    <phoneticPr fontId="28" type="noConversion"/>
  </si>
  <si>
    <r>
      <rPr>
        <sz val="10"/>
        <color theme="1"/>
        <rFont val="標楷體"/>
        <family val="4"/>
        <charset val="136"/>
      </rPr>
      <t>表</t>
    </r>
    <r>
      <rPr>
        <sz val="10"/>
        <color theme="1"/>
        <rFont val="Book Antiqua"/>
        <family val="1"/>
      </rPr>
      <t>30-5</t>
    </r>
    <r>
      <rPr>
        <sz val="10"/>
        <color theme="1"/>
        <rFont val="標楷體"/>
        <family val="4"/>
        <charset val="136"/>
      </rPr>
      <t>：</t>
    </r>
    <r>
      <rPr>
        <sz val="10"/>
        <color theme="1"/>
        <rFont val="Book Antiqua"/>
        <family val="1"/>
      </rPr>
      <t>R3</t>
    </r>
    <r>
      <rPr>
        <sz val="10"/>
        <color theme="1"/>
        <rFont val="標楷體"/>
        <family val="4"/>
        <charset val="136"/>
      </rPr>
      <t>：核保風險計算表</t>
    </r>
    <phoneticPr fontId="28" type="noConversion"/>
  </si>
  <si>
    <r>
      <rPr>
        <sz val="10"/>
        <color theme="1"/>
        <rFont val="標楷體"/>
        <family val="4"/>
        <charset val="136"/>
      </rPr>
      <t>單位：新台幣元</t>
    </r>
    <r>
      <rPr>
        <sz val="10"/>
        <color theme="1"/>
        <rFont val="Book Antiqua"/>
        <family val="1"/>
      </rPr>
      <t>,%</t>
    </r>
    <phoneticPr fontId="16" type="noConversion"/>
  </si>
  <si>
    <r>
      <rPr>
        <b/>
        <sz val="10"/>
        <color theme="1"/>
        <rFont val="標楷體"/>
        <family val="4"/>
        <charset val="136"/>
      </rPr>
      <t>前一年度自</t>
    </r>
    <r>
      <rPr>
        <b/>
        <sz val="10"/>
        <color theme="1"/>
        <rFont val="Book Antiqua"/>
        <family val="1"/>
      </rPr>
      <t>7/1</t>
    </r>
    <r>
      <rPr>
        <b/>
        <sz val="10"/>
        <color theme="1"/>
        <rFont val="標楷體"/>
        <family val="4"/>
        <charset val="136"/>
      </rPr>
      <t>至</t>
    </r>
    <r>
      <rPr>
        <b/>
        <sz val="10"/>
        <color theme="1"/>
        <rFont val="Book Antiqua"/>
        <family val="1"/>
      </rPr>
      <t>12/31</t>
    </r>
    <r>
      <rPr>
        <b/>
        <sz val="10"/>
        <color theme="1"/>
        <rFont val="標楷體"/>
        <family val="4"/>
        <charset val="136"/>
      </rPr>
      <t>之金額</t>
    </r>
    <r>
      <rPr>
        <b/>
        <sz val="10"/>
        <color theme="1"/>
        <rFont val="Book Antiqua"/>
        <family val="1"/>
      </rPr>
      <t>(</t>
    </r>
    <r>
      <rPr>
        <b/>
        <sz val="10"/>
        <color theme="1"/>
        <rFont val="標楷體"/>
        <family val="4"/>
        <charset val="136"/>
      </rPr>
      <t>註</t>
    </r>
    <r>
      <rPr>
        <b/>
        <sz val="10"/>
        <color theme="1"/>
        <rFont val="Book Antiqua"/>
        <family val="1"/>
      </rPr>
      <t>1)</t>
    </r>
    <phoneticPr fontId="28" type="noConversion"/>
  </si>
  <si>
    <r>
      <rPr>
        <b/>
        <sz val="10"/>
        <color theme="1"/>
        <rFont val="標楷體"/>
        <family val="4"/>
        <charset val="136"/>
      </rPr>
      <t>風險係數</t>
    </r>
    <phoneticPr fontId="28" type="noConversion"/>
  </si>
  <si>
    <r>
      <t xml:space="preserve">R3a </t>
    </r>
    <r>
      <rPr>
        <sz val="10"/>
        <color theme="1"/>
        <rFont val="標楷體"/>
        <family val="4"/>
        <charset val="136"/>
      </rPr>
      <t>準備金風險</t>
    </r>
    <phoneticPr fontId="28" type="noConversion"/>
  </si>
  <si>
    <r>
      <t>3a.1</t>
    </r>
    <r>
      <rPr>
        <sz val="10"/>
        <color theme="1"/>
        <rFont val="標楷體"/>
        <family val="4"/>
        <charset val="136"/>
      </rPr>
      <t>自留賠款準備金風險</t>
    </r>
    <r>
      <rPr>
        <sz val="10"/>
        <color theme="1"/>
        <rFont val="Book Antiqua"/>
        <family val="1"/>
      </rPr>
      <t>--</t>
    </r>
    <r>
      <rPr>
        <sz val="10"/>
        <color theme="1"/>
        <rFont val="標楷體"/>
        <family val="4"/>
        <charset val="136"/>
      </rPr>
      <t>比例性業務</t>
    </r>
    <phoneticPr fontId="28" type="noConversion"/>
  </si>
  <si>
    <r>
      <t>3a.1.1</t>
    </r>
    <r>
      <rPr>
        <sz val="10"/>
        <color theme="1"/>
        <rFont val="標楷體"/>
        <family val="4"/>
        <charset val="136"/>
      </rPr>
      <t>財產保險業</t>
    </r>
    <phoneticPr fontId="28" type="noConversion"/>
  </si>
  <si>
    <r>
      <t>3a.1.1.1</t>
    </r>
    <r>
      <rPr>
        <sz val="10"/>
        <color theme="1"/>
        <rFont val="標楷體"/>
        <family val="4"/>
        <charset val="136"/>
      </rPr>
      <t>國內業務</t>
    </r>
    <phoneticPr fontId="28" type="noConversion"/>
  </si>
  <si>
    <r>
      <t xml:space="preserve">3a.1.1.1.1   </t>
    </r>
    <r>
      <rPr>
        <sz val="10"/>
        <color theme="1"/>
        <rFont val="標楷體"/>
        <family val="4"/>
        <charset val="136"/>
      </rPr>
      <t>一年期住宅火災保險</t>
    </r>
    <phoneticPr fontId="28" type="noConversion"/>
  </si>
  <si>
    <r>
      <rPr>
        <sz val="10"/>
        <color theme="1"/>
        <rFont val="標楷體"/>
        <family val="4"/>
        <charset val="136"/>
      </rPr>
      <t>「表</t>
    </r>
    <r>
      <rPr>
        <sz val="10"/>
        <color theme="1"/>
        <rFont val="Book Antiqua"/>
        <family val="1"/>
      </rPr>
      <t>24-1</t>
    </r>
    <r>
      <rPr>
        <sz val="10"/>
        <color theme="1"/>
        <rFont val="標楷體"/>
        <family val="4"/>
        <charset val="136"/>
      </rPr>
      <t>：賠款準備金分析表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(9)</t>
    </r>
    <r>
      <rPr>
        <sz val="10"/>
        <color theme="1"/>
        <rFont val="標楷體"/>
        <family val="4"/>
        <charset val="136"/>
      </rPr>
      <t>欄第</t>
    </r>
    <r>
      <rPr>
        <sz val="10"/>
        <color theme="1"/>
        <rFont val="Book Antiqua"/>
        <family val="1"/>
      </rPr>
      <t>(2)</t>
    </r>
    <r>
      <rPr>
        <sz val="10"/>
        <color theme="1"/>
        <rFont val="標楷體"/>
        <family val="4"/>
        <charset val="136"/>
      </rPr>
      <t>列</t>
    </r>
    <phoneticPr fontId="28" type="noConversion"/>
  </si>
  <si>
    <r>
      <t xml:space="preserve">3a.1.1.1.2   </t>
    </r>
    <r>
      <rPr>
        <sz val="10"/>
        <color theme="1"/>
        <rFont val="標楷體"/>
        <family val="4"/>
        <charset val="136"/>
      </rPr>
      <t>長期住宅火災保險</t>
    </r>
    <phoneticPr fontId="28" type="noConversion"/>
  </si>
  <si>
    <r>
      <rPr>
        <sz val="10"/>
        <color theme="1"/>
        <rFont val="標楷體"/>
        <family val="4"/>
        <charset val="136"/>
      </rPr>
      <t>「表</t>
    </r>
    <r>
      <rPr>
        <sz val="10"/>
        <color theme="1"/>
        <rFont val="Book Antiqua"/>
        <family val="1"/>
      </rPr>
      <t>24-1</t>
    </r>
    <r>
      <rPr>
        <sz val="10"/>
        <color theme="1"/>
        <rFont val="標楷體"/>
        <family val="4"/>
        <charset val="136"/>
      </rPr>
      <t>：賠款準備金分析表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(9)</t>
    </r>
    <r>
      <rPr>
        <sz val="10"/>
        <color theme="1"/>
        <rFont val="標楷體"/>
        <family val="4"/>
        <charset val="136"/>
      </rPr>
      <t>欄第</t>
    </r>
    <r>
      <rPr>
        <sz val="10"/>
        <color theme="1"/>
        <rFont val="Book Antiqua"/>
        <family val="1"/>
      </rPr>
      <t>(3)</t>
    </r>
    <r>
      <rPr>
        <sz val="10"/>
        <color theme="1"/>
        <rFont val="標楷體"/>
        <family val="4"/>
        <charset val="136"/>
      </rPr>
      <t>列</t>
    </r>
    <phoneticPr fontId="28" type="noConversion"/>
  </si>
  <si>
    <r>
      <t xml:space="preserve">3a.1.1.1.3   </t>
    </r>
    <r>
      <rPr>
        <sz val="10"/>
        <color theme="1"/>
        <rFont val="標楷體"/>
        <family val="4"/>
        <charset val="136"/>
      </rPr>
      <t>一年期商業火災保險</t>
    </r>
    <phoneticPr fontId="28" type="noConversion"/>
  </si>
  <si>
    <r>
      <rPr>
        <sz val="10"/>
        <color theme="1"/>
        <rFont val="標楷體"/>
        <family val="4"/>
        <charset val="136"/>
      </rPr>
      <t>「表</t>
    </r>
    <r>
      <rPr>
        <sz val="10"/>
        <color theme="1"/>
        <rFont val="Book Antiqua"/>
        <family val="1"/>
      </rPr>
      <t>24-1</t>
    </r>
    <r>
      <rPr>
        <sz val="10"/>
        <color theme="1"/>
        <rFont val="標楷體"/>
        <family val="4"/>
        <charset val="136"/>
      </rPr>
      <t>：賠款準備金分析表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(9)</t>
    </r>
    <r>
      <rPr>
        <sz val="10"/>
        <color theme="1"/>
        <rFont val="標楷體"/>
        <family val="4"/>
        <charset val="136"/>
      </rPr>
      <t>欄第</t>
    </r>
    <r>
      <rPr>
        <sz val="10"/>
        <color theme="1"/>
        <rFont val="Book Antiqua"/>
        <family val="1"/>
      </rPr>
      <t>(4)</t>
    </r>
    <r>
      <rPr>
        <sz val="10"/>
        <color theme="1"/>
        <rFont val="標楷體"/>
        <family val="4"/>
        <charset val="136"/>
      </rPr>
      <t>列</t>
    </r>
    <phoneticPr fontId="28" type="noConversion"/>
  </si>
  <si>
    <r>
      <t xml:space="preserve">3a.1.1.1.4   </t>
    </r>
    <r>
      <rPr>
        <sz val="10"/>
        <color theme="1"/>
        <rFont val="標楷體"/>
        <family val="4"/>
        <charset val="136"/>
      </rPr>
      <t>長期商業火災保險</t>
    </r>
    <phoneticPr fontId="28" type="noConversion"/>
  </si>
  <si>
    <r>
      <rPr>
        <sz val="10"/>
        <color theme="1"/>
        <rFont val="標楷體"/>
        <family val="4"/>
        <charset val="136"/>
      </rPr>
      <t>「表</t>
    </r>
    <r>
      <rPr>
        <sz val="10"/>
        <color theme="1"/>
        <rFont val="Book Antiqua"/>
        <family val="1"/>
      </rPr>
      <t>24-1</t>
    </r>
    <r>
      <rPr>
        <sz val="10"/>
        <color theme="1"/>
        <rFont val="標楷體"/>
        <family val="4"/>
        <charset val="136"/>
      </rPr>
      <t>：賠款準備金分析表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(9)</t>
    </r>
    <r>
      <rPr>
        <sz val="10"/>
        <color theme="1"/>
        <rFont val="標楷體"/>
        <family val="4"/>
        <charset val="136"/>
      </rPr>
      <t>欄第</t>
    </r>
    <r>
      <rPr>
        <sz val="10"/>
        <color theme="1"/>
        <rFont val="Book Antiqua"/>
        <family val="1"/>
      </rPr>
      <t>(5)</t>
    </r>
    <r>
      <rPr>
        <sz val="10"/>
        <color theme="1"/>
        <rFont val="標楷體"/>
        <family val="4"/>
        <charset val="136"/>
      </rPr>
      <t>列</t>
    </r>
    <phoneticPr fontId="28" type="noConversion"/>
  </si>
  <si>
    <r>
      <t xml:space="preserve">3a.1.1.1.5   </t>
    </r>
    <r>
      <rPr>
        <sz val="10"/>
        <color theme="1"/>
        <rFont val="標楷體"/>
        <family val="4"/>
        <charset val="136"/>
      </rPr>
      <t>內陸運輸保險</t>
    </r>
    <phoneticPr fontId="28" type="noConversion"/>
  </si>
  <si>
    <r>
      <rPr>
        <sz val="10"/>
        <color theme="1"/>
        <rFont val="標楷體"/>
        <family val="4"/>
        <charset val="136"/>
      </rPr>
      <t>「表</t>
    </r>
    <r>
      <rPr>
        <sz val="10"/>
        <color theme="1"/>
        <rFont val="Book Antiqua"/>
        <family val="1"/>
      </rPr>
      <t>24-1</t>
    </r>
    <r>
      <rPr>
        <sz val="10"/>
        <color theme="1"/>
        <rFont val="標楷體"/>
        <family val="4"/>
        <charset val="136"/>
      </rPr>
      <t>：賠款準備金分析表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(9)</t>
    </r>
    <r>
      <rPr>
        <sz val="10"/>
        <color theme="1"/>
        <rFont val="標楷體"/>
        <family val="4"/>
        <charset val="136"/>
      </rPr>
      <t>欄第</t>
    </r>
    <r>
      <rPr>
        <sz val="10"/>
        <color theme="1"/>
        <rFont val="Book Antiqua"/>
        <family val="1"/>
      </rPr>
      <t>(6)</t>
    </r>
    <r>
      <rPr>
        <sz val="10"/>
        <color theme="1"/>
        <rFont val="標楷體"/>
        <family val="4"/>
        <charset val="136"/>
      </rPr>
      <t>列</t>
    </r>
    <phoneticPr fontId="28" type="noConversion"/>
  </si>
  <si>
    <r>
      <t xml:space="preserve">3a.1.1.1.6   </t>
    </r>
    <r>
      <rPr>
        <sz val="10"/>
        <color theme="1"/>
        <rFont val="標楷體"/>
        <family val="4"/>
        <charset val="136"/>
      </rPr>
      <t>貨物運輸保險</t>
    </r>
    <phoneticPr fontId="28" type="noConversion"/>
  </si>
  <si>
    <r>
      <rPr>
        <sz val="10"/>
        <color theme="1"/>
        <rFont val="標楷體"/>
        <family val="4"/>
        <charset val="136"/>
      </rPr>
      <t>「表</t>
    </r>
    <r>
      <rPr>
        <sz val="10"/>
        <color theme="1"/>
        <rFont val="Book Antiqua"/>
        <family val="1"/>
      </rPr>
      <t>24-1</t>
    </r>
    <r>
      <rPr>
        <sz val="10"/>
        <color theme="1"/>
        <rFont val="標楷體"/>
        <family val="4"/>
        <charset val="136"/>
      </rPr>
      <t>：賠款準備金分析表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(9)</t>
    </r>
    <r>
      <rPr>
        <sz val="10"/>
        <color theme="1"/>
        <rFont val="標楷體"/>
        <family val="4"/>
        <charset val="136"/>
      </rPr>
      <t>欄第</t>
    </r>
    <r>
      <rPr>
        <sz val="10"/>
        <color theme="1"/>
        <rFont val="Book Antiqua"/>
        <family val="1"/>
      </rPr>
      <t>(7)</t>
    </r>
    <r>
      <rPr>
        <sz val="10"/>
        <color theme="1"/>
        <rFont val="標楷體"/>
        <family val="4"/>
        <charset val="136"/>
      </rPr>
      <t>列</t>
    </r>
    <phoneticPr fontId="28" type="noConversion"/>
  </si>
  <si>
    <r>
      <t xml:space="preserve">3a.1.1.1.7   </t>
    </r>
    <r>
      <rPr>
        <sz val="10"/>
        <color theme="1"/>
        <rFont val="標楷體"/>
        <family val="4"/>
        <charset val="136"/>
      </rPr>
      <t>船體保險</t>
    </r>
    <phoneticPr fontId="28" type="noConversion"/>
  </si>
  <si>
    <r>
      <rPr>
        <sz val="10"/>
        <color theme="1"/>
        <rFont val="標楷體"/>
        <family val="4"/>
        <charset val="136"/>
      </rPr>
      <t>「表</t>
    </r>
    <r>
      <rPr>
        <sz val="10"/>
        <color theme="1"/>
        <rFont val="Book Antiqua"/>
        <family val="1"/>
      </rPr>
      <t>24-1</t>
    </r>
    <r>
      <rPr>
        <sz val="10"/>
        <color theme="1"/>
        <rFont val="標楷體"/>
        <family val="4"/>
        <charset val="136"/>
      </rPr>
      <t>：賠款準備金分析表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(9)</t>
    </r>
    <r>
      <rPr>
        <sz val="10"/>
        <color theme="1"/>
        <rFont val="標楷體"/>
        <family val="4"/>
        <charset val="136"/>
      </rPr>
      <t>欄第</t>
    </r>
    <r>
      <rPr>
        <sz val="10"/>
        <color theme="1"/>
        <rFont val="Book Antiqua"/>
        <family val="1"/>
      </rPr>
      <t>(8)</t>
    </r>
    <r>
      <rPr>
        <sz val="10"/>
        <color theme="1"/>
        <rFont val="標楷體"/>
        <family val="4"/>
        <charset val="136"/>
      </rPr>
      <t>列</t>
    </r>
    <phoneticPr fontId="28" type="noConversion"/>
  </si>
  <si>
    <r>
      <t xml:space="preserve">3a.1.1.1.8   </t>
    </r>
    <r>
      <rPr>
        <sz val="10"/>
        <color theme="1"/>
        <rFont val="標楷體"/>
        <family val="4"/>
        <charset val="136"/>
      </rPr>
      <t>漁船保險</t>
    </r>
    <phoneticPr fontId="28" type="noConversion"/>
  </si>
  <si>
    <r>
      <rPr>
        <sz val="10"/>
        <color theme="1"/>
        <rFont val="標楷體"/>
        <family val="4"/>
        <charset val="136"/>
      </rPr>
      <t>「表</t>
    </r>
    <r>
      <rPr>
        <sz val="10"/>
        <color theme="1"/>
        <rFont val="Book Antiqua"/>
        <family val="1"/>
      </rPr>
      <t>24-1</t>
    </r>
    <r>
      <rPr>
        <sz val="10"/>
        <color theme="1"/>
        <rFont val="標楷體"/>
        <family val="4"/>
        <charset val="136"/>
      </rPr>
      <t>：賠款準備金分析表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(9)</t>
    </r>
    <r>
      <rPr>
        <sz val="10"/>
        <color theme="1"/>
        <rFont val="標楷體"/>
        <family val="4"/>
        <charset val="136"/>
      </rPr>
      <t>欄第</t>
    </r>
    <r>
      <rPr>
        <sz val="10"/>
        <color theme="1"/>
        <rFont val="Book Antiqua"/>
        <family val="1"/>
      </rPr>
      <t>(9)</t>
    </r>
    <r>
      <rPr>
        <sz val="10"/>
        <color theme="1"/>
        <rFont val="標楷體"/>
        <family val="4"/>
        <charset val="136"/>
      </rPr>
      <t>列</t>
    </r>
    <phoneticPr fontId="28" type="noConversion"/>
  </si>
  <si>
    <r>
      <t xml:space="preserve">3a.1.1.1.9   </t>
    </r>
    <r>
      <rPr>
        <sz val="10"/>
        <color theme="1"/>
        <rFont val="標楷體"/>
        <family val="4"/>
        <charset val="136"/>
      </rPr>
      <t>航空保險</t>
    </r>
    <phoneticPr fontId="28" type="noConversion"/>
  </si>
  <si>
    <r>
      <rPr>
        <sz val="10"/>
        <color theme="1"/>
        <rFont val="標楷體"/>
        <family val="4"/>
        <charset val="136"/>
      </rPr>
      <t>「表</t>
    </r>
    <r>
      <rPr>
        <sz val="10"/>
        <color theme="1"/>
        <rFont val="Book Antiqua"/>
        <family val="1"/>
      </rPr>
      <t>24-1</t>
    </r>
    <r>
      <rPr>
        <sz val="10"/>
        <color theme="1"/>
        <rFont val="標楷體"/>
        <family val="4"/>
        <charset val="136"/>
      </rPr>
      <t>：賠款準備金分析表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(9)</t>
    </r>
    <r>
      <rPr>
        <sz val="10"/>
        <color theme="1"/>
        <rFont val="標楷體"/>
        <family val="4"/>
        <charset val="136"/>
      </rPr>
      <t>欄第</t>
    </r>
    <r>
      <rPr>
        <sz val="10"/>
        <color theme="1"/>
        <rFont val="Book Antiqua"/>
        <family val="1"/>
      </rPr>
      <t>(10)</t>
    </r>
    <r>
      <rPr>
        <sz val="10"/>
        <color theme="1"/>
        <rFont val="標楷體"/>
        <family val="4"/>
        <charset val="136"/>
      </rPr>
      <t>列</t>
    </r>
    <phoneticPr fontId="28" type="noConversion"/>
  </si>
  <si>
    <r>
      <t xml:space="preserve">3a.1.1.1.10 </t>
    </r>
    <r>
      <rPr>
        <sz val="10"/>
        <color theme="1"/>
        <rFont val="標楷體"/>
        <family val="4"/>
        <charset val="136"/>
      </rPr>
      <t>一般自用汽車財產損失保險</t>
    </r>
    <r>
      <rPr>
        <sz val="10"/>
        <color theme="1"/>
        <rFont val="Book Antiqua"/>
        <family val="1"/>
      </rPr>
      <t xml:space="preserve"> </t>
    </r>
    <phoneticPr fontId="28" type="noConversion"/>
  </si>
  <si>
    <r>
      <rPr>
        <sz val="10"/>
        <color theme="1"/>
        <rFont val="標楷體"/>
        <family val="4"/>
        <charset val="136"/>
      </rPr>
      <t>「表</t>
    </r>
    <r>
      <rPr>
        <sz val="10"/>
        <color theme="1"/>
        <rFont val="Book Antiqua"/>
        <family val="1"/>
      </rPr>
      <t>24-1</t>
    </r>
    <r>
      <rPr>
        <sz val="10"/>
        <color theme="1"/>
        <rFont val="標楷體"/>
        <family val="4"/>
        <charset val="136"/>
      </rPr>
      <t>：賠款準備金分析表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(9)</t>
    </r>
    <r>
      <rPr>
        <sz val="10"/>
        <color theme="1"/>
        <rFont val="標楷體"/>
        <family val="4"/>
        <charset val="136"/>
      </rPr>
      <t>欄第</t>
    </r>
    <r>
      <rPr>
        <sz val="10"/>
        <color theme="1"/>
        <rFont val="Book Antiqua"/>
        <family val="1"/>
      </rPr>
      <t>(11)</t>
    </r>
    <r>
      <rPr>
        <sz val="10"/>
        <color theme="1"/>
        <rFont val="標楷體"/>
        <family val="4"/>
        <charset val="136"/>
      </rPr>
      <t>列</t>
    </r>
    <phoneticPr fontId="28" type="noConversion"/>
  </si>
  <si>
    <r>
      <t xml:space="preserve">3a.1.1.1.11 </t>
    </r>
    <r>
      <rPr>
        <sz val="10"/>
        <color theme="1"/>
        <rFont val="標楷體"/>
        <family val="4"/>
        <charset val="136"/>
      </rPr>
      <t>一般商業汽車財產損失保險</t>
    </r>
    <phoneticPr fontId="28" type="noConversion"/>
  </si>
  <si>
    <r>
      <rPr>
        <sz val="10"/>
        <color theme="1"/>
        <rFont val="標楷體"/>
        <family val="4"/>
        <charset val="136"/>
      </rPr>
      <t>「表</t>
    </r>
    <r>
      <rPr>
        <sz val="10"/>
        <color theme="1"/>
        <rFont val="Book Antiqua"/>
        <family val="1"/>
      </rPr>
      <t>24-1</t>
    </r>
    <r>
      <rPr>
        <sz val="10"/>
        <color theme="1"/>
        <rFont val="標楷體"/>
        <family val="4"/>
        <charset val="136"/>
      </rPr>
      <t>：賠款準備金分析表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(9)</t>
    </r>
    <r>
      <rPr>
        <sz val="10"/>
        <color theme="1"/>
        <rFont val="標楷體"/>
        <family val="4"/>
        <charset val="136"/>
      </rPr>
      <t>欄第</t>
    </r>
    <r>
      <rPr>
        <sz val="10"/>
        <color theme="1"/>
        <rFont val="Book Antiqua"/>
        <family val="1"/>
      </rPr>
      <t>(12)</t>
    </r>
    <r>
      <rPr>
        <sz val="10"/>
        <color theme="1"/>
        <rFont val="標楷體"/>
        <family val="4"/>
        <charset val="136"/>
      </rPr>
      <t>列</t>
    </r>
    <phoneticPr fontId="28" type="noConversion"/>
  </si>
  <si>
    <r>
      <t xml:space="preserve">3a.1.1.1.12 </t>
    </r>
    <r>
      <rPr>
        <sz val="10"/>
        <color theme="1"/>
        <rFont val="標楷體"/>
        <family val="4"/>
        <charset val="136"/>
      </rPr>
      <t>一般自用汽車責任保險</t>
    </r>
    <phoneticPr fontId="28" type="noConversion"/>
  </si>
  <si>
    <r>
      <rPr>
        <sz val="10"/>
        <color theme="1"/>
        <rFont val="標楷體"/>
        <family val="4"/>
        <charset val="136"/>
      </rPr>
      <t>「表</t>
    </r>
    <r>
      <rPr>
        <sz val="10"/>
        <color theme="1"/>
        <rFont val="Book Antiqua"/>
        <family val="1"/>
      </rPr>
      <t>24-1</t>
    </r>
    <r>
      <rPr>
        <sz val="10"/>
        <color theme="1"/>
        <rFont val="標楷體"/>
        <family val="4"/>
        <charset val="136"/>
      </rPr>
      <t>：賠款準備金分析表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(9)</t>
    </r>
    <r>
      <rPr>
        <sz val="10"/>
        <color theme="1"/>
        <rFont val="標楷體"/>
        <family val="4"/>
        <charset val="136"/>
      </rPr>
      <t>欄第</t>
    </r>
    <r>
      <rPr>
        <sz val="10"/>
        <color theme="1"/>
        <rFont val="Book Antiqua"/>
        <family val="1"/>
      </rPr>
      <t>(13)</t>
    </r>
    <r>
      <rPr>
        <sz val="10"/>
        <color theme="1"/>
        <rFont val="標楷體"/>
        <family val="4"/>
        <charset val="136"/>
      </rPr>
      <t>列</t>
    </r>
    <phoneticPr fontId="28" type="noConversion"/>
  </si>
  <si>
    <r>
      <t xml:space="preserve">3a.1.1.1.13 </t>
    </r>
    <r>
      <rPr>
        <sz val="10"/>
        <color theme="1"/>
        <rFont val="標楷體"/>
        <family val="4"/>
        <charset val="136"/>
      </rPr>
      <t>一般商業汽車責任保險</t>
    </r>
    <phoneticPr fontId="28" type="noConversion"/>
  </si>
  <si>
    <r>
      <rPr>
        <sz val="10"/>
        <color theme="1"/>
        <rFont val="標楷體"/>
        <family val="4"/>
        <charset val="136"/>
      </rPr>
      <t>「表</t>
    </r>
    <r>
      <rPr>
        <sz val="10"/>
        <color theme="1"/>
        <rFont val="Book Antiqua"/>
        <family val="1"/>
      </rPr>
      <t>24-1</t>
    </r>
    <r>
      <rPr>
        <sz val="10"/>
        <color theme="1"/>
        <rFont val="標楷體"/>
        <family val="4"/>
        <charset val="136"/>
      </rPr>
      <t>：賠款準備金分析表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(9)</t>
    </r>
    <r>
      <rPr>
        <sz val="10"/>
        <color theme="1"/>
        <rFont val="標楷體"/>
        <family val="4"/>
        <charset val="136"/>
      </rPr>
      <t>欄第</t>
    </r>
    <r>
      <rPr>
        <sz val="10"/>
        <color theme="1"/>
        <rFont val="Book Antiqua"/>
        <family val="1"/>
      </rPr>
      <t>(14)</t>
    </r>
    <r>
      <rPr>
        <sz val="10"/>
        <color theme="1"/>
        <rFont val="標楷體"/>
        <family val="4"/>
        <charset val="136"/>
      </rPr>
      <t>列</t>
    </r>
    <phoneticPr fontId="28" type="noConversion"/>
  </si>
  <si>
    <r>
      <t xml:space="preserve">3a.1.1.1.14 </t>
    </r>
    <r>
      <rPr>
        <sz val="10"/>
        <color theme="1"/>
        <rFont val="標楷體"/>
        <family val="4"/>
        <charset val="136"/>
      </rPr>
      <t>強制自用汽車責任保險</t>
    </r>
    <phoneticPr fontId="28" type="noConversion"/>
  </si>
  <si>
    <r>
      <rPr>
        <sz val="10"/>
        <color theme="1"/>
        <rFont val="標楷體"/>
        <family val="4"/>
        <charset val="136"/>
      </rPr>
      <t>「表</t>
    </r>
    <r>
      <rPr>
        <sz val="10"/>
        <color theme="1"/>
        <rFont val="Book Antiqua"/>
        <family val="1"/>
      </rPr>
      <t>24-1</t>
    </r>
    <r>
      <rPr>
        <sz val="10"/>
        <color theme="1"/>
        <rFont val="標楷體"/>
        <family val="4"/>
        <charset val="136"/>
      </rPr>
      <t>：賠款準備金分析表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(9)</t>
    </r>
    <r>
      <rPr>
        <sz val="10"/>
        <color theme="1"/>
        <rFont val="標楷體"/>
        <family val="4"/>
        <charset val="136"/>
      </rPr>
      <t>欄第</t>
    </r>
    <r>
      <rPr>
        <sz val="10"/>
        <color theme="1"/>
        <rFont val="Book Antiqua"/>
        <family val="1"/>
      </rPr>
      <t>(15)</t>
    </r>
    <r>
      <rPr>
        <sz val="10"/>
        <color theme="1"/>
        <rFont val="標楷體"/>
        <family val="4"/>
        <charset val="136"/>
      </rPr>
      <t>列</t>
    </r>
    <phoneticPr fontId="28" type="noConversion"/>
  </si>
  <si>
    <r>
      <t xml:space="preserve">3a.1.1.1.15 </t>
    </r>
    <r>
      <rPr>
        <sz val="10"/>
        <color theme="1"/>
        <rFont val="標楷體"/>
        <family val="4"/>
        <charset val="136"/>
      </rPr>
      <t>強制商業汽車責任保險</t>
    </r>
    <phoneticPr fontId="28" type="noConversion"/>
  </si>
  <si>
    <r>
      <rPr>
        <sz val="10"/>
        <color theme="1"/>
        <rFont val="標楷體"/>
        <family val="4"/>
        <charset val="136"/>
      </rPr>
      <t>「表</t>
    </r>
    <r>
      <rPr>
        <sz val="10"/>
        <color theme="1"/>
        <rFont val="Book Antiqua"/>
        <family val="1"/>
      </rPr>
      <t>24-1</t>
    </r>
    <r>
      <rPr>
        <sz val="10"/>
        <color theme="1"/>
        <rFont val="標楷體"/>
        <family val="4"/>
        <charset val="136"/>
      </rPr>
      <t>：賠款準備金分析表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(9)</t>
    </r>
    <r>
      <rPr>
        <sz val="10"/>
        <color theme="1"/>
        <rFont val="標楷體"/>
        <family val="4"/>
        <charset val="136"/>
      </rPr>
      <t>欄第</t>
    </r>
    <r>
      <rPr>
        <sz val="10"/>
        <color theme="1"/>
        <rFont val="Book Antiqua"/>
        <family val="1"/>
      </rPr>
      <t>(16)</t>
    </r>
    <r>
      <rPr>
        <sz val="10"/>
        <color theme="1"/>
        <rFont val="標楷體"/>
        <family val="4"/>
        <charset val="136"/>
      </rPr>
      <t>列</t>
    </r>
    <phoneticPr fontId="28" type="noConversion"/>
  </si>
  <si>
    <r>
      <t xml:space="preserve">3a.1.1.1.16 </t>
    </r>
    <r>
      <rPr>
        <sz val="10"/>
        <color theme="1"/>
        <rFont val="標楷體"/>
        <family val="4"/>
        <charset val="136"/>
      </rPr>
      <t>強制機車責任保險</t>
    </r>
    <phoneticPr fontId="28" type="noConversion"/>
  </si>
  <si>
    <r>
      <rPr>
        <sz val="10"/>
        <color theme="1"/>
        <rFont val="標楷體"/>
        <family val="4"/>
        <charset val="136"/>
      </rPr>
      <t>「表</t>
    </r>
    <r>
      <rPr>
        <sz val="10"/>
        <color theme="1"/>
        <rFont val="Book Antiqua"/>
        <family val="1"/>
      </rPr>
      <t>24-1</t>
    </r>
    <r>
      <rPr>
        <sz val="10"/>
        <color theme="1"/>
        <rFont val="標楷體"/>
        <family val="4"/>
        <charset val="136"/>
      </rPr>
      <t>：賠款準備金分析表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(9)</t>
    </r>
    <r>
      <rPr>
        <sz val="10"/>
        <color theme="1"/>
        <rFont val="標楷體"/>
        <family val="4"/>
        <charset val="136"/>
      </rPr>
      <t>欄第</t>
    </r>
    <r>
      <rPr>
        <sz val="10"/>
        <color theme="1"/>
        <rFont val="Book Antiqua"/>
        <family val="1"/>
      </rPr>
      <t>(17)</t>
    </r>
    <r>
      <rPr>
        <sz val="10"/>
        <color theme="1"/>
        <rFont val="標楷體"/>
        <family val="4"/>
        <charset val="136"/>
      </rPr>
      <t>列</t>
    </r>
    <phoneticPr fontId="28" type="noConversion"/>
  </si>
  <si>
    <r>
      <t xml:space="preserve">3a.1.1.1.17 </t>
    </r>
    <r>
      <rPr>
        <sz val="10"/>
        <color theme="1"/>
        <rFont val="標楷體"/>
        <family val="4"/>
        <charset val="136"/>
      </rPr>
      <t>一般責任保險</t>
    </r>
    <phoneticPr fontId="28" type="noConversion"/>
  </si>
  <si>
    <r>
      <rPr>
        <sz val="10"/>
        <color theme="1"/>
        <rFont val="標楷體"/>
        <family val="4"/>
        <charset val="136"/>
      </rPr>
      <t>「表</t>
    </r>
    <r>
      <rPr>
        <sz val="10"/>
        <color theme="1"/>
        <rFont val="Book Antiqua"/>
        <family val="1"/>
      </rPr>
      <t>24-1</t>
    </r>
    <r>
      <rPr>
        <sz val="10"/>
        <color theme="1"/>
        <rFont val="標楷體"/>
        <family val="4"/>
        <charset val="136"/>
      </rPr>
      <t>：賠款準備金分析表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(9)</t>
    </r>
    <r>
      <rPr>
        <sz val="10"/>
        <color theme="1"/>
        <rFont val="標楷體"/>
        <family val="4"/>
        <charset val="136"/>
      </rPr>
      <t>欄第</t>
    </r>
    <r>
      <rPr>
        <sz val="10"/>
        <color theme="1"/>
        <rFont val="Book Antiqua"/>
        <family val="1"/>
      </rPr>
      <t>(18)</t>
    </r>
    <r>
      <rPr>
        <sz val="10"/>
        <color theme="1"/>
        <rFont val="標楷體"/>
        <family val="4"/>
        <charset val="136"/>
      </rPr>
      <t>列</t>
    </r>
    <phoneticPr fontId="28" type="noConversion"/>
  </si>
  <si>
    <r>
      <t xml:space="preserve">3a.1.1.1.18 </t>
    </r>
    <r>
      <rPr>
        <sz val="10"/>
        <color theme="1"/>
        <rFont val="標楷體"/>
        <family val="4"/>
        <charset val="136"/>
      </rPr>
      <t>專業責任保險</t>
    </r>
    <phoneticPr fontId="28" type="noConversion"/>
  </si>
  <si>
    <r>
      <rPr>
        <sz val="10"/>
        <color theme="1"/>
        <rFont val="標楷體"/>
        <family val="4"/>
        <charset val="136"/>
      </rPr>
      <t>「表</t>
    </r>
    <r>
      <rPr>
        <sz val="10"/>
        <color theme="1"/>
        <rFont val="Book Antiqua"/>
        <family val="1"/>
      </rPr>
      <t>24-1</t>
    </r>
    <r>
      <rPr>
        <sz val="10"/>
        <color theme="1"/>
        <rFont val="標楷體"/>
        <family val="4"/>
        <charset val="136"/>
      </rPr>
      <t>：賠款準備金分析表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(9)</t>
    </r>
    <r>
      <rPr>
        <sz val="10"/>
        <color theme="1"/>
        <rFont val="標楷體"/>
        <family val="4"/>
        <charset val="136"/>
      </rPr>
      <t>欄第</t>
    </r>
    <r>
      <rPr>
        <sz val="10"/>
        <color theme="1"/>
        <rFont val="Book Antiqua"/>
        <family val="1"/>
      </rPr>
      <t>(19)</t>
    </r>
    <r>
      <rPr>
        <sz val="10"/>
        <color theme="1"/>
        <rFont val="標楷體"/>
        <family val="4"/>
        <charset val="136"/>
      </rPr>
      <t>列</t>
    </r>
    <phoneticPr fontId="28" type="noConversion"/>
  </si>
  <si>
    <r>
      <t xml:space="preserve">3a.1.1.1.19 </t>
    </r>
    <r>
      <rPr>
        <sz val="10"/>
        <color theme="1"/>
        <rFont val="標楷體"/>
        <family val="4"/>
        <charset val="136"/>
      </rPr>
      <t>工程保險</t>
    </r>
    <phoneticPr fontId="28" type="noConversion"/>
  </si>
  <si>
    <r>
      <rPr>
        <sz val="10"/>
        <color theme="1"/>
        <rFont val="標楷體"/>
        <family val="4"/>
        <charset val="136"/>
      </rPr>
      <t>「表</t>
    </r>
    <r>
      <rPr>
        <sz val="10"/>
        <color theme="1"/>
        <rFont val="Book Antiqua"/>
        <family val="1"/>
      </rPr>
      <t>24-1</t>
    </r>
    <r>
      <rPr>
        <sz val="10"/>
        <color theme="1"/>
        <rFont val="標楷體"/>
        <family val="4"/>
        <charset val="136"/>
      </rPr>
      <t>：賠款準備金分析表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(9)</t>
    </r>
    <r>
      <rPr>
        <sz val="10"/>
        <color theme="1"/>
        <rFont val="標楷體"/>
        <family val="4"/>
        <charset val="136"/>
      </rPr>
      <t>欄第</t>
    </r>
    <r>
      <rPr>
        <sz val="10"/>
        <color theme="1"/>
        <rFont val="Book Antiqua"/>
        <family val="1"/>
      </rPr>
      <t>(20)</t>
    </r>
    <r>
      <rPr>
        <sz val="10"/>
        <color theme="1"/>
        <rFont val="標楷體"/>
        <family val="4"/>
        <charset val="136"/>
      </rPr>
      <t>列</t>
    </r>
    <phoneticPr fontId="28" type="noConversion"/>
  </si>
  <si>
    <r>
      <t xml:space="preserve">3a.1.1.1.20 </t>
    </r>
    <r>
      <rPr>
        <sz val="10"/>
        <color theme="1"/>
        <rFont val="標楷體"/>
        <family val="4"/>
        <charset val="136"/>
      </rPr>
      <t>核能保險</t>
    </r>
    <phoneticPr fontId="28" type="noConversion"/>
  </si>
  <si>
    <r>
      <rPr>
        <sz val="10"/>
        <color theme="1"/>
        <rFont val="標楷體"/>
        <family val="4"/>
        <charset val="136"/>
      </rPr>
      <t>「表</t>
    </r>
    <r>
      <rPr>
        <sz val="10"/>
        <color theme="1"/>
        <rFont val="Book Antiqua"/>
        <family val="1"/>
      </rPr>
      <t>24-1</t>
    </r>
    <r>
      <rPr>
        <sz val="10"/>
        <color theme="1"/>
        <rFont val="標楷體"/>
        <family val="4"/>
        <charset val="136"/>
      </rPr>
      <t>：賠款準備金分析表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(9)</t>
    </r>
    <r>
      <rPr>
        <sz val="10"/>
        <color theme="1"/>
        <rFont val="標楷體"/>
        <family val="4"/>
        <charset val="136"/>
      </rPr>
      <t>欄第</t>
    </r>
    <r>
      <rPr>
        <sz val="10"/>
        <color theme="1"/>
        <rFont val="Book Antiqua"/>
        <family val="1"/>
      </rPr>
      <t>(21)</t>
    </r>
    <r>
      <rPr>
        <sz val="10"/>
        <color theme="1"/>
        <rFont val="標楷體"/>
        <family val="4"/>
        <charset val="136"/>
      </rPr>
      <t>列</t>
    </r>
    <phoneticPr fontId="28" type="noConversion"/>
  </si>
  <si>
    <r>
      <t xml:space="preserve">3a.1.1.1.28 </t>
    </r>
    <r>
      <rPr>
        <sz val="10"/>
        <color theme="1"/>
        <rFont val="標楷體"/>
        <family val="4"/>
        <charset val="136"/>
      </rPr>
      <t>保證保險</t>
    </r>
    <phoneticPr fontId="28" type="noConversion"/>
  </si>
  <si>
    <r>
      <rPr>
        <sz val="10"/>
        <color theme="1"/>
        <rFont val="標楷體"/>
        <family val="4"/>
        <charset val="136"/>
      </rPr>
      <t>「表</t>
    </r>
    <r>
      <rPr>
        <sz val="10"/>
        <color theme="1"/>
        <rFont val="Book Antiqua"/>
        <family val="1"/>
      </rPr>
      <t>24-1</t>
    </r>
    <r>
      <rPr>
        <sz val="10"/>
        <color theme="1"/>
        <rFont val="標楷體"/>
        <family val="4"/>
        <charset val="136"/>
      </rPr>
      <t>：賠款準備金分析表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(9)</t>
    </r>
    <r>
      <rPr>
        <sz val="10"/>
        <color theme="1"/>
        <rFont val="標楷體"/>
        <family val="4"/>
        <charset val="136"/>
      </rPr>
      <t>欄第</t>
    </r>
    <r>
      <rPr>
        <sz val="10"/>
        <color theme="1"/>
        <rFont val="Book Antiqua"/>
        <family val="1"/>
      </rPr>
      <t>(22)</t>
    </r>
    <r>
      <rPr>
        <sz val="10"/>
        <color theme="1"/>
        <rFont val="標楷體"/>
        <family val="4"/>
        <charset val="136"/>
      </rPr>
      <t>列</t>
    </r>
    <phoneticPr fontId="28" type="noConversion"/>
  </si>
  <si>
    <r>
      <t xml:space="preserve">3a.1.1.1.22 </t>
    </r>
    <r>
      <rPr>
        <sz val="10"/>
        <color theme="1"/>
        <rFont val="標楷體"/>
        <family val="4"/>
        <charset val="136"/>
      </rPr>
      <t>信用保險</t>
    </r>
    <phoneticPr fontId="28" type="noConversion"/>
  </si>
  <si>
    <r>
      <rPr>
        <sz val="10"/>
        <color theme="1"/>
        <rFont val="標楷體"/>
        <family val="4"/>
        <charset val="136"/>
      </rPr>
      <t>「表</t>
    </r>
    <r>
      <rPr>
        <sz val="10"/>
        <color theme="1"/>
        <rFont val="Book Antiqua"/>
        <family val="1"/>
      </rPr>
      <t>24-1</t>
    </r>
    <r>
      <rPr>
        <sz val="10"/>
        <color theme="1"/>
        <rFont val="標楷體"/>
        <family val="4"/>
        <charset val="136"/>
      </rPr>
      <t>：賠款準備金分析表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(9)</t>
    </r>
    <r>
      <rPr>
        <sz val="10"/>
        <color theme="1"/>
        <rFont val="標楷體"/>
        <family val="4"/>
        <charset val="136"/>
      </rPr>
      <t>欄第</t>
    </r>
    <r>
      <rPr>
        <sz val="10"/>
        <color theme="1"/>
        <rFont val="Book Antiqua"/>
        <family val="1"/>
      </rPr>
      <t>(23)</t>
    </r>
    <r>
      <rPr>
        <sz val="10"/>
        <color theme="1"/>
        <rFont val="標楷體"/>
        <family val="4"/>
        <charset val="136"/>
      </rPr>
      <t>列</t>
    </r>
    <phoneticPr fontId="28" type="noConversion"/>
  </si>
  <si>
    <r>
      <t xml:space="preserve">3a.1.1.1.23 </t>
    </r>
    <r>
      <rPr>
        <sz val="10"/>
        <color theme="1"/>
        <rFont val="標楷體"/>
        <family val="4"/>
        <charset val="136"/>
      </rPr>
      <t>其他財產保險</t>
    </r>
    <phoneticPr fontId="28" type="noConversion"/>
  </si>
  <si>
    <r>
      <rPr>
        <sz val="10"/>
        <color theme="1"/>
        <rFont val="標楷體"/>
        <family val="4"/>
        <charset val="136"/>
      </rPr>
      <t>「表</t>
    </r>
    <r>
      <rPr>
        <sz val="10"/>
        <color theme="1"/>
        <rFont val="Book Antiqua"/>
        <family val="1"/>
      </rPr>
      <t>24-1</t>
    </r>
    <r>
      <rPr>
        <sz val="10"/>
        <color theme="1"/>
        <rFont val="標楷體"/>
        <family val="4"/>
        <charset val="136"/>
      </rPr>
      <t>：賠款準備金分析表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(9)</t>
    </r>
    <r>
      <rPr>
        <sz val="10"/>
        <color theme="1"/>
        <rFont val="標楷體"/>
        <family val="4"/>
        <charset val="136"/>
      </rPr>
      <t>欄第</t>
    </r>
    <r>
      <rPr>
        <sz val="10"/>
        <color theme="1"/>
        <rFont val="Book Antiqua"/>
        <family val="1"/>
      </rPr>
      <t>(24)</t>
    </r>
    <r>
      <rPr>
        <sz val="10"/>
        <color theme="1"/>
        <rFont val="標楷體"/>
        <family val="4"/>
        <charset val="136"/>
      </rPr>
      <t>列</t>
    </r>
    <phoneticPr fontId="28" type="noConversion"/>
  </si>
  <si>
    <r>
      <t xml:space="preserve">3a.1.1.1.24 </t>
    </r>
    <r>
      <rPr>
        <sz val="10"/>
        <color theme="1"/>
        <rFont val="標楷體"/>
        <family val="4"/>
        <charset val="136"/>
      </rPr>
      <t>傷害保險</t>
    </r>
    <phoneticPr fontId="28" type="noConversion"/>
  </si>
  <si>
    <r>
      <rPr>
        <sz val="10"/>
        <color theme="1"/>
        <rFont val="標楷體"/>
        <family val="4"/>
        <charset val="136"/>
      </rPr>
      <t>「表</t>
    </r>
    <r>
      <rPr>
        <sz val="10"/>
        <color theme="1"/>
        <rFont val="Book Antiqua"/>
        <family val="1"/>
      </rPr>
      <t>24-1</t>
    </r>
    <r>
      <rPr>
        <sz val="10"/>
        <color theme="1"/>
        <rFont val="標楷體"/>
        <family val="4"/>
        <charset val="136"/>
      </rPr>
      <t>：賠款準備金分析表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(9)</t>
    </r>
    <r>
      <rPr>
        <sz val="10"/>
        <color theme="1"/>
        <rFont val="標楷體"/>
        <family val="4"/>
        <charset val="136"/>
      </rPr>
      <t>欄第</t>
    </r>
    <r>
      <rPr>
        <sz val="10"/>
        <color theme="1"/>
        <rFont val="Book Antiqua"/>
        <family val="1"/>
      </rPr>
      <t>(25)</t>
    </r>
    <r>
      <rPr>
        <sz val="10"/>
        <color theme="1"/>
        <rFont val="標楷體"/>
        <family val="4"/>
        <charset val="136"/>
      </rPr>
      <t>列</t>
    </r>
    <phoneticPr fontId="28" type="noConversion"/>
  </si>
  <si>
    <r>
      <t xml:space="preserve">3a.1.1.1.25 </t>
    </r>
    <r>
      <rPr>
        <sz val="10"/>
        <color theme="1"/>
        <rFont val="標楷體"/>
        <family val="4"/>
        <charset val="136"/>
      </rPr>
      <t>非政策性地震險</t>
    </r>
    <phoneticPr fontId="28" type="noConversion"/>
  </si>
  <si>
    <r>
      <rPr>
        <sz val="10"/>
        <color theme="1"/>
        <rFont val="標楷體"/>
        <family val="4"/>
        <charset val="136"/>
      </rPr>
      <t>「表</t>
    </r>
    <r>
      <rPr>
        <sz val="10"/>
        <color theme="1"/>
        <rFont val="Book Antiqua"/>
        <family val="1"/>
      </rPr>
      <t>24-1</t>
    </r>
    <r>
      <rPr>
        <sz val="10"/>
        <color theme="1"/>
        <rFont val="標楷體"/>
        <family val="4"/>
        <charset val="136"/>
      </rPr>
      <t>：賠款準備金分析表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(9)</t>
    </r>
    <r>
      <rPr>
        <sz val="10"/>
        <color theme="1"/>
        <rFont val="標楷體"/>
        <family val="4"/>
        <charset val="136"/>
      </rPr>
      <t>欄第</t>
    </r>
    <r>
      <rPr>
        <sz val="10"/>
        <color theme="1"/>
        <rFont val="Book Antiqua"/>
        <family val="1"/>
      </rPr>
      <t>(26)</t>
    </r>
    <r>
      <rPr>
        <sz val="10"/>
        <color theme="1"/>
        <rFont val="標楷體"/>
        <family val="4"/>
        <charset val="136"/>
      </rPr>
      <t>列</t>
    </r>
    <phoneticPr fontId="28" type="noConversion"/>
  </si>
  <si>
    <r>
      <t xml:space="preserve">3a.1.1.1.26 </t>
    </r>
    <r>
      <rPr>
        <sz val="10"/>
        <color theme="1"/>
        <rFont val="標楷體"/>
        <family val="4"/>
        <charset val="136"/>
      </rPr>
      <t>個人綜合保險</t>
    </r>
    <phoneticPr fontId="28" type="noConversion"/>
  </si>
  <si>
    <r>
      <rPr>
        <sz val="10"/>
        <color theme="1"/>
        <rFont val="標楷體"/>
        <family val="4"/>
        <charset val="136"/>
      </rPr>
      <t>「表</t>
    </r>
    <r>
      <rPr>
        <sz val="10"/>
        <color theme="1"/>
        <rFont val="Book Antiqua"/>
        <family val="1"/>
      </rPr>
      <t>24-1</t>
    </r>
    <r>
      <rPr>
        <sz val="10"/>
        <color theme="1"/>
        <rFont val="標楷體"/>
        <family val="4"/>
        <charset val="136"/>
      </rPr>
      <t>：賠款準備金分析表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(9)</t>
    </r>
    <r>
      <rPr>
        <sz val="10"/>
        <color theme="1"/>
        <rFont val="標楷體"/>
        <family val="4"/>
        <charset val="136"/>
      </rPr>
      <t>欄第</t>
    </r>
    <r>
      <rPr>
        <sz val="10"/>
        <color theme="1"/>
        <rFont val="Book Antiqua"/>
        <family val="1"/>
      </rPr>
      <t>(27)</t>
    </r>
    <r>
      <rPr>
        <sz val="10"/>
        <color theme="1"/>
        <rFont val="標楷體"/>
        <family val="4"/>
        <charset val="136"/>
      </rPr>
      <t>列</t>
    </r>
    <phoneticPr fontId="28" type="noConversion"/>
  </si>
  <si>
    <r>
      <t xml:space="preserve">3a.1.1.1.27 </t>
    </r>
    <r>
      <rPr>
        <sz val="10"/>
        <color theme="1"/>
        <rFont val="標楷體"/>
        <family val="4"/>
        <charset val="136"/>
      </rPr>
      <t>商業綜合保險</t>
    </r>
    <phoneticPr fontId="28" type="noConversion"/>
  </si>
  <si>
    <r>
      <rPr>
        <sz val="10"/>
        <color theme="1"/>
        <rFont val="標楷體"/>
        <family val="4"/>
        <charset val="136"/>
      </rPr>
      <t>「表</t>
    </r>
    <r>
      <rPr>
        <sz val="10"/>
        <color theme="1"/>
        <rFont val="Book Antiqua"/>
        <family val="1"/>
      </rPr>
      <t>24-1</t>
    </r>
    <r>
      <rPr>
        <sz val="10"/>
        <color theme="1"/>
        <rFont val="標楷體"/>
        <family val="4"/>
        <charset val="136"/>
      </rPr>
      <t>：賠款準備金分析表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(9)</t>
    </r>
    <r>
      <rPr>
        <sz val="10"/>
        <color theme="1"/>
        <rFont val="標楷體"/>
        <family val="4"/>
        <charset val="136"/>
      </rPr>
      <t>欄第</t>
    </r>
    <r>
      <rPr>
        <sz val="10"/>
        <color theme="1"/>
        <rFont val="Book Antiqua"/>
        <family val="1"/>
      </rPr>
      <t>(28)</t>
    </r>
    <r>
      <rPr>
        <sz val="10"/>
        <color theme="1"/>
        <rFont val="標楷體"/>
        <family val="4"/>
        <charset val="136"/>
      </rPr>
      <t>列</t>
    </r>
    <phoneticPr fontId="28" type="noConversion"/>
  </si>
  <si>
    <r>
      <t xml:space="preserve">3a.1.1.1.28 </t>
    </r>
    <r>
      <rPr>
        <sz val="10"/>
        <color theme="1"/>
        <rFont val="標楷體"/>
        <family val="4"/>
        <charset val="136"/>
      </rPr>
      <t>颱風、洪水保險</t>
    </r>
    <phoneticPr fontId="28" type="noConversion"/>
  </si>
  <si>
    <r>
      <rPr>
        <sz val="10"/>
        <color theme="1"/>
        <rFont val="標楷體"/>
        <family val="4"/>
        <charset val="136"/>
      </rPr>
      <t>「表</t>
    </r>
    <r>
      <rPr>
        <sz val="10"/>
        <color theme="1"/>
        <rFont val="Book Antiqua"/>
        <family val="1"/>
      </rPr>
      <t>24-1</t>
    </r>
    <r>
      <rPr>
        <sz val="10"/>
        <color theme="1"/>
        <rFont val="標楷體"/>
        <family val="4"/>
        <charset val="136"/>
      </rPr>
      <t>：賠款準備金分析表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(9)</t>
    </r>
    <r>
      <rPr>
        <sz val="10"/>
        <color theme="1"/>
        <rFont val="標楷體"/>
        <family val="4"/>
        <charset val="136"/>
      </rPr>
      <t>欄第</t>
    </r>
    <r>
      <rPr>
        <sz val="10"/>
        <color theme="1"/>
        <rFont val="Book Antiqua"/>
        <family val="1"/>
      </rPr>
      <t>(29)</t>
    </r>
    <r>
      <rPr>
        <sz val="10"/>
        <color theme="1"/>
        <rFont val="標楷體"/>
        <family val="4"/>
        <charset val="136"/>
      </rPr>
      <t>列</t>
    </r>
    <phoneticPr fontId="28" type="noConversion"/>
  </si>
  <si>
    <r>
      <t xml:space="preserve">3a.1.1.1.29 </t>
    </r>
    <r>
      <rPr>
        <sz val="10"/>
        <color theme="1"/>
        <rFont val="標楷體"/>
        <family val="4"/>
        <charset val="136"/>
      </rPr>
      <t>政策性住宅地震基本保險</t>
    </r>
    <phoneticPr fontId="28" type="noConversion"/>
  </si>
  <si>
    <r>
      <rPr>
        <sz val="10"/>
        <color theme="1"/>
        <rFont val="標楷體"/>
        <family val="4"/>
        <charset val="136"/>
      </rPr>
      <t>「表</t>
    </r>
    <r>
      <rPr>
        <sz val="10"/>
        <color theme="1"/>
        <rFont val="Book Antiqua"/>
        <family val="1"/>
      </rPr>
      <t>24-1</t>
    </r>
    <r>
      <rPr>
        <sz val="10"/>
        <color theme="1"/>
        <rFont val="標楷體"/>
        <family val="4"/>
        <charset val="136"/>
      </rPr>
      <t>：賠款準備金分析表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(9)</t>
    </r>
    <r>
      <rPr>
        <sz val="10"/>
        <color theme="1"/>
        <rFont val="標楷體"/>
        <family val="4"/>
        <charset val="136"/>
      </rPr>
      <t>欄第</t>
    </r>
    <r>
      <rPr>
        <sz val="10"/>
        <color theme="1"/>
        <rFont val="Book Antiqua"/>
        <family val="1"/>
      </rPr>
      <t>(30)</t>
    </r>
    <r>
      <rPr>
        <sz val="10"/>
        <color theme="1"/>
        <rFont val="標楷體"/>
        <family val="4"/>
        <charset val="136"/>
      </rPr>
      <t>列</t>
    </r>
    <phoneticPr fontId="28" type="noConversion"/>
  </si>
  <si>
    <r>
      <t xml:space="preserve">3a.1.1.1.30 </t>
    </r>
    <r>
      <rPr>
        <sz val="10"/>
        <color theme="1"/>
        <rFont val="標楷體"/>
        <family val="4"/>
        <charset val="136"/>
      </rPr>
      <t>健康保險</t>
    </r>
    <phoneticPr fontId="28" type="noConversion"/>
  </si>
  <si>
    <r>
      <rPr>
        <sz val="10"/>
        <color theme="1"/>
        <rFont val="標楷體"/>
        <family val="4"/>
        <charset val="136"/>
      </rPr>
      <t>「表</t>
    </r>
    <r>
      <rPr>
        <sz val="10"/>
        <color theme="1"/>
        <rFont val="Book Antiqua"/>
        <family val="1"/>
      </rPr>
      <t>24-1</t>
    </r>
    <r>
      <rPr>
        <sz val="10"/>
        <color theme="1"/>
        <rFont val="標楷體"/>
        <family val="4"/>
        <charset val="136"/>
      </rPr>
      <t>：賠款準備金分析表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(9)</t>
    </r>
    <r>
      <rPr>
        <sz val="10"/>
        <color theme="1"/>
        <rFont val="標楷體"/>
        <family val="4"/>
        <charset val="136"/>
      </rPr>
      <t>欄第</t>
    </r>
    <r>
      <rPr>
        <sz val="10"/>
        <color theme="1"/>
        <rFont val="Book Antiqua"/>
        <family val="1"/>
      </rPr>
      <t>(31)</t>
    </r>
    <r>
      <rPr>
        <sz val="10"/>
        <color theme="1"/>
        <rFont val="標楷體"/>
        <family val="4"/>
        <charset val="136"/>
      </rPr>
      <t>列</t>
    </r>
    <phoneticPr fontId="28" type="noConversion"/>
  </si>
  <si>
    <r>
      <t>3a.1.1.2</t>
    </r>
    <r>
      <rPr>
        <sz val="10"/>
        <color theme="1"/>
        <rFont val="標楷體"/>
        <family val="4"/>
        <charset val="136"/>
      </rPr>
      <t>國外業務</t>
    </r>
    <phoneticPr fontId="28" type="noConversion"/>
  </si>
  <si>
    <r>
      <t xml:space="preserve">3a.1.1.2.1 </t>
    </r>
    <r>
      <rPr>
        <sz val="10"/>
        <color theme="1"/>
        <rFont val="標楷體"/>
        <family val="4"/>
        <charset val="136"/>
      </rPr>
      <t>火災保險</t>
    </r>
    <phoneticPr fontId="28" type="noConversion"/>
  </si>
  <si>
    <r>
      <t xml:space="preserve">3a.1.1.2.2 </t>
    </r>
    <r>
      <rPr>
        <sz val="10"/>
        <color theme="1"/>
        <rFont val="標楷體"/>
        <family val="4"/>
        <charset val="136"/>
      </rPr>
      <t>貨物海上保險</t>
    </r>
    <phoneticPr fontId="28" type="noConversion"/>
  </si>
  <si>
    <r>
      <t xml:space="preserve">3a.1.1.2.3 </t>
    </r>
    <r>
      <rPr>
        <sz val="10"/>
        <color theme="1"/>
        <rFont val="標楷體"/>
        <family val="4"/>
        <charset val="136"/>
      </rPr>
      <t>船體保險</t>
    </r>
    <phoneticPr fontId="28" type="noConversion"/>
  </si>
  <si>
    <r>
      <t xml:space="preserve">3a.1.1.2.4 </t>
    </r>
    <r>
      <rPr>
        <sz val="10"/>
        <color theme="1"/>
        <rFont val="標楷體"/>
        <family val="4"/>
        <charset val="136"/>
      </rPr>
      <t>漁船保險</t>
    </r>
    <phoneticPr fontId="28" type="noConversion"/>
  </si>
  <si>
    <r>
      <t xml:space="preserve">3a.1.1.2.5 </t>
    </r>
    <r>
      <rPr>
        <sz val="10"/>
        <color theme="1"/>
        <rFont val="標楷體"/>
        <family val="4"/>
        <charset val="136"/>
      </rPr>
      <t>汽車保險</t>
    </r>
    <phoneticPr fontId="28" type="noConversion"/>
  </si>
  <si>
    <r>
      <t xml:space="preserve">3a.1.1.2.6 </t>
    </r>
    <r>
      <rPr>
        <sz val="10"/>
        <color theme="1"/>
        <rFont val="標楷體"/>
        <family val="4"/>
        <charset val="136"/>
      </rPr>
      <t>航空保險</t>
    </r>
    <phoneticPr fontId="28" type="noConversion"/>
  </si>
  <si>
    <r>
      <t xml:space="preserve">3a.1.1.2.7 </t>
    </r>
    <r>
      <rPr>
        <sz val="10"/>
        <color theme="1"/>
        <rFont val="標楷體"/>
        <family val="4"/>
        <charset val="136"/>
      </rPr>
      <t>工程保險</t>
    </r>
    <phoneticPr fontId="28" type="noConversion"/>
  </si>
  <si>
    <r>
      <t xml:space="preserve">3a.1.1.2.8 </t>
    </r>
    <r>
      <rPr>
        <sz val="10"/>
        <color theme="1"/>
        <rFont val="標楷體"/>
        <family val="4"/>
        <charset val="136"/>
      </rPr>
      <t>其他財產保險</t>
    </r>
    <phoneticPr fontId="28" type="noConversion"/>
  </si>
  <si>
    <r>
      <t>3a.1.2</t>
    </r>
    <r>
      <rPr>
        <sz val="10"/>
        <color theme="1"/>
        <rFont val="標楷體"/>
        <family val="4"/>
        <charset val="136"/>
      </rPr>
      <t>人身保險業</t>
    </r>
    <phoneticPr fontId="28" type="noConversion"/>
  </si>
  <si>
    <r>
      <t>3a.1.2.1</t>
    </r>
    <r>
      <rPr>
        <sz val="10"/>
        <color theme="1"/>
        <rFont val="標楷體"/>
        <family val="4"/>
        <charset val="136"/>
      </rPr>
      <t>國內業務</t>
    </r>
    <phoneticPr fontId="28" type="noConversion"/>
  </si>
  <si>
    <r>
      <t xml:space="preserve">3a.1.2.1.1 </t>
    </r>
    <r>
      <rPr>
        <sz val="10"/>
        <color theme="1"/>
        <rFont val="標楷體"/>
        <family val="4"/>
        <charset val="136"/>
      </rPr>
      <t>人壽保險</t>
    </r>
    <phoneticPr fontId="28" type="noConversion"/>
  </si>
  <si>
    <r>
      <rPr>
        <sz val="10"/>
        <color theme="1"/>
        <rFont val="標楷體"/>
        <family val="4"/>
        <charset val="136"/>
      </rPr>
      <t>「表</t>
    </r>
    <r>
      <rPr>
        <sz val="10"/>
        <color theme="1"/>
        <rFont val="Book Antiqua"/>
        <family val="1"/>
      </rPr>
      <t>24-2</t>
    </r>
    <r>
      <rPr>
        <sz val="10"/>
        <color theme="1"/>
        <rFont val="標楷體"/>
        <family val="4"/>
        <charset val="136"/>
      </rPr>
      <t>：賠款準備金分析表</t>
    </r>
    <r>
      <rPr>
        <sz val="10"/>
        <color theme="1"/>
        <rFont val="Book Antiqua"/>
        <family val="1"/>
      </rPr>
      <t>(</t>
    </r>
    <r>
      <rPr>
        <sz val="10"/>
        <color theme="1"/>
        <rFont val="標楷體"/>
        <family val="4"/>
        <charset val="136"/>
      </rPr>
      <t>人身再保險</t>
    </r>
    <r>
      <rPr>
        <sz val="10"/>
        <color theme="1"/>
        <rFont val="Book Antiqua"/>
        <family val="1"/>
      </rPr>
      <t>)</t>
    </r>
    <r>
      <rPr>
        <sz val="10"/>
        <color theme="1"/>
        <rFont val="標楷體"/>
        <family val="4"/>
        <charset val="136"/>
      </rPr>
      <t>」第</t>
    </r>
    <r>
      <rPr>
        <sz val="10"/>
        <color theme="1"/>
        <rFont val="Book Antiqua"/>
        <family val="1"/>
      </rPr>
      <t>(9)</t>
    </r>
    <r>
      <rPr>
        <sz val="10"/>
        <color theme="1"/>
        <rFont val="標楷體"/>
        <family val="4"/>
        <charset val="136"/>
      </rPr>
      <t>欄第</t>
    </r>
    <r>
      <rPr>
        <sz val="10"/>
        <color theme="1"/>
        <rFont val="Book Antiqua"/>
        <family val="1"/>
      </rPr>
      <t>(2)</t>
    </r>
    <r>
      <rPr>
        <sz val="10"/>
        <color theme="1"/>
        <rFont val="標楷體"/>
        <family val="4"/>
        <charset val="136"/>
      </rPr>
      <t>列</t>
    </r>
    <phoneticPr fontId="28" type="noConversion"/>
  </si>
  <si>
    <r>
      <t xml:space="preserve">3a.1.2.1.2 </t>
    </r>
    <r>
      <rPr>
        <sz val="10"/>
        <color theme="1"/>
        <rFont val="標楷體"/>
        <family val="4"/>
        <charset val="136"/>
      </rPr>
      <t>傷害保險</t>
    </r>
    <phoneticPr fontId="28" type="noConversion"/>
  </si>
  <si>
    <r>
      <rPr>
        <sz val="10"/>
        <color theme="1"/>
        <rFont val="標楷體"/>
        <family val="4"/>
        <charset val="136"/>
      </rPr>
      <t>「表</t>
    </r>
    <r>
      <rPr>
        <sz val="10"/>
        <color theme="1"/>
        <rFont val="Book Antiqua"/>
        <family val="1"/>
      </rPr>
      <t>24-2</t>
    </r>
    <r>
      <rPr>
        <sz val="10"/>
        <color theme="1"/>
        <rFont val="標楷體"/>
        <family val="4"/>
        <charset val="136"/>
      </rPr>
      <t>：賠款準備金分析表</t>
    </r>
    <r>
      <rPr>
        <sz val="10"/>
        <color theme="1"/>
        <rFont val="Book Antiqua"/>
        <family val="1"/>
      </rPr>
      <t>(</t>
    </r>
    <r>
      <rPr>
        <sz val="10"/>
        <color theme="1"/>
        <rFont val="標楷體"/>
        <family val="4"/>
        <charset val="136"/>
      </rPr>
      <t>人身再保險</t>
    </r>
    <r>
      <rPr>
        <sz val="10"/>
        <color theme="1"/>
        <rFont val="Book Antiqua"/>
        <family val="1"/>
      </rPr>
      <t>)</t>
    </r>
    <r>
      <rPr>
        <sz val="10"/>
        <color theme="1"/>
        <rFont val="標楷體"/>
        <family val="4"/>
        <charset val="136"/>
      </rPr>
      <t>」第</t>
    </r>
    <r>
      <rPr>
        <sz val="10"/>
        <color theme="1"/>
        <rFont val="Book Antiqua"/>
        <family val="1"/>
      </rPr>
      <t>(9)</t>
    </r>
    <r>
      <rPr>
        <sz val="10"/>
        <color theme="1"/>
        <rFont val="標楷體"/>
        <family val="4"/>
        <charset val="136"/>
      </rPr>
      <t>欄第</t>
    </r>
    <r>
      <rPr>
        <sz val="10"/>
        <color theme="1"/>
        <rFont val="Book Antiqua"/>
        <family val="1"/>
      </rPr>
      <t>(3)</t>
    </r>
    <r>
      <rPr>
        <sz val="10"/>
        <color theme="1"/>
        <rFont val="標楷體"/>
        <family val="4"/>
        <charset val="136"/>
      </rPr>
      <t>列</t>
    </r>
    <phoneticPr fontId="28" type="noConversion"/>
  </si>
  <si>
    <r>
      <t xml:space="preserve">3a.1.2.1.3 </t>
    </r>
    <r>
      <rPr>
        <sz val="10"/>
        <color theme="1"/>
        <rFont val="標楷體"/>
        <family val="4"/>
        <charset val="136"/>
      </rPr>
      <t>健康保險</t>
    </r>
    <r>
      <rPr>
        <sz val="10"/>
        <color theme="1"/>
        <rFont val="Book Antiqua"/>
        <family val="1"/>
      </rPr>
      <t>(</t>
    </r>
    <r>
      <rPr>
        <sz val="10"/>
        <color theme="1"/>
        <rFont val="標楷體"/>
        <family val="4"/>
        <charset val="136"/>
      </rPr>
      <t>一年期與長期</t>
    </r>
    <r>
      <rPr>
        <sz val="10"/>
        <color theme="1"/>
        <rFont val="Book Antiqua"/>
        <family val="1"/>
      </rPr>
      <t>)</t>
    </r>
    <phoneticPr fontId="28" type="noConversion"/>
  </si>
  <si>
    <r>
      <rPr>
        <sz val="10"/>
        <color theme="1"/>
        <rFont val="標楷體"/>
        <family val="4"/>
        <charset val="136"/>
      </rPr>
      <t>「表</t>
    </r>
    <r>
      <rPr>
        <sz val="10"/>
        <color theme="1"/>
        <rFont val="Book Antiqua"/>
        <family val="1"/>
      </rPr>
      <t>24-2</t>
    </r>
    <r>
      <rPr>
        <sz val="10"/>
        <color theme="1"/>
        <rFont val="標楷體"/>
        <family val="4"/>
        <charset val="136"/>
      </rPr>
      <t>：賠款準備金分析表</t>
    </r>
    <r>
      <rPr>
        <sz val="10"/>
        <color theme="1"/>
        <rFont val="Book Antiqua"/>
        <family val="1"/>
      </rPr>
      <t>(</t>
    </r>
    <r>
      <rPr>
        <sz val="10"/>
        <color theme="1"/>
        <rFont val="標楷體"/>
        <family val="4"/>
        <charset val="136"/>
      </rPr>
      <t>人身再保險</t>
    </r>
    <r>
      <rPr>
        <sz val="10"/>
        <color theme="1"/>
        <rFont val="Book Antiqua"/>
        <family val="1"/>
      </rPr>
      <t>)</t>
    </r>
    <r>
      <rPr>
        <sz val="10"/>
        <color theme="1"/>
        <rFont val="標楷體"/>
        <family val="4"/>
        <charset val="136"/>
      </rPr>
      <t>」第</t>
    </r>
    <r>
      <rPr>
        <sz val="10"/>
        <color theme="1"/>
        <rFont val="Book Antiqua"/>
        <family val="1"/>
      </rPr>
      <t>(9)</t>
    </r>
    <r>
      <rPr>
        <sz val="10"/>
        <color theme="1"/>
        <rFont val="標楷體"/>
        <family val="4"/>
        <charset val="136"/>
      </rPr>
      <t>欄第</t>
    </r>
    <r>
      <rPr>
        <sz val="10"/>
        <color theme="1"/>
        <rFont val="Book Antiqua"/>
        <family val="1"/>
      </rPr>
      <t>(4)</t>
    </r>
    <r>
      <rPr>
        <sz val="10"/>
        <color theme="1"/>
        <rFont val="標楷體"/>
        <family val="4"/>
        <charset val="136"/>
      </rPr>
      <t>列</t>
    </r>
    <phoneticPr fontId="28" type="noConversion"/>
  </si>
  <si>
    <r>
      <t xml:space="preserve">3a.1.2.1.4 </t>
    </r>
    <r>
      <rPr>
        <sz val="10"/>
        <color theme="1"/>
        <rFont val="標楷體"/>
        <family val="4"/>
        <charset val="136"/>
      </rPr>
      <t>年金保險</t>
    </r>
    <phoneticPr fontId="28" type="noConversion"/>
  </si>
  <si>
    <r>
      <rPr>
        <sz val="10"/>
        <color theme="1"/>
        <rFont val="標楷體"/>
        <family val="4"/>
        <charset val="136"/>
      </rPr>
      <t>「表</t>
    </r>
    <r>
      <rPr>
        <sz val="10"/>
        <color theme="1"/>
        <rFont val="Book Antiqua"/>
        <family val="1"/>
      </rPr>
      <t>24-2</t>
    </r>
    <r>
      <rPr>
        <sz val="10"/>
        <color theme="1"/>
        <rFont val="標楷體"/>
        <family val="4"/>
        <charset val="136"/>
      </rPr>
      <t>：賠款準備金分析表</t>
    </r>
    <r>
      <rPr>
        <sz val="10"/>
        <color theme="1"/>
        <rFont val="Book Antiqua"/>
        <family val="1"/>
      </rPr>
      <t>(</t>
    </r>
    <r>
      <rPr>
        <sz val="10"/>
        <color theme="1"/>
        <rFont val="標楷體"/>
        <family val="4"/>
        <charset val="136"/>
      </rPr>
      <t>人身再保險</t>
    </r>
    <r>
      <rPr>
        <sz val="10"/>
        <color theme="1"/>
        <rFont val="Book Antiqua"/>
        <family val="1"/>
      </rPr>
      <t>)</t>
    </r>
    <r>
      <rPr>
        <sz val="10"/>
        <color theme="1"/>
        <rFont val="標楷體"/>
        <family val="4"/>
        <charset val="136"/>
      </rPr>
      <t>」第</t>
    </r>
    <r>
      <rPr>
        <sz val="10"/>
        <color theme="1"/>
        <rFont val="Book Antiqua"/>
        <family val="1"/>
      </rPr>
      <t>(9)</t>
    </r>
    <r>
      <rPr>
        <sz val="10"/>
        <color theme="1"/>
        <rFont val="標楷體"/>
        <family val="4"/>
        <charset val="136"/>
      </rPr>
      <t>欄第</t>
    </r>
    <r>
      <rPr>
        <sz val="10"/>
        <color theme="1"/>
        <rFont val="Book Antiqua"/>
        <family val="1"/>
      </rPr>
      <t>(5)</t>
    </r>
    <r>
      <rPr>
        <sz val="10"/>
        <color theme="1"/>
        <rFont val="標楷體"/>
        <family val="4"/>
        <charset val="136"/>
      </rPr>
      <t>列</t>
    </r>
    <phoneticPr fontId="28" type="noConversion"/>
  </si>
  <si>
    <r>
      <t xml:space="preserve">3a.1.2.1.5 </t>
    </r>
    <r>
      <rPr>
        <sz val="10"/>
        <color theme="1"/>
        <rFont val="標楷體"/>
        <family val="4"/>
        <charset val="136"/>
      </rPr>
      <t>財務再保險</t>
    </r>
    <phoneticPr fontId="28" type="noConversion"/>
  </si>
  <si>
    <r>
      <rPr>
        <sz val="10"/>
        <color theme="1"/>
        <rFont val="標楷體"/>
        <family val="4"/>
        <charset val="136"/>
      </rPr>
      <t>「表</t>
    </r>
    <r>
      <rPr>
        <sz val="10"/>
        <color theme="1"/>
        <rFont val="Book Antiqua"/>
        <family val="1"/>
      </rPr>
      <t>24-2</t>
    </r>
    <r>
      <rPr>
        <sz val="10"/>
        <color theme="1"/>
        <rFont val="標楷體"/>
        <family val="4"/>
        <charset val="136"/>
      </rPr>
      <t>：賠款準備金分析表</t>
    </r>
    <r>
      <rPr>
        <sz val="10"/>
        <color theme="1"/>
        <rFont val="Book Antiqua"/>
        <family val="1"/>
      </rPr>
      <t>(</t>
    </r>
    <r>
      <rPr>
        <sz val="10"/>
        <color theme="1"/>
        <rFont val="標楷體"/>
        <family val="4"/>
        <charset val="136"/>
      </rPr>
      <t>人身再保險</t>
    </r>
    <r>
      <rPr>
        <sz val="10"/>
        <color theme="1"/>
        <rFont val="Book Antiqua"/>
        <family val="1"/>
      </rPr>
      <t>)</t>
    </r>
    <r>
      <rPr>
        <sz val="10"/>
        <color theme="1"/>
        <rFont val="標楷體"/>
        <family val="4"/>
        <charset val="136"/>
      </rPr>
      <t>」第</t>
    </r>
    <r>
      <rPr>
        <sz val="10"/>
        <color theme="1"/>
        <rFont val="Book Antiqua"/>
        <family val="1"/>
      </rPr>
      <t>(9)</t>
    </r>
    <r>
      <rPr>
        <sz val="10"/>
        <color theme="1"/>
        <rFont val="標楷體"/>
        <family val="4"/>
        <charset val="136"/>
      </rPr>
      <t>欄第</t>
    </r>
    <r>
      <rPr>
        <sz val="10"/>
        <color theme="1"/>
        <rFont val="Book Antiqua"/>
        <family val="1"/>
      </rPr>
      <t>(6)</t>
    </r>
    <r>
      <rPr>
        <sz val="10"/>
        <color theme="1"/>
        <rFont val="標楷體"/>
        <family val="4"/>
        <charset val="136"/>
      </rPr>
      <t>列</t>
    </r>
    <phoneticPr fontId="28" type="noConversion"/>
  </si>
  <si>
    <r>
      <t xml:space="preserve">3a.1.2.1.6 </t>
    </r>
    <r>
      <rPr>
        <sz val="10"/>
        <color theme="1"/>
        <rFont val="標楷體"/>
        <family val="4"/>
        <charset val="136"/>
      </rPr>
      <t>人壽保險</t>
    </r>
    <r>
      <rPr>
        <sz val="10"/>
        <color theme="1"/>
        <rFont val="Book Antiqua"/>
        <family val="1"/>
      </rPr>
      <t>-</t>
    </r>
    <r>
      <rPr>
        <sz val="10"/>
        <color theme="1"/>
        <rFont val="標楷體"/>
        <family val="4"/>
        <charset val="136"/>
      </rPr>
      <t>超過一年之人身保險業務</t>
    </r>
  </si>
  <si>
    <r>
      <rPr>
        <sz val="10"/>
        <color theme="1"/>
        <rFont val="標楷體"/>
        <family val="4"/>
        <charset val="136"/>
      </rPr>
      <t>「表</t>
    </r>
    <r>
      <rPr>
        <sz val="10"/>
        <color theme="1"/>
        <rFont val="Book Antiqua"/>
        <family val="1"/>
      </rPr>
      <t>24-2</t>
    </r>
    <r>
      <rPr>
        <sz val="10"/>
        <color theme="1"/>
        <rFont val="標楷體"/>
        <family val="4"/>
        <charset val="136"/>
      </rPr>
      <t>：賠款準備金分析表</t>
    </r>
    <r>
      <rPr>
        <sz val="10"/>
        <color theme="1"/>
        <rFont val="Book Antiqua"/>
        <family val="1"/>
      </rPr>
      <t>(</t>
    </r>
    <r>
      <rPr>
        <sz val="10"/>
        <color theme="1"/>
        <rFont val="標楷體"/>
        <family val="4"/>
        <charset val="136"/>
      </rPr>
      <t>人身再保險</t>
    </r>
    <r>
      <rPr>
        <sz val="10"/>
        <color theme="1"/>
        <rFont val="Book Antiqua"/>
        <family val="1"/>
      </rPr>
      <t>)</t>
    </r>
    <r>
      <rPr>
        <sz val="10"/>
        <color theme="1"/>
        <rFont val="標楷體"/>
        <family val="4"/>
        <charset val="136"/>
      </rPr>
      <t>」第</t>
    </r>
    <r>
      <rPr>
        <sz val="10"/>
        <color theme="1"/>
        <rFont val="Book Antiqua"/>
        <family val="1"/>
      </rPr>
      <t>(9)</t>
    </r>
    <r>
      <rPr>
        <sz val="10"/>
        <color theme="1"/>
        <rFont val="標楷體"/>
        <family val="4"/>
        <charset val="136"/>
      </rPr>
      <t>欄第</t>
    </r>
    <r>
      <rPr>
        <sz val="10"/>
        <color theme="1"/>
        <rFont val="Book Antiqua"/>
        <family val="1"/>
      </rPr>
      <t>(7)</t>
    </r>
    <r>
      <rPr>
        <sz val="10"/>
        <color theme="1"/>
        <rFont val="標楷體"/>
        <family val="4"/>
        <charset val="136"/>
      </rPr>
      <t>列</t>
    </r>
  </si>
  <si>
    <r>
      <t xml:space="preserve">3a.1.2.1.7 </t>
    </r>
    <r>
      <rPr>
        <sz val="10"/>
        <color theme="1"/>
        <rFont val="標楷體"/>
        <family val="4"/>
        <charset val="136"/>
      </rPr>
      <t>年金保險</t>
    </r>
    <r>
      <rPr>
        <sz val="10"/>
        <color theme="1"/>
        <rFont val="Book Antiqua"/>
        <family val="1"/>
      </rPr>
      <t>-</t>
    </r>
    <r>
      <rPr>
        <sz val="10"/>
        <color theme="1"/>
        <rFont val="標楷體"/>
        <family val="4"/>
        <charset val="136"/>
      </rPr>
      <t>超過一年之人身保險業務</t>
    </r>
  </si>
  <si>
    <r>
      <rPr>
        <sz val="10"/>
        <color theme="1"/>
        <rFont val="標楷體"/>
        <family val="4"/>
        <charset val="136"/>
      </rPr>
      <t>「表</t>
    </r>
    <r>
      <rPr>
        <sz val="10"/>
        <color theme="1"/>
        <rFont val="Book Antiqua"/>
        <family val="1"/>
      </rPr>
      <t>24-2</t>
    </r>
    <r>
      <rPr>
        <sz val="10"/>
        <color theme="1"/>
        <rFont val="標楷體"/>
        <family val="4"/>
        <charset val="136"/>
      </rPr>
      <t>：賠款準備金分析表</t>
    </r>
    <r>
      <rPr>
        <sz val="10"/>
        <color theme="1"/>
        <rFont val="Book Antiqua"/>
        <family val="1"/>
      </rPr>
      <t>(</t>
    </r>
    <r>
      <rPr>
        <sz val="10"/>
        <color theme="1"/>
        <rFont val="標楷體"/>
        <family val="4"/>
        <charset val="136"/>
      </rPr>
      <t>人身再保險</t>
    </r>
    <r>
      <rPr>
        <sz val="10"/>
        <color theme="1"/>
        <rFont val="Book Antiqua"/>
        <family val="1"/>
      </rPr>
      <t>)</t>
    </r>
    <r>
      <rPr>
        <sz val="10"/>
        <color theme="1"/>
        <rFont val="標楷體"/>
        <family val="4"/>
        <charset val="136"/>
      </rPr>
      <t>」第</t>
    </r>
    <r>
      <rPr>
        <sz val="10"/>
        <color theme="1"/>
        <rFont val="Book Antiqua"/>
        <family val="1"/>
      </rPr>
      <t>(9)</t>
    </r>
    <r>
      <rPr>
        <sz val="10"/>
        <color theme="1"/>
        <rFont val="標楷體"/>
        <family val="4"/>
        <charset val="136"/>
      </rPr>
      <t>欄第</t>
    </r>
    <r>
      <rPr>
        <sz val="10"/>
        <color theme="1"/>
        <rFont val="Book Antiqua"/>
        <family val="1"/>
      </rPr>
      <t>(8)</t>
    </r>
    <r>
      <rPr>
        <sz val="10"/>
        <color theme="1"/>
        <rFont val="標楷體"/>
        <family val="4"/>
        <charset val="136"/>
      </rPr>
      <t>列</t>
    </r>
  </si>
  <si>
    <r>
      <t>3a.1.2.2</t>
    </r>
    <r>
      <rPr>
        <sz val="10"/>
        <color theme="1"/>
        <rFont val="標楷體"/>
        <family val="4"/>
        <charset val="136"/>
      </rPr>
      <t>國外業務</t>
    </r>
    <phoneticPr fontId="28" type="noConversion"/>
  </si>
  <si>
    <r>
      <t xml:space="preserve">3a.1.2.2.1 </t>
    </r>
    <r>
      <rPr>
        <sz val="10"/>
        <color theme="1"/>
        <rFont val="標楷體"/>
        <family val="4"/>
        <charset val="136"/>
      </rPr>
      <t>人壽保險</t>
    </r>
    <phoneticPr fontId="28" type="noConversion"/>
  </si>
  <si>
    <r>
      <rPr>
        <sz val="10"/>
        <color theme="1"/>
        <rFont val="標楷體"/>
        <family val="4"/>
        <charset val="136"/>
      </rPr>
      <t>「表</t>
    </r>
    <r>
      <rPr>
        <sz val="10"/>
        <color theme="1"/>
        <rFont val="Book Antiqua"/>
        <family val="1"/>
      </rPr>
      <t>24-2</t>
    </r>
    <r>
      <rPr>
        <sz val="10"/>
        <color theme="1"/>
        <rFont val="標楷體"/>
        <family val="4"/>
        <charset val="136"/>
      </rPr>
      <t>：賠款準備金分析表</t>
    </r>
    <r>
      <rPr>
        <sz val="10"/>
        <color theme="1"/>
        <rFont val="Book Antiqua"/>
        <family val="1"/>
      </rPr>
      <t>(</t>
    </r>
    <r>
      <rPr>
        <sz val="10"/>
        <color theme="1"/>
        <rFont val="標楷體"/>
        <family val="4"/>
        <charset val="136"/>
      </rPr>
      <t>人身再保險</t>
    </r>
    <r>
      <rPr>
        <sz val="10"/>
        <color theme="1"/>
        <rFont val="Book Antiqua"/>
        <family val="1"/>
      </rPr>
      <t>)</t>
    </r>
    <r>
      <rPr>
        <sz val="10"/>
        <color theme="1"/>
        <rFont val="標楷體"/>
        <family val="4"/>
        <charset val="136"/>
      </rPr>
      <t>」第</t>
    </r>
    <r>
      <rPr>
        <sz val="10"/>
        <color theme="1"/>
        <rFont val="Book Antiqua"/>
        <family val="1"/>
      </rPr>
      <t>(9)</t>
    </r>
    <r>
      <rPr>
        <sz val="10"/>
        <color theme="1"/>
        <rFont val="標楷體"/>
        <family val="4"/>
        <charset val="136"/>
      </rPr>
      <t>欄第</t>
    </r>
    <r>
      <rPr>
        <sz val="10"/>
        <color theme="1"/>
        <rFont val="Book Antiqua"/>
        <family val="1"/>
      </rPr>
      <t>(10)</t>
    </r>
    <r>
      <rPr>
        <sz val="10"/>
        <color theme="1"/>
        <rFont val="標楷體"/>
        <family val="4"/>
        <charset val="136"/>
      </rPr>
      <t>列</t>
    </r>
    <phoneticPr fontId="28" type="noConversion"/>
  </si>
  <si>
    <r>
      <t xml:space="preserve">3a.1.2.2.2 </t>
    </r>
    <r>
      <rPr>
        <sz val="10"/>
        <color theme="1"/>
        <rFont val="標楷體"/>
        <family val="4"/>
        <charset val="136"/>
      </rPr>
      <t>傷害保險</t>
    </r>
    <phoneticPr fontId="28" type="noConversion"/>
  </si>
  <si>
    <r>
      <rPr>
        <sz val="10"/>
        <color theme="1"/>
        <rFont val="標楷體"/>
        <family val="4"/>
        <charset val="136"/>
      </rPr>
      <t>「表</t>
    </r>
    <r>
      <rPr>
        <sz val="10"/>
        <color theme="1"/>
        <rFont val="Book Antiqua"/>
        <family val="1"/>
      </rPr>
      <t>24-2</t>
    </r>
    <r>
      <rPr>
        <sz val="10"/>
        <color theme="1"/>
        <rFont val="標楷體"/>
        <family val="4"/>
        <charset val="136"/>
      </rPr>
      <t>：賠款準備金分析表</t>
    </r>
    <r>
      <rPr>
        <sz val="10"/>
        <color theme="1"/>
        <rFont val="Book Antiqua"/>
        <family val="1"/>
      </rPr>
      <t>(</t>
    </r>
    <r>
      <rPr>
        <sz val="10"/>
        <color theme="1"/>
        <rFont val="標楷體"/>
        <family val="4"/>
        <charset val="136"/>
      </rPr>
      <t>人身再保險</t>
    </r>
    <r>
      <rPr>
        <sz val="10"/>
        <color theme="1"/>
        <rFont val="Book Antiqua"/>
        <family val="1"/>
      </rPr>
      <t>)</t>
    </r>
    <r>
      <rPr>
        <sz val="10"/>
        <color theme="1"/>
        <rFont val="標楷體"/>
        <family val="4"/>
        <charset val="136"/>
      </rPr>
      <t>」第</t>
    </r>
    <r>
      <rPr>
        <sz val="10"/>
        <color theme="1"/>
        <rFont val="Book Antiqua"/>
        <family val="1"/>
      </rPr>
      <t>(9)</t>
    </r>
    <r>
      <rPr>
        <sz val="10"/>
        <color theme="1"/>
        <rFont val="標楷體"/>
        <family val="4"/>
        <charset val="136"/>
      </rPr>
      <t>欄第</t>
    </r>
    <r>
      <rPr>
        <sz val="10"/>
        <color theme="1"/>
        <rFont val="Book Antiqua"/>
        <family val="1"/>
      </rPr>
      <t>(11)</t>
    </r>
    <r>
      <rPr>
        <sz val="10"/>
        <color theme="1"/>
        <rFont val="標楷體"/>
        <family val="4"/>
        <charset val="136"/>
      </rPr>
      <t>列</t>
    </r>
    <phoneticPr fontId="28" type="noConversion"/>
  </si>
  <si>
    <r>
      <t xml:space="preserve">3a.1.2.2.3 </t>
    </r>
    <r>
      <rPr>
        <sz val="10"/>
        <color theme="1"/>
        <rFont val="標楷體"/>
        <family val="4"/>
        <charset val="136"/>
      </rPr>
      <t>健康保險</t>
    </r>
    <r>
      <rPr>
        <sz val="10"/>
        <color theme="1"/>
        <rFont val="Book Antiqua"/>
        <family val="1"/>
      </rPr>
      <t>(</t>
    </r>
    <r>
      <rPr>
        <sz val="10"/>
        <color theme="1"/>
        <rFont val="標楷體"/>
        <family val="4"/>
        <charset val="136"/>
      </rPr>
      <t>一年期與長期</t>
    </r>
    <r>
      <rPr>
        <sz val="10"/>
        <color theme="1"/>
        <rFont val="Book Antiqua"/>
        <family val="1"/>
      </rPr>
      <t>)</t>
    </r>
    <phoneticPr fontId="28" type="noConversion"/>
  </si>
  <si>
    <r>
      <rPr>
        <sz val="10"/>
        <color theme="1"/>
        <rFont val="標楷體"/>
        <family val="4"/>
        <charset val="136"/>
      </rPr>
      <t>「表</t>
    </r>
    <r>
      <rPr>
        <sz val="10"/>
        <color theme="1"/>
        <rFont val="Book Antiqua"/>
        <family val="1"/>
      </rPr>
      <t>24-2</t>
    </r>
    <r>
      <rPr>
        <sz val="10"/>
        <color theme="1"/>
        <rFont val="標楷體"/>
        <family val="4"/>
        <charset val="136"/>
      </rPr>
      <t>：賠款準備金分析表</t>
    </r>
    <r>
      <rPr>
        <sz val="10"/>
        <color theme="1"/>
        <rFont val="Book Antiqua"/>
        <family val="1"/>
      </rPr>
      <t>(</t>
    </r>
    <r>
      <rPr>
        <sz val="10"/>
        <color theme="1"/>
        <rFont val="標楷體"/>
        <family val="4"/>
        <charset val="136"/>
      </rPr>
      <t>人身再保險</t>
    </r>
    <r>
      <rPr>
        <sz val="10"/>
        <color theme="1"/>
        <rFont val="Book Antiqua"/>
        <family val="1"/>
      </rPr>
      <t>)</t>
    </r>
    <r>
      <rPr>
        <sz val="10"/>
        <color theme="1"/>
        <rFont val="標楷體"/>
        <family val="4"/>
        <charset val="136"/>
      </rPr>
      <t>」第</t>
    </r>
    <r>
      <rPr>
        <sz val="10"/>
        <color theme="1"/>
        <rFont val="Book Antiqua"/>
        <family val="1"/>
      </rPr>
      <t>(9)</t>
    </r>
    <r>
      <rPr>
        <sz val="10"/>
        <color theme="1"/>
        <rFont val="標楷體"/>
        <family val="4"/>
        <charset val="136"/>
      </rPr>
      <t>欄第</t>
    </r>
    <r>
      <rPr>
        <sz val="10"/>
        <color theme="1"/>
        <rFont val="Book Antiqua"/>
        <family val="1"/>
      </rPr>
      <t>(12)</t>
    </r>
    <r>
      <rPr>
        <sz val="10"/>
        <color theme="1"/>
        <rFont val="標楷體"/>
        <family val="4"/>
        <charset val="136"/>
      </rPr>
      <t>列</t>
    </r>
    <phoneticPr fontId="28" type="noConversion"/>
  </si>
  <si>
    <r>
      <t xml:space="preserve">3a.1.2.2.4 </t>
    </r>
    <r>
      <rPr>
        <sz val="10"/>
        <color theme="1"/>
        <rFont val="標楷體"/>
        <family val="4"/>
        <charset val="136"/>
      </rPr>
      <t>年金保險</t>
    </r>
    <phoneticPr fontId="28" type="noConversion"/>
  </si>
  <si>
    <r>
      <rPr>
        <sz val="10"/>
        <color theme="1"/>
        <rFont val="標楷體"/>
        <family val="4"/>
        <charset val="136"/>
      </rPr>
      <t>「表</t>
    </r>
    <r>
      <rPr>
        <sz val="10"/>
        <color theme="1"/>
        <rFont val="Book Antiqua"/>
        <family val="1"/>
      </rPr>
      <t>24-2</t>
    </r>
    <r>
      <rPr>
        <sz val="10"/>
        <color theme="1"/>
        <rFont val="標楷體"/>
        <family val="4"/>
        <charset val="136"/>
      </rPr>
      <t>：賠款準備金分析表</t>
    </r>
    <r>
      <rPr>
        <sz val="10"/>
        <color theme="1"/>
        <rFont val="Book Antiqua"/>
        <family val="1"/>
      </rPr>
      <t>(</t>
    </r>
    <r>
      <rPr>
        <sz val="10"/>
        <color theme="1"/>
        <rFont val="標楷體"/>
        <family val="4"/>
        <charset val="136"/>
      </rPr>
      <t>人身再保險</t>
    </r>
    <r>
      <rPr>
        <sz val="10"/>
        <color theme="1"/>
        <rFont val="Book Antiqua"/>
        <family val="1"/>
      </rPr>
      <t>)</t>
    </r>
    <r>
      <rPr>
        <sz val="10"/>
        <color theme="1"/>
        <rFont val="標楷體"/>
        <family val="4"/>
        <charset val="136"/>
      </rPr>
      <t>」第</t>
    </r>
    <r>
      <rPr>
        <sz val="10"/>
        <color theme="1"/>
        <rFont val="Book Antiqua"/>
        <family val="1"/>
      </rPr>
      <t>(9)</t>
    </r>
    <r>
      <rPr>
        <sz val="10"/>
        <color theme="1"/>
        <rFont val="標楷體"/>
        <family val="4"/>
        <charset val="136"/>
      </rPr>
      <t>欄第</t>
    </r>
    <r>
      <rPr>
        <sz val="10"/>
        <color theme="1"/>
        <rFont val="Book Antiqua"/>
        <family val="1"/>
      </rPr>
      <t>(13)</t>
    </r>
    <r>
      <rPr>
        <sz val="10"/>
        <color theme="1"/>
        <rFont val="標楷體"/>
        <family val="4"/>
        <charset val="136"/>
      </rPr>
      <t>列</t>
    </r>
    <phoneticPr fontId="28" type="noConversion"/>
  </si>
  <si>
    <r>
      <t xml:space="preserve">3a.1.2.2.5 </t>
    </r>
    <r>
      <rPr>
        <sz val="10"/>
        <color theme="1"/>
        <rFont val="標楷體"/>
        <family val="4"/>
        <charset val="136"/>
      </rPr>
      <t>財務再保險</t>
    </r>
    <phoneticPr fontId="28" type="noConversion"/>
  </si>
  <si>
    <r>
      <rPr>
        <sz val="10"/>
        <color theme="1"/>
        <rFont val="標楷體"/>
        <family val="4"/>
        <charset val="136"/>
      </rPr>
      <t>「表</t>
    </r>
    <r>
      <rPr>
        <sz val="10"/>
        <color theme="1"/>
        <rFont val="Book Antiqua"/>
        <family val="1"/>
      </rPr>
      <t>24-2</t>
    </r>
    <r>
      <rPr>
        <sz val="10"/>
        <color theme="1"/>
        <rFont val="標楷體"/>
        <family val="4"/>
        <charset val="136"/>
      </rPr>
      <t>：賠款準備金分析表</t>
    </r>
    <r>
      <rPr>
        <sz val="10"/>
        <color theme="1"/>
        <rFont val="Book Antiqua"/>
        <family val="1"/>
      </rPr>
      <t>(</t>
    </r>
    <r>
      <rPr>
        <sz val="10"/>
        <color theme="1"/>
        <rFont val="標楷體"/>
        <family val="4"/>
        <charset val="136"/>
      </rPr>
      <t>人身再保險</t>
    </r>
    <r>
      <rPr>
        <sz val="10"/>
        <color theme="1"/>
        <rFont val="Book Antiqua"/>
        <family val="1"/>
      </rPr>
      <t>)</t>
    </r>
    <r>
      <rPr>
        <sz val="10"/>
        <color theme="1"/>
        <rFont val="標楷體"/>
        <family val="4"/>
        <charset val="136"/>
      </rPr>
      <t>」第</t>
    </r>
    <r>
      <rPr>
        <sz val="10"/>
        <color theme="1"/>
        <rFont val="Book Antiqua"/>
        <family val="1"/>
      </rPr>
      <t>(9)</t>
    </r>
    <r>
      <rPr>
        <sz val="10"/>
        <color theme="1"/>
        <rFont val="標楷體"/>
        <family val="4"/>
        <charset val="136"/>
      </rPr>
      <t>欄第</t>
    </r>
    <r>
      <rPr>
        <sz val="10"/>
        <color theme="1"/>
        <rFont val="Book Antiqua"/>
        <family val="1"/>
      </rPr>
      <t>(14)</t>
    </r>
    <r>
      <rPr>
        <sz val="10"/>
        <color theme="1"/>
        <rFont val="標楷體"/>
        <family val="4"/>
        <charset val="136"/>
      </rPr>
      <t>列</t>
    </r>
    <phoneticPr fontId="28" type="noConversion"/>
  </si>
  <si>
    <r>
      <t>3a.2</t>
    </r>
    <r>
      <rPr>
        <sz val="10"/>
        <color theme="1"/>
        <rFont val="標楷體"/>
        <family val="4"/>
        <charset val="136"/>
      </rPr>
      <t>自留賠款準備金風險</t>
    </r>
    <r>
      <rPr>
        <sz val="10"/>
        <color theme="1"/>
        <rFont val="Book Antiqua"/>
        <family val="1"/>
      </rPr>
      <t>--</t>
    </r>
    <r>
      <rPr>
        <sz val="10"/>
        <color theme="1"/>
        <rFont val="標楷體"/>
        <family val="4"/>
        <charset val="136"/>
      </rPr>
      <t>非比例性業務</t>
    </r>
    <phoneticPr fontId="28" type="noConversion"/>
  </si>
  <si>
    <r>
      <t>3a.2.1</t>
    </r>
    <r>
      <rPr>
        <sz val="10"/>
        <color theme="1"/>
        <rFont val="標楷體"/>
        <family val="4"/>
        <charset val="136"/>
      </rPr>
      <t>財產保險業</t>
    </r>
    <phoneticPr fontId="28" type="noConversion"/>
  </si>
  <si>
    <r>
      <t xml:space="preserve">3a.2.1.1 </t>
    </r>
    <r>
      <rPr>
        <sz val="10"/>
        <color theme="1"/>
        <rFont val="標楷體"/>
        <family val="4"/>
        <charset val="136"/>
      </rPr>
      <t>國內業務</t>
    </r>
    <phoneticPr fontId="28" type="noConversion"/>
  </si>
  <si>
    <r>
      <rPr>
        <sz val="10"/>
        <color theme="1"/>
        <rFont val="標楷體"/>
        <family val="4"/>
        <charset val="136"/>
      </rPr>
      <t>「表</t>
    </r>
    <r>
      <rPr>
        <sz val="10"/>
        <color theme="1"/>
        <rFont val="Book Antiqua"/>
        <family val="1"/>
      </rPr>
      <t>24-1</t>
    </r>
    <r>
      <rPr>
        <sz val="10"/>
        <color theme="1"/>
        <rFont val="標楷體"/>
        <family val="4"/>
        <charset val="136"/>
      </rPr>
      <t>：賠款準備金分析表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(21)</t>
    </r>
    <r>
      <rPr>
        <sz val="10"/>
        <color theme="1"/>
        <rFont val="標楷體"/>
        <family val="4"/>
        <charset val="136"/>
      </rPr>
      <t>欄第</t>
    </r>
    <r>
      <rPr>
        <sz val="10"/>
        <color theme="1"/>
        <rFont val="Book Antiqua"/>
        <family val="1"/>
      </rPr>
      <t>(1)</t>
    </r>
    <r>
      <rPr>
        <sz val="10"/>
        <color theme="1"/>
        <rFont val="標楷體"/>
        <family val="4"/>
        <charset val="136"/>
      </rPr>
      <t>列</t>
    </r>
    <phoneticPr fontId="28" type="noConversion"/>
  </si>
  <si>
    <r>
      <t xml:space="preserve">3a.2.1.2 </t>
    </r>
    <r>
      <rPr>
        <sz val="10"/>
        <color theme="1"/>
        <rFont val="標楷體"/>
        <family val="4"/>
        <charset val="136"/>
      </rPr>
      <t>國外業務</t>
    </r>
    <phoneticPr fontId="28" type="noConversion"/>
  </si>
  <si>
    <r>
      <t>3a.2.2</t>
    </r>
    <r>
      <rPr>
        <sz val="10"/>
        <color theme="1"/>
        <rFont val="標楷體"/>
        <family val="4"/>
        <charset val="136"/>
      </rPr>
      <t>人身保險業</t>
    </r>
    <phoneticPr fontId="28" type="noConversion"/>
  </si>
  <si>
    <r>
      <t xml:space="preserve">3a.2.2.1 </t>
    </r>
    <r>
      <rPr>
        <sz val="10"/>
        <color theme="1"/>
        <rFont val="標楷體"/>
        <family val="4"/>
        <charset val="136"/>
      </rPr>
      <t>國內業務</t>
    </r>
    <phoneticPr fontId="28" type="noConversion"/>
  </si>
  <si>
    <r>
      <rPr>
        <sz val="10"/>
        <color theme="1"/>
        <rFont val="標楷體"/>
        <family val="4"/>
        <charset val="136"/>
      </rPr>
      <t>「表</t>
    </r>
    <r>
      <rPr>
        <sz val="10"/>
        <color theme="1"/>
        <rFont val="Book Antiqua"/>
        <family val="1"/>
      </rPr>
      <t>24-2</t>
    </r>
    <r>
      <rPr>
        <sz val="10"/>
        <color theme="1"/>
        <rFont val="標楷體"/>
        <family val="4"/>
        <charset val="136"/>
      </rPr>
      <t>：賠款準備金分析表</t>
    </r>
    <r>
      <rPr>
        <sz val="10"/>
        <color theme="1"/>
        <rFont val="Book Antiqua"/>
        <family val="1"/>
      </rPr>
      <t>(</t>
    </r>
    <r>
      <rPr>
        <sz val="10"/>
        <color theme="1"/>
        <rFont val="標楷體"/>
        <family val="4"/>
        <charset val="136"/>
      </rPr>
      <t>人身再保險</t>
    </r>
    <r>
      <rPr>
        <sz val="10"/>
        <color theme="1"/>
        <rFont val="Book Antiqua"/>
        <family val="1"/>
      </rPr>
      <t>)</t>
    </r>
    <r>
      <rPr>
        <sz val="10"/>
        <color theme="1"/>
        <rFont val="標楷體"/>
        <family val="4"/>
        <charset val="136"/>
      </rPr>
      <t>」第</t>
    </r>
    <r>
      <rPr>
        <sz val="10"/>
        <color theme="1"/>
        <rFont val="Book Antiqua"/>
        <family val="1"/>
      </rPr>
      <t>(21)</t>
    </r>
    <r>
      <rPr>
        <sz val="10"/>
        <color theme="1"/>
        <rFont val="標楷體"/>
        <family val="4"/>
        <charset val="136"/>
      </rPr>
      <t>欄第</t>
    </r>
    <r>
      <rPr>
        <sz val="10"/>
        <color theme="1"/>
        <rFont val="Book Antiqua"/>
        <family val="1"/>
      </rPr>
      <t>(1)</t>
    </r>
    <r>
      <rPr>
        <sz val="10"/>
        <color theme="1"/>
        <rFont val="標楷體"/>
        <family val="4"/>
        <charset val="136"/>
      </rPr>
      <t>列</t>
    </r>
    <phoneticPr fontId="28" type="noConversion"/>
  </si>
  <si>
    <r>
      <t xml:space="preserve">3a.2.2.2 </t>
    </r>
    <r>
      <rPr>
        <sz val="10"/>
        <color theme="1"/>
        <rFont val="標楷體"/>
        <family val="4"/>
        <charset val="136"/>
      </rPr>
      <t>國外業務</t>
    </r>
    <phoneticPr fontId="28" type="noConversion"/>
  </si>
  <si>
    <r>
      <rPr>
        <sz val="10"/>
        <color theme="1"/>
        <rFont val="標楷體"/>
        <family val="4"/>
        <charset val="136"/>
      </rPr>
      <t>「表</t>
    </r>
    <r>
      <rPr>
        <sz val="10"/>
        <color theme="1"/>
        <rFont val="Book Antiqua"/>
        <family val="1"/>
      </rPr>
      <t>24-2</t>
    </r>
    <r>
      <rPr>
        <sz val="10"/>
        <color theme="1"/>
        <rFont val="標楷體"/>
        <family val="4"/>
        <charset val="136"/>
      </rPr>
      <t>：賠款準備金分析表</t>
    </r>
    <r>
      <rPr>
        <sz val="10"/>
        <color theme="1"/>
        <rFont val="Book Antiqua"/>
        <family val="1"/>
      </rPr>
      <t>(</t>
    </r>
    <r>
      <rPr>
        <sz val="10"/>
        <color theme="1"/>
        <rFont val="標楷體"/>
        <family val="4"/>
        <charset val="136"/>
      </rPr>
      <t>人身再保險</t>
    </r>
    <r>
      <rPr>
        <sz val="10"/>
        <color theme="1"/>
        <rFont val="Book Antiqua"/>
        <family val="1"/>
      </rPr>
      <t>)</t>
    </r>
    <r>
      <rPr>
        <sz val="10"/>
        <color theme="1"/>
        <rFont val="標楷體"/>
        <family val="4"/>
        <charset val="136"/>
      </rPr>
      <t>」第</t>
    </r>
    <r>
      <rPr>
        <sz val="10"/>
        <color theme="1"/>
        <rFont val="Book Antiqua"/>
        <family val="1"/>
      </rPr>
      <t>(21)</t>
    </r>
    <r>
      <rPr>
        <sz val="10"/>
        <color theme="1"/>
        <rFont val="標楷體"/>
        <family val="4"/>
        <charset val="136"/>
      </rPr>
      <t>欄第</t>
    </r>
    <r>
      <rPr>
        <sz val="10"/>
        <color theme="1"/>
        <rFont val="Book Antiqua"/>
        <family val="1"/>
      </rPr>
      <t>(9)</t>
    </r>
    <r>
      <rPr>
        <sz val="10"/>
        <color theme="1"/>
        <rFont val="標楷體"/>
        <family val="4"/>
        <charset val="136"/>
      </rPr>
      <t>列</t>
    </r>
    <phoneticPr fontId="28" type="noConversion"/>
  </si>
  <si>
    <r>
      <t xml:space="preserve">3a.3 </t>
    </r>
    <r>
      <rPr>
        <sz val="10"/>
        <color theme="1"/>
        <rFont val="標楷體"/>
        <family val="4"/>
        <charset val="136"/>
      </rPr>
      <t>公司與市場差異性調整</t>
    </r>
    <phoneticPr fontId="28" type="noConversion"/>
  </si>
  <si>
    <r>
      <t xml:space="preserve">3a.4 </t>
    </r>
    <r>
      <rPr>
        <sz val="10"/>
        <color theme="1"/>
        <rFont val="標楷體"/>
        <family val="4"/>
        <charset val="136"/>
      </rPr>
      <t>損失集中調整</t>
    </r>
    <phoneticPr fontId="28" type="noConversion"/>
  </si>
  <si>
    <r>
      <t xml:space="preserve">3a.5 </t>
    </r>
    <r>
      <rPr>
        <sz val="10"/>
        <color theme="1"/>
        <rFont val="標楷體"/>
        <family val="4"/>
        <charset val="136"/>
      </rPr>
      <t>成長風險</t>
    </r>
    <phoneticPr fontId="28" type="noConversion"/>
  </si>
  <si>
    <r>
      <t xml:space="preserve">  </t>
    </r>
    <r>
      <rPr>
        <sz val="10"/>
        <color theme="1"/>
        <rFont val="標楷體"/>
        <family val="4"/>
        <charset val="136"/>
      </rPr>
      <t>【自留賠款準備金風險】合計</t>
    </r>
    <phoneticPr fontId="28" type="noConversion"/>
  </si>
  <si>
    <r>
      <t xml:space="preserve">R3b </t>
    </r>
    <r>
      <rPr>
        <sz val="10"/>
        <color theme="1"/>
        <rFont val="標楷體"/>
        <family val="4"/>
        <charset val="136"/>
      </rPr>
      <t>保費風險</t>
    </r>
    <phoneticPr fontId="28" type="noConversion"/>
  </si>
  <si>
    <r>
      <t xml:space="preserve">3b.1 </t>
    </r>
    <r>
      <rPr>
        <sz val="10"/>
        <color theme="1"/>
        <rFont val="標楷體"/>
        <family val="4"/>
        <charset val="136"/>
      </rPr>
      <t>自留保費風險</t>
    </r>
    <r>
      <rPr>
        <sz val="10"/>
        <color theme="1"/>
        <rFont val="Book Antiqua"/>
        <family val="1"/>
      </rPr>
      <t>-</t>
    </r>
    <r>
      <rPr>
        <sz val="10"/>
        <color theme="1"/>
        <rFont val="標楷體"/>
        <family val="4"/>
        <charset val="136"/>
      </rPr>
      <t>比例性業務</t>
    </r>
    <phoneticPr fontId="28" type="noConversion"/>
  </si>
  <si>
    <r>
      <t>3b.1.1</t>
    </r>
    <r>
      <rPr>
        <sz val="10"/>
        <color theme="1"/>
        <rFont val="標楷體"/>
        <family val="4"/>
        <charset val="136"/>
      </rPr>
      <t>財產保險業</t>
    </r>
    <phoneticPr fontId="28" type="noConversion"/>
  </si>
  <si>
    <r>
      <t>3b.1.1.1</t>
    </r>
    <r>
      <rPr>
        <sz val="10"/>
        <color theme="1"/>
        <rFont val="標楷體"/>
        <family val="4"/>
        <charset val="136"/>
      </rPr>
      <t>國內業務</t>
    </r>
    <phoneticPr fontId="28" type="noConversion"/>
  </si>
  <si>
    <r>
      <t xml:space="preserve">3b.1.1.1.1   </t>
    </r>
    <r>
      <rPr>
        <sz val="10"/>
        <color theme="1"/>
        <rFont val="標楷體"/>
        <family val="4"/>
        <charset val="136"/>
      </rPr>
      <t>一年期住宅火災保險</t>
    </r>
    <phoneticPr fontId="28" type="noConversion"/>
  </si>
  <si>
    <r>
      <rPr>
        <sz val="10"/>
        <color theme="1"/>
        <rFont val="標楷體"/>
        <family val="4"/>
        <charset val="136"/>
      </rPr>
      <t>「表</t>
    </r>
    <r>
      <rPr>
        <sz val="10"/>
        <color theme="1"/>
        <rFont val="Book Antiqua"/>
        <family val="1"/>
      </rPr>
      <t>22-3</t>
    </r>
    <r>
      <rPr>
        <sz val="10"/>
        <color theme="1"/>
        <rFont val="標楷體"/>
        <family val="4"/>
        <charset val="136"/>
      </rPr>
      <t>：自留保費明細表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(3)</t>
    </r>
    <r>
      <rPr>
        <sz val="10"/>
        <color theme="1"/>
        <rFont val="標楷體"/>
        <family val="4"/>
        <charset val="136"/>
      </rPr>
      <t>欄第</t>
    </r>
    <r>
      <rPr>
        <sz val="10"/>
        <color theme="1"/>
        <rFont val="Book Antiqua"/>
        <family val="1"/>
      </rPr>
      <t>(2)</t>
    </r>
    <r>
      <rPr>
        <sz val="10"/>
        <color theme="1"/>
        <rFont val="標楷體"/>
        <family val="4"/>
        <charset val="136"/>
      </rPr>
      <t>列</t>
    </r>
  </si>
  <si>
    <r>
      <t xml:space="preserve">3b.1.1.1.2   </t>
    </r>
    <r>
      <rPr>
        <sz val="10"/>
        <color theme="1"/>
        <rFont val="標楷體"/>
        <family val="4"/>
        <charset val="136"/>
      </rPr>
      <t>長期住宅火災保險</t>
    </r>
    <phoneticPr fontId="28" type="noConversion"/>
  </si>
  <si>
    <r>
      <rPr>
        <sz val="10"/>
        <color theme="1"/>
        <rFont val="標楷體"/>
        <family val="4"/>
        <charset val="136"/>
      </rPr>
      <t>「表</t>
    </r>
    <r>
      <rPr>
        <sz val="10"/>
        <color theme="1"/>
        <rFont val="Book Antiqua"/>
        <family val="1"/>
      </rPr>
      <t>22-3</t>
    </r>
    <r>
      <rPr>
        <sz val="10"/>
        <color theme="1"/>
        <rFont val="標楷體"/>
        <family val="4"/>
        <charset val="136"/>
      </rPr>
      <t>：自留保費明細表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(3)</t>
    </r>
    <r>
      <rPr>
        <sz val="10"/>
        <color theme="1"/>
        <rFont val="標楷體"/>
        <family val="4"/>
        <charset val="136"/>
      </rPr>
      <t>欄第</t>
    </r>
    <r>
      <rPr>
        <sz val="10"/>
        <color theme="1"/>
        <rFont val="Book Antiqua"/>
        <family val="1"/>
      </rPr>
      <t>(3)</t>
    </r>
    <r>
      <rPr>
        <sz val="10"/>
        <color theme="1"/>
        <rFont val="標楷體"/>
        <family val="4"/>
        <charset val="136"/>
      </rPr>
      <t>列</t>
    </r>
  </si>
  <si>
    <r>
      <t xml:space="preserve">3b.1.1.1.3   </t>
    </r>
    <r>
      <rPr>
        <sz val="10"/>
        <color theme="1"/>
        <rFont val="標楷體"/>
        <family val="4"/>
        <charset val="136"/>
      </rPr>
      <t>一年期商業火災保險</t>
    </r>
    <phoneticPr fontId="28" type="noConversion"/>
  </si>
  <si>
    <r>
      <rPr>
        <sz val="10"/>
        <color theme="1"/>
        <rFont val="標楷體"/>
        <family val="4"/>
        <charset val="136"/>
      </rPr>
      <t>「表</t>
    </r>
    <r>
      <rPr>
        <sz val="10"/>
        <color theme="1"/>
        <rFont val="Book Antiqua"/>
        <family val="1"/>
      </rPr>
      <t>22-3</t>
    </r>
    <r>
      <rPr>
        <sz val="10"/>
        <color theme="1"/>
        <rFont val="標楷體"/>
        <family val="4"/>
        <charset val="136"/>
      </rPr>
      <t>：自留保費明細表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(3)</t>
    </r>
    <r>
      <rPr>
        <sz val="10"/>
        <color theme="1"/>
        <rFont val="標楷體"/>
        <family val="4"/>
        <charset val="136"/>
      </rPr>
      <t>欄第</t>
    </r>
    <r>
      <rPr>
        <sz val="10"/>
        <color theme="1"/>
        <rFont val="Book Antiqua"/>
        <family val="1"/>
      </rPr>
      <t>(4)</t>
    </r>
    <r>
      <rPr>
        <sz val="10"/>
        <color theme="1"/>
        <rFont val="標楷體"/>
        <family val="4"/>
        <charset val="136"/>
      </rPr>
      <t>列</t>
    </r>
  </si>
  <si>
    <r>
      <t xml:space="preserve">3b.1.1.1.4   </t>
    </r>
    <r>
      <rPr>
        <sz val="10"/>
        <color theme="1"/>
        <rFont val="標楷體"/>
        <family val="4"/>
        <charset val="136"/>
      </rPr>
      <t>長期商業火災保險</t>
    </r>
    <phoneticPr fontId="28" type="noConversion"/>
  </si>
  <si>
    <r>
      <rPr>
        <sz val="10"/>
        <color theme="1"/>
        <rFont val="標楷體"/>
        <family val="4"/>
        <charset val="136"/>
      </rPr>
      <t>「表</t>
    </r>
    <r>
      <rPr>
        <sz val="10"/>
        <color theme="1"/>
        <rFont val="Book Antiqua"/>
        <family val="1"/>
      </rPr>
      <t>22-3</t>
    </r>
    <r>
      <rPr>
        <sz val="10"/>
        <color theme="1"/>
        <rFont val="標楷體"/>
        <family val="4"/>
        <charset val="136"/>
      </rPr>
      <t>：自留保費明細表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(3)</t>
    </r>
    <r>
      <rPr>
        <sz val="10"/>
        <color theme="1"/>
        <rFont val="標楷體"/>
        <family val="4"/>
        <charset val="136"/>
      </rPr>
      <t>欄第</t>
    </r>
    <r>
      <rPr>
        <sz val="10"/>
        <color theme="1"/>
        <rFont val="Book Antiqua"/>
        <family val="1"/>
      </rPr>
      <t>(5)</t>
    </r>
    <r>
      <rPr>
        <sz val="10"/>
        <color theme="1"/>
        <rFont val="標楷體"/>
        <family val="4"/>
        <charset val="136"/>
      </rPr>
      <t>列</t>
    </r>
  </si>
  <si>
    <r>
      <t xml:space="preserve">3b.1.1.1.5   </t>
    </r>
    <r>
      <rPr>
        <sz val="10"/>
        <color theme="1"/>
        <rFont val="標楷體"/>
        <family val="4"/>
        <charset val="136"/>
      </rPr>
      <t>內陸運輸保險</t>
    </r>
    <phoneticPr fontId="28" type="noConversion"/>
  </si>
  <si>
    <r>
      <rPr>
        <sz val="10"/>
        <color theme="1"/>
        <rFont val="標楷體"/>
        <family val="4"/>
        <charset val="136"/>
      </rPr>
      <t>「表</t>
    </r>
    <r>
      <rPr>
        <sz val="10"/>
        <color theme="1"/>
        <rFont val="Book Antiqua"/>
        <family val="1"/>
      </rPr>
      <t>22-3</t>
    </r>
    <r>
      <rPr>
        <sz val="10"/>
        <color theme="1"/>
        <rFont val="標楷體"/>
        <family val="4"/>
        <charset val="136"/>
      </rPr>
      <t>：自留保費明細表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(3)</t>
    </r>
    <r>
      <rPr>
        <sz val="10"/>
        <color theme="1"/>
        <rFont val="標楷體"/>
        <family val="4"/>
        <charset val="136"/>
      </rPr>
      <t>欄第</t>
    </r>
    <r>
      <rPr>
        <sz val="10"/>
        <color theme="1"/>
        <rFont val="Book Antiqua"/>
        <family val="1"/>
      </rPr>
      <t>(6)</t>
    </r>
    <r>
      <rPr>
        <sz val="10"/>
        <color theme="1"/>
        <rFont val="標楷體"/>
        <family val="4"/>
        <charset val="136"/>
      </rPr>
      <t>列</t>
    </r>
  </si>
  <si>
    <r>
      <t xml:space="preserve">3b.1.1.1.6   </t>
    </r>
    <r>
      <rPr>
        <sz val="10"/>
        <color theme="1"/>
        <rFont val="標楷體"/>
        <family val="4"/>
        <charset val="136"/>
      </rPr>
      <t>貨物運輸保險</t>
    </r>
    <phoneticPr fontId="28" type="noConversion"/>
  </si>
  <si>
    <r>
      <rPr>
        <sz val="10"/>
        <color theme="1"/>
        <rFont val="標楷體"/>
        <family val="4"/>
        <charset val="136"/>
      </rPr>
      <t>「表</t>
    </r>
    <r>
      <rPr>
        <sz val="10"/>
        <color theme="1"/>
        <rFont val="Book Antiqua"/>
        <family val="1"/>
      </rPr>
      <t>22-3</t>
    </r>
    <r>
      <rPr>
        <sz val="10"/>
        <color theme="1"/>
        <rFont val="標楷體"/>
        <family val="4"/>
        <charset val="136"/>
      </rPr>
      <t>：自留保費明細表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(3)</t>
    </r>
    <r>
      <rPr>
        <sz val="10"/>
        <color theme="1"/>
        <rFont val="標楷體"/>
        <family val="4"/>
        <charset val="136"/>
      </rPr>
      <t>欄第</t>
    </r>
    <r>
      <rPr>
        <sz val="10"/>
        <color theme="1"/>
        <rFont val="Book Antiqua"/>
        <family val="1"/>
      </rPr>
      <t>(7)</t>
    </r>
    <r>
      <rPr>
        <sz val="10"/>
        <color theme="1"/>
        <rFont val="標楷體"/>
        <family val="4"/>
        <charset val="136"/>
      </rPr>
      <t>列</t>
    </r>
  </si>
  <si>
    <r>
      <t xml:space="preserve">3b.1.1.1.7   </t>
    </r>
    <r>
      <rPr>
        <sz val="10"/>
        <color theme="1"/>
        <rFont val="標楷體"/>
        <family val="4"/>
        <charset val="136"/>
      </rPr>
      <t>船體保險</t>
    </r>
    <phoneticPr fontId="28" type="noConversion"/>
  </si>
  <si>
    <r>
      <rPr>
        <sz val="10"/>
        <color theme="1"/>
        <rFont val="標楷體"/>
        <family val="4"/>
        <charset val="136"/>
      </rPr>
      <t>「表</t>
    </r>
    <r>
      <rPr>
        <sz val="10"/>
        <color theme="1"/>
        <rFont val="Book Antiqua"/>
        <family val="1"/>
      </rPr>
      <t>22-3</t>
    </r>
    <r>
      <rPr>
        <sz val="10"/>
        <color theme="1"/>
        <rFont val="標楷體"/>
        <family val="4"/>
        <charset val="136"/>
      </rPr>
      <t>：自留保費明細表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(3)</t>
    </r>
    <r>
      <rPr>
        <sz val="10"/>
        <color theme="1"/>
        <rFont val="標楷體"/>
        <family val="4"/>
        <charset val="136"/>
      </rPr>
      <t>欄第</t>
    </r>
    <r>
      <rPr>
        <sz val="10"/>
        <color theme="1"/>
        <rFont val="Book Antiqua"/>
        <family val="1"/>
      </rPr>
      <t>(8)</t>
    </r>
    <r>
      <rPr>
        <sz val="10"/>
        <color theme="1"/>
        <rFont val="標楷體"/>
        <family val="4"/>
        <charset val="136"/>
      </rPr>
      <t>列</t>
    </r>
  </si>
  <si>
    <r>
      <t xml:space="preserve">3b.1.1.1.8   </t>
    </r>
    <r>
      <rPr>
        <sz val="10"/>
        <color theme="1"/>
        <rFont val="標楷體"/>
        <family val="4"/>
        <charset val="136"/>
      </rPr>
      <t>漁船保險</t>
    </r>
    <phoneticPr fontId="28" type="noConversion"/>
  </si>
  <si>
    <r>
      <rPr>
        <sz val="10"/>
        <color theme="1"/>
        <rFont val="標楷體"/>
        <family val="4"/>
        <charset val="136"/>
      </rPr>
      <t>「表</t>
    </r>
    <r>
      <rPr>
        <sz val="10"/>
        <color theme="1"/>
        <rFont val="Book Antiqua"/>
        <family val="1"/>
      </rPr>
      <t>22-3</t>
    </r>
    <r>
      <rPr>
        <sz val="10"/>
        <color theme="1"/>
        <rFont val="標楷體"/>
        <family val="4"/>
        <charset val="136"/>
      </rPr>
      <t>：自留保費明細表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(3)</t>
    </r>
    <r>
      <rPr>
        <sz val="10"/>
        <color theme="1"/>
        <rFont val="標楷體"/>
        <family val="4"/>
        <charset val="136"/>
      </rPr>
      <t>欄第</t>
    </r>
    <r>
      <rPr>
        <sz val="10"/>
        <color theme="1"/>
        <rFont val="Book Antiqua"/>
        <family val="1"/>
      </rPr>
      <t>(9)</t>
    </r>
    <r>
      <rPr>
        <sz val="10"/>
        <color theme="1"/>
        <rFont val="標楷體"/>
        <family val="4"/>
        <charset val="136"/>
      </rPr>
      <t>列</t>
    </r>
  </si>
  <si>
    <r>
      <t xml:space="preserve">3b.1.1.1.9   </t>
    </r>
    <r>
      <rPr>
        <sz val="10"/>
        <color theme="1"/>
        <rFont val="標楷體"/>
        <family val="4"/>
        <charset val="136"/>
      </rPr>
      <t>航空保險</t>
    </r>
    <phoneticPr fontId="28" type="noConversion"/>
  </si>
  <si>
    <r>
      <rPr>
        <sz val="10"/>
        <color theme="1"/>
        <rFont val="標楷體"/>
        <family val="4"/>
        <charset val="136"/>
      </rPr>
      <t>「表</t>
    </r>
    <r>
      <rPr>
        <sz val="10"/>
        <color theme="1"/>
        <rFont val="Book Antiqua"/>
        <family val="1"/>
      </rPr>
      <t>22-3</t>
    </r>
    <r>
      <rPr>
        <sz val="10"/>
        <color theme="1"/>
        <rFont val="標楷體"/>
        <family val="4"/>
        <charset val="136"/>
      </rPr>
      <t>：自留保費明細表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(3)</t>
    </r>
    <r>
      <rPr>
        <sz val="10"/>
        <color theme="1"/>
        <rFont val="標楷體"/>
        <family val="4"/>
        <charset val="136"/>
      </rPr>
      <t>欄第</t>
    </r>
    <r>
      <rPr>
        <sz val="10"/>
        <color theme="1"/>
        <rFont val="Book Antiqua"/>
        <family val="1"/>
      </rPr>
      <t>(10)</t>
    </r>
    <r>
      <rPr>
        <sz val="10"/>
        <color theme="1"/>
        <rFont val="標楷體"/>
        <family val="4"/>
        <charset val="136"/>
      </rPr>
      <t>列</t>
    </r>
  </si>
  <si>
    <r>
      <t xml:space="preserve">3b.1.1.1.10 </t>
    </r>
    <r>
      <rPr>
        <sz val="10"/>
        <color theme="1"/>
        <rFont val="標楷體"/>
        <family val="4"/>
        <charset val="136"/>
      </rPr>
      <t>一般自用汽車財產損失保險</t>
    </r>
    <r>
      <rPr>
        <sz val="10"/>
        <color theme="1"/>
        <rFont val="Book Antiqua"/>
        <family val="1"/>
      </rPr>
      <t xml:space="preserve"> </t>
    </r>
    <phoneticPr fontId="28" type="noConversion"/>
  </si>
  <si>
    <r>
      <rPr>
        <sz val="10"/>
        <color theme="1"/>
        <rFont val="標楷體"/>
        <family val="4"/>
        <charset val="136"/>
      </rPr>
      <t>「表</t>
    </r>
    <r>
      <rPr>
        <sz val="10"/>
        <color theme="1"/>
        <rFont val="Book Antiqua"/>
        <family val="1"/>
      </rPr>
      <t>22-3</t>
    </r>
    <r>
      <rPr>
        <sz val="10"/>
        <color theme="1"/>
        <rFont val="標楷體"/>
        <family val="4"/>
        <charset val="136"/>
      </rPr>
      <t>：自留保費明細表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(3)</t>
    </r>
    <r>
      <rPr>
        <sz val="10"/>
        <color theme="1"/>
        <rFont val="標楷體"/>
        <family val="4"/>
        <charset val="136"/>
      </rPr>
      <t>欄第</t>
    </r>
    <r>
      <rPr>
        <sz val="10"/>
        <color theme="1"/>
        <rFont val="Book Antiqua"/>
        <family val="1"/>
      </rPr>
      <t>(11)</t>
    </r>
    <r>
      <rPr>
        <sz val="10"/>
        <color theme="1"/>
        <rFont val="標楷體"/>
        <family val="4"/>
        <charset val="136"/>
      </rPr>
      <t>列</t>
    </r>
  </si>
  <si>
    <r>
      <t xml:space="preserve">3b.1.1.1.11 </t>
    </r>
    <r>
      <rPr>
        <sz val="10"/>
        <color theme="1"/>
        <rFont val="標楷體"/>
        <family val="4"/>
        <charset val="136"/>
      </rPr>
      <t>一般商業汽車財產損失保險</t>
    </r>
    <phoneticPr fontId="28" type="noConversion"/>
  </si>
  <si>
    <r>
      <rPr>
        <sz val="10"/>
        <color theme="1"/>
        <rFont val="標楷體"/>
        <family val="4"/>
        <charset val="136"/>
      </rPr>
      <t>「表</t>
    </r>
    <r>
      <rPr>
        <sz val="10"/>
        <color theme="1"/>
        <rFont val="Book Antiqua"/>
        <family val="1"/>
      </rPr>
      <t>22-3</t>
    </r>
    <r>
      <rPr>
        <sz val="10"/>
        <color theme="1"/>
        <rFont val="標楷體"/>
        <family val="4"/>
        <charset val="136"/>
      </rPr>
      <t>：自留保費明細表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(3)</t>
    </r>
    <r>
      <rPr>
        <sz val="10"/>
        <color theme="1"/>
        <rFont val="標楷體"/>
        <family val="4"/>
        <charset val="136"/>
      </rPr>
      <t>欄第</t>
    </r>
    <r>
      <rPr>
        <sz val="10"/>
        <color theme="1"/>
        <rFont val="Book Antiqua"/>
        <family val="1"/>
      </rPr>
      <t>(12)</t>
    </r>
    <r>
      <rPr>
        <sz val="10"/>
        <color theme="1"/>
        <rFont val="標楷體"/>
        <family val="4"/>
        <charset val="136"/>
      </rPr>
      <t>列</t>
    </r>
  </si>
  <si>
    <r>
      <t xml:space="preserve">3b.1.1.1.12 </t>
    </r>
    <r>
      <rPr>
        <sz val="10"/>
        <color theme="1"/>
        <rFont val="標楷體"/>
        <family val="4"/>
        <charset val="136"/>
      </rPr>
      <t>一般自用汽車責任保險</t>
    </r>
    <phoneticPr fontId="28" type="noConversion"/>
  </si>
  <si>
    <r>
      <rPr>
        <sz val="10"/>
        <color theme="1"/>
        <rFont val="標楷體"/>
        <family val="4"/>
        <charset val="136"/>
      </rPr>
      <t>「表</t>
    </r>
    <r>
      <rPr>
        <sz val="10"/>
        <color theme="1"/>
        <rFont val="Book Antiqua"/>
        <family val="1"/>
      </rPr>
      <t>22-3</t>
    </r>
    <r>
      <rPr>
        <sz val="10"/>
        <color theme="1"/>
        <rFont val="標楷體"/>
        <family val="4"/>
        <charset val="136"/>
      </rPr>
      <t>：自留保費明細表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(3)</t>
    </r>
    <r>
      <rPr>
        <sz val="10"/>
        <color theme="1"/>
        <rFont val="標楷體"/>
        <family val="4"/>
        <charset val="136"/>
      </rPr>
      <t>欄第</t>
    </r>
    <r>
      <rPr>
        <sz val="10"/>
        <color theme="1"/>
        <rFont val="Book Antiqua"/>
        <family val="1"/>
      </rPr>
      <t>(13)</t>
    </r>
    <r>
      <rPr>
        <sz val="10"/>
        <color theme="1"/>
        <rFont val="標楷體"/>
        <family val="4"/>
        <charset val="136"/>
      </rPr>
      <t>列</t>
    </r>
  </si>
  <si>
    <r>
      <t xml:space="preserve">3b.1.1.1.13 </t>
    </r>
    <r>
      <rPr>
        <sz val="10"/>
        <color theme="1"/>
        <rFont val="標楷體"/>
        <family val="4"/>
        <charset val="136"/>
      </rPr>
      <t>一般商業汽車責任保險</t>
    </r>
    <phoneticPr fontId="28" type="noConversion"/>
  </si>
  <si>
    <r>
      <rPr>
        <sz val="10"/>
        <color theme="1"/>
        <rFont val="標楷體"/>
        <family val="4"/>
        <charset val="136"/>
      </rPr>
      <t>「表</t>
    </r>
    <r>
      <rPr>
        <sz val="10"/>
        <color theme="1"/>
        <rFont val="Book Antiqua"/>
        <family val="1"/>
      </rPr>
      <t>22-3</t>
    </r>
    <r>
      <rPr>
        <sz val="10"/>
        <color theme="1"/>
        <rFont val="標楷體"/>
        <family val="4"/>
        <charset val="136"/>
      </rPr>
      <t>：自留保費明細表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(3)</t>
    </r>
    <r>
      <rPr>
        <sz val="10"/>
        <color theme="1"/>
        <rFont val="標楷體"/>
        <family val="4"/>
        <charset val="136"/>
      </rPr>
      <t>欄第</t>
    </r>
    <r>
      <rPr>
        <sz val="10"/>
        <color theme="1"/>
        <rFont val="Book Antiqua"/>
        <family val="1"/>
      </rPr>
      <t>(14)</t>
    </r>
    <r>
      <rPr>
        <sz val="10"/>
        <color theme="1"/>
        <rFont val="標楷體"/>
        <family val="4"/>
        <charset val="136"/>
      </rPr>
      <t>列</t>
    </r>
  </si>
  <si>
    <r>
      <t xml:space="preserve">3b.1.1.1.14 </t>
    </r>
    <r>
      <rPr>
        <sz val="10"/>
        <color theme="1"/>
        <rFont val="標楷體"/>
        <family val="4"/>
        <charset val="136"/>
      </rPr>
      <t>強制自用汽車責任保險</t>
    </r>
    <phoneticPr fontId="28" type="noConversion"/>
  </si>
  <si>
    <r>
      <rPr>
        <sz val="10"/>
        <color theme="1"/>
        <rFont val="標楷體"/>
        <family val="4"/>
        <charset val="136"/>
      </rPr>
      <t>「表</t>
    </r>
    <r>
      <rPr>
        <sz val="10"/>
        <color theme="1"/>
        <rFont val="Book Antiqua"/>
        <family val="1"/>
      </rPr>
      <t>22-3</t>
    </r>
    <r>
      <rPr>
        <sz val="10"/>
        <color theme="1"/>
        <rFont val="標楷體"/>
        <family val="4"/>
        <charset val="136"/>
      </rPr>
      <t>：自留保費明細表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(3)</t>
    </r>
    <r>
      <rPr>
        <sz val="10"/>
        <color theme="1"/>
        <rFont val="標楷體"/>
        <family val="4"/>
        <charset val="136"/>
      </rPr>
      <t>欄第</t>
    </r>
    <r>
      <rPr>
        <sz val="10"/>
        <color theme="1"/>
        <rFont val="Book Antiqua"/>
        <family val="1"/>
      </rPr>
      <t>(15)</t>
    </r>
    <r>
      <rPr>
        <sz val="10"/>
        <color theme="1"/>
        <rFont val="標楷體"/>
        <family val="4"/>
        <charset val="136"/>
      </rPr>
      <t>列</t>
    </r>
    <phoneticPr fontId="28" type="noConversion"/>
  </si>
  <si>
    <r>
      <t xml:space="preserve">3b.1.1.1.15 </t>
    </r>
    <r>
      <rPr>
        <sz val="10"/>
        <color theme="1"/>
        <rFont val="標楷體"/>
        <family val="4"/>
        <charset val="136"/>
      </rPr>
      <t>強制商業汽車責任保險</t>
    </r>
    <phoneticPr fontId="28" type="noConversion"/>
  </si>
  <si>
    <r>
      <rPr>
        <sz val="10"/>
        <color theme="1"/>
        <rFont val="標楷體"/>
        <family val="4"/>
        <charset val="136"/>
      </rPr>
      <t>「表</t>
    </r>
    <r>
      <rPr>
        <sz val="10"/>
        <color theme="1"/>
        <rFont val="Book Antiqua"/>
        <family val="1"/>
      </rPr>
      <t>22-3</t>
    </r>
    <r>
      <rPr>
        <sz val="10"/>
        <color theme="1"/>
        <rFont val="標楷體"/>
        <family val="4"/>
        <charset val="136"/>
      </rPr>
      <t>：自留保費明細表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(3)</t>
    </r>
    <r>
      <rPr>
        <sz val="10"/>
        <color theme="1"/>
        <rFont val="標楷體"/>
        <family val="4"/>
        <charset val="136"/>
      </rPr>
      <t>欄第</t>
    </r>
    <r>
      <rPr>
        <sz val="10"/>
        <color theme="1"/>
        <rFont val="Book Antiqua"/>
        <family val="1"/>
      </rPr>
      <t>(16)</t>
    </r>
    <r>
      <rPr>
        <sz val="10"/>
        <color theme="1"/>
        <rFont val="標楷體"/>
        <family val="4"/>
        <charset val="136"/>
      </rPr>
      <t>列</t>
    </r>
    <phoneticPr fontId="28" type="noConversion"/>
  </si>
  <si>
    <r>
      <rPr>
        <sz val="10"/>
        <color theme="1"/>
        <rFont val="標楷體"/>
        <family val="4"/>
        <charset val="136"/>
      </rPr>
      <t>「表</t>
    </r>
    <r>
      <rPr>
        <sz val="10"/>
        <color theme="1"/>
        <rFont val="Book Antiqua"/>
        <family val="1"/>
      </rPr>
      <t>22-3</t>
    </r>
    <r>
      <rPr>
        <sz val="10"/>
        <color theme="1"/>
        <rFont val="標楷體"/>
        <family val="4"/>
        <charset val="136"/>
      </rPr>
      <t>：自留保費明細表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(3)</t>
    </r>
    <r>
      <rPr>
        <sz val="10"/>
        <color theme="1"/>
        <rFont val="標楷體"/>
        <family val="4"/>
        <charset val="136"/>
      </rPr>
      <t>欄第</t>
    </r>
    <r>
      <rPr>
        <sz val="10"/>
        <color theme="1"/>
        <rFont val="Book Antiqua"/>
        <family val="1"/>
      </rPr>
      <t>(17)</t>
    </r>
    <r>
      <rPr>
        <sz val="10"/>
        <color theme="1"/>
        <rFont val="標楷體"/>
        <family val="4"/>
        <charset val="136"/>
      </rPr>
      <t>列</t>
    </r>
    <phoneticPr fontId="28" type="noConversion"/>
  </si>
  <si>
    <r>
      <t xml:space="preserve">3b.1.1.1.17 </t>
    </r>
    <r>
      <rPr>
        <sz val="10"/>
        <color theme="1"/>
        <rFont val="標楷體"/>
        <family val="4"/>
        <charset val="136"/>
      </rPr>
      <t>一般責任保險</t>
    </r>
    <phoneticPr fontId="28" type="noConversion"/>
  </si>
  <si>
    <r>
      <rPr>
        <sz val="10"/>
        <color theme="1"/>
        <rFont val="標楷體"/>
        <family val="4"/>
        <charset val="136"/>
      </rPr>
      <t>「表</t>
    </r>
    <r>
      <rPr>
        <sz val="10"/>
        <color theme="1"/>
        <rFont val="Book Antiqua"/>
        <family val="1"/>
      </rPr>
      <t>22-3</t>
    </r>
    <r>
      <rPr>
        <sz val="10"/>
        <color theme="1"/>
        <rFont val="標楷體"/>
        <family val="4"/>
        <charset val="136"/>
      </rPr>
      <t>：自留保費明細表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(3)</t>
    </r>
    <r>
      <rPr>
        <sz val="10"/>
        <color theme="1"/>
        <rFont val="標楷體"/>
        <family val="4"/>
        <charset val="136"/>
      </rPr>
      <t>欄第</t>
    </r>
    <r>
      <rPr>
        <sz val="10"/>
        <color theme="1"/>
        <rFont val="Book Antiqua"/>
        <family val="1"/>
      </rPr>
      <t>(18)</t>
    </r>
    <r>
      <rPr>
        <sz val="10"/>
        <color theme="1"/>
        <rFont val="標楷體"/>
        <family val="4"/>
        <charset val="136"/>
      </rPr>
      <t>列</t>
    </r>
  </si>
  <si>
    <r>
      <t xml:space="preserve">3b.1.1.1.18 </t>
    </r>
    <r>
      <rPr>
        <sz val="10"/>
        <color theme="1"/>
        <rFont val="標楷體"/>
        <family val="4"/>
        <charset val="136"/>
      </rPr>
      <t>專業責任保險</t>
    </r>
    <phoneticPr fontId="28" type="noConversion"/>
  </si>
  <si>
    <r>
      <rPr>
        <sz val="10"/>
        <color theme="1"/>
        <rFont val="標楷體"/>
        <family val="4"/>
        <charset val="136"/>
      </rPr>
      <t>「表</t>
    </r>
    <r>
      <rPr>
        <sz val="10"/>
        <color theme="1"/>
        <rFont val="Book Antiqua"/>
        <family val="1"/>
      </rPr>
      <t>22-3</t>
    </r>
    <r>
      <rPr>
        <sz val="10"/>
        <color theme="1"/>
        <rFont val="標楷體"/>
        <family val="4"/>
        <charset val="136"/>
      </rPr>
      <t>：自留保費明細表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(3)</t>
    </r>
    <r>
      <rPr>
        <sz val="10"/>
        <color theme="1"/>
        <rFont val="標楷體"/>
        <family val="4"/>
        <charset val="136"/>
      </rPr>
      <t>欄第</t>
    </r>
    <r>
      <rPr>
        <sz val="10"/>
        <color theme="1"/>
        <rFont val="Book Antiqua"/>
        <family val="1"/>
      </rPr>
      <t>(19)</t>
    </r>
    <r>
      <rPr>
        <sz val="10"/>
        <color theme="1"/>
        <rFont val="標楷體"/>
        <family val="4"/>
        <charset val="136"/>
      </rPr>
      <t>列</t>
    </r>
  </si>
  <si>
    <r>
      <t xml:space="preserve">3b.1.1.1.19 </t>
    </r>
    <r>
      <rPr>
        <sz val="10"/>
        <color theme="1"/>
        <rFont val="標楷體"/>
        <family val="4"/>
        <charset val="136"/>
      </rPr>
      <t>工程保險</t>
    </r>
    <phoneticPr fontId="28" type="noConversion"/>
  </si>
  <si>
    <r>
      <rPr>
        <sz val="10"/>
        <color theme="1"/>
        <rFont val="標楷體"/>
        <family val="4"/>
        <charset val="136"/>
      </rPr>
      <t>「表</t>
    </r>
    <r>
      <rPr>
        <sz val="10"/>
        <color theme="1"/>
        <rFont val="Book Antiqua"/>
        <family val="1"/>
      </rPr>
      <t>22-3</t>
    </r>
    <r>
      <rPr>
        <sz val="10"/>
        <color theme="1"/>
        <rFont val="標楷體"/>
        <family val="4"/>
        <charset val="136"/>
      </rPr>
      <t>：自留保費明細表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(3)</t>
    </r>
    <r>
      <rPr>
        <sz val="10"/>
        <color theme="1"/>
        <rFont val="標楷體"/>
        <family val="4"/>
        <charset val="136"/>
      </rPr>
      <t>欄第</t>
    </r>
    <r>
      <rPr>
        <sz val="10"/>
        <color theme="1"/>
        <rFont val="Book Antiqua"/>
        <family val="1"/>
      </rPr>
      <t>(20)</t>
    </r>
    <r>
      <rPr>
        <sz val="10"/>
        <color theme="1"/>
        <rFont val="標楷體"/>
        <family val="4"/>
        <charset val="136"/>
      </rPr>
      <t>列</t>
    </r>
  </si>
  <si>
    <r>
      <t xml:space="preserve">3b.1.1.1.20 </t>
    </r>
    <r>
      <rPr>
        <sz val="10"/>
        <color theme="1"/>
        <rFont val="標楷體"/>
        <family val="4"/>
        <charset val="136"/>
      </rPr>
      <t>核能保險</t>
    </r>
    <phoneticPr fontId="28" type="noConversion"/>
  </si>
  <si>
    <r>
      <rPr>
        <sz val="10"/>
        <color theme="1"/>
        <rFont val="標楷體"/>
        <family val="4"/>
        <charset val="136"/>
      </rPr>
      <t>「表</t>
    </r>
    <r>
      <rPr>
        <sz val="10"/>
        <color theme="1"/>
        <rFont val="Book Antiqua"/>
        <family val="1"/>
      </rPr>
      <t>22-3</t>
    </r>
    <r>
      <rPr>
        <sz val="10"/>
        <color theme="1"/>
        <rFont val="標楷體"/>
        <family val="4"/>
        <charset val="136"/>
      </rPr>
      <t>：自留保費明細表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(3)</t>
    </r>
    <r>
      <rPr>
        <sz val="10"/>
        <color theme="1"/>
        <rFont val="標楷體"/>
        <family val="4"/>
        <charset val="136"/>
      </rPr>
      <t>欄第</t>
    </r>
    <r>
      <rPr>
        <sz val="10"/>
        <color theme="1"/>
        <rFont val="Book Antiqua"/>
        <family val="1"/>
      </rPr>
      <t>(21)</t>
    </r>
    <r>
      <rPr>
        <sz val="10"/>
        <color theme="1"/>
        <rFont val="標楷體"/>
        <family val="4"/>
        <charset val="136"/>
      </rPr>
      <t>列</t>
    </r>
  </si>
  <si>
    <r>
      <t xml:space="preserve">3b.1.1.1.21 </t>
    </r>
    <r>
      <rPr>
        <sz val="10"/>
        <color theme="1"/>
        <rFont val="標楷體"/>
        <family val="4"/>
        <charset val="136"/>
      </rPr>
      <t>保證保險</t>
    </r>
    <phoneticPr fontId="28" type="noConversion"/>
  </si>
  <si>
    <r>
      <rPr>
        <sz val="10"/>
        <color theme="1"/>
        <rFont val="標楷體"/>
        <family val="4"/>
        <charset val="136"/>
      </rPr>
      <t>「表</t>
    </r>
    <r>
      <rPr>
        <sz val="10"/>
        <color theme="1"/>
        <rFont val="Book Antiqua"/>
        <family val="1"/>
      </rPr>
      <t>22-3</t>
    </r>
    <r>
      <rPr>
        <sz val="10"/>
        <color theme="1"/>
        <rFont val="標楷體"/>
        <family val="4"/>
        <charset val="136"/>
      </rPr>
      <t>：自留保費明細表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(3)</t>
    </r>
    <r>
      <rPr>
        <sz val="10"/>
        <color theme="1"/>
        <rFont val="標楷體"/>
        <family val="4"/>
        <charset val="136"/>
      </rPr>
      <t>欄第</t>
    </r>
    <r>
      <rPr>
        <sz val="10"/>
        <color theme="1"/>
        <rFont val="Book Antiqua"/>
        <family val="1"/>
      </rPr>
      <t>(22)</t>
    </r>
    <r>
      <rPr>
        <sz val="10"/>
        <color theme="1"/>
        <rFont val="標楷體"/>
        <family val="4"/>
        <charset val="136"/>
      </rPr>
      <t>列</t>
    </r>
  </si>
  <si>
    <r>
      <t xml:space="preserve">3b.1.1.1.22 </t>
    </r>
    <r>
      <rPr>
        <sz val="10"/>
        <color theme="1"/>
        <rFont val="標楷體"/>
        <family val="4"/>
        <charset val="136"/>
      </rPr>
      <t>信用保險</t>
    </r>
    <phoneticPr fontId="28" type="noConversion"/>
  </si>
  <si>
    <r>
      <rPr>
        <sz val="10"/>
        <color theme="1"/>
        <rFont val="標楷體"/>
        <family val="4"/>
        <charset val="136"/>
      </rPr>
      <t>「表</t>
    </r>
    <r>
      <rPr>
        <sz val="10"/>
        <color theme="1"/>
        <rFont val="Book Antiqua"/>
        <family val="1"/>
      </rPr>
      <t>22-3</t>
    </r>
    <r>
      <rPr>
        <sz val="10"/>
        <color theme="1"/>
        <rFont val="標楷體"/>
        <family val="4"/>
        <charset val="136"/>
      </rPr>
      <t>：自留保費明細表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(3)</t>
    </r>
    <r>
      <rPr>
        <sz val="10"/>
        <color theme="1"/>
        <rFont val="標楷體"/>
        <family val="4"/>
        <charset val="136"/>
      </rPr>
      <t>欄第</t>
    </r>
    <r>
      <rPr>
        <sz val="10"/>
        <color theme="1"/>
        <rFont val="Book Antiqua"/>
        <family val="1"/>
      </rPr>
      <t>(23)</t>
    </r>
    <r>
      <rPr>
        <sz val="10"/>
        <color theme="1"/>
        <rFont val="標楷體"/>
        <family val="4"/>
        <charset val="136"/>
      </rPr>
      <t>列</t>
    </r>
  </si>
  <si>
    <r>
      <t xml:space="preserve">3b.1.1.1.23 </t>
    </r>
    <r>
      <rPr>
        <sz val="10"/>
        <color theme="1"/>
        <rFont val="標楷體"/>
        <family val="4"/>
        <charset val="136"/>
      </rPr>
      <t>其他財產保險</t>
    </r>
    <phoneticPr fontId="28" type="noConversion"/>
  </si>
  <si>
    <r>
      <rPr>
        <sz val="10"/>
        <color theme="1"/>
        <rFont val="標楷體"/>
        <family val="4"/>
        <charset val="136"/>
      </rPr>
      <t>「表</t>
    </r>
    <r>
      <rPr>
        <sz val="10"/>
        <color theme="1"/>
        <rFont val="Book Antiqua"/>
        <family val="1"/>
      </rPr>
      <t>22-3</t>
    </r>
    <r>
      <rPr>
        <sz val="10"/>
        <color theme="1"/>
        <rFont val="標楷體"/>
        <family val="4"/>
        <charset val="136"/>
      </rPr>
      <t>：自留保費明細表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(3)</t>
    </r>
    <r>
      <rPr>
        <sz val="10"/>
        <color theme="1"/>
        <rFont val="標楷體"/>
        <family val="4"/>
        <charset val="136"/>
      </rPr>
      <t>欄第</t>
    </r>
    <r>
      <rPr>
        <sz val="10"/>
        <color theme="1"/>
        <rFont val="Book Antiqua"/>
        <family val="1"/>
      </rPr>
      <t>(24)</t>
    </r>
    <r>
      <rPr>
        <sz val="10"/>
        <color theme="1"/>
        <rFont val="標楷體"/>
        <family val="4"/>
        <charset val="136"/>
      </rPr>
      <t>列</t>
    </r>
  </si>
  <si>
    <r>
      <t xml:space="preserve">3b.1.1.1.24 </t>
    </r>
    <r>
      <rPr>
        <sz val="10"/>
        <color theme="1"/>
        <rFont val="標楷體"/>
        <family val="4"/>
        <charset val="136"/>
      </rPr>
      <t>傷害保險</t>
    </r>
    <phoneticPr fontId="28" type="noConversion"/>
  </si>
  <si>
    <r>
      <rPr>
        <sz val="10"/>
        <color theme="1"/>
        <rFont val="標楷體"/>
        <family val="4"/>
        <charset val="136"/>
      </rPr>
      <t>「表</t>
    </r>
    <r>
      <rPr>
        <sz val="10"/>
        <color theme="1"/>
        <rFont val="Book Antiqua"/>
        <family val="1"/>
      </rPr>
      <t>22-3</t>
    </r>
    <r>
      <rPr>
        <sz val="10"/>
        <color theme="1"/>
        <rFont val="標楷體"/>
        <family val="4"/>
        <charset val="136"/>
      </rPr>
      <t>：自留保費明細表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(3)</t>
    </r>
    <r>
      <rPr>
        <sz val="10"/>
        <color theme="1"/>
        <rFont val="標楷體"/>
        <family val="4"/>
        <charset val="136"/>
      </rPr>
      <t>欄第</t>
    </r>
    <r>
      <rPr>
        <sz val="10"/>
        <color theme="1"/>
        <rFont val="Book Antiqua"/>
        <family val="1"/>
      </rPr>
      <t>(25)</t>
    </r>
    <r>
      <rPr>
        <sz val="10"/>
        <color theme="1"/>
        <rFont val="標楷體"/>
        <family val="4"/>
        <charset val="136"/>
      </rPr>
      <t>列</t>
    </r>
  </si>
  <si>
    <r>
      <t xml:space="preserve">3b.1.1.1.25 </t>
    </r>
    <r>
      <rPr>
        <sz val="10"/>
        <color theme="1"/>
        <rFont val="標楷體"/>
        <family val="4"/>
        <charset val="136"/>
      </rPr>
      <t>非政策性地震險</t>
    </r>
    <phoneticPr fontId="28" type="noConversion"/>
  </si>
  <si>
    <r>
      <rPr>
        <sz val="10"/>
        <color theme="1"/>
        <rFont val="標楷體"/>
        <family val="4"/>
        <charset val="136"/>
      </rPr>
      <t>「表</t>
    </r>
    <r>
      <rPr>
        <sz val="10"/>
        <color theme="1"/>
        <rFont val="Book Antiqua"/>
        <family val="1"/>
      </rPr>
      <t>22-3</t>
    </r>
    <r>
      <rPr>
        <sz val="10"/>
        <color theme="1"/>
        <rFont val="標楷體"/>
        <family val="4"/>
        <charset val="136"/>
      </rPr>
      <t>：自留保費明細表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(3)</t>
    </r>
    <r>
      <rPr>
        <sz val="10"/>
        <color theme="1"/>
        <rFont val="標楷體"/>
        <family val="4"/>
        <charset val="136"/>
      </rPr>
      <t>欄第</t>
    </r>
    <r>
      <rPr>
        <sz val="10"/>
        <color theme="1"/>
        <rFont val="Book Antiqua"/>
        <family val="1"/>
      </rPr>
      <t>(26)</t>
    </r>
    <r>
      <rPr>
        <sz val="10"/>
        <color theme="1"/>
        <rFont val="標楷體"/>
        <family val="4"/>
        <charset val="136"/>
      </rPr>
      <t>列</t>
    </r>
  </si>
  <si>
    <r>
      <t xml:space="preserve">3b.1.1.1.26 </t>
    </r>
    <r>
      <rPr>
        <sz val="10"/>
        <color theme="1"/>
        <rFont val="標楷體"/>
        <family val="4"/>
        <charset val="136"/>
      </rPr>
      <t>個人綜合保險</t>
    </r>
    <phoneticPr fontId="28" type="noConversion"/>
  </si>
  <si>
    <r>
      <rPr>
        <sz val="10"/>
        <color theme="1"/>
        <rFont val="標楷體"/>
        <family val="4"/>
        <charset val="136"/>
      </rPr>
      <t>「表</t>
    </r>
    <r>
      <rPr>
        <sz val="10"/>
        <color theme="1"/>
        <rFont val="Book Antiqua"/>
        <family val="1"/>
      </rPr>
      <t>22-3</t>
    </r>
    <r>
      <rPr>
        <sz val="10"/>
        <color theme="1"/>
        <rFont val="標楷體"/>
        <family val="4"/>
        <charset val="136"/>
      </rPr>
      <t>：自留保費明細表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(3)</t>
    </r>
    <r>
      <rPr>
        <sz val="10"/>
        <color theme="1"/>
        <rFont val="標楷體"/>
        <family val="4"/>
        <charset val="136"/>
      </rPr>
      <t>欄第</t>
    </r>
    <r>
      <rPr>
        <sz val="10"/>
        <color theme="1"/>
        <rFont val="Book Antiqua"/>
        <family val="1"/>
      </rPr>
      <t>(27)</t>
    </r>
    <r>
      <rPr>
        <sz val="10"/>
        <color theme="1"/>
        <rFont val="標楷體"/>
        <family val="4"/>
        <charset val="136"/>
      </rPr>
      <t>列</t>
    </r>
  </si>
  <si>
    <r>
      <t xml:space="preserve">3b.1.1.1.27 </t>
    </r>
    <r>
      <rPr>
        <sz val="10"/>
        <color theme="1"/>
        <rFont val="標楷體"/>
        <family val="4"/>
        <charset val="136"/>
      </rPr>
      <t>商業綜合保險</t>
    </r>
    <phoneticPr fontId="28" type="noConversion"/>
  </si>
  <si>
    <r>
      <rPr>
        <sz val="10"/>
        <color theme="1"/>
        <rFont val="標楷體"/>
        <family val="4"/>
        <charset val="136"/>
      </rPr>
      <t>「表</t>
    </r>
    <r>
      <rPr>
        <sz val="10"/>
        <color theme="1"/>
        <rFont val="Book Antiqua"/>
        <family val="1"/>
      </rPr>
      <t>22-3</t>
    </r>
    <r>
      <rPr>
        <sz val="10"/>
        <color theme="1"/>
        <rFont val="標楷體"/>
        <family val="4"/>
        <charset val="136"/>
      </rPr>
      <t>：自留保費明細表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(3)</t>
    </r>
    <r>
      <rPr>
        <sz val="10"/>
        <color theme="1"/>
        <rFont val="標楷體"/>
        <family val="4"/>
        <charset val="136"/>
      </rPr>
      <t>欄第</t>
    </r>
    <r>
      <rPr>
        <sz val="10"/>
        <color theme="1"/>
        <rFont val="Book Antiqua"/>
        <family val="1"/>
      </rPr>
      <t>(28)</t>
    </r>
    <r>
      <rPr>
        <sz val="10"/>
        <color theme="1"/>
        <rFont val="標楷體"/>
        <family val="4"/>
        <charset val="136"/>
      </rPr>
      <t>列</t>
    </r>
  </si>
  <si>
    <r>
      <t>3b.1.1.1.28</t>
    </r>
    <r>
      <rPr>
        <sz val="10"/>
        <color theme="1"/>
        <rFont val="標楷體"/>
        <family val="4"/>
        <charset val="136"/>
      </rPr>
      <t>颱風、洪水保險</t>
    </r>
    <phoneticPr fontId="28" type="noConversion"/>
  </si>
  <si>
    <r>
      <rPr>
        <sz val="10"/>
        <color theme="1"/>
        <rFont val="標楷體"/>
        <family val="4"/>
        <charset val="136"/>
      </rPr>
      <t>「表</t>
    </r>
    <r>
      <rPr>
        <sz val="10"/>
        <color theme="1"/>
        <rFont val="Book Antiqua"/>
        <family val="1"/>
      </rPr>
      <t>22-3</t>
    </r>
    <r>
      <rPr>
        <sz val="10"/>
        <color theme="1"/>
        <rFont val="標楷體"/>
        <family val="4"/>
        <charset val="136"/>
      </rPr>
      <t>：自留保費明細表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(3)</t>
    </r>
    <r>
      <rPr>
        <sz val="10"/>
        <color theme="1"/>
        <rFont val="標楷體"/>
        <family val="4"/>
        <charset val="136"/>
      </rPr>
      <t>欄第</t>
    </r>
    <r>
      <rPr>
        <sz val="10"/>
        <color theme="1"/>
        <rFont val="Book Antiqua"/>
        <family val="1"/>
      </rPr>
      <t>(29)</t>
    </r>
    <r>
      <rPr>
        <sz val="10"/>
        <color theme="1"/>
        <rFont val="標楷體"/>
        <family val="4"/>
        <charset val="136"/>
      </rPr>
      <t>列</t>
    </r>
  </si>
  <si>
    <r>
      <t xml:space="preserve">3b.1.1.1.29 </t>
    </r>
    <r>
      <rPr>
        <sz val="10"/>
        <color theme="1"/>
        <rFont val="標楷體"/>
        <family val="4"/>
        <charset val="136"/>
      </rPr>
      <t>政策性住宅地震基本保險</t>
    </r>
    <phoneticPr fontId="28" type="noConversion"/>
  </si>
  <si>
    <r>
      <rPr>
        <sz val="10"/>
        <color theme="1"/>
        <rFont val="標楷體"/>
        <family val="4"/>
        <charset val="136"/>
      </rPr>
      <t>「表</t>
    </r>
    <r>
      <rPr>
        <sz val="10"/>
        <color theme="1"/>
        <rFont val="Book Antiqua"/>
        <family val="1"/>
      </rPr>
      <t>22-3</t>
    </r>
    <r>
      <rPr>
        <sz val="10"/>
        <color theme="1"/>
        <rFont val="標楷體"/>
        <family val="4"/>
        <charset val="136"/>
      </rPr>
      <t>：自留保費明細表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(3)</t>
    </r>
    <r>
      <rPr>
        <sz val="10"/>
        <color theme="1"/>
        <rFont val="標楷體"/>
        <family val="4"/>
        <charset val="136"/>
      </rPr>
      <t>欄第</t>
    </r>
    <r>
      <rPr>
        <sz val="10"/>
        <color theme="1"/>
        <rFont val="Book Antiqua"/>
        <family val="1"/>
      </rPr>
      <t>(30)</t>
    </r>
    <r>
      <rPr>
        <sz val="10"/>
        <color theme="1"/>
        <rFont val="標楷體"/>
        <family val="4"/>
        <charset val="136"/>
      </rPr>
      <t>列</t>
    </r>
  </si>
  <si>
    <r>
      <t xml:space="preserve">3b.1.1.1.30 </t>
    </r>
    <r>
      <rPr>
        <sz val="10"/>
        <color theme="1"/>
        <rFont val="標楷體"/>
        <family val="4"/>
        <charset val="136"/>
      </rPr>
      <t>健康保險</t>
    </r>
    <phoneticPr fontId="28" type="noConversion"/>
  </si>
  <si>
    <r>
      <rPr>
        <sz val="10"/>
        <color theme="1"/>
        <rFont val="標楷體"/>
        <family val="4"/>
        <charset val="136"/>
      </rPr>
      <t>「表</t>
    </r>
    <r>
      <rPr>
        <sz val="10"/>
        <color theme="1"/>
        <rFont val="Book Antiqua"/>
        <family val="1"/>
      </rPr>
      <t>22-3</t>
    </r>
    <r>
      <rPr>
        <sz val="10"/>
        <color theme="1"/>
        <rFont val="標楷體"/>
        <family val="4"/>
        <charset val="136"/>
      </rPr>
      <t>：自留保費明細表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(3)</t>
    </r>
    <r>
      <rPr>
        <sz val="10"/>
        <color theme="1"/>
        <rFont val="標楷體"/>
        <family val="4"/>
        <charset val="136"/>
      </rPr>
      <t>欄第</t>
    </r>
    <r>
      <rPr>
        <sz val="10"/>
        <color theme="1"/>
        <rFont val="Book Antiqua"/>
        <family val="1"/>
      </rPr>
      <t>(31)</t>
    </r>
    <r>
      <rPr>
        <sz val="10"/>
        <color theme="1"/>
        <rFont val="標楷體"/>
        <family val="4"/>
        <charset val="136"/>
      </rPr>
      <t>列</t>
    </r>
    <phoneticPr fontId="28" type="noConversion"/>
  </si>
  <si>
    <r>
      <t>3b.1.1.2</t>
    </r>
    <r>
      <rPr>
        <sz val="10"/>
        <color theme="1"/>
        <rFont val="標楷體"/>
        <family val="4"/>
        <charset val="136"/>
      </rPr>
      <t>國外業務</t>
    </r>
    <phoneticPr fontId="28" type="noConversion"/>
  </si>
  <si>
    <r>
      <t xml:space="preserve">3b.1.1.2.1 </t>
    </r>
    <r>
      <rPr>
        <sz val="10"/>
        <color theme="1"/>
        <rFont val="標楷體"/>
        <family val="4"/>
        <charset val="136"/>
      </rPr>
      <t>火災保險</t>
    </r>
    <phoneticPr fontId="28" type="noConversion"/>
  </si>
  <si>
    <r>
      <t xml:space="preserve">3b.1.1.2.2 </t>
    </r>
    <r>
      <rPr>
        <sz val="10"/>
        <color theme="1"/>
        <rFont val="標楷體"/>
        <family val="4"/>
        <charset val="136"/>
      </rPr>
      <t>貨物海上保險</t>
    </r>
    <phoneticPr fontId="28" type="noConversion"/>
  </si>
  <si>
    <r>
      <t xml:space="preserve">3b.1.1.2.3 </t>
    </r>
    <r>
      <rPr>
        <sz val="10"/>
        <color theme="1"/>
        <rFont val="標楷體"/>
        <family val="4"/>
        <charset val="136"/>
      </rPr>
      <t>船體保險</t>
    </r>
    <phoneticPr fontId="28" type="noConversion"/>
  </si>
  <si>
    <r>
      <t xml:space="preserve">3b.1.1.2.4 </t>
    </r>
    <r>
      <rPr>
        <sz val="10"/>
        <color theme="1"/>
        <rFont val="標楷體"/>
        <family val="4"/>
        <charset val="136"/>
      </rPr>
      <t>漁船保險</t>
    </r>
    <phoneticPr fontId="28" type="noConversion"/>
  </si>
  <si>
    <r>
      <t xml:space="preserve">3b.1.1.2.5 </t>
    </r>
    <r>
      <rPr>
        <sz val="10"/>
        <color theme="1"/>
        <rFont val="標楷體"/>
        <family val="4"/>
        <charset val="136"/>
      </rPr>
      <t>汽車保險</t>
    </r>
    <phoneticPr fontId="28" type="noConversion"/>
  </si>
  <si>
    <r>
      <t xml:space="preserve">3b.1.1.2.6 </t>
    </r>
    <r>
      <rPr>
        <sz val="10"/>
        <color theme="1"/>
        <rFont val="標楷體"/>
        <family val="4"/>
        <charset val="136"/>
      </rPr>
      <t>航空保險</t>
    </r>
    <phoneticPr fontId="28" type="noConversion"/>
  </si>
  <si>
    <r>
      <t xml:space="preserve">3b.1.1.2.7 </t>
    </r>
    <r>
      <rPr>
        <sz val="10"/>
        <color theme="1"/>
        <rFont val="標楷體"/>
        <family val="4"/>
        <charset val="136"/>
      </rPr>
      <t>工程保險</t>
    </r>
    <phoneticPr fontId="28" type="noConversion"/>
  </si>
  <si>
    <r>
      <t xml:space="preserve">3b.1.1.2.8 </t>
    </r>
    <r>
      <rPr>
        <sz val="10"/>
        <color theme="1"/>
        <rFont val="標楷體"/>
        <family val="4"/>
        <charset val="136"/>
      </rPr>
      <t>其他財產保險</t>
    </r>
    <phoneticPr fontId="28" type="noConversion"/>
  </si>
  <si>
    <r>
      <t>3b.1.2</t>
    </r>
    <r>
      <rPr>
        <sz val="10"/>
        <color theme="1"/>
        <rFont val="標楷體"/>
        <family val="4"/>
        <charset val="136"/>
      </rPr>
      <t>人身保險業</t>
    </r>
    <phoneticPr fontId="28" type="noConversion"/>
  </si>
  <si>
    <r>
      <t>3b.1.2.1</t>
    </r>
    <r>
      <rPr>
        <sz val="10"/>
        <color theme="1"/>
        <rFont val="標楷體"/>
        <family val="4"/>
        <charset val="136"/>
      </rPr>
      <t>國內業務</t>
    </r>
    <phoneticPr fontId="28" type="noConversion"/>
  </si>
  <si>
    <r>
      <t xml:space="preserve">3b.1.2.1.1 </t>
    </r>
    <r>
      <rPr>
        <sz val="10"/>
        <color theme="1"/>
        <rFont val="標楷體"/>
        <family val="4"/>
        <charset val="136"/>
      </rPr>
      <t>人壽保險</t>
    </r>
    <phoneticPr fontId="28" type="noConversion"/>
  </si>
  <si>
    <r>
      <rPr>
        <sz val="10"/>
        <color theme="1"/>
        <rFont val="標楷體"/>
        <family val="4"/>
        <charset val="136"/>
      </rPr>
      <t>「表</t>
    </r>
    <r>
      <rPr>
        <sz val="10"/>
        <color theme="1"/>
        <rFont val="Book Antiqua"/>
        <family val="1"/>
      </rPr>
      <t>23-2</t>
    </r>
    <r>
      <rPr>
        <sz val="10"/>
        <color theme="1"/>
        <rFont val="標楷體"/>
        <family val="4"/>
        <charset val="136"/>
      </rPr>
      <t>：未滿期保費準備金及自留滿期保費計算比較表</t>
    </r>
    <r>
      <rPr>
        <sz val="10"/>
        <color theme="1"/>
        <rFont val="Book Antiqua"/>
        <family val="1"/>
      </rPr>
      <t>(</t>
    </r>
    <r>
      <rPr>
        <sz val="10"/>
        <color theme="1"/>
        <rFont val="標楷體"/>
        <family val="4"/>
        <charset val="136"/>
      </rPr>
      <t>人身再保險</t>
    </r>
    <r>
      <rPr>
        <sz val="10"/>
        <color theme="1"/>
        <rFont val="Book Antiqua"/>
        <family val="1"/>
      </rPr>
      <t>)</t>
    </r>
    <r>
      <rPr>
        <sz val="10"/>
        <color theme="1"/>
        <rFont val="標楷體"/>
        <family val="4"/>
        <charset val="136"/>
      </rPr>
      <t>」第</t>
    </r>
    <r>
      <rPr>
        <sz val="10"/>
        <color theme="1"/>
        <rFont val="Book Antiqua"/>
        <family val="1"/>
      </rPr>
      <t>(4)</t>
    </r>
    <r>
      <rPr>
        <sz val="10"/>
        <color theme="1"/>
        <rFont val="標楷體"/>
        <family val="4"/>
        <charset val="136"/>
      </rPr>
      <t>欄第</t>
    </r>
    <r>
      <rPr>
        <sz val="10"/>
        <color theme="1"/>
        <rFont val="Book Antiqua"/>
        <family val="1"/>
      </rPr>
      <t>(2)</t>
    </r>
    <r>
      <rPr>
        <sz val="10"/>
        <color theme="1"/>
        <rFont val="標楷體"/>
        <family val="4"/>
        <charset val="136"/>
      </rPr>
      <t>列</t>
    </r>
    <phoneticPr fontId="28" type="noConversion"/>
  </si>
  <si>
    <r>
      <t xml:space="preserve">3b.1.2.1.2 </t>
    </r>
    <r>
      <rPr>
        <sz val="10"/>
        <color theme="1"/>
        <rFont val="標楷體"/>
        <family val="4"/>
        <charset val="136"/>
      </rPr>
      <t>傷害保險</t>
    </r>
    <phoneticPr fontId="28" type="noConversion"/>
  </si>
  <si>
    <r>
      <rPr>
        <sz val="10"/>
        <color theme="1"/>
        <rFont val="標楷體"/>
        <family val="4"/>
        <charset val="136"/>
      </rPr>
      <t>「表</t>
    </r>
    <r>
      <rPr>
        <sz val="10"/>
        <color theme="1"/>
        <rFont val="Book Antiqua"/>
        <family val="1"/>
      </rPr>
      <t>23-2</t>
    </r>
    <r>
      <rPr>
        <sz val="10"/>
        <color theme="1"/>
        <rFont val="標楷體"/>
        <family val="4"/>
        <charset val="136"/>
      </rPr>
      <t>：未滿期保費準備金及自留滿期保費計算比較表</t>
    </r>
    <r>
      <rPr>
        <sz val="10"/>
        <color theme="1"/>
        <rFont val="Book Antiqua"/>
        <family val="1"/>
      </rPr>
      <t>(</t>
    </r>
    <r>
      <rPr>
        <sz val="10"/>
        <color theme="1"/>
        <rFont val="標楷體"/>
        <family val="4"/>
        <charset val="136"/>
      </rPr>
      <t>人身再保險</t>
    </r>
    <r>
      <rPr>
        <sz val="10"/>
        <color theme="1"/>
        <rFont val="Book Antiqua"/>
        <family val="1"/>
      </rPr>
      <t>)</t>
    </r>
    <r>
      <rPr>
        <sz val="10"/>
        <color theme="1"/>
        <rFont val="標楷體"/>
        <family val="4"/>
        <charset val="136"/>
      </rPr>
      <t>」第</t>
    </r>
    <r>
      <rPr>
        <sz val="10"/>
        <color theme="1"/>
        <rFont val="Book Antiqua"/>
        <family val="1"/>
      </rPr>
      <t>(4)</t>
    </r>
    <r>
      <rPr>
        <sz val="10"/>
        <color theme="1"/>
        <rFont val="標楷體"/>
        <family val="4"/>
        <charset val="136"/>
      </rPr>
      <t>欄第</t>
    </r>
    <r>
      <rPr>
        <sz val="10"/>
        <color theme="1"/>
        <rFont val="Book Antiqua"/>
        <family val="1"/>
      </rPr>
      <t>(3)</t>
    </r>
    <r>
      <rPr>
        <sz val="10"/>
        <color theme="1"/>
        <rFont val="標楷體"/>
        <family val="4"/>
        <charset val="136"/>
      </rPr>
      <t>列</t>
    </r>
    <phoneticPr fontId="28" type="noConversion"/>
  </si>
  <si>
    <r>
      <t xml:space="preserve">3b.1.2.1.3 </t>
    </r>
    <r>
      <rPr>
        <sz val="10"/>
        <color theme="1"/>
        <rFont val="標楷體"/>
        <family val="4"/>
        <charset val="136"/>
      </rPr>
      <t>健康保險</t>
    </r>
    <r>
      <rPr>
        <sz val="10"/>
        <color theme="1"/>
        <rFont val="Book Antiqua"/>
        <family val="1"/>
      </rPr>
      <t>(</t>
    </r>
    <r>
      <rPr>
        <sz val="10"/>
        <color theme="1"/>
        <rFont val="標楷體"/>
        <family val="4"/>
        <charset val="136"/>
      </rPr>
      <t>一年期與長期</t>
    </r>
    <r>
      <rPr>
        <sz val="10"/>
        <color theme="1"/>
        <rFont val="Book Antiqua"/>
        <family val="1"/>
      </rPr>
      <t>)</t>
    </r>
    <phoneticPr fontId="28" type="noConversion"/>
  </si>
  <si>
    <r>
      <rPr>
        <sz val="10"/>
        <color theme="1"/>
        <rFont val="標楷體"/>
        <family val="4"/>
        <charset val="136"/>
      </rPr>
      <t>「表</t>
    </r>
    <r>
      <rPr>
        <sz val="10"/>
        <color theme="1"/>
        <rFont val="Book Antiqua"/>
        <family val="1"/>
      </rPr>
      <t>23-2</t>
    </r>
    <r>
      <rPr>
        <sz val="10"/>
        <color theme="1"/>
        <rFont val="標楷體"/>
        <family val="4"/>
        <charset val="136"/>
      </rPr>
      <t>：未滿期保費準備金及自留滿期保費計算比較表</t>
    </r>
    <r>
      <rPr>
        <sz val="10"/>
        <color theme="1"/>
        <rFont val="Book Antiqua"/>
        <family val="1"/>
      </rPr>
      <t>(</t>
    </r>
    <r>
      <rPr>
        <sz val="10"/>
        <color theme="1"/>
        <rFont val="標楷體"/>
        <family val="4"/>
        <charset val="136"/>
      </rPr>
      <t>人身再保險</t>
    </r>
    <r>
      <rPr>
        <sz val="10"/>
        <color theme="1"/>
        <rFont val="Book Antiqua"/>
        <family val="1"/>
      </rPr>
      <t>)</t>
    </r>
    <r>
      <rPr>
        <sz val="10"/>
        <color theme="1"/>
        <rFont val="標楷體"/>
        <family val="4"/>
        <charset val="136"/>
      </rPr>
      <t>」第</t>
    </r>
    <r>
      <rPr>
        <sz val="10"/>
        <color theme="1"/>
        <rFont val="Book Antiqua"/>
        <family val="1"/>
      </rPr>
      <t>(4)</t>
    </r>
    <r>
      <rPr>
        <sz val="10"/>
        <color theme="1"/>
        <rFont val="標楷體"/>
        <family val="4"/>
        <charset val="136"/>
      </rPr>
      <t>欄第</t>
    </r>
    <r>
      <rPr>
        <sz val="10"/>
        <color theme="1"/>
        <rFont val="Book Antiqua"/>
        <family val="1"/>
      </rPr>
      <t>(4)</t>
    </r>
    <r>
      <rPr>
        <sz val="10"/>
        <color theme="1"/>
        <rFont val="標楷體"/>
        <family val="4"/>
        <charset val="136"/>
      </rPr>
      <t>列</t>
    </r>
    <phoneticPr fontId="28" type="noConversion"/>
  </si>
  <si>
    <r>
      <t xml:space="preserve">3b.1.2.1.4 </t>
    </r>
    <r>
      <rPr>
        <sz val="10"/>
        <color theme="1"/>
        <rFont val="標楷體"/>
        <family val="4"/>
        <charset val="136"/>
      </rPr>
      <t>年金保險</t>
    </r>
    <phoneticPr fontId="28" type="noConversion"/>
  </si>
  <si>
    <r>
      <rPr>
        <sz val="10"/>
        <color theme="1"/>
        <rFont val="標楷體"/>
        <family val="4"/>
        <charset val="136"/>
      </rPr>
      <t>「表</t>
    </r>
    <r>
      <rPr>
        <sz val="10"/>
        <color theme="1"/>
        <rFont val="Book Antiqua"/>
        <family val="1"/>
      </rPr>
      <t>23-2</t>
    </r>
    <r>
      <rPr>
        <sz val="10"/>
        <color theme="1"/>
        <rFont val="標楷體"/>
        <family val="4"/>
        <charset val="136"/>
      </rPr>
      <t>：未滿期保費準備金及自留滿期保費計算比較表</t>
    </r>
    <r>
      <rPr>
        <sz val="10"/>
        <color theme="1"/>
        <rFont val="Book Antiqua"/>
        <family val="1"/>
      </rPr>
      <t>(</t>
    </r>
    <r>
      <rPr>
        <sz val="10"/>
        <color theme="1"/>
        <rFont val="標楷體"/>
        <family val="4"/>
        <charset val="136"/>
      </rPr>
      <t>人身再保險</t>
    </r>
    <r>
      <rPr>
        <sz val="10"/>
        <color theme="1"/>
        <rFont val="Book Antiqua"/>
        <family val="1"/>
      </rPr>
      <t>)</t>
    </r>
    <r>
      <rPr>
        <sz val="10"/>
        <color theme="1"/>
        <rFont val="標楷體"/>
        <family val="4"/>
        <charset val="136"/>
      </rPr>
      <t>」第</t>
    </r>
    <r>
      <rPr>
        <sz val="10"/>
        <color theme="1"/>
        <rFont val="Book Antiqua"/>
        <family val="1"/>
      </rPr>
      <t>(4)</t>
    </r>
    <r>
      <rPr>
        <sz val="10"/>
        <color theme="1"/>
        <rFont val="標楷體"/>
        <family val="4"/>
        <charset val="136"/>
      </rPr>
      <t>欄第</t>
    </r>
    <r>
      <rPr>
        <sz val="10"/>
        <color theme="1"/>
        <rFont val="Book Antiqua"/>
        <family val="1"/>
      </rPr>
      <t>(5)</t>
    </r>
    <r>
      <rPr>
        <sz val="10"/>
        <color theme="1"/>
        <rFont val="標楷體"/>
        <family val="4"/>
        <charset val="136"/>
      </rPr>
      <t>列</t>
    </r>
    <phoneticPr fontId="28" type="noConversion"/>
  </si>
  <si>
    <r>
      <t xml:space="preserve">3b.1.2.1.5 </t>
    </r>
    <r>
      <rPr>
        <sz val="10"/>
        <color theme="1"/>
        <rFont val="標楷體"/>
        <family val="4"/>
        <charset val="136"/>
      </rPr>
      <t>財務再保險</t>
    </r>
    <phoneticPr fontId="28" type="noConversion"/>
  </si>
  <si>
    <r>
      <rPr>
        <sz val="10"/>
        <color theme="1"/>
        <rFont val="標楷體"/>
        <family val="4"/>
        <charset val="136"/>
      </rPr>
      <t>「表</t>
    </r>
    <r>
      <rPr>
        <sz val="10"/>
        <color theme="1"/>
        <rFont val="Book Antiqua"/>
        <family val="1"/>
      </rPr>
      <t>23-2</t>
    </r>
    <r>
      <rPr>
        <sz val="10"/>
        <color theme="1"/>
        <rFont val="標楷體"/>
        <family val="4"/>
        <charset val="136"/>
      </rPr>
      <t>：未滿期保費準備金及自留滿期保費計算比較表</t>
    </r>
    <r>
      <rPr>
        <sz val="10"/>
        <color theme="1"/>
        <rFont val="Book Antiqua"/>
        <family val="1"/>
      </rPr>
      <t>(</t>
    </r>
    <r>
      <rPr>
        <sz val="10"/>
        <color theme="1"/>
        <rFont val="標楷體"/>
        <family val="4"/>
        <charset val="136"/>
      </rPr>
      <t>人身再保險</t>
    </r>
    <r>
      <rPr>
        <sz val="10"/>
        <color theme="1"/>
        <rFont val="Book Antiqua"/>
        <family val="1"/>
      </rPr>
      <t>)</t>
    </r>
    <r>
      <rPr>
        <sz val="10"/>
        <color theme="1"/>
        <rFont val="標楷體"/>
        <family val="4"/>
        <charset val="136"/>
      </rPr>
      <t>」第</t>
    </r>
    <r>
      <rPr>
        <sz val="10"/>
        <color theme="1"/>
        <rFont val="Book Antiqua"/>
        <family val="1"/>
      </rPr>
      <t>(4)</t>
    </r>
    <r>
      <rPr>
        <sz val="10"/>
        <color theme="1"/>
        <rFont val="標楷體"/>
        <family val="4"/>
        <charset val="136"/>
      </rPr>
      <t>欄第</t>
    </r>
    <r>
      <rPr>
        <sz val="10"/>
        <color theme="1"/>
        <rFont val="Book Antiqua"/>
        <family val="1"/>
      </rPr>
      <t>(6)</t>
    </r>
    <r>
      <rPr>
        <sz val="10"/>
        <color theme="1"/>
        <rFont val="標楷體"/>
        <family val="4"/>
        <charset val="136"/>
      </rPr>
      <t>列</t>
    </r>
    <phoneticPr fontId="28" type="noConversion"/>
  </si>
  <si>
    <r>
      <t xml:space="preserve">3b.1.2.1.6 </t>
    </r>
    <r>
      <rPr>
        <sz val="10"/>
        <color theme="1"/>
        <rFont val="標楷體"/>
        <family val="4"/>
        <charset val="136"/>
      </rPr>
      <t>人壽保險</t>
    </r>
    <r>
      <rPr>
        <sz val="10"/>
        <color theme="1"/>
        <rFont val="Book Antiqua"/>
        <family val="1"/>
      </rPr>
      <t>-</t>
    </r>
    <r>
      <rPr>
        <sz val="10"/>
        <color theme="1"/>
        <rFont val="標楷體"/>
        <family val="4"/>
        <charset val="136"/>
      </rPr>
      <t>超過一年之人身保險業務</t>
    </r>
  </si>
  <si>
    <r>
      <rPr>
        <sz val="10"/>
        <color theme="1"/>
        <rFont val="標楷體"/>
        <family val="4"/>
        <charset val="136"/>
      </rPr>
      <t>超過一年之再保分出業務無未滿期保費準備；風險資本額採用「表</t>
    </r>
    <r>
      <rPr>
        <sz val="10"/>
        <color theme="1"/>
        <rFont val="Book Antiqua"/>
        <family val="1"/>
      </rPr>
      <t>30-5-1</t>
    </r>
    <r>
      <rPr>
        <sz val="10"/>
        <color theme="1"/>
        <rFont val="標楷體"/>
        <family val="4"/>
        <charset val="136"/>
      </rPr>
      <t>：超過一年之人身保險業務風險計算表」</t>
    </r>
    <r>
      <rPr>
        <sz val="10"/>
        <color theme="1"/>
        <rFont val="Book Antiqua"/>
        <family val="1"/>
      </rPr>
      <t>2.1</t>
    </r>
    <r>
      <rPr>
        <sz val="10"/>
        <color theme="1"/>
        <rFont val="標楷體"/>
        <family val="4"/>
        <charset val="136"/>
      </rPr>
      <t>個人壽險風險資本額</t>
    </r>
  </si>
  <si>
    <r>
      <t xml:space="preserve">3b.1.2.1.7 </t>
    </r>
    <r>
      <rPr>
        <sz val="10"/>
        <color theme="1"/>
        <rFont val="標楷體"/>
        <family val="4"/>
        <charset val="136"/>
      </rPr>
      <t>年金保險</t>
    </r>
    <r>
      <rPr>
        <sz val="10"/>
        <color theme="1"/>
        <rFont val="Book Antiqua"/>
        <family val="1"/>
      </rPr>
      <t>-</t>
    </r>
    <r>
      <rPr>
        <sz val="10"/>
        <color theme="1"/>
        <rFont val="標楷體"/>
        <family val="4"/>
        <charset val="136"/>
      </rPr>
      <t>超過一年之人身保險業務</t>
    </r>
  </si>
  <si>
    <r>
      <rPr>
        <sz val="10"/>
        <color theme="1"/>
        <rFont val="標楷體"/>
        <family val="4"/>
        <charset val="136"/>
      </rPr>
      <t>超過一年之再保分出業務無未滿期保費準備；風險資本額採用「表</t>
    </r>
    <r>
      <rPr>
        <sz val="10"/>
        <color theme="1"/>
        <rFont val="Book Antiqua"/>
        <family val="1"/>
      </rPr>
      <t>30-5-1</t>
    </r>
    <r>
      <rPr>
        <sz val="10"/>
        <color theme="1"/>
        <rFont val="標楷體"/>
        <family val="4"/>
        <charset val="136"/>
      </rPr>
      <t>：超過一年之人身保險業務風險計算表」</t>
    </r>
    <r>
      <rPr>
        <sz val="10"/>
        <color theme="1"/>
        <rFont val="Book Antiqua"/>
        <family val="1"/>
      </rPr>
      <t>2.2</t>
    </r>
    <r>
      <rPr>
        <sz val="10"/>
        <color theme="1"/>
        <rFont val="標楷體"/>
        <family val="4"/>
        <charset val="136"/>
      </rPr>
      <t>年金保險風險資本額</t>
    </r>
  </si>
  <si>
    <r>
      <t>3b.1.2.2</t>
    </r>
    <r>
      <rPr>
        <sz val="10"/>
        <color theme="1"/>
        <rFont val="標楷體"/>
        <family val="4"/>
        <charset val="136"/>
      </rPr>
      <t>國外業務</t>
    </r>
    <phoneticPr fontId="28" type="noConversion"/>
  </si>
  <si>
    <r>
      <t xml:space="preserve">3b.1.2.2.1 </t>
    </r>
    <r>
      <rPr>
        <sz val="10"/>
        <color theme="1"/>
        <rFont val="標楷體"/>
        <family val="4"/>
        <charset val="136"/>
      </rPr>
      <t>人壽保險</t>
    </r>
    <phoneticPr fontId="28" type="noConversion"/>
  </si>
  <si>
    <r>
      <rPr>
        <sz val="10"/>
        <color theme="1"/>
        <rFont val="標楷體"/>
        <family val="4"/>
        <charset val="136"/>
      </rPr>
      <t>「表</t>
    </r>
    <r>
      <rPr>
        <sz val="10"/>
        <color theme="1"/>
        <rFont val="Book Antiqua"/>
        <family val="1"/>
      </rPr>
      <t>23-2</t>
    </r>
    <r>
      <rPr>
        <sz val="10"/>
        <color theme="1"/>
        <rFont val="標楷體"/>
        <family val="4"/>
        <charset val="136"/>
      </rPr>
      <t>：未滿期保費準備金及自留滿期保費計算比較表</t>
    </r>
    <r>
      <rPr>
        <sz val="10"/>
        <color theme="1"/>
        <rFont val="Book Antiqua"/>
        <family val="1"/>
      </rPr>
      <t>(</t>
    </r>
    <r>
      <rPr>
        <sz val="10"/>
        <color theme="1"/>
        <rFont val="標楷體"/>
        <family val="4"/>
        <charset val="136"/>
      </rPr>
      <t>人身再保險</t>
    </r>
    <r>
      <rPr>
        <sz val="10"/>
        <color theme="1"/>
        <rFont val="Book Antiqua"/>
        <family val="1"/>
      </rPr>
      <t>)</t>
    </r>
    <r>
      <rPr>
        <sz val="10"/>
        <color theme="1"/>
        <rFont val="標楷體"/>
        <family val="4"/>
        <charset val="136"/>
      </rPr>
      <t>」第</t>
    </r>
    <r>
      <rPr>
        <sz val="10"/>
        <color theme="1"/>
        <rFont val="Book Antiqua"/>
        <family val="1"/>
      </rPr>
      <t>(4)</t>
    </r>
    <r>
      <rPr>
        <sz val="10"/>
        <color theme="1"/>
        <rFont val="標楷體"/>
        <family val="4"/>
        <charset val="136"/>
      </rPr>
      <t>欄第</t>
    </r>
    <r>
      <rPr>
        <sz val="10"/>
        <color theme="1"/>
        <rFont val="Book Antiqua"/>
        <family val="1"/>
      </rPr>
      <t>(10)</t>
    </r>
    <r>
      <rPr>
        <sz val="10"/>
        <color theme="1"/>
        <rFont val="標楷體"/>
        <family val="4"/>
        <charset val="136"/>
      </rPr>
      <t>列</t>
    </r>
    <phoneticPr fontId="28" type="noConversion"/>
  </si>
  <si>
    <r>
      <t xml:space="preserve">3b.1.2.2.2 </t>
    </r>
    <r>
      <rPr>
        <sz val="10"/>
        <color theme="1"/>
        <rFont val="標楷體"/>
        <family val="4"/>
        <charset val="136"/>
      </rPr>
      <t>傷害保險</t>
    </r>
    <phoneticPr fontId="28" type="noConversion"/>
  </si>
  <si>
    <r>
      <rPr>
        <sz val="10"/>
        <color theme="1"/>
        <rFont val="標楷體"/>
        <family val="4"/>
        <charset val="136"/>
      </rPr>
      <t>「表</t>
    </r>
    <r>
      <rPr>
        <sz val="10"/>
        <color theme="1"/>
        <rFont val="Book Antiqua"/>
        <family val="1"/>
      </rPr>
      <t>23-2</t>
    </r>
    <r>
      <rPr>
        <sz val="10"/>
        <color theme="1"/>
        <rFont val="標楷體"/>
        <family val="4"/>
        <charset val="136"/>
      </rPr>
      <t>：未滿期保費準備金及自留滿期保費計算比較表</t>
    </r>
    <r>
      <rPr>
        <sz val="10"/>
        <color theme="1"/>
        <rFont val="Book Antiqua"/>
        <family val="1"/>
      </rPr>
      <t>(</t>
    </r>
    <r>
      <rPr>
        <sz val="10"/>
        <color theme="1"/>
        <rFont val="標楷體"/>
        <family val="4"/>
        <charset val="136"/>
      </rPr>
      <t>人身再保險</t>
    </r>
    <r>
      <rPr>
        <sz val="10"/>
        <color theme="1"/>
        <rFont val="Book Antiqua"/>
        <family val="1"/>
      </rPr>
      <t>)</t>
    </r>
    <r>
      <rPr>
        <sz val="10"/>
        <color theme="1"/>
        <rFont val="標楷體"/>
        <family val="4"/>
        <charset val="136"/>
      </rPr>
      <t>」第</t>
    </r>
    <r>
      <rPr>
        <sz val="10"/>
        <color theme="1"/>
        <rFont val="Book Antiqua"/>
        <family val="1"/>
      </rPr>
      <t>(4)</t>
    </r>
    <r>
      <rPr>
        <sz val="10"/>
        <color theme="1"/>
        <rFont val="標楷體"/>
        <family val="4"/>
        <charset val="136"/>
      </rPr>
      <t>欄第</t>
    </r>
    <r>
      <rPr>
        <sz val="10"/>
        <color theme="1"/>
        <rFont val="Book Antiqua"/>
        <family val="1"/>
      </rPr>
      <t>(11)</t>
    </r>
    <r>
      <rPr>
        <sz val="10"/>
        <color theme="1"/>
        <rFont val="標楷體"/>
        <family val="4"/>
        <charset val="136"/>
      </rPr>
      <t>列</t>
    </r>
    <phoneticPr fontId="28" type="noConversion"/>
  </si>
  <si>
    <r>
      <t xml:space="preserve">3b.1.2.2.3 </t>
    </r>
    <r>
      <rPr>
        <sz val="10"/>
        <color theme="1"/>
        <rFont val="標楷體"/>
        <family val="4"/>
        <charset val="136"/>
      </rPr>
      <t>健康保險</t>
    </r>
    <r>
      <rPr>
        <sz val="10"/>
        <color theme="1"/>
        <rFont val="Book Antiqua"/>
        <family val="1"/>
      </rPr>
      <t>(</t>
    </r>
    <r>
      <rPr>
        <sz val="10"/>
        <color theme="1"/>
        <rFont val="標楷體"/>
        <family val="4"/>
        <charset val="136"/>
      </rPr>
      <t>一年期與長期</t>
    </r>
    <r>
      <rPr>
        <sz val="10"/>
        <color theme="1"/>
        <rFont val="Book Antiqua"/>
        <family val="1"/>
      </rPr>
      <t>)</t>
    </r>
    <phoneticPr fontId="28" type="noConversion"/>
  </si>
  <si>
    <r>
      <rPr>
        <sz val="10"/>
        <color theme="1"/>
        <rFont val="標楷體"/>
        <family val="4"/>
        <charset val="136"/>
      </rPr>
      <t>「表</t>
    </r>
    <r>
      <rPr>
        <sz val="10"/>
        <color theme="1"/>
        <rFont val="Book Antiqua"/>
        <family val="1"/>
      </rPr>
      <t>23-2</t>
    </r>
    <r>
      <rPr>
        <sz val="10"/>
        <color theme="1"/>
        <rFont val="標楷體"/>
        <family val="4"/>
        <charset val="136"/>
      </rPr>
      <t>：未滿期保費準備金及自留滿期保費計算比較表</t>
    </r>
    <r>
      <rPr>
        <sz val="10"/>
        <color theme="1"/>
        <rFont val="Book Antiqua"/>
        <family val="1"/>
      </rPr>
      <t>(</t>
    </r>
    <r>
      <rPr>
        <sz val="10"/>
        <color theme="1"/>
        <rFont val="標楷體"/>
        <family val="4"/>
        <charset val="136"/>
      </rPr>
      <t>人身再保險</t>
    </r>
    <r>
      <rPr>
        <sz val="10"/>
        <color theme="1"/>
        <rFont val="Book Antiqua"/>
        <family val="1"/>
      </rPr>
      <t>)</t>
    </r>
    <r>
      <rPr>
        <sz val="10"/>
        <color theme="1"/>
        <rFont val="標楷體"/>
        <family val="4"/>
        <charset val="136"/>
      </rPr>
      <t>」第</t>
    </r>
    <r>
      <rPr>
        <sz val="10"/>
        <color theme="1"/>
        <rFont val="Book Antiqua"/>
        <family val="1"/>
      </rPr>
      <t>(4)</t>
    </r>
    <r>
      <rPr>
        <sz val="10"/>
        <color theme="1"/>
        <rFont val="標楷體"/>
        <family val="4"/>
        <charset val="136"/>
      </rPr>
      <t>欄第</t>
    </r>
    <r>
      <rPr>
        <sz val="10"/>
        <color theme="1"/>
        <rFont val="Book Antiqua"/>
        <family val="1"/>
      </rPr>
      <t>(12)</t>
    </r>
    <r>
      <rPr>
        <sz val="10"/>
        <color theme="1"/>
        <rFont val="標楷體"/>
        <family val="4"/>
        <charset val="136"/>
      </rPr>
      <t>列</t>
    </r>
    <phoneticPr fontId="28" type="noConversion"/>
  </si>
  <si>
    <r>
      <t xml:space="preserve">3b.1.2.2.4 </t>
    </r>
    <r>
      <rPr>
        <sz val="10"/>
        <color theme="1"/>
        <rFont val="標楷體"/>
        <family val="4"/>
        <charset val="136"/>
      </rPr>
      <t>年金保險</t>
    </r>
    <phoneticPr fontId="28" type="noConversion"/>
  </si>
  <si>
    <r>
      <rPr>
        <sz val="10"/>
        <color theme="1"/>
        <rFont val="標楷體"/>
        <family val="4"/>
        <charset val="136"/>
      </rPr>
      <t>「表</t>
    </r>
    <r>
      <rPr>
        <sz val="10"/>
        <color theme="1"/>
        <rFont val="Book Antiqua"/>
        <family val="1"/>
      </rPr>
      <t>23-2</t>
    </r>
    <r>
      <rPr>
        <sz val="10"/>
        <color theme="1"/>
        <rFont val="標楷體"/>
        <family val="4"/>
        <charset val="136"/>
      </rPr>
      <t>：未滿期保費準備金及自留滿期保費計算比較表</t>
    </r>
    <r>
      <rPr>
        <sz val="10"/>
        <color theme="1"/>
        <rFont val="Book Antiqua"/>
        <family val="1"/>
      </rPr>
      <t>(</t>
    </r>
    <r>
      <rPr>
        <sz val="10"/>
        <color theme="1"/>
        <rFont val="標楷體"/>
        <family val="4"/>
        <charset val="136"/>
      </rPr>
      <t>人身再保險</t>
    </r>
    <r>
      <rPr>
        <sz val="10"/>
        <color theme="1"/>
        <rFont val="Book Antiqua"/>
        <family val="1"/>
      </rPr>
      <t>)</t>
    </r>
    <r>
      <rPr>
        <sz val="10"/>
        <color theme="1"/>
        <rFont val="標楷體"/>
        <family val="4"/>
        <charset val="136"/>
      </rPr>
      <t>」第</t>
    </r>
    <r>
      <rPr>
        <sz val="10"/>
        <color theme="1"/>
        <rFont val="Book Antiqua"/>
        <family val="1"/>
      </rPr>
      <t>(4)</t>
    </r>
    <r>
      <rPr>
        <sz val="10"/>
        <color theme="1"/>
        <rFont val="標楷體"/>
        <family val="4"/>
        <charset val="136"/>
      </rPr>
      <t>欄第</t>
    </r>
    <r>
      <rPr>
        <sz val="10"/>
        <color theme="1"/>
        <rFont val="Book Antiqua"/>
        <family val="1"/>
      </rPr>
      <t>(13)</t>
    </r>
    <r>
      <rPr>
        <sz val="10"/>
        <color theme="1"/>
        <rFont val="標楷體"/>
        <family val="4"/>
        <charset val="136"/>
      </rPr>
      <t>列</t>
    </r>
    <phoneticPr fontId="28" type="noConversion"/>
  </si>
  <si>
    <r>
      <t xml:space="preserve">3b.1.2.2.5 </t>
    </r>
    <r>
      <rPr>
        <sz val="10"/>
        <color theme="1"/>
        <rFont val="標楷體"/>
        <family val="4"/>
        <charset val="136"/>
      </rPr>
      <t>財務再保險</t>
    </r>
    <phoneticPr fontId="28" type="noConversion"/>
  </si>
  <si>
    <r>
      <rPr>
        <sz val="10"/>
        <color theme="1"/>
        <rFont val="標楷體"/>
        <family val="4"/>
        <charset val="136"/>
      </rPr>
      <t>「表</t>
    </r>
    <r>
      <rPr>
        <sz val="10"/>
        <color theme="1"/>
        <rFont val="Book Antiqua"/>
        <family val="1"/>
      </rPr>
      <t>23-2</t>
    </r>
    <r>
      <rPr>
        <sz val="10"/>
        <color theme="1"/>
        <rFont val="標楷體"/>
        <family val="4"/>
        <charset val="136"/>
      </rPr>
      <t>：未滿期保費準備金及自留滿期保費計算比較表</t>
    </r>
    <r>
      <rPr>
        <sz val="10"/>
        <color theme="1"/>
        <rFont val="Book Antiqua"/>
        <family val="1"/>
      </rPr>
      <t>(</t>
    </r>
    <r>
      <rPr>
        <sz val="10"/>
        <color theme="1"/>
        <rFont val="標楷體"/>
        <family val="4"/>
        <charset val="136"/>
      </rPr>
      <t>人身再保險</t>
    </r>
    <r>
      <rPr>
        <sz val="10"/>
        <color theme="1"/>
        <rFont val="Book Antiqua"/>
        <family val="1"/>
      </rPr>
      <t>)</t>
    </r>
    <r>
      <rPr>
        <sz val="10"/>
        <color theme="1"/>
        <rFont val="標楷體"/>
        <family val="4"/>
        <charset val="136"/>
      </rPr>
      <t>」第</t>
    </r>
    <r>
      <rPr>
        <sz val="10"/>
        <color theme="1"/>
        <rFont val="Book Antiqua"/>
        <family val="1"/>
      </rPr>
      <t>(4)</t>
    </r>
    <r>
      <rPr>
        <sz val="10"/>
        <color theme="1"/>
        <rFont val="標楷體"/>
        <family val="4"/>
        <charset val="136"/>
      </rPr>
      <t>欄第</t>
    </r>
    <r>
      <rPr>
        <sz val="10"/>
        <color theme="1"/>
        <rFont val="Book Antiqua"/>
        <family val="1"/>
      </rPr>
      <t>(14)</t>
    </r>
    <r>
      <rPr>
        <sz val="10"/>
        <color theme="1"/>
        <rFont val="標楷體"/>
        <family val="4"/>
        <charset val="136"/>
      </rPr>
      <t>列</t>
    </r>
    <phoneticPr fontId="28" type="noConversion"/>
  </si>
  <si>
    <r>
      <t>3b.2</t>
    </r>
    <r>
      <rPr>
        <sz val="10"/>
        <color theme="1"/>
        <rFont val="標楷體"/>
        <family val="4"/>
        <charset val="136"/>
      </rPr>
      <t>自留保費風險</t>
    </r>
    <r>
      <rPr>
        <sz val="10"/>
        <color theme="1"/>
        <rFont val="Book Antiqua"/>
        <family val="1"/>
      </rPr>
      <t>--</t>
    </r>
    <r>
      <rPr>
        <sz val="10"/>
        <color theme="1"/>
        <rFont val="標楷體"/>
        <family val="4"/>
        <charset val="136"/>
      </rPr>
      <t>非比例性業務</t>
    </r>
    <phoneticPr fontId="28" type="noConversion"/>
  </si>
  <si>
    <r>
      <t>3b.2.1</t>
    </r>
    <r>
      <rPr>
        <sz val="10"/>
        <color theme="1"/>
        <rFont val="標楷體"/>
        <family val="4"/>
        <charset val="136"/>
      </rPr>
      <t>財產保險業</t>
    </r>
    <phoneticPr fontId="28" type="noConversion"/>
  </si>
  <si>
    <r>
      <t xml:space="preserve">3b.2.1.1 </t>
    </r>
    <r>
      <rPr>
        <sz val="10"/>
        <color theme="1"/>
        <rFont val="標楷體"/>
        <family val="4"/>
        <charset val="136"/>
      </rPr>
      <t>國內業務</t>
    </r>
    <phoneticPr fontId="28" type="noConversion"/>
  </si>
  <si>
    <r>
      <rPr>
        <sz val="10"/>
        <color theme="1"/>
        <rFont val="標楷體"/>
        <family val="4"/>
        <charset val="136"/>
      </rPr>
      <t>「表</t>
    </r>
    <r>
      <rPr>
        <sz val="10"/>
        <color theme="1"/>
        <rFont val="Book Antiqua"/>
        <family val="1"/>
      </rPr>
      <t>22-3</t>
    </r>
    <r>
      <rPr>
        <sz val="10"/>
        <color theme="1"/>
        <rFont val="標楷體"/>
        <family val="4"/>
        <charset val="136"/>
      </rPr>
      <t>：自留保費明細表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(6)</t>
    </r>
    <r>
      <rPr>
        <sz val="10"/>
        <color theme="1"/>
        <rFont val="標楷體"/>
        <family val="4"/>
        <charset val="136"/>
      </rPr>
      <t>欄第</t>
    </r>
    <r>
      <rPr>
        <sz val="10"/>
        <color theme="1"/>
        <rFont val="Book Antiqua"/>
        <family val="1"/>
      </rPr>
      <t>(1)</t>
    </r>
    <r>
      <rPr>
        <sz val="10"/>
        <color theme="1"/>
        <rFont val="標楷體"/>
        <family val="4"/>
        <charset val="136"/>
      </rPr>
      <t>列</t>
    </r>
    <phoneticPr fontId="28" type="noConversion"/>
  </si>
  <si>
    <r>
      <t xml:space="preserve">3b.2.1.2 </t>
    </r>
    <r>
      <rPr>
        <sz val="10"/>
        <color theme="1"/>
        <rFont val="標楷體"/>
        <family val="4"/>
        <charset val="136"/>
      </rPr>
      <t>國外業務</t>
    </r>
    <phoneticPr fontId="28" type="noConversion"/>
  </si>
  <si>
    <r>
      <t>3b.2.2</t>
    </r>
    <r>
      <rPr>
        <sz val="10"/>
        <color theme="1"/>
        <rFont val="標楷體"/>
        <family val="4"/>
        <charset val="136"/>
      </rPr>
      <t>人身保險業</t>
    </r>
    <phoneticPr fontId="28" type="noConversion"/>
  </si>
  <si>
    <r>
      <t xml:space="preserve">3b.2.2.1 </t>
    </r>
    <r>
      <rPr>
        <sz val="10"/>
        <color theme="1"/>
        <rFont val="標楷體"/>
        <family val="4"/>
        <charset val="136"/>
      </rPr>
      <t>國內業務</t>
    </r>
    <phoneticPr fontId="28" type="noConversion"/>
  </si>
  <si>
    <r>
      <rPr>
        <sz val="10"/>
        <color theme="1"/>
        <rFont val="標楷體"/>
        <family val="4"/>
        <charset val="136"/>
      </rPr>
      <t>「表</t>
    </r>
    <r>
      <rPr>
        <sz val="10"/>
        <color theme="1"/>
        <rFont val="Book Antiqua"/>
        <family val="1"/>
      </rPr>
      <t>22-4</t>
    </r>
    <r>
      <rPr>
        <sz val="10"/>
        <color theme="1"/>
        <rFont val="標楷體"/>
        <family val="4"/>
        <charset val="136"/>
      </rPr>
      <t>：自留保費明細表</t>
    </r>
    <r>
      <rPr>
        <sz val="10"/>
        <color theme="1"/>
        <rFont val="Book Antiqua"/>
        <family val="1"/>
      </rPr>
      <t>(</t>
    </r>
    <r>
      <rPr>
        <sz val="10"/>
        <color theme="1"/>
        <rFont val="標楷體"/>
        <family val="4"/>
        <charset val="136"/>
      </rPr>
      <t>人身再保險</t>
    </r>
    <r>
      <rPr>
        <sz val="10"/>
        <color theme="1"/>
        <rFont val="Book Antiqua"/>
        <family val="1"/>
      </rPr>
      <t>)</t>
    </r>
    <r>
      <rPr>
        <sz val="10"/>
        <color theme="1"/>
        <rFont val="標楷體"/>
        <family val="4"/>
        <charset val="136"/>
      </rPr>
      <t>」第</t>
    </r>
    <r>
      <rPr>
        <sz val="10"/>
        <color theme="1"/>
        <rFont val="Book Antiqua"/>
        <family val="1"/>
      </rPr>
      <t>(6)</t>
    </r>
    <r>
      <rPr>
        <sz val="10"/>
        <color theme="1"/>
        <rFont val="標楷體"/>
        <family val="4"/>
        <charset val="136"/>
      </rPr>
      <t>欄第</t>
    </r>
    <r>
      <rPr>
        <sz val="10"/>
        <color theme="1"/>
        <rFont val="Book Antiqua"/>
        <family val="1"/>
      </rPr>
      <t>(1)</t>
    </r>
    <r>
      <rPr>
        <sz val="10"/>
        <color theme="1"/>
        <rFont val="標楷體"/>
        <family val="4"/>
        <charset val="136"/>
      </rPr>
      <t>列</t>
    </r>
    <phoneticPr fontId="28" type="noConversion"/>
  </si>
  <si>
    <r>
      <t xml:space="preserve">3b.2.2.2 </t>
    </r>
    <r>
      <rPr>
        <sz val="10"/>
        <color theme="1"/>
        <rFont val="標楷體"/>
        <family val="4"/>
        <charset val="136"/>
      </rPr>
      <t>國外業務</t>
    </r>
    <phoneticPr fontId="28" type="noConversion"/>
  </si>
  <si>
    <r>
      <rPr>
        <sz val="10"/>
        <color theme="1"/>
        <rFont val="標楷體"/>
        <family val="4"/>
        <charset val="136"/>
      </rPr>
      <t>「表</t>
    </r>
    <r>
      <rPr>
        <sz val="10"/>
        <color theme="1"/>
        <rFont val="Book Antiqua"/>
        <family val="1"/>
      </rPr>
      <t>22-4</t>
    </r>
    <r>
      <rPr>
        <sz val="10"/>
        <color theme="1"/>
        <rFont val="標楷體"/>
        <family val="4"/>
        <charset val="136"/>
      </rPr>
      <t>：自留保費明細表</t>
    </r>
    <r>
      <rPr>
        <sz val="10"/>
        <color theme="1"/>
        <rFont val="Book Antiqua"/>
        <family val="1"/>
      </rPr>
      <t>(</t>
    </r>
    <r>
      <rPr>
        <sz val="10"/>
        <color theme="1"/>
        <rFont val="標楷體"/>
        <family val="4"/>
        <charset val="136"/>
      </rPr>
      <t>人身再保險</t>
    </r>
    <r>
      <rPr>
        <sz val="10"/>
        <color theme="1"/>
        <rFont val="Book Antiqua"/>
        <family val="1"/>
      </rPr>
      <t>)</t>
    </r>
    <r>
      <rPr>
        <sz val="10"/>
        <color theme="1"/>
        <rFont val="標楷體"/>
        <family val="4"/>
        <charset val="136"/>
      </rPr>
      <t>」第</t>
    </r>
    <r>
      <rPr>
        <sz val="10"/>
        <color theme="1"/>
        <rFont val="Book Antiqua"/>
        <family val="1"/>
      </rPr>
      <t>(6)</t>
    </r>
    <r>
      <rPr>
        <sz val="10"/>
        <color theme="1"/>
        <rFont val="標楷體"/>
        <family val="4"/>
        <charset val="136"/>
      </rPr>
      <t>欄第</t>
    </r>
    <r>
      <rPr>
        <sz val="10"/>
        <color theme="1"/>
        <rFont val="Book Antiqua"/>
        <family val="1"/>
      </rPr>
      <t>(7)</t>
    </r>
    <r>
      <rPr>
        <sz val="10"/>
        <color theme="1"/>
        <rFont val="標楷體"/>
        <family val="4"/>
        <charset val="136"/>
      </rPr>
      <t>列</t>
    </r>
    <phoneticPr fontId="28" type="noConversion"/>
  </si>
  <si>
    <r>
      <t xml:space="preserve">3b.3 </t>
    </r>
    <r>
      <rPr>
        <sz val="10"/>
        <color theme="1"/>
        <rFont val="標楷體"/>
        <family val="4"/>
        <charset val="136"/>
      </rPr>
      <t>公司與市場差異性調整</t>
    </r>
    <phoneticPr fontId="28" type="noConversion"/>
  </si>
  <si>
    <r>
      <t xml:space="preserve">3b.4 </t>
    </r>
    <r>
      <rPr>
        <sz val="10"/>
        <color theme="1"/>
        <rFont val="標楷體"/>
        <family val="4"/>
        <charset val="136"/>
      </rPr>
      <t>損失集中調整</t>
    </r>
    <phoneticPr fontId="28" type="noConversion"/>
  </si>
  <si>
    <r>
      <t xml:space="preserve">3b.5 </t>
    </r>
    <r>
      <rPr>
        <sz val="10"/>
        <color theme="1"/>
        <rFont val="標楷體"/>
        <family val="4"/>
        <charset val="136"/>
      </rPr>
      <t>成長風險</t>
    </r>
    <phoneticPr fontId="28" type="noConversion"/>
  </si>
  <si>
    <r>
      <t xml:space="preserve">  </t>
    </r>
    <r>
      <rPr>
        <sz val="10"/>
        <color theme="1"/>
        <rFont val="標楷體"/>
        <family val="4"/>
        <charset val="136"/>
      </rPr>
      <t>【保費風險】合計</t>
    </r>
    <phoneticPr fontId="28" type="noConversion"/>
  </si>
  <si>
    <r>
      <rPr>
        <b/>
        <sz val="10"/>
        <color theme="1"/>
        <rFont val="標楷體"/>
        <family val="4"/>
        <charset val="136"/>
      </rPr>
      <t>《核保風險》總計</t>
    </r>
    <phoneticPr fontId="28" type="noConversion"/>
  </si>
  <si>
    <r>
      <rPr>
        <sz val="10"/>
        <color theme="1"/>
        <rFont val="標楷體"/>
        <family val="4"/>
        <charset val="136"/>
      </rPr>
      <t>註</t>
    </r>
    <r>
      <rPr>
        <sz val="10"/>
        <color theme="1"/>
        <rFont val="Book Antiqua"/>
        <family val="1"/>
      </rPr>
      <t>1</t>
    </r>
    <r>
      <rPr>
        <sz val="10"/>
        <color theme="1"/>
        <rFont val="標楷體"/>
        <family val="4"/>
        <charset val="136"/>
      </rPr>
      <t>：填報半年報報表時，資料來源表之數值僅包含本半年度金額，應加計前一年度下半年</t>
    </r>
    <r>
      <rPr>
        <sz val="10"/>
        <color theme="1"/>
        <rFont val="Book Antiqua"/>
        <family val="1"/>
      </rPr>
      <t>(7/1</t>
    </r>
    <r>
      <rPr>
        <sz val="10"/>
        <color theme="1"/>
        <rFont val="標楷體"/>
        <family val="4"/>
        <charset val="136"/>
      </rPr>
      <t>至</t>
    </r>
    <r>
      <rPr>
        <sz val="10"/>
        <color theme="1"/>
        <rFont val="Book Antiqua"/>
        <family val="1"/>
      </rPr>
      <t>12/31)</t>
    </r>
    <r>
      <rPr>
        <sz val="10"/>
        <color theme="1"/>
        <rFont val="標楷體"/>
        <family val="4"/>
        <charset val="136"/>
      </rPr>
      <t>金額，用以表示年化後金額。此欄位於填列年報時免填。</t>
    </r>
  </si>
  <si>
    <r>
      <rPr>
        <sz val="10"/>
        <color theme="1"/>
        <rFont val="標楷體"/>
        <family val="4"/>
        <charset val="136"/>
      </rPr>
      <t>註</t>
    </r>
    <r>
      <rPr>
        <sz val="10"/>
        <color theme="1"/>
        <rFont val="Book Antiqua"/>
        <family val="1"/>
      </rPr>
      <t>2</t>
    </r>
    <r>
      <rPr>
        <sz val="10"/>
        <color theme="1"/>
        <rFont val="標楷體"/>
        <family val="4"/>
        <charset val="136"/>
      </rPr>
      <t>：超過一年之人身保險業務之再保賠款及攤回再保賠款包含賠款與給付。</t>
    </r>
    <phoneticPr fontId="28" type="noConversion"/>
  </si>
  <si>
    <r>
      <rPr>
        <sz val="10"/>
        <color theme="1"/>
        <rFont val="標楷體"/>
        <family val="4"/>
        <charset val="136"/>
      </rPr>
      <t>註</t>
    </r>
    <r>
      <rPr>
        <sz val="10"/>
        <color theme="1"/>
        <rFont val="Book Antiqua"/>
        <family val="1"/>
      </rPr>
      <t>3</t>
    </r>
    <r>
      <rPr>
        <sz val="10"/>
        <color theme="1"/>
        <rFont val="標楷體"/>
        <family val="4"/>
        <charset val="136"/>
      </rPr>
      <t>：除特別說明為「超過一年之人身保險業務」者，其他皆為短年期。</t>
    </r>
    <phoneticPr fontId="28" type="noConversion"/>
  </si>
  <si>
    <r>
      <rPr>
        <sz val="12"/>
        <color theme="1"/>
        <rFont val="標楷體"/>
        <family val="4"/>
        <charset val="136"/>
      </rPr>
      <t>表</t>
    </r>
    <r>
      <rPr>
        <sz val="12"/>
        <color theme="1"/>
        <rFont val="Times New Roman"/>
        <family val="1"/>
      </rPr>
      <t>30-3-3</t>
    </r>
    <r>
      <rPr>
        <sz val="12"/>
        <color theme="1"/>
        <rFont val="標楷體"/>
        <family val="4"/>
        <charset val="136"/>
      </rPr>
      <t>：組合式存款風險資本額計算表</t>
    </r>
    <phoneticPr fontId="30" type="noConversion"/>
  </si>
  <si>
    <r>
      <rPr>
        <sz val="12"/>
        <color theme="1"/>
        <rFont val="標楷體"/>
        <family val="4"/>
        <charset val="136"/>
      </rPr>
      <t>單位：新台幣元</t>
    </r>
    <r>
      <rPr>
        <sz val="12"/>
        <color theme="1"/>
        <rFont val="Times New Roman"/>
        <family val="1"/>
      </rPr>
      <t xml:space="preserve">, </t>
    </r>
    <r>
      <rPr>
        <sz val="12"/>
        <color theme="1"/>
        <rFont val="標楷體"/>
        <family val="4"/>
        <charset val="136"/>
      </rPr>
      <t>％</t>
    </r>
    <phoneticPr fontId="28" type="noConversion"/>
  </si>
  <si>
    <r>
      <rPr>
        <b/>
        <sz val="12"/>
        <color theme="1"/>
        <rFont val="標楷體"/>
        <family val="4"/>
        <charset val="136"/>
      </rPr>
      <t>發行機構信用評等</t>
    </r>
    <phoneticPr fontId="28" type="noConversion"/>
  </si>
  <si>
    <r>
      <t>(</t>
    </r>
    <r>
      <rPr>
        <b/>
        <sz val="12"/>
        <color theme="1"/>
        <rFont val="標楷體"/>
        <family val="4"/>
        <charset val="136"/>
      </rPr>
      <t>關係人</t>
    </r>
    <r>
      <rPr>
        <b/>
        <sz val="12"/>
        <color theme="1"/>
        <rFont val="Times New Roman"/>
        <family val="1"/>
      </rPr>
      <t>)</t>
    </r>
    <r>
      <rPr>
        <b/>
        <sz val="12"/>
        <color theme="1"/>
        <rFont val="標楷體"/>
        <family val="4"/>
        <charset val="136"/>
      </rPr>
      <t>金額</t>
    </r>
    <phoneticPr fontId="30" type="noConversion"/>
  </si>
  <si>
    <r>
      <t>(</t>
    </r>
    <r>
      <rPr>
        <b/>
        <sz val="12"/>
        <color theme="1"/>
        <rFont val="標楷體"/>
        <family val="4"/>
        <charset val="136"/>
      </rPr>
      <t>非關係人、國內資產</t>
    </r>
    <r>
      <rPr>
        <b/>
        <sz val="12"/>
        <color theme="1"/>
        <rFont val="Times New Roman"/>
        <family val="1"/>
      </rPr>
      <t>)</t>
    </r>
    <r>
      <rPr>
        <b/>
        <sz val="12"/>
        <color theme="1"/>
        <rFont val="標楷體"/>
        <family val="4"/>
        <charset val="136"/>
      </rPr>
      <t>金額</t>
    </r>
    <phoneticPr fontId="28" type="noConversion"/>
  </si>
  <si>
    <r>
      <t>(</t>
    </r>
    <r>
      <rPr>
        <b/>
        <sz val="12"/>
        <color theme="1"/>
        <rFont val="標楷體"/>
        <family val="4"/>
        <charset val="136"/>
      </rPr>
      <t>非關係人、國外資產</t>
    </r>
    <r>
      <rPr>
        <b/>
        <sz val="12"/>
        <color theme="1"/>
        <rFont val="Times New Roman"/>
        <family val="1"/>
      </rPr>
      <t>)</t>
    </r>
    <r>
      <rPr>
        <b/>
        <sz val="12"/>
        <color theme="1"/>
        <rFont val="標楷體"/>
        <family val="4"/>
        <charset val="136"/>
      </rPr>
      <t>金額</t>
    </r>
    <phoneticPr fontId="28" type="noConversion"/>
  </si>
  <si>
    <r>
      <t>(</t>
    </r>
    <r>
      <rPr>
        <b/>
        <sz val="12"/>
        <color theme="1"/>
        <rFont val="標楷體"/>
        <family val="4"/>
        <charset val="136"/>
      </rPr>
      <t>關係人</t>
    </r>
    <r>
      <rPr>
        <b/>
        <sz val="12"/>
        <color theme="1"/>
        <rFont val="Times New Roman"/>
        <family val="1"/>
      </rPr>
      <t>)</t>
    </r>
    <r>
      <rPr>
        <b/>
        <sz val="12"/>
        <color theme="1"/>
        <rFont val="標楷體"/>
        <family val="4"/>
        <charset val="136"/>
      </rPr>
      <t>風險資本額</t>
    </r>
    <phoneticPr fontId="30" type="noConversion"/>
  </si>
  <si>
    <r>
      <t>(</t>
    </r>
    <r>
      <rPr>
        <b/>
        <sz val="12"/>
        <color theme="1"/>
        <rFont val="標楷體"/>
        <family val="4"/>
        <charset val="136"/>
      </rPr>
      <t>非關係人、國內資產</t>
    </r>
    <r>
      <rPr>
        <b/>
        <sz val="12"/>
        <color theme="1"/>
        <rFont val="Times New Roman"/>
        <family val="1"/>
      </rPr>
      <t>)</t>
    </r>
    <r>
      <rPr>
        <b/>
        <sz val="12"/>
        <color theme="1"/>
        <rFont val="標楷體"/>
        <family val="4"/>
        <charset val="136"/>
      </rPr>
      <t>風險資本額</t>
    </r>
    <phoneticPr fontId="28" type="noConversion"/>
  </si>
  <si>
    <r>
      <t>(</t>
    </r>
    <r>
      <rPr>
        <b/>
        <sz val="12"/>
        <color theme="1"/>
        <rFont val="標楷體"/>
        <family val="4"/>
        <charset val="136"/>
      </rPr>
      <t>非關係人、國外資產</t>
    </r>
    <r>
      <rPr>
        <b/>
        <sz val="12"/>
        <color theme="1"/>
        <rFont val="Times New Roman"/>
        <family val="1"/>
      </rPr>
      <t>)</t>
    </r>
    <r>
      <rPr>
        <b/>
        <sz val="12"/>
        <color theme="1"/>
        <rFont val="標楷體"/>
        <family val="4"/>
        <charset val="136"/>
      </rPr>
      <t>風險資本額</t>
    </r>
    <phoneticPr fontId="28" type="noConversion"/>
  </si>
  <si>
    <r>
      <rPr>
        <b/>
        <sz val="12"/>
        <color theme="1"/>
        <rFont val="標楷體"/>
        <family val="4"/>
        <charset val="136"/>
      </rPr>
      <t>具控制與從屬關係之關係人</t>
    </r>
    <phoneticPr fontId="28" type="noConversion"/>
  </si>
  <si>
    <r>
      <rPr>
        <b/>
        <sz val="12"/>
        <color theme="1"/>
        <rFont val="標楷體"/>
        <family val="4"/>
        <charset val="136"/>
      </rPr>
      <t>非具控制與從屬關係之關係人</t>
    </r>
    <phoneticPr fontId="30" type="noConversion"/>
  </si>
  <si>
    <r>
      <rPr>
        <b/>
        <sz val="12"/>
        <color theme="1"/>
        <rFont val="標楷體"/>
        <family val="4"/>
        <charset val="136"/>
      </rPr>
      <t>已開發國家</t>
    </r>
    <phoneticPr fontId="28" type="noConversion"/>
  </si>
  <si>
    <r>
      <rPr>
        <b/>
        <sz val="12"/>
        <color theme="1"/>
        <rFont val="標楷體"/>
        <family val="4"/>
        <charset val="136"/>
      </rPr>
      <t>新興市場</t>
    </r>
    <phoneticPr fontId="28" type="noConversion"/>
  </si>
  <si>
    <r>
      <rPr>
        <sz val="12"/>
        <color theme="1"/>
        <rFont val="標楷體"/>
        <family val="4"/>
        <charset val="136"/>
      </rPr>
      <t>組合式存款</t>
    </r>
    <r>
      <rPr>
        <sz val="12"/>
        <color theme="1"/>
        <rFont val="Times New Roman"/>
        <family val="1"/>
      </rPr>
      <t>(100%</t>
    </r>
    <r>
      <rPr>
        <sz val="12"/>
        <color theme="1"/>
        <rFont val="標楷體"/>
        <family val="4"/>
        <charset val="136"/>
      </rPr>
      <t>保本</t>
    </r>
    <r>
      <rPr>
        <sz val="12"/>
        <color theme="1"/>
        <rFont val="Times New Roman"/>
        <family val="1"/>
      </rPr>
      <t>)</t>
    </r>
    <phoneticPr fontId="28" type="noConversion"/>
  </si>
  <si>
    <r>
      <t>100%</t>
    </r>
    <r>
      <rPr>
        <sz val="12"/>
        <color theme="1"/>
        <rFont val="標楷體"/>
        <family val="4"/>
        <charset val="136"/>
      </rPr>
      <t>保本合計</t>
    </r>
    <phoneticPr fontId="30" type="noConversion"/>
  </si>
  <si>
    <r>
      <rPr>
        <sz val="12"/>
        <color theme="1"/>
        <rFont val="標楷體"/>
        <family val="4"/>
        <charset val="136"/>
      </rPr>
      <t>組合式存款</t>
    </r>
    <r>
      <rPr>
        <sz val="12"/>
        <color theme="1"/>
        <rFont val="Times New Roman"/>
        <family val="1"/>
      </rPr>
      <t>(90%</t>
    </r>
    <r>
      <rPr>
        <sz val="12"/>
        <color theme="1"/>
        <rFont val="標楷體"/>
        <family val="4"/>
        <charset val="136"/>
      </rPr>
      <t>保本</t>
    </r>
    <r>
      <rPr>
        <sz val="12"/>
        <color theme="1"/>
        <rFont val="Times New Roman"/>
        <family val="1"/>
      </rPr>
      <t>)</t>
    </r>
    <phoneticPr fontId="28" type="noConversion"/>
  </si>
  <si>
    <r>
      <t>90%</t>
    </r>
    <r>
      <rPr>
        <sz val="12"/>
        <color theme="1"/>
        <rFont val="標楷體"/>
        <family val="4"/>
        <charset val="136"/>
      </rPr>
      <t>保本合計</t>
    </r>
    <phoneticPr fontId="30" type="noConversion"/>
  </si>
  <si>
    <r>
      <rPr>
        <sz val="12"/>
        <color theme="1"/>
        <rFont val="標楷體"/>
        <family val="4"/>
        <charset val="136"/>
      </rPr>
      <t>總</t>
    </r>
    <r>
      <rPr>
        <sz val="12"/>
        <color theme="1"/>
        <rFont val="Times New Roman"/>
        <family val="1"/>
      </rPr>
      <t xml:space="preserve">   </t>
    </r>
    <r>
      <rPr>
        <sz val="12"/>
        <color theme="1"/>
        <rFont val="標楷體"/>
        <family val="4"/>
        <charset val="136"/>
      </rPr>
      <t>計</t>
    </r>
    <phoneticPr fontId="30" type="noConversion"/>
  </si>
  <si>
    <r>
      <rPr>
        <sz val="12"/>
        <color theme="1"/>
        <rFont val="標楷體"/>
        <family val="4"/>
        <charset val="136"/>
      </rPr>
      <t>註</t>
    </r>
    <r>
      <rPr>
        <sz val="12"/>
        <color theme="1"/>
        <rFont val="Times New Roman"/>
        <family val="1"/>
      </rPr>
      <t>1</t>
    </r>
    <phoneticPr fontId="30" type="noConversion"/>
  </si>
  <si>
    <r>
      <rPr>
        <sz val="12"/>
        <color theme="1"/>
        <rFont val="標楷體"/>
        <family val="4"/>
        <charset val="136"/>
      </rPr>
      <t>本表第</t>
    </r>
    <r>
      <rPr>
        <sz val="12"/>
        <color theme="1"/>
        <rFont val="Times New Roman"/>
        <family val="1"/>
      </rPr>
      <t>(45)</t>
    </r>
    <r>
      <rPr>
        <sz val="12"/>
        <color theme="1"/>
        <rFont val="標楷體"/>
        <family val="4"/>
        <charset val="136"/>
      </rPr>
      <t>列第</t>
    </r>
    <r>
      <rPr>
        <sz val="12"/>
        <color theme="1"/>
        <rFont val="Times New Roman"/>
        <family val="1"/>
      </rPr>
      <t>(3)</t>
    </r>
    <r>
      <rPr>
        <sz val="12"/>
        <color theme="1"/>
        <rFont val="標楷體"/>
        <family val="4"/>
        <charset val="136"/>
      </rPr>
      <t>欄應與表</t>
    </r>
    <r>
      <rPr>
        <sz val="12"/>
        <color theme="1"/>
        <rFont val="Times New Roman"/>
        <family val="1"/>
      </rPr>
      <t>05-1</t>
    </r>
    <r>
      <rPr>
        <sz val="12"/>
        <color theme="1"/>
        <rFont val="標楷體"/>
        <family val="4"/>
        <charset val="136"/>
      </rPr>
      <t>第</t>
    </r>
    <r>
      <rPr>
        <sz val="12"/>
        <color theme="1"/>
        <rFont val="Times New Roman"/>
        <family val="1"/>
      </rPr>
      <t>(5)</t>
    </r>
    <r>
      <rPr>
        <sz val="12"/>
        <color theme="1"/>
        <rFont val="標楷體"/>
        <family val="4"/>
        <charset val="136"/>
      </rPr>
      <t>欄之第</t>
    </r>
    <r>
      <rPr>
        <sz val="12"/>
        <color theme="1"/>
        <rFont val="Times New Roman"/>
        <family val="1"/>
      </rPr>
      <t>(228)</t>
    </r>
    <r>
      <rPr>
        <sz val="12"/>
        <color theme="1"/>
        <rFont val="標楷體"/>
        <family val="4"/>
        <charset val="136"/>
      </rPr>
      <t>列之金額一致。</t>
    </r>
    <phoneticPr fontId="30" type="noConversion"/>
  </si>
  <si>
    <r>
      <rPr>
        <sz val="12"/>
        <color theme="1"/>
        <rFont val="標楷體"/>
        <family val="4"/>
        <charset val="136"/>
      </rPr>
      <t>註</t>
    </r>
    <r>
      <rPr>
        <sz val="12"/>
        <color theme="1"/>
        <rFont val="Times New Roman"/>
        <family val="1"/>
      </rPr>
      <t>2</t>
    </r>
  </si>
  <si>
    <r>
      <rPr>
        <sz val="12"/>
        <color theme="1"/>
        <rFont val="標楷體"/>
        <family val="4"/>
        <charset val="136"/>
      </rPr>
      <t>本表第</t>
    </r>
    <r>
      <rPr>
        <sz val="12"/>
        <color theme="1"/>
        <rFont val="Times New Roman"/>
        <family val="1"/>
      </rPr>
      <t>(45)</t>
    </r>
    <r>
      <rPr>
        <sz val="12"/>
        <color theme="1"/>
        <rFont val="標楷體"/>
        <family val="4"/>
        <charset val="136"/>
      </rPr>
      <t>列第</t>
    </r>
    <r>
      <rPr>
        <sz val="12"/>
        <color theme="1"/>
        <rFont val="Times New Roman"/>
        <family val="1"/>
      </rPr>
      <t>(4)</t>
    </r>
    <r>
      <rPr>
        <sz val="12"/>
        <color theme="1"/>
        <rFont val="標楷體"/>
        <family val="4"/>
        <charset val="136"/>
      </rPr>
      <t>欄應與表</t>
    </r>
    <r>
      <rPr>
        <sz val="12"/>
        <color theme="1"/>
        <rFont val="Times New Roman"/>
        <family val="1"/>
      </rPr>
      <t>05-1</t>
    </r>
    <r>
      <rPr>
        <sz val="12"/>
        <color theme="1"/>
        <rFont val="標楷體"/>
        <family val="4"/>
        <charset val="136"/>
      </rPr>
      <t>第</t>
    </r>
    <r>
      <rPr>
        <sz val="12"/>
        <color theme="1"/>
        <rFont val="Times New Roman"/>
        <family val="1"/>
      </rPr>
      <t>(5)</t>
    </r>
    <r>
      <rPr>
        <sz val="12"/>
        <color theme="1"/>
        <rFont val="標楷體"/>
        <family val="4"/>
        <charset val="136"/>
      </rPr>
      <t>欄之第</t>
    </r>
    <r>
      <rPr>
        <sz val="12"/>
        <color theme="1"/>
        <rFont val="Times New Roman"/>
        <family val="1"/>
      </rPr>
      <t>(232)</t>
    </r>
    <r>
      <rPr>
        <sz val="12"/>
        <color theme="1"/>
        <rFont val="標楷體"/>
        <family val="4"/>
        <charset val="136"/>
      </rPr>
      <t>列之金額一致。</t>
    </r>
    <phoneticPr fontId="30" type="noConversion"/>
  </si>
  <si>
    <r>
      <rPr>
        <sz val="12"/>
        <color theme="1"/>
        <rFont val="標楷體"/>
        <family val="4"/>
        <charset val="136"/>
      </rPr>
      <t>註</t>
    </r>
    <r>
      <rPr>
        <sz val="12"/>
        <color theme="1"/>
        <rFont val="Times New Roman"/>
        <family val="1"/>
      </rPr>
      <t>3</t>
    </r>
  </si>
  <si>
    <r>
      <rPr>
        <sz val="12"/>
        <color theme="1"/>
        <rFont val="標楷體"/>
        <family val="4"/>
        <charset val="136"/>
      </rPr>
      <t>本表第</t>
    </r>
    <r>
      <rPr>
        <sz val="12"/>
        <color theme="1"/>
        <rFont val="Times New Roman"/>
        <family val="1"/>
      </rPr>
      <t>(45)</t>
    </r>
    <r>
      <rPr>
        <sz val="12"/>
        <color theme="1"/>
        <rFont val="標楷體"/>
        <family val="4"/>
        <charset val="136"/>
      </rPr>
      <t>列第</t>
    </r>
    <r>
      <rPr>
        <sz val="12"/>
        <color theme="1"/>
        <rFont val="Times New Roman"/>
        <family val="1"/>
      </rPr>
      <t>(5+6+7)</t>
    </r>
    <r>
      <rPr>
        <sz val="12"/>
        <color theme="1"/>
        <rFont val="標楷體"/>
        <family val="4"/>
        <charset val="136"/>
      </rPr>
      <t>欄之合計數應與表</t>
    </r>
    <r>
      <rPr>
        <sz val="12"/>
        <color theme="1"/>
        <rFont val="Times New Roman"/>
        <family val="1"/>
      </rPr>
      <t>05-1</t>
    </r>
    <r>
      <rPr>
        <sz val="12"/>
        <color theme="1"/>
        <rFont val="標楷體"/>
        <family val="4"/>
        <charset val="136"/>
      </rPr>
      <t>第</t>
    </r>
    <r>
      <rPr>
        <sz val="12"/>
        <color theme="1"/>
        <rFont val="Times New Roman"/>
        <family val="1"/>
      </rPr>
      <t>(5)</t>
    </r>
    <r>
      <rPr>
        <sz val="12"/>
        <color theme="1"/>
        <rFont val="標楷體"/>
        <family val="4"/>
        <charset val="136"/>
      </rPr>
      <t>欄之第</t>
    </r>
    <r>
      <rPr>
        <sz val="12"/>
        <color theme="1"/>
        <rFont val="Times New Roman"/>
        <family val="1"/>
      </rPr>
      <t>(236)</t>
    </r>
    <r>
      <rPr>
        <sz val="12"/>
        <color theme="1"/>
        <rFont val="標楷體"/>
        <family val="4"/>
        <charset val="136"/>
      </rPr>
      <t>列之金額一致。</t>
    </r>
    <phoneticPr fontId="30" type="noConversion"/>
  </si>
  <si>
    <r>
      <rPr>
        <sz val="12"/>
        <color theme="1"/>
        <rFont val="標楷體"/>
        <family val="4"/>
        <charset val="136"/>
      </rPr>
      <t>註</t>
    </r>
    <r>
      <rPr>
        <sz val="12"/>
        <color theme="1"/>
        <rFont val="Times New Roman"/>
        <family val="1"/>
      </rPr>
      <t>4</t>
    </r>
  </si>
  <si>
    <r>
      <rPr>
        <sz val="12"/>
        <color theme="1"/>
        <rFont val="標楷體"/>
        <family val="4"/>
        <charset val="136"/>
      </rPr>
      <t>係指依資產負債表日前半年每日收盤價計算之算術平均價格</t>
    </r>
    <phoneticPr fontId="30" type="noConversion"/>
  </si>
  <si>
    <r>
      <rPr>
        <sz val="12"/>
        <color theme="1"/>
        <rFont val="標楷體"/>
        <family val="4"/>
        <charset val="136"/>
      </rPr>
      <t>註</t>
    </r>
    <r>
      <rPr>
        <sz val="12"/>
        <color theme="1"/>
        <rFont val="Times New Roman"/>
        <family val="1"/>
      </rPr>
      <t>1</t>
    </r>
  </si>
  <si>
    <r>
      <rPr>
        <b/>
        <sz val="12"/>
        <color theme="1"/>
        <rFont val="標楷體"/>
        <family val="4"/>
        <charset val="136"/>
      </rPr>
      <t>風險資本額</t>
    </r>
    <phoneticPr fontId="28" type="noConversion"/>
  </si>
  <si>
    <r>
      <rPr>
        <sz val="12"/>
        <color theme="1"/>
        <rFont val="標楷體"/>
        <family val="4"/>
        <charset val="136"/>
      </rPr>
      <t>表</t>
    </r>
    <r>
      <rPr>
        <sz val="12"/>
        <color theme="1"/>
        <rFont val="Times New Roman"/>
        <family val="1"/>
      </rPr>
      <t>30-1</t>
    </r>
    <r>
      <rPr>
        <sz val="12"/>
        <color theme="1"/>
        <rFont val="標楷體"/>
        <family val="4"/>
        <charset val="136"/>
      </rPr>
      <t>：資本適足性分析表</t>
    </r>
    <phoneticPr fontId="30" type="noConversion"/>
  </si>
  <si>
    <r>
      <rPr>
        <sz val="12"/>
        <color theme="1"/>
        <rFont val="標楷體"/>
        <family val="4"/>
        <charset val="136"/>
      </rPr>
      <t>＊計算說明</t>
    </r>
    <phoneticPr fontId="28" type="noConversion"/>
  </si>
  <si>
    <r>
      <t>-</t>
    </r>
    <r>
      <rPr>
        <sz val="12"/>
        <color theme="1"/>
        <rFont val="標楷體"/>
        <family val="4"/>
        <charset val="136"/>
      </rPr>
      <t>風險資本總額</t>
    </r>
    <r>
      <rPr>
        <sz val="12"/>
        <color theme="1"/>
        <rFont val="Times New Roman"/>
        <family val="1"/>
      </rPr>
      <t xml:space="preserve"> </t>
    </r>
    <r>
      <rPr>
        <sz val="12"/>
        <color theme="1"/>
        <rFont val="標楷體"/>
        <family val="4"/>
        <charset val="136"/>
      </rPr>
      <t>＝</t>
    </r>
    <r>
      <rPr>
        <sz val="12"/>
        <color theme="1"/>
        <rFont val="Times New Roman"/>
        <family val="1"/>
      </rPr>
      <t xml:space="preserve"> </t>
    </r>
    <phoneticPr fontId="28" type="noConversion"/>
  </si>
  <si>
    <r>
      <t>-</t>
    </r>
    <r>
      <rPr>
        <sz val="12"/>
        <color theme="1"/>
        <rFont val="標楷體"/>
        <family val="4"/>
        <charset val="136"/>
      </rPr>
      <t>淨值比率</t>
    </r>
    <r>
      <rPr>
        <sz val="12"/>
        <color theme="1"/>
        <rFont val="Times New Roman"/>
        <family val="1"/>
      </rPr>
      <t xml:space="preserve"> </t>
    </r>
    <r>
      <rPr>
        <sz val="12"/>
        <color theme="1"/>
        <rFont val="標楷體"/>
        <family val="4"/>
        <charset val="136"/>
      </rPr>
      <t>＝</t>
    </r>
    <r>
      <rPr>
        <sz val="12"/>
        <color theme="1"/>
        <rFont val="Times New Roman"/>
        <family val="1"/>
      </rPr>
      <t xml:space="preserve">  (</t>
    </r>
    <r>
      <rPr>
        <sz val="12"/>
        <color theme="1"/>
        <rFont val="標楷體"/>
        <family val="4"/>
        <charset val="136"/>
      </rPr>
      <t>業主權益/不含投資型保險專設帳簿之資產總額)</t>
    </r>
    <phoneticPr fontId="28" type="noConversion"/>
  </si>
  <si>
    <r>
      <t>-</t>
    </r>
    <r>
      <rPr>
        <sz val="12"/>
        <color theme="1"/>
        <rFont val="標楷體"/>
        <family val="4"/>
        <charset val="136"/>
      </rPr>
      <t>資本適足比率</t>
    </r>
    <r>
      <rPr>
        <sz val="12"/>
        <color theme="1"/>
        <rFont val="Times New Roman"/>
        <family val="1"/>
      </rPr>
      <t xml:space="preserve"> </t>
    </r>
    <r>
      <rPr>
        <sz val="12"/>
        <color theme="1"/>
        <rFont val="標楷體"/>
        <family val="4"/>
        <charset val="136"/>
      </rPr>
      <t>＝</t>
    </r>
    <r>
      <rPr>
        <sz val="12"/>
        <color theme="1"/>
        <rFont val="Times New Roman"/>
        <family val="1"/>
      </rPr>
      <t xml:space="preserve"> (</t>
    </r>
    <r>
      <rPr>
        <sz val="12"/>
        <color theme="1"/>
        <rFont val="標楷體"/>
        <family val="4"/>
        <charset val="136"/>
      </rPr>
      <t>自有資本總額</t>
    </r>
    <r>
      <rPr>
        <sz val="12"/>
        <color theme="1"/>
        <rFont val="Times New Roman"/>
        <family val="1"/>
      </rPr>
      <t xml:space="preserve"> / </t>
    </r>
    <r>
      <rPr>
        <sz val="12"/>
        <color theme="1"/>
        <rFont val="標楷體"/>
        <family val="4"/>
        <charset val="136"/>
      </rPr>
      <t>風險資本總額</t>
    </r>
    <r>
      <rPr>
        <sz val="12"/>
        <color theme="1"/>
        <rFont val="Times New Roman"/>
        <family val="1"/>
      </rPr>
      <t>) × 100%</t>
    </r>
    <phoneticPr fontId="28" type="noConversion"/>
  </si>
  <si>
    <r>
      <rPr>
        <sz val="12"/>
        <color theme="1"/>
        <rFont val="標楷體"/>
        <family val="4"/>
        <charset val="136"/>
      </rPr>
      <t>＊結果分析</t>
    </r>
    <phoneticPr fontId="28" type="noConversion"/>
  </si>
  <si>
    <r>
      <rPr>
        <b/>
        <sz val="12"/>
        <color theme="1"/>
        <rFont val="標楷體"/>
        <family val="4"/>
        <charset val="136"/>
      </rPr>
      <t>風險項目</t>
    </r>
    <phoneticPr fontId="28" type="noConversion"/>
  </si>
  <si>
    <r>
      <rPr>
        <b/>
        <sz val="12"/>
        <color theme="1"/>
        <rFont val="標楷體"/>
        <family val="4"/>
        <charset val="136"/>
      </rPr>
      <t>占調整前風險資本總額之比率</t>
    </r>
  </si>
  <si>
    <r>
      <rPr>
        <b/>
        <sz val="12"/>
        <color theme="1"/>
        <rFont val="標楷體"/>
        <family val="4"/>
        <charset val="136"/>
      </rPr>
      <t>占風險資本總額之比率</t>
    </r>
    <phoneticPr fontId="28" type="noConversion"/>
  </si>
  <si>
    <r>
      <t>R</t>
    </r>
    <r>
      <rPr>
        <vertAlign val="subscript"/>
        <sz val="12"/>
        <color theme="1"/>
        <rFont val="Times New Roman"/>
        <family val="1"/>
      </rPr>
      <t>0</t>
    </r>
    <r>
      <rPr>
        <sz val="12"/>
        <color theme="1"/>
        <rFont val="標楷體"/>
        <family val="4"/>
        <charset val="136"/>
      </rPr>
      <t>：資產風險</t>
    </r>
    <r>
      <rPr>
        <sz val="12"/>
        <color theme="1"/>
        <rFont val="Times New Roman"/>
        <family val="1"/>
      </rPr>
      <t>--</t>
    </r>
    <r>
      <rPr>
        <sz val="12"/>
        <color theme="1"/>
        <rFont val="標楷體"/>
        <family val="4"/>
        <charset val="136"/>
      </rPr>
      <t>關係人風險</t>
    </r>
    <phoneticPr fontId="28" type="noConversion"/>
  </si>
  <si>
    <r>
      <t>R</t>
    </r>
    <r>
      <rPr>
        <vertAlign val="subscript"/>
        <sz val="12"/>
        <color theme="1"/>
        <rFont val="Times New Roman"/>
        <family val="1"/>
      </rPr>
      <t>0O</t>
    </r>
    <r>
      <rPr>
        <sz val="12"/>
        <color theme="1"/>
        <rFont val="標楷體"/>
        <family val="4"/>
        <charset val="136"/>
      </rPr>
      <t>：資產風險</t>
    </r>
    <r>
      <rPr>
        <sz val="12"/>
        <color theme="1"/>
        <rFont val="Times New Roman"/>
        <family val="1"/>
      </rPr>
      <t>--</t>
    </r>
    <r>
      <rPr>
        <sz val="12"/>
        <color theme="1"/>
        <rFont val="標楷體"/>
        <family val="4"/>
        <charset val="136"/>
      </rPr>
      <t>關係人除匯率以外之資產風險</t>
    </r>
    <phoneticPr fontId="28" type="noConversion"/>
  </si>
  <si>
    <r>
      <t>R</t>
    </r>
    <r>
      <rPr>
        <vertAlign val="subscript"/>
        <sz val="12"/>
        <color theme="1"/>
        <rFont val="Times New Roman"/>
        <family val="1"/>
      </rPr>
      <t>0C</t>
    </r>
    <r>
      <rPr>
        <sz val="12"/>
        <color theme="1"/>
        <rFont val="標楷體"/>
        <family val="4"/>
        <charset val="136"/>
      </rPr>
      <t>：資產風險</t>
    </r>
    <r>
      <rPr>
        <sz val="12"/>
        <color theme="1"/>
        <rFont val="Times New Roman"/>
        <family val="1"/>
      </rPr>
      <t>--</t>
    </r>
    <r>
      <rPr>
        <sz val="12"/>
        <color theme="1"/>
        <rFont val="標楷體"/>
        <family val="4"/>
        <charset val="136"/>
      </rPr>
      <t>關係人匯率風險</t>
    </r>
    <phoneticPr fontId="28" type="noConversion"/>
  </si>
  <si>
    <r>
      <t>R</t>
    </r>
    <r>
      <rPr>
        <vertAlign val="subscript"/>
        <sz val="12"/>
        <color theme="1"/>
        <rFont val="Times New Roman"/>
        <family val="1"/>
      </rPr>
      <t>1</t>
    </r>
    <r>
      <rPr>
        <sz val="12"/>
        <color theme="1"/>
        <rFont val="標楷體"/>
        <family val="4"/>
        <charset val="136"/>
      </rPr>
      <t>：資產風險</t>
    </r>
    <r>
      <rPr>
        <sz val="12"/>
        <color theme="1"/>
        <rFont val="Times New Roman"/>
        <family val="1"/>
      </rPr>
      <t>--</t>
    </r>
    <r>
      <rPr>
        <sz val="12"/>
        <color theme="1"/>
        <rFont val="標楷體"/>
        <family val="4"/>
        <charset val="136"/>
      </rPr>
      <t>非關係人風險</t>
    </r>
    <phoneticPr fontId="28" type="noConversion"/>
  </si>
  <si>
    <r>
      <t>R</t>
    </r>
    <r>
      <rPr>
        <vertAlign val="subscript"/>
        <sz val="12"/>
        <color theme="1"/>
        <rFont val="Times New Roman"/>
        <family val="1"/>
      </rPr>
      <t>1O</t>
    </r>
    <r>
      <rPr>
        <sz val="12"/>
        <color theme="1"/>
        <rFont val="標楷體"/>
        <family val="4"/>
        <charset val="136"/>
      </rPr>
      <t>：資產風險</t>
    </r>
    <r>
      <rPr>
        <sz val="12"/>
        <color theme="1"/>
        <rFont val="Times New Roman"/>
        <family val="1"/>
      </rPr>
      <t>--</t>
    </r>
    <r>
      <rPr>
        <sz val="12"/>
        <color theme="1"/>
        <rFont val="標楷體"/>
        <family val="4"/>
        <charset val="136"/>
      </rPr>
      <t>除股票及匯率以外之資產風險</t>
    </r>
    <phoneticPr fontId="28" type="noConversion"/>
  </si>
  <si>
    <r>
      <rPr>
        <sz val="12"/>
        <color theme="1"/>
        <rFont val="標楷體"/>
        <family val="4"/>
        <charset val="136"/>
      </rPr>
      <t>註</t>
    </r>
    <r>
      <rPr>
        <sz val="12"/>
        <color theme="1"/>
        <rFont val="Times New Roman"/>
        <family val="1"/>
      </rPr>
      <t>1</t>
    </r>
    <r>
      <rPr>
        <sz val="12"/>
        <color theme="1"/>
        <rFont val="標楷體"/>
        <family val="4"/>
        <charset val="136"/>
      </rPr>
      <t>：於填報當年半年度報表時，前期係指前一年度餘額；於填報當年度報表時，前期係指當年半年度餘額。</t>
    </r>
    <phoneticPr fontId="28" type="noConversion"/>
  </si>
  <si>
    <r>
      <t>R</t>
    </r>
    <r>
      <rPr>
        <vertAlign val="subscript"/>
        <sz val="12"/>
        <color theme="1"/>
        <rFont val="Times New Roman"/>
        <family val="1"/>
      </rPr>
      <t>1C</t>
    </r>
    <r>
      <rPr>
        <sz val="12"/>
        <color theme="1"/>
        <rFont val="標楷體"/>
        <family val="4"/>
        <charset val="136"/>
      </rPr>
      <t>：資產風險</t>
    </r>
    <r>
      <rPr>
        <sz val="12"/>
        <color theme="1"/>
        <rFont val="Times New Roman"/>
        <family val="1"/>
      </rPr>
      <t>--</t>
    </r>
    <r>
      <rPr>
        <sz val="12"/>
        <color theme="1"/>
        <rFont val="標楷體"/>
        <family val="4"/>
        <charset val="136"/>
      </rPr>
      <t>非關係人匯率風險</t>
    </r>
    <phoneticPr fontId="28" type="noConversion"/>
  </si>
  <si>
    <r>
      <rPr>
        <sz val="12"/>
        <color theme="1"/>
        <rFont val="標楷體"/>
        <family val="4"/>
        <charset val="136"/>
      </rPr>
      <t>註</t>
    </r>
    <r>
      <rPr>
        <sz val="12"/>
        <color theme="1"/>
        <rFont val="Times New Roman"/>
        <family val="1"/>
      </rPr>
      <t>2</t>
    </r>
    <r>
      <rPr>
        <sz val="12"/>
        <color theme="1"/>
        <rFont val="標楷體"/>
        <family val="4"/>
        <charset val="136"/>
      </rPr>
      <t>：保險業淨值比率係依金融監督管理委員會</t>
    </r>
    <r>
      <rPr>
        <sz val="12"/>
        <color theme="1"/>
        <rFont val="Times New Roman"/>
        <family val="1"/>
      </rPr>
      <t>108</t>
    </r>
    <r>
      <rPr>
        <sz val="12"/>
        <color theme="1"/>
        <rFont val="標楷體"/>
        <family val="4"/>
        <charset val="136"/>
      </rPr>
      <t>年</t>
    </r>
    <r>
      <rPr>
        <sz val="12"/>
        <color theme="1"/>
        <rFont val="Times New Roman"/>
        <family val="1"/>
      </rPr>
      <t>12</t>
    </r>
    <r>
      <rPr>
        <sz val="12"/>
        <color theme="1"/>
        <rFont val="標楷體"/>
        <family val="4"/>
        <charset val="136"/>
      </rPr>
      <t>月</t>
    </r>
    <r>
      <rPr>
        <sz val="12"/>
        <color theme="1"/>
        <rFont val="Times New Roman"/>
        <family val="1"/>
      </rPr>
      <t>4</t>
    </r>
    <r>
      <rPr>
        <sz val="12"/>
        <color theme="1"/>
        <rFont val="標楷體"/>
        <family val="4"/>
        <charset val="136"/>
      </rPr>
      <t>日金管保財字第</t>
    </r>
    <r>
      <rPr>
        <sz val="12"/>
        <color theme="1"/>
        <rFont val="Times New Roman"/>
        <family val="1"/>
      </rPr>
      <t>10804960006</t>
    </r>
    <r>
      <rPr>
        <sz val="12"/>
        <color theme="1"/>
        <rFont val="標楷體"/>
        <family val="4"/>
        <charset val="136"/>
      </rPr>
      <t>號解釋令計算者，請於本表備註說明。</t>
    </r>
    <phoneticPr fontId="28" type="noConversion"/>
  </si>
  <si>
    <r>
      <t>R</t>
    </r>
    <r>
      <rPr>
        <vertAlign val="subscript"/>
        <sz val="12"/>
        <color theme="1"/>
        <rFont val="Times New Roman"/>
        <family val="1"/>
      </rPr>
      <t>1S</t>
    </r>
    <r>
      <rPr>
        <sz val="12"/>
        <color theme="1"/>
        <rFont val="標楷體"/>
        <family val="4"/>
        <charset val="136"/>
      </rPr>
      <t>：資產風險</t>
    </r>
    <r>
      <rPr>
        <sz val="12"/>
        <color theme="1"/>
        <rFont val="Times New Roman"/>
        <family val="1"/>
      </rPr>
      <t>--</t>
    </r>
    <r>
      <rPr>
        <sz val="12"/>
        <color theme="1"/>
        <rFont val="標楷體"/>
        <family val="4"/>
        <charset val="136"/>
      </rPr>
      <t>非關係人股票風險</t>
    </r>
    <phoneticPr fontId="28" type="noConversion"/>
  </si>
  <si>
    <r>
      <t>R</t>
    </r>
    <r>
      <rPr>
        <vertAlign val="subscript"/>
        <sz val="12"/>
        <color theme="1"/>
        <rFont val="Times New Roman"/>
        <family val="1"/>
      </rPr>
      <t>2</t>
    </r>
    <r>
      <rPr>
        <sz val="12"/>
        <color theme="1"/>
        <rFont val="標楷體"/>
        <family val="4"/>
        <charset val="136"/>
      </rPr>
      <t>：信用風險</t>
    </r>
    <phoneticPr fontId="28" type="noConversion"/>
  </si>
  <si>
    <r>
      <t>R</t>
    </r>
    <r>
      <rPr>
        <vertAlign val="subscript"/>
        <sz val="12"/>
        <color theme="1"/>
        <rFont val="Times New Roman"/>
        <family val="1"/>
      </rPr>
      <t>3a</t>
    </r>
    <r>
      <rPr>
        <sz val="12"/>
        <color theme="1"/>
        <rFont val="標楷體"/>
        <family val="4"/>
        <charset val="136"/>
      </rPr>
      <t>：核保風險</t>
    </r>
    <r>
      <rPr>
        <sz val="12"/>
        <color theme="1"/>
        <rFont val="Times New Roman"/>
        <family val="1"/>
      </rPr>
      <t>--</t>
    </r>
    <r>
      <rPr>
        <sz val="12"/>
        <color theme="1"/>
        <rFont val="標楷體"/>
        <family val="4"/>
        <charset val="136"/>
      </rPr>
      <t>準備金風險</t>
    </r>
    <phoneticPr fontId="28" type="noConversion"/>
  </si>
  <si>
    <r>
      <t>R</t>
    </r>
    <r>
      <rPr>
        <vertAlign val="subscript"/>
        <sz val="12"/>
        <color theme="1"/>
        <rFont val="Times New Roman"/>
        <family val="1"/>
      </rPr>
      <t>3b</t>
    </r>
    <r>
      <rPr>
        <sz val="12"/>
        <color theme="1"/>
        <rFont val="標楷體"/>
        <family val="4"/>
        <charset val="136"/>
      </rPr>
      <t>：核保風險</t>
    </r>
    <r>
      <rPr>
        <sz val="12"/>
        <color theme="1"/>
        <rFont val="Times New Roman"/>
        <family val="1"/>
      </rPr>
      <t>--</t>
    </r>
    <r>
      <rPr>
        <sz val="12"/>
        <color theme="1"/>
        <rFont val="標楷體"/>
        <family val="4"/>
        <charset val="136"/>
      </rPr>
      <t>保費風險</t>
    </r>
    <phoneticPr fontId="28" type="noConversion"/>
  </si>
  <si>
    <r>
      <t>R</t>
    </r>
    <r>
      <rPr>
        <vertAlign val="subscript"/>
        <sz val="12"/>
        <color theme="1"/>
        <rFont val="Times New Roman"/>
        <family val="1"/>
      </rPr>
      <t>3c</t>
    </r>
    <r>
      <rPr>
        <sz val="12"/>
        <color theme="1"/>
        <rFont val="標楷體"/>
        <family val="4"/>
        <charset val="136"/>
      </rPr>
      <t>：天災風險</t>
    </r>
    <phoneticPr fontId="28" type="noConversion"/>
  </si>
  <si>
    <r>
      <t>R</t>
    </r>
    <r>
      <rPr>
        <vertAlign val="subscript"/>
        <sz val="12"/>
        <color theme="1"/>
        <rFont val="Times New Roman"/>
        <family val="1"/>
      </rPr>
      <t>4</t>
    </r>
    <r>
      <rPr>
        <sz val="12"/>
        <color theme="1"/>
        <rFont val="標楷體"/>
        <family val="4"/>
        <charset val="136"/>
      </rPr>
      <t>：資產負債配置風險</t>
    </r>
    <phoneticPr fontId="28" type="noConversion"/>
  </si>
  <si>
    <r>
      <t>R</t>
    </r>
    <r>
      <rPr>
        <vertAlign val="subscript"/>
        <sz val="12"/>
        <color theme="1"/>
        <rFont val="Times New Roman"/>
        <family val="1"/>
      </rPr>
      <t>5</t>
    </r>
    <r>
      <rPr>
        <sz val="12"/>
        <color theme="1"/>
        <rFont val="標楷體"/>
        <family val="4"/>
        <charset val="136"/>
      </rPr>
      <t>：其他風險</t>
    </r>
    <phoneticPr fontId="28" type="noConversion"/>
  </si>
  <si>
    <r>
      <rPr>
        <sz val="12"/>
        <color theme="1"/>
        <rFont val="標楷體"/>
        <family val="4"/>
        <charset val="136"/>
      </rPr>
      <t>調整前風險資本總額</t>
    </r>
    <phoneticPr fontId="28" type="noConversion"/>
  </si>
  <si>
    <r>
      <rPr>
        <sz val="12"/>
        <color theme="1"/>
        <rFont val="標楷體"/>
        <family val="4"/>
        <charset val="136"/>
      </rPr>
      <t>風險資本總額</t>
    </r>
    <r>
      <rPr>
        <sz val="12"/>
        <color theme="1"/>
        <rFont val="Times New Roman"/>
        <family val="1"/>
      </rPr>
      <t>(</t>
    </r>
    <r>
      <rPr>
        <sz val="12"/>
        <color theme="1"/>
        <rFont val="標楷體"/>
        <family val="4"/>
        <charset val="136"/>
      </rPr>
      <t>註</t>
    </r>
    <r>
      <rPr>
        <sz val="12"/>
        <color theme="1"/>
        <rFont val="Times New Roman"/>
        <family val="1"/>
      </rPr>
      <t>)</t>
    </r>
    <phoneticPr fontId="28" type="noConversion"/>
  </si>
  <si>
    <r>
      <rPr>
        <sz val="12"/>
        <color theme="1"/>
        <rFont val="標楷體"/>
        <family val="4"/>
        <charset val="136"/>
      </rPr>
      <t>自有資本總額</t>
    </r>
    <phoneticPr fontId="28" type="noConversion"/>
  </si>
  <si>
    <r>
      <rPr>
        <sz val="12"/>
        <color theme="1"/>
        <rFont val="標楷體"/>
        <family val="4"/>
        <charset val="136"/>
      </rPr>
      <t>註：另針對</t>
    </r>
    <r>
      <rPr>
        <sz val="12"/>
        <color theme="1"/>
        <rFont val="Times New Roman"/>
        <family val="1"/>
      </rPr>
      <t>K</t>
    </r>
    <r>
      <rPr>
        <sz val="12"/>
        <color theme="1"/>
        <rFont val="標楷體"/>
        <family val="4"/>
        <charset val="136"/>
      </rPr>
      <t>值或資產負債配置風險</t>
    </r>
    <r>
      <rPr>
        <sz val="12"/>
        <color theme="1"/>
        <rFont val="Times New Roman"/>
        <family val="1"/>
      </rPr>
      <t>(R4)</t>
    </r>
    <r>
      <rPr>
        <sz val="12"/>
        <color theme="1"/>
        <rFont val="標楷體"/>
        <family val="4"/>
        <charset val="136"/>
      </rPr>
      <t>及自有資本總額，若經主管機關基於安定保險市場專案核定者另依核定之方式計算</t>
    </r>
    <phoneticPr fontId="28" type="noConversion"/>
  </si>
  <si>
    <r>
      <rPr>
        <sz val="10"/>
        <color theme="1"/>
        <rFont val="標楷體"/>
        <family val="4"/>
        <charset val="136"/>
      </rPr>
      <t>危險變動</t>
    </r>
    <phoneticPr fontId="28" type="noConversion"/>
  </si>
  <si>
    <r>
      <rPr>
        <sz val="10"/>
        <color theme="1"/>
        <rFont val="標楷體"/>
        <family val="4"/>
        <charset val="136"/>
      </rPr>
      <t>其他因特殊需要而加提之準備金</t>
    </r>
    <phoneticPr fontId="28" type="noConversion"/>
  </si>
  <si>
    <r>
      <rPr>
        <sz val="10"/>
        <color theme="1"/>
        <rFont val="標楷體"/>
        <family val="4"/>
        <charset val="136"/>
      </rPr>
      <t>不動產增值利益</t>
    </r>
    <phoneticPr fontId="28" type="noConversion"/>
  </si>
  <si>
    <r>
      <t>人壽保險</t>
    </r>
    <r>
      <rPr>
        <sz val="10"/>
        <color theme="1"/>
        <rFont val="Times New Roman"/>
        <family val="1"/>
      </rPr>
      <t>(</t>
    </r>
    <r>
      <rPr>
        <sz val="10"/>
        <color theme="1"/>
        <rFont val="標楷體"/>
        <family val="4"/>
        <charset val="136"/>
      </rPr>
      <t>國外分入</t>
    </r>
    <r>
      <rPr>
        <sz val="10"/>
        <color theme="1"/>
        <rFont val="Times New Roman"/>
        <family val="1"/>
      </rPr>
      <t>)</t>
    </r>
    <phoneticPr fontId="30" type="noConversion"/>
  </si>
  <si>
    <r>
      <t>傷害保險</t>
    </r>
    <r>
      <rPr>
        <sz val="10"/>
        <color theme="1"/>
        <rFont val="Times New Roman"/>
        <family val="1"/>
      </rPr>
      <t>(</t>
    </r>
    <r>
      <rPr>
        <sz val="10"/>
        <color theme="1"/>
        <rFont val="標楷體"/>
        <family val="4"/>
        <charset val="136"/>
      </rPr>
      <t>國外分入</t>
    </r>
    <r>
      <rPr>
        <sz val="10"/>
        <color theme="1"/>
        <rFont val="Times New Roman"/>
        <family val="1"/>
      </rPr>
      <t>)</t>
    </r>
    <phoneticPr fontId="30" type="noConversion"/>
  </si>
  <si>
    <r>
      <t>健康保險</t>
    </r>
    <r>
      <rPr>
        <sz val="10"/>
        <color theme="1"/>
        <rFont val="Times New Roman"/>
        <family val="1"/>
      </rPr>
      <t>(</t>
    </r>
    <r>
      <rPr>
        <sz val="10"/>
        <color theme="1"/>
        <rFont val="標楷體"/>
        <family val="4"/>
        <charset val="136"/>
      </rPr>
      <t>國外分入</t>
    </r>
    <r>
      <rPr>
        <sz val="10"/>
        <color theme="1"/>
        <rFont val="Times New Roman"/>
        <family val="1"/>
      </rPr>
      <t>)</t>
    </r>
    <phoneticPr fontId="30" type="noConversion"/>
  </si>
  <si>
    <r>
      <t>年金保險</t>
    </r>
    <r>
      <rPr>
        <sz val="10"/>
        <color theme="1"/>
        <rFont val="Times New Roman"/>
        <family val="1"/>
      </rPr>
      <t>(</t>
    </r>
    <r>
      <rPr>
        <sz val="10"/>
        <color theme="1"/>
        <rFont val="標楷體"/>
        <family val="4"/>
        <charset val="136"/>
      </rPr>
      <t>國外分入</t>
    </r>
    <r>
      <rPr>
        <sz val="10"/>
        <color theme="1"/>
        <rFont val="Times New Roman"/>
        <family val="1"/>
      </rPr>
      <t>)</t>
    </r>
    <phoneticPr fontId="30" type="noConversion"/>
  </si>
  <si>
    <r>
      <t>財務再保險</t>
    </r>
    <r>
      <rPr>
        <sz val="10"/>
        <color theme="1"/>
        <rFont val="Times New Roman"/>
        <family val="1"/>
      </rPr>
      <t>(</t>
    </r>
    <r>
      <rPr>
        <sz val="10"/>
        <color theme="1"/>
        <rFont val="標楷體"/>
        <family val="4"/>
        <charset val="136"/>
      </rPr>
      <t>國外分入</t>
    </r>
    <r>
      <rPr>
        <sz val="10"/>
        <color theme="1"/>
        <rFont val="Times New Roman"/>
        <family val="1"/>
      </rPr>
      <t>)</t>
    </r>
    <phoneticPr fontId="30" type="noConversion"/>
  </si>
  <si>
    <r>
      <t>本</t>
    </r>
    <r>
      <rPr>
        <sz val="10"/>
        <color theme="1"/>
        <rFont val="Times New Roman"/>
        <family val="1"/>
      </rPr>
      <t>(</t>
    </r>
    <r>
      <rPr>
        <sz val="10"/>
        <color theme="1"/>
        <rFont val="標楷體"/>
        <family val="4"/>
        <charset val="136"/>
      </rPr>
      <t>半</t>
    </r>
    <r>
      <rPr>
        <sz val="10"/>
        <color theme="1"/>
        <rFont val="Times New Roman"/>
        <family val="1"/>
      </rPr>
      <t>)</t>
    </r>
    <r>
      <rPr>
        <sz val="10"/>
        <color theme="1"/>
        <rFont val="標楷體"/>
        <family val="4"/>
        <charset val="136"/>
      </rPr>
      <t>年度</t>
    </r>
    <phoneticPr fontId="30" type="noConversion"/>
  </si>
  <si>
    <r>
      <t>上</t>
    </r>
    <r>
      <rPr>
        <sz val="10"/>
        <color theme="1"/>
        <rFont val="Times New Roman"/>
        <family val="1"/>
      </rPr>
      <t>(</t>
    </r>
    <r>
      <rPr>
        <sz val="10"/>
        <color theme="1"/>
        <rFont val="標楷體"/>
        <family val="4"/>
        <charset val="136"/>
      </rPr>
      <t>半</t>
    </r>
    <r>
      <rPr>
        <sz val="10"/>
        <color theme="1"/>
        <rFont val="Times New Roman"/>
        <family val="1"/>
      </rPr>
      <t>)</t>
    </r>
    <r>
      <rPr>
        <sz val="10"/>
        <color theme="1"/>
        <rFont val="標楷體"/>
        <family val="4"/>
        <charset val="136"/>
      </rPr>
      <t>年度</t>
    </r>
    <phoneticPr fontId="30" type="noConversion"/>
  </si>
  <si>
    <r>
      <rPr>
        <sz val="10"/>
        <color theme="1"/>
        <rFont val="標楷體"/>
        <family val="4"/>
        <charset val="136"/>
      </rPr>
      <t>國內再保業務</t>
    </r>
    <phoneticPr fontId="30" type="noConversion"/>
  </si>
  <si>
    <r>
      <rPr>
        <sz val="10"/>
        <color theme="1"/>
        <rFont val="標楷體"/>
        <family val="4"/>
        <charset val="136"/>
      </rPr>
      <t>一年期住宅火災保險</t>
    </r>
    <phoneticPr fontId="28" type="noConversion"/>
  </si>
  <si>
    <r>
      <rPr>
        <sz val="10"/>
        <color theme="1"/>
        <rFont val="標楷體"/>
        <family val="4"/>
        <charset val="136"/>
      </rPr>
      <t>長期住宅火災保險</t>
    </r>
    <phoneticPr fontId="28" type="noConversion"/>
  </si>
  <si>
    <r>
      <rPr>
        <sz val="10"/>
        <color theme="1"/>
        <rFont val="標楷體"/>
        <family val="4"/>
        <charset val="136"/>
      </rPr>
      <t>一年期商業火災保險</t>
    </r>
    <phoneticPr fontId="28" type="noConversion"/>
  </si>
  <si>
    <r>
      <rPr>
        <sz val="10"/>
        <color theme="1"/>
        <rFont val="標楷體"/>
        <family val="4"/>
        <charset val="136"/>
      </rPr>
      <t>長期商業火災保險</t>
    </r>
    <phoneticPr fontId="28" type="noConversion"/>
  </si>
  <si>
    <r>
      <rPr>
        <sz val="10"/>
        <color theme="1"/>
        <rFont val="標楷體"/>
        <family val="4"/>
        <charset val="136"/>
      </rPr>
      <t>內陸運輸保險</t>
    </r>
    <phoneticPr fontId="28" type="noConversion"/>
  </si>
  <si>
    <r>
      <rPr>
        <sz val="10"/>
        <color theme="1"/>
        <rFont val="標楷體"/>
        <family val="4"/>
        <charset val="136"/>
      </rPr>
      <t>貨物運輸保險</t>
    </r>
    <phoneticPr fontId="28" type="noConversion"/>
  </si>
  <si>
    <r>
      <rPr>
        <sz val="10"/>
        <color theme="1"/>
        <rFont val="標楷體"/>
        <family val="4"/>
        <charset val="136"/>
      </rPr>
      <t>船體保險</t>
    </r>
    <phoneticPr fontId="28" type="noConversion"/>
  </si>
  <si>
    <r>
      <rPr>
        <sz val="10"/>
        <color theme="1"/>
        <rFont val="標楷體"/>
        <family val="4"/>
        <charset val="136"/>
      </rPr>
      <t>漁船保險</t>
    </r>
    <phoneticPr fontId="28" type="noConversion"/>
  </si>
  <si>
    <r>
      <rPr>
        <sz val="10"/>
        <color theme="1"/>
        <rFont val="標楷體"/>
        <family val="4"/>
        <charset val="136"/>
      </rPr>
      <t>航空保險</t>
    </r>
    <phoneticPr fontId="28" type="noConversion"/>
  </si>
  <si>
    <r>
      <rPr>
        <sz val="10"/>
        <color theme="1"/>
        <rFont val="標楷體"/>
        <family val="4"/>
        <charset val="136"/>
      </rPr>
      <t>一般自用汽車財產損失保險</t>
    </r>
    <phoneticPr fontId="28" type="noConversion"/>
  </si>
  <si>
    <r>
      <rPr>
        <sz val="10"/>
        <color theme="1"/>
        <rFont val="標楷體"/>
        <family val="4"/>
        <charset val="136"/>
      </rPr>
      <t>一般商業汽車財產損失保險</t>
    </r>
    <phoneticPr fontId="28" type="noConversion"/>
  </si>
  <si>
    <r>
      <rPr>
        <sz val="10"/>
        <color theme="1"/>
        <rFont val="標楷體"/>
        <family val="4"/>
        <charset val="136"/>
      </rPr>
      <t>一般自用汽車責任保險</t>
    </r>
    <phoneticPr fontId="28" type="noConversion"/>
  </si>
  <si>
    <r>
      <rPr>
        <sz val="10"/>
        <color theme="1"/>
        <rFont val="標楷體"/>
        <family val="4"/>
        <charset val="136"/>
      </rPr>
      <t>一般商業汽車責任保險</t>
    </r>
    <phoneticPr fontId="28" type="noConversion"/>
  </si>
  <si>
    <r>
      <rPr>
        <sz val="10"/>
        <color theme="1"/>
        <rFont val="標楷體"/>
        <family val="4"/>
        <charset val="136"/>
      </rPr>
      <t>強制自用汽車責任保險</t>
    </r>
    <phoneticPr fontId="28" type="noConversion"/>
  </si>
  <si>
    <r>
      <rPr>
        <sz val="10"/>
        <color theme="1"/>
        <rFont val="標楷體"/>
        <family val="4"/>
        <charset val="136"/>
      </rPr>
      <t>強制商業汽車責任保險</t>
    </r>
    <phoneticPr fontId="28" type="noConversion"/>
  </si>
  <si>
    <r>
      <rPr>
        <sz val="10"/>
        <color theme="1"/>
        <rFont val="標楷體"/>
        <family val="4"/>
        <charset val="136"/>
      </rPr>
      <t>強制機車責任保險</t>
    </r>
    <phoneticPr fontId="28" type="noConversion"/>
  </si>
  <si>
    <r>
      <rPr>
        <sz val="10"/>
        <color theme="1"/>
        <rFont val="標楷體"/>
        <family val="4"/>
        <charset val="136"/>
      </rPr>
      <t>一般責任保險</t>
    </r>
    <phoneticPr fontId="28" type="noConversion"/>
  </si>
  <si>
    <r>
      <rPr>
        <sz val="10"/>
        <color theme="1"/>
        <rFont val="標楷體"/>
        <family val="4"/>
        <charset val="136"/>
      </rPr>
      <t>專業責任保險</t>
    </r>
    <phoneticPr fontId="28" type="noConversion"/>
  </si>
  <si>
    <r>
      <rPr>
        <sz val="10"/>
        <color theme="1"/>
        <rFont val="標楷體"/>
        <family val="4"/>
        <charset val="136"/>
      </rPr>
      <t>工程保險</t>
    </r>
    <phoneticPr fontId="28" type="noConversion"/>
  </si>
  <si>
    <r>
      <rPr>
        <sz val="10"/>
        <color theme="1"/>
        <rFont val="標楷體"/>
        <family val="4"/>
        <charset val="136"/>
      </rPr>
      <t>核能保險</t>
    </r>
    <phoneticPr fontId="28" type="noConversion"/>
  </si>
  <si>
    <r>
      <rPr>
        <sz val="10"/>
        <color theme="1"/>
        <rFont val="標楷體"/>
        <family val="4"/>
        <charset val="136"/>
      </rPr>
      <t>保證保險</t>
    </r>
    <phoneticPr fontId="28" type="noConversion"/>
  </si>
  <si>
    <r>
      <rPr>
        <sz val="10"/>
        <color theme="1"/>
        <rFont val="標楷體"/>
        <family val="4"/>
        <charset val="136"/>
      </rPr>
      <t>信用保險</t>
    </r>
    <phoneticPr fontId="28" type="noConversion"/>
  </si>
  <si>
    <r>
      <rPr>
        <sz val="10"/>
        <color theme="1"/>
        <rFont val="標楷體"/>
        <family val="4"/>
        <charset val="136"/>
      </rPr>
      <t>其他財產保險</t>
    </r>
    <phoneticPr fontId="28" type="noConversion"/>
  </si>
  <si>
    <r>
      <rPr>
        <sz val="10"/>
        <color theme="1"/>
        <rFont val="標楷體"/>
        <family val="4"/>
        <charset val="136"/>
      </rPr>
      <t>傷害保險</t>
    </r>
    <phoneticPr fontId="28" type="noConversion"/>
  </si>
  <si>
    <r>
      <rPr>
        <sz val="10"/>
        <color theme="1"/>
        <rFont val="標楷體"/>
        <family val="4"/>
        <charset val="136"/>
      </rPr>
      <t>商業性地震保險</t>
    </r>
    <phoneticPr fontId="28" type="noConversion"/>
  </si>
  <si>
    <r>
      <rPr>
        <sz val="10"/>
        <color theme="1"/>
        <rFont val="標楷體"/>
        <family val="4"/>
        <charset val="136"/>
      </rPr>
      <t>個人綜合保險</t>
    </r>
    <phoneticPr fontId="28" type="noConversion"/>
  </si>
  <si>
    <r>
      <rPr>
        <sz val="10"/>
        <color theme="1"/>
        <rFont val="標楷體"/>
        <family val="4"/>
        <charset val="136"/>
      </rPr>
      <t>商業綜合保險</t>
    </r>
    <phoneticPr fontId="28" type="noConversion"/>
  </si>
  <si>
    <r>
      <rPr>
        <sz val="10"/>
        <color theme="1"/>
        <rFont val="標楷體"/>
        <family val="4"/>
        <charset val="136"/>
      </rPr>
      <t>颱風、洪水保險</t>
    </r>
    <phoneticPr fontId="28" type="noConversion"/>
  </si>
  <si>
    <r>
      <rPr>
        <sz val="10"/>
        <color theme="1"/>
        <rFont val="標楷體"/>
        <family val="4"/>
        <charset val="136"/>
      </rPr>
      <t>政策性住宅地震基本保險</t>
    </r>
  </si>
  <si>
    <r>
      <rPr>
        <sz val="10"/>
        <color theme="1"/>
        <rFont val="標楷體"/>
        <family val="4"/>
        <charset val="136"/>
      </rPr>
      <t>國外再保業務</t>
    </r>
    <phoneticPr fontId="30" type="noConversion"/>
  </si>
  <si>
    <r>
      <rPr>
        <sz val="10"/>
        <color theme="1"/>
        <rFont val="標楷體"/>
        <family val="4"/>
        <charset val="136"/>
      </rPr>
      <t>火災保險</t>
    </r>
    <r>
      <rPr>
        <sz val="10"/>
        <color theme="1"/>
        <rFont val="Arial"/>
        <family val="2"/>
      </rPr>
      <t>(</t>
    </r>
    <r>
      <rPr>
        <sz val="10"/>
        <color theme="1"/>
        <rFont val="標楷體"/>
        <family val="4"/>
        <charset val="136"/>
      </rPr>
      <t>國外分入</t>
    </r>
    <r>
      <rPr>
        <sz val="10"/>
        <color theme="1"/>
        <rFont val="Arial"/>
        <family val="2"/>
      </rPr>
      <t>)</t>
    </r>
    <phoneticPr fontId="28" type="noConversion"/>
  </si>
  <si>
    <r>
      <rPr>
        <sz val="10"/>
        <color theme="1"/>
        <rFont val="標楷體"/>
        <family val="4"/>
        <charset val="136"/>
      </rPr>
      <t>貨物海上保險</t>
    </r>
    <r>
      <rPr>
        <sz val="10"/>
        <color theme="1"/>
        <rFont val="Arial"/>
        <family val="2"/>
      </rPr>
      <t>(</t>
    </r>
    <r>
      <rPr>
        <sz val="10"/>
        <color theme="1"/>
        <rFont val="標楷體"/>
        <family val="4"/>
        <charset val="136"/>
      </rPr>
      <t>國外分入</t>
    </r>
    <r>
      <rPr>
        <sz val="10"/>
        <color theme="1"/>
        <rFont val="Arial"/>
        <family val="2"/>
      </rPr>
      <t>)</t>
    </r>
    <phoneticPr fontId="30" type="noConversion"/>
  </si>
  <si>
    <r>
      <rPr>
        <sz val="10"/>
        <color theme="1"/>
        <rFont val="標楷體"/>
        <family val="4"/>
        <charset val="136"/>
      </rPr>
      <t>船體保險</t>
    </r>
    <r>
      <rPr>
        <sz val="10"/>
        <color theme="1"/>
        <rFont val="Arial"/>
        <family val="2"/>
      </rPr>
      <t>(</t>
    </r>
    <r>
      <rPr>
        <sz val="10"/>
        <color theme="1"/>
        <rFont val="標楷體"/>
        <family val="4"/>
        <charset val="136"/>
      </rPr>
      <t>國外分入</t>
    </r>
    <r>
      <rPr>
        <sz val="10"/>
        <color theme="1"/>
        <rFont val="Arial"/>
        <family val="2"/>
      </rPr>
      <t>)</t>
    </r>
    <phoneticPr fontId="30" type="noConversion"/>
  </si>
  <si>
    <r>
      <rPr>
        <sz val="10"/>
        <color theme="1"/>
        <rFont val="標楷體"/>
        <family val="4"/>
        <charset val="136"/>
      </rPr>
      <t>漁船保險</t>
    </r>
    <r>
      <rPr>
        <sz val="10"/>
        <color theme="1"/>
        <rFont val="Arial"/>
        <family val="2"/>
      </rPr>
      <t>(</t>
    </r>
    <r>
      <rPr>
        <sz val="10"/>
        <color theme="1"/>
        <rFont val="標楷體"/>
        <family val="4"/>
        <charset val="136"/>
      </rPr>
      <t>國外分入</t>
    </r>
    <r>
      <rPr>
        <sz val="10"/>
        <color theme="1"/>
        <rFont val="Arial"/>
        <family val="2"/>
      </rPr>
      <t>)</t>
    </r>
    <phoneticPr fontId="28" type="noConversion"/>
  </si>
  <si>
    <r>
      <rPr>
        <sz val="10"/>
        <color theme="1"/>
        <rFont val="標楷體"/>
        <family val="4"/>
        <charset val="136"/>
      </rPr>
      <t>汽車保險</t>
    </r>
    <r>
      <rPr>
        <sz val="10"/>
        <color theme="1"/>
        <rFont val="Arial"/>
        <family val="2"/>
      </rPr>
      <t>(</t>
    </r>
    <r>
      <rPr>
        <sz val="10"/>
        <color theme="1"/>
        <rFont val="標楷體"/>
        <family val="4"/>
        <charset val="136"/>
      </rPr>
      <t>國外分入</t>
    </r>
    <r>
      <rPr>
        <sz val="10"/>
        <color theme="1"/>
        <rFont val="Arial"/>
        <family val="2"/>
      </rPr>
      <t>)</t>
    </r>
    <phoneticPr fontId="30" type="noConversion"/>
  </si>
  <si>
    <r>
      <rPr>
        <sz val="10"/>
        <color theme="1"/>
        <rFont val="標楷體"/>
        <family val="4"/>
        <charset val="136"/>
      </rPr>
      <t>航空保險</t>
    </r>
    <r>
      <rPr>
        <sz val="10"/>
        <color theme="1"/>
        <rFont val="Arial"/>
        <family val="2"/>
      </rPr>
      <t>(</t>
    </r>
    <r>
      <rPr>
        <sz val="10"/>
        <color theme="1"/>
        <rFont val="標楷體"/>
        <family val="4"/>
        <charset val="136"/>
      </rPr>
      <t>國外分入</t>
    </r>
    <r>
      <rPr>
        <sz val="10"/>
        <color theme="1"/>
        <rFont val="Arial"/>
        <family val="2"/>
      </rPr>
      <t>)</t>
    </r>
    <phoneticPr fontId="30" type="noConversion"/>
  </si>
  <si>
    <r>
      <rPr>
        <sz val="10"/>
        <color theme="1"/>
        <rFont val="標楷體"/>
        <family val="4"/>
        <charset val="136"/>
      </rPr>
      <t>工程保險</t>
    </r>
    <r>
      <rPr>
        <sz val="10"/>
        <color theme="1"/>
        <rFont val="Arial"/>
        <family val="2"/>
      </rPr>
      <t>(</t>
    </r>
    <r>
      <rPr>
        <sz val="10"/>
        <color theme="1"/>
        <rFont val="標楷體"/>
        <family val="4"/>
        <charset val="136"/>
      </rPr>
      <t>國外分入</t>
    </r>
    <r>
      <rPr>
        <sz val="10"/>
        <color theme="1"/>
        <rFont val="Arial"/>
        <family val="2"/>
      </rPr>
      <t>)</t>
    </r>
    <phoneticPr fontId="30" type="noConversion"/>
  </si>
  <si>
    <r>
      <rPr>
        <sz val="10"/>
        <color theme="1"/>
        <rFont val="標楷體"/>
        <family val="4"/>
        <charset val="136"/>
      </rPr>
      <t>其他保險</t>
    </r>
    <r>
      <rPr>
        <sz val="10"/>
        <color theme="1"/>
        <rFont val="Arial"/>
        <family val="2"/>
      </rPr>
      <t>(</t>
    </r>
    <r>
      <rPr>
        <sz val="10"/>
        <color theme="1"/>
        <rFont val="標楷體"/>
        <family val="4"/>
        <charset val="136"/>
      </rPr>
      <t>國外分入</t>
    </r>
    <r>
      <rPr>
        <sz val="10"/>
        <color theme="1"/>
        <rFont val="Arial"/>
        <family val="2"/>
      </rPr>
      <t>)</t>
    </r>
    <phoneticPr fontId="30" type="noConversion"/>
  </si>
  <si>
    <r>
      <rPr>
        <sz val="10"/>
        <color theme="1"/>
        <rFont val="標楷體"/>
        <family val="4"/>
        <charset val="136"/>
      </rPr>
      <t>人壽保險</t>
    </r>
  </si>
  <si>
    <r>
      <rPr>
        <sz val="10"/>
        <color theme="1"/>
        <rFont val="標楷體"/>
        <family val="4"/>
        <charset val="136"/>
      </rPr>
      <t>傷害保險</t>
    </r>
  </si>
  <si>
    <r>
      <rPr>
        <sz val="10"/>
        <color theme="1"/>
        <rFont val="標楷體"/>
        <family val="4"/>
        <charset val="136"/>
      </rPr>
      <t>年金保險</t>
    </r>
  </si>
  <si>
    <r>
      <rPr>
        <sz val="10"/>
        <color theme="1"/>
        <rFont val="標楷體"/>
        <family val="4"/>
        <charset val="136"/>
      </rPr>
      <t>財務再保險</t>
    </r>
  </si>
  <si>
    <r>
      <rPr>
        <sz val="10"/>
        <color theme="1"/>
        <rFont val="標楷體"/>
        <family val="4"/>
        <charset val="136"/>
      </rPr>
      <t>人壽保險</t>
    </r>
    <r>
      <rPr>
        <sz val="10"/>
        <color theme="1"/>
        <rFont val="Arial"/>
        <family val="2"/>
      </rPr>
      <t>(</t>
    </r>
    <r>
      <rPr>
        <sz val="10"/>
        <color theme="1"/>
        <rFont val="標楷體"/>
        <family val="4"/>
        <charset val="136"/>
      </rPr>
      <t>國外分入</t>
    </r>
    <r>
      <rPr>
        <sz val="10"/>
        <color theme="1"/>
        <rFont val="Arial"/>
        <family val="2"/>
      </rPr>
      <t>)</t>
    </r>
    <phoneticPr fontId="30" type="noConversion"/>
  </si>
  <si>
    <r>
      <rPr>
        <sz val="10"/>
        <color theme="1"/>
        <rFont val="標楷體"/>
        <family val="4"/>
        <charset val="136"/>
      </rPr>
      <t>傷害保險</t>
    </r>
    <r>
      <rPr>
        <sz val="10"/>
        <color theme="1"/>
        <rFont val="Arial"/>
        <family val="2"/>
      </rPr>
      <t>(</t>
    </r>
    <r>
      <rPr>
        <sz val="10"/>
        <color theme="1"/>
        <rFont val="標楷體"/>
        <family val="4"/>
        <charset val="136"/>
      </rPr>
      <t>國外分入</t>
    </r>
    <r>
      <rPr>
        <sz val="10"/>
        <color theme="1"/>
        <rFont val="Arial"/>
        <family val="2"/>
      </rPr>
      <t>)</t>
    </r>
    <phoneticPr fontId="30" type="noConversion"/>
  </si>
  <si>
    <r>
      <rPr>
        <sz val="10"/>
        <color theme="1"/>
        <rFont val="標楷體"/>
        <family val="4"/>
        <charset val="136"/>
      </rPr>
      <t>健康保險</t>
    </r>
    <r>
      <rPr>
        <sz val="10"/>
        <color theme="1"/>
        <rFont val="Arial"/>
        <family val="2"/>
      </rPr>
      <t>(</t>
    </r>
    <r>
      <rPr>
        <sz val="10"/>
        <color theme="1"/>
        <rFont val="標楷體"/>
        <family val="4"/>
        <charset val="136"/>
      </rPr>
      <t>國外分入</t>
    </r>
    <r>
      <rPr>
        <sz val="10"/>
        <color theme="1"/>
        <rFont val="Arial"/>
        <family val="2"/>
      </rPr>
      <t>)</t>
    </r>
    <phoneticPr fontId="30" type="noConversion"/>
  </si>
  <si>
    <r>
      <rPr>
        <sz val="10"/>
        <color theme="1"/>
        <rFont val="標楷體"/>
        <family val="4"/>
        <charset val="136"/>
      </rPr>
      <t>年金保險</t>
    </r>
    <r>
      <rPr>
        <sz val="10"/>
        <color theme="1"/>
        <rFont val="Arial"/>
        <family val="2"/>
      </rPr>
      <t>(</t>
    </r>
    <r>
      <rPr>
        <sz val="10"/>
        <color theme="1"/>
        <rFont val="標楷體"/>
        <family val="4"/>
        <charset val="136"/>
      </rPr>
      <t>國外分入</t>
    </r>
    <r>
      <rPr>
        <sz val="10"/>
        <color theme="1"/>
        <rFont val="Arial"/>
        <family val="2"/>
      </rPr>
      <t>)</t>
    </r>
    <phoneticPr fontId="30" type="noConversion"/>
  </si>
  <si>
    <r>
      <rPr>
        <sz val="10"/>
        <color theme="1"/>
        <rFont val="標楷體"/>
        <family val="4"/>
        <charset val="136"/>
      </rPr>
      <t>財務再保險</t>
    </r>
    <r>
      <rPr>
        <sz val="10"/>
        <color theme="1"/>
        <rFont val="Arial"/>
        <family val="2"/>
      </rPr>
      <t>(</t>
    </r>
    <r>
      <rPr>
        <sz val="10"/>
        <color theme="1"/>
        <rFont val="標楷體"/>
        <family val="4"/>
        <charset val="136"/>
      </rPr>
      <t>國外分入</t>
    </r>
    <r>
      <rPr>
        <sz val="10"/>
        <color theme="1"/>
        <rFont val="Arial"/>
        <family val="2"/>
      </rPr>
      <t>)</t>
    </r>
    <phoneticPr fontId="30" type="noConversion"/>
  </si>
  <si>
    <r>
      <rPr>
        <sz val="10"/>
        <color theme="1"/>
        <rFont val="標楷體"/>
        <family val="4"/>
        <charset val="136"/>
      </rPr>
      <t>合計</t>
    </r>
  </si>
  <si>
    <r>
      <t>註</t>
    </r>
    <r>
      <rPr>
        <sz val="10"/>
        <color theme="1"/>
        <rFont val="Times New Roman"/>
        <family val="1"/>
      </rPr>
      <t>:</t>
    </r>
    <phoneticPr fontId="30" type="noConversion"/>
  </si>
  <si>
    <r>
      <t>本</t>
    </r>
    <r>
      <rPr>
        <sz val="10"/>
        <color theme="1"/>
        <rFont val="Times New Roman"/>
        <family val="1"/>
      </rPr>
      <t>(</t>
    </r>
    <r>
      <rPr>
        <sz val="10"/>
        <color theme="1"/>
        <rFont val="標楷體"/>
        <family val="4"/>
        <charset val="136"/>
      </rPr>
      <t>半</t>
    </r>
    <r>
      <rPr>
        <sz val="10"/>
        <color theme="1"/>
        <rFont val="Times New Roman"/>
        <family val="1"/>
      </rPr>
      <t>)</t>
    </r>
    <r>
      <rPr>
        <sz val="10"/>
        <color theme="1"/>
        <rFont val="標楷體"/>
        <family val="4"/>
        <charset val="136"/>
      </rPr>
      <t>年度</t>
    </r>
    <phoneticPr fontId="28" type="noConversion"/>
  </si>
  <si>
    <r>
      <t>上</t>
    </r>
    <r>
      <rPr>
        <sz val="10"/>
        <color theme="1"/>
        <rFont val="Times New Roman"/>
        <family val="1"/>
      </rPr>
      <t>(</t>
    </r>
    <r>
      <rPr>
        <sz val="10"/>
        <color theme="1"/>
        <rFont val="標楷體"/>
        <family val="4"/>
        <charset val="136"/>
      </rPr>
      <t>半</t>
    </r>
    <r>
      <rPr>
        <sz val="10"/>
        <color theme="1"/>
        <rFont val="Times New Roman"/>
        <family val="1"/>
      </rPr>
      <t>)</t>
    </r>
    <r>
      <rPr>
        <sz val="10"/>
        <color theme="1"/>
        <rFont val="標楷體"/>
        <family val="4"/>
        <charset val="136"/>
      </rPr>
      <t>年度</t>
    </r>
    <phoneticPr fontId="28" type="noConversion"/>
  </si>
  <si>
    <r>
      <rPr>
        <sz val="10"/>
        <color theme="1"/>
        <rFont val="標楷體"/>
        <family val="4"/>
        <charset val="136"/>
      </rPr>
      <t>人壽保險</t>
    </r>
    <phoneticPr fontId="30" type="noConversion"/>
  </si>
  <si>
    <r>
      <rPr>
        <sz val="10"/>
        <color theme="1"/>
        <rFont val="標楷體"/>
        <family val="4"/>
        <charset val="136"/>
      </rPr>
      <t>傷害保險</t>
    </r>
    <phoneticPr fontId="30" type="noConversion"/>
  </si>
  <si>
    <r>
      <rPr>
        <sz val="10"/>
        <color theme="1"/>
        <rFont val="標楷體"/>
        <family val="4"/>
        <charset val="136"/>
      </rPr>
      <t>年金保險</t>
    </r>
    <phoneticPr fontId="30" type="noConversion"/>
  </si>
  <si>
    <r>
      <rPr>
        <sz val="10"/>
        <color theme="1"/>
        <rFont val="標楷體"/>
        <family val="4"/>
        <charset val="136"/>
      </rPr>
      <t>財務再保險</t>
    </r>
    <phoneticPr fontId="30" type="noConversion"/>
  </si>
  <si>
    <r>
      <rPr>
        <sz val="10"/>
        <color theme="1"/>
        <rFont val="標楷體"/>
        <family val="4"/>
        <charset val="136"/>
      </rPr>
      <t>不含強制險</t>
    </r>
    <phoneticPr fontId="28" type="noConversion"/>
  </si>
  <si>
    <r>
      <t>上</t>
    </r>
    <r>
      <rPr>
        <sz val="10"/>
        <color theme="1"/>
        <rFont val="Times New Roman"/>
        <family val="1"/>
      </rPr>
      <t>(</t>
    </r>
    <r>
      <rPr>
        <sz val="10"/>
        <color theme="1"/>
        <rFont val="標楷體"/>
        <family val="4"/>
        <charset val="136"/>
      </rPr>
      <t>半</t>
    </r>
    <r>
      <rPr>
        <sz val="10"/>
        <color theme="1"/>
        <rFont val="Times New Roman"/>
        <family val="1"/>
      </rPr>
      <t>)</t>
    </r>
    <r>
      <rPr>
        <sz val="10"/>
        <color theme="1"/>
        <rFont val="標楷體"/>
        <family val="4"/>
        <charset val="136"/>
      </rPr>
      <t>年度</t>
    </r>
    <r>
      <rPr>
        <sz val="10"/>
        <color indexed="10"/>
        <rFont val="Times New Roman"/>
        <family val="1"/>
      </rPr>
      <t/>
    </r>
    <phoneticPr fontId="30" type="noConversion"/>
  </si>
  <si>
    <r>
      <rPr>
        <sz val="10"/>
        <color theme="1"/>
        <rFont val="標楷體"/>
        <family val="4"/>
        <charset val="136"/>
      </rPr>
      <t>國內再保業務</t>
    </r>
    <phoneticPr fontId="28" type="noConversion"/>
  </si>
  <si>
    <r>
      <rPr>
        <sz val="10"/>
        <color theme="1"/>
        <rFont val="標楷體"/>
        <family val="4"/>
        <charset val="136"/>
      </rPr>
      <t>國外再保業務</t>
    </r>
    <phoneticPr fontId="28" type="noConversion"/>
  </si>
  <si>
    <r>
      <t>填報上半年度報表時</t>
    </r>
    <r>
      <rPr>
        <sz val="10"/>
        <color theme="1"/>
        <rFont val="Times New Roman"/>
        <family val="1"/>
      </rPr>
      <t xml:space="preserve">, </t>
    </r>
    <r>
      <rPr>
        <sz val="10"/>
        <color theme="1"/>
        <rFont val="標楷體"/>
        <family val="4"/>
        <charset val="136"/>
      </rPr>
      <t>上</t>
    </r>
    <r>
      <rPr>
        <sz val="10"/>
        <color theme="1"/>
        <rFont val="Times New Roman"/>
        <family val="1"/>
      </rPr>
      <t>(</t>
    </r>
    <r>
      <rPr>
        <sz val="10"/>
        <color theme="1"/>
        <rFont val="標楷體"/>
        <family val="4"/>
        <charset val="136"/>
      </rPr>
      <t>半</t>
    </r>
    <r>
      <rPr>
        <sz val="10"/>
        <color theme="1"/>
        <rFont val="Times New Roman"/>
        <family val="1"/>
      </rPr>
      <t>)</t>
    </r>
    <r>
      <rPr>
        <sz val="10"/>
        <color theme="1"/>
        <rFont val="標楷體"/>
        <family val="4"/>
        <charset val="136"/>
      </rPr>
      <t>年度係指前一年度自</t>
    </r>
    <r>
      <rPr>
        <sz val="10"/>
        <color theme="1"/>
        <rFont val="Times New Roman"/>
        <family val="1"/>
      </rPr>
      <t>7/1</t>
    </r>
    <r>
      <rPr>
        <sz val="10"/>
        <color theme="1"/>
        <rFont val="標楷體"/>
        <family val="4"/>
        <charset val="136"/>
      </rPr>
      <t>至</t>
    </r>
    <r>
      <rPr>
        <sz val="10"/>
        <color theme="1"/>
        <rFont val="Times New Roman"/>
        <family val="1"/>
      </rPr>
      <t>12/31</t>
    </r>
    <r>
      <rPr>
        <sz val="10"/>
        <color theme="1"/>
        <rFont val="標楷體"/>
        <family val="4"/>
        <charset val="136"/>
      </rPr>
      <t>之金額</t>
    </r>
    <phoneticPr fontId="30" type="noConversion"/>
  </si>
  <si>
    <r>
      <rPr>
        <sz val="10"/>
        <color theme="1"/>
        <rFont val="標楷體"/>
        <family val="4"/>
        <charset val="136"/>
      </rPr>
      <t>註：</t>
    </r>
    <phoneticPr fontId="30" type="noConversion"/>
  </si>
  <si>
    <r>
      <rPr>
        <sz val="10"/>
        <color theme="1"/>
        <rFont val="標楷體"/>
        <family val="4"/>
        <charset val="136"/>
      </rPr>
      <t>不含強制險</t>
    </r>
    <phoneticPr fontId="30" type="noConversion"/>
  </si>
  <si>
    <r>
      <t>表</t>
    </r>
    <r>
      <rPr>
        <sz val="10"/>
        <color theme="1"/>
        <rFont val="Times New Roman"/>
        <family val="1"/>
      </rPr>
      <t>19-6</t>
    </r>
    <r>
      <rPr>
        <sz val="10"/>
        <color theme="1"/>
        <rFont val="標楷體"/>
        <family val="4"/>
        <charset val="136"/>
      </rPr>
      <t>：再保險資產－帳齡分析(應收再保往來款項)</t>
    </r>
    <phoneticPr fontId="30" type="noConversion"/>
  </si>
  <si>
    <r>
      <t>表</t>
    </r>
    <r>
      <rPr>
        <sz val="10"/>
        <color theme="1"/>
        <rFont val="Times New Roman"/>
        <family val="1"/>
      </rPr>
      <t>19-5</t>
    </r>
    <r>
      <rPr>
        <sz val="10"/>
        <color theme="1"/>
        <rFont val="標楷體"/>
        <family val="4"/>
        <charset val="136"/>
      </rPr>
      <t>：再保險資產－帳齡分析(應攤回再保賠款與給付)</t>
    </r>
    <phoneticPr fontId="30" type="noConversion"/>
  </si>
  <si>
    <r>
      <rPr>
        <sz val="10"/>
        <color theme="1"/>
        <rFont val="標楷體"/>
        <family val="4"/>
        <charset val="136"/>
      </rPr>
      <t>表</t>
    </r>
    <r>
      <rPr>
        <sz val="10"/>
        <color theme="1"/>
        <rFont val="Book Antiqua"/>
        <family val="1"/>
      </rPr>
      <t>19-4</t>
    </r>
    <r>
      <rPr>
        <sz val="10"/>
        <color theme="1"/>
        <rFont val="標楷體"/>
        <family val="4"/>
        <charset val="136"/>
      </rPr>
      <t>：再保險資產－再保人別</t>
    </r>
    <phoneticPr fontId="30" type="noConversion"/>
  </si>
  <si>
    <r>
      <rPr>
        <sz val="10"/>
        <color theme="1"/>
        <rFont val="標楷體"/>
        <family val="4"/>
        <charset val="136"/>
      </rPr>
      <t>再保險人</t>
    </r>
    <phoneticPr fontId="28" type="noConversion"/>
  </si>
  <si>
    <r>
      <rPr>
        <sz val="10"/>
        <color theme="1"/>
        <rFont val="標楷體"/>
        <family val="4"/>
        <charset val="136"/>
      </rPr>
      <t>名稱</t>
    </r>
    <phoneticPr fontId="28" type="noConversion"/>
  </si>
  <si>
    <r>
      <rPr>
        <sz val="10"/>
        <color theme="1"/>
        <rFont val="標楷體"/>
        <family val="4"/>
        <charset val="136"/>
      </rPr>
      <t>註</t>
    </r>
    <r>
      <rPr>
        <sz val="10"/>
        <color theme="1"/>
        <rFont val="Book Antiqua"/>
        <family val="1"/>
      </rPr>
      <t>:</t>
    </r>
    <phoneticPr fontId="28" type="noConversion"/>
  </si>
  <si>
    <r>
      <rPr>
        <sz val="10"/>
        <color theme="1"/>
        <rFont val="標楷體"/>
        <family val="4"/>
        <charset val="136"/>
      </rPr>
      <t>為資產負債表應攤回再保賠款與給付－淨額</t>
    </r>
    <phoneticPr fontId="28" type="noConversion"/>
  </si>
  <si>
    <r>
      <rPr>
        <sz val="10"/>
        <color theme="1"/>
        <rFont val="標楷體"/>
        <family val="4"/>
        <charset val="136"/>
      </rPr>
      <t>各欄之小計數應與資產負債表數核對相符。</t>
    </r>
    <phoneticPr fontId="28" type="noConversion"/>
  </si>
  <si>
    <r>
      <rPr>
        <sz val="10"/>
        <color theme="1"/>
        <rFont val="標楷體"/>
        <family val="4"/>
        <charset val="136"/>
      </rPr>
      <t>僅需填列合計數。</t>
    </r>
    <phoneticPr fontId="28" type="noConversion"/>
  </si>
  <si>
    <r>
      <rPr>
        <sz val="10"/>
        <color theme="1"/>
        <rFont val="標楷體"/>
        <family val="4"/>
        <charset val="136"/>
      </rPr>
      <t>表</t>
    </r>
    <r>
      <rPr>
        <sz val="10"/>
        <color theme="1"/>
        <rFont val="Book Antiqua"/>
        <family val="1"/>
      </rPr>
      <t>16-2-3</t>
    </r>
    <r>
      <rPr>
        <sz val="10"/>
        <color theme="1"/>
        <rFont val="標楷體"/>
        <family val="4"/>
        <charset val="136"/>
      </rPr>
      <t>：衍生性商品餘額明細表</t>
    </r>
    <r>
      <rPr>
        <sz val="10"/>
        <color theme="1"/>
        <rFont val="Book Antiqua"/>
        <family val="1"/>
      </rPr>
      <t>(</t>
    </r>
    <r>
      <rPr>
        <sz val="10"/>
        <color theme="1"/>
        <rFont val="標楷體"/>
        <family val="4"/>
        <charset val="136"/>
      </rPr>
      <t>總計</t>
    </r>
    <r>
      <rPr>
        <sz val="10"/>
        <color theme="1"/>
        <rFont val="Book Antiqua"/>
        <family val="1"/>
      </rPr>
      <t>)-</t>
    </r>
    <r>
      <rPr>
        <sz val="10"/>
        <color theme="1"/>
        <rFont val="標楷體"/>
        <family val="4"/>
        <charset val="136"/>
      </rPr>
      <t>以增加收益為目的</t>
    </r>
    <r>
      <rPr>
        <sz val="10"/>
        <color theme="1"/>
        <rFont val="Book Antiqua"/>
        <family val="1"/>
      </rPr>
      <t>(</t>
    </r>
    <r>
      <rPr>
        <sz val="10"/>
        <color theme="1"/>
        <rFont val="標楷體"/>
        <family val="4"/>
        <charset val="136"/>
      </rPr>
      <t>賣出衍生性商品</t>
    </r>
    <r>
      <rPr>
        <sz val="10"/>
        <color theme="1"/>
        <rFont val="Book Antiqua"/>
        <family val="1"/>
      </rPr>
      <t>)</t>
    </r>
  </si>
  <si>
    <r>
      <rPr>
        <sz val="10"/>
        <color theme="1"/>
        <rFont val="標楷體"/>
        <family val="4"/>
        <charset val="136"/>
      </rPr>
      <t>單位：新台幣元</t>
    </r>
    <r>
      <rPr>
        <sz val="10"/>
        <color theme="1"/>
        <rFont val="Book Antiqua"/>
        <family val="1"/>
      </rPr>
      <t>,%</t>
    </r>
  </si>
  <si>
    <r>
      <rPr>
        <sz val="10"/>
        <color theme="1"/>
        <rFont val="標楷體"/>
        <family val="4"/>
        <charset val="136"/>
      </rPr>
      <t>衍生性商品標的物</t>
    </r>
    <r>
      <rPr>
        <sz val="10"/>
        <color theme="1"/>
        <rFont val="Book Antiqua"/>
        <family val="1"/>
      </rPr>
      <t>/</t>
    </r>
    <r>
      <rPr>
        <sz val="10"/>
        <color theme="1"/>
        <rFont val="標楷體"/>
        <family val="4"/>
        <charset val="136"/>
      </rPr>
      <t>類型</t>
    </r>
  </si>
  <si>
    <r>
      <rPr>
        <sz val="10"/>
        <color theme="1"/>
        <rFont val="標楷體"/>
        <family val="4"/>
        <charset val="136"/>
      </rPr>
      <t>衍生性商品標的屬國內投資</t>
    </r>
  </si>
  <si>
    <r>
      <rPr>
        <sz val="10"/>
        <color theme="1"/>
        <rFont val="標楷體"/>
        <family val="4"/>
        <charset val="136"/>
      </rPr>
      <t>衍生性商品標的屬國外投資</t>
    </r>
    <r>
      <rPr>
        <sz val="10"/>
        <color theme="1"/>
        <rFont val="Book Antiqua"/>
        <family val="1"/>
      </rPr>
      <t>(</t>
    </r>
    <r>
      <rPr>
        <sz val="10"/>
        <color theme="1"/>
        <rFont val="標楷體"/>
        <family val="4"/>
        <charset val="136"/>
      </rPr>
      <t>已開發國家</t>
    </r>
    <r>
      <rPr>
        <sz val="10"/>
        <color theme="1"/>
        <rFont val="Book Antiqua"/>
        <family val="1"/>
      </rPr>
      <t>)</t>
    </r>
    <phoneticPr fontId="28" type="noConversion"/>
  </si>
  <si>
    <r>
      <rPr>
        <sz val="10"/>
        <color theme="1"/>
        <rFont val="標楷體"/>
        <family val="4"/>
        <charset val="136"/>
      </rPr>
      <t>衍生性商品標的屬國外投資</t>
    </r>
    <r>
      <rPr>
        <sz val="10"/>
        <color theme="1"/>
        <rFont val="Book Antiqua"/>
        <family val="1"/>
      </rPr>
      <t>(</t>
    </r>
    <r>
      <rPr>
        <sz val="10"/>
        <color theme="1"/>
        <rFont val="標楷體"/>
        <family val="4"/>
        <charset val="136"/>
      </rPr>
      <t>新興市場</t>
    </r>
    <r>
      <rPr>
        <sz val="10"/>
        <color theme="1"/>
        <rFont val="Book Antiqua"/>
        <family val="1"/>
      </rPr>
      <t>)</t>
    </r>
    <phoneticPr fontId="28" type="noConversion"/>
  </si>
  <si>
    <r>
      <rPr>
        <sz val="10"/>
        <color theme="1"/>
        <rFont val="標楷體"/>
        <family val="4"/>
        <charset val="136"/>
      </rPr>
      <t>名目部位金額</t>
    </r>
  </si>
  <si>
    <r>
      <rPr>
        <sz val="10"/>
        <color theme="1"/>
        <rFont val="標楷體"/>
        <family val="4"/>
        <charset val="136"/>
      </rPr>
      <t>最近收盤日市價總金額</t>
    </r>
  </si>
  <si>
    <r>
      <rPr>
        <sz val="10"/>
        <color theme="1"/>
        <rFont val="標楷體"/>
        <family val="4"/>
        <charset val="136"/>
      </rPr>
      <t>未實現損益</t>
    </r>
  </si>
  <si>
    <r>
      <rPr>
        <sz val="10"/>
        <color theme="1"/>
        <rFont val="標楷體"/>
        <family val="4"/>
        <charset val="136"/>
      </rPr>
      <t>匯率</t>
    </r>
  </si>
  <si>
    <r>
      <rPr>
        <sz val="10"/>
        <color theme="1"/>
        <rFont val="標楷體"/>
        <family val="4"/>
        <charset val="136"/>
      </rPr>
      <t>期貨與遠期</t>
    </r>
  </si>
  <si>
    <r>
      <rPr>
        <sz val="10"/>
        <color theme="1"/>
        <rFont val="標楷體"/>
        <family val="4"/>
        <charset val="136"/>
      </rPr>
      <t>賣出選擇權</t>
    </r>
  </si>
  <si>
    <r>
      <rPr>
        <sz val="10"/>
        <color theme="1"/>
        <rFont val="標楷體"/>
        <family val="4"/>
        <charset val="136"/>
      </rPr>
      <t>其他衍生性</t>
    </r>
  </si>
  <si>
    <r>
      <rPr>
        <sz val="10"/>
        <color theme="1"/>
        <rFont val="標楷體"/>
        <family val="4"/>
        <charset val="136"/>
      </rPr>
      <t>匯率小計</t>
    </r>
  </si>
  <si>
    <r>
      <rPr>
        <sz val="10"/>
        <color theme="1"/>
        <rFont val="標楷體"/>
        <family val="4"/>
        <charset val="136"/>
      </rPr>
      <t>權益證券</t>
    </r>
  </si>
  <si>
    <r>
      <rPr>
        <sz val="10"/>
        <color theme="1"/>
        <rFont val="標楷體"/>
        <family val="4"/>
        <charset val="136"/>
      </rPr>
      <t>權益證券小計</t>
    </r>
  </si>
  <si>
    <r>
      <rPr>
        <sz val="10"/>
        <color theme="1"/>
        <rFont val="標楷體"/>
        <family val="4"/>
        <charset val="136"/>
      </rPr>
      <t>其他標的</t>
    </r>
  </si>
  <si>
    <r>
      <rPr>
        <sz val="10"/>
        <color theme="1"/>
        <rFont val="標楷體"/>
        <family val="4"/>
        <charset val="136"/>
      </rPr>
      <t>其他標的小計</t>
    </r>
  </si>
  <si>
    <r>
      <rPr>
        <sz val="10"/>
        <color theme="1"/>
        <rFont val="標楷體"/>
        <family val="4"/>
        <charset val="136"/>
      </rPr>
      <t>本表金額由</t>
    </r>
    <r>
      <rPr>
        <sz val="10"/>
        <color theme="1"/>
        <rFont val="Book Antiqua"/>
        <family val="1"/>
      </rPr>
      <t>16-1-1~16-1-5</t>
    </r>
    <r>
      <rPr>
        <sz val="10"/>
        <color theme="1"/>
        <rFont val="標楷體"/>
        <family val="4"/>
        <charset val="136"/>
      </rPr>
      <t>各表之小計數額自動連結，填報公司不需填列。</t>
    </r>
  </si>
  <si>
    <r>
      <rPr>
        <sz val="10"/>
        <color theme="1"/>
        <rFont val="標楷體"/>
        <family val="4"/>
        <charset val="136"/>
      </rPr>
      <t>表</t>
    </r>
    <r>
      <rPr>
        <sz val="10"/>
        <color theme="1"/>
        <rFont val="Book Antiqua"/>
        <family val="1"/>
      </rPr>
      <t>16-2-2</t>
    </r>
    <r>
      <rPr>
        <sz val="10"/>
        <color theme="1"/>
        <rFont val="標楷體"/>
        <family val="4"/>
        <charset val="136"/>
      </rPr>
      <t>：衍生性商品餘額明細表</t>
    </r>
    <r>
      <rPr>
        <sz val="10"/>
        <color theme="1"/>
        <rFont val="Book Antiqua"/>
        <family val="1"/>
      </rPr>
      <t>(</t>
    </r>
    <r>
      <rPr>
        <sz val="10"/>
        <color theme="1"/>
        <rFont val="標楷體"/>
        <family val="4"/>
        <charset val="136"/>
      </rPr>
      <t>總計</t>
    </r>
    <r>
      <rPr>
        <sz val="10"/>
        <color theme="1"/>
        <rFont val="Book Antiqua"/>
        <family val="1"/>
      </rPr>
      <t>)-</t>
    </r>
    <r>
      <rPr>
        <sz val="10"/>
        <color theme="1"/>
        <rFont val="標楷體"/>
        <family val="4"/>
        <charset val="136"/>
      </rPr>
      <t>以增加收益為目的</t>
    </r>
    <r>
      <rPr>
        <sz val="10"/>
        <color theme="1"/>
        <rFont val="Book Antiqua"/>
        <family val="1"/>
      </rPr>
      <t>(</t>
    </r>
    <r>
      <rPr>
        <sz val="10"/>
        <color theme="1"/>
        <rFont val="標楷體"/>
        <family val="4"/>
        <charset val="136"/>
      </rPr>
      <t>買入衍生性商品</t>
    </r>
    <r>
      <rPr>
        <sz val="10"/>
        <color theme="1"/>
        <rFont val="Book Antiqua"/>
        <family val="1"/>
      </rPr>
      <t>)</t>
    </r>
  </si>
  <si>
    <r>
      <rPr>
        <sz val="10"/>
        <color theme="1"/>
        <rFont val="標楷體"/>
        <family val="4"/>
        <charset val="136"/>
      </rPr>
      <t>交換</t>
    </r>
  </si>
  <si>
    <r>
      <rPr>
        <sz val="10"/>
        <color theme="1"/>
        <rFont val="標楷體"/>
        <family val="4"/>
        <charset val="136"/>
      </rPr>
      <t>買入選擇權</t>
    </r>
  </si>
  <si>
    <r>
      <rPr>
        <sz val="10"/>
        <color theme="1"/>
        <rFont val="標楷體"/>
        <family val="4"/>
        <charset val="136"/>
      </rPr>
      <t>表</t>
    </r>
    <r>
      <rPr>
        <sz val="10"/>
        <color theme="1"/>
        <rFont val="Book Antiqua"/>
        <family val="1"/>
      </rPr>
      <t>16-2-1</t>
    </r>
    <r>
      <rPr>
        <sz val="10"/>
        <color theme="1"/>
        <rFont val="標楷體"/>
        <family val="4"/>
        <charset val="136"/>
      </rPr>
      <t>：衍生性商品餘額明細表</t>
    </r>
    <r>
      <rPr>
        <sz val="10"/>
        <color theme="1"/>
        <rFont val="Book Antiqua"/>
        <family val="1"/>
      </rPr>
      <t>(</t>
    </r>
    <r>
      <rPr>
        <sz val="10"/>
        <color theme="1"/>
        <rFont val="標楷體"/>
        <family val="4"/>
        <charset val="136"/>
      </rPr>
      <t>總計</t>
    </r>
    <r>
      <rPr>
        <sz val="10"/>
        <color theme="1"/>
        <rFont val="Book Antiqua"/>
        <family val="1"/>
      </rPr>
      <t>)-</t>
    </r>
    <r>
      <rPr>
        <sz val="10"/>
        <color theme="1"/>
        <rFont val="標楷體"/>
        <family val="4"/>
        <charset val="136"/>
      </rPr>
      <t>以避險為目的</t>
    </r>
  </si>
  <si>
    <r>
      <rPr>
        <sz val="10"/>
        <color theme="1"/>
        <rFont val="標楷體"/>
        <family val="4"/>
        <charset val="136"/>
      </rPr>
      <t>標的物類別</t>
    </r>
    <r>
      <rPr>
        <sz val="10"/>
        <color theme="1"/>
        <rFont val="Book Antiqua"/>
        <family val="1"/>
      </rPr>
      <t>/</t>
    </r>
    <r>
      <rPr>
        <sz val="10"/>
        <color theme="1"/>
        <rFont val="標楷體"/>
        <family val="4"/>
        <charset val="136"/>
      </rPr>
      <t>衍生性商品類別</t>
    </r>
  </si>
  <si>
    <r>
      <rPr>
        <sz val="10"/>
        <color theme="1"/>
        <rFont val="標楷體"/>
        <family val="4"/>
        <charset val="136"/>
      </rPr>
      <t>被避險資產屬國內投資</t>
    </r>
    <phoneticPr fontId="28" type="noConversion"/>
  </si>
  <si>
    <r>
      <rPr>
        <sz val="10"/>
        <color theme="1"/>
        <rFont val="標楷體"/>
        <family val="4"/>
        <charset val="136"/>
      </rPr>
      <t>被避險資產屬國外投資</t>
    </r>
    <r>
      <rPr>
        <sz val="10"/>
        <color theme="1"/>
        <rFont val="Book Antiqua"/>
        <family val="1"/>
      </rPr>
      <t>(</t>
    </r>
    <r>
      <rPr>
        <sz val="10"/>
        <color theme="1"/>
        <rFont val="標楷體"/>
        <family val="4"/>
        <charset val="136"/>
      </rPr>
      <t>已開發國家</t>
    </r>
    <r>
      <rPr>
        <sz val="10"/>
        <color theme="1"/>
        <rFont val="Book Antiqua"/>
        <family val="1"/>
      </rPr>
      <t>)</t>
    </r>
    <phoneticPr fontId="28" type="noConversion"/>
  </si>
  <si>
    <r>
      <rPr>
        <sz val="10"/>
        <color theme="1"/>
        <rFont val="標楷體"/>
        <family val="4"/>
        <charset val="136"/>
      </rPr>
      <t>被避險資產屬國外投資</t>
    </r>
    <r>
      <rPr>
        <sz val="10"/>
        <color theme="1"/>
        <rFont val="Book Antiqua"/>
        <family val="1"/>
      </rPr>
      <t>(</t>
    </r>
    <r>
      <rPr>
        <sz val="10"/>
        <color theme="1"/>
        <rFont val="標楷體"/>
        <family val="4"/>
        <charset val="136"/>
      </rPr>
      <t>新興市場</t>
    </r>
    <r>
      <rPr>
        <sz val="10"/>
        <color theme="1"/>
        <rFont val="Book Antiqua"/>
        <family val="1"/>
      </rPr>
      <t>)</t>
    </r>
    <phoneticPr fontId="28" type="noConversion"/>
  </si>
  <si>
    <r>
      <rPr>
        <sz val="10"/>
        <color theme="1"/>
        <rFont val="標楷體"/>
        <family val="4"/>
        <charset val="136"/>
      </rPr>
      <t>名目部位金額</t>
    </r>
    <phoneticPr fontId="28" type="noConversion"/>
  </si>
  <si>
    <r>
      <rPr>
        <sz val="10"/>
        <color theme="1"/>
        <rFont val="標楷體"/>
        <family val="4"/>
        <charset val="136"/>
      </rPr>
      <t>匯率</t>
    </r>
    <r>
      <rPr>
        <sz val="10"/>
        <color theme="1"/>
        <rFont val="Book Antiqua"/>
        <family val="1"/>
      </rPr>
      <t>(</t>
    </r>
    <r>
      <rPr>
        <sz val="10"/>
        <color theme="1"/>
        <rFont val="標楷體"/>
        <family val="4"/>
        <charset val="136"/>
      </rPr>
      <t>標準避險</t>
    </r>
    <r>
      <rPr>
        <sz val="10"/>
        <color theme="1"/>
        <rFont val="Book Antiqua"/>
        <family val="1"/>
      </rPr>
      <t>)</t>
    </r>
  </si>
  <si>
    <r>
      <rPr>
        <sz val="10"/>
        <color theme="1"/>
        <rFont val="標楷體"/>
        <family val="4"/>
        <charset val="136"/>
      </rPr>
      <t>其他</t>
    </r>
  </si>
  <si>
    <r>
      <rPr>
        <sz val="10"/>
        <color theme="1"/>
        <rFont val="標楷體"/>
        <family val="4"/>
        <charset val="136"/>
      </rPr>
      <t>標準避險小計</t>
    </r>
  </si>
  <si>
    <r>
      <rPr>
        <sz val="10"/>
        <color theme="1"/>
        <rFont val="標楷體"/>
        <family val="4"/>
        <charset val="136"/>
      </rPr>
      <t>匯率</t>
    </r>
    <r>
      <rPr>
        <sz val="10"/>
        <color theme="1"/>
        <rFont val="Book Antiqua"/>
        <family val="1"/>
      </rPr>
      <t>(</t>
    </r>
    <r>
      <rPr>
        <sz val="10"/>
        <color theme="1"/>
        <rFont val="標楷體"/>
        <family val="4"/>
        <charset val="136"/>
      </rPr>
      <t>非標準避險</t>
    </r>
    <r>
      <rPr>
        <sz val="10"/>
        <color theme="1"/>
        <rFont val="Book Antiqua"/>
        <family val="1"/>
      </rPr>
      <t>)</t>
    </r>
  </si>
  <si>
    <r>
      <rPr>
        <sz val="10"/>
        <color theme="1"/>
        <rFont val="標楷體"/>
        <family val="4"/>
        <charset val="136"/>
      </rPr>
      <t>非標準避險小計</t>
    </r>
  </si>
  <si>
    <r>
      <rPr>
        <sz val="12"/>
        <color theme="1"/>
        <rFont val="標楷體"/>
        <family val="4"/>
        <charset val="136"/>
      </rPr>
      <t>匯率相關小計</t>
    </r>
  </si>
  <si>
    <r>
      <rPr>
        <sz val="10"/>
        <color theme="1"/>
        <rFont val="標楷體"/>
        <family val="4"/>
        <charset val="136"/>
      </rPr>
      <t>權益證券相關</t>
    </r>
    <r>
      <rPr>
        <sz val="10"/>
        <color theme="1"/>
        <rFont val="Book Antiqua"/>
        <family val="1"/>
      </rPr>
      <t>(</t>
    </r>
    <r>
      <rPr>
        <sz val="10"/>
        <color theme="1"/>
        <rFont val="標楷體"/>
        <family val="4"/>
        <charset val="136"/>
      </rPr>
      <t>可扣抵風險資本</t>
    </r>
    <r>
      <rPr>
        <sz val="10"/>
        <color theme="1"/>
        <rFont val="Book Antiqua"/>
        <family val="1"/>
      </rPr>
      <t>)</t>
    </r>
    <phoneticPr fontId="30" type="noConversion"/>
  </si>
  <si>
    <r>
      <rPr>
        <sz val="10"/>
        <color theme="1"/>
        <rFont val="標楷體"/>
        <family val="4"/>
        <charset val="136"/>
      </rPr>
      <t>期貨</t>
    </r>
    <phoneticPr fontId="28" type="noConversion"/>
  </si>
  <si>
    <r>
      <rPr>
        <sz val="10"/>
        <color theme="1"/>
        <rFont val="標楷體"/>
        <family val="4"/>
        <charset val="136"/>
      </rPr>
      <t>買入賣權</t>
    </r>
    <phoneticPr fontId="30" type="noConversion"/>
  </si>
  <si>
    <r>
      <rPr>
        <sz val="10"/>
        <color theme="1"/>
        <rFont val="標楷體"/>
        <family val="4"/>
        <charset val="136"/>
      </rPr>
      <t>抵減</t>
    </r>
    <r>
      <rPr>
        <sz val="10"/>
        <color theme="1"/>
        <rFont val="Book Antiqua"/>
        <family val="1"/>
      </rPr>
      <t>50%</t>
    </r>
    <r>
      <rPr>
        <sz val="10"/>
        <color theme="1"/>
        <rFont val="標楷體"/>
        <family val="4"/>
        <charset val="136"/>
      </rPr>
      <t>避險小計</t>
    </r>
    <phoneticPr fontId="30" type="noConversion"/>
  </si>
  <si>
    <r>
      <rPr>
        <sz val="10"/>
        <color theme="1"/>
        <rFont val="標楷體"/>
        <family val="4"/>
        <charset val="136"/>
      </rPr>
      <t>抵減</t>
    </r>
    <r>
      <rPr>
        <sz val="10"/>
        <color theme="1"/>
        <rFont val="Book Antiqua"/>
        <family val="1"/>
      </rPr>
      <t>65%</t>
    </r>
    <r>
      <rPr>
        <sz val="10"/>
        <color theme="1"/>
        <rFont val="標楷體"/>
        <family val="4"/>
        <charset val="136"/>
      </rPr>
      <t>避險小計</t>
    </r>
    <phoneticPr fontId="30" type="noConversion"/>
  </si>
  <si>
    <r>
      <rPr>
        <sz val="10"/>
        <color theme="1"/>
        <rFont val="標楷體"/>
        <family val="4"/>
        <charset val="136"/>
      </rPr>
      <t>可扣抵風險資本避險小計</t>
    </r>
    <phoneticPr fontId="30" type="noConversion"/>
  </si>
  <si>
    <r>
      <rPr>
        <sz val="10"/>
        <color theme="1"/>
        <rFont val="標楷體"/>
        <family val="4"/>
        <charset val="136"/>
      </rPr>
      <t>權益證券相關</t>
    </r>
    <r>
      <rPr>
        <sz val="10"/>
        <color theme="1"/>
        <rFont val="Book Antiqua"/>
        <family val="1"/>
      </rPr>
      <t>(</t>
    </r>
    <r>
      <rPr>
        <sz val="10"/>
        <color theme="1"/>
        <rFont val="標楷體"/>
        <family val="4"/>
        <charset val="136"/>
      </rPr>
      <t>不可扣抵風險資本</t>
    </r>
    <r>
      <rPr>
        <sz val="10"/>
        <color theme="1"/>
        <rFont val="Book Antiqua"/>
        <family val="1"/>
      </rPr>
      <t>)</t>
    </r>
    <phoneticPr fontId="28" type="noConversion"/>
  </si>
  <si>
    <r>
      <rPr>
        <sz val="10"/>
        <color theme="1"/>
        <rFont val="標楷體"/>
        <family val="4"/>
        <charset val="136"/>
      </rPr>
      <t>期貨與遠期</t>
    </r>
    <phoneticPr fontId="28" type="noConversion"/>
  </si>
  <si>
    <r>
      <rPr>
        <sz val="10"/>
        <color theme="1"/>
        <rFont val="標楷體"/>
        <family val="4"/>
        <charset val="136"/>
      </rPr>
      <t>交換</t>
    </r>
    <phoneticPr fontId="28" type="noConversion"/>
  </si>
  <si>
    <r>
      <rPr>
        <sz val="10"/>
        <color theme="1"/>
        <rFont val="標楷體"/>
        <family val="4"/>
        <charset val="136"/>
      </rPr>
      <t>買入選擇權</t>
    </r>
    <phoneticPr fontId="28" type="noConversion"/>
  </si>
  <si>
    <r>
      <rPr>
        <sz val="10"/>
        <color theme="1"/>
        <rFont val="標楷體"/>
        <family val="4"/>
        <charset val="136"/>
      </rPr>
      <t>賣出選擇權</t>
    </r>
    <phoneticPr fontId="28" type="noConversion"/>
  </si>
  <si>
    <r>
      <rPr>
        <sz val="10"/>
        <color theme="1"/>
        <rFont val="標楷體"/>
        <family val="4"/>
        <charset val="136"/>
      </rPr>
      <t>其他</t>
    </r>
    <phoneticPr fontId="28" type="noConversion"/>
  </si>
  <si>
    <r>
      <rPr>
        <sz val="10"/>
        <color theme="1"/>
        <rFont val="標楷體"/>
        <family val="4"/>
        <charset val="136"/>
      </rPr>
      <t>不可扣抵風險資本避險小計</t>
    </r>
    <phoneticPr fontId="28" type="noConversion"/>
  </si>
  <si>
    <r>
      <rPr>
        <sz val="10"/>
        <color theme="1"/>
        <rFont val="標楷體"/>
        <family val="4"/>
        <charset val="136"/>
      </rPr>
      <t>權益證券相關小計</t>
    </r>
    <phoneticPr fontId="28" type="noConversion"/>
  </si>
  <si>
    <r>
      <rPr>
        <sz val="10"/>
        <color theme="1"/>
        <rFont val="標楷體"/>
        <family val="4"/>
        <charset val="136"/>
      </rPr>
      <t>其他衍生性小計</t>
    </r>
  </si>
  <si>
    <r>
      <rPr>
        <sz val="10"/>
        <color theme="1"/>
        <rFont val="華康仿宋體W6"/>
        <family val="3"/>
        <charset val="136"/>
      </rPr>
      <t>列號</t>
    </r>
    <phoneticPr fontId="28" type="noConversion"/>
  </si>
  <si>
    <r>
      <rPr>
        <sz val="10"/>
        <color theme="1"/>
        <rFont val="標楷體"/>
        <family val="4"/>
        <charset val="136"/>
      </rPr>
      <t>本表第</t>
    </r>
    <r>
      <rPr>
        <sz val="10"/>
        <color theme="1"/>
        <rFont val="Book Antiqua"/>
        <family val="1"/>
      </rPr>
      <t>(5)</t>
    </r>
    <r>
      <rPr>
        <sz val="10"/>
        <color theme="1"/>
        <rFont val="標楷體"/>
        <family val="4"/>
        <charset val="136"/>
      </rPr>
      <t>欄第</t>
    </r>
    <r>
      <rPr>
        <sz val="10"/>
        <color theme="1"/>
        <rFont val="Book Antiqua"/>
        <family val="1"/>
      </rPr>
      <t>(6)</t>
    </r>
    <r>
      <rPr>
        <sz val="10"/>
        <color theme="1"/>
        <rFont val="標楷體"/>
        <family val="4"/>
        <charset val="136"/>
      </rPr>
      <t>列之金額係做為表</t>
    </r>
    <r>
      <rPr>
        <sz val="10"/>
        <color theme="1"/>
        <rFont val="Book Antiqua"/>
        <family val="1"/>
      </rPr>
      <t>30-3</t>
    </r>
    <r>
      <rPr>
        <sz val="10"/>
        <color theme="1"/>
        <rFont val="標楷體"/>
        <family val="4"/>
        <charset val="136"/>
      </rPr>
      <t>國外資產風險項下，已開發國家的外匯風險之扣抵額</t>
    </r>
    <phoneticPr fontId="28" type="noConversion"/>
  </si>
  <si>
    <r>
      <rPr>
        <sz val="10"/>
        <color theme="1"/>
        <rFont val="標楷體"/>
        <family val="4"/>
        <charset val="136"/>
      </rPr>
      <t>本表第</t>
    </r>
    <r>
      <rPr>
        <sz val="10"/>
        <color theme="1"/>
        <rFont val="Book Antiqua"/>
        <family val="1"/>
      </rPr>
      <t>(8)</t>
    </r>
    <r>
      <rPr>
        <sz val="10"/>
        <color theme="1"/>
        <rFont val="標楷體"/>
        <family val="4"/>
        <charset val="136"/>
      </rPr>
      <t>欄第</t>
    </r>
    <r>
      <rPr>
        <sz val="10"/>
        <color theme="1"/>
        <rFont val="Book Antiqua"/>
        <family val="1"/>
      </rPr>
      <t>(6)</t>
    </r>
    <r>
      <rPr>
        <sz val="10"/>
        <color theme="1"/>
        <rFont val="標楷體"/>
        <family val="4"/>
        <charset val="136"/>
      </rPr>
      <t>列之金額係做為表</t>
    </r>
    <r>
      <rPr>
        <sz val="10"/>
        <color theme="1"/>
        <rFont val="Book Antiqua"/>
        <family val="1"/>
      </rPr>
      <t>30-3</t>
    </r>
    <r>
      <rPr>
        <sz val="10"/>
        <color theme="1"/>
        <rFont val="標楷體"/>
        <family val="4"/>
        <charset val="136"/>
      </rPr>
      <t>國外資產風險項下，新興市場的外匯風險之扣抵額</t>
    </r>
    <phoneticPr fontId="28" type="noConversion"/>
  </si>
  <si>
    <r>
      <rPr>
        <sz val="10"/>
        <color theme="1"/>
        <rFont val="標楷體"/>
        <family val="4"/>
        <charset val="136"/>
      </rPr>
      <t>符合「保險業以衍生性金融商品進行國內股票避險可扣抵風險資本額之認列方式及條件」之國內股票資產避險，其避險比率超過</t>
    </r>
    <r>
      <rPr>
        <sz val="10"/>
        <color theme="1"/>
        <rFont val="Book Antiqua"/>
        <family val="1"/>
      </rPr>
      <t>15</t>
    </r>
    <r>
      <rPr>
        <sz val="10"/>
        <color theme="1"/>
        <rFont val="標楷體"/>
        <family val="4"/>
        <charset val="136"/>
      </rPr>
      <t>％者，應提供當期</t>
    </r>
    <r>
      <rPr>
        <sz val="10"/>
        <color theme="1"/>
        <rFont val="Book Antiqua"/>
        <family val="1"/>
      </rPr>
      <t>RBC</t>
    </r>
    <r>
      <rPr>
        <sz val="10"/>
        <color theme="1"/>
        <rFont val="標楷體"/>
        <family val="4"/>
        <charset val="136"/>
      </rPr>
      <t>計算期間內每日平均避險比率均超過</t>
    </r>
    <r>
      <rPr>
        <sz val="10"/>
        <color theme="1"/>
        <rFont val="Book Antiqua"/>
        <family val="1"/>
      </rPr>
      <t>15</t>
    </r>
    <r>
      <rPr>
        <sz val="10"/>
        <color theme="1"/>
        <rFont val="標楷體"/>
        <family val="4"/>
        <charset val="136"/>
      </rPr>
      <t>％之證明文件。</t>
    </r>
    <phoneticPr fontId="30" type="noConversion"/>
  </si>
  <si>
    <r>
      <rPr>
        <sz val="10"/>
        <color theme="1"/>
        <rFont val="標楷體"/>
        <family val="4"/>
        <charset val="136"/>
      </rPr>
      <t>未提供證明文件者，其可扣抵風險資本避險名目部位金額以國內上市普通股股票半年收盤平均價之</t>
    </r>
    <r>
      <rPr>
        <sz val="10"/>
        <color theme="1"/>
        <rFont val="Book Antiqua"/>
        <family val="1"/>
      </rPr>
      <t>15%</t>
    </r>
    <r>
      <rPr>
        <sz val="10"/>
        <color theme="1"/>
        <rFont val="標楷體"/>
        <family val="4"/>
        <charset val="136"/>
      </rPr>
      <t>為上限。</t>
    </r>
    <phoneticPr fontId="30" type="noConversion"/>
  </si>
  <si>
    <r>
      <rPr>
        <sz val="10"/>
        <color theme="1"/>
        <rFont val="標楷體"/>
        <family val="4"/>
        <charset val="136"/>
      </rPr>
      <t>是否已提供平均避險比率均超過</t>
    </r>
    <r>
      <rPr>
        <sz val="10"/>
        <color theme="1"/>
        <rFont val="Book Antiqua"/>
        <family val="1"/>
      </rPr>
      <t>15</t>
    </r>
    <r>
      <rPr>
        <sz val="10"/>
        <color theme="1"/>
        <rFont val="標楷體"/>
        <family val="4"/>
        <charset val="136"/>
      </rPr>
      <t>％之證明文件，請填列</t>
    </r>
    <r>
      <rPr>
        <sz val="10"/>
        <color theme="1"/>
        <rFont val="Book Antiqua"/>
        <family val="1"/>
      </rPr>
      <t>Y.</t>
    </r>
    <r>
      <rPr>
        <sz val="10"/>
        <color theme="1"/>
        <rFont val="標楷體"/>
        <family val="4"/>
        <charset val="136"/>
      </rPr>
      <t>已提供平均避險比率均超過</t>
    </r>
    <r>
      <rPr>
        <sz val="10"/>
        <color theme="1"/>
        <rFont val="Book Antiqua"/>
        <family val="1"/>
      </rPr>
      <t>15</t>
    </r>
    <r>
      <rPr>
        <sz val="10"/>
        <color theme="1"/>
        <rFont val="標楷體"/>
        <family val="4"/>
        <charset val="136"/>
      </rPr>
      <t>％之證明文件</t>
    </r>
    <r>
      <rPr>
        <sz val="10"/>
        <color theme="1"/>
        <rFont val="Book Antiqua"/>
        <family val="1"/>
      </rPr>
      <t>,N.</t>
    </r>
    <r>
      <rPr>
        <sz val="10"/>
        <color theme="1"/>
        <rFont val="標楷體"/>
        <family val="4"/>
        <charset val="136"/>
      </rPr>
      <t>未提供平均避險比率均超過</t>
    </r>
    <r>
      <rPr>
        <sz val="10"/>
        <color theme="1"/>
        <rFont val="Book Antiqua"/>
        <family val="1"/>
      </rPr>
      <t>15</t>
    </r>
    <r>
      <rPr>
        <sz val="10"/>
        <color theme="1"/>
        <rFont val="標楷體"/>
        <family val="4"/>
        <charset val="136"/>
      </rPr>
      <t>％之證明文件。</t>
    </r>
    <phoneticPr fontId="30" type="noConversion"/>
  </si>
  <si>
    <r>
      <rPr>
        <sz val="10"/>
        <color theme="1"/>
        <rFont val="標楷體"/>
        <family val="4"/>
        <charset val="136"/>
      </rPr>
      <t>本表第</t>
    </r>
    <r>
      <rPr>
        <sz val="10"/>
        <color theme="1"/>
        <rFont val="Book Antiqua"/>
        <family val="1"/>
      </rPr>
      <t>(16)</t>
    </r>
    <r>
      <rPr>
        <sz val="10"/>
        <color theme="1"/>
        <rFont val="標楷體"/>
        <family val="4"/>
        <charset val="136"/>
      </rPr>
      <t>欄第</t>
    </r>
    <r>
      <rPr>
        <sz val="10"/>
        <color theme="1"/>
        <rFont val="Book Antiqua"/>
        <family val="1"/>
      </rPr>
      <t>(35)</t>
    </r>
    <r>
      <rPr>
        <sz val="10"/>
        <color theme="1"/>
        <rFont val="標楷體"/>
        <family val="4"/>
        <charset val="136"/>
      </rPr>
      <t>列之金額係做為表</t>
    </r>
    <r>
      <rPr>
        <sz val="10"/>
        <color theme="1"/>
        <rFont val="Book Antiqua"/>
        <family val="1"/>
      </rPr>
      <t>30-3</t>
    </r>
    <r>
      <rPr>
        <sz val="10"/>
        <color theme="1"/>
        <rFont val="標楷體"/>
        <family val="4"/>
        <charset val="136"/>
      </rPr>
      <t>國內資產風險項下，上市普通股股票風險之扣抵額</t>
    </r>
    <phoneticPr fontId="28" type="noConversion"/>
  </si>
  <si>
    <r>
      <rPr>
        <sz val="10"/>
        <color theme="1"/>
        <rFont val="標楷體"/>
        <family val="4"/>
        <charset val="136"/>
      </rPr>
      <t>表</t>
    </r>
    <r>
      <rPr>
        <sz val="10"/>
        <color theme="1"/>
        <rFont val="Book Antiqua"/>
        <family val="1"/>
      </rPr>
      <t>16-1-5</t>
    </r>
    <r>
      <rPr>
        <sz val="10"/>
        <color theme="1"/>
        <rFont val="標楷體"/>
        <family val="4"/>
        <charset val="136"/>
      </rPr>
      <t>：衍生性商品餘額明細表</t>
    </r>
    <r>
      <rPr>
        <sz val="10"/>
        <color theme="1"/>
        <rFont val="Book Antiqua"/>
        <family val="1"/>
      </rPr>
      <t>--</t>
    </r>
    <r>
      <rPr>
        <sz val="10"/>
        <color theme="1"/>
        <rFont val="標楷體"/>
        <family val="4"/>
        <charset val="136"/>
      </rPr>
      <t>其他衍生性商品</t>
    </r>
    <phoneticPr fontId="28" type="noConversion"/>
  </si>
  <si>
    <r>
      <rPr>
        <sz val="10"/>
        <color theme="1"/>
        <rFont val="標楷體"/>
        <family val="4"/>
        <charset val="136"/>
      </rPr>
      <t>交易目的</t>
    </r>
    <phoneticPr fontId="28" type="noConversion"/>
  </si>
  <si>
    <r>
      <rPr>
        <sz val="10"/>
        <color theme="1"/>
        <rFont val="標楷體"/>
        <family val="4"/>
        <charset val="136"/>
      </rPr>
      <t>類型</t>
    </r>
    <phoneticPr fontId="28" type="noConversion"/>
  </si>
  <si>
    <r>
      <rPr>
        <sz val="10"/>
        <color theme="1"/>
        <rFont val="標楷體"/>
        <family val="4"/>
        <charset val="136"/>
      </rPr>
      <t>交易對手</t>
    </r>
  </si>
  <si>
    <r>
      <rPr>
        <sz val="10"/>
        <color theme="1"/>
        <rFont val="標楷體"/>
        <family val="4"/>
        <charset val="136"/>
      </rPr>
      <t>衍生性商品名稱</t>
    </r>
    <phoneticPr fontId="28" type="noConversion"/>
  </si>
  <si>
    <r>
      <rPr>
        <sz val="10"/>
        <color theme="1"/>
        <rFont val="標楷體"/>
        <family val="4"/>
        <charset val="136"/>
      </rPr>
      <t>交易日期</t>
    </r>
  </si>
  <si>
    <r>
      <rPr>
        <sz val="10"/>
        <color theme="1"/>
        <rFont val="標楷體"/>
        <family val="4"/>
        <charset val="136"/>
      </rPr>
      <t>到期日</t>
    </r>
    <phoneticPr fontId="28" type="noConversion"/>
  </si>
  <si>
    <r>
      <rPr>
        <sz val="10"/>
        <color theme="1"/>
        <rFont val="標楷體"/>
        <family val="4"/>
        <charset val="136"/>
      </rPr>
      <t>契約數</t>
    </r>
    <phoneticPr fontId="28" type="noConversion"/>
  </si>
  <si>
    <r>
      <rPr>
        <sz val="10"/>
        <color theme="1"/>
        <rFont val="標楷體"/>
        <family val="4"/>
        <charset val="136"/>
      </rPr>
      <t>契約名目部位金額</t>
    </r>
    <phoneticPr fontId="28" type="noConversion"/>
  </si>
  <si>
    <r>
      <rPr>
        <sz val="10"/>
        <color theme="1"/>
        <rFont val="標楷體"/>
        <family val="4"/>
        <charset val="136"/>
      </rPr>
      <t>最近收盤日衍生性商品契約市價總金額</t>
    </r>
    <phoneticPr fontId="28" type="noConversion"/>
  </si>
  <si>
    <r>
      <rPr>
        <sz val="10"/>
        <color theme="1"/>
        <rFont val="標楷體"/>
        <family val="4"/>
        <charset val="136"/>
      </rPr>
      <t>未實現損益</t>
    </r>
    <phoneticPr fontId="28" type="noConversion"/>
  </si>
  <si>
    <r>
      <rPr>
        <sz val="10"/>
        <color theme="1"/>
        <rFont val="標楷體"/>
        <family val="4"/>
        <charset val="136"/>
      </rPr>
      <t>衍生性商品
標的物</t>
    </r>
    <phoneticPr fontId="28" type="noConversion"/>
  </si>
  <si>
    <r>
      <rPr>
        <sz val="10"/>
        <color theme="1"/>
        <rFont val="標楷體"/>
        <family val="4"/>
        <charset val="136"/>
      </rPr>
      <t>衍生性商品標的物</t>
    </r>
    <r>
      <rPr>
        <sz val="10"/>
        <color theme="1"/>
        <rFont val="Book Antiqua"/>
        <family val="1"/>
      </rPr>
      <t>(</t>
    </r>
    <r>
      <rPr>
        <sz val="10"/>
        <color theme="1"/>
        <rFont val="標楷體"/>
        <family val="4"/>
        <charset val="136"/>
      </rPr>
      <t>淨</t>
    </r>
    <r>
      <rPr>
        <sz val="10"/>
        <color theme="1"/>
        <rFont val="Book Antiqua"/>
        <family val="1"/>
      </rPr>
      <t>)</t>
    </r>
    <r>
      <rPr>
        <sz val="10"/>
        <color theme="1"/>
        <rFont val="標楷體"/>
        <family val="4"/>
        <charset val="136"/>
      </rPr>
      <t>市價總值</t>
    </r>
    <phoneticPr fontId="28" type="noConversion"/>
  </si>
  <si>
    <r>
      <rPr>
        <sz val="10"/>
        <color theme="1"/>
        <rFont val="標楷體"/>
        <family val="4"/>
        <charset val="136"/>
      </rPr>
      <t>被避險資產名稱</t>
    </r>
    <phoneticPr fontId="28" type="noConversion"/>
  </si>
  <si>
    <r>
      <rPr>
        <sz val="10"/>
        <color theme="1"/>
        <rFont val="標楷體"/>
        <family val="4"/>
        <charset val="136"/>
      </rPr>
      <t>衍生性商品標的物與被避險資產
之相關係數</t>
    </r>
    <phoneticPr fontId="28" type="noConversion"/>
  </si>
  <si>
    <r>
      <rPr>
        <sz val="10"/>
        <color theme="1"/>
        <rFont val="標楷體"/>
        <family val="4"/>
        <charset val="136"/>
      </rPr>
      <t>最後持有資產幣別</t>
    </r>
    <phoneticPr fontId="28" type="noConversion"/>
  </si>
  <si>
    <r>
      <rPr>
        <sz val="10"/>
        <color theme="1"/>
        <rFont val="標楷體"/>
        <family val="4"/>
        <charset val="136"/>
      </rPr>
      <t>保管情形</t>
    </r>
  </si>
  <si>
    <r>
      <rPr>
        <sz val="10"/>
        <color theme="1"/>
        <rFont val="標楷體"/>
        <family val="4"/>
        <charset val="136"/>
      </rPr>
      <t>備註</t>
    </r>
  </si>
  <si>
    <r>
      <rPr>
        <sz val="10"/>
        <color theme="1"/>
        <rFont val="標楷體"/>
        <family val="4"/>
        <charset val="136"/>
      </rPr>
      <t>代號</t>
    </r>
  </si>
  <si>
    <r>
      <rPr>
        <sz val="10"/>
        <color theme="1"/>
        <rFont val="標楷體"/>
        <family val="4"/>
        <charset val="136"/>
      </rPr>
      <t>名稱</t>
    </r>
  </si>
  <si>
    <r>
      <rPr>
        <sz val="10"/>
        <color theme="1"/>
        <rFont val="標楷體"/>
        <family val="4"/>
        <charset val="136"/>
      </rPr>
      <t>信用評等機構</t>
    </r>
  </si>
  <si>
    <r>
      <rPr>
        <sz val="10"/>
        <color theme="1"/>
        <rFont val="標楷體"/>
        <family val="4"/>
        <charset val="136"/>
      </rPr>
      <t>評等等級</t>
    </r>
  </si>
  <si>
    <r>
      <rPr>
        <sz val="10"/>
        <color theme="1"/>
        <rFont val="標楷體"/>
        <family val="4"/>
        <charset val="136"/>
      </rPr>
      <t>是否為關係人</t>
    </r>
  </si>
  <si>
    <r>
      <rPr>
        <sz val="10"/>
        <color theme="1"/>
        <rFont val="標楷體"/>
        <family val="4"/>
        <charset val="136"/>
      </rPr>
      <t>以避險為目的</t>
    </r>
    <phoneticPr fontId="28" type="noConversion"/>
  </si>
  <si>
    <r>
      <rPr>
        <sz val="10"/>
        <color theme="1"/>
        <rFont val="標楷體"/>
        <family val="4"/>
        <charset val="136"/>
      </rPr>
      <t>匯率相關</t>
    </r>
    <r>
      <rPr>
        <sz val="10"/>
        <color theme="1"/>
        <rFont val="Book Antiqua"/>
        <family val="1"/>
      </rPr>
      <t>(</t>
    </r>
    <r>
      <rPr>
        <sz val="10"/>
        <color theme="1"/>
        <rFont val="標楷體"/>
        <family val="4"/>
        <charset val="136"/>
      </rPr>
      <t>標準避險</t>
    </r>
    <r>
      <rPr>
        <sz val="10"/>
        <color theme="1"/>
        <rFont val="Book Antiqua"/>
        <family val="1"/>
      </rPr>
      <t>)</t>
    </r>
    <phoneticPr fontId="28" type="noConversion"/>
  </si>
  <si>
    <r>
      <rPr>
        <sz val="10"/>
        <color theme="1"/>
        <rFont val="標楷體"/>
        <family val="4"/>
        <charset val="136"/>
      </rPr>
      <t>被避險資產屬國外投資</t>
    </r>
    <r>
      <rPr>
        <sz val="10"/>
        <color theme="1"/>
        <rFont val="Book Antiqua"/>
        <family val="1"/>
      </rPr>
      <t>--</t>
    </r>
    <r>
      <rPr>
        <sz val="10"/>
        <color theme="1"/>
        <rFont val="標楷體"/>
        <family val="4"/>
        <charset val="136"/>
      </rPr>
      <t>已開發國家</t>
    </r>
    <phoneticPr fontId="28" type="noConversion"/>
  </si>
  <si>
    <r>
      <rPr>
        <sz val="10"/>
        <color theme="1"/>
        <rFont val="標楷體"/>
        <family val="4"/>
        <charset val="136"/>
      </rPr>
      <t>無</t>
    </r>
    <phoneticPr fontId="28" type="noConversion"/>
  </si>
  <si>
    <r>
      <rPr>
        <sz val="10"/>
        <color theme="1"/>
        <rFont val="標楷體"/>
        <family val="4"/>
        <charset val="136"/>
      </rPr>
      <t>被避險資產屬國外投資</t>
    </r>
    <r>
      <rPr>
        <sz val="10"/>
        <color theme="1"/>
        <rFont val="Book Antiqua"/>
        <family val="1"/>
      </rPr>
      <t>--</t>
    </r>
    <r>
      <rPr>
        <sz val="10"/>
        <color theme="1"/>
        <rFont val="標楷體"/>
        <family val="4"/>
        <charset val="136"/>
      </rPr>
      <t>新興市場</t>
    </r>
    <phoneticPr fontId="28" type="noConversion"/>
  </si>
  <si>
    <r>
      <rPr>
        <sz val="10"/>
        <color theme="1"/>
        <rFont val="標楷體"/>
        <family val="4"/>
        <charset val="136"/>
      </rPr>
      <t>匯率相關</t>
    </r>
    <r>
      <rPr>
        <sz val="10"/>
        <color theme="1"/>
        <rFont val="Book Antiqua"/>
        <family val="1"/>
      </rPr>
      <t>(</t>
    </r>
    <r>
      <rPr>
        <sz val="10"/>
        <color theme="1"/>
        <rFont val="標楷體"/>
        <family val="4"/>
        <charset val="136"/>
      </rPr>
      <t>非標準避險</t>
    </r>
    <r>
      <rPr>
        <sz val="10"/>
        <color theme="1"/>
        <rFont val="Book Antiqua"/>
        <family val="1"/>
      </rPr>
      <t>)</t>
    </r>
    <phoneticPr fontId="28" type="noConversion"/>
  </si>
  <si>
    <r>
      <rPr>
        <sz val="10"/>
        <color theme="1"/>
        <rFont val="標楷體"/>
        <family val="4"/>
        <charset val="136"/>
      </rPr>
      <t>權益證券相關</t>
    </r>
    <phoneticPr fontId="28" type="noConversion"/>
  </si>
  <si>
    <r>
      <rPr>
        <sz val="10"/>
        <color theme="1"/>
        <rFont val="標楷體"/>
        <family val="4"/>
        <charset val="136"/>
      </rPr>
      <t>其他標的</t>
    </r>
    <phoneticPr fontId="28" type="noConversion"/>
  </si>
  <si>
    <r>
      <rPr>
        <sz val="10"/>
        <color theme="1"/>
        <rFont val="標楷體"/>
        <family val="4"/>
        <charset val="136"/>
      </rPr>
      <t>被避險資產屬國內投資</t>
    </r>
  </si>
  <si>
    <r>
      <rPr>
        <sz val="10"/>
        <color theme="1"/>
        <rFont val="標楷體"/>
        <family val="4"/>
        <charset val="136"/>
      </rPr>
      <t>以避險為目的小計</t>
    </r>
    <phoneticPr fontId="28" type="noConversion"/>
  </si>
  <si>
    <r>
      <rPr>
        <sz val="10"/>
        <color theme="1"/>
        <rFont val="標楷體"/>
        <family val="4"/>
        <charset val="136"/>
      </rPr>
      <t>以增加收益為目的</t>
    </r>
    <r>
      <rPr>
        <sz val="10"/>
        <color theme="1"/>
        <rFont val="Book Antiqua"/>
        <family val="1"/>
      </rPr>
      <t>--</t>
    </r>
    <r>
      <rPr>
        <sz val="10"/>
        <color theme="1"/>
        <rFont val="標楷體"/>
        <family val="4"/>
        <charset val="136"/>
      </rPr>
      <t>買入衍生性商品</t>
    </r>
    <phoneticPr fontId="28" type="noConversion"/>
  </si>
  <si>
    <r>
      <rPr>
        <sz val="10"/>
        <color theme="1"/>
        <rFont val="標楷體"/>
        <family val="4"/>
        <charset val="136"/>
      </rPr>
      <t>匯率相關</t>
    </r>
    <phoneticPr fontId="28" type="noConversion"/>
  </si>
  <si>
    <r>
      <rPr>
        <sz val="10"/>
        <color theme="1"/>
        <rFont val="標楷體"/>
        <family val="4"/>
        <charset val="136"/>
      </rPr>
      <t>衍生性商品標的屬國外投資</t>
    </r>
    <r>
      <rPr>
        <sz val="10"/>
        <color theme="1"/>
        <rFont val="Book Antiqua"/>
        <family val="1"/>
      </rPr>
      <t>--</t>
    </r>
    <r>
      <rPr>
        <sz val="10"/>
        <color theme="1"/>
        <rFont val="標楷體"/>
        <family val="4"/>
        <charset val="136"/>
      </rPr>
      <t>已開發國家</t>
    </r>
    <phoneticPr fontId="28" type="noConversion"/>
  </si>
  <si>
    <r>
      <rPr>
        <sz val="10"/>
        <color theme="1"/>
        <rFont val="標楷體"/>
        <family val="4"/>
        <charset val="136"/>
      </rPr>
      <t>衍生性商品標的屬國外投資</t>
    </r>
    <r>
      <rPr>
        <sz val="10"/>
        <color theme="1"/>
        <rFont val="Book Antiqua"/>
        <family val="1"/>
      </rPr>
      <t>--</t>
    </r>
    <r>
      <rPr>
        <sz val="10"/>
        <color theme="1"/>
        <rFont val="標楷體"/>
        <family val="4"/>
        <charset val="136"/>
      </rPr>
      <t>新興市場</t>
    </r>
    <phoneticPr fontId="28" type="noConversion"/>
  </si>
  <si>
    <r>
      <rPr>
        <sz val="10"/>
        <color theme="1"/>
        <rFont val="標楷體"/>
        <family val="4"/>
        <charset val="136"/>
      </rPr>
      <t>衍生性商品標的屬國內投資</t>
    </r>
    <phoneticPr fontId="28" type="noConversion"/>
  </si>
  <si>
    <r>
      <rPr>
        <sz val="10"/>
        <color theme="1"/>
        <rFont val="標楷體"/>
        <family val="4"/>
        <charset val="136"/>
      </rPr>
      <t>衍生性商品標的國內投資</t>
    </r>
    <phoneticPr fontId="28" type="noConversion"/>
  </si>
  <si>
    <r>
      <rPr>
        <sz val="10"/>
        <color theme="1"/>
        <rFont val="標楷體"/>
        <family val="4"/>
        <charset val="136"/>
      </rPr>
      <t>以增加收益為目的</t>
    </r>
    <r>
      <rPr>
        <sz val="10"/>
        <color theme="1"/>
        <rFont val="Book Antiqua"/>
        <family val="1"/>
      </rPr>
      <t>--</t>
    </r>
    <r>
      <rPr>
        <sz val="10"/>
        <color theme="1"/>
        <rFont val="標楷體"/>
        <family val="4"/>
        <charset val="136"/>
      </rPr>
      <t>買入小計</t>
    </r>
    <phoneticPr fontId="28" type="noConversion"/>
  </si>
  <si>
    <r>
      <rPr>
        <sz val="10"/>
        <color theme="1"/>
        <rFont val="標楷體"/>
        <family val="4"/>
        <charset val="136"/>
      </rPr>
      <t>以增加收益為目的</t>
    </r>
    <r>
      <rPr>
        <sz val="10"/>
        <color theme="1"/>
        <rFont val="Book Antiqua"/>
        <family val="1"/>
      </rPr>
      <t>--</t>
    </r>
    <r>
      <rPr>
        <sz val="10"/>
        <color theme="1"/>
        <rFont val="標楷體"/>
        <family val="4"/>
        <charset val="136"/>
      </rPr>
      <t>賣出衍生性商品</t>
    </r>
    <phoneticPr fontId="28" type="noConversion"/>
  </si>
  <si>
    <r>
      <rPr>
        <sz val="10"/>
        <color theme="1"/>
        <rFont val="標楷體"/>
        <family val="4"/>
        <charset val="136"/>
      </rPr>
      <t>以增加收益為目的</t>
    </r>
    <r>
      <rPr>
        <sz val="10"/>
        <color theme="1"/>
        <rFont val="Book Antiqua"/>
        <family val="1"/>
      </rPr>
      <t>--</t>
    </r>
    <r>
      <rPr>
        <sz val="10"/>
        <color theme="1"/>
        <rFont val="標楷體"/>
        <family val="4"/>
        <charset val="136"/>
      </rPr>
      <t>賣出小計</t>
    </r>
    <phoneticPr fontId="28" type="noConversion"/>
  </si>
  <si>
    <r>
      <rPr>
        <sz val="10"/>
        <color theme="1"/>
        <rFont val="標楷體"/>
        <family val="4"/>
        <charset val="136"/>
      </rPr>
      <t>本表所稱以避險為目的之期貨或遠期契約係指符合保險業從事衍生性金融商品交易應注意事項中第三點中以避險為目的之條件者。</t>
    </r>
    <phoneticPr fontId="28" type="noConversion"/>
  </si>
  <si>
    <r>
      <rPr>
        <sz val="10"/>
        <color theme="1"/>
        <rFont val="標楷體"/>
        <family val="4"/>
        <charset val="136"/>
      </rPr>
      <t>本表所稱與權益證券相關之衍生性金融商品係包括以個別權益證券及股價指數為標的之衍生性金融商品</t>
    </r>
    <phoneticPr fontId="28" type="noConversion"/>
  </si>
  <si>
    <r>
      <rPr>
        <sz val="10"/>
        <color theme="1"/>
        <rFont val="標楷體"/>
        <family val="4"/>
        <charset val="136"/>
      </rPr>
      <t>本表所稱匯率</t>
    </r>
    <r>
      <rPr>
        <sz val="10"/>
        <color theme="1"/>
        <rFont val="Book Antiqua"/>
        <family val="1"/>
      </rPr>
      <t>(</t>
    </r>
    <r>
      <rPr>
        <sz val="10"/>
        <color theme="1"/>
        <rFont val="標楷體"/>
        <family val="4"/>
        <charset val="136"/>
      </rPr>
      <t>標準避險</t>
    </r>
    <r>
      <rPr>
        <sz val="10"/>
        <color theme="1"/>
        <rFont val="Book Antiqua"/>
        <family val="1"/>
      </rPr>
      <t>)</t>
    </r>
    <r>
      <rPr>
        <sz val="10"/>
        <color theme="1"/>
        <rFont val="標楷體"/>
        <family val="4"/>
        <charset val="136"/>
      </rPr>
      <t>係指該匯率衍生性商品標的物之幣別與被避險資產之幣別相同，並且該衍生性商品結算或執行後最終持有幣別為台幣者。例如</t>
    </r>
    <r>
      <rPr>
        <sz val="10"/>
        <color theme="1"/>
        <rFont val="Book Antiqua"/>
        <family val="1"/>
      </rPr>
      <t>:</t>
    </r>
    <r>
      <rPr>
        <sz val="10"/>
        <color theme="1"/>
        <rFont val="標楷體"/>
        <family val="4"/>
        <charset val="136"/>
      </rPr>
      <t>以約定之美元兌台幣之匯率賣出美元遠期契約，以進行美元資產之匯率避險者，即屬於標準避險</t>
    </r>
    <phoneticPr fontId="30" type="noConversion"/>
  </si>
  <si>
    <r>
      <rPr>
        <sz val="10"/>
        <color theme="1"/>
        <rFont val="標楷體"/>
        <family val="4"/>
        <charset val="136"/>
      </rPr>
      <t>本表所稱匯率</t>
    </r>
    <r>
      <rPr>
        <sz val="10"/>
        <color theme="1"/>
        <rFont val="Book Antiqua"/>
        <family val="1"/>
      </rPr>
      <t>(</t>
    </r>
    <r>
      <rPr>
        <sz val="10"/>
        <color theme="1"/>
        <rFont val="標楷體"/>
        <family val="4"/>
        <charset val="136"/>
      </rPr>
      <t>非標準避險</t>
    </r>
    <r>
      <rPr>
        <sz val="10"/>
        <color theme="1"/>
        <rFont val="Book Antiqua"/>
        <family val="1"/>
      </rPr>
      <t>)</t>
    </r>
    <r>
      <rPr>
        <sz val="10"/>
        <color theme="1"/>
        <rFont val="標楷體"/>
        <family val="4"/>
        <charset val="136"/>
      </rPr>
      <t>係指該匯率衍生性商品之標的物幣別與被避險資產之幣別不同，或該衍生性商品結算或執行後最終持有幣別非為台幣者。</t>
    </r>
    <phoneticPr fontId="30" type="noConversion"/>
  </si>
  <si>
    <r>
      <rPr>
        <sz val="10"/>
        <color theme="1"/>
        <rFont val="標楷體"/>
        <family val="4"/>
        <charset val="136"/>
      </rPr>
      <t>本表其他填報應注意事項請併參表</t>
    </r>
    <r>
      <rPr>
        <sz val="10"/>
        <color theme="1"/>
        <rFont val="Book Antiqua"/>
        <family val="1"/>
      </rPr>
      <t>16-1-1</t>
    </r>
    <r>
      <rPr>
        <sz val="10"/>
        <color theme="1"/>
        <rFont val="標楷體"/>
        <family val="4"/>
        <charset val="136"/>
      </rPr>
      <t>之填報說明。</t>
    </r>
    <phoneticPr fontId="28" type="noConversion"/>
  </si>
  <si>
    <r>
      <rPr>
        <sz val="10"/>
        <color theme="1"/>
        <rFont val="標楷體"/>
        <family val="4"/>
        <charset val="136"/>
      </rPr>
      <t>表</t>
    </r>
    <r>
      <rPr>
        <sz val="10"/>
        <color theme="1"/>
        <rFont val="Book Antiqua"/>
        <family val="1"/>
      </rPr>
      <t>16-1-4</t>
    </r>
    <r>
      <rPr>
        <sz val="10"/>
        <color theme="1"/>
        <rFont val="標楷體"/>
        <family val="4"/>
        <charset val="136"/>
      </rPr>
      <t>：衍生性商品餘額明細表</t>
    </r>
    <r>
      <rPr>
        <sz val="10"/>
        <color theme="1"/>
        <rFont val="Book Antiqua"/>
        <family val="1"/>
      </rPr>
      <t>--</t>
    </r>
    <r>
      <rPr>
        <sz val="10"/>
        <color theme="1"/>
        <rFont val="標楷體"/>
        <family val="4"/>
        <charset val="136"/>
      </rPr>
      <t>賣出選擇權</t>
    </r>
    <r>
      <rPr>
        <sz val="10"/>
        <color theme="1"/>
        <rFont val="Book Antiqua"/>
        <family val="1"/>
      </rPr>
      <t>(</t>
    </r>
    <r>
      <rPr>
        <sz val="10"/>
        <color theme="1"/>
        <rFont val="標楷體"/>
        <family val="4"/>
        <charset val="136"/>
      </rPr>
      <t>含認購《售》權證</t>
    </r>
    <r>
      <rPr>
        <sz val="10"/>
        <color theme="1"/>
        <rFont val="Book Antiqua"/>
        <family val="1"/>
      </rPr>
      <t>)</t>
    </r>
    <phoneticPr fontId="28" type="noConversion"/>
  </si>
  <si>
    <r>
      <rPr>
        <sz val="10"/>
        <color theme="1"/>
        <rFont val="標楷體"/>
        <family val="4"/>
        <charset val="136"/>
      </rPr>
      <t>選擇權最近收盤日市價總金額</t>
    </r>
    <phoneticPr fontId="28" type="noConversion"/>
  </si>
  <si>
    <r>
      <rPr>
        <sz val="10"/>
        <color theme="1"/>
        <rFont val="標楷體"/>
        <family val="4"/>
        <charset val="136"/>
      </rPr>
      <t>選擇權未實現損益</t>
    </r>
    <phoneticPr fontId="28" type="noConversion"/>
  </si>
  <si>
    <r>
      <rPr>
        <sz val="10"/>
        <color theme="1"/>
        <rFont val="標楷體"/>
        <family val="4"/>
        <charset val="136"/>
      </rPr>
      <t>選擇權標的物</t>
    </r>
    <phoneticPr fontId="28" type="noConversion"/>
  </si>
  <si>
    <r>
      <rPr>
        <sz val="10"/>
        <color theme="1"/>
        <rFont val="標楷體"/>
        <family val="4"/>
        <charset val="136"/>
      </rPr>
      <t>選擇權標的物市價總值</t>
    </r>
    <r>
      <rPr>
        <sz val="10"/>
        <color theme="1"/>
        <rFont val="Book Antiqua"/>
        <family val="1"/>
      </rPr>
      <t>(</t>
    </r>
    <r>
      <rPr>
        <sz val="10"/>
        <color theme="1"/>
        <rFont val="標楷體"/>
        <family val="4"/>
        <charset val="136"/>
      </rPr>
      <t>按台幣計價</t>
    </r>
    <r>
      <rPr>
        <sz val="10"/>
        <color theme="1"/>
        <rFont val="Book Antiqua"/>
        <family val="1"/>
      </rPr>
      <t>)</t>
    </r>
    <phoneticPr fontId="28" type="noConversion"/>
  </si>
  <si>
    <r>
      <rPr>
        <sz val="10"/>
        <color theme="1"/>
        <rFont val="標楷體"/>
        <family val="4"/>
        <charset val="136"/>
      </rPr>
      <t>執行價格</t>
    </r>
    <r>
      <rPr>
        <sz val="10"/>
        <color theme="1"/>
        <rFont val="Book Antiqua"/>
        <family val="1"/>
      </rPr>
      <t>(</t>
    </r>
    <r>
      <rPr>
        <sz val="10"/>
        <color theme="1"/>
        <rFont val="標楷體"/>
        <family val="4"/>
        <charset val="136"/>
      </rPr>
      <t>按台幣計價</t>
    </r>
    <r>
      <rPr>
        <sz val="10"/>
        <color theme="1"/>
        <rFont val="Book Antiqua"/>
        <family val="1"/>
      </rPr>
      <t>)</t>
    </r>
    <phoneticPr fontId="28" type="noConversion"/>
  </si>
  <si>
    <r>
      <rPr>
        <sz val="10"/>
        <color theme="1"/>
        <rFont val="標楷體"/>
        <family val="4"/>
        <charset val="136"/>
      </rPr>
      <t>選擇權價內</t>
    </r>
    <r>
      <rPr>
        <sz val="10"/>
        <color theme="1"/>
        <rFont val="Book Antiqua"/>
        <family val="1"/>
      </rPr>
      <t>/</t>
    </r>
    <r>
      <rPr>
        <sz val="10"/>
        <color theme="1"/>
        <rFont val="標楷體"/>
        <family val="4"/>
        <charset val="136"/>
      </rPr>
      <t>價外值</t>
    </r>
    <r>
      <rPr>
        <sz val="10"/>
        <color theme="1"/>
        <rFont val="Book Antiqua"/>
        <family val="1"/>
      </rPr>
      <t>(18)</t>
    </r>
    <phoneticPr fontId="28" type="noConversion"/>
  </si>
  <si>
    <r>
      <rPr>
        <sz val="10"/>
        <color theme="1"/>
        <rFont val="標楷體"/>
        <family val="4"/>
        <charset val="136"/>
      </rPr>
      <t>選擇權價內</t>
    </r>
    <r>
      <rPr>
        <sz val="10"/>
        <color theme="1"/>
        <rFont val="Book Antiqua"/>
        <family val="1"/>
      </rPr>
      <t>/</t>
    </r>
    <r>
      <rPr>
        <sz val="10"/>
        <color theme="1"/>
        <rFont val="標楷體"/>
        <family val="4"/>
        <charset val="136"/>
      </rPr>
      <t>價外總價值</t>
    </r>
    <r>
      <rPr>
        <sz val="10"/>
        <color theme="1"/>
        <rFont val="Book Antiqua"/>
        <family val="1"/>
      </rPr>
      <t>(19)</t>
    </r>
    <phoneticPr fontId="28" type="noConversion"/>
  </si>
  <si>
    <r>
      <rPr>
        <sz val="10"/>
        <color theme="1"/>
        <rFont val="標楷體"/>
        <family val="4"/>
        <charset val="136"/>
      </rPr>
      <t>選擇權標的物與被避險資產
之相關係數</t>
    </r>
    <phoneticPr fontId="28" type="noConversion"/>
  </si>
  <si>
    <r>
      <rPr>
        <sz val="10"/>
        <color theme="1"/>
        <rFont val="標楷體"/>
        <family val="4"/>
        <charset val="136"/>
      </rPr>
      <t>選擇權名稱</t>
    </r>
    <phoneticPr fontId="28" type="noConversion"/>
  </si>
  <si>
    <r>
      <rPr>
        <sz val="10"/>
        <color theme="1"/>
        <rFont val="標楷體"/>
        <family val="4"/>
        <charset val="136"/>
      </rPr>
      <t>價內值</t>
    </r>
    <phoneticPr fontId="28" type="noConversion"/>
  </si>
  <si>
    <r>
      <rPr>
        <sz val="10"/>
        <color theme="1"/>
        <rFont val="標楷體"/>
        <family val="4"/>
        <charset val="136"/>
      </rPr>
      <t>價外值</t>
    </r>
    <phoneticPr fontId="28" type="noConversion"/>
  </si>
  <si>
    <r>
      <rPr>
        <sz val="10"/>
        <color theme="1"/>
        <rFont val="標楷體"/>
        <family val="4"/>
        <charset val="136"/>
      </rPr>
      <t>以增加收益為目的</t>
    </r>
    <phoneticPr fontId="28" type="noConversion"/>
  </si>
  <si>
    <r>
      <rPr>
        <sz val="10"/>
        <color theme="1"/>
        <rFont val="標楷體"/>
        <family val="4"/>
        <charset val="136"/>
      </rPr>
      <t>以增加收益為目的小計</t>
    </r>
    <phoneticPr fontId="28" type="noConversion"/>
  </si>
  <si>
    <r>
      <rPr>
        <sz val="10"/>
        <color theme="1"/>
        <rFont val="標楷體"/>
        <family val="4"/>
        <charset val="136"/>
      </rPr>
      <t>本表所稱以避險為目的之選擇權係指符合保險業從事衍生性金融商品交易應注意事項中第三點中以避險為目的之條件者。</t>
    </r>
    <phoneticPr fontId="28" type="noConversion"/>
  </si>
  <si>
    <r>
      <rPr>
        <sz val="10"/>
        <color theme="1"/>
        <rFont val="標楷體"/>
        <family val="4"/>
        <charset val="136"/>
      </rPr>
      <t>本表所稱與權益證券相關之選擇權係包括以個別權益證券及股價指數為標的之選擇權商品</t>
    </r>
    <phoneticPr fontId="28" type="noConversion"/>
  </si>
  <si>
    <r>
      <rPr>
        <sz val="10"/>
        <color theme="1"/>
        <rFont val="標楷體"/>
        <family val="4"/>
        <charset val="136"/>
      </rPr>
      <t>本表其他填報應注意事項請併參表</t>
    </r>
    <r>
      <rPr>
        <sz val="10"/>
        <color theme="1"/>
        <rFont val="Book Antiqua"/>
        <family val="1"/>
      </rPr>
      <t>16-1-3</t>
    </r>
    <r>
      <rPr>
        <sz val="10"/>
        <color theme="1"/>
        <rFont val="標楷體"/>
        <family val="4"/>
        <charset val="136"/>
      </rPr>
      <t>填報說明。</t>
    </r>
    <phoneticPr fontId="28" type="noConversion"/>
  </si>
  <si>
    <r>
      <rPr>
        <sz val="10"/>
        <color theme="1"/>
        <rFont val="標楷體"/>
        <family val="4"/>
        <charset val="136"/>
      </rPr>
      <t>表</t>
    </r>
    <r>
      <rPr>
        <sz val="10"/>
        <color theme="1"/>
        <rFont val="Book Antiqua"/>
        <family val="1"/>
      </rPr>
      <t>16-1-3</t>
    </r>
    <r>
      <rPr>
        <sz val="10"/>
        <color theme="1"/>
        <rFont val="標楷體"/>
        <family val="4"/>
        <charset val="136"/>
      </rPr>
      <t>：衍生性商品餘額明細表</t>
    </r>
    <r>
      <rPr>
        <sz val="10"/>
        <color theme="1"/>
        <rFont val="Book Antiqua"/>
        <family val="1"/>
      </rPr>
      <t>--</t>
    </r>
    <r>
      <rPr>
        <sz val="10"/>
        <color theme="1"/>
        <rFont val="標楷體"/>
        <family val="4"/>
        <charset val="136"/>
      </rPr>
      <t>買入選擇權</t>
    </r>
    <r>
      <rPr>
        <sz val="10"/>
        <color theme="1"/>
        <rFont val="Book Antiqua"/>
        <family val="1"/>
      </rPr>
      <t>(</t>
    </r>
    <r>
      <rPr>
        <sz val="10"/>
        <color theme="1"/>
        <rFont val="標楷體"/>
        <family val="4"/>
        <charset val="136"/>
      </rPr>
      <t>含認購《售》權證</t>
    </r>
    <r>
      <rPr>
        <sz val="10"/>
        <color theme="1"/>
        <rFont val="Book Antiqua"/>
        <family val="1"/>
      </rPr>
      <t>)</t>
    </r>
    <phoneticPr fontId="28" type="noConversion"/>
  </si>
  <si>
    <r>
      <rPr>
        <sz val="11"/>
        <color theme="1"/>
        <rFont val="標楷體"/>
        <family val="4"/>
        <charset val="136"/>
      </rPr>
      <t>被避險資產</t>
    </r>
    <r>
      <rPr>
        <sz val="11"/>
        <color theme="1"/>
        <rFont val="新細明體"/>
        <family val="1"/>
        <charset val="136"/>
      </rPr>
      <t>β</t>
    </r>
    <r>
      <rPr>
        <sz val="11"/>
        <color theme="1"/>
        <rFont val="標楷體"/>
        <family val="4"/>
        <charset val="136"/>
      </rPr>
      <t>值</t>
    </r>
    <r>
      <rPr>
        <sz val="11"/>
        <color theme="1"/>
        <rFont val="Book Antiqua"/>
        <family val="1"/>
      </rPr>
      <t>(</t>
    </r>
    <r>
      <rPr>
        <sz val="11"/>
        <color theme="1"/>
        <rFont val="標楷體"/>
        <family val="4"/>
        <charset val="136"/>
      </rPr>
      <t>註</t>
    </r>
    <r>
      <rPr>
        <sz val="11"/>
        <color theme="1"/>
        <rFont val="Book Antiqua"/>
        <family val="1"/>
      </rPr>
      <t>3)</t>
    </r>
    <phoneticPr fontId="28" type="noConversion"/>
  </si>
  <si>
    <r>
      <rPr>
        <sz val="11"/>
        <color theme="1"/>
        <rFont val="標楷體"/>
        <family val="4"/>
        <charset val="136"/>
      </rPr>
      <t>被避險資產成分股支數</t>
    </r>
    <r>
      <rPr>
        <sz val="11"/>
        <color theme="1"/>
        <rFont val="Book Antiqua"/>
        <family val="1"/>
      </rPr>
      <t>(</t>
    </r>
    <r>
      <rPr>
        <sz val="11"/>
        <color theme="1"/>
        <rFont val="標楷體"/>
        <family val="4"/>
        <charset val="136"/>
      </rPr>
      <t>註</t>
    </r>
    <r>
      <rPr>
        <sz val="11"/>
        <color theme="1"/>
        <rFont val="Book Antiqua"/>
        <family val="1"/>
      </rPr>
      <t>3)</t>
    </r>
    <phoneticPr fontId="28" type="noConversion"/>
  </si>
  <si>
    <r>
      <rPr>
        <sz val="11"/>
        <color theme="1"/>
        <rFont val="標楷體"/>
        <family val="4"/>
        <charset val="136"/>
      </rPr>
      <t>被避險資產為臺灣</t>
    </r>
    <r>
      <rPr>
        <sz val="11"/>
        <color theme="1"/>
        <rFont val="Book Antiqua"/>
        <family val="1"/>
      </rPr>
      <t>50</t>
    </r>
    <r>
      <rPr>
        <sz val="11"/>
        <color theme="1"/>
        <rFont val="標楷體"/>
        <family val="4"/>
        <charset val="136"/>
      </rPr>
      <t>成分股支數</t>
    </r>
    <r>
      <rPr>
        <sz val="11"/>
        <color theme="1"/>
        <rFont val="Book Antiqua"/>
        <family val="1"/>
      </rPr>
      <t>(</t>
    </r>
    <r>
      <rPr>
        <sz val="11"/>
        <color theme="1"/>
        <rFont val="標楷體"/>
        <family val="4"/>
        <charset val="136"/>
      </rPr>
      <t>註</t>
    </r>
    <r>
      <rPr>
        <sz val="11"/>
        <color theme="1"/>
        <rFont val="Book Antiqua"/>
        <family val="1"/>
      </rPr>
      <t>3)</t>
    </r>
    <phoneticPr fontId="28" type="noConversion"/>
  </si>
  <si>
    <r>
      <rPr>
        <sz val="12"/>
        <color theme="1"/>
        <rFont val="標楷體"/>
        <family val="4"/>
        <charset val="136"/>
      </rPr>
      <t>權益證券相關</t>
    </r>
    <r>
      <rPr>
        <sz val="12"/>
        <color theme="1"/>
        <rFont val="Book Antiqua"/>
        <family val="1"/>
      </rPr>
      <t>(</t>
    </r>
    <r>
      <rPr>
        <sz val="12"/>
        <color theme="1"/>
        <rFont val="標楷體"/>
        <family val="4"/>
        <charset val="136"/>
      </rPr>
      <t>可扣抵風險資本</t>
    </r>
    <r>
      <rPr>
        <sz val="12"/>
        <color theme="1"/>
        <rFont val="Book Antiqua"/>
        <family val="1"/>
      </rPr>
      <t>)</t>
    </r>
    <phoneticPr fontId="28" type="noConversion"/>
  </si>
  <si>
    <r>
      <rPr>
        <sz val="11"/>
        <color theme="1"/>
        <rFont val="標楷體"/>
        <family val="4"/>
        <charset val="136"/>
      </rPr>
      <t>被避險資產組合成分股支數</t>
    </r>
    <r>
      <rPr>
        <sz val="11"/>
        <color theme="1"/>
        <rFont val="Book Antiqua"/>
        <family val="1"/>
      </rPr>
      <t>30~70</t>
    </r>
    <r>
      <rPr>
        <sz val="11"/>
        <color theme="1"/>
        <rFont val="標楷體"/>
        <family val="4"/>
        <charset val="136"/>
      </rPr>
      <t>支</t>
    </r>
    <r>
      <rPr>
        <sz val="11"/>
        <color theme="1"/>
        <rFont val="Book Antiqua"/>
        <family val="1"/>
      </rPr>
      <t>(</t>
    </r>
    <r>
      <rPr>
        <sz val="11"/>
        <color theme="1"/>
        <rFont val="標楷體"/>
        <family val="4"/>
        <charset val="136"/>
      </rPr>
      <t>風險抵減</t>
    </r>
    <r>
      <rPr>
        <sz val="11"/>
        <color theme="1"/>
        <rFont val="Book Antiqua"/>
        <family val="1"/>
      </rPr>
      <t>50%)</t>
    </r>
    <phoneticPr fontId="28" type="noConversion"/>
  </si>
  <si>
    <r>
      <rPr>
        <sz val="11"/>
        <color theme="1"/>
        <rFont val="標楷體"/>
        <family val="4"/>
        <charset val="136"/>
      </rPr>
      <t>臺指賣權</t>
    </r>
    <phoneticPr fontId="28" type="noConversion"/>
  </si>
  <si>
    <r>
      <rPr>
        <sz val="10"/>
        <color theme="1"/>
        <rFont val="標楷體"/>
        <family val="4"/>
        <charset val="136"/>
      </rPr>
      <t>發行量加權股價指數</t>
    </r>
    <phoneticPr fontId="28" type="noConversion"/>
  </si>
  <si>
    <r>
      <rPr>
        <sz val="10"/>
        <color theme="1"/>
        <rFont val="標楷體"/>
        <family val="4"/>
        <charset val="136"/>
      </rPr>
      <t>證券組合</t>
    </r>
    <phoneticPr fontId="28" type="noConversion"/>
  </si>
  <si>
    <r>
      <rPr>
        <sz val="11"/>
        <color theme="1"/>
        <rFont val="標楷體"/>
        <family val="4"/>
        <charset val="136"/>
      </rPr>
      <t>臺指賣權</t>
    </r>
  </si>
  <si>
    <r>
      <rPr>
        <sz val="12"/>
        <color theme="1"/>
        <rFont val="標楷體"/>
        <family val="4"/>
        <charset val="136"/>
      </rPr>
      <t>小計</t>
    </r>
    <phoneticPr fontId="28" type="noConversion"/>
  </si>
  <si>
    <r>
      <rPr>
        <sz val="11"/>
        <color theme="1"/>
        <rFont val="標楷體"/>
        <family val="4"/>
        <charset val="136"/>
      </rPr>
      <t>被避險資產組合成分股支數</t>
    </r>
    <r>
      <rPr>
        <sz val="11"/>
        <color theme="1"/>
        <rFont val="Book Antiqua"/>
        <family val="1"/>
      </rPr>
      <t>70(</t>
    </r>
    <r>
      <rPr>
        <sz val="11"/>
        <color theme="1"/>
        <rFont val="標楷體"/>
        <family val="4"/>
        <charset val="136"/>
      </rPr>
      <t>含</t>
    </r>
    <r>
      <rPr>
        <sz val="11"/>
        <color theme="1"/>
        <rFont val="Book Antiqua"/>
        <family val="1"/>
      </rPr>
      <t>)</t>
    </r>
    <r>
      <rPr>
        <sz val="11"/>
        <color theme="1"/>
        <rFont val="標楷體"/>
        <family val="4"/>
        <charset val="136"/>
      </rPr>
      <t>支以上</t>
    </r>
    <r>
      <rPr>
        <sz val="11"/>
        <color theme="1"/>
        <rFont val="Book Antiqua"/>
        <family val="1"/>
      </rPr>
      <t>(</t>
    </r>
    <r>
      <rPr>
        <sz val="11"/>
        <color theme="1"/>
        <rFont val="標楷體"/>
        <family val="4"/>
        <charset val="136"/>
      </rPr>
      <t>風險抵減</t>
    </r>
    <r>
      <rPr>
        <sz val="11"/>
        <color theme="1"/>
        <rFont val="Book Antiqua"/>
        <family val="1"/>
      </rPr>
      <t>65%)</t>
    </r>
    <phoneticPr fontId="28" type="noConversion"/>
  </si>
  <si>
    <r>
      <rPr>
        <sz val="11"/>
        <color theme="1"/>
        <rFont val="標楷體"/>
        <family val="4"/>
        <charset val="136"/>
      </rPr>
      <t>權益證券相關</t>
    </r>
    <r>
      <rPr>
        <sz val="11"/>
        <color theme="1"/>
        <rFont val="Book Antiqua"/>
        <family val="1"/>
      </rPr>
      <t>(</t>
    </r>
    <r>
      <rPr>
        <sz val="11"/>
        <color theme="1"/>
        <rFont val="標楷體"/>
        <family val="4"/>
        <charset val="136"/>
      </rPr>
      <t>不可扣抵風險資本</t>
    </r>
    <r>
      <rPr>
        <sz val="11"/>
        <color theme="1"/>
        <rFont val="Book Antiqua"/>
        <family val="1"/>
      </rPr>
      <t>)</t>
    </r>
    <phoneticPr fontId="28" type="noConversion"/>
  </si>
  <si>
    <r>
      <rPr>
        <sz val="10"/>
        <color theme="1"/>
        <rFont val="標楷體"/>
        <family val="4"/>
        <charset val="136"/>
      </rPr>
      <t>本表所稱以避險為目的之選擇權係指符合「保險業從事衍生性金融商品交易管理辦法」第</t>
    </r>
    <r>
      <rPr>
        <sz val="10"/>
        <color theme="1"/>
        <rFont val="Book Antiqua"/>
        <family val="1"/>
      </rPr>
      <t>3</t>
    </r>
    <r>
      <rPr>
        <sz val="10"/>
        <color theme="1"/>
        <rFont val="標楷體"/>
        <family val="4"/>
        <charset val="136"/>
      </rPr>
      <t>條中以避險為目的之條件者。</t>
    </r>
    <phoneticPr fontId="28" type="noConversion"/>
  </si>
  <si>
    <r>
      <rPr>
        <sz val="10"/>
        <color theme="1"/>
        <rFont val="標楷體"/>
        <family val="4"/>
        <charset val="136"/>
      </rPr>
      <t>本表所稱與權益證券相關</t>
    </r>
    <r>
      <rPr>
        <sz val="10"/>
        <color theme="1"/>
        <rFont val="Book Antiqua"/>
        <family val="1"/>
      </rPr>
      <t>(</t>
    </r>
    <r>
      <rPr>
        <sz val="10"/>
        <color theme="1"/>
        <rFont val="標楷體"/>
        <family val="4"/>
        <charset val="136"/>
      </rPr>
      <t>可扣抵風險資本</t>
    </r>
    <r>
      <rPr>
        <sz val="10"/>
        <color theme="1"/>
        <rFont val="Book Antiqua"/>
        <family val="1"/>
      </rPr>
      <t>)</t>
    </r>
    <r>
      <rPr>
        <sz val="10"/>
        <color theme="1"/>
        <rFont val="標楷體"/>
        <family val="4"/>
        <charset val="136"/>
      </rPr>
      <t>之衍生性金融商品，衍生性金融商品交易須符合「保險業從事衍生性金融商品交易管理辦法」規定，且須為臺灣期貨交易所以臺灣證券交易所發行量加權股價指數為標的之賣權。該選擇權之執行價格不得低於財務報表日</t>
    </r>
    <r>
      <rPr>
        <sz val="10"/>
        <color theme="1"/>
        <rFont val="Book Antiqua"/>
        <family val="1"/>
      </rPr>
      <t>(6</t>
    </r>
    <r>
      <rPr>
        <sz val="10"/>
        <color theme="1"/>
        <rFont val="標楷體"/>
        <family val="4"/>
        <charset val="136"/>
      </rPr>
      <t>月</t>
    </r>
    <r>
      <rPr>
        <sz val="10"/>
        <color theme="1"/>
        <rFont val="Book Antiqua"/>
        <family val="1"/>
      </rPr>
      <t>30</t>
    </r>
    <r>
      <rPr>
        <sz val="10"/>
        <color theme="1"/>
        <rFont val="標楷體"/>
        <family val="4"/>
        <charset val="136"/>
      </rPr>
      <t>日或</t>
    </r>
    <r>
      <rPr>
        <sz val="10"/>
        <color theme="1"/>
        <rFont val="Book Antiqua"/>
        <family val="1"/>
      </rPr>
      <t>12</t>
    </r>
    <r>
      <rPr>
        <sz val="10"/>
        <color theme="1"/>
        <rFont val="標楷體"/>
        <family val="4"/>
        <charset val="136"/>
      </rPr>
      <t>月</t>
    </r>
    <r>
      <rPr>
        <sz val="10"/>
        <color theme="1"/>
        <rFont val="Book Antiqua"/>
        <family val="1"/>
      </rPr>
      <t>31</t>
    </r>
    <r>
      <rPr>
        <sz val="10"/>
        <color theme="1"/>
        <rFont val="標楷體"/>
        <family val="4"/>
        <charset val="136"/>
      </rPr>
      <t>日</t>
    </r>
    <r>
      <rPr>
        <sz val="10"/>
        <color theme="1"/>
        <rFont val="Book Antiqua"/>
        <family val="1"/>
      </rPr>
      <t>)</t>
    </r>
    <r>
      <rPr>
        <sz val="10"/>
        <color theme="1"/>
        <rFont val="標楷體"/>
        <family val="4"/>
        <charset val="136"/>
      </rPr>
      <t>收盤價之</t>
    </r>
    <r>
      <rPr>
        <sz val="10"/>
        <color theme="1"/>
        <rFont val="Book Antiqua"/>
        <family val="1"/>
      </rPr>
      <t>95%</t>
    </r>
    <r>
      <rPr>
        <sz val="10"/>
        <color theme="1"/>
        <rFont val="標楷體"/>
        <family val="4"/>
        <charset val="136"/>
      </rPr>
      <t xml:space="preserve">。
</t>
    </r>
    <phoneticPr fontId="28" type="noConversion"/>
  </si>
  <si>
    <r>
      <rPr>
        <sz val="10"/>
        <color theme="1"/>
        <rFont val="標楷體"/>
        <family val="4"/>
        <charset val="136"/>
      </rPr>
      <t>保險業利用衍生性金融商品進行國內股票避險，於評價日符合下列條件：</t>
    </r>
    <phoneticPr fontId="28" type="noConversion"/>
  </si>
  <si>
    <r>
      <t>(1)</t>
    </r>
    <r>
      <rPr>
        <sz val="10"/>
        <color theme="1"/>
        <rFont val="標楷體"/>
        <family val="4"/>
        <charset val="136"/>
      </rPr>
      <t>被避險之國內股票資產須符合</t>
    </r>
    <r>
      <rPr>
        <sz val="10"/>
        <color theme="1"/>
        <rFont val="Book Antiqua"/>
        <family val="1"/>
      </rPr>
      <t>0.9</t>
    </r>
    <r>
      <rPr>
        <sz val="10"/>
        <color theme="1"/>
        <rFont val="新細明體"/>
        <family val="1"/>
        <charset val="136"/>
      </rPr>
      <t>≦</t>
    </r>
    <r>
      <rPr>
        <sz val="10"/>
        <color theme="1"/>
        <rFont val="Book Antiqua"/>
        <family val="1"/>
      </rPr>
      <t>β(Beta</t>
    </r>
    <r>
      <rPr>
        <sz val="10"/>
        <color theme="1"/>
        <rFont val="新細明體"/>
        <family val="1"/>
        <charset val="136"/>
      </rPr>
      <t>值</t>
    </r>
    <r>
      <rPr>
        <sz val="10"/>
        <color theme="1"/>
        <rFont val="Book Antiqua"/>
        <family val="1"/>
      </rPr>
      <t>)</t>
    </r>
    <r>
      <rPr>
        <sz val="10"/>
        <color theme="1"/>
        <rFont val="新細明體"/>
        <family val="1"/>
        <charset val="136"/>
      </rPr>
      <t>≦</t>
    </r>
    <r>
      <rPr>
        <sz val="10"/>
        <color theme="1"/>
        <rFont val="Book Antiqua"/>
        <family val="1"/>
      </rPr>
      <t>1.1</t>
    </r>
    <r>
      <rPr>
        <sz val="10"/>
        <color theme="1"/>
        <rFont val="標楷體"/>
        <family val="4"/>
        <charset val="136"/>
      </rPr>
      <t>。</t>
    </r>
    <phoneticPr fontId="28" type="noConversion"/>
  </si>
  <si>
    <r>
      <t>(2)</t>
    </r>
    <r>
      <rPr>
        <sz val="10"/>
        <color theme="1"/>
        <rFont val="標楷體"/>
        <family val="4"/>
        <charset val="136"/>
      </rPr>
      <t>被避險之國內股票資產中個股股票皆須為「臺灣</t>
    </r>
    <r>
      <rPr>
        <sz val="10"/>
        <color theme="1"/>
        <rFont val="Book Antiqua"/>
        <family val="1"/>
      </rPr>
      <t>50</t>
    </r>
    <r>
      <rPr>
        <sz val="10"/>
        <color theme="1"/>
        <rFont val="標楷體"/>
        <family val="4"/>
        <charset val="136"/>
      </rPr>
      <t>指數」、「臺灣中型</t>
    </r>
    <r>
      <rPr>
        <sz val="10"/>
        <color theme="1"/>
        <rFont val="Book Antiqua"/>
        <family val="1"/>
      </rPr>
      <t>100</t>
    </r>
    <r>
      <rPr>
        <sz val="10"/>
        <color theme="1"/>
        <rFont val="標楷體"/>
        <family val="4"/>
        <charset val="136"/>
      </rPr>
      <t>指數」或「摩根臺灣指數」中之成分股（以下簡稱三大指數成分股），其中「臺灣</t>
    </r>
    <r>
      <rPr>
        <sz val="10"/>
        <color theme="1"/>
        <rFont val="Book Antiqua"/>
        <family val="1"/>
      </rPr>
      <t>50</t>
    </r>
    <r>
      <rPr>
        <sz val="10"/>
        <color theme="1"/>
        <rFont val="標楷體"/>
        <family val="4"/>
        <charset val="136"/>
      </rPr>
      <t>指數」成分股支數所占比率不得低於</t>
    </r>
    <r>
      <rPr>
        <sz val="10"/>
        <color theme="1"/>
        <rFont val="Book Antiqua"/>
        <family val="1"/>
      </rPr>
      <t>30</t>
    </r>
    <r>
      <rPr>
        <sz val="10"/>
        <color theme="1"/>
        <rFont val="標楷體"/>
        <family val="4"/>
        <charset val="136"/>
      </rPr>
      <t>％。</t>
    </r>
    <phoneticPr fontId="28" type="noConversion"/>
  </si>
  <si>
    <r>
      <rPr>
        <sz val="10"/>
        <color theme="1"/>
        <rFont val="標楷體"/>
        <family val="4"/>
        <charset val="136"/>
      </rPr>
      <t>本表所稱匯率</t>
    </r>
    <r>
      <rPr>
        <sz val="10"/>
        <color theme="1"/>
        <rFont val="Book Antiqua"/>
        <family val="1"/>
      </rPr>
      <t>(</t>
    </r>
    <r>
      <rPr>
        <sz val="10"/>
        <color theme="1"/>
        <rFont val="標楷體"/>
        <family val="4"/>
        <charset val="136"/>
      </rPr>
      <t>標準避險</t>
    </r>
    <r>
      <rPr>
        <sz val="10"/>
        <color theme="1"/>
        <rFont val="Book Antiqua"/>
        <family val="1"/>
      </rPr>
      <t>)</t>
    </r>
    <r>
      <rPr>
        <sz val="10"/>
        <color theme="1"/>
        <rFont val="標楷體"/>
        <family val="4"/>
        <charset val="136"/>
      </rPr>
      <t>係指該匯率衍生性商品標的物之幣別與被避險資產之幣別相同，並且該衍生性商品結算或執行後最終持有幣別為台幣者。例如</t>
    </r>
    <r>
      <rPr>
        <sz val="10"/>
        <color theme="1"/>
        <rFont val="Book Antiqua"/>
        <family val="1"/>
      </rPr>
      <t>:</t>
    </r>
    <r>
      <rPr>
        <sz val="10"/>
        <color theme="1"/>
        <rFont val="標楷體"/>
        <family val="4"/>
        <charset val="136"/>
      </rPr>
      <t>以約定之美元兌台幣之匯率賣出美元遠期契約，以進行美元資產之匯率避險者，即屬於標準避險。以匯率選擇權作為標準避險者，</t>
    </r>
    <r>
      <rPr>
        <b/>
        <sz val="10"/>
        <color theme="1"/>
        <rFont val="標楷體"/>
        <family val="4"/>
        <charset val="136"/>
      </rPr>
      <t>該選擇權之執行價格不得低於財務報表日</t>
    </r>
    <r>
      <rPr>
        <sz val="10"/>
        <color theme="1"/>
        <rFont val="Book Antiqua"/>
        <family val="1"/>
      </rPr>
      <t>(6</t>
    </r>
    <r>
      <rPr>
        <sz val="10"/>
        <color theme="1"/>
        <rFont val="標楷體"/>
        <family val="4"/>
        <charset val="136"/>
      </rPr>
      <t>月</t>
    </r>
    <r>
      <rPr>
        <sz val="10"/>
        <color theme="1"/>
        <rFont val="Book Antiqua"/>
        <family val="1"/>
      </rPr>
      <t>30</t>
    </r>
    <r>
      <rPr>
        <sz val="10"/>
        <color theme="1"/>
        <rFont val="標楷體"/>
        <family val="4"/>
        <charset val="136"/>
      </rPr>
      <t>日或</t>
    </r>
    <r>
      <rPr>
        <sz val="10"/>
        <color theme="1"/>
        <rFont val="Book Antiqua"/>
        <family val="1"/>
      </rPr>
      <t>12</t>
    </r>
    <r>
      <rPr>
        <sz val="10"/>
        <color theme="1"/>
        <rFont val="標楷體"/>
        <family val="4"/>
        <charset val="136"/>
      </rPr>
      <t>月</t>
    </r>
    <r>
      <rPr>
        <sz val="10"/>
        <color theme="1"/>
        <rFont val="Book Antiqua"/>
        <family val="1"/>
      </rPr>
      <t>31</t>
    </r>
    <r>
      <rPr>
        <sz val="10"/>
        <color theme="1"/>
        <rFont val="標楷體"/>
        <family val="4"/>
        <charset val="136"/>
      </rPr>
      <t>日</t>
    </r>
    <r>
      <rPr>
        <sz val="10"/>
        <color theme="1"/>
        <rFont val="Book Antiqua"/>
        <family val="1"/>
      </rPr>
      <t>)</t>
    </r>
    <r>
      <rPr>
        <b/>
        <sz val="10"/>
        <color theme="1"/>
        <rFont val="標楷體"/>
        <family val="4"/>
        <charset val="136"/>
      </rPr>
      <t>收盤匯率之</t>
    </r>
    <r>
      <rPr>
        <b/>
        <sz val="10"/>
        <color theme="1"/>
        <rFont val="Book Antiqua"/>
        <family val="1"/>
      </rPr>
      <t>95%</t>
    </r>
    <r>
      <rPr>
        <sz val="10"/>
        <color theme="1"/>
        <rFont val="標楷體"/>
        <family val="4"/>
        <charset val="136"/>
      </rPr>
      <t>。</t>
    </r>
    <phoneticPr fontId="30" type="noConversion"/>
  </si>
  <si>
    <r>
      <rPr>
        <sz val="10"/>
        <color theme="1"/>
        <rFont val="標楷體"/>
        <family val="4"/>
        <charset val="136"/>
      </rPr>
      <t>其他填報應注意事項請併參填報說明。</t>
    </r>
    <phoneticPr fontId="28" type="noConversion"/>
  </si>
  <si>
    <r>
      <rPr>
        <sz val="10"/>
        <color theme="1"/>
        <rFont val="標楷體"/>
        <family val="4"/>
        <charset val="136"/>
      </rPr>
      <t>從事本表所稱與權益證券相關</t>
    </r>
    <r>
      <rPr>
        <sz val="10"/>
        <color theme="1"/>
        <rFont val="Book Antiqua"/>
        <family val="1"/>
      </rPr>
      <t>(</t>
    </r>
    <r>
      <rPr>
        <sz val="10"/>
        <color theme="1"/>
        <rFont val="標楷體"/>
        <family val="4"/>
        <charset val="136"/>
      </rPr>
      <t>可扣抵風險資本</t>
    </r>
    <r>
      <rPr>
        <sz val="10"/>
        <color theme="1"/>
        <rFont val="Book Antiqua"/>
        <family val="1"/>
      </rPr>
      <t>)</t>
    </r>
    <r>
      <rPr>
        <sz val="10"/>
        <color theme="1"/>
        <rFont val="標楷體"/>
        <family val="4"/>
        <charset val="136"/>
      </rPr>
      <t>之衍生性金融商品交易者，其書面避險計畫之核准文件名稱應揭露於備註欄中。</t>
    </r>
    <phoneticPr fontId="28" type="noConversion"/>
  </si>
  <si>
    <r>
      <rPr>
        <sz val="10"/>
        <color theme="1"/>
        <rFont val="標楷體"/>
        <family val="4"/>
        <charset val="136"/>
      </rPr>
      <t>表</t>
    </r>
    <r>
      <rPr>
        <sz val="10"/>
        <color theme="1"/>
        <rFont val="Book Antiqua"/>
        <family val="1"/>
      </rPr>
      <t>16-1-2</t>
    </r>
    <r>
      <rPr>
        <sz val="10"/>
        <color theme="1"/>
        <rFont val="標楷體"/>
        <family val="4"/>
        <charset val="136"/>
      </rPr>
      <t>：衍生性商品餘額明細表</t>
    </r>
    <r>
      <rPr>
        <sz val="10"/>
        <color theme="1"/>
        <rFont val="Book Antiqua"/>
        <family val="1"/>
      </rPr>
      <t>--</t>
    </r>
    <r>
      <rPr>
        <sz val="10"/>
        <color theme="1"/>
        <rFont val="標楷體"/>
        <family val="4"/>
        <charset val="136"/>
      </rPr>
      <t>交換</t>
    </r>
    <phoneticPr fontId="28" type="noConversion"/>
  </si>
  <si>
    <r>
      <rPr>
        <sz val="10"/>
        <color theme="1"/>
        <rFont val="標楷體"/>
        <family val="4"/>
        <charset val="136"/>
      </rPr>
      <t>衍生性商品
標的物</t>
    </r>
    <r>
      <rPr>
        <sz val="10"/>
        <color theme="1"/>
        <rFont val="Book Antiqua"/>
        <family val="1"/>
      </rPr>
      <t>(13)</t>
    </r>
    <phoneticPr fontId="28" type="noConversion"/>
  </si>
  <si>
    <r>
      <rPr>
        <sz val="10"/>
        <color theme="1"/>
        <rFont val="標楷體"/>
        <family val="4"/>
        <charset val="136"/>
      </rPr>
      <t>標的物資產計價幣別</t>
    </r>
    <r>
      <rPr>
        <sz val="10"/>
        <color theme="1"/>
        <rFont val="Book Antiqua"/>
        <family val="1"/>
      </rPr>
      <t>(14)</t>
    </r>
    <phoneticPr fontId="28" type="noConversion"/>
  </si>
  <si>
    <r>
      <rPr>
        <sz val="10"/>
        <color theme="1"/>
        <rFont val="標楷體"/>
        <family val="4"/>
        <charset val="136"/>
      </rPr>
      <t>換入</t>
    </r>
    <phoneticPr fontId="28" type="noConversion"/>
  </si>
  <si>
    <r>
      <rPr>
        <sz val="10"/>
        <color theme="1"/>
        <rFont val="標楷體"/>
        <family val="4"/>
        <charset val="136"/>
      </rPr>
      <t>換出</t>
    </r>
    <phoneticPr fontId="28" type="noConversion"/>
  </si>
  <si>
    <r>
      <rPr>
        <sz val="12"/>
        <color theme="1"/>
        <rFont val="標楷體"/>
        <family val="4"/>
        <charset val="136"/>
      </rPr>
      <t>被避險資產屬國外投資</t>
    </r>
    <r>
      <rPr>
        <sz val="12"/>
        <color theme="1"/>
        <rFont val="Book Antiqua"/>
        <family val="1"/>
      </rPr>
      <t>--</t>
    </r>
    <r>
      <rPr>
        <sz val="12"/>
        <color theme="1"/>
        <rFont val="標楷體"/>
        <family val="4"/>
        <charset val="136"/>
      </rPr>
      <t>已開發國家</t>
    </r>
    <phoneticPr fontId="28" type="noConversion"/>
  </si>
  <si>
    <r>
      <rPr>
        <sz val="12"/>
        <color theme="1"/>
        <rFont val="標楷體"/>
        <family val="4"/>
        <charset val="136"/>
      </rPr>
      <t>被避險資產屬國外投資</t>
    </r>
    <r>
      <rPr>
        <sz val="12"/>
        <color theme="1"/>
        <rFont val="Book Antiqua"/>
        <family val="1"/>
      </rPr>
      <t>--</t>
    </r>
    <r>
      <rPr>
        <sz val="12"/>
        <color theme="1"/>
        <rFont val="標楷體"/>
        <family val="4"/>
        <charset val="136"/>
      </rPr>
      <t>新興市場</t>
    </r>
    <phoneticPr fontId="28" type="noConversion"/>
  </si>
  <si>
    <r>
      <rPr>
        <sz val="11"/>
        <color theme="1"/>
        <rFont val="標楷體"/>
        <family val="4"/>
        <charset val="136"/>
      </rPr>
      <t>被避險資產屬國外投資</t>
    </r>
    <r>
      <rPr>
        <sz val="11"/>
        <color theme="1"/>
        <rFont val="Book Antiqua"/>
        <family val="1"/>
      </rPr>
      <t>--</t>
    </r>
    <r>
      <rPr>
        <sz val="11"/>
        <color theme="1"/>
        <rFont val="標楷體"/>
        <family val="4"/>
        <charset val="136"/>
      </rPr>
      <t>已開發國家</t>
    </r>
    <phoneticPr fontId="28" type="noConversion"/>
  </si>
  <si>
    <r>
      <rPr>
        <sz val="12"/>
        <color theme="1"/>
        <rFont val="標楷體"/>
        <family val="4"/>
        <charset val="136"/>
      </rPr>
      <t>換入標的屬國外投資</t>
    </r>
    <r>
      <rPr>
        <sz val="12"/>
        <color theme="1"/>
        <rFont val="Book Antiqua"/>
        <family val="1"/>
      </rPr>
      <t>--</t>
    </r>
    <r>
      <rPr>
        <sz val="12"/>
        <color theme="1"/>
        <rFont val="標楷體"/>
        <family val="4"/>
        <charset val="136"/>
      </rPr>
      <t>已開發國家</t>
    </r>
    <phoneticPr fontId="28" type="noConversion"/>
  </si>
  <si>
    <r>
      <rPr>
        <sz val="12"/>
        <color theme="1"/>
        <rFont val="標楷體"/>
        <family val="4"/>
        <charset val="136"/>
      </rPr>
      <t>換入標的屬國外投資</t>
    </r>
    <r>
      <rPr>
        <sz val="12"/>
        <color theme="1"/>
        <rFont val="Book Antiqua"/>
        <family val="1"/>
      </rPr>
      <t>--</t>
    </r>
    <r>
      <rPr>
        <sz val="12"/>
        <color theme="1"/>
        <rFont val="標楷體"/>
        <family val="4"/>
        <charset val="136"/>
      </rPr>
      <t>新興市場</t>
    </r>
    <phoneticPr fontId="28" type="noConversion"/>
  </si>
  <si>
    <r>
      <rPr>
        <sz val="10"/>
        <color theme="1"/>
        <rFont val="標楷體"/>
        <family val="4"/>
        <charset val="136"/>
      </rPr>
      <t>換入標的屬國內投資</t>
    </r>
    <phoneticPr fontId="28" type="noConversion"/>
  </si>
  <si>
    <r>
      <rPr>
        <sz val="10"/>
        <color theme="1"/>
        <rFont val="標楷體"/>
        <family val="4"/>
        <charset val="136"/>
      </rPr>
      <t>本表所稱以避險為目的之期貨或遠期契約係指符合保險業從事衍生性金融商品交易應注意事項中第三點中以避險為目的之條件者</t>
    </r>
    <phoneticPr fontId="28" type="noConversion"/>
  </si>
  <si>
    <r>
      <rPr>
        <sz val="10"/>
        <color theme="1"/>
        <rFont val="標楷體"/>
        <family val="4"/>
        <charset val="136"/>
      </rPr>
      <t>本表所稱與權益證券相關之交換契約係包括以個別權益證券及股價指數為標的之交換契約</t>
    </r>
    <phoneticPr fontId="28" type="noConversion"/>
  </si>
  <si>
    <r>
      <rPr>
        <sz val="10"/>
        <color theme="1"/>
        <rFont val="標楷體"/>
        <family val="4"/>
        <charset val="136"/>
      </rPr>
      <t>本表所稱與匯率相關之交換契約係包括換匯以及換匯換利</t>
    </r>
    <phoneticPr fontId="28" type="noConversion"/>
  </si>
  <si>
    <r>
      <rPr>
        <sz val="10"/>
        <color theme="1"/>
        <rFont val="標楷體"/>
        <family val="4"/>
        <charset val="136"/>
      </rPr>
      <t>本表所稱匯率</t>
    </r>
    <r>
      <rPr>
        <sz val="10"/>
        <color theme="1"/>
        <rFont val="Book Antiqua"/>
        <family val="1"/>
      </rPr>
      <t>(</t>
    </r>
    <r>
      <rPr>
        <sz val="10"/>
        <color theme="1"/>
        <rFont val="標楷體"/>
        <family val="4"/>
        <charset val="136"/>
      </rPr>
      <t>標準避險</t>
    </r>
    <r>
      <rPr>
        <sz val="10"/>
        <color theme="1"/>
        <rFont val="Book Antiqua"/>
        <family val="1"/>
      </rPr>
      <t>)</t>
    </r>
    <r>
      <rPr>
        <sz val="10"/>
        <color theme="1"/>
        <rFont val="標楷體"/>
        <family val="4"/>
        <charset val="136"/>
      </rPr>
      <t>係指該匯率交換契約所換出之幣別與被避險資產之幣別相同，並且其換入幣別需為台幣。例如</t>
    </r>
    <r>
      <rPr>
        <sz val="10"/>
        <color theme="1"/>
        <rFont val="Book Antiqua"/>
        <family val="1"/>
      </rPr>
      <t>:</t>
    </r>
    <r>
      <rPr>
        <sz val="10"/>
        <color theme="1"/>
        <rFont val="標楷體"/>
        <family val="4"/>
        <charset val="136"/>
      </rPr>
      <t>以約定之美元兌台幣之匯率換出美元，並且換回台幣，以進行美元資產之匯率避險者，即屬於標準避險</t>
    </r>
    <phoneticPr fontId="30" type="noConversion"/>
  </si>
  <si>
    <r>
      <rPr>
        <sz val="10"/>
        <color theme="1"/>
        <rFont val="標楷體"/>
        <family val="4"/>
        <charset val="136"/>
      </rPr>
      <t>本表所稱匯率</t>
    </r>
    <r>
      <rPr>
        <sz val="10"/>
        <color theme="1"/>
        <rFont val="Book Antiqua"/>
        <family val="1"/>
      </rPr>
      <t>(</t>
    </r>
    <r>
      <rPr>
        <sz val="10"/>
        <color theme="1"/>
        <rFont val="標楷體"/>
        <family val="4"/>
        <charset val="136"/>
      </rPr>
      <t>非標準避險</t>
    </r>
    <r>
      <rPr>
        <sz val="10"/>
        <color theme="1"/>
        <rFont val="Book Antiqua"/>
        <family val="1"/>
      </rPr>
      <t>)</t>
    </r>
    <r>
      <rPr>
        <sz val="10"/>
        <color theme="1"/>
        <rFont val="標楷體"/>
        <family val="4"/>
        <charset val="136"/>
      </rPr>
      <t>係指該匯率交換所換出之幣別與被避險資產之幣別不同，或該交換契約換入之幣別非為台幣者。</t>
    </r>
    <phoneticPr fontId="30" type="noConversion"/>
  </si>
  <si>
    <r>
      <rPr>
        <sz val="10"/>
        <color theme="1"/>
        <rFont val="標楷體"/>
        <family val="4"/>
        <charset val="136"/>
      </rPr>
      <t>表</t>
    </r>
    <r>
      <rPr>
        <sz val="10"/>
        <color theme="1"/>
        <rFont val="Book Antiqua"/>
        <family val="1"/>
      </rPr>
      <t>16-1-1</t>
    </r>
    <r>
      <rPr>
        <sz val="10"/>
        <color theme="1"/>
        <rFont val="標楷體"/>
        <family val="4"/>
        <charset val="136"/>
      </rPr>
      <t>：衍生性商品餘額明細表</t>
    </r>
    <r>
      <rPr>
        <sz val="10"/>
        <color theme="1"/>
        <rFont val="Book Antiqua"/>
        <family val="1"/>
      </rPr>
      <t>--</t>
    </r>
    <r>
      <rPr>
        <sz val="10"/>
        <color theme="1"/>
        <rFont val="標楷體"/>
        <family val="4"/>
        <charset val="136"/>
      </rPr>
      <t>期貨與遠期契約</t>
    </r>
    <phoneticPr fontId="28" type="noConversion"/>
  </si>
  <si>
    <r>
      <rPr>
        <sz val="11"/>
        <color theme="1"/>
        <rFont val="標楷體"/>
        <family val="4"/>
        <charset val="136"/>
      </rPr>
      <t>被避險資產屬國外投資</t>
    </r>
    <r>
      <rPr>
        <sz val="11"/>
        <color theme="1"/>
        <rFont val="Book Antiqua"/>
        <family val="1"/>
      </rPr>
      <t>--</t>
    </r>
    <r>
      <rPr>
        <sz val="11"/>
        <color theme="1"/>
        <rFont val="標楷體"/>
        <family val="4"/>
        <charset val="136"/>
      </rPr>
      <t>新興市場</t>
    </r>
    <phoneticPr fontId="28" type="noConversion"/>
  </si>
  <si>
    <r>
      <rPr>
        <sz val="10"/>
        <color theme="1"/>
        <rFont val="標楷體"/>
        <family val="4"/>
        <charset val="136"/>
      </rPr>
      <t>臺股期貨</t>
    </r>
    <phoneticPr fontId="28" type="noConversion"/>
  </si>
  <si>
    <r>
      <rPr>
        <sz val="12"/>
        <color theme="1"/>
        <rFont val="標楷體"/>
        <family val="4"/>
        <charset val="136"/>
      </rPr>
      <t>衍生性商品標的屬國外投資</t>
    </r>
    <r>
      <rPr>
        <sz val="12"/>
        <color theme="1"/>
        <rFont val="Book Antiqua"/>
        <family val="1"/>
      </rPr>
      <t>--</t>
    </r>
    <r>
      <rPr>
        <sz val="12"/>
        <color theme="1"/>
        <rFont val="標楷體"/>
        <family val="4"/>
        <charset val="136"/>
      </rPr>
      <t>已開發國家</t>
    </r>
    <phoneticPr fontId="28" type="noConversion"/>
  </si>
  <si>
    <r>
      <rPr>
        <sz val="12"/>
        <color theme="1"/>
        <rFont val="標楷體"/>
        <family val="4"/>
        <charset val="136"/>
      </rPr>
      <t>衍生性商品標的屬國外投資</t>
    </r>
    <r>
      <rPr>
        <sz val="12"/>
        <color theme="1"/>
        <rFont val="Book Antiqua"/>
        <family val="1"/>
      </rPr>
      <t>--</t>
    </r>
    <r>
      <rPr>
        <sz val="12"/>
        <color theme="1"/>
        <rFont val="標楷體"/>
        <family val="4"/>
        <charset val="136"/>
      </rPr>
      <t>新興市場</t>
    </r>
    <phoneticPr fontId="28" type="noConversion"/>
  </si>
  <si>
    <r>
      <rPr>
        <sz val="10"/>
        <color theme="1"/>
        <rFont val="標楷體"/>
        <family val="4"/>
        <charset val="136"/>
      </rPr>
      <t>本表所稱與權益證券相關</t>
    </r>
    <r>
      <rPr>
        <sz val="10"/>
        <color theme="1"/>
        <rFont val="Book Antiqua"/>
        <family val="1"/>
      </rPr>
      <t>(</t>
    </r>
    <r>
      <rPr>
        <sz val="10"/>
        <color theme="1"/>
        <rFont val="標楷體"/>
        <family val="4"/>
        <charset val="136"/>
      </rPr>
      <t>可扣抵風險資本</t>
    </r>
    <r>
      <rPr>
        <sz val="10"/>
        <color theme="1"/>
        <rFont val="Book Antiqua"/>
        <family val="1"/>
      </rPr>
      <t>)</t>
    </r>
    <r>
      <rPr>
        <sz val="10"/>
        <color theme="1"/>
        <rFont val="標楷體"/>
        <family val="4"/>
        <charset val="136"/>
      </rPr>
      <t xml:space="preserve">之衍生性金融商品，衍生性金融商品交易須符合「保險業從事衍生性金融商品交易管理辦法」規定，且須為臺灣期貨交易所以「臺灣加權指數」為標的之期貨。
</t>
    </r>
    <phoneticPr fontId="28" type="noConversion"/>
  </si>
  <si>
    <r>
      <rPr>
        <sz val="10"/>
        <color theme="1"/>
        <rFont val="標楷體"/>
        <family val="4"/>
        <charset val="136"/>
      </rPr>
      <t>本表所稱匯率</t>
    </r>
    <r>
      <rPr>
        <sz val="10"/>
        <color theme="1"/>
        <rFont val="Book Antiqua"/>
        <family val="1"/>
      </rPr>
      <t>(</t>
    </r>
    <r>
      <rPr>
        <sz val="10"/>
        <color theme="1"/>
        <rFont val="標楷體"/>
        <family val="4"/>
        <charset val="136"/>
      </rPr>
      <t>標準避險</t>
    </r>
    <r>
      <rPr>
        <sz val="10"/>
        <color theme="1"/>
        <rFont val="Book Antiqua"/>
        <family val="1"/>
      </rPr>
      <t>)</t>
    </r>
    <r>
      <rPr>
        <sz val="10"/>
        <color theme="1"/>
        <rFont val="標楷體"/>
        <family val="4"/>
        <charset val="136"/>
      </rPr>
      <t>係指該匯率衍生性商品標的物之幣別與被避險資產之幣別相同，並且該衍生性商品結算或執行後最終持有幣別為台幣者。例如</t>
    </r>
    <r>
      <rPr>
        <sz val="10"/>
        <color theme="1"/>
        <rFont val="Book Antiqua"/>
        <family val="1"/>
      </rPr>
      <t>:</t>
    </r>
    <r>
      <rPr>
        <sz val="10"/>
        <color theme="1"/>
        <rFont val="標楷體"/>
        <family val="4"/>
        <charset val="136"/>
      </rPr>
      <t>以約定之美元兌台幣之匯率賣出美元遠期契約，以進行美元資產之匯率避險者，即屬於標準避險</t>
    </r>
    <phoneticPr fontId="28" type="noConversion"/>
  </si>
  <si>
    <r>
      <rPr>
        <sz val="10"/>
        <color theme="1"/>
        <rFont val="標楷體"/>
        <family val="4"/>
        <charset val="136"/>
      </rPr>
      <t>本表所稱匯率</t>
    </r>
    <r>
      <rPr>
        <sz val="10"/>
        <color theme="1"/>
        <rFont val="Book Antiqua"/>
        <family val="1"/>
      </rPr>
      <t>(</t>
    </r>
    <r>
      <rPr>
        <sz val="10"/>
        <color theme="1"/>
        <rFont val="標楷體"/>
        <family val="4"/>
        <charset val="136"/>
      </rPr>
      <t>非標準避險</t>
    </r>
    <r>
      <rPr>
        <sz val="10"/>
        <color theme="1"/>
        <rFont val="Book Antiqua"/>
        <family val="1"/>
      </rPr>
      <t>)</t>
    </r>
    <r>
      <rPr>
        <sz val="10"/>
        <color theme="1"/>
        <rFont val="標楷體"/>
        <family val="4"/>
        <charset val="136"/>
      </rPr>
      <t>係指該匯率衍生性商品之標的物幣別與被避險資產之幣別不同，或該衍生性商品結算或執行後最終持有幣別非為台幣者。</t>
    </r>
    <phoneticPr fontId="28" type="noConversion"/>
  </si>
  <si>
    <r>
      <rPr>
        <sz val="10"/>
        <color theme="1"/>
        <rFont val="標楷體"/>
        <family val="4"/>
        <charset val="136"/>
      </rPr>
      <t>表</t>
    </r>
    <r>
      <rPr>
        <sz val="10"/>
        <color theme="1"/>
        <rFont val="Book Antiqua"/>
        <family val="1"/>
      </rPr>
      <t>13-4</t>
    </r>
    <r>
      <rPr>
        <sz val="10"/>
        <color theme="1"/>
        <rFont val="標楷體"/>
        <family val="4"/>
        <charset val="136"/>
      </rPr>
      <t>：國外及大陸地區不動產投資情形明細表</t>
    </r>
    <phoneticPr fontId="28" type="noConversion"/>
  </si>
  <si>
    <r>
      <rPr>
        <sz val="10"/>
        <color theme="1"/>
        <rFont val="標楷體"/>
        <family val="4"/>
        <charset val="136"/>
      </rPr>
      <t>小計</t>
    </r>
    <phoneticPr fontId="30" type="noConversion"/>
  </si>
  <si>
    <r>
      <rPr>
        <sz val="10"/>
        <color theme="1"/>
        <rFont val="標楷體"/>
        <family val="4"/>
        <charset val="136"/>
      </rPr>
      <t>已開發國家</t>
    </r>
    <phoneticPr fontId="30" type="noConversion"/>
  </si>
  <si>
    <r>
      <rPr>
        <sz val="10"/>
        <color theme="1"/>
        <rFont val="標楷體"/>
        <family val="4"/>
        <charset val="136"/>
      </rPr>
      <t>新興市場</t>
    </r>
    <phoneticPr fontId="30" type="noConversion"/>
  </si>
  <si>
    <r>
      <rPr>
        <sz val="10"/>
        <color theme="1"/>
        <rFont val="標楷體"/>
        <family val="4"/>
        <charset val="136"/>
      </rPr>
      <t>合</t>
    </r>
    <r>
      <rPr>
        <sz val="10"/>
        <color theme="1"/>
        <rFont val="Book Antiqua"/>
        <family val="1"/>
      </rPr>
      <t xml:space="preserve"> </t>
    </r>
    <r>
      <rPr>
        <sz val="10"/>
        <color theme="1"/>
        <rFont val="標楷體"/>
        <family val="4"/>
        <charset val="136"/>
      </rPr>
      <t>計</t>
    </r>
    <phoneticPr fontId="30" type="noConversion"/>
  </si>
  <si>
    <r>
      <rPr>
        <sz val="10"/>
        <color theme="1"/>
        <rFont val="標楷體"/>
        <family val="4"/>
        <charset val="136"/>
      </rPr>
      <t>本表請依「保險業辦理國外投資管理辦法」第</t>
    </r>
    <r>
      <rPr>
        <sz val="10"/>
        <color theme="1"/>
        <rFont val="Book Antiqua"/>
        <family val="1"/>
      </rPr>
      <t>11</t>
    </r>
    <r>
      <rPr>
        <sz val="10"/>
        <color theme="1"/>
        <rFont val="標楷體"/>
        <family val="4"/>
        <charset val="136"/>
      </rPr>
      <t>條至第</t>
    </r>
    <r>
      <rPr>
        <sz val="10"/>
        <color theme="1"/>
        <rFont val="Book Antiqua"/>
        <family val="1"/>
      </rPr>
      <t>11</t>
    </r>
    <r>
      <rPr>
        <sz val="10"/>
        <color theme="1"/>
        <rFont val="標楷體"/>
        <family val="4"/>
        <charset val="136"/>
      </rPr>
      <t>條之</t>
    </r>
    <r>
      <rPr>
        <sz val="10"/>
        <color theme="1"/>
        <rFont val="Book Antiqua"/>
        <family val="1"/>
      </rPr>
      <t>3</t>
    </r>
    <r>
      <rPr>
        <sz val="10"/>
        <color theme="1"/>
        <rFont val="標楷體"/>
        <family val="4"/>
        <charset val="136"/>
      </rPr>
      <t>規定填報。</t>
    </r>
    <phoneticPr fontId="30" type="noConversion"/>
  </si>
  <si>
    <r>
      <rPr>
        <sz val="10"/>
        <color theme="1"/>
        <rFont val="標楷體"/>
        <family val="4"/>
        <charset val="136"/>
      </rPr>
      <t>種類請依序填列</t>
    </r>
    <r>
      <rPr>
        <sz val="10"/>
        <color theme="1"/>
        <rFont val="Book Antiqua"/>
        <family val="1"/>
      </rPr>
      <t xml:space="preserve"> A.</t>
    </r>
    <r>
      <rPr>
        <sz val="10"/>
        <color theme="1"/>
        <rFont val="標楷體"/>
        <family val="4"/>
        <charset val="136"/>
      </rPr>
      <t>土地</t>
    </r>
    <r>
      <rPr>
        <sz val="10"/>
        <color theme="1"/>
        <rFont val="Book Antiqua"/>
        <family val="1"/>
      </rPr>
      <t>, B.</t>
    </r>
    <r>
      <rPr>
        <sz val="10"/>
        <color theme="1"/>
        <rFont val="標楷體"/>
        <family val="4"/>
        <charset val="136"/>
      </rPr>
      <t>房屋</t>
    </r>
    <r>
      <rPr>
        <sz val="10"/>
        <color theme="1"/>
        <rFont val="Book Antiqua"/>
        <family val="1"/>
      </rPr>
      <t>, C.</t>
    </r>
    <r>
      <rPr>
        <sz val="10"/>
        <color theme="1"/>
        <rFont val="標楷體"/>
        <family val="4"/>
        <charset val="136"/>
      </rPr>
      <t>預付房地款</t>
    </r>
    <r>
      <rPr>
        <sz val="10"/>
        <color theme="1"/>
        <rFont val="Book Antiqua"/>
        <family val="1"/>
      </rPr>
      <t>, D.</t>
    </r>
    <r>
      <rPr>
        <sz val="10"/>
        <color theme="1"/>
        <rFont val="標楷體"/>
        <family val="4"/>
        <charset val="136"/>
      </rPr>
      <t>投資特定目的事業預付款</t>
    </r>
    <r>
      <rPr>
        <sz val="10"/>
        <color theme="1"/>
        <rFont val="Book Antiqua"/>
        <family val="1"/>
      </rPr>
      <t>, E.</t>
    </r>
    <r>
      <rPr>
        <sz val="10"/>
        <color theme="1"/>
        <rFont val="標楷體"/>
        <family val="4"/>
        <charset val="136"/>
      </rPr>
      <t>其他。</t>
    </r>
  </si>
  <si>
    <r>
      <rPr>
        <sz val="10"/>
        <color theme="1"/>
        <rFont val="標楷體"/>
        <family val="4"/>
        <charset val="136"/>
      </rPr>
      <t>取得年月日填寫方式為</t>
    </r>
    <r>
      <rPr>
        <sz val="10"/>
        <color theme="1"/>
        <rFont val="Book Antiqua"/>
        <family val="1"/>
      </rPr>
      <t>2005/06/25,</t>
    </r>
    <r>
      <rPr>
        <sz val="10"/>
        <color theme="1"/>
        <rFont val="標楷體"/>
        <family val="4"/>
        <charset val="136"/>
      </rPr>
      <t>以權狀登記日為準。</t>
    </r>
  </si>
  <si>
    <r>
      <rPr>
        <sz val="10"/>
        <color theme="1"/>
        <rFont val="標楷體"/>
        <family val="4"/>
        <charset val="136"/>
      </rPr>
      <t>使用種類請依序填列</t>
    </r>
    <r>
      <rPr>
        <sz val="10"/>
        <color theme="1"/>
        <rFont val="Book Antiqua"/>
        <family val="1"/>
      </rPr>
      <t xml:space="preserve"> A.</t>
    </r>
    <r>
      <rPr>
        <sz val="10"/>
        <color theme="1"/>
        <rFont val="標楷體"/>
        <family val="4"/>
        <charset val="136"/>
      </rPr>
      <t>自用</t>
    </r>
    <r>
      <rPr>
        <sz val="10"/>
        <color theme="1"/>
        <rFont val="Book Antiqua"/>
        <family val="1"/>
      </rPr>
      <t>, B.</t>
    </r>
    <r>
      <rPr>
        <sz val="10"/>
        <color theme="1"/>
        <rFont val="標楷體"/>
        <family val="4"/>
        <charset val="136"/>
      </rPr>
      <t>投資用</t>
    </r>
    <r>
      <rPr>
        <sz val="10"/>
        <color theme="1"/>
        <rFont val="Book Antiqua"/>
        <family val="1"/>
      </rPr>
      <t>, C.</t>
    </r>
    <r>
      <rPr>
        <sz val="10"/>
        <color theme="1"/>
        <rFont val="標楷體"/>
        <family val="4"/>
        <charset val="136"/>
      </rPr>
      <t>其他</t>
    </r>
    <r>
      <rPr>
        <sz val="10"/>
        <color theme="1"/>
        <rFont val="Book Antiqua"/>
        <family val="1"/>
      </rPr>
      <t>,</t>
    </r>
    <r>
      <rPr>
        <sz val="10"/>
        <color theme="1"/>
        <rFont val="標楷體"/>
        <family val="4"/>
        <charset val="136"/>
      </rPr>
      <t>若不動產有分屬投資或自用或使用人不同者</t>
    </r>
    <r>
      <rPr>
        <sz val="10"/>
        <color theme="1"/>
        <rFont val="Book Antiqua"/>
        <family val="1"/>
      </rPr>
      <t>,</t>
    </r>
    <r>
      <rPr>
        <sz val="10"/>
        <color theme="1"/>
        <rFont val="標楷體"/>
        <family val="4"/>
        <charset val="136"/>
      </rPr>
      <t>均分別列示</t>
    </r>
    <r>
      <rPr>
        <sz val="10"/>
        <color theme="1"/>
        <rFont val="Book Antiqua"/>
        <family val="1"/>
      </rPr>
      <t>(</t>
    </r>
    <r>
      <rPr>
        <sz val="10"/>
        <color theme="1"/>
        <rFont val="標楷體"/>
        <family val="4"/>
        <charset val="136"/>
      </rPr>
      <t>建造工程於建造前已決定其使用目的且經提報董事會決議者</t>
    </r>
    <r>
      <rPr>
        <sz val="10"/>
        <color theme="1"/>
        <rFont val="Book Antiqua"/>
        <family val="1"/>
      </rPr>
      <t>,</t>
    </r>
    <r>
      <rPr>
        <sz val="10"/>
        <color theme="1"/>
        <rFont val="標楷體"/>
        <family val="4"/>
        <charset val="136"/>
      </rPr>
      <t>其使用目的為投資用者歸入其他不動產投資項目中</t>
    </r>
    <r>
      <rPr>
        <sz val="10"/>
        <color theme="1"/>
        <rFont val="Book Antiqua"/>
        <family val="1"/>
      </rPr>
      <t>,</t>
    </r>
    <r>
      <rPr>
        <sz val="10"/>
        <color theme="1"/>
        <rFont val="標楷體"/>
        <family val="4"/>
        <charset val="136"/>
      </rPr>
      <t>其使用目的為自用者歸入自用不動產項目中</t>
    </r>
    <r>
      <rPr>
        <sz val="10"/>
        <color theme="1"/>
        <rFont val="Book Antiqua"/>
        <family val="1"/>
      </rPr>
      <t>,</t>
    </r>
    <r>
      <rPr>
        <sz val="10"/>
        <color theme="1"/>
        <rFont val="標楷體"/>
        <family val="4"/>
        <charset val="136"/>
      </rPr>
      <t>預付房地款</t>
    </r>
    <r>
      <rPr>
        <sz val="10"/>
        <color theme="1"/>
        <rFont val="Book Antiqua"/>
        <family val="1"/>
      </rPr>
      <t>,</t>
    </r>
    <r>
      <rPr>
        <sz val="10"/>
        <color theme="1"/>
        <rFont val="標楷體"/>
        <family val="4"/>
        <charset val="136"/>
      </rPr>
      <t>於購置前已決定其使用目的為供營業用</t>
    </r>
    <r>
      <rPr>
        <sz val="10"/>
        <color theme="1"/>
        <rFont val="Book Antiqua"/>
        <family val="1"/>
      </rPr>
      <t>,</t>
    </r>
    <r>
      <rPr>
        <sz val="10"/>
        <color theme="1"/>
        <rFont val="標楷體"/>
        <family val="4"/>
        <charset val="136"/>
      </rPr>
      <t>經提報董事會決議者</t>
    </r>
    <r>
      <rPr>
        <sz val="10"/>
        <color theme="1"/>
        <rFont val="Book Antiqua"/>
        <family val="1"/>
      </rPr>
      <t>,</t>
    </r>
    <r>
      <rPr>
        <sz val="10"/>
        <color theme="1"/>
        <rFont val="標楷體"/>
        <family val="4"/>
        <charset val="136"/>
      </rPr>
      <t>歸入自用不動產項目中</t>
    </r>
    <r>
      <rPr>
        <sz val="10"/>
        <color theme="1"/>
        <rFont val="Book Antiqua"/>
        <family val="1"/>
      </rPr>
      <t>)</t>
    </r>
    <r>
      <rPr>
        <sz val="10"/>
        <color theme="1"/>
        <rFont val="標楷體"/>
        <family val="4"/>
        <charset val="136"/>
      </rPr>
      <t>。</t>
    </r>
    <phoneticPr fontId="30" type="noConversion"/>
  </si>
  <si>
    <r>
      <rPr>
        <sz val="10"/>
        <color theme="1"/>
        <rFont val="標楷體"/>
        <family val="4"/>
        <charset val="136"/>
      </rPr>
      <t>持有資產幣別請填該幣別代號如</t>
    </r>
    <r>
      <rPr>
        <sz val="10"/>
        <color theme="1"/>
        <rFont val="Book Antiqua"/>
        <family val="1"/>
      </rPr>
      <t>USD,</t>
    </r>
    <r>
      <rPr>
        <sz val="10"/>
        <color theme="1"/>
        <rFont val="標楷體"/>
        <family val="4"/>
        <charset val="136"/>
      </rPr>
      <t>若投資新興市場而按已開發國家幣別計價者，請將該幣別增加一碼如</t>
    </r>
    <r>
      <rPr>
        <sz val="10"/>
        <color theme="1"/>
        <rFont val="Book Antiqua"/>
        <family val="1"/>
      </rPr>
      <t>USD-1</t>
    </r>
    <r>
      <rPr>
        <sz val="10"/>
        <color theme="1"/>
        <rFont val="標楷體"/>
        <family val="4"/>
        <charset val="136"/>
      </rPr>
      <t>。</t>
    </r>
    <phoneticPr fontId="30" type="noConversion"/>
  </si>
  <si>
    <r>
      <rPr>
        <sz val="10"/>
        <color theme="1"/>
        <rFont val="標楷體"/>
        <family val="4"/>
        <charset val="136"/>
      </rPr>
      <t>第</t>
    </r>
    <r>
      <rPr>
        <sz val="10"/>
        <color theme="1"/>
        <rFont val="Book Antiqua"/>
        <family val="1"/>
      </rPr>
      <t>(8)</t>
    </r>
    <r>
      <rPr>
        <sz val="10"/>
        <color theme="1"/>
        <rFont val="標楷體"/>
        <family val="4"/>
        <charset val="136"/>
      </rPr>
      <t>欄到第</t>
    </r>
    <r>
      <rPr>
        <sz val="10"/>
        <color theme="1"/>
        <rFont val="Book Antiqua"/>
        <family val="1"/>
      </rPr>
      <t>(12)</t>
    </r>
    <r>
      <rPr>
        <sz val="10"/>
        <color theme="1"/>
        <rFont val="標楷體"/>
        <family val="4"/>
        <charset val="136"/>
      </rPr>
      <t>欄、及第</t>
    </r>
    <r>
      <rPr>
        <sz val="10"/>
        <color theme="1"/>
        <rFont val="Book Antiqua"/>
        <family val="1"/>
      </rPr>
      <t>(15)</t>
    </r>
    <r>
      <rPr>
        <sz val="10"/>
        <color theme="1"/>
        <rFont val="標楷體"/>
        <family val="4"/>
        <charset val="136"/>
      </rPr>
      <t>欄金額單位請以新臺幣元填列。</t>
    </r>
    <phoneticPr fontId="30" type="noConversion"/>
  </si>
  <si>
    <r>
      <rPr>
        <sz val="10"/>
        <color theme="1"/>
        <rFont val="標楷體"/>
        <family val="4"/>
        <charset val="136"/>
      </rPr>
      <t>本表第</t>
    </r>
    <r>
      <rPr>
        <sz val="10"/>
        <color theme="1"/>
        <rFont val="Book Antiqua"/>
        <family val="1"/>
      </rPr>
      <t>(9)</t>
    </r>
    <r>
      <rPr>
        <sz val="10"/>
        <color theme="1"/>
        <rFont val="標楷體"/>
        <family val="4"/>
        <charset val="136"/>
      </rPr>
      <t>欄第</t>
    </r>
    <r>
      <rPr>
        <sz val="10"/>
        <color theme="1"/>
        <rFont val="Book Antiqua"/>
        <family val="1"/>
      </rPr>
      <t>(</t>
    </r>
    <r>
      <rPr>
        <sz val="10"/>
        <color theme="1"/>
        <rFont val="標楷體"/>
        <family val="4"/>
        <charset val="136"/>
      </rPr>
      <t>合計</t>
    </r>
    <r>
      <rPr>
        <sz val="10"/>
        <color theme="1"/>
        <rFont val="Book Antiqua"/>
        <family val="1"/>
      </rPr>
      <t>)</t>
    </r>
    <r>
      <rPr>
        <sz val="10"/>
        <color theme="1"/>
        <rFont val="標楷體"/>
        <family val="4"/>
        <charset val="136"/>
      </rPr>
      <t>列之金額應與表</t>
    </r>
    <r>
      <rPr>
        <sz val="10"/>
        <color theme="1"/>
        <rFont val="Book Antiqua"/>
        <family val="1"/>
      </rPr>
      <t>13-2</t>
    </r>
    <r>
      <rPr>
        <sz val="10"/>
        <color theme="1"/>
        <rFont val="標楷體"/>
        <family val="4"/>
        <charset val="136"/>
      </rPr>
      <t>：不動產餘額明細表</t>
    </r>
    <r>
      <rPr>
        <sz val="10"/>
        <color theme="1"/>
        <rFont val="Book Antiqua"/>
        <family val="1"/>
      </rPr>
      <t>(</t>
    </r>
    <r>
      <rPr>
        <sz val="10"/>
        <color theme="1"/>
        <rFont val="標楷體"/>
        <family val="4"/>
        <charset val="136"/>
      </rPr>
      <t>總計</t>
    </r>
    <r>
      <rPr>
        <sz val="10"/>
        <color theme="1"/>
        <rFont val="Book Antiqua"/>
        <family val="1"/>
      </rPr>
      <t>)</t>
    </r>
    <r>
      <rPr>
        <sz val="10"/>
        <color theme="1"/>
        <rFont val="標楷體"/>
        <family val="4"/>
        <charset val="136"/>
      </rPr>
      <t>第</t>
    </r>
    <r>
      <rPr>
        <sz val="10"/>
        <color theme="1"/>
        <rFont val="Book Antiqua"/>
        <family val="1"/>
      </rPr>
      <t>(11)</t>
    </r>
    <r>
      <rPr>
        <sz val="10"/>
        <color theme="1"/>
        <rFont val="標楷體"/>
        <family val="4"/>
        <charset val="136"/>
      </rPr>
      <t>欄第</t>
    </r>
    <r>
      <rPr>
        <sz val="10"/>
        <color theme="1"/>
        <rFont val="Book Antiqua"/>
        <family val="1"/>
      </rPr>
      <t>(14)</t>
    </r>
    <r>
      <rPr>
        <sz val="10"/>
        <color theme="1"/>
        <rFont val="標楷體"/>
        <family val="4"/>
        <charset val="136"/>
      </rPr>
      <t>列之金額相一致。</t>
    </r>
    <phoneticPr fontId="30" type="noConversion"/>
  </si>
  <si>
    <r>
      <rPr>
        <sz val="10"/>
        <color theme="1"/>
        <rFont val="標楷體"/>
        <family val="4"/>
        <charset val="136"/>
      </rPr>
      <t>本表第</t>
    </r>
    <r>
      <rPr>
        <sz val="10"/>
        <color theme="1"/>
        <rFont val="Book Antiqua"/>
        <family val="1"/>
      </rPr>
      <t>(10)</t>
    </r>
    <r>
      <rPr>
        <sz val="10"/>
        <color theme="1"/>
        <rFont val="標楷體"/>
        <family val="4"/>
        <charset val="136"/>
      </rPr>
      <t>欄第</t>
    </r>
    <r>
      <rPr>
        <sz val="10"/>
        <color theme="1"/>
        <rFont val="Book Antiqua"/>
        <family val="1"/>
      </rPr>
      <t>(</t>
    </r>
    <r>
      <rPr>
        <sz val="10"/>
        <color theme="1"/>
        <rFont val="標楷體"/>
        <family val="4"/>
        <charset val="136"/>
      </rPr>
      <t>合計</t>
    </r>
    <r>
      <rPr>
        <sz val="10"/>
        <color theme="1"/>
        <rFont val="Book Antiqua"/>
        <family val="1"/>
      </rPr>
      <t>)</t>
    </r>
    <r>
      <rPr>
        <sz val="10"/>
        <color theme="1"/>
        <rFont val="標楷體"/>
        <family val="4"/>
        <charset val="136"/>
      </rPr>
      <t>列之金額應與表</t>
    </r>
    <r>
      <rPr>
        <sz val="10"/>
        <color theme="1"/>
        <rFont val="Book Antiqua"/>
        <family val="1"/>
      </rPr>
      <t>10-3</t>
    </r>
    <r>
      <rPr>
        <sz val="10"/>
        <color theme="1"/>
        <rFont val="標楷體"/>
        <family val="4"/>
        <charset val="136"/>
      </rPr>
      <t>：關係人股票投資明細表第</t>
    </r>
    <r>
      <rPr>
        <sz val="10"/>
        <color theme="1"/>
        <rFont val="Book Antiqua"/>
        <family val="1"/>
      </rPr>
      <t>(6</t>
    </r>
    <r>
      <rPr>
        <sz val="10"/>
        <color theme="1"/>
        <rFont val="標楷體"/>
        <family val="4"/>
        <charset val="136"/>
      </rPr>
      <t>＋</t>
    </r>
    <r>
      <rPr>
        <sz val="10"/>
        <color theme="1"/>
        <rFont val="Book Antiqua"/>
        <family val="1"/>
      </rPr>
      <t>7)</t>
    </r>
    <r>
      <rPr>
        <sz val="10"/>
        <color theme="1"/>
        <rFont val="標楷體"/>
        <family val="4"/>
        <charset val="136"/>
      </rPr>
      <t>欄第</t>
    </r>
    <r>
      <rPr>
        <sz val="10"/>
        <color theme="1"/>
        <rFont val="Book Antiqua"/>
        <family val="1"/>
      </rPr>
      <t>(31)</t>
    </r>
    <r>
      <rPr>
        <sz val="10"/>
        <color theme="1"/>
        <rFont val="標楷體"/>
        <family val="4"/>
        <charset val="136"/>
      </rPr>
      <t>列</t>
    </r>
    <r>
      <rPr>
        <sz val="10"/>
        <color theme="1"/>
        <rFont val="Book Antiqua"/>
        <family val="1"/>
      </rPr>
      <t xml:space="preserve"> </t>
    </r>
    <r>
      <rPr>
        <sz val="10"/>
        <color theme="1"/>
        <rFont val="標楷體"/>
        <family val="4"/>
        <charset val="136"/>
      </rPr>
      <t>之金額相一致。</t>
    </r>
    <phoneticPr fontId="30" type="noConversion"/>
  </si>
  <si>
    <r>
      <rPr>
        <sz val="10"/>
        <color theme="1"/>
        <rFont val="標楷體"/>
        <family val="4"/>
        <charset val="136"/>
      </rPr>
      <t>表</t>
    </r>
    <r>
      <rPr>
        <sz val="10"/>
        <color theme="1"/>
        <rFont val="Book Antiqua"/>
        <family val="1"/>
      </rPr>
      <t>13-2</t>
    </r>
    <r>
      <rPr>
        <sz val="10"/>
        <color theme="1"/>
        <rFont val="標楷體"/>
        <family val="4"/>
        <charset val="136"/>
      </rPr>
      <t>：不動產餘額明細表</t>
    </r>
    <r>
      <rPr>
        <sz val="10"/>
        <color theme="1"/>
        <rFont val="Book Antiqua"/>
        <family val="1"/>
      </rPr>
      <t>(</t>
    </r>
    <r>
      <rPr>
        <sz val="10"/>
        <color theme="1"/>
        <rFont val="標楷體"/>
        <family val="4"/>
        <charset val="136"/>
      </rPr>
      <t>總計</t>
    </r>
    <r>
      <rPr>
        <sz val="10"/>
        <color theme="1"/>
        <rFont val="Book Antiqua"/>
        <family val="1"/>
      </rPr>
      <t>)</t>
    </r>
    <phoneticPr fontId="28" type="noConversion"/>
  </si>
  <si>
    <r>
      <rPr>
        <sz val="10"/>
        <color theme="1"/>
        <rFont val="標楷體"/>
        <family val="4"/>
        <charset val="136"/>
      </rPr>
      <t>單位</t>
    </r>
    <r>
      <rPr>
        <sz val="10"/>
        <color theme="1"/>
        <rFont val="Book Antiqua"/>
        <family val="1"/>
      </rPr>
      <t>:</t>
    </r>
    <r>
      <rPr>
        <sz val="10"/>
        <color theme="1"/>
        <rFont val="標楷體"/>
        <family val="4"/>
        <charset val="136"/>
      </rPr>
      <t>新台幣元</t>
    </r>
    <r>
      <rPr>
        <sz val="10"/>
        <color theme="1"/>
        <rFont val="Book Antiqua"/>
        <family val="1"/>
      </rPr>
      <t>,%</t>
    </r>
  </si>
  <si>
    <r>
      <rPr>
        <sz val="10"/>
        <color theme="1"/>
        <rFont val="標楷體"/>
        <family val="4"/>
        <charset val="136"/>
      </rPr>
      <t>不動產種類</t>
    </r>
  </si>
  <si>
    <r>
      <rPr>
        <sz val="10"/>
        <color theme="1"/>
        <rFont val="標楷體"/>
        <family val="4"/>
        <charset val="136"/>
      </rPr>
      <t>國內投資帳面淨額</t>
    </r>
    <r>
      <rPr>
        <sz val="10"/>
        <color theme="1"/>
        <rFont val="Book Antiqua"/>
        <family val="1"/>
      </rPr>
      <t>(</t>
    </r>
    <r>
      <rPr>
        <sz val="10"/>
        <color theme="1"/>
        <rFont val="標楷體"/>
        <family val="4"/>
        <charset val="136"/>
      </rPr>
      <t>後續衡量未採用公允價值模式之帳面淨額</t>
    </r>
    <r>
      <rPr>
        <sz val="10"/>
        <color theme="1"/>
        <rFont val="Book Antiqua"/>
        <family val="1"/>
      </rPr>
      <t>)</t>
    </r>
    <phoneticPr fontId="28" type="noConversion"/>
  </si>
  <si>
    <r>
      <rPr>
        <sz val="10"/>
        <color theme="1"/>
        <rFont val="標楷體"/>
        <family val="4"/>
        <charset val="136"/>
      </rPr>
      <t>國外投資帳面淨額</t>
    </r>
    <r>
      <rPr>
        <sz val="10"/>
        <color theme="1"/>
        <rFont val="Book Antiqua"/>
        <family val="1"/>
      </rPr>
      <t>(</t>
    </r>
    <r>
      <rPr>
        <sz val="10"/>
        <color theme="1"/>
        <rFont val="標楷體"/>
        <family val="4"/>
        <charset val="136"/>
      </rPr>
      <t>後續衡量未採用公允價值模式之帳面淨額</t>
    </r>
    <r>
      <rPr>
        <sz val="10"/>
        <color theme="1"/>
        <rFont val="Book Antiqua"/>
        <family val="1"/>
      </rPr>
      <t>)</t>
    </r>
    <phoneticPr fontId="28" type="noConversion"/>
  </si>
  <si>
    <r>
      <rPr>
        <sz val="10"/>
        <color theme="1"/>
        <rFont val="標楷體"/>
        <family val="4"/>
        <charset val="136"/>
      </rPr>
      <t>國內外投資帳面淨額</t>
    </r>
    <r>
      <rPr>
        <sz val="10"/>
        <color theme="1"/>
        <rFont val="Book Antiqua"/>
        <family val="1"/>
      </rPr>
      <t>(</t>
    </r>
    <r>
      <rPr>
        <sz val="10"/>
        <color theme="1"/>
        <rFont val="標楷體"/>
        <family val="4"/>
        <charset val="136"/>
      </rPr>
      <t>後續衡量未採用公允價值模式之帳面淨額</t>
    </r>
    <r>
      <rPr>
        <sz val="10"/>
        <color theme="1"/>
        <rFont val="Book Antiqua"/>
        <family val="1"/>
      </rPr>
      <t>)</t>
    </r>
    <r>
      <rPr>
        <sz val="10"/>
        <color theme="1"/>
        <rFont val="標楷體"/>
        <family val="4"/>
        <charset val="136"/>
      </rPr>
      <t>合計</t>
    </r>
    <phoneticPr fontId="28" type="noConversion"/>
  </si>
  <si>
    <r>
      <rPr>
        <sz val="10"/>
        <color theme="1"/>
        <rFont val="標楷體"/>
        <family val="4"/>
        <charset val="136"/>
      </rPr>
      <t>投資性不動產稅後增值或稅後減少之金額</t>
    </r>
    <r>
      <rPr>
        <sz val="10"/>
        <color theme="1"/>
        <rFont val="Book Antiqua"/>
        <family val="1"/>
      </rPr>
      <t>(</t>
    </r>
    <r>
      <rPr>
        <sz val="10"/>
        <color theme="1"/>
        <rFont val="標楷體"/>
        <family val="4"/>
        <charset val="136"/>
      </rPr>
      <t>註</t>
    </r>
    <r>
      <rPr>
        <sz val="10"/>
        <color theme="1"/>
        <rFont val="Book Antiqua"/>
        <family val="1"/>
      </rPr>
      <t>)</t>
    </r>
    <phoneticPr fontId="28" type="noConversion"/>
  </si>
  <si>
    <r>
      <rPr>
        <sz val="10"/>
        <color theme="1"/>
        <rFont val="標楷體"/>
        <family val="4"/>
        <charset val="136"/>
      </rPr>
      <t>土地</t>
    </r>
  </si>
  <si>
    <r>
      <rPr>
        <sz val="10"/>
        <color theme="1"/>
        <rFont val="標楷體"/>
        <family val="4"/>
        <charset val="136"/>
      </rPr>
      <t>房屋</t>
    </r>
  </si>
  <si>
    <r>
      <rPr>
        <sz val="10"/>
        <color theme="1"/>
        <rFont val="標楷體"/>
        <family val="4"/>
        <charset val="136"/>
      </rPr>
      <t>地上權</t>
    </r>
  </si>
  <si>
    <r>
      <rPr>
        <sz val="10"/>
        <color theme="1"/>
        <rFont val="標楷體"/>
        <family val="4"/>
        <charset val="136"/>
      </rPr>
      <t>占資金比率</t>
    </r>
    <r>
      <rPr>
        <sz val="10"/>
        <color theme="1"/>
        <rFont val="Book Antiqua"/>
        <family val="1"/>
      </rPr>
      <t>%</t>
    </r>
  </si>
  <si>
    <r>
      <rPr>
        <sz val="10"/>
        <color theme="1"/>
        <rFont val="標楷體"/>
        <family val="4"/>
        <charset val="136"/>
      </rPr>
      <t>占業主權益比率</t>
    </r>
    <r>
      <rPr>
        <sz val="10"/>
        <color theme="1"/>
        <rFont val="Book Antiqua"/>
        <family val="1"/>
      </rPr>
      <t>%</t>
    </r>
  </si>
  <si>
    <r>
      <rPr>
        <sz val="10"/>
        <color theme="1"/>
        <rFont val="標楷體"/>
        <family val="4"/>
        <charset val="136"/>
      </rPr>
      <t>國內</t>
    </r>
    <phoneticPr fontId="28" type="noConversion"/>
  </si>
  <si>
    <r>
      <rPr>
        <sz val="10"/>
        <color theme="1"/>
        <rFont val="標楷體"/>
        <family val="4"/>
        <charset val="136"/>
      </rPr>
      <t>國外</t>
    </r>
    <phoneticPr fontId="28" type="noConversion"/>
  </si>
  <si>
    <r>
      <rPr>
        <sz val="10"/>
        <color theme="1"/>
        <rFont val="標楷體"/>
        <family val="4"/>
        <charset val="136"/>
      </rPr>
      <t>國內投資總計</t>
    </r>
  </si>
  <si>
    <r>
      <rPr>
        <sz val="10"/>
        <color theme="1"/>
        <rFont val="標楷體"/>
        <family val="4"/>
        <charset val="136"/>
      </rPr>
      <t>自用</t>
    </r>
  </si>
  <si>
    <r>
      <rPr>
        <sz val="10"/>
        <color theme="1"/>
        <rFont val="標楷體"/>
        <family val="4"/>
        <charset val="136"/>
      </rPr>
      <t>不動產</t>
    </r>
  </si>
  <si>
    <r>
      <rPr>
        <sz val="10"/>
        <color theme="1"/>
        <rFont val="標楷體"/>
        <family val="4"/>
        <charset val="136"/>
      </rPr>
      <t>投資用</t>
    </r>
  </si>
  <si>
    <r>
      <rPr>
        <sz val="10"/>
        <color theme="1"/>
        <rFont val="標楷體"/>
        <family val="4"/>
        <charset val="136"/>
      </rPr>
      <t>不動產投資</t>
    </r>
  </si>
  <si>
    <r>
      <rPr>
        <sz val="10"/>
        <color theme="1"/>
        <rFont val="標楷體"/>
        <family val="4"/>
        <charset val="136"/>
      </rPr>
      <t>具有收益性不動產</t>
    </r>
  </si>
  <si>
    <r>
      <rPr>
        <sz val="10"/>
        <color theme="1"/>
        <rFont val="標楷體"/>
        <family val="4"/>
        <charset val="136"/>
      </rPr>
      <t>其他不動產投資</t>
    </r>
  </si>
  <si>
    <r>
      <rPr>
        <sz val="10"/>
        <color theme="1"/>
        <rFont val="標楷體"/>
        <family val="4"/>
        <charset val="136"/>
      </rPr>
      <t>承受擔保品</t>
    </r>
  </si>
  <si>
    <r>
      <rPr>
        <sz val="10"/>
        <color theme="1"/>
        <rFont val="標楷體"/>
        <family val="4"/>
        <charset val="136"/>
      </rPr>
      <t>承受擔保品</t>
    </r>
    <r>
      <rPr>
        <sz val="10"/>
        <color theme="1"/>
        <rFont val="Book Antiqua"/>
        <family val="1"/>
      </rPr>
      <t>---</t>
    </r>
    <r>
      <rPr>
        <sz val="10"/>
        <color theme="1"/>
        <rFont val="標楷體"/>
        <family val="4"/>
        <charset val="136"/>
      </rPr>
      <t>協議取得</t>
    </r>
  </si>
  <si>
    <r>
      <rPr>
        <sz val="10"/>
        <color theme="1"/>
        <rFont val="標楷體"/>
        <family val="4"/>
        <charset val="136"/>
      </rPr>
      <t>承受擔保品</t>
    </r>
    <r>
      <rPr>
        <sz val="10"/>
        <color theme="1"/>
        <rFont val="Book Antiqua"/>
        <family val="1"/>
      </rPr>
      <t>---</t>
    </r>
    <r>
      <rPr>
        <sz val="10"/>
        <color theme="1"/>
        <rFont val="標楷體"/>
        <family val="4"/>
        <charset val="136"/>
      </rPr>
      <t>經法院拍賣取得</t>
    </r>
  </si>
  <si>
    <r>
      <rPr>
        <sz val="10"/>
        <color theme="1"/>
        <rFont val="標楷體"/>
        <family val="4"/>
        <charset val="136"/>
      </rPr>
      <t>國外投資總計</t>
    </r>
  </si>
  <si>
    <r>
      <rPr>
        <sz val="10"/>
        <color theme="1"/>
        <rFont val="標楷體"/>
        <family val="4"/>
        <charset val="136"/>
      </rPr>
      <t>國外不動產</t>
    </r>
    <r>
      <rPr>
        <sz val="10"/>
        <color theme="1"/>
        <rFont val="Book Antiqua"/>
        <family val="1"/>
      </rPr>
      <t>--</t>
    </r>
    <r>
      <rPr>
        <sz val="10"/>
        <color theme="1"/>
        <rFont val="標楷體"/>
        <family val="4"/>
        <charset val="136"/>
      </rPr>
      <t>已開發國家</t>
    </r>
    <phoneticPr fontId="28" type="noConversion"/>
  </si>
  <si>
    <r>
      <rPr>
        <sz val="10"/>
        <color theme="1"/>
        <rFont val="標楷體"/>
        <family val="4"/>
        <charset val="136"/>
      </rPr>
      <t>國外不動產</t>
    </r>
    <r>
      <rPr>
        <sz val="10"/>
        <color theme="1"/>
        <rFont val="Book Antiqua"/>
        <family val="1"/>
      </rPr>
      <t>--</t>
    </r>
    <r>
      <rPr>
        <sz val="10"/>
        <color theme="1"/>
        <rFont val="標楷體"/>
        <family val="4"/>
        <charset val="136"/>
      </rPr>
      <t>新興市場</t>
    </r>
    <phoneticPr fontId="28" type="noConversion"/>
  </si>
  <si>
    <r>
      <rPr>
        <sz val="10"/>
        <color theme="1"/>
        <rFont val="標楷體"/>
        <family val="4"/>
        <charset val="136"/>
      </rPr>
      <t>五年內取自關係人之不動產總計</t>
    </r>
  </si>
  <si>
    <r>
      <rPr>
        <sz val="10"/>
        <color theme="1"/>
        <rFont val="標楷體"/>
        <family val="4"/>
        <charset val="136"/>
      </rPr>
      <t>自用不動產合計</t>
    </r>
  </si>
  <si>
    <r>
      <rPr>
        <sz val="10"/>
        <color theme="1"/>
        <rFont val="標楷體"/>
        <family val="4"/>
        <charset val="136"/>
      </rPr>
      <t>不動產合計</t>
    </r>
  </si>
  <si>
    <r>
      <rPr>
        <sz val="10"/>
        <color theme="1"/>
        <rFont val="標楷體"/>
        <family val="4"/>
        <charset val="136"/>
      </rPr>
      <t>本表第</t>
    </r>
    <r>
      <rPr>
        <sz val="10"/>
        <color theme="1"/>
        <rFont val="Book Antiqua"/>
        <family val="1"/>
      </rPr>
      <t>(21)</t>
    </r>
    <r>
      <rPr>
        <sz val="10"/>
        <color theme="1"/>
        <rFont val="標楷體"/>
        <family val="4"/>
        <charset val="136"/>
      </rPr>
      <t>欄第</t>
    </r>
    <r>
      <rPr>
        <sz val="10"/>
        <color theme="1"/>
        <rFont val="Book Antiqua"/>
        <family val="1"/>
      </rPr>
      <t>(21)</t>
    </r>
    <r>
      <rPr>
        <sz val="10"/>
        <color theme="1"/>
        <rFont val="標楷體"/>
        <family val="4"/>
        <charset val="136"/>
      </rPr>
      <t>列之金額應等於「表</t>
    </r>
    <r>
      <rPr>
        <sz val="10"/>
        <color theme="1"/>
        <rFont val="Book Antiqua"/>
        <family val="1"/>
      </rPr>
      <t>13-1</t>
    </r>
    <r>
      <rPr>
        <sz val="10"/>
        <color theme="1"/>
        <rFont val="標楷體"/>
        <family val="4"/>
        <charset val="136"/>
      </rPr>
      <t>：不動產餘額明細表」第</t>
    </r>
    <r>
      <rPr>
        <sz val="10"/>
        <color theme="1"/>
        <rFont val="Book Antiqua"/>
        <family val="1"/>
      </rPr>
      <t>(34)</t>
    </r>
    <r>
      <rPr>
        <sz val="10"/>
        <color theme="1"/>
        <rFont val="標楷體"/>
        <family val="4"/>
        <charset val="136"/>
      </rPr>
      <t>欄合計</t>
    </r>
    <phoneticPr fontId="30" type="noConversion"/>
  </si>
  <si>
    <r>
      <rPr>
        <sz val="10"/>
        <color theme="1"/>
        <rFont val="標楷體"/>
        <family val="4"/>
        <charset val="136"/>
      </rPr>
      <t>表</t>
    </r>
    <r>
      <rPr>
        <sz val="10"/>
        <color theme="1"/>
        <rFont val="Book Antiqua"/>
        <family val="1"/>
      </rPr>
      <t>13-1</t>
    </r>
    <r>
      <rPr>
        <sz val="10"/>
        <color theme="1"/>
        <rFont val="標楷體"/>
        <family val="4"/>
        <charset val="136"/>
      </rPr>
      <t>：不動產餘額明細表</t>
    </r>
    <phoneticPr fontId="30" type="noConversion"/>
  </si>
  <si>
    <r>
      <rPr>
        <sz val="10"/>
        <color theme="1"/>
        <rFont val="標楷體"/>
        <family val="4"/>
        <charset val="136"/>
      </rPr>
      <t>種類</t>
    </r>
  </si>
  <si>
    <r>
      <rPr>
        <sz val="10"/>
        <color theme="1"/>
        <rFont val="標楷體"/>
        <family val="4"/>
        <charset val="136"/>
      </rPr>
      <t>不動產座落地點</t>
    </r>
  </si>
  <si>
    <r>
      <rPr>
        <sz val="10"/>
        <color theme="1"/>
        <rFont val="標楷體"/>
        <family val="4"/>
        <charset val="136"/>
      </rPr>
      <t>是否有收益性</t>
    </r>
  </si>
  <si>
    <r>
      <rPr>
        <sz val="10"/>
        <color theme="1"/>
        <rFont val="標楷體"/>
        <family val="4"/>
        <charset val="136"/>
      </rPr>
      <t xml:space="preserve">面積
</t>
    </r>
    <r>
      <rPr>
        <sz val="10"/>
        <color theme="1"/>
        <rFont val="Book Antiqua"/>
        <family val="1"/>
      </rPr>
      <t>(</t>
    </r>
    <r>
      <rPr>
        <sz val="10"/>
        <color theme="1"/>
        <rFont val="標楷體"/>
        <family val="4"/>
        <charset val="136"/>
      </rPr>
      <t>平方公尺</t>
    </r>
    <r>
      <rPr>
        <sz val="10"/>
        <color theme="1"/>
        <rFont val="Book Antiqua"/>
        <family val="1"/>
      </rPr>
      <t>)</t>
    </r>
  </si>
  <si>
    <r>
      <rPr>
        <sz val="10"/>
        <color theme="1"/>
        <rFont val="標楷體"/>
        <family val="4"/>
        <charset val="136"/>
      </rPr>
      <t>使用種類</t>
    </r>
  </si>
  <si>
    <r>
      <rPr>
        <sz val="10"/>
        <color theme="1"/>
        <rFont val="標楷體"/>
        <family val="4"/>
        <charset val="136"/>
      </rPr>
      <t>取得方式</t>
    </r>
  </si>
  <si>
    <r>
      <rPr>
        <sz val="10"/>
        <color theme="1"/>
        <rFont val="標楷體"/>
        <family val="4"/>
        <charset val="136"/>
      </rPr>
      <t xml:space="preserve">取得年月日
</t>
    </r>
    <r>
      <rPr>
        <sz val="10"/>
        <color theme="1"/>
        <rFont val="Book Antiqua"/>
        <family val="1"/>
      </rPr>
      <t>(</t>
    </r>
    <r>
      <rPr>
        <sz val="10"/>
        <color theme="1"/>
        <rFont val="標楷體"/>
        <family val="4"/>
        <charset val="136"/>
      </rPr>
      <t>主排序</t>
    </r>
    <r>
      <rPr>
        <sz val="10"/>
        <color theme="1"/>
        <rFont val="Book Antiqua"/>
        <family val="1"/>
      </rPr>
      <t>-</t>
    </r>
    <r>
      <rPr>
        <sz val="10"/>
        <color theme="1"/>
        <rFont val="標楷體"/>
        <family val="4"/>
        <charset val="136"/>
      </rPr>
      <t>遞減</t>
    </r>
    <r>
      <rPr>
        <sz val="10"/>
        <color theme="1"/>
        <rFont val="Book Antiqua"/>
        <family val="1"/>
      </rPr>
      <t>)</t>
    </r>
  </si>
  <si>
    <r>
      <rPr>
        <sz val="10"/>
        <color theme="1"/>
        <rFont val="標楷體"/>
        <family val="4"/>
        <charset val="136"/>
      </rPr>
      <t>出賣人</t>
    </r>
  </si>
  <si>
    <r>
      <rPr>
        <sz val="10"/>
        <color theme="1"/>
        <rFont val="標楷體"/>
        <family val="4"/>
        <charset val="136"/>
      </rPr>
      <t>持有資產幣別</t>
    </r>
  </si>
  <si>
    <r>
      <rPr>
        <sz val="10"/>
        <color theme="1"/>
        <rFont val="標楷體"/>
        <family val="4"/>
        <charset val="136"/>
      </rPr>
      <t>取得時投入成本</t>
    </r>
  </si>
  <si>
    <r>
      <rPr>
        <sz val="10"/>
        <color theme="1"/>
        <rFont val="標楷體"/>
        <family val="4"/>
        <charset val="136"/>
      </rPr>
      <t>重估增值
金額</t>
    </r>
  </si>
  <si>
    <r>
      <rPr>
        <sz val="10"/>
        <color theme="1"/>
        <rFont val="標楷體"/>
        <family val="4"/>
        <charset val="136"/>
      </rPr>
      <t>首次採用國際會計準則調整數</t>
    </r>
    <phoneticPr fontId="32" type="noConversion"/>
  </si>
  <si>
    <r>
      <rPr>
        <sz val="10"/>
        <color theme="1"/>
        <rFont val="標楷體"/>
        <family val="4"/>
        <charset val="136"/>
      </rPr>
      <t>後續衡量採用公允價值模式之影響金額</t>
    </r>
    <phoneticPr fontId="32" type="noConversion"/>
  </si>
  <si>
    <r>
      <rPr>
        <sz val="10"/>
        <color theme="1"/>
        <rFont val="標楷體"/>
        <family val="4"/>
        <charset val="136"/>
      </rPr>
      <t>帳面金額</t>
    </r>
  </si>
  <si>
    <r>
      <rPr>
        <sz val="10"/>
        <color theme="1"/>
        <rFont val="標楷體"/>
        <family val="4"/>
        <charset val="136"/>
      </rPr>
      <t>抵減項目</t>
    </r>
  </si>
  <si>
    <r>
      <rPr>
        <sz val="10"/>
        <color theme="1"/>
        <rFont val="標楷體"/>
        <family val="4"/>
        <charset val="136"/>
      </rPr>
      <t>帳面淨額</t>
    </r>
  </si>
  <si>
    <r>
      <rPr>
        <sz val="10"/>
        <color theme="1"/>
        <rFont val="標楷體"/>
        <family val="4"/>
        <charset val="136"/>
      </rPr>
      <t>後續衡量採用公允價值模式之影響淨額</t>
    </r>
    <phoneticPr fontId="32" type="noConversion"/>
  </si>
  <si>
    <r>
      <rPr>
        <sz val="10"/>
        <color theme="1"/>
        <rFont val="標楷體"/>
        <family val="4"/>
        <charset val="136"/>
      </rPr>
      <t>後續衡量未採用公允價值模式之帳面淨額</t>
    </r>
    <phoneticPr fontId="32" type="noConversion"/>
  </si>
  <si>
    <r>
      <rPr>
        <sz val="10"/>
        <color theme="1"/>
        <rFont val="標楷體"/>
        <family val="4"/>
        <charset val="136"/>
      </rPr>
      <t>取得時鑑價公司</t>
    </r>
  </si>
  <si>
    <r>
      <rPr>
        <sz val="10"/>
        <color theme="1"/>
        <rFont val="標楷體"/>
        <family val="4"/>
        <charset val="136"/>
      </rPr>
      <t>首次採用</t>
    </r>
    <r>
      <rPr>
        <sz val="10"/>
        <color theme="1"/>
        <rFont val="Book Antiqua"/>
        <family val="1"/>
      </rPr>
      <t>IFRSs</t>
    </r>
    <r>
      <rPr>
        <sz val="10"/>
        <color theme="1"/>
        <rFont val="標楷體"/>
        <family val="4"/>
        <charset val="136"/>
      </rPr>
      <t>依公允價值調整認定成本時之鑑價公司</t>
    </r>
    <phoneticPr fontId="30" type="noConversion"/>
  </si>
  <si>
    <r>
      <rPr>
        <sz val="10"/>
        <color theme="1"/>
        <rFont val="標楷體"/>
        <family val="4"/>
        <charset val="136"/>
      </rPr>
      <t>是否符合計入自有資本調整項之規範</t>
    </r>
    <phoneticPr fontId="30" type="noConversion"/>
  </si>
  <si>
    <r>
      <rPr>
        <sz val="10"/>
        <color theme="1"/>
        <rFont val="標楷體"/>
        <family val="4"/>
        <charset val="136"/>
      </rPr>
      <t>最近三個月內之鑑價結果</t>
    </r>
    <phoneticPr fontId="30" type="noConversion"/>
  </si>
  <si>
    <r>
      <rPr>
        <sz val="10"/>
        <color theme="1"/>
        <rFont val="標楷體"/>
        <family val="4"/>
        <charset val="136"/>
      </rPr>
      <t>未實現增值應負擔之稅負</t>
    </r>
    <phoneticPr fontId="30" type="noConversion"/>
  </si>
  <si>
    <r>
      <rPr>
        <sz val="10"/>
        <color theme="1"/>
        <rFont val="標楷體"/>
        <family val="4"/>
        <charset val="136"/>
      </rPr>
      <t>稅後增值或稅後減少之金額</t>
    </r>
    <phoneticPr fontId="30" type="noConversion"/>
  </si>
  <si>
    <r>
      <rPr>
        <sz val="10"/>
        <color theme="1"/>
        <rFont val="標楷體"/>
        <family val="4"/>
        <charset val="136"/>
      </rPr>
      <t>年</t>
    </r>
  </si>
  <si>
    <r>
      <rPr>
        <sz val="10"/>
        <color theme="1"/>
        <rFont val="標楷體"/>
        <family val="4"/>
        <charset val="136"/>
      </rPr>
      <t>後續衡量未採用公允價值模式</t>
    </r>
    <phoneticPr fontId="30" type="noConversion"/>
  </si>
  <si>
    <r>
      <rPr>
        <sz val="10"/>
        <color theme="1"/>
        <rFont val="標楷體"/>
        <family val="4"/>
        <charset val="136"/>
      </rPr>
      <t>後續衡量採用公允價值模式之差異數</t>
    </r>
    <phoneticPr fontId="30" type="noConversion"/>
  </si>
  <si>
    <r>
      <rPr>
        <sz val="10"/>
        <color theme="1"/>
        <rFont val="標楷體"/>
        <family val="4"/>
        <charset val="136"/>
      </rPr>
      <t>鑑價價格</t>
    </r>
  </si>
  <si>
    <r>
      <rPr>
        <sz val="10"/>
        <color theme="1"/>
        <rFont val="標楷體"/>
        <family val="4"/>
        <charset val="136"/>
      </rPr>
      <t>註：</t>
    </r>
  </si>
  <si>
    <r>
      <rPr>
        <sz val="10"/>
        <color theme="1"/>
        <rFont val="標楷體"/>
        <family val="4"/>
        <charset val="136"/>
      </rPr>
      <t>各項代號係指統一編號或洽由財團法人保險事業發展中心統一配賦</t>
    </r>
  </si>
  <si>
    <r>
      <rPr>
        <sz val="10"/>
        <color theme="1"/>
        <rFont val="標楷體"/>
        <family val="4"/>
        <charset val="136"/>
      </rPr>
      <t>種類請依序填列</t>
    </r>
    <r>
      <rPr>
        <sz val="10"/>
        <color theme="1"/>
        <rFont val="Book Antiqua"/>
        <family val="1"/>
      </rPr>
      <t>A.</t>
    </r>
    <r>
      <rPr>
        <sz val="10"/>
        <color theme="1"/>
        <rFont val="標楷體"/>
        <family val="4"/>
        <charset val="136"/>
      </rPr>
      <t>土地</t>
    </r>
    <r>
      <rPr>
        <sz val="10"/>
        <color theme="1"/>
        <rFont val="Book Antiqua"/>
        <family val="1"/>
      </rPr>
      <t>B.</t>
    </r>
    <r>
      <rPr>
        <sz val="10"/>
        <color theme="1"/>
        <rFont val="標楷體"/>
        <family val="4"/>
        <charset val="136"/>
      </rPr>
      <t>房屋</t>
    </r>
    <r>
      <rPr>
        <sz val="10"/>
        <color theme="1"/>
        <rFont val="Book Antiqua"/>
        <family val="1"/>
      </rPr>
      <t>,C.</t>
    </r>
    <r>
      <rPr>
        <sz val="10"/>
        <color theme="1"/>
        <rFont val="標楷體"/>
        <family val="4"/>
        <charset val="136"/>
      </rPr>
      <t>地上權</t>
    </r>
    <r>
      <rPr>
        <sz val="10"/>
        <color theme="1"/>
        <rFont val="Book Antiqua"/>
        <family val="1"/>
      </rPr>
      <t>,D.</t>
    </r>
    <r>
      <rPr>
        <sz val="10"/>
        <color theme="1"/>
        <rFont val="標楷體"/>
        <family val="4"/>
        <charset val="136"/>
      </rPr>
      <t>預付房地款</t>
    </r>
    <r>
      <rPr>
        <sz val="10"/>
        <color theme="1"/>
        <rFont val="Book Antiqua"/>
        <family val="1"/>
      </rPr>
      <t>,E.</t>
    </r>
    <r>
      <rPr>
        <sz val="10"/>
        <color theme="1"/>
        <rFont val="標楷體"/>
        <family val="4"/>
        <charset val="136"/>
      </rPr>
      <t>未完工程</t>
    </r>
    <r>
      <rPr>
        <sz val="10"/>
        <color theme="1"/>
        <rFont val="Book Antiqua"/>
        <family val="1"/>
      </rPr>
      <t>,F.</t>
    </r>
    <r>
      <rPr>
        <sz val="10"/>
        <color theme="1"/>
        <rFont val="標楷體"/>
        <family val="4"/>
        <charset val="136"/>
      </rPr>
      <t>其他</t>
    </r>
    <r>
      <rPr>
        <sz val="10"/>
        <color theme="1"/>
        <rFont val="Book Antiqua"/>
        <family val="1"/>
      </rPr>
      <t>,</t>
    </r>
    <r>
      <rPr>
        <sz val="10"/>
        <color theme="1"/>
        <rFont val="標楷體"/>
        <family val="4"/>
        <charset val="136"/>
      </rPr>
      <t>本表含在建工程或未完工程等項目</t>
    </r>
  </si>
  <si>
    <r>
      <rPr>
        <sz val="10"/>
        <color theme="1"/>
        <rFont val="標楷體"/>
        <family val="4"/>
        <charset val="136"/>
      </rPr>
      <t>座落地點於土地請填詳細地號，於房屋請填詳細地址及建號</t>
    </r>
    <r>
      <rPr>
        <sz val="10"/>
        <color theme="1"/>
        <rFont val="Book Antiqua"/>
        <family val="1"/>
      </rPr>
      <t xml:space="preserve"> </t>
    </r>
  </si>
  <si>
    <r>
      <rPr>
        <sz val="10"/>
        <color theme="1"/>
        <rFont val="標楷體"/>
        <family val="4"/>
        <charset val="136"/>
      </rPr>
      <t>所稱收益性係指不動產有出租事實並有現金流入者</t>
    </r>
    <r>
      <rPr>
        <sz val="10"/>
        <color theme="1"/>
        <rFont val="Book Antiqua"/>
        <family val="1"/>
      </rPr>
      <t>,</t>
    </r>
    <r>
      <rPr>
        <sz val="10"/>
        <color theme="1"/>
        <rFont val="標楷體"/>
        <family val="4"/>
        <charset val="136"/>
      </rPr>
      <t>有收益者請填</t>
    </r>
    <r>
      <rPr>
        <sz val="10"/>
        <color theme="1"/>
        <rFont val="Book Antiqua"/>
        <family val="1"/>
      </rPr>
      <t>Y,</t>
    </r>
    <r>
      <rPr>
        <sz val="10"/>
        <color theme="1"/>
        <rFont val="標楷體"/>
        <family val="4"/>
        <charset val="136"/>
      </rPr>
      <t>若無請填</t>
    </r>
    <r>
      <rPr>
        <sz val="10"/>
        <color theme="1"/>
        <rFont val="Book Antiqua"/>
        <family val="1"/>
      </rPr>
      <t>N</t>
    </r>
  </si>
  <si>
    <r>
      <rPr>
        <sz val="10"/>
        <color theme="1"/>
        <rFont val="標楷體"/>
        <family val="4"/>
        <charset val="136"/>
      </rPr>
      <t>所稱面積於土地係指土地面積</t>
    </r>
    <r>
      <rPr>
        <sz val="10"/>
        <color theme="1"/>
        <rFont val="Book Antiqua"/>
        <family val="1"/>
      </rPr>
      <t>,</t>
    </r>
    <r>
      <rPr>
        <sz val="10"/>
        <color theme="1"/>
        <rFont val="標楷體"/>
        <family val="4"/>
        <charset val="136"/>
      </rPr>
      <t>於房屋係指建物面積</t>
    </r>
    <r>
      <rPr>
        <sz val="10"/>
        <color theme="1"/>
        <rFont val="Book Antiqua"/>
        <family val="1"/>
      </rPr>
      <t>,</t>
    </r>
    <r>
      <rPr>
        <sz val="10"/>
        <color theme="1"/>
        <rFont val="標楷體"/>
        <family val="4"/>
        <charset val="136"/>
      </rPr>
      <t>單位為平方公尺</t>
    </r>
    <r>
      <rPr>
        <sz val="10"/>
        <color theme="1"/>
        <rFont val="Book Antiqua"/>
        <family val="1"/>
      </rPr>
      <t xml:space="preserve"> </t>
    </r>
  </si>
  <si>
    <r>
      <rPr>
        <sz val="10"/>
        <color theme="1"/>
        <rFont val="標楷體"/>
        <family val="4"/>
        <charset val="136"/>
      </rPr>
      <t>使用種類請依序填列</t>
    </r>
    <r>
      <rPr>
        <sz val="10"/>
        <color theme="1"/>
        <rFont val="Book Antiqua"/>
        <family val="1"/>
      </rPr>
      <t>A.</t>
    </r>
    <r>
      <rPr>
        <sz val="10"/>
        <color theme="1"/>
        <rFont val="標楷體"/>
        <family val="4"/>
        <charset val="136"/>
      </rPr>
      <t>自用</t>
    </r>
    <r>
      <rPr>
        <sz val="10"/>
        <color theme="1"/>
        <rFont val="Book Antiqua"/>
        <family val="1"/>
      </rPr>
      <t>,B.</t>
    </r>
    <r>
      <rPr>
        <sz val="10"/>
        <color theme="1"/>
        <rFont val="標楷體"/>
        <family val="4"/>
        <charset val="136"/>
      </rPr>
      <t>投資用</t>
    </r>
    <r>
      <rPr>
        <sz val="10"/>
        <color theme="1"/>
        <rFont val="Book Antiqua"/>
        <family val="1"/>
      </rPr>
      <t>C.</t>
    </r>
    <r>
      <rPr>
        <sz val="10"/>
        <color theme="1"/>
        <rFont val="標楷體"/>
        <family val="4"/>
        <charset val="136"/>
      </rPr>
      <t>其他</t>
    </r>
    <r>
      <rPr>
        <sz val="10"/>
        <color theme="1"/>
        <rFont val="Book Antiqua"/>
        <family val="1"/>
      </rPr>
      <t>,</t>
    </r>
    <r>
      <rPr>
        <sz val="10"/>
        <color theme="1"/>
        <rFont val="標楷體"/>
        <family val="4"/>
        <charset val="136"/>
      </rPr>
      <t>若不動產有分屬投資或自用或使用人不同者</t>
    </r>
    <r>
      <rPr>
        <sz val="10"/>
        <color theme="1"/>
        <rFont val="Book Antiqua"/>
        <family val="1"/>
      </rPr>
      <t>,</t>
    </r>
    <r>
      <rPr>
        <sz val="10"/>
        <color theme="1"/>
        <rFont val="標楷體"/>
        <family val="4"/>
        <charset val="136"/>
      </rPr>
      <t>均分別列示</t>
    </r>
    <r>
      <rPr>
        <sz val="10"/>
        <color theme="1"/>
        <rFont val="Book Antiqua"/>
        <family val="1"/>
      </rPr>
      <t>(</t>
    </r>
    <r>
      <rPr>
        <sz val="10"/>
        <color theme="1"/>
        <rFont val="標楷體"/>
        <family val="4"/>
        <charset val="136"/>
      </rPr>
      <t>建造工程於建造前已決定其使用目的且經提報董事會決議者</t>
    </r>
    <r>
      <rPr>
        <sz val="10"/>
        <color theme="1"/>
        <rFont val="Book Antiqua"/>
        <family val="1"/>
      </rPr>
      <t>,</t>
    </r>
    <r>
      <rPr>
        <sz val="10"/>
        <color theme="1"/>
        <rFont val="標楷體"/>
        <family val="4"/>
        <charset val="136"/>
      </rPr>
      <t>其使用目的為投資用者歸入其他不動產投資項目中</t>
    </r>
    <r>
      <rPr>
        <sz val="10"/>
        <color theme="1"/>
        <rFont val="Book Antiqua"/>
        <family val="1"/>
      </rPr>
      <t>,</t>
    </r>
    <r>
      <rPr>
        <sz val="10"/>
        <color theme="1"/>
        <rFont val="標楷體"/>
        <family val="4"/>
        <charset val="136"/>
      </rPr>
      <t>其使用目的為自用者歸入自用不動產項目中</t>
    </r>
    <r>
      <rPr>
        <sz val="10"/>
        <color theme="1"/>
        <rFont val="Book Antiqua"/>
        <family val="1"/>
      </rPr>
      <t>,</t>
    </r>
    <r>
      <rPr>
        <sz val="10"/>
        <color theme="1"/>
        <rFont val="標楷體"/>
        <family val="4"/>
        <charset val="136"/>
      </rPr>
      <t>預付房地款</t>
    </r>
    <r>
      <rPr>
        <sz val="10"/>
        <color theme="1"/>
        <rFont val="Book Antiqua"/>
        <family val="1"/>
      </rPr>
      <t>,</t>
    </r>
    <r>
      <rPr>
        <sz val="10"/>
        <color theme="1"/>
        <rFont val="標楷體"/>
        <family val="4"/>
        <charset val="136"/>
      </rPr>
      <t>於購置前已決定其使用目的為供營業用</t>
    </r>
    <r>
      <rPr>
        <sz val="10"/>
        <color theme="1"/>
        <rFont val="Book Antiqua"/>
        <family val="1"/>
      </rPr>
      <t>,</t>
    </r>
    <r>
      <rPr>
        <sz val="10"/>
        <color theme="1"/>
        <rFont val="標楷體"/>
        <family val="4"/>
        <charset val="136"/>
      </rPr>
      <t>經提報董事會決議者</t>
    </r>
    <r>
      <rPr>
        <sz val="10"/>
        <color theme="1"/>
        <rFont val="Book Antiqua"/>
        <family val="1"/>
      </rPr>
      <t>,</t>
    </r>
    <r>
      <rPr>
        <sz val="10"/>
        <color theme="1"/>
        <rFont val="標楷體"/>
        <family val="4"/>
        <charset val="136"/>
      </rPr>
      <t>歸入自用不動產項目中</t>
    </r>
    <r>
      <rPr>
        <sz val="10"/>
        <color theme="1"/>
        <rFont val="Book Antiqua"/>
        <family val="1"/>
      </rPr>
      <t>)</t>
    </r>
  </si>
  <si>
    <r>
      <rPr>
        <sz val="10"/>
        <color theme="1"/>
        <rFont val="標楷體"/>
        <family val="4"/>
        <charset val="136"/>
      </rPr>
      <t>取得方式請填</t>
    </r>
    <r>
      <rPr>
        <sz val="10"/>
        <color theme="1"/>
        <rFont val="Book Antiqua"/>
        <family val="1"/>
      </rPr>
      <t>A.</t>
    </r>
    <r>
      <rPr>
        <sz val="10"/>
        <color theme="1"/>
        <rFont val="標楷體"/>
        <family val="4"/>
        <charset val="136"/>
      </rPr>
      <t>買賣</t>
    </r>
    <r>
      <rPr>
        <sz val="10"/>
        <color theme="1"/>
        <rFont val="Book Antiqua"/>
        <family val="1"/>
      </rPr>
      <t>,B.</t>
    </r>
    <r>
      <rPr>
        <sz val="10"/>
        <color theme="1"/>
        <rFont val="標楷體"/>
        <family val="4"/>
        <charset val="136"/>
      </rPr>
      <t>承受擔保</t>
    </r>
    <r>
      <rPr>
        <sz val="10"/>
        <color theme="1"/>
        <rFont val="Book Antiqua"/>
        <family val="1"/>
      </rPr>
      <t>-</t>
    </r>
    <r>
      <rPr>
        <sz val="10"/>
        <color theme="1"/>
        <rFont val="標楷體"/>
        <family val="4"/>
        <charset val="136"/>
      </rPr>
      <t>協議取得</t>
    </r>
    <r>
      <rPr>
        <sz val="10"/>
        <color theme="1"/>
        <rFont val="Book Antiqua"/>
        <family val="1"/>
      </rPr>
      <t>,C.</t>
    </r>
    <r>
      <rPr>
        <sz val="10"/>
        <color theme="1"/>
        <rFont val="標楷體"/>
        <family val="4"/>
        <charset val="136"/>
      </rPr>
      <t>承受擔保品</t>
    </r>
    <r>
      <rPr>
        <sz val="10"/>
        <color theme="1"/>
        <rFont val="Book Antiqua"/>
        <family val="1"/>
      </rPr>
      <t>-</t>
    </r>
    <r>
      <rPr>
        <sz val="10"/>
        <color theme="1"/>
        <rFont val="標楷體"/>
        <family val="4"/>
        <charset val="136"/>
      </rPr>
      <t>經法院拍賣取得</t>
    </r>
    <r>
      <rPr>
        <sz val="10"/>
        <color theme="1"/>
        <rFont val="Book Antiqua"/>
        <family val="1"/>
      </rPr>
      <t>,D.</t>
    </r>
    <r>
      <rPr>
        <sz val="10"/>
        <color theme="1"/>
        <rFont val="標楷體"/>
        <family val="4"/>
        <charset val="136"/>
      </rPr>
      <t>其他</t>
    </r>
  </si>
  <si>
    <r>
      <rPr>
        <sz val="10"/>
        <color theme="1"/>
        <rFont val="標楷體"/>
        <family val="4"/>
        <charset val="136"/>
      </rPr>
      <t>取得年月日填寫方式為</t>
    </r>
    <r>
      <rPr>
        <sz val="10"/>
        <color theme="1"/>
        <rFont val="Book Antiqua"/>
        <family val="1"/>
      </rPr>
      <t>2005/06/25,</t>
    </r>
    <r>
      <rPr>
        <sz val="10"/>
        <color theme="1"/>
        <rFont val="標楷體"/>
        <family val="4"/>
        <charset val="136"/>
      </rPr>
      <t>以權狀登記日為準</t>
    </r>
    <r>
      <rPr>
        <sz val="10"/>
        <color theme="1"/>
        <rFont val="Book Antiqua"/>
        <family val="1"/>
      </rPr>
      <t>,</t>
    </r>
    <r>
      <rPr>
        <sz val="10"/>
        <color theme="1"/>
        <rFont val="標楷體"/>
        <family val="4"/>
        <charset val="136"/>
      </rPr>
      <t>在建工程或未完工程請填無</t>
    </r>
  </si>
  <si>
    <r>
      <rPr>
        <sz val="10"/>
        <color theme="1"/>
        <rFont val="標楷體"/>
        <family val="4"/>
        <charset val="136"/>
      </rPr>
      <t>是否為關係人請依序填列</t>
    </r>
    <r>
      <rPr>
        <sz val="10"/>
        <color theme="1"/>
        <rFont val="Book Antiqua"/>
        <family val="1"/>
      </rPr>
      <t>A.</t>
    </r>
    <r>
      <rPr>
        <sz val="10"/>
        <color theme="1"/>
        <rFont val="標楷體"/>
        <family val="4"/>
        <charset val="136"/>
      </rPr>
      <t>否</t>
    </r>
    <r>
      <rPr>
        <sz val="10"/>
        <color theme="1"/>
        <rFont val="Book Antiqua"/>
        <family val="1"/>
      </rPr>
      <t>,B.</t>
    </r>
    <r>
      <rPr>
        <sz val="10"/>
        <color theme="1"/>
        <rFont val="標楷體"/>
        <family val="4"/>
        <charset val="136"/>
      </rPr>
      <t>關係人</t>
    </r>
    <r>
      <rPr>
        <sz val="10"/>
        <color theme="1"/>
        <rFont val="Book Antiqua"/>
        <family val="1"/>
      </rPr>
      <t>-</t>
    </r>
    <r>
      <rPr>
        <sz val="10"/>
        <color theme="1"/>
        <rFont val="標楷體"/>
        <family val="4"/>
        <charset val="136"/>
      </rPr>
      <t>非控制與從屬關係</t>
    </r>
    <r>
      <rPr>
        <sz val="10"/>
        <color theme="1"/>
        <rFont val="Book Antiqua"/>
        <family val="1"/>
      </rPr>
      <t>,C.</t>
    </r>
    <r>
      <rPr>
        <sz val="10"/>
        <color theme="1"/>
        <rFont val="標楷體"/>
        <family val="4"/>
        <charset val="136"/>
      </rPr>
      <t>關係人</t>
    </r>
    <r>
      <rPr>
        <sz val="10"/>
        <color theme="1"/>
        <rFont val="Book Antiqua"/>
        <family val="1"/>
      </rPr>
      <t>-</t>
    </r>
    <r>
      <rPr>
        <sz val="10"/>
        <color theme="1"/>
        <rFont val="標楷體"/>
        <family val="4"/>
        <charset val="136"/>
      </rPr>
      <t>具控制與從屬關係</t>
    </r>
    <r>
      <rPr>
        <sz val="10"/>
        <color theme="1"/>
        <rFont val="Book Antiqua"/>
        <family val="1"/>
      </rPr>
      <t>;</t>
    </r>
    <r>
      <rPr>
        <sz val="10"/>
        <color theme="1"/>
        <rFont val="標楷體"/>
        <family val="4"/>
        <charset val="136"/>
      </rPr>
      <t>所稱關係人係依國際會計準則第二十四號公報及公司法第</t>
    </r>
    <r>
      <rPr>
        <sz val="10"/>
        <color theme="1"/>
        <rFont val="Book Antiqua"/>
        <family val="1"/>
      </rPr>
      <t>369-1~369-3</t>
    </r>
    <r>
      <rPr>
        <sz val="10"/>
        <color theme="1"/>
        <rFont val="標楷體"/>
        <family val="4"/>
        <charset val="136"/>
      </rPr>
      <t>條、第</t>
    </r>
    <r>
      <rPr>
        <sz val="10"/>
        <color theme="1"/>
        <rFont val="Book Antiqua"/>
        <family val="1"/>
      </rPr>
      <t>369-9</t>
    </r>
    <r>
      <rPr>
        <sz val="10"/>
        <color theme="1"/>
        <rFont val="標楷體"/>
        <family val="4"/>
        <charset val="136"/>
      </rPr>
      <t>條、及第</t>
    </r>
    <r>
      <rPr>
        <sz val="10"/>
        <color theme="1"/>
        <rFont val="Book Antiqua"/>
        <family val="1"/>
      </rPr>
      <t>369-11</t>
    </r>
    <r>
      <rPr>
        <sz val="10"/>
        <color theme="1"/>
        <rFont val="標楷體"/>
        <family val="4"/>
        <charset val="136"/>
      </rPr>
      <t>條及關係企業合併營業報告書關係企業合併財務報表及關係報告書編製準則第六條之規定</t>
    </r>
    <phoneticPr fontId="30" type="noConversion"/>
  </si>
  <si>
    <r>
      <rPr>
        <sz val="10"/>
        <color theme="1"/>
        <rFont val="標楷體"/>
        <family val="4"/>
        <charset val="136"/>
      </rPr>
      <t>買賣人代號請填其統一編號或身分證字號</t>
    </r>
    <r>
      <rPr>
        <sz val="10"/>
        <color theme="1"/>
        <rFont val="Book Antiqua"/>
        <family val="1"/>
      </rPr>
      <t>,</t>
    </r>
    <r>
      <rPr>
        <sz val="10"/>
        <color theme="1"/>
        <rFont val="標楷體"/>
        <family val="4"/>
        <charset val="136"/>
      </rPr>
      <t>若現所持有不動產係五年內購自於關係人者</t>
    </r>
    <r>
      <rPr>
        <sz val="10"/>
        <color theme="1"/>
        <rFont val="Book Antiqua"/>
        <family val="1"/>
      </rPr>
      <t>,</t>
    </r>
    <r>
      <rPr>
        <sz val="10"/>
        <color theme="1"/>
        <rFont val="標楷體"/>
        <family val="4"/>
        <charset val="136"/>
      </rPr>
      <t>應於出賣人欄填列出賣人名稱及代號</t>
    </r>
    <r>
      <rPr>
        <sz val="10"/>
        <color theme="1"/>
        <rFont val="Book Antiqua"/>
        <family val="1"/>
      </rPr>
      <t>,</t>
    </r>
    <r>
      <rPr>
        <sz val="10"/>
        <color theme="1"/>
        <rFont val="標楷體"/>
        <family val="4"/>
        <charset val="136"/>
      </rPr>
      <t>餘若不可考者免填</t>
    </r>
  </si>
  <si>
    <r>
      <rPr>
        <sz val="10"/>
        <color theme="1"/>
        <rFont val="標楷體"/>
        <family val="4"/>
        <charset val="136"/>
      </rPr>
      <t>本表均含國內外投資</t>
    </r>
    <r>
      <rPr>
        <sz val="10"/>
        <color theme="1"/>
        <rFont val="Book Antiqua"/>
        <family val="1"/>
      </rPr>
      <t>,</t>
    </r>
    <r>
      <rPr>
        <sz val="10"/>
        <color theme="1"/>
        <rFont val="標楷體"/>
        <family val="4"/>
        <charset val="136"/>
      </rPr>
      <t>若屬國外投資者於持有資產幣別請填該幣別代號如</t>
    </r>
    <r>
      <rPr>
        <sz val="10"/>
        <color theme="1"/>
        <rFont val="Book Antiqua"/>
        <family val="1"/>
      </rPr>
      <t>USD,</t>
    </r>
    <r>
      <rPr>
        <sz val="10"/>
        <color theme="1"/>
        <rFont val="標楷體"/>
        <family val="4"/>
        <charset val="136"/>
      </rPr>
      <t>若投資新興市場而按已開發國家幣別計價者，請將該幣別增加一碼如</t>
    </r>
    <r>
      <rPr>
        <sz val="10"/>
        <color theme="1"/>
        <rFont val="Book Antiqua"/>
        <family val="1"/>
      </rPr>
      <t>USD-1</t>
    </r>
    <r>
      <rPr>
        <sz val="10"/>
        <color theme="1"/>
        <rFont val="標楷體"/>
        <family val="4"/>
        <charset val="136"/>
      </rPr>
      <t>，請以期末匯率換算為新台幣帳面淨額。</t>
    </r>
    <phoneticPr fontId="30" type="noConversion"/>
  </si>
  <si>
    <r>
      <rPr>
        <sz val="10"/>
        <color theme="1"/>
        <rFont val="標楷體"/>
        <family val="4"/>
        <charset val="136"/>
      </rPr>
      <t>取得時投入成本含修繕不動產之資本支出</t>
    </r>
  </si>
  <si>
    <r>
      <rPr>
        <sz val="10"/>
        <color theme="1"/>
        <rFont val="標楷體"/>
        <family val="4"/>
        <charset val="136"/>
      </rPr>
      <t>抵減項目於房屋部分指累計折舊、累計減損及建物增值稅</t>
    </r>
    <r>
      <rPr>
        <sz val="10"/>
        <color theme="1"/>
        <rFont val="Book Antiqua"/>
        <family val="1"/>
      </rPr>
      <t>,</t>
    </r>
    <r>
      <rPr>
        <sz val="10"/>
        <color theme="1"/>
        <rFont val="標楷體"/>
        <family val="4"/>
        <charset val="136"/>
      </rPr>
      <t>土地部分指土地增值稅準備及累計減損；以及不動產採用國際財務報導準則第</t>
    </r>
    <r>
      <rPr>
        <sz val="10"/>
        <color theme="1"/>
        <rFont val="Book Antiqua"/>
        <family val="1"/>
      </rPr>
      <t xml:space="preserve">16 </t>
    </r>
    <r>
      <rPr>
        <sz val="10"/>
        <color theme="1"/>
        <rFont val="標楷體"/>
        <family val="4"/>
        <charset val="136"/>
      </rPr>
      <t>號「租賃」</t>
    </r>
    <r>
      <rPr>
        <sz val="10"/>
        <color theme="1"/>
        <rFont val="Book Antiqua"/>
        <family val="1"/>
      </rPr>
      <t>(IFRS 16)</t>
    </r>
    <r>
      <rPr>
        <sz val="10"/>
        <color theme="1"/>
        <rFont val="標楷體"/>
        <family val="4"/>
        <charset val="136"/>
      </rPr>
      <t>產生之租賃負債。有「不動產採用</t>
    </r>
    <r>
      <rPr>
        <sz val="10"/>
        <color theme="1"/>
        <rFont val="Book Antiqua"/>
        <family val="1"/>
      </rPr>
      <t>IFRS16</t>
    </r>
    <r>
      <rPr>
        <sz val="10"/>
        <color theme="1"/>
        <rFont val="標楷體"/>
        <family val="4"/>
        <charset val="136"/>
      </rPr>
      <t>產生之租賃負債」抵減項目者，應於備註欄位註明抵減金額數。</t>
    </r>
    <phoneticPr fontId="28" type="noConversion"/>
  </si>
  <si>
    <r>
      <rPr>
        <sz val="10"/>
        <color theme="1"/>
        <rFont val="標楷體"/>
        <family val="4"/>
        <charset val="136"/>
      </rPr>
      <t>鑑價公司係指九十年以後取得</t>
    </r>
    <r>
      <rPr>
        <sz val="10"/>
        <color theme="1"/>
        <rFont val="Book Antiqua"/>
        <family val="1"/>
      </rPr>
      <t>(</t>
    </r>
    <r>
      <rPr>
        <sz val="10"/>
        <color theme="1"/>
        <rFont val="標楷體"/>
        <family val="4"/>
        <charset val="136"/>
      </rPr>
      <t>買賣交易</t>
    </r>
    <r>
      <rPr>
        <sz val="10"/>
        <color theme="1"/>
        <rFont val="Book Antiqua"/>
        <family val="1"/>
      </rPr>
      <t>)</t>
    </r>
    <r>
      <rPr>
        <sz val="10"/>
        <color theme="1"/>
        <rFont val="標楷體"/>
        <family val="4"/>
        <charset val="136"/>
      </rPr>
      <t>不動產時之鑑價公司</t>
    </r>
  </si>
  <si>
    <r>
      <rPr>
        <sz val="10"/>
        <color theme="1"/>
        <rFont val="標楷體"/>
        <family val="4"/>
        <charset val="136"/>
      </rPr>
      <t>第</t>
    </r>
    <r>
      <rPr>
        <sz val="10"/>
        <color theme="1"/>
        <rFont val="Book Antiqua"/>
        <family val="1"/>
      </rPr>
      <t>(28)</t>
    </r>
    <r>
      <rPr>
        <sz val="10"/>
        <color theme="1"/>
        <rFont val="標楷體"/>
        <family val="4"/>
        <charset val="136"/>
      </rPr>
      <t>欄填列為</t>
    </r>
    <r>
      <rPr>
        <sz val="10"/>
        <color theme="1"/>
        <rFont val="Book Antiqua"/>
        <family val="1"/>
      </rPr>
      <t>N</t>
    </r>
    <r>
      <rPr>
        <sz val="10"/>
        <color theme="1"/>
        <rFont val="標楷體"/>
        <family val="4"/>
        <charset val="136"/>
      </rPr>
      <t>者，得不需填列第</t>
    </r>
    <r>
      <rPr>
        <sz val="10"/>
        <color theme="1"/>
        <rFont val="Book Antiqua"/>
        <family val="1"/>
      </rPr>
      <t>(29)</t>
    </r>
    <r>
      <rPr>
        <sz val="10"/>
        <color theme="1"/>
        <rFont val="標楷體"/>
        <family val="4"/>
        <charset val="136"/>
      </rPr>
      <t>欄到</t>
    </r>
    <r>
      <rPr>
        <sz val="10"/>
        <color theme="1"/>
        <rFont val="Book Antiqua"/>
        <family val="1"/>
      </rPr>
      <t>(34)</t>
    </r>
    <r>
      <rPr>
        <sz val="10"/>
        <color theme="1"/>
        <rFont val="標楷體"/>
        <family val="4"/>
        <charset val="136"/>
      </rPr>
      <t>欄</t>
    </r>
    <phoneticPr fontId="30" type="noConversion"/>
  </si>
  <si>
    <r>
      <rPr>
        <sz val="10"/>
        <color theme="1"/>
        <rFont val="標楷體"/>
        <family val="4"/>
        <charset val="136"/>
      </rPr>
      <t>調整後不動產稅後增值或稅後減少之金額，第</t>
    </r>
    <r>
      <rPr>
        <sz val="10"/>
        <color theme="1"/>
        <rFont val="Book Antiqua"/>
        <family val="1"/>
      </rPr>
      <t>(28)</t>
    </r>
    <r>
      <rPr>
        <sz val="10"/>
        <color theme="1"/>
        <rFont val="標楷體"/>
        <family val="4"/>
        <charset val="136"/>
      </rPr>
      <t>欄為</t>
    </r>
    <r>
      <rPr>
        <sz val="10"/>
        <color theme="1"/>
        <rFont val="Book Antiqua"/>
        <family val="1"/>
      </rPr>
      <t>Y</t>
    </r>
    <r>
      <rPr>
        <sz val="10"/>
        <color theme="1"/>
        <rFont val="標楷體"/>
        <family val="4"/>
        <charset val="136"/>
      </rPr>
      <t>者，其財務報表針對投資性不動產之後續衡量採公允價值模式之保險公司，於中華民國</t>
    </r>
    <r>
      <rPr>
        <sz val="10"/>
        <color theme="1"/>
        <rFont val="Book Antiqua"/>
        <family val="1"/>
      </rPr>
      <t>109</t>
    </r>
    <r>
      <rPr>
        <sz val="10"/>
        <color theme="1"/>
        <rFont val="標楷體"/>
        <family val="4"/>
        <charset val="136"/>
      </rPr>
      <t>年</t>
    </r>
    <r>
      <rPr>
        <sz val="10"/>
        <color theme="1"/>
        <rFont val="Book Antiqua"/>
        <family val="1"/>
      </rPr>
      <t>5</t>
    </r>
    <r>
      <rPr>
        <sz val="10"/>
        <color theme="1"/>
        <rFont val="標楷體"/>
        <family val="4"/>
        <charset val="136"/>
      </rPr>
      <t>月</t>
    </r>
    <r>
      <rPr>
        <sz val="10"/>
        <color theme="1"/>
        <rFont val="Book Antiqua"/>
        <family val="1"/>
      </rPr>
      <t>11</t>
    </r>
    <r>
      <rPr>
        <sz val="10"/>
        <color theme="1"/>
        <rFont val="標楷體"/>
        <family val="4"/>
        <charset val="136"/>
      </rPr>
      <t>日保險業財務報告編製準則修正發布前，原帳列投資性不動產之後續衡量已採用公允價值模式者，若市價高於帳面價值，則以稅後增值金額之</t>
    </r>
    <r>
      <rPr>
        <b/>
        <sz val="10"/>
        <color theme="1"/>
        <rFont val="Book Antiqua"/>
        <family val="1"/>
      </rPr>
      <t>85%</t>
    </r>
    <r>
      <rPr>
        <sz val="10"/>
        <color theme="1"/>
        <rFont val="標楷體"/>
        <family val="4"/>
        <charset val="136"/>
      </rPr>
      <t>列入自有資本；前述修正發布後採用公允價值模式者，以稅後增值金額之</t>
    </r>
    <r>
      <rPr>
        <sz val="10"/>
        <color theme="1"/>
        <rFont val="Book Antiqua"/>
        <family val="1"/>
      </rPr>
      <t>100%</t>
    </r>
    <r>
      <rPr>
        <sz val="10"/>
        <color theme="1"/>
        <rFont val="標楷體"/>
        <family val="4"/>
        <charset val="136"/>
      </rPr>
      <t>列入自有資本。若市價低於帳面價值，且未經會計師以減損認列者，則以稅後減少金額之</t>
    </r>
    <r>
      <rPr>
        <sz val="10"/>
        <color theme="1"/>
        <rFont val="Book Antiqua"/>
        <family val="1"/>
      </rPr>
      <t>100%</t>
    </r>
    <r>
      <rPr>
        <sz val="10"/>
        <color theme="1"/>
        <rFont val="標楷體"/>
        <family val="4"/>
        <charset val="136"/>
      </rPr>
      <t>由自有資本扣除。</t>
    </r>
    <phoneticPr fontId="30" type="noConversion"/>
  </si>
  <si>
    <r>
      <rPr>
        <sz val="10"/>
        <color theme="1"/>
        <rFont val="標楷體"/>
        <family val="4"/>
        <charset val="136"/>
      </rPr>
      <t>投資性不動產之後續衡量採公允價值模式者，以第</t>
    </r>
    <r>
      <rPr>
        <sz val="10"/>
        <color theme="1"/>
        <rFont val="Book Antiqua"/>
        <family val="1"/>
      </rPr>
      <t>(20)</t>
    </r>
    <r>
      <rPr>
        <sz val="10"/>
        <color theme="1"/>
        <rFont val="標楷體"/>
        <family val="4"/>
        <charset val="136"/>
      </rPr>
      <t>欄「後續衡量採用公允價值模式之影響淨額」作為計算第</t>
    </r>
    <r>
      <rPr>
        <sz val="10"/>
        <color theme="1"/>
        <rFont val="Book Antiqua"/>
        <family val="1"/>
      </rPr>
      <t>(34)</t>
    </r>
    <r>
      <rPr>
        <sz val="10"/>
        <color theme="1"/>
        <rFont val="標楷體"/>
        <family val="4"/>
        <charset val="136"/>
      </rPr>
      <t>欄「調整後不動產稅後增值或稅後減少之金額」之依據，無需填列第</t>
    </r>
    <r>
      <rPr>
        <sz val="10"/>
        <color theme="1"/>
        <rFont val="Book Antiqua"/>
        <family val="1"/>
      </rPr>
      <t>(29)</t>
    </r>
    <r>
      <rPr>
        <sz val="10"/>
        <color theme="1"/>
        <rFont val="標楷體"/>
        <family val="4"/>
        <charset val="136"/>
      </rPr>
      <t>欄到</t>
    </r>
    <r>
      <rPr>
        <sz val="10"/>
        <color theme="1"/>
        <rFont val="Book Antiqua"/>
        <family val="1"/>
      </rPr>
      <t>(33)</t>
    </r>
    <r>
      <rPr>
        <sz val="10"/>
        <color theme="1"/>
        <rFont val="標楷體"/>
        <family val="4"/>
        <charset val="136"/>
      </rPr>
      <t>欄</t>
    </r>
    <phoneticPr fontId="30" type="noConversion"/>
  </si>
  <si>
    <r>
      <rPr>
        <sz val="12"/>
        <color theme="1"/>
        <rFont val="標楷體"/>
        <family val="4"/>
        <charset val="136"/>
      </rPr>
      <t>單位：新台幣元</t>
    </r>
    <r>
      <rPr>
        <sz val="12"/>
        <color theme="1"/>
        <rFont val="Times New Roman"/>
        <family val="1"/>
      </rPr>
      <t>, %</t>
    </r>
    <phoneticPr fontId="28" type="noConversion"/>
  </si>
  <si>
    <r>
      <rPr>
        <b/>
        <sz val="12"/>
        <color theme="1"/>
        <rFont val="標楷體"/>
        <family val="4"/>
        <charset val="136"/>
      </rPr>
      <t>國內投資</t>
    </r>
  </si>
  <si>
    <r>
      <rPr>
        <b/>
        <sz val="12"/>
        <color theme="1"/>
        <rFont val="標楷體"/>
        <family val="4"/>
        <charset val="136"/>
      </rPr>
      <t>國外投資</t>
    </r>
  </si>
  <si>
    <r>
      <rPr>
        <b/>
        <sz val="12"/>
        <color theme="1"/>
        <rFont val="標楷體"/>
        <family val="4"/>
        <charset val="136"/>
      </rPr>
      <t>國內外投資合計</t>
    </r>
  </si>
  <si>
    <r>
      <rPr>
        <b/>
        <sz val="12"/>
        <color theme="1"/>
        <rFont val="標楷體"/>
        <family val="4"/>
        <charset val="136"/>
      </rPr>
      <t>帳載金額</t>
    </r>
    <phoneticPr fontId="30" type="noConversion"/>
  </si>
  <si>
    <r>
      <rPr>
        <b/>
        <sz val="12"/>
        <color theme="1"/>
        <rFont val="標楷體"/>
        <family val="4"/>
        <charset val="136"/>
      </rPr>
      <t>最近公允價值或淨值總金額</t>
    </r>
    <phoneticPr fontId="30" type="noConversion"/>
  </si>
  <si>
    <r>
      <rPr>
        <b/>
        <sz val="12"/>
        <color theme="1"/>
        <rFont val="標楷體"/>
        <family val="4"/>
        <charset val="136"/>
      </rPr>
      <t>未實現損益</t>
    </r>
    <r>
      <rPr>
        <b/>
        <sz val="12"/>
        <color theme="1"/>
        <rFont val="Times New Roman"/>
        <family val="1"/>
      </rPr>
      <t>-</t>
    </r>
    <r>
      <rPr>
        <b/>
        <sz val="12"/>
        <color theme="1"/>
        <rFont val="標楷體"/>
        <family val="4"/>
        <charset val="136"/>
      </rPr>
      <t>非以公允價值評價者</t>
    </r>
    <phoneticPr fontId="32" type="noConversion"/>
  </si>
  <si>
    <r>
      <rPr>
        <b/>
        <sz val="12"/>
        <color theme="1"/>
        <rFont val="標楷體"/>
        <family val="4"/>
        <charset val="136"/>
      </rPr>
      <t>未實現損益</t>
    </r>
    <r>
      <rPr>
        <b/>
        <sz val="12"/>
        <color theme="1"/>
        <rFont val="Times New Roman"/>
        <family val="1"/>
      </rPr>
      <t>-</t>
    </r>
    <r>
      <rPr>
        <b/>
        <sz val="12"/>
        <color theme="1"/>
        <rFont val="標楷體"/>
        <family val="4"/>
        <charset val="136"/>
      </rPr>
      <t>以公允價值評價者</t>
    </r>
  </si>
  <si>
    <r>
      <rPr>
        <b/>
        <sz val="12"/>
        <color theme="1"/>
        <rFont val="標楷體"/>
        <family val="4"/>
        <charset val="136"/>
      </rPr>
      <t>證券代號</t>
    </r>
  </si>
  <si>
    <r>
      <rPr>
        <b/>
        <sz val="12"/>
        <color theme="1"/>
        <rFont val="標楷體"/>
        <family val="4"/>
        <charset val="136"/>
      </rPr>
      <t>證券名稱</t>
    </r>
  </si>
  <si>
    <r>
      <rPr>
        <b/>
        <sz val="12"/>
        <color theme="1"/>
        <rFont val="標楷體"/>
        <family val="4"/>
        <charset val="136"/>
      </rPr>
      <t>證券種類</t>
    </r>
  </si>
  <si>
    <r>
      <rPr>
        <b/>
        <sz val="12"/>
        <color theme="1"/>
        <rFont val="標楷體"/>
        <family val="4"/>
        <charset val="136"/>
      </rPr>
      <t>發行機構</t>
    </r>
  </si>
  <si>
    <r>
      <rPr>
        <b/>
        <sz val="12"/>
        <color theme="1"/>
        <rFont val="標楷體"/>
        <family val="4"/>
        <charset val="136"/>
      </rPr>
      <t>投資型態</t>
    </r>
  </si>
  <si>
    <r>
      <rPr>
        <b/>
        <sz val="12"/>
        <color theme="1"/>
        <rFont val="標楷體"/>
        <family val="4"/>
        <charset val="136"/>
      </rPr>
      <t>持有資產幣別</t>
    </r>
  </si>
  <si>
    <r>
      <rPr>
        <b/>
        <sz val="12"/>
        <color theme="1"/>
        <rFont val="標楷體"/>
        <family val="4"/>
        <charset val="136"/>
      </rPr>
      <t>未實現損益</t>
    </r>
    <phoneticPr fontId="32" type="noConversion"/>
  </si>
  <si>
    <r>
      <rPr>
        <b/>
        <sz val="12"/>
        <color theme="1"/>
        <rFont val="標楷體"/>
        <family val="4"/>
        <charset val="136"/>
      </rPr>
      <t>帳載金額占資金總額比率</t>
    </r>
    <phoneticPr fontId="30" type="noConversion"/>
  </si>
  <si>
    <r>
      <rPr>
        <b/>
        <sz val="12"/>
        <color theme="1"/>
        <rFont val="標楷體"/>
        <family val="4"/>
        <charset val="136"/>
      </rPr>
      <t>取得成本</t>
    </r>
    <phoneticPr fontId="30" type="noConversion"/>
  </si>
  <si>
    <r>
      <rPr>
        <b/>
        <sz val="12"/>
        <color theme="1"/>
        <rFont val="標楷體"/>
        <family val="4"/>
        <charset val="136"/>
      </rPr>
      <t>是否為關係人</t>
    </r>
  </si>
  <si>
    <r>
      <rPr>
        <b/>
        <sz val="12"/>
        <color theme="1"/>
        <rFont val="標楷體"/>
        <family val="4"/>
        <charset val="136"/>
      </rPr>
      <t>非以公允價值評價者</t>
    </r>
    <phoneticPr fontId="28" type="noConversion"/>
  </si>
  <si>
    <r>
      <rPr>
        <b/>
        <sz val="12"/>
        <color theme="1"/>
        <rFont val="標楷體"/>
        <family val="4"/>
        <charset val="136"/>
      </rPr>
      <t>以公允價值評價者</t>
    </r>
  </si>
  <si>
    <r>
      <rPr>
        <sz val="12"/>
        <color theme="1"/>
        <rFont val="標楷體"/>
        <family val="4"/>
        <charset val="136"/>
      </rPr>
      <t>保管情形請填保管機構名稱及帳號，若屬集保帳戶請填集保。</t>
    </r>
    <phoneticPr fontId="30" type="noConversion"/>
  </si>
  <si>
    <r>
      <rPr>
        <sz val="12"/>
        <color theme="1"/>
        <rFont val="標楷體"/>
        <family val="4"/>
        <charset val="136"/>
      </rPr>
      <t>係指依資產負債表日前半年每日收盤價計算之算術平均價格。</t>
    </r>
    <phoneticPr fontId="30" type="noConversion"/>
  </si>
  <si>
    <r>
      <rPr>
        <sz val="12"/>
        <color theme="1"/>
        <rFont val="標楷體"/>
        <family val="4"/>
        <charset val="136"/>
      </rPr>
      <t>表</t>
    </r>
    <r>
      <rPr>
        <sz val="12"/>
        <color theme="1"/>
        <rFont val="Times New Roman"/>
        <family val="1"/>
      </rPr>
      <t>11-2</t>
    </r>
    <r>
      <rPr>
        <sz val="12"/>
        <color theme="1"/>
        <rFont val="標楷體"/>
        <family val="4"/>
        <charset val="136"/>
      </rPr>
      <t>：公司債餘額明細表</t>
    </r>
    <r>
      <rPr>
        <sz val="12"/>
        <color theme="1"/>
        <rFont val="Times New Roman"/>
        <family val="1"/>
      </rPr>
      <t>(</t>
    </r>
    <r>
      <rPr>
        <sz val="12"/>
        <color theme="1"/>
        <rFont val="標楷體"/>
        <family val="4"/>
        <charset val="136"/>
      </rPr>
      <t>總計</t>
    </r>
    <r>
      <rPr>
        <sz val="12"/>
        <color theme="1"/>
        <rFont val="Times New Roman"/>
        <family val="1"/>
      </rPr>
      <t>)</t>
    </r>
    <phoneticPr fontId="28" type="noConversion"/>
  </si>
  <si>
    <r>
      <rPr>
        <sz val="12"/>
        <color theme="1"/>
        <rFont val="標楷體"/>
        <family val="4"/>
        <charset val="136"/>
      </rPr>
      <t>單位：新台幣元</t>
    </r>
    <r>
      <rPr>
        <sz val="12"/>
        <color theme="1"/>
        <rFont val="Times New Roman"/>
        <family val="1"/>
      </rPr>
      <t>, %</t>
    </r>
    <phoneticPr fontId="30" type="noConversion"/>
  </si>
  <si>
    <r>
      <rPr>
        <sz val="12"/>
        <color theme="1"/>
        <rFont val="標楷體"/>
        <family val="4"/>
        <charset val="136"/>
      </rPr>
      <t>列號</t>
    </r>
  </si>
  <si>
    <r>
      <rPr>
        <sz val="12"/>
        <color theme="1"/>
        <rFont val="標楷體"/>
        <family val="4"/>
        <charset val="136"/>
      </rPr>
      <t>證券種類</t>
    </r>
  </si>
  <si>
    <r>
      <rPr>
        <sz val="12"/>
        <color theme="1"/>
        <rFont val="標楷體"/>
        <family val="4"/>
        <charset val="136"/>
      </rPr>
      <t>國內投資</t>
    </r>
  </si>
  <si>
    <r>
      <rPr>
        <sz val="12"/>
        <color theme="1"/>
        <rFont val="標楷體"/>
        <family val="4"/>
        <charset val="136"/>
      </rPr>
      <t>國外投資</t>
    </r>
  </si>
  <si>
    <r>
      <rPr>
        <sz val="12"/>
        <color theme="1"/>
        <rFont val="標楷體"/>
        <family val="4"/>
        <charset val="136"/>
      </rPr>
      <t>國內外投資合計</t>
    </r>
  </si>
  <si>
    <r>
      <rPr>
        <sz val="12"/>
        <color theme="1"/>
        <rFont val="標楷體"/>
        <family val="4"/>
        <charset val="136"/>
      </rPr>
      <t>備註</t>
    </r>
  </si>
  <si>
    <r>
      <rPr>
        <sz val="12"/>
        <color theme="1"/>
        <rFont val="標楷體"/>
        <family val="4"/>
        <charset val="136"/>
      </rPr>
      <t>帳載金額</t>
    </r>
    <phoneticPr fontId="30" type="noConversion"/>
  </si>
  <si>
    <r>
      <rPr>
        <sz val="12"/>
        <color theme="1"/>
        <rFont val="標楷體"/>
        <family val="4"/>
        <charset val="136"/>
      </rPr>
      <t>最近期成交日公允價值總金額</t>
    </r>
    <phoneticPr fontId="30" type="noConversion"/>
  </si>
  <si>
    <r>
      <rPr>
        <sz val="12"/>
        <color theme="1"/>
        <rFont val="標楷體"/>
        <family val="4"/>
        <charset val="136"/>
      </rPr>
      <t>未實現損益</t>
    </r>
    <r>
      <rPr>
        <sz val="12"/>
        <color theme="1"/>
        <rFont val="Times New Roman"/>
        <family val="1"/>
      </rPr>
      <t>-</t>
    </r>
    <r>
      <rPr>
        <sz val="12"/>
        <color theme="1"/>
        <rFont val="標楷體"/>
        <family val="4"/>
        <charset val="136"/>
      </rPr>
      <t>非以公允價值評價者</t>
    </r>
    <phoneticPr fontId="32" type="noConversion"/>
  </si>
  <si>
    <r>
      <rPr>
        <sz val="12"/>
        <color theme="1"/>
        <rFont val="標楷體"/>
        <family val="4"/>
        <charset val="136"/>
      </rPr>
      <t>未實現損益</t>
    </r>
    <r>
      <rPr>
        <sz val="12"/>
        <color theme="1"/>
        <rFont val="Times New Roman"/>
        <family val="1"/>
      </rPr>
      <t>-</t>
    </r>
    <r>
      <rPr>
        <sz val="12"/>
        <color theme="1"/>
        <rFont val="標楷體"/>
        <family val="4"/>
        <charset val="136"/>
      </rPr>
      <t>以公允價值評價者</t>
    </r>
  </si>
  <si>
    <r>
      <rPr>
        <sz val="12"/>
        <color theme="1"/>
        <rFont val="標楷體"/>
        <family val="4"/>
        <charset val="136"/>
      </rPr>
      <t>總計</t>
    </r>
    <r>
      <rPr>
        <sz val="12"/>
        <color theme="1"/>
        <rFont val="Times New Roman"/>
        <family val="1"/>
      </rPr>
      <t>(</t>
    </r>
    <r>
      <rPr>
        <sz val="12"/>
        <color theme="1"/>
        <rFont val="標楷體"/>
        <family val="4"/>
        <charset val="136"/>
      </rPr>
      <t>交易對象</t>
    </r>
    <r>
      <rPr>
        <sz val="12"/>
        <color theme="1"/>
        <rFont val="Times New Roman"/>
        <family val="1"/>
      </rPr>
      <t>)</t>
    </r>
  </si>
  <si>
    <r>
      <rPr>
        <sz val="12"/>
        <color theme="1"/>
        <rFont val="標楷體"/>
        <family val="4"/>
        <charset val="136"/>
      </rPr>
      <t>關係人公司債投資：</t>
    </r>
    <phoneticPr fontId="30" type="noConversion"/>
  </si>
  <si>
    <r>
      <rPr>
        <sz val="12"/>
        <color theme="1"/>
        <rFont val="標楷體"/>
        <family val="4"/>
        <charset val="136"/>
      </rPr>
      <t>透過損益按公允價值衡量之金融資產</t>
    </r>
    <r>
      <rPr>
        <sz val="12"/>
        <color theme="1"/>
        <rFont val="Times New Roman"/>
        <family val="1"/>
      </rPr>
      <t>-</t>
    </r>
    <r>
      <rPr>
        <sz val="12"/>
        <color theme="1"/>
        <rFont val="標楷體"/>
        <family val="4"/>
        <charset val="136"/>
      </rPr>
      <t>採用覆蓋法</t>
    </r>
    <phoneticPr fontId="30" type="noConversion"/>
  </si>
  <si>
    <r>
      <rPr>
        <sz val="12"/>
        <color theme="1"/>
        <rFont val="標楷體"/>
        <family val="4"/>
        <charset val="136"/>
      </rPr>
      <t>透過損益按公允價值衡量之金融資產</t>
    </r>
    <r>
      <rPr>
        <sz val="12"/>
        <color theme="1"/>
        <rFont val="Times New Roman"/>
        <family val="1"/>
      </rPr>
      <t>-</t>
    </r>
    <r>
      <rPr>
        <sz val="12"/>
        <color theme="1"/>
        <rFont val="標楷體"/>
        <family val="4"/>
        <charset val="136"/>
      </rPr>
      <t>未採用覆蓋法</t>
    </r>
    <phoneticPr fontId="30" type="noConversion"/>
  </si>
  <si>
    <r>
      <rPr>
        <sz val="12"/>
        <color theme="1"/>
        <rFont val="標楷體"/>
        <family val="4"/>
        <charset val="136"/>
      </rPr>
      <t>透過其他綜合損益按公允價值衡量之金融資產</t>
    </r>
    <phoneticPr fontId="30" type="noConversion"/>
  </si>
  <si>
    <r>
      <rPr>
        <sz val="12"/>
        <color theme="1"/>
        <rFont val="標楷體"/>
        <family val="4"/>
        <charset val="136"/>
      </rPr>
      <t>按攤銷後成本衡量之金融資產</t>
    </r>
    <phoneticPr fontId="30" type="noConversion"/>
  </si>
  <si>
    <r>
      <rPr>
        <sz val="12"/>
        <color theme="1"/>
        <rFont val="標楷體"/>
        <family val="4"/>
        <charset val="136"/>
      </rPr>
      <t>非關係人公司債投資：</t>
    </r>
    <phoneticPr fontId="30" type="noConversion"/>
  </si>
  <si>
    <r>
      <rPr>
        <sz val="12"/>
        <color theme="1"/>
        <rFont val="標楷體"/>
        <family val="4"/>
        <charset val="136"/>
      </rPr>
      <t>小計</t>
    </r>
  </si>
  <si>
    <r>
      <rPr>
        <sz val="12"/>
        <color theme="1"/>
        <rFont val="標楷體"/>
        <family val="4"/>
        <charset val="136"/>
      </rPr>
      <t>總計</t>
    </r>
    <r>
      <rPr>
        <sz val="12"/>
        <color theme="1"/>
        <rFont val="Times New Roman"/>
        <family val="1"/>
      </rPr>
      <t>(</t>
    </r>
    <r>
      <rPr>
        <sz val="12"/>
        <color theme="1"/>
        <rFont val="標楷體"/>
        <family val="4"/>
        <charset val="136"/>
      </rPr>
      <t>交易種類</t>
    </r>
    <r>
      <rPr>
        <sz val="12"/>
        <color theme="1"/>
        <rFont val="Times New Roman"/>
        <family val="1"/>
      </rPr>
      <t>)</t>
    </r>
  </si>
  <si>
    <r>
      <rPr>
        <sz val="12"/>
        <color theme="1"/>
        <rFont val="標楷體"/>
        <family val="4"/>
        <charset val="136"/>
      </rPr>
      <t>上市公司債</t>
    </r>
  </si>
  <si>
    <r>
      <rPr>
        <sz val="12"/>
        <color theme="1"/>
        <rFont val="標楷體"/>
        <family val="4"/>
        <charset val="136"/>
      </rPr>
      <t>上櫃公司債</t>
    </r>
  </si>
  <si>
    <r>
      <rPr>
        <sz val="12"/>
        <color theme="1"/>
        <rFont val="標楷體"/>
        <family val="4"/>
        <charset val="136"/>
      </rPr>
      <t>興櫃公司債</t>
    </r>
  </si>
  <si>
    <r>
      <rPr>
        <sz val="12"/>
        <color theme="1"/>
        <rFont val="標楷體"/>
        <family val="4"/>
        <charset val="136"/>
      </rPr>
      <t>非屬上市上櫃興櫃之其他公司債</t>
    </r>
  </si>
  <si>
    <r>
      <rPr>
        <sz val="12"/>
        <color theme="1"/>
        <rFont val="標楷體"/>
        <family val="4"/>
        <charset val="136"/>
      </rPr>
      <t>創業投資事業公司債</t>
    </r>
    <phoneticPr fontId="30" type="noConversion"/>
  </si>
  <si>
    <r>
      <rPr>
        <sz val="12"/>
        <color theme="1"/>
        <rFont val="標楷體"/>
        <family val="4"/>
        <charset val="136"/>
      </rPr>
      <t>有擔保公司債</t>
    </r>
    <phoneticPr fontId="30" type="noConversion"/>
  </si>
  <si>
    <r>
      <rPr>
        <sz val="12"/>
        <color theme="1"/>
        <rFont val="標楷體"/>
        <family val="4"/>
        <charset val="136"/>
      </rPr>
      <t>無擔保公司債</t>
    </r>
    <phoneticPr fontId="30" type="noConversion"/>
  </si>
  <si>
    <r>
      <rPr>
        <sz val="12"/>
        <color theme="1"/>
        <rFont val="標楷體"/>
        <family val="4"/>
        <charset val="136"/>
      </rPr>
      <t>可轉換公司債及附認股權公司債</t>
    </r>
    <phoneticPr fontId="28" type="noConversion"/>
  </si>
  <si>
    <r>
      <rPr>
        <sz val="12"/>
        <color theme="1"/>
        <rFont val="標楷體"/>
        <family val="4"/>
        <charset val="136"/>
      </rPr>
      <t>私募公司債</t>
    </r>
    <phoneticPr fontId="30" type="noConversion"/>
  </si>
  <si>
    <r>
      <rPr>
        <sz val="12"/>
        <color theme="1"/>
        <rFont val="標楷體"/>
        <family val="4"/>
        <charset val="136"/>
      </rPr>
      <t>專案運用公共及社會福利事業投資</t>
    </r>
    <phoneticPr fontId="30" type="noConversion"/>
  </si>
  <si>
    <r>
      <rPr>
        <sz val="12"/>
        <color theme="1"/>
        <rFont val="標楷體"/>
        <family val="4"/>
        <charset val="136"/>
      </rPr>
      <t>總計</t>
    </r>
    <r>
      <rPr>
        <sz val="12"/>
        <color theme="1"/>
        <rFont val="Times New Roman"/>
        <family val="1"/>
      </rPr>
      <t>(</t>
    </r>
    <r>
      <rPr>
        <sz val="12"/>
        <color theme="1"/>
        <rFont val="標楷體"/>
        <family val="4"/>
        <charset val="136"/>
      </rPr>
      <t>具資本性質債券</t>
    </r>
    <r>
      <rPr>
        <sz val="12"/>
        <color theme="1"/>
        <rFont val="Times New Roman"/>
        <family val="1"/>
      </rPr>
      <t>)</t>
    </r>
    <phoneticPr fontId="30" type="noConversion"/>
  </si>
  <si>
    <r>
      <rPr>
        <sz val="12"/>
        <color theme="1"/>
        <rFont val="標楷體"/>
        <family val="4"/>
        <charset val="136"/>
      </rPr>
      <t>具控制與從屬關係</t>
    </r>
    <phoneticPr fontId="30" type="noConversion"/>
  </si>
  <si>
    <r>
      <rPr>
        <sz val="12"/>
        <color theme="1"/>
        <rFont val="標楷體"/>
        <family val="4"/>
        <charset val="136"/>
      </rPr>
      <t>投資保險相關事業</t>
    </r>
    <phoneticPr fontId="30" type="noConversion"/>
  </si>
  <si>
    <r>
      <rPr>
        <sz val="12"/>
        <color theme="1"/>
        <rFont val="標楷體"/>
        <family val="4"/>
        <charset val="136"/>
      </rPr>
      <t>投資非保險相關事業</t>
    </r>
    <phoneticPr fontId="30" type="noConversion"/>
  </si>
  <si>
    <r>
      <rPr>
        <sz val="12"/>
        <color theme="1"/>
        <rFont val="標楷體"/>
        <family val="4"/>
        <charset val="136"/>
      </rPr>
      <t>非控制與從屬關係</t>
    </r>
    <phoneticPr fontId="30" type="noConversion"/>
  </si>
  <si>
    <r>
      <rPr>
        <sz val="12"/>
        <color theme="1"/>
        <rFont val="標楷體"/>
        <family val="4"/>
        <charset val="136"/>
      </rPr>
      <t>小計</t>
    </r>
    <r>
      <rPr>
        <sz val="12"/>
        <color theme="1"/>
        <rFont val="Times New Roman"/>
        <family val="1"/>
      </rPr>
      <t>(</t>
    </r>
    <r>
      <rPr>
        <sz val="12"/>
        <color theme="1"/>
        <rFont val="標楷體"/>
        <family val="4"/>
        <charset val="136"/>
      </rPr>
      <t>註</t>
    </r>
    <r>
      <rPr>
        <sz val="12"/>
        <color theme="1"/>
        <rFont val="Times New Roman"/>
        <family val="1"/>
      </rPr>
      <t>2)</t>
    </r>
    <phoneticPr fontId="30" type="noConversion"/>
  </si>
  <si>
    <r>
      <rPr>
        <sz val="12"/>
        <color theme="1"/>
        <rFont val="標楷體"/>
        <family val="4"/>
        <charset val="136"/>
      </rPr>
      <t>期末公司債投資餘額</t>
    </r>
    <r>
      <rPr>
        <sz val="12"/>
        <color theme="1"/>
        <rFont val="Times New Roman"/>
        <family val="1"/>
      </rPr>
      <t>(</t>
    </r>
    <r>
      <rPr>
        <sz val="12"/>
        <color theme="1"/>
        <rFont val="標楷體"/>
        <family val="4"/>
        <charset val="136"/>
      </rPr>
      <t>列</t>
    </r>
    <r>
      <rPr>
        <sz val="12"/>
        <color theme="1"/>
        <rFont val="Times New Roman"/>
        <family val="1"/>
      </rPr>
      <t>16)</t>
    </r>
    <phoneticPr fontId="30" type="noConversion"/>
  </si>
  <si>
    <r>
      <rPr>
        <sz val="12"/>
        <color theme="1"/>
        <rFont val="標楷體"/>
        <family val="4"/>
        <charset val="136"/>
      </rPr>
      <t>列</t>
    </r>
    <r>
      <rPr>
        <sz val="12"/>
        <color theme="1"/>
        <rFont val="Times New Roman"/>
        <family val="1"/>
      </rPr>
      <t>17</t>
    </r>
    <r>
      <rPr>
        <sz val="12"/>
        <color theme="1"/>
        <rFont val="標楷體"/>
        <family val="4"/>
        <charset val="136"/>
      </rPr>
      <t>至列</t>
    </r>
    <r>
      <rPr>
        <sz val="12"/>
        <color theme="1"/>
        <rFont val="Times New Roman"/>
        <family val="1"/>
      </rPr>
      <t>22</t>
    </r>
    <r>
      <rPr>
        <sz val="12"/>
        <color theme="1"/>
        <rFont val="標楷體"/>
        <family val="4"/>
        <charset val="136"/>
      </rPr>
      <t>屬於屬性分類無需加總。</t>
    </r>
    <phoneticPr fontId="30" type="noConversion"/>
  </si>
  <si>
    <r>
      <rPr>
        <sz val="12"/>
        <color theme="1"/>
        <rFont val="標楷體"/>
        <family val="4"/>
        <charset val="136"/>
      </rPr>
      <t>小計應與「表</t>
    </r>
    <r>
      <rPr>
        <sz val="12"/>
        <color theme="1"/>
        <rFont val="Times New Roman"/>
        <family val="1"/>
      </rPr>
      <t>11-1</t>
    </r>
    <r>
      <rPr>
        <sz val="12"/>
        <color theme="1"/>
        <rFont val="標楷體"/>
        <family val="4"/>
        <charset val="136"/>
      </rPr>
      <t>：公司債餘額明細表」第</t>
    </r>
    <r>
      <rPr>
        <sz val="12"/>
        <color theme="1"/>
        <rFont val="Times New Roman"/>
        <family val="1"/>
      </rPr>
      <t>(14)</t>
    </r>
    <r>
      <rPr>
        <sz val="12"/>
        <color theme="1"/>
        <rFont val="標楷體"/>
        <family val="4"/>
        <charset val="136"/>
      </rPr>
      <t>欄填列為</t>
    </r>
    <r>
      <rPr>
        <sz val="12"/>
        <color theme="1"/>
        <rFont val="Times New Roman"/>
        <family val="1"/>
      </rPr>
      <t>"Y"</t>
    </r>
    <r>
      <rPr>
        <sz val="12"/>
        <color theme="1"/>
        <rFont val="標楷體"/>
        <family val="4"/>
        <charset val="136"/>
      </rPr>
      <t>者之期末帳載金額合計數相同。</t>
    </r>
    <phoneticPr fontId="30" type="noConversion"/>
  </si>
  <si>
    <r>
      <rPr>
        <sz val="12"/>
        <color theme="1"/>
        <rFont val="標楷體"/>
        <family val="4"/>
        <charset val="136"/>
      </rPr>
      <t>表</t>
    </r>
    <r>
      <rPr>
        <sz val="12"/>
        <color theme="1"/>
        <rFont val="Times New Roman"/>
        <family val="1"/>
      </rPr>
      <t>11-1</t>
    </r>
    <r>
      <rPr>
        <sz val="12"/>
        <color theme="1"/>
        <rFont val="標楷體"/>
        <family val="4"/>
        <charset val="136"/>
      </rPr>
      <t>：公司債餘額明細表</t>
    </r>
    <phoneticPr fontId="30" type="noConversion"/>
  </si>
  <si>
    <r>
      <rPr>
        <b/>
        <sz val="12"/>
        <color theme="1"/>
        <rFont val="標楷體"/>
        <family val="4"/>
        <charset val="136"/>
      </rPr>
      <t>是否為專案運用公共及社會福利事業投資</t>
    </r>
    <phoneticPr fontId="30" type="noConversion"/>
  </si>
  <si>
    <r>
      <rPr>
        <b/>
        <sz val="12"/>
        <color theme="1"/>
        <rFont val="標楷體"/>
        <family val="4"/>
        <charset val="136"/>
      </rPr>
      <t>是否為具資本性質債券</t>
    </r>
    <phoneticPr fontId="30" type="noConversion"/>
  </si>
  <si>
    <r>
      <rPr>
        <b/>
        <sz val="12"/>
        <color theme="1"/>
        <rFont val="標楷體"/>
        <family val="4"/>
        <charset val="136"/>
      </rPr>
      <t>是否屬實質互相投資之具資本性質債券</t>
    </r>
    <phoneticPr fontId="30" type="noConversion"/>
  </si>
  <si>
    <r>
      <rPr>
        <b/>
        <sz val="12"/>
        <color theme="1"/>
        <rFont val="標楷體"/>
        <family val="4"/>
        <charset val="136"/>
      </rPr>
      <t>發行公司隸屬國家</t>
    </r>
  </si>
  <si>
    <r>
      <rPr>
        <b/>
        <sz val="12"/>
        <color theme="1"/>
        <rFont val="標楷體"/>
        <family val="4"/>
        <charset val="136"/>
      </rPr>
      <t>是否為擔保公司債</t>
    </r>
  </si>
  <si>
    <r>
      <rPr>
        <b/>
        <sz val="12"/>
        <color theme="1"/>
        <rFont val="標楷體"/>
        <family val="4"/>
        <charset val="136"/>
      </rPr>
      <t>交易市場型態</t>
    </r>
  </si>
  <si>
    <r>
      <rPr>
        <b/>
        <sz val="12"/>
        <color theme="1"/>
        <rFont val="標楷體"/>
        <family val="4"/>
        <charset val="136"/>
      </rPr>
      <t>到期
年月日</t>
    </r>
  </si>
  <si>
    <r>
      <rPr>
        <b/>
        <sz val="12"/>
        <color theme="1"/>
        <rFont val="標楷體"/>
        <family val="4"/>
        <charset val="136"/>
      </rPr>
      <t>帳載金額占該發行公司債之公司業主權益比率</t>
    </r>
    <r>
      <rPr>
        <b/>
        <sz val="12"/>
        <color theme="1"/>
        <rFont val="Times New Roman"/>
        <family val="1"/>
      </rPr>
      <t>%</t>
    </r>
    <phoneticPr fontId="30" type="noConversion"/>
  </si>
  <si>
    <r>
      <rPr>
        <b/>
        <sz val="12"/>
        <color theme="1"/>
        <rFont val="標楷體"/>
        <family val="4"/>
        <charset val="136"/>
      </rPr>
      <t>最近期成交日公允價值總金額</t>
    </r>
    <phoneticPr fontId="30" type="noConversion"/>
  </si>
  <si>
    <r>
      <rPr>
        <b/>
        <sz val="12"/>
        <color theme="1"/>
        <rFont val="標楷體"/>
        <family val="4"/>
        <charset val="136"/>
      </rPr>
      <t>信用評等機構</t>
    </r>
  </si>
  <si>
    <r>
      <rPr>
        <b/>
        <sz val="12"/>
        <color theme="1"/>
        <rFont val="標楷體"/>
        <family val="4"/>
        <charset val="136"/>
      </rPr>
      <t>評等等級</t>
    </r>
  </si>
  <si>
    <r>
      <rPr>
        <sz val="12"/>
        <color theme="1"/>
        <rFont val="標楷體"/>
        <family val="4"/>
        <charset val="136"/>
      </rPr>
      <t>評等等級請依信用評等機構所列填寫，並以最近一年之評等資料填寫，若無信用評等者請填無。</t>
    </r>
    <phoneticPr fontId="30" type="noConversion"/>
  </si>
  <si>
    <r>
      <rPr>
        <sz val="12"/>
        <color theme="1"/>
        <rFont val="標楷體"/>
        <family val="4"/>
        <charset val="136"/>
      </rPr>
      <t>投資型態請依序填列</t>
    </r>
    <r>
      <rPr>
        <sz val="12"/>
        <color theme="1"/>
        <rFont val="Times New Roman"/>
        <family val="1"/>
      </rPr>
      <t>A1.</t>
    </r>
    <r>
      <rPr>
        <sz val="12"/>
        <color theme="1"/>
        <rFont val="標楷體"/>
        <family val="4"/>
        <charset val="136"/>
      </rPr>
      <t>透過損益按公允價值衡量之金融資產</t>
    </r>
    <r>
      <rPr>
        <sz val="12"/>
        <color theme="1"/>
        <rFont val="Times New Roman"/>
        <family val="1"/>
      </rPr>
      <t>-</t>
    </r>
    <r>
      <rPr>
        <sz val="12"/>
        <color theme="1"/>
        <rFont val="標楷體"/>
        <family val="4"/>
        <charset val="136"/>
      </rPr>
      <t>採用覆蓋法</t>
    </r>
    <r>
      <rPr>
        <sz val="12"/>
        <color theme="1"/>
        <rFont val="Times New Roman"/>
        <family val="1"/>
      </rPr>
      <t>, A2.</t>
    </r>
    <r>
      <rPr>
        <sz val="12"/>
        <color theme="1"/>
        <rFont val="標楷體"/>
        <family val="4"/>
        <charset val="136"/>
      </rPr>
      <t>透過損益按公允價值衡量之金融資產</t>
    </r>
    <r>
      <rPr>
        <sz val="12"/>
        <color theme="1"/>
        <rFont val="Times New Roman"/>
        <family val="1"/>
      </rPr>
      <t>-</t>
    </r>
    <r>
      <rPr>
        <sz val="12"/>
        <color theme="1"/>
        <rFont val="標楷體"/>
        <family val="4"/>
        <charset val="136"/>
      </rPr>
      <t>未採用覆蓋法</t>
    </r>
    <r>
      <rPr>
        <sz val="12"/>
        <color theme="1"/>
        <rFont val="Times New Roman"/>
        <family val="1"/>
      </rPr>
      <t>, B.</t>
    </r>
    <r>
      <rPr>
        <sz val="12"/>
        <color theme="1"/>
        <rFont val="標楷體"/>
        <family val="4"/>
        <charset val="136"/>
      </rPr>
      <t>透過其他綜合損益按公允價值衡量之金融資產</t>
    </r>
    <r>
      <rPr>
        <sz val="12"/>
        <color theme="1"/>
        <rFont val="Times New Roman"/>
        <family val="1"/>
      </rPr>
      <t xml:space="preserve">, </t>
    </r>
    <phoneticPr fontId="30" type="noConversion"/>
  </si>
  <si>
    <r>
      <t>C.</t>
    </r>
    <r>
      <rPr>
        <sz val="12"/>
        <color theme="1"/>
        <rFont val="標楷體"/>
        <family val="4"/>
        <charset val="136"/>
      </rPr>
      <t>按攤銷後成本衡量之金融資產</t>
    </r>
    <r>
      <rPr>
        <sz val="12"/>
        <color theme="1"/>
        <rFont val="Times New Roman"/>
        <family val="1"/>
      </rPr>
      <t>(</t>
    </r>
    <r>
      <rPr>
        <sz val="12"/>
        <color theme="1"/>
        <rFont val="標楷體"/>
        <family val="4"/>
        <charset val="136"/>
      </rPr>
      <t>以上均含其他、存出抵繳保證金、財務危機之公司債券等</t>
    </r>
    <r>
      <rPr>
        <sz val="12"/>
        <color theme="1"/>
        <rFont val="Times New Roman"/>
        <family val="1"/>
      </rPr>
      <t>)</t>
    </r>
    <r>
      <rPr>
        <sz val="12"/>
        <color theme="1"/>
        <rFont val="標楷體"/>
        <family val="4"/>
        <charset val="136"/>
      </rPr>
      <t>。</t>
    </r>
    <phoneticPr fontId="30" type="noConversion"/>
  </si>
  <si>
    <r>
      <rPr>
        <sz val="12"/>
        <color theme="1"/>
        <rFont val="標楷體"/>
        <family val="4"/>
        <charset val="136"/>
      </rPr>
      <t>是否為專案運用公共及社會福利事業投資請依序填列</t>
    </r>
    <r>
      <rPr>
        <sz val="12"/>
        <color theme="1"/>
        <rFont val="Times New Roman"/>
        <family val="1"/>
      </rPr>
      <t>A.</t>
    </r>
    <r>
      <rPr>
        <sz val="12"/>
        <color theme="1"/>
        <rFont val="標楷體"/>
        <family val="4"/>
        <charset val="136"/>
      </rPr>
      <t>專案運用</t>
    </r>
    <r>
      <rPr>
        <sz val="12"/>
        <color theme="1"/>
        <rFont val="Times New Roman"/>
        <family val="1"/>
      </rPr>
      <t>-</t>
    </r>
    <r>
      <rPr>
        <sz val="12"/>
        <color theme="1"/>
        <rFont val="標楷體"/>
        <family val="4"/>
        <charset val="136"/>
      </rPr>
      <t>非創業投資</t>
    </r>
    <r>
      <rPr>
        <sz val="12"/>
        <color theme="1"/>
        <rFont val="Times New Roman"/>
        <family val="1"/>
      </rPr>
      <t>, B.</t>
    </r>
    <r>
      <rPr>
        <sz val="12"/>
        <color theme="1"/>
        <rFont val="標楷體"/>
        <family val="4"/>
        <charset val="136"/>
      </rPr>
      <t>專案運用</t>
    </r>
    <r>
      <rPr>
        <sz val="12"/>
        <color theme="1"/>
        <rFont val="Times New Roman"/>
        <family val="1"/>
      </rPr>
      <t>-</t>
    </r>
    <r>
      <rPr>
        <sz val="12"/>
        <color theme="1"/>
        <rFont val="標楷體"/>
        <family val="4"/>
        <charset val="136"/>
      </rPr>
      <t>創業投資</t>
    </r>
    <r>
      <rPr>
        <sz val="12"/>
        <color theme="1"/>
        <rFont val="Times New Roman"/>
        <family val="1"/>
      </rPr>
      <t>, C.</t>
    </r>
    <r>
      <rPr>
        <sz val="12"/>
        <color theme="1"/>
        <rFont val="標楷體"/>
        <family val="4"/>
        <charset val="136"/>
      </rPr>
      <t>政策性之專案運用、公共及社會福利事業投資</t>
    </r>
    <r>
      <rPr>
        <sz val="12"/>
        <color theme="1"/>
        <rFont val="Times New Roman"/>
        <family val="1"/>
      </rPr>
      <t>(</t>
    </r>
    <r>
      <rPr>
        <sz val="12"/>
        <color theme="1"/>
        <rFont val="標楷體"/>
        <family val="4"/>
        <charset val="136"/>
      </rPr>
      <t>含長期照護產業</t>
    </r>
    <r>
      <rPr>
        <sz val="12"/>
        <color theme="1"/>
        <rFont val="Times New Roman"/>
        <family val="1"/>
      </rPr>
      <t>)</t>
    </r>
    <r>
      <rPr>
        <sz val="12"/>
        <color theme="1"/>
        <rFont val="標楷體"/>
        <family val="4"/>
        <charset val="136"/>
      </rPr>
      <t>與其他主管機關核准項目</t>
    </r>
    <r>
      <rPr>
        <sz val="12"/>
        <color theme="1"/>
        <rFont val="Times New Roman"/>
        <family val="1"/>
      </rPr>
      <t>, D.</t>
    </r>
    <r>
      <rPr>
        <sz val="12"/>
        <color theme="1"/>
        <rFont val="標楷體"/>
        <family val="4"/>
        <charset val="136"/>
      </rPr>
      <t>非屬專案運用公共及社會福利事業投資。</t>
    </r>
    <phoneticPr fontId="30" type="noConversion"/>
  </si>
  <si>
    <r>
      <rPr>
        <sz val="12"/>
        <color theme="1"/>
        <rFont val="標楷體"/>
        <family val="4"/>
        <charset val="136"/>
      </rPr>
      <t>是否為擔保公司債請依序填列</t>
    </r>
    <r>
      <rPr>
        <sz val="12"/>
        <color theme="1"/>
        <rFont val="Times New Roman"/>
        <family val="1"/>
      </rPr>
      <t>A.</t>
    </r>
    <r>
      <rPr>
        <sz val="12"/>
        <color theme="1"/>
        <rFont val="標楷體"/>
        <family val="4"/>
        <charset val="136"/>
      </rPr>
      <t>有擔保公司債</t>
    </r>
    <r>
      <rPr>
        <sz val="12"/>
        <color theme="1"/>
        <rFont val="Times New Roman"/>
        <family val="1"/>
      </rPr>
      <t>, B.</t>
    </r>
    <r>
      <rPr>
        <sz val="12"/>
        <color theme="1"/>
        <rFont val="標楷體"/>
        <family val="4"/>
        <charset val="136"/>
      </rPr>
      <t>無擔保公司債</t>
    </r>
    <r>
      <rPr>
        <sz val="12"/>
        <color theme="1"/>
        <rFont val="Times New Roman"/>
        <family val="1"/>
      </rPr>
      <t>, C.</t>
    </r>
    <r>
      <rPr>
        <sz val="12"/>
        <color theme="1"/>
        <rFont val="標楷體"/>
        <family val="4"/>
        <charset val="136"/>
      </rPr>
      <t>可轉換公司債及附認股權公司債</t>
    </r>
    <r>
      <rPr>
        <sz val="12"/>
        <color theme="1"/>
        <rFont val="Times New Roman"/>
        <family val="1"/>
      </rPr>
      <t>, D.</t>
    </r>
    <r>
      <rPr>
        <sz val="12"/>
        <color theme="1"/>
        <rFont val="標楷體"/>
        <family val="4"/>
        <charset val="136"/>
      </rPr>
      <t>其他。</t>
    </r>
    <phoneticPr fontId="28" type="noConversion"/>
  </si>
  <si>
    <r>
      <rPr>
        <sz val="12"/>
        <color theme="1"/>
        <rFont val="標楷體"/>
        <family val="4"/>
        <charset val="136"/>
      </rPr>
      <t>交易市場型態請填列</t>
    </r>
    <r>
      <rPr>
        <sz val="12"/>
        <color theme="1"/>
        <rFont val="Times New Roman"/>
        <family val="1"/>
      </rPr>
      <t>A.</t>
    </r>
    <r>
      <rPr>
        <sz val="12"/>
        <color theme="1"/>
        <rFont val="標楷體"/>
        <family val="4"/>
        <charset val="136"/>
      </rPr>
      <t>集中</t>
    </r>
    <r>
      <rPr>
        <sz val="12"/>
        <color theme="1"/>
        <rFont val="Times New Roman"/>
        <family val="1"/>
      </rPr>
      <t>, B.</t>
    </r>
    <r>
      <rPr>
        <sz val="12"/>
        <color theme="1"/>
        <rFont val="標楷體"/>
        <family val="4"/>
        <charset val="136"/>
      </rPr>
      <t>店頭</t>
    </r>
    <r>
      <rPr>
        <sz val="12"/>
        <color theme="1"/>
        <rFont val="Times New Roman"/>
        <family val="1"/>
      </rPr>
      <t>, C.</t>
    </r>
    <r>
      <rPr>
        <sz val="12"/>
        <color theme="1"/>
        <rFont val="標楷體"/>
        <family val="4"/>
        <charset val="136"/>
      </rPr>
      <t>其他。</t>
    </r>
    <phoneticPr fontId="30" type="noConversion"/>
  </si>
  <si>
    <r>
      <rPr>
        <sz val="12"/>
        <color theme="1"/>
        <rFont val="標楷體"/>
        <family val="4"/>
        <charset val="136"/>
      </rPr>
      <t>本表均含國內外投資</t>
    </r>
    <r>
      <rPr>
        <sz val="12"/>
        <color theme="1"/>
        <rFont val="Times New Roman"/>
        <family val="1"/>
      </rPr>
      <t>,</t>
    </r>
    <r>
      <rPr>
        <sz val="12"/>
        <color theme="1"/>
        <rFont val="標楷體"/>
        <family val="4"/>
        <charset val="136"/>
      </rPr>
      <t>若屬國外投資者於持有資產幣別請填該幣別代號如</t>
    </r>
    <r>
      <rPr>
        <sz val="12"/>
        <color theme="1"/>
        <rFont val="Times New Roman"/>
        <family val="1"/>
      </rPr>
      <t>USD</t>
    </r>
    <r>
      <rPr>
        <sz val="12"/>
        <color theme="1"/>
        <rFont val="標楷體"/>
        <family val="4"/>
        <charset val="136"/>
      </rPr>
      <t>，若投資新興市場而按已開發國家幣別計價者，請將該幣別增加一碼如</t>
    </r>
    <r>
      <rPr>
        <sz val="12"/>
        <color theme="1"/>
        <rFont val="Times New Roman"/>
        <family val="1"/>
      </rPr>
      <t>USD-1</t>
    </r>
    <r>
      <rPr>
        <sz val="12"/>
        <color theme="1"/>
        <rFont val="標楷體"/>
        <family val="4"/>
        <charset val="136"/>
      </rPr>
      <t>。</t>
    </r>
    <phoneticPr fontId="30" type="noConversion"/>
  </si>
  <si>
    <r>
      <rPr>
        <sz val="12"/>
        <color theme="1"/>
        <rFont val="標楷體"/>
        <family val="4"/>
        <charset val="136"/>
      </rPr>
      <t>到期年月日填寫方式為</t>
    </r>
    <r>
      <rPr>
        <sz val="12"/>
        <color theme="1"/>
        <rFont val="Times New Roman"/>
        <family val="1"/>
      </rPr>
      <t>2005/06/25</t>
    </r>
    <r>
      <rPr>
        <sz val="12"/>
        <color theme="1"/>
        <rFont val="標楷體"/>
        <family val="4"/>
        <charset val="136"/>
      </rPr>
      <t>。</t>
    </r>
    <phoneticPr fontId="30" type="noConversion"/>
  </si>
  <si>
    <r>
      <rPr>
        <sz val="12"/>
        <color theme="1"/>
        <rFont val="標楷體"/>
        <family val="4"/>
        <charset val="136"/>
      </rPr>
      <t>若屬國外投資</t>
    </r>
    <r>
      <rPr>
        <sz val="12"/>
        <color theme="1"/>
        <rFont val="Times New Roman"/>
        <family val="1"/>
      </rPr>
      <t>,</t>
    </r>
    <r>
      <rPr>
        <sz val="12"/>
        <color theme="1"/>
        <rFont val="標楷體"/>
        <family val="4"/>
        <charset val="136"/>
      </rPr>
      <t>請以期末匯率換算為新台幣帳面價值，並以該發行公司債之公司股東權益金額計算其投資比率。</t>
    </r>
    <phoneticPr fontId="30" type="noConversion"/>
  </si>
  <si>
    <r>
      <rPr>
        <sz val="12"/>
        <color theme="1"/>
        <rFont val="標楷體"/>
        <family val="4"/>
        <charset val="136"/>
      </rPr>
      <t>是否為具資本性質債券，請填列</t>
    </r>
    <r>
      <rPr>
        <sz val="12"/>
        <color theme="1"/>
        <rFont val="Times New Roman"/>
        <family val="1"/>
      </rPr>
      <t>Y.</t>
    </r>
    <r>
      <rPr>
        <sz val="12"/>
        <color theme="1"/>
        <rFont val="標楷體"/>
        <family val="4"/>
        <charset val="136"/>
      </rPr>
      <t>具資本性質債券</t>
    </r>
    <r>
      <rPr>
        <sz val="12"/>
        <color theme="1"/>
        <rFont val="Times New Roman"/>
        <family val="1"/>
      </rPr>
      <t>, N.</t>
    </r>
    <r>
      <rPr>
        <sz val="12"/>
        <color theme="1"/>
        <rFont val="標楷體"/>
        <family val="4"/>
        <charset val="136"/>
      </rPr>
      <t>非具資本性質債券。</t>
    </r>
    <phoneticPr fontId="30" type="noConversion"/>
  </si>
  <si>
    <r>
      <rPr>
        <sz val="12"/>
        <color theme="1"/>
        <rFont val="標楷體"/>
        <family val="4"/>
        <charset val="136"/>
      </rPr>
      <t>是否屬實質互相投資之具資本性質債券，請填列</t>
    </r>
    <r>
      <rPr>
        <sz val="12"/>
        <color theme="1"/>
        <rFont val="Times New Roman"/>
        <family val="1"/>
      </rPr>
      <t>A.</t>
    </r>
    <r>
      <rPr>
        <sz val="12"/>
        <color theme="1"/>
        <rFont val="標楷體"/>
        <family val="4"/>
        <charset val="136"/>
      </rPr>
      <t>屬實質互相投資之具資本性質債券</t>
    </r>
    <r>
      <rPr>
        <sz val="12"/>
        <color theme="1"/>
        <rFont val="Times New Roman"/>
        <family val="1"/>
      </rPr>
      <t>, B.</t>
    </r>
    <r>
      <rPr>
        <sz val="12"/>
        <color theme="1"/>
        <rFont val="標楷體"/>
        <family val="4"/>
        <charset val="136"/>
      </rPr>
      <t>非屬實質互相投資之具資本性質債券</t>
    </r>
    <r>
      <rPr>
        <sz val="12"/>
        <color theme="1"/>
        <rFont val="Times New Roman"/>
        <family val="1"/>
      </rPr>
      <t>-</t>
    </r>
    <r>
      <rPr>
        <sz val="12"/>
        <color theme="1"/>
        <rFont val="標楷體"/>
        <family val="4"/>
        <charset val="136"/>
      </rPr>
      <t>其發行者係國內保險業或國內金控公司</t>
    </r>
    <r>
      <rPr>
        <sz val="12"/>
        <color theme="1"/>
        <rFont val="Times New Roman"/>
        <family val="1"/>
      </rPr>
      <t>(</t>
    </r>
    <r>
      <rPr>
        <sz val="12"/>
        <color theme="1"/>
        <rFont val="標楷體"/>
        <family val="4"/>
        <charset val="136"/>
      </rPr>
      <t>為注資其保險子公司、為轉投資保險公司及其他經主管機關認定者</t>
    </r>
    <r>
      <rPr>
        <sz val="12"/>
        <color theme="1"/>
        <rFont val="Times New Roman"/>
        <family val="1"/>
      </rPr>
      <t>), C.</t>
    </r>
    <r>
      <rPr>
        <sz val="12"/>
        <color theme="1"/>
        <rFont val="標楷體"/>
        <family val="4"/>
        <charset val="136"/>
      </rPr>
      <t>非屬實質互相投資之具資本性質債券</t>
    </r>
    <r>
      <rPr>
        <sz val="12"/>
        <color theme="1"/>
        <rFont val="Times New Roman"/>
        <family val="1"/>
      </rPr>
      <t>-</t>
    </r>
    <r>
      <rPr>
        <sz val="12"/>
        <color theme="1"/>
        <rFont val="標楷體"/>
        <family val="4"/>
        <charset val="136"/>
      </rPr>
      <t>其他</t>
    </r>
    <r>
      <rPr>
        <sz val="12"/>
        <color theme="1"/>
        <rFont val="Times New Roman"/>
        <family val="1"/>
      </rPr>
      <t>, D.</t>
    </r>
    <r>
      <rPr>
        <sz val="12"/>
        <color theme="1"/>
        <rFont val="標楷體"/>
        <family val="4"/>
        <charset val="136"/>
      </rPr>
      <t>非具資本性質債券。是否屬實質互相投資請參考保險事業發展中心提供之實質互相投資公司清單。</t>
    </r>
    <phoneticPr fontId="30" type="noConversion"/>
  </si>
  <si>
    <r>
      <rPr>
        <sz val="12"/>
        <color theme="1"/>
        <rFont val="標楷體"/>
        <family val="4"/>
        <charset val="136"/>
      </rPr>
      <t>所稱屬實質互相投資，係指依金管保財字第</t>
    </r>
    <r>
      <rPr>
        <sz val="12"/>
        <color theme="1"/>
        <rFont val="Times New Roman"/>
        <family val="1"/>
      </rPr>
      <t>10804277130</t>
    </r>
    <r>
      <rPr>
        <sz val="12"/>
        <color theme="1"/>
        <rFont val="標楷體"/>
        <family val="4"/>
        <charset val="136"/>
      </rPr>
      <t>號函附件項目</t>
    </r>
    <r>
      <rPr>
        <sz val="12"/>
        <color theme="1"/>
        <rFont val="Times New Roman"/>
        <family val="1"/>
      </rPr>
      <t>2</t>
    </r>
    <r>
      <rPr>
        <sz val="12"/>
        <color theme="1"/>
        <rFont val="標楷體"/>
        <family val="4"/>
        <charset val="136"/>
      </rPr>
      <t>：①保險業實質互相投資於「國內保險業」發行之具資本性質債券；或②自</t>
    </r>
    <r>
      <rPr>
        <sz val="12"/>
        <color theme="1"/>
        <rFont val="Times New Roman"/>
        <family val="1"/>
      </rPr>
      <t>108</t>
    </r>
    <r>
      <rPr>
        <sz val="12"/>
        <color theme="1"/>
        <rFont val="標楷體"/>
        <family val="4"/>
        <charset val="136"/>
      </rPr>
      <t>年</t>
    </r>
    <r>
      <rPr>
        <sz val="12"/>
        <color theme="1"/>
        <rFont val="Times New Roman"/>
        <family val="1"/>
      </rPr>
      <t>11</t>
    </r>
    <r>
      <rPr>
        <sz val="12"/>
        <color theme="1"/>
        <rFont val="標楷體"/>
        <family val="4"/>
        <charset val="136"/>
      </rPr>
      <t>月</t>
    </r>
    <r>
      <rPr>
        <sz val="12"/>
        <color theme="1"/>
        <rFont val="Times New Roman"/>
        <family val="1"/>
      </rPr>
      <t>1</t>
    </r>
    <r>
      <rPr>
        <sz val="12"/>
        <color theme="1"/>
        <rFont val="標楷體"/>
        <family val="4"/>
        <charset val="136"/>
      </rPr>
      <t>日起保險業新增實質互相投資於「國內金控公司」發行之具資本性質債券。</t>
    </r>
    <phoneticPr fontId="30" type="noConversion"/>
  </si>
  <si>
    <r>
      <rPr>
        <b/>
        <sz val="12"/>
        <color theme="1"/>
        <rFont val="標楷體"/>
        <family val="4"/>
        <charset val="136"/>
      </rPr>
      <t>項目</t>
    </r>
  </si>
  <si>
    <r>
      <rPr>
        <b/>
        <sz val="12"/>
        <color theme="1"/>
        <rFont val="標楷體"/>
        <family val="4"/>
        <charset val="136"/>
      </rPr>
      <t>帳載金額</t>
    </r>
    <phoneticPr fontId="28" type="noConversion"/>
  </si>
  <si>
    <r>
      <rPr>
        <b/>
        <sz val="12"/>
        <color theme="1"/>
        <rFont val="標楷體"/>
        <family val="4"/>
        <charset val="136"/>
      </rPr>
      <t>公允價值</t>
    </r>
    <phoneticPr fontId="28" type="noConversion"/>
  </si>
  <si>
    <r>
      <rPr>
        <b/>
        <sz val="12"/>
        <color theme="1"/>
        <rFont val="標楷體"/>
        <family val="4"/>
        <charset val="136"/>
      </rPr>
      <t>淨值</t>
    </r>
    <phoneticPr fontId="28" type="noConversion"/>
  </si>
  <si>
    <r>
      <rPr>
        <b/>
        <sz val="12"/>
        <color theme="1"/>
        <rFont val="標楷體"/>
        <family val="4"/>
        <charset val="136"/>
      </rPr>
      <t>帳載金額與淨值孰低</t>
    </r>
    <phoneticPr fontId="28" type="noConversion"/>
  </si>
  <si>
    <r>
      <rPr>
        <b/>
        <sz val="12"/>
        <color theme="1"/>
        <rFont val="標楷體"/>
        <family val="4"/>
        <charset val="136"/>
      </rPr>
      <t xml:space="preserve">半年收盤平均價
</t>
    </r>
    <r>
      <rPr>
        <b/>
        <sz val="12"/>
        <color theme="1"/>
        <rFont val="Times New Roman"/>
        <family val="1"/>
      </rPr>
      <t>(</t>
    </r>
    <r>
      <rPr>
        <b/>
        <sz val="12"/>
        <color theme="1"/>
        <rFont val="標楷體"/>
        <family val="4"/>
        <charset val="136"/>
      </rPr>
      <t>註</t>
    </r>
    <r>
      <rPr>
        <b/>
        <sz val="12"/>
        <color theme="1"/>
        <rFont val="Times New Roman"/>
        <family val="1"/>
      </rPr>
      <t>12)</t>
    </r>
    <phoneticPr fontId="28" type="noConversion"/>
  </si>
  <si>
    <r>
      <rPr>
        <b/>
        <sz val="12"/>
        <color theme="1"/>
        <rFont val="標楷體"/>
        <family val="4"/>
        <charset val="136"/>
      </rPr>
      <t>一、國內非關係人股票投資</t>
    </r>
    <phoneticPr fontId="28" type="noConversion"/>
  </si>
  <si>
    <r>
      <t>(</t>
    </r>
    <r>
      <rPr>
        <sz val="12"/>
        <color theme="1"/>
        <rFont val="標楷體"/>
        <family val="4"/>
        <charset val="136"/>
      </rPr>
      <t>一</t>
    </r>
    <r>
      <rPr>
        <sz val="12"/>
        <color theme="1"/>
        <rFont val="Times New Roman"/>
        <family val="1"/>
      </rPr>
      <t>)</t>
    </r>
    <r>
      <rPr>
        <sz val="12"/>
        <color theme="1"/>
        <rFont val="標楷體"/>
        <family val="4"/>
        <charset val="136"/>
      </rPr>
      <t>上市普通股</t>
    </r>
    <phoneticPr fontId="28" type="noConversion"/>
  </si>
  <si>
    <r>
      <t>1.</t>
    </r>
    <r>
      <rPr>
        <sz val="12"/>
        <color theme="1"/>
        <rFont val="標楷體"/>
        <family val="4"/>
        <charset val="136"/>
      </rPr>
      <t>擔任被投資公司之董監事</t>
    </r>
  </si>
  <si>
    <r>
      <t>2.</t>
    </r>
    <r>
      <rPr>
        <sz val="12"/>
        <color theme="1"/>
        <rFont val="標楷體"/>
        <family val="4"/>
        <charset val="136"/>
      </rPr>
      <t>未擔任被投資公司之董監事</t>
    </r>
  </si>
  <si>
    <r>
      <t>(</t>
    </r>
    <r>
      <rPr>
        <sz val="12"/>
        <color theme="1"/>
        <rFont val="標楷體"/>
        <family val="4"/>
        <charset val="136"/>
      </rPr>
      <t>二</t>
    </r>
    <r>
      <rPr>
        <sz val="12"/>
        <color theme="1"/>
        <rFont val="Times New Roman"/>
        <family val="1"/>
      </rPr>
      <t>)</t>
    </r>
    <r>
      <rPr>
        <sz val="12"/>
        <color theme="1"/>
        <rFont val="標楷體"/>
        <family val="4"/>
        <charset val="136"/>
      </rPr>
      <t>上櫃普通股</t>
    </r>
  </si>
  <si>
    <r>
      <t>(</t>
    </r>
    <r>
      <rPr>
        <sz val="12"/>
        <color theme="1"/>
        <rFont val="標楷體"/>
        <family val="4"/>
        <charset val="136"/>
      </rPr>
      <t>三</t>
    </r>
    <r>
      <rPr>
        <sz val="12"/>
        <color theme="1"/>
        <rFont val="Times New Roman"/>
        <family val="1"/>
      </rPr>
      <t>)</t>
    </r>
    <r>
      <rPr>
        <sz val="12"/>
        <color theme="1"/>
        <rFont val="標楷體"/>
        <family val="4"/>
        <charset val="136"/>
      </rPr>
      <t>非上市上櫃普通股</t>
    </r>
  </si>
  <si>
    <r>
      <t>(</t>
    </r>
    <r>
      <rPr>
        <sz val="12"/>
        <color theme="1"/>
        <rFont val="標楷體"/>
        <family val="4"/>
        <charset val="136"/>
      </rPr>
      <t>四</t>
    </r>
    <r>
      <rPr>
        <sz val="12"/>
        <color theme="1"/>
        <rFont val="Times New Roman"/>
        <family val="1"/>
      </rPr>
      <t>)</t>
    </r>
    <r>
      <rPr>
        <sz val="12"/>
        <color theme="1"/>
        <rFont val="標楷體"/>
        <family val="4"/>
        <charset val="136"/>
      </rPr>
      <t>特別股</t>
    </r>
  </si>
  <si>
    <r>
      <t>1.</t>
    </r>
    <r>
      <rPr>
        <sz val="12"/>
        <color theme="1"/>
        <rFont val="標楷體"/>
        <family val="4"/>
        <charset val="136"/>
      </rPr>
      <t>固定收益特別股</t>
    </r>
  </si>
  <si>
    <r>
      <t>2.</t>
    </r>
    <r>
      <rPr>
        <sz val="12"/>
        <color theme="1"/>
        <rFont val="標楷體"/>
        <family val="4"/>
        <charset val="136"/>
      </rPr>
      <t>非固定收益特別股</t>
    </r>
  </si>
  <si>
    <r>
      <t>(1)</t>
    </r>
    <r>
      <rPr>
        <sz val="12"/>
        <color theme="1"/>
        <rFont val="標楷體"/>
        <family val="4"/>
        <charset val="136"/>
      </rPr>
      <t>上市上櫃</t>
    </r>
  </si>
  <si>
    <r>
      <t>(2)</t>
    </r>
    <r>
      <rPr>
        <sz val="12"/>
        <color theme="1"/>
        <rFont val="標楷體"/>
        <family val="4"/>
        <charset val="136"/>
      </rPr>
      <t>非上市上櫃</t>
    </r>
  </si>
  <si>
    <r>
      <t>(</t>
    </r>
    <r>
      <rPr>
        <sz val="12"/>
        <color theme="1"/>
        <rFont val="標楷體"/>
        <family val="4"/>
        <charset val="136"/>
      </rPr>
      <t>五</t>
    </r>
    <r>
      <rPr>
        <sz val="12"/>
        <color theme="1"/>
        <rFont val="Times New Roman"/>
        <family val="1"/>
      </rPr>
      <t>)</t>
    </r>
    <r>
      <rPr>
        <sz val="12"/>
        <color theme="1"/>
        <rFont val="標楷體"/>
        <family val="4"/>
        <charset val="136"/>
      </rPr>
      <t>專案運用公共及社會福利事業投資</t>
    </r>
  </si>
  <si>
    <r>
      <t>1.</t>
    </r>
    <r>
      <rPr>
        <sz val="12"/>
        <color theme="1"/>
        <rFont val="標楷體"/>
        <family val="4"/>
        <charset val="136"/>
      </rPr>
      <t>政策性之專案運用公共及社會福利事業投資</t>
    </r>
  </si>
  <si>
    <r>
      <t>2.</t>
    </r>
    <r>
      <rPr>
        <sz val="12"/>
        <color theme="1"/>
        <rFont val="標楷體"/>
        <family val="4"/>
        <charset val="136"/>
      </rPr>
      <t>創業投資</t>
    </r>
  </si>
  <si>
    <r>
      <t>3.</t>
    </r>
    <r>
      <rPr>
        <sz val="12"/>
        <color theme="1"/>
        <rFont val="標楷體"/>
        <family val="4"/>
        <charset val="136"/>
      </rPr>
      <t>以股票方式投資</t>
    </r>
    <r>
      <rPr>
        <sz val="12"/>
        <color theme="1"/>
        <rFont val="Times New Roman"/>
        <family val="1"/>
      </rPr>
      <t>(</t>
    </r>
    <r>
      <rPr>
        <sz val="12"/>
        <color theme="1"/>
        <rFont val="標楷體"/>
        <family val="4"/>
        <charset val="136"/>
      </rPr>
      <t>非創投</t>
    </r>
    <r>
      <rPr>
        <sz val="12"/>
        <color theme="1"/>
        <rFont val="Times New Roman"/>
        <family val="1"/>
      </rPr>
      <t>)</t>
    </r>
    <r>
      <rPr>
        <sz val="12"/>
        <color theme="1"/>
        <rFont val="標楷體"/>
        <family val="4"/>
        <charset val="136"/>
      </rPr>
      <t>之專案運用公共及社會福利事業投資</t>
    </r>
    <phoneticPr fontId="28" type="noConversion"/>
  </si>
  <si>
    <r>
      <t>(1)</t>
    </r>
    <r>
      <rPr>
        <sz val="12"/>
        <color theme="1"/>
        <rFont val="標楷體"/>
        <family val="4"/>
        <charset val="136"/>
      </rPr>
      <t>上市普通股</t>
    </r>
    <phoneticPr fontId="28" type="noConversion"/>
  </si>
  <si>
    <r>
      <t>a.</t>
    </r>
    <r>
      <rPr>
        <sz val="12"/>
        <color theme="1"/>
        <rFont val="標楷體"/>
        <family val="4"/>
        <charset val="136"/>
      </rPr>
      <t>擔任被投資公司之董監事</t>
    </r>
  </si>
  <si>
    <r>
      <t>b.</t>
    </r>
    <r>
      <rPr>
        <sz val="12"/>
        <color theme="1"/>
        <rFont val="標楷體"/>
        <family val="4"/>
        <charset val="136"/>
      </rPr>
      <t>未擔任被投資公司之董監事</t>
    </r>
  </si>
  <si>
    <r>
      <t>(2)</t>
    </r>
    <r>
      <rPr>
        <sz val="12"/>
        <color theme="1"/>
        <rFont val="標楷體"/>
        <family val="4"/>
        <charset val="136"/>
      </rPr>
      <t>上櫃普通股</t>
    </r>
    <phoneticPr fontId="28" type="noConversion"/>
  </si>
  <si>
    <r>
      <t>(3)</t>
    </r>
    <r>
      <rPr>
        <sz val="12"/>
        <color theme="1"/>
        <rFont val="標楷體"/>
        <family val="4"/>
        <charset val="136"/>
      </rPr>
      <t>非上市上櫃普通股</t>
    </r>
    <phoneticPr fontId="28" type="noConversion"/>
  </si>
  <si>
    <r>
      <t>(4)</t>
    </r>
    <r>
      <rPr>
        <sz val="12"/>
        <color theme="1"/>
        <rFont val="標楷體"/>
        <family val="4"/>
        <charset val="136"/>
      </rPr>
      <t>特別股</t>
    </r>
    <phoneticPr fontId="28" type="noConversion"/>
  </si>
  <si>
    <r>
      <t>a.</t>
    </r>
    <r>
      <rPr>
        <sz val="12"/>
        <color theme="1"/>
        <rFont val="標楷體"/>
        <family val="4"/>
        <charset val="136"/>
      </rPr>
      <t>固定收益特別股</t>
    </r>
  </si>
  <si>
    <r>
      <t>b.</t>
    </r>
    <r>
      <rPr>
        <sz val="12"/>
        <color theme="1"/>
        <rFont val="標楷體"/>
        <family val="4"/>
        <charset val="136"/>
      </rPr>
      <t>非固定收益特別股</t>
    </r>
  </si>
  <si>
    <r>
      <t>b-1</t>
    </r>
    <r>
      <rPr>
        <sz val="12"/>
        <color theme="1"/>
        <rFont val="標楷體"/>
        <family val="4"/>
        <charset val="136"/>
      </rPr>
      <t>上市櫃</t>
    </r>
    <phoneticPr fontId="28" type="noConversion"/>
  </si>
  <si>
    <r>
      <t>b-2</t>
    </r>
    <r>
      <rPr>
        <sz val="12"/>
        <color theme="1"/>
        <rFont val="標楷體"/>
        <family val="4"/>
        <charset val="136"/>
      </rPr>
      <t>非上市上櫃</t>
    </r>
    <phoneticPr fontId="28" type="noConversion"/>
  </si>
  <si>
    <r>
      <t>1.</t>
    </r>
    <r>
      <rPr>
        <sz val="12"/>
        <color theme="1"/>
        <rFont val="標楷體"/>
        <family val="4"/>
        <charset val="136"/>
      </rPr>
      <t>發行公司隸屬國家為已開發國家</t>
    </r>
    <phoneticPr fontId="28" type="noConversion"/>
  </si>
  <si>
    <r>
      <t>2.</t>
    </r>
    <r>
      <rPr>
        <sz val="12"/>
        <color theme="1"/>
        <rFont val="標楷體"/>
        <family val="4"/>
        <charset val="136"/>
      </rPr>
      <t>發行公司隸屬國家為新興市場</t>
    </r>
    <phoneticPr fontId="28" type="noConversion"/>
  </si>
  <si>
    <r>
      <rPr>
        <b/>
        <sz val="12"/>
        <color theme="1"/>
        <rFont val="標楷體"/>
        <family val="4"/>
        <charset val="136"/>
      </rPr>
      <t>國內非關係人股票投資總額</t>
    </r>
  </si>
  <si>
    <r>
      <rPr>
        <b/>
        <sz val="12"/>
        <color theme="1"/>
        <rFont val="標楷體"/>
        <family val="4"/>
        <charset val="136"/>
      </rPr>
      <t>二、國外非關係人股票投資</t>
    </r>
    <phoneticPr fontId="28" type="noConversion"/>
  </si>
  <si>
    <r>
      <t>(</t>
    </r>
    <r>
      <rPr>
        <sz val="12"/>
        <color theme="1"/>
        <rFont val="標楷體"/>
        <family val="4"/>
        <charset val="136"/>
      </rPr>
      <t>一</t>
    </r>
    <r>
      <rPr>
        <sz val="12"/>
        <color theme="1"/>
        <rFont val="Times New Roman"/>
        <family val="1"/>
      </rPr>
      <t>)</t>
    </r>
    <r>
      <rPr>
        <sz val="12"/>
        <color theme="1"/>
        <rFont val="標楷體"/>
        <family val="4"/>
        <charset val="136"/>
      </rPr>
      <t>已開發國家</t>
    </r>
  </si>
  <si>
    <r>
      <t>1.</t>
    </r>
    <r>
      <rPr>
        <sz val="12"/>
        <color theme="1"/>
        <rFont val="標楷體"/>
        <family val="4"/>
        <charset val="136"/>
      </rPr>
      <t>上市上櫃普通股</t>
    </r>
  </si>
  <si>
    <r>
      <t>2.</t>
    </r>
    <r>
      <rPr>
        <sz val="12"/>
        <color theme="1"/>
        <rFont val="標楷體"/>
        <family val="4"/>
        <charset val="136"/>
      </rPr>
      <t>非上市上櫃普通股</t>
    </r>
  </si>
  <si>
    <r>
      <t>3.</t>
    </r>
    <r>
      <rPr>
        <sz val="12"/>
        <color theme="1"/>
        <rFont val="標楷體"/>
        <family val="4"/>
        <charset val="136"/>
      </rPr>
      <t>特別股</t>
    </r>
  </si>
  <si>
    <r>
      <t>(1)</t>
    </r>
    <r>
      <rPr>
        <sz val="12"/>
        <color theme="1"/>
        <rFont val="標楷體"/>
        <family val="4"/>
        <charset val="136"/>
      </rPr>
      <t>固定收益特別股</t>
    </r>
  </si>
  <si>
    <r>
      <t>(2)</t>
    </r>
    <r>
      <rPr>
        <sz val="12"/>
        <color theme="1"/>
        <rFont val="標楷體"/>
        <family val="4"/>
        <charset val="136"/>
      </rPr>
      <t>非固定收益特別股</t>
    </r>
  </si>
  <si>
    <r>
      <t>a.</t>
    </r>
    <r>
      <rPr>
        <sz val="12"/>
        <color theme="1"/>
        <rFont val="標楷體"/>
        <family val="4"/>
        <charset val="136"/>
      </rPr>
      <t>上市櫃</t>
    </r>
  </si>
  <si>
    <r>
      <t>b.</t>
    </r>
    <r>
      <rPr>
        <sz val="12"/>
        <color theme="1"/>
        <rFont val="標楷體"/>
        <family val="4"/>
        <charset val="136"/>
      </rPr>
      <t>非上市櫃</t>
    </r>
  </si>
  <si>
    <r>
      <t>(</t>
    </r>
    <r>
      <rPr>
        <sz val="12"/>
        <color theme="1"/>
        <rFont val="標楷體"/>
        <family val="4"/>
        <charset val="136"/>
      </rPr>
      <t>二</t>
    </r>
    <r>
      <rPr>
        <sz val="12"/>
        <color theme="1"/>
        <rFont val="Times New Roman"/>
        <family val="1"/>
      </rPr>
      <t>)</t>
    </r>
    <r>
      <rPr>
        <sz val="12"/>
        <color theme="1"/>
        <rFont val="標楷體"/>
        <family val="4"/>
        <charset val="136"/>
      </rPr>
      <t>新興市場</t>
    </r>
  </si>
  <si>
    <r>
      <rPr>
        <b/>
        <sz val="12"/>
        <color theme="1"/>
        <rFont val="標楷體"/>
        <family val="4"/>
        <charset val="136"/>
      </rPr>
      <t>國外非關係人股票投資總額</t>
    </r>
  </si>
  <si>
    <r>
      <rPr>
        <b/>
        <sz val="12"/>
        <color theme="1"/>
        <rFont val="標楷體"/>
        <family val="4"/>
        <charset val="136"/>
      </rPr>
      <t>非關係人股票投資總額</t>
    </r>
    <phoneticPr fontId="28" type="noConversion"/>
  </si>
  <si>
    <r>
      <rPr>
        <sz val="12"/>
        <color theme="1"/>
        <rFont val="標楷體"/>
        <family val="4"/>
        <charset val="136"/>
      </rPr>
      <t>註</t>
    </r>
    <r>
      <rPr>
        <sz val="12"/>
        <color theme="1"/>
        <rFont val="Times New Roman"/>
        <family val="1"/>
      </rPr>
      <t>1</t>
    </r>
    <phoneticPr fontId="28" type="noConversion"/>
  </si>
  <si>
    <r>
      <rPr>
        <sz val="12"/>
        <color theme="1"/>
        <rFont val="標楷體"/>
        <family val="4"/>
        <charset val="136"/>
      </rPr>
      <t>本表第</t>
    </r>
    <r>
      <rPr>
        <sz val="12"/>
        <color theme="1"/>
        <rFont val="Times New Roman"/>
        <family val="1"/>
      </rPr>
      <t>(2)</t>
    </r>
    <r>
      <rPr>
        <sz val="12"/>
        <color theme="1"/>
        <rFont val="標楷體"/>
        <family val="4"/>
        <charset val="136"/>
      </rPr>
      <t>欄第</t>
    </r>
    <r>
      <rPr>
        <sz val="12"/>
        <color theme="1"/>
        <rFont val="Times New Roman"/>
        <family val="1"/>
      </rPr>
      <t>(2+5+8)</t>
    </r>
    <r>
      <rPr>
        <sz val="12"/>
        <color theme="1"/>
        <rFont val="標楷體"/>
        <family val="4"/>
        <charset val="136"/>
      </rPr>
      <t>列之金額應與表</t>
    </r>
    <r>
      <rPr>
        <sz val="12"/>
        <color theme="1"/>
        <rFont val="Times New Roman"/>
        <family val="1"/>
      </rPr>
      <t>05-1</t>
    </r>
    <r>
      <rPr>
        <sz val="12"/>
        <color theme="1"/>
        <rFont val="標楷體"/>
        <family val="4"/>
        <charset val="136"/>
      </rPr>
      <t>資金運用表第</t>
    </r>
    <r>
      <rPr>
        <sz val="12"/>
        <color theme="1"/>
        <rFont val="Times New Roman"/>
        <family val="1"/>
      </rPr>
      <t>(2)</t>
    </r>
    <r>
      <rPr>
        <sz val="12"/>
        <color theme="1"/>
        <rFont val="標楷體"/>
        <family val="4"/>
        <charset val="136"/>
      </rPr>
      <t>欄第</t>
    </r>
    <r>
      <rPr>
        <sz val="12"/>
        <color theme="1"/>
        <rFont val="Times New Roman"/>
        <family val="1"/>
      </rPr>
      <t>(38)</t>
    </r>
    <r>
      <rPr>
        <sz val="12"/>
        <color theme="1"/>
        <rFont val="標楷體"/>
        <family val="4"/>
        <charset val="136"/>
      </rPr>
      <t>列之金額相一致。</t>
    </r>
    <phoneticPr fontId="28" type="noConversion"/>
  </si>
  <si>
    <r>
      <rPr>
        <sz val="12"/>
        <color theme="1"/>
        <rFont val="標楷體"/>
        <family val="4"/>
        <charset val="136"/>
      </rPr>
      <t>註</t>
    </r>
    <r>
      <rPr>
        <sz val="12"/>
        <color theme="1"/>
        <rFont val="Times New Roman"/>
        <family val="1"/>
      </rPr>
      <t>2</t>
    </r>
    <phoneticPr fontId="28" type="noConversion"/>
  </si>
  <si>
    <r>
      <rPr>
        <sz val="12"/>
        <color theme="1"/>
        <rFont val="標楷體"/>
        <family val="4"/>
        <charset val="136"/>
      </rPr>
      <t>本表第</t>
    </r>
    <r>
      <rPr>
        <sz val="12"/>
        <color theme="1"/>
        <rFont val="Times New Roman"/>
        <family val="1"/>
      </rPr>
      <t>(2)</t>
    </r>
    <r>
      <rPr>
        <sz val="12"/>
        <color theme="1"/>
        <rFont val="標楷體"/>
        <family val="4"/>
        <charset val="136"/>
      </rPr>
      <t>欄</t>
    </r>
    <r>
      <rPr>
        <sz val="12"/>
        <color theme="1"/>
        <rFont val="Times New Roman"/>
        <family val="1"/>
      </rPr>
      <t>(10)</t>
    </r>
    <r>
      <rPr>
        <sz val="12"/>
        <color theme="1"/>
        <rFont val="標楷體"/>
        <family val="4"/>
        <charset val="136"/>
      </rPr>
      <t>列之金額應與表</t>
    </r>
    <r>
      <rPr>
        <sz val="12"/>
        <color theme="1"/>
        <rFont val="Times New Roman"/>
        <family val="1"/>
      </rPr>
      <t>05-1</t>
    </r>
    <r>
      <rPr>
        <sz val="12"/>
        <color theme="1"/>
        <rFont val="標楷體"/>
        <family val="4"/>
        <charset val="136"/>
      </rPr>
      <t>資金運用表第</t>
    </r>
    <r>
      <rPr>
        <sz val="12"/>
        <color theme="1"/>
        <rFont val="Times New Roman"/>
        <family val="1"/>
      </rPr>
      <t>(2)</t>
    </r>
    <r>
      <rPr>
        <sz val="12"/>
        <color theme="1"/>
        <rFont val="標楷體"/>
        <family val="4"/>
        <charset val="136"/>
      </rPr>
      <t>欄第</t>
    </r>
    <r>
      <rPr>
        <sz val="12"/>
        <color theme="1"/>
        <rFont val="Times New Roman"/>
        <family val="1"/>
      </rPr>
      <t>(40)</t>
    </r>
    <r>
      <rPr>
        <sz val="12"/>
        <color theme="1"/>
        <rFont val="標楷體"/>
        <family val="4"/>
        <charset val="136"/>
      </rPr>
      <t>列之金額相一致。</t>
    </r>
    <phoneticPr fontId="28" type="noConversion"/>
  </si>
  <si>
    <r>
      <rPr>
        <sz val="12"/>
        <color theme="1"/>
        <rFont val="標楷體"/>
        <family val="4"/>
        <charset val="136"/>
      </rPr>
      <t>註</t>
    </r>
    <r>
      <rPr>
        <sz val="12"/>
        <color theme="1"/>
        <rFont val="Times New Roman"/>
        <family val="1"/>
      </rPr>
      <t>3</t>
    </r>
    <phoneticPr fontId="28" type="noConversion"/>
  </si>
  <si>
    <r>
      <rPr>
        <sz val="12"/>
        <color theme="1"/>
        <rFont val="標楷體"/>
        <family val="4"/>
        <charset val="136"/>
      </rPr>
      <t>本表第</t>
    </r>
    <r>
      <rPr>
        <sz val="12"/>
        <color theme="1"/>
        <rFont val="Times New Roman"/>
        <family val="1"/>
      </rPr>
      <t>(2)</t>
    </r>
    <r>
      <rPr>
        <sz val="12"/>
        <color theme="1"/>
        <rFont val="標楷體"/>
        <family val="4"/>
        <charset val="136"/>
      </rPr>
      <t>欄第</t>
    </r>
    <r>
      <rPr>
        <sz val="12"/>
        <color theme="1"/>
        <rFont val="Times New Roman"/>
        <family val="1"/>
      </rPr>
      <t>(11)</t>
    </r>
    <r>
      <rPr>
        <sz val="12"/>
        <color theme="1"/>
        <rFont val="標楷體"/>
        <family val="4"/>
        <charset val="136"/>
      </rPr>
      <t>列之金額應與表</t>
    </r>
    <r>
      <rPr>
        <sz val="12"/>
        <color theme="1"/>
        <rFont val="Times New Roman"/>
        <family val="1"/>
      </rPr>
      <t>05-1</t>
    </r>
    <r>
      <rPr>
        <sz val="12"/>
        <color theme="1"/>
        <rFont val="標楷體"/>
        <family val="4"/>
        <charset val="136"/>
      </rPr>
      <t>資金運用表第</t>
    </r>
    <r>
      <rPr>
        <sz val="12"/>
        <color theme="1"/>
        <rFont val="Times New Roman"/>
        <family val="1"/>
      </rPr>
      <t>(2)</t>
    </r>
    <r>
      <rPr>
        <sz val="12"/>
        <color theme="1"/>
        <rFont val="標楷體"/>
        <family val="4"/>
        <charset val="136"/>
      </rPr>
      <t>欄第</t>
    </r>
    <r>
      <rPr>
        <sz val="12"/>
        <color theme="1"/>
        <rFont val="Times New Roman"/>
        <family val="1"/>
      </rPr>
      <t>(41)</t>
    </r>
    <r>
      <rPr>
        <sz val="12"/>
        <color theme="1"/>
        <rFont val="標楷體"/>
        <family val="4"/>
        <charset val="136"/>
      </rPr>
      <t>列之金額相一致。</t>
    </r>
    <phoneticPr fontId="28" type="noConversion"/>
  </si>
  <si>
    <r>
      <rPr>
        <sz val="12"/>
        <color theme="1"/>
        <rFont val="標楷體"/>
        <family val="4"/>
        <charset val="136"/>
      </rPr>
      <t>本表第</t>
    </r>
    <r>
      <rPr>
        <sz val="12"/>
        <color theme="1"/>
        <rFont val="Times New Roman"/>
        <family val="1"/>
      </rPr>
      <t>(2)</t>
    </r>
    <r>
      <rPr>
        <sz val="12"/>
        <color theme="1"/>
        <rFont val="標楷體"/>
        <family val="4"/>
        <charset val="136"/>
      </rPr>
      <t>欄第</t>
    </r>
    <r>
      <rPr>
        <sz val="12"/>
        <color theme="1"/>
        <rFont val="Times New Roman"/>
        <family val="1"/>
      </rPr>
      <t>(36+37)</t>
    </r>
    <r>
      <rPr>
        <sz val="12"/>
        <color theme="1"/>
        <rFont val="標楷體"/>
        <family val="4"/>
        <charset val="136"/>
      </rPr>
      <t>列之金額應與表</t>
    </r>
    <r>
      <rPr>
        <sz val="12"/>
        <color theme="1"/>
        <rFont val="Times New Roman"/>
        <family val="1"/>
      </rPr>
      <t>05-1</t>
    </r>
    <r>
      <rPr>
        <sz val="12"/>
        <color theme="1"/>
        <rFont val="標楷體"/>
        <family val="4"/>
        <charset val="136"/>
      </rPr>
      <t>資金運用表第</t>
    </r>
    <r>
      <rPr>
        <sz val="12"/>
        <color theme="1"/>
        <rFont val="Times New Roman"/>
        <family val="1"/>
      </rPr>
      <t>(2)</t>
    </r>
    <r>
      <rPr>
        <sz val="12"/>
        <color theme="1"/>
        <rFont val="標楷體"/>
        <family val="4"/>
        <charset val="136"/>
      </rPr>
      <t>欄第</t>
    </r>
    <r>
      <rPr>
        <sz val="12"/>
        <color theme="1"/>
        <rFont val="Times New Roman"/>
        <family val="1"/>
      </rPr>
      <t>(117)</t>
    </r>
    <r>
      <rPr>
        <sz val="12"/>
        <color theme="1"/>
        <rFont val="標楷體"/>
        <family val="4"/>
        <charset val="136"/>
      </rPr>
      <t>列之金額相一致。</t>
    </r>
    <phoneticPr fontId="28" type="noConversion"/>
  </si>
  <si>
    <r>
      <rPr>
        <sz val="12"/>
        <color theme="1"/>
        <rFont val="標楷體"/>
        <family val="4"/>
        <charset val="136"/>
      </rPr>
      <t>註</t>
    </r>
    <r>
      <rPr>
        <sz val="12"/>
        <color theme="1"/>
        <rFont val="Times New Roman"/>
        <family val="1"/>
      </rPr>
      <t>5</t>
    </r>
    <phoneticPr fontId="28" type="noConversion"/>
  </si>
  <si>
    <r>
      <rPr>
        <sz val="12"/>
        <color theme="1"/>
        <rFont val="標楷體"/>
        <family val="4"/>
        <charset val="136"/>
      </rPr>
      <t>本表第</t>
    </r>
    <r>
      <rPr>
        <sz val="12"/>
        <color theme="1"/>
        <rFont val="Times New Roman"/>
        <family val="1"/>
      </rPr>
      <t>(2)</t>
    </r>
    <r>
      <rPr>
        <sz val="12"/>
        <color theme="1"/>
        <rFont val="標楷體"/>
        <family val="4"/>
        <charset val="136"/>
      </rPr>
      <t>欄第</t>
    </r>
    <r>
      <rPr>
        <sz val="12"/>
        <color theme="1"/>
        <rFont val="Times New Roman"/>
        <family val="1"/>
      </rPr>
      <t>(39)</t>
    </r>
    <r>
      <rPr>
        <sz val="12"/>
        <color theme="1"/>
        <rFont val="標楷體"/>
        <family val="4"/>
        <charset val="136"/>
      </rPr>
      <t>列之金額應與表</t>
    </r>
    <r>
      <rPr>
        <sz val="12"/>
        <color theme="1"/>
        <rFont val="Times New Roman"/>
        <family val="1"/>
      </rPr>
      <t>05-1</t>
    </r>
    <r>
      <rPr>
        <sz val="12"/>
        <color theme="1"/>
        <rFont val="標楷體"/>
        <family val="4"/>
        <charset val="136"/>
      </rPr>
      <t>資金運用表第</t>
    </r>
    <r>
      <rPr>
        <sz val="12"/>
        <color theme="1"/>
        <rFont val="Times New Roman"/>
        <family val="1"/>
      </rPr>
      <t>(2)</t>
    </r>
    <r>
      <rPr>
        <sz val="12"/>
        <color theme="1"/>
        <rFont val="標楷體"/>
        <family val="4"/>
        <charset val="136"/>
      </rPr>
      <t>欄第</t>
    </r>
    <r>
      <rPr>
        <sz val="12"/>
        <color theme="1"/>
        <rFont val="Times New Roman"/>
        <family val="1"/>
      </rPr>
      <t>(119)</t>
    </r>
    <r>
      <rPr>
        <sz val="12"/>
        <color theme="1"/>
        <rFont val="標楷體"/>
        <family val="4"/>
        <charset val="136"/>
      </rPr>
      <t>列之金額相一致。</t>
    </r>
    <phoneticPr fontId="28" type="noConversion"/>
  </si>
  <si>
    <r>
      <rPr>
        <sz val="12"/>
        <color theme="1"/>
        <rFont val="標楷體"/>
        <family val="4"/>
        <charset val="136"/>
      </rPr>
      <t>註</t>
    </r>
    <r>
      <rPr>
        <sz val="12"/>
        <color theme="1"/>
        <rFont val="Times New Roman"/>
        <family val="1"/>
      </rPr>
      <t>6</t>
    </r>
    <phoneticPr fontId="28" type="noConversion"/>
  </si>
  <si>
    <r>
      <rPr>
        <sz val="12"/>
        <color theme="1"/>
        <rFont val="標楷體"/>
        <family val="4"/>
        <charset val="136"/>
      </rPr>
      <t>本表第</t>
    </r>
    <r>
      <rPr>
        <sz val="12"/>
        <color theme="1"/>
        <rFont val="Times New Roman"/>
        <family val="1"/>
      </rPr>
      <t>(2)</t>
    </r>
    <r>
      <rPr>
        <sz val="12"/>
        <color theme="1"/>
        <rFont val="標楷體"/>
        <family val="4"/>
        <charset val="136"/>
      </rPr>
      <t>欄第</t>
    </r>
    <r>
      <rPr>
        <sz val="12"/>
        <color theme="1"/>
        <rFont val="Times New Roman"/>
        <family val="1"/>
      </rPr>
      <t>(40)</t>
    </r>
    <r>
      <rPr>
        <sz val="12"/>
        <color theme="1"/>
        <rFont val="標楷體"/>
        <family val="4"/>
        <charset val="136"/>
      </rPr>
      <t>列之金額應與表</t>
    </r>
    <r>
      <rPr>
        <sz val="12"/>
        <color theme="1"/>
        <rFont val="Times New Roman"/>
        <family val="1"/>
      </rPr>
      <t>05-1</t>
    </r>
    <r>
      <rPr>
        <sz val="12"/>
        <color theme="1"/>
        <rFont val="標楷體"/>
        <family val="4"/>
        <charset val="136"/>
      </rPr>
      <t>資金運用表第</t>
    </r>
    <r>
      <rPr>
        <sz val="12"/>
        <color theme="1"/>
        <rFont val="Times New Roman"/>
        <family val="1"/>
      </rPr>
      <t>(2)</t>
    </r>
    <r>
      <rPr>
        <sz val="12"/>
        <color theme="1"/>
        <rFont val="標楷體"/>
        <family val="4"/>
        <charset val="136"/>
      </rPr>
      <t>欄第</t>
    </r>
    <r>
      <rPr>
        <sz val="12"/>
        <color theme="1"/>
        <rFont val="Times New Roman"/>
        <family val="1"/>
      </rPr>
      <t>(120)</t>
    </r>
    <r>
      <rPr>
        <sz val="12"/>
        <color theme="1"/>
        <rFont val="標楷體"/>
        <family val="4"/>
        <charset val="136"/>
      </rPr>
      <t>列之金額相一致。</t>
    </r>
    <phoneticPr fontId="28" type="noConversion"/>
  </si>
  <si>
    <r>
      <rPr>
        <sz val="12"/>
        <color theme="1"/>
        <rFont val="標楷體"/>
        <family val="4"/>
        <charset val="136"/>
      </rPr>
      <t>註</t>
    </r>
    <r>
      <rPr>
        <sz val="12"/>
        <color theme="1"/>
        <rFont val="Times New Roman"/>
        <family val="1"/>
      </rPr>
      <t>7</t>
    </r>
    <phoneticPr fontId="28" type="noConversion"/>
  </si>
  <si>
    <r>
      <rPr>
        <sz val="12"/>
        <color theme="1"/>
        <rFont val="標楷體"/>
        <family val="4"/>
        <charset val="136"/>
      </rPr>
      <t>本表第</t>
    </r>
    <r>
      <rPr>
        <sz val="12"/>
        <color theme="1"/>
        <rFont val="Times New Roman"/>
        <family val="1"/>
      </rPr>
      <t>(2)</t>
    </r>
    <r>
      <rPr>
        <sz val="12"/>
        <color theme="1"/>
        <rFont val="標楷體"/>
        <family val="4"/>
        <charset val="136"/>
      </rPr>
      <t>欄第</t>
    </r>
    <r>
      <rPr>
        <sz val="12"/>
        <color theme="1"/>
        <rFont val="Times New Roman"/>
        <family val="1"/>
      </rPr>
      <t>(44+45)</t>
    </r>
    <r>
      <rPr>
        <sz val="12"/>
        <color theme="1"/>
        <rFont val="標楷體"/>
        <family val="4"/>
        <charset val="136"/>
      </rPr>
      <t>列之金額應與表</t>
    </r>
    <r>
      <rPr>
        <sz val="12"/>
        <color theme="1"/>
        <rFont val="Times New Roman"/>
        <family val="1"/>
      </rPr>
      <t>05-1</t>
    </r>
    <r>
      <rPr>
        <sz val="12"/>
        <color theme="1"/>
        <rFont val="標楷體"/>
        <family val="4"/>
        <charset val="136"/>
      </rPr>
      <t>資金運用表第</t>
    </r>
    <r>
      <rPr>
        <sz val="12"/>
        <color theme="1"/>
        <rFont val="Times New Roman"/>
        <family val="1"/>
      </rPr>
      <t>(2)</t>
    </r>
    <r>
      <rPr>
        <sz val="12"/>
        <color theme="1"/>
        <rFont val="標楷體"/>
        <family val="4"/>
        <charset val="136"/>
      </rPr>
      <t>欄第</t>
    </r>
    <r>
      <rPr>
        <sz val="12"/>
        <color theme="1"/>
        <rFont val="Times New Roman"/>
        <family val="1"/>
      </rPr>
      <t>(147)</t>
    </r>
    <r>
      <rPr>
        <sz val="12"/>
        <color theme="1"/>
        <rFont val="標楷體"/>
        <family val="4"/>
        <charset val="136"/>
      </rPr>
      <t>列之金額相一致。</t>
    </r>
    <phoneticPr fontId="28" type="noConversion"/>
  </si>
  <si>
    <r>
      <rPr>
        <sz val="12"/>
        <color theme="1"/>
        <rFont val="標楷體"/>
        <family val="4"/>
        <charset val="136"/>
      </rPr>
      <t>註</t>
    </r>
    <r>
      <rPr>
        <sz val="12"/>
        <color theme="1"/>
        <rFont val="Times New Roman"/>
        <family val="1"/>
      </rPr>
      <t>8</t>
    </r>
    <phoneticPr fontId="28" type="noConversion"/>
  </si>
  <si>
    <r>
      <rPr>
        <sz val="12"/>
        <color theme="1"/>
        <rFont val="標楷體"/>
        <family val="4"/>
        <charset val="136"/>
      </rPr>
      <t>本表第</t>
    </r>
    <r>
      <rPr>
        <sz val="12"/>
        <color theme="1"/>
        <rFont val="Times New Roman"/>
        <family val="1"/>
      </rPr>
      <t>(2)</t>
    </r>
    <r>
      <rPr>
        <sz val="12"/>
        <color theme="1"/>
        <rFont val="標楷體"/>
        <family val="4"/>
        <charset val="136"/>
      </rPr>
      <t>欄第</t>
    </r>
    <r>
      <rPr>
        <sz val="12"/>
        <color theme="1"/>
        <rFont val="Times New Roman"/>
        <family val="1"/>
      </rPr>
      <t>(47)</t>
    </r>
    <r>
      <rPr>
        <sz val="12"/>
        <color theme="1"/>
        <rFont val="標楷體"/>
        <family val="4"/>
        <charset val="136"/>
      </rPr>
      <t>列之金額應與表</t>
    </r>
    <r>
      <rPr>
        <sz val="12"/>
        <color theme="1"/>
        <rFont val="Times New Roman"/>
        <family val="1"/>
      </rPr>
      <t>05-1</t>
    </r>
    <r>
      <rPr>
        <sz val="12"/>
        <color theme="1"/>
        <rFont val="標楷體"/>
        <family val="4"/>
        <charset val="136"/>
      </rPr>
      <t>資金運用表第</t>
    </r>
    <r>
      <rPr>
        <sz val="12"/>
        <color theme="1"/>
        <rFont val="Times New Roman"/>
        <family val="1"/>
      </rPr>
      <t>(2)</t>
    </r>
    <r>
      <rPr>
        <sz val="12"/>
        <color theme="1"/>
        <rFont val="標楷體"/>
        <family val="4"/>
        <charset val="136"/>
      </rPr>
      <t>欄第</t>
    </r>
    <r>
      <rPr>
        <sz val="12"/>
        <color theme="1"/>
        <rFont val="Times New Roman"/>
        <family val="1"/>
      </rPr>
      <t>(149)</t>
    </r>
    <r>
      <rPr>
        <sz val="12"/>
        <color theme="1"/>
        <rFont val="標楷體"/>
        <family val="4"/>
        <charset val="136"/>
      </rPr>
      <t>列之金額相一致。</t>
    </r>
    <phoneticPr fontId="28" type="noConversion"/>
  </si>
  <si>
    <r>
      <rPr>
        <sz val="12"/>
        <color theme="1"/>
        <rFont val="標楷體"/>
        <family val="4"/>
        <charset val="136"/>
      </rPr>
      <t>註</t>
    </r>
    <r>
      <rPr>
        <sz val="12"/>
        <color theme="1"/>
        <rFont val="Times New Roman"/>
        <family val="1"/>
      </rPr>
      <t>9</t>
    </r>
    <phoneticPr fontId="28" type="noConversion"/>
  </si>
  <si>
    <r>
      <rPr>
        <sz val="12"/>
        <color theme="1"/>
        <rFont val="標楷體"/>
        <family val="4"/>
        <charset val="136"/>
      </rPr>
      <t>本表第</t>
    </r>
    <r>
      <rPr>
        <sz val="12"/>
        <color theme="1"/>
        <rFont val="Times New Roman"/>
        <family val="1"/>
      </rPr>
      <t>(2)</t>
    </r>
    <r>
      <rPr>
        <sz val="12"/>
        <color theme="1"/>
        <rFont val="標楷體"/>
        <family val="4"/>
        <charset val="136"/>
      </rPr>
      <t>欄第</t>
    </r>
    <r>
      <rPr>
        <sz val="12"/>
        <color theme="1"/>
        <rFont val="Times New Roman"/>
        <family val="1"/>
      </rPr>
      <t>(48)</t>
    </r>
    <r>
      <rPr>
        <sz val="12"/>
        <color theme="1"/>
        <rFont val="標楷體"/>
        <family val="4"/>
        <charset val="136"/>
      </rPr>
      <t>列之金額應與表</t>
    </r>
    <r>
      <rPr>
        <sz val="12"/>
        <color theme="1"/>
        <rFont val="Times New Roman"/>
        <family val="1"/>
      </rPr>
      <t>05-1</t>
    </r>
    <r>
      <rPr>
        <sz val="12"/>
        <color theme="1"/>
        <rFont val="標楷體"/>
        <family val="4"/>
        <charset val="136"/>
      </rPr>
      <t>資金運用表第</t>
    </r>
    <r>
      <rPr>
        <sz val="12"/>
        <color theme="1"/>
        <rFont val="Times New Roman"/>
        <family val="1"/>
      </rPr>
      <t>(2)</t>
    </r>
    <r>
      <rPr>
        <sz val="12"/>
        <color theme="1"/>
        <rFont val="標楷體"/>
        <family val="4"/>
        <charset val="136"/>
      </rPr>
      <t>欄第</t>
    </r>
    <r>
      <rPr>
        <sz val="12"/>
        <color theme="1"/>
        <rFont val="Times New Roman"/>
        <family val="1"/>
      </rPr>
      <t>(150)</t>
    </r>
    <r>
      <rPr>
        <sz val="12"/>
        <color theme="1"/>
        <rFont val="標楷體"/>
        <family val="4"/>
        <charset val="136"/>
      </rPr>
      <t>列之金額相一致。</t>
    </r>
    <phoneticPr fontId="28" type="noConversion"/>
  </si>
  <si>
    <r>
      <rPr>
        <sz val="12"/>
        <color theme="1"/>
        <rFont val="標楷體"/>
        <family val="4"/>
        <charset val="136"/>
      </rPr>
      <t>註</t>
    </r>
    <r>
      <rPr>
        <sz val="12"/>
        <color theme="1"/>
        <rFont val="Times New Roman"/>
        <family val="1"/>
      </rPr>
      <t>10</t>
    </r>
  </si>
  <si>
    <r>
      <rPr>
        <sz val="12"/>
        <color theme="1"/>
        <rFont val="標楷體"/>
        <family val="4"/>
        <charset val="136"/>
      </rPr>
      <t>本表第</t>
    </r>
    <r>
      <rPr>
        <sz val="12"/>
        <color theme="1"/>
        <rFont val="Times New Roman"/>
        <family val="1"/>
      </rPr>
      <t>(2)</t>
    </r>
    <r>
      <rPr>
        <sz val="12"/>
        <color theme="1"/>
        <rFont val="標楷體"/>
        <family val="4"/>
        <charset val="136"/>
      </rPr>
      <t>欄第</t>
    </r>
    <r>
      <rPr>
        <sz val="12"/>
        <color theme="1"/>
        <rFont val="Times New Roman"/>
        <family val="1"/>
      </rPr>
      <t>(16)</t>
    </r>
    <r>
      <rPr>
        <sz val="12"/>
        <color theme="1"/>
        <rFont val="標楷體"/>
        <family val="4"/>
        <charset val="136"/>
      </rPr>
      <t>列之金額應與表</t>
    </r>
    <r>
      <rPr>
        <sz val="12"/>
        <color theme="1"/>
        <rFont val="Times New Roman"/>
        <family val="1"/>
      </rPr>
      <t>05-1</t>
    </r>
    <r>
      <rPr>
        <sz val="12"/>
        <color theme="1"/>
        <rFont val="標楷體"/>
        <family val="4"/>
        <charset val="136"/>
      </rPr>
      <t>資金運用表第</t>
    </r>
    <r>
      <rPr>
        <sz val="12"/>
        <color theme="1"/>
        <rFont val="Times New Roman"/>
        <family val="1"/>
      </rPr>
      <t>(2)</t>
    </r>
    <r>
      <rPr>
        <sz val="12"/>
        <color theme="1"/>
        <rFont val="標楷體"/>
        <family val="4"/>
        <charset val="136"/>
      </rPr>
      <t>欄第</t>
    </r>
    <r>
      <rPr>
        <sz val="12"/>
        <color theme="1"/>
        <rFont val="Times New Roman"/>
        <family val="1"/>
      </rPr>
      <t>(200)</t>
    </r>
    <r>
      <rPr>
        <sz val="12"/>
        <color theme="1"/>
        <rFont val="標楷體"/>
        <family val="4"/>
        <charset val="136"/>
      </rPr>
      <t>列之金額相一致。</t>
    </r>
    <phoneticPr fontId="28" type="noConversion"/>
  </si>
  <si>
    <r>
      <rPr>
        <sz val="12"/>
        <color theme="1"/>
        <rFont val="標楷體"/>
        <family val="4"/>
        <charset val="136"/>
      </rPr>
      <t>註</t>
    </r>
    <r>
      <rPr>
        <sz val="12"/>
        <color theme="1"/>
        <rFont val="Times New Roman"/>
        <family val="1"/>
      </rPr>
      <t>11</t>
    </r>
  </si>
  <si>
    <r>
      <rPr>
        <sz val="12"/>
        <color theme="1"/>
        <rFont val="標楷體"/>
        <family val="4"/>
        <charset val="136"/>
      </rPr>
      <t>本表第</t>
    </r>
    <r>
      <rPr>
        <sz val="12"/>
        <color theme="1"/>
        <rFont val="Times New Roman"/>
        <family val="1"/>
      </rPr>
      <t>(2)</t>
    </r>
    <r>
      <rPr>
        <sz val="12"/>
        <color theme="1"/>
        <rFont val="標楷體"/>
        <family val="4"/>
        <charset val="136"/>
      </rPr>
      <t>欄第</t>
    </r>
    <r>
      <rPr>
        <sz val="12"/>
        <color theme="1"/>
        <rFont val="Times New Roman"/>
        <family val="1"/>
      </rPr>
      <t>(17)</t>
    </r>
    <r>
      <rPr>
        <sz val="12"/>
        <color theme="1"/>
        <rFont val="標楷體"/>
        <family val="4"/>
        <charset val="136"/>
      </rPr>
      <t>列之金額應與表</t>
    </r>
    <r>
      <rPr>
        <sz val="12"/>
        <color theme="1"/>
        <rFont val="Times New Roman"/>
        <family val="1"/>
      </rPr>
      <t>05-1</t>
    </r>
    <r>
      <rPr>
        <sz val="12"/>
        <color theme="1"/>
        <rFont val="標楷體"/>
        <family val="4"/>
        <charset val="136"/>
      </rPr>
      <t>資金運用表第</t>
    </r>
    <r>
      <rPr>
        <sz val="12"/>
        <color theme="1"/>
        <rFont val="Times New Roman"/>
        <family val="1"/>
      </rPr>
      <t>(2)</t>
    </r>
    <r>
      <rPr>
        <sz val="12"/>
        <color theme="1"/>
        <rFont val="標楷體"/>
        <family val="4"/>
        <charset val="136"/>
      </rPr>
      <t>欄第</t>
    </r>
    <r>
      <rPr>
        <sz val="12"/>
        <color theme="1"/>
        <rFont val="Times New Roman"/>
        <family val="1"/>
      </rPr>
      <t>(201)</t>
    </r>
    <r>
      <rPr>
        <sz val="12"/>
        <color theme="1"/>
        <rFont val="標楷體"/>
        <family val="4"/>
        <charset val="136"/>
      </rPr>
      <t>列之金額相一致。</t>
    </r>
    <phoneticPr fontId="28" type="noConversion"/>
  </si>
  <si>
    <r>
      <rPr>
        <sz val="12"/>
        <color theme="1"/>
        <rFont val="標楷體"/>
        <family val="4"/>
        <charset val="136"/>
      </rPr>
      <t>註</t>
    </r>
    <r>
      <rPr>
        <sz val="12"/>
        <color theme="1"/>
        <rFont val="Times New Roman"/>
        <family val="1"/>
      </rPr>
      <t>12</t>
    </r>
  </si>
  <si>
    <r>
      <rPr>
        <sz val="12"/>
        <color theme="1"/>
        <rFont val="標楷體"/>
        <family val="4"/>
        <charset val="136"/>
      </rPr>
      <t>係指依資產負債表日前半年每日收盤價計算之算術平均價格</t>
    </r>
    <phoneticPr fontId="28" type="noConversion"/>
  </si>
  <si>
    <r>
      <rPr>
        <sz val="12"/>
        <color theme="1"/>
        <rFont val="標楷體"/>
        <family val="4"/>
        <charset val="136"/>
      </rPr>
      <t>註</t>
    </r>
    <r>
      <rPr>
        <sz val="12"/>
        <color theme="1"/>
        <rFont val="Times New Roman"/>
        <family val="1"/>
      </rPr>
      <t>13</t>
    </r>
  </si>
  <si>
    <r>
      <rPr>
        <sz val="12"/>
        <color theme="1"/>
        <rFont val="標楷體"/>
        <family val="4"/>
        <charset val="136"/>
      </rPr>
      <t>本表第</t>
    </r>
    <r>
      <rPr>
        <sz val="12"/>
        <color theme="1"/>
        <rFont val="Times New Roman"/>
        <family val="1"/>
      </rPr>
      <t>(2)</t>
    </r>
    <r>
      <rPr>
        <sz val="12"/>
        <color theme="1"/>
        <rFont val="標楷體"/>
        <family val="4"/>
        <charset val="136"/>
      </rPr>
      <t>欄第</t>
    </r>
    <r>
      <rPr>
        <sz val="12"/>
        <color theme="1"/>
        <rFont val="Times New Roman"/>
        <family val="1"/>
      </rPr>
      <t>(30)</t>
    </r>
    <r>
      <rPr>
        <sz val="12"/>
        <color theme="1"/>
        <rFont val="標楷體"/>
        <family val="4"/>
        <charset val="136"/>
      </rPr>
      <t>列之金額依台財保字第</t>
    </r>
    <r>
      <rPr>
        <sz val="12"/>
        <color theme="1"/>
        <rFont val="Times New Roman"/>
        <family val="1"/>
      </rPr>
      <t>0900700387</t>
    </r>
    <r>
      <rPr>
        <sz val="12"/>
        <color theme="1"/>
        <rFont val="標楷體"/>
        <family val="4"/>
        <charset val="136"/>
      </rPr>
      <t>號函規定應填入表</t>
    </r>
    <r>
      <rPr>
        <sz val="12"/>
        <color theme="1"/>
        <rFont val="Times New Roman"/>
        <family val="1"/>
      </rPr>
      <t>05-1</t>
    </r>
    <r>
      <rPr>
        <sz val="12"/>
        <color theme="1"/>
        <rFont val="標楷體"/>
        <family val="4"/>
        <charset val="136"/>
      </rPr>
      <t>資金運用表第</t>
    </r>
    <r>
      <rPr>
        <sz val="12"/>
        <color theme="1"/>
        <rFont val="Times New Roman"/>
        <family val="1"/>
      </rPr>
      <t>(2)</t>
    </r>
    <r>
      <rPr>
        <sz val="12"/>
        <color theme="1"/>
        <rFont val="標楷體"/>
        <family val="4"/>
        <charset val="136"/>
      </rPr>
      <t>欄第</t>
    </r>
    <r>
      <rPr>
        <sz val="12"/>
        <color theme="1"/>
        <rFont val="Times New Roman"/>
        <family val="1"/>
      </rPr>
      <t>21</t>
    </r>
    <r>
      <rPr>
        <sz val="12"/>
        <color theme="1"/>
        <rFont val="標楷體"/>
        <family val="4"/>
        <charset val="136"/>
      </rPr>
      <t>列中。</t>
    </r>
    <phoneticPr fontId="28" type="noConversion"/>
  </si>
  <si>
    <r>
      <rPr>
        <b/>
        <sz val="12"/>
        <color theme="1"/>
        <rFont val="標楷體"/>
        <family val="4"/>
        <charset val="136"/>
      </rPr>
      <t>帳載金額</t>
    </r>
  </si>
  <si>
    <r>
      <rPr>
        <b/>
        <sz val="12"/>
        <color theme="1"/>
        <rFont val="標楷體"/>
        <family val="4"/>
        <charset val="136"/>
      </rPr>
      <t xml:space="preserve">半年收盤平均價
</t>
    </r>
    <r>
      <rPr>
        <b/>
        <sz val="12"/>
        <color theme="1"/>
        <rFont val="Times New Roman"/>
        <family val="1"/>
      </rPr>
      <t>(</t>
    </r>
    <r>
      <rPr>
        <b/>
        <sz val="12"/>
        <color theme="1"/>
        <rFont val="標楷體"/>
        <family val="4"/>
        <charset val="136"/>
      </rPr>
      <t>註</t>
    </r>
    <r>
      <rPr>
        <b/>
        <sz val="12"/>
        <color theme="1"/>
        <rFont val="Times New Roman"/>
        <family val="1"/>
      </rPr>
      <t>7)</t>
    </r>
    <phoneticPr fontId="32" type="noConversion"/>
  </si>
  <si>
    <r>
      <rPr>
        <b/>
        <sz val="12"/>
        <color theme="1"/>
        <rFont val="標楷體"/>
        <family val="4"/>
        <charset val="136"/>
      </rPr>
      <t>採權益法評價者之
帳載金額</t>
    </r>
    <phoneticPr fontId="32" type="noConversion"/>
  </si>
  <si>
    <r>
      <rPr>
        <b/>
        <sz val="12"/>
        <color theme="1"/>
        <rFont val="標楷體"/>
        <family val="4"/>
        <charset val="136"/>
      </rPr>
      <t>上市上櫃股票</t>
    </r>
    <phoneticPr fontId="28" type="noConversion"/>
  </si>
  <si>
    <r>
      <rPr>
        <b/>
        <sz val="12"/>
        <color theme="1"/>
        <rFont val="標楷體"/>
        <family val="4"/>
        <charset val="136"/>
      </rPr>
      <t>非上市上櫃股票</t>
    </r>
    <phoneticPr fontId="28" type="noConversion"/>
  </si>
  <si>
    <r>
      <rPr>
        <b/>
        <sz val="12"/>
        <color theme="1"/>
        <rFont val="標楷體"/>
        <family val="4"/>
        <charset val="136"/>
      </rPr>
      <t>非上市上櫃股票</t>
    </r>
  </si>
  <si>
    <r>
      <rPr>
        <sz val="12"/>
        <color theme="1"/>
        <rFont val="標楷體"/>
        <family val="4"/>
        <charset val="136"/>
      </rPr>
      <t>一、國內關係人股票投資</t>
    </r>
    <phoneticPr fontId="28" type="noConversion"/>
  </si>
  <si>
    <r>
      <rPr>
        <sz val="12"/>
        <color theme="1"/>
        <rFont val="標楷體"/>
        <family val="4"/>
        <charset val="136"/>
      </rPr>
      <t>投資國內保險相關事業：</t>
    </r>
  </si>
  <si>
    <r>
      <rPr>
        <sz val="12"/>
        <color theme="1"/>
        <rFont val="標楷體"/>
        <family val="4"/>
        <charset val="136"/>
      </rPr>
      <t>保險業</t>
    </r>
  </si>
  <si>
    <r>
      <rPr>
        <sz val="12"/>
        <color theme="1"/>
        <rFont val="標楷體"/>
        <family val="4"/>
        <charset val="136"/>
      </rPr>
      <t>非保險業且有資本適足要求之產業</t>
    </r>
  </si>
  <si>
    <r>
      <rPr>
        <sz val="12"/>
        <color theme="1"/>
        <rFont val="標楷體"/>
        <family val="4"/>
        <charset val="136"/>
      </rPr>
      <t>其他保險相關事業</t>
    </r>
  </si>
  <si>
    <r>
      <rPr>
        <sz val="12"/>
        <color theme="1"/>
        <rFont val="標楷體"/>
        <family val="4"/>
        <charset val="136"/>
      </rPr>
      <t>投資國內非保險相關事業：</t>
    </r>
  </si>
  <si>
    <r>
      <rPr>
        <sz val="12"/>
        <color theme="1"/>
        <rFont val="標楷體"/>
        <family val="4"/>
        <charset val="136"/>
      </rPr>
      <t>政策性之專案運用、公共及社會福利事業投資</t>
    </r>
    <r>
      <rPr>
        <sz val="12"/>
        <color theme="1"/>
        <rFont val="Times New Roman"/>
        <family val="1"/>
      </rPr>
      <t>(</t>
    </r>
    <r>
      <rPr>
        <sz val="12"/>
        <color theme="1"/>
        <rFont val="標楷體"/>
        <family val="4"/>
        <charset val="136"/>
      </rPr>
      <t>含長期照護產業</t>
    </r>
    <r>
      <rPr>
        <sz val="12"/>
        <color theme="1"/>
        <rFont val="Times New Roman"/>
        <family val="1"/>
      </rPr>
      <t>)</t>
    </r>
    <r>
      <rPr>
        <sz val="12"/>
        <color theme="1"/>
        <rFont val="標楷體"/>
        <family val="4"/>
        <charset val="136"/>
      </rPr>
      <t>與其他主管機關核准項目</t>
    </r>
  </si>
  <si>
    <r>
      <rPr>
        <sz val="12"/>
        <color theme="1"/>
        <rFont val="標楷體"/>
        <family val="4"/>
        <charset val="136"/>
      </rPr>
      <t>採權益法評價之創業投資</t>
    </r>
  </si>
  <si>
    <r>
      <rPr>
        <sz val="12"/>
        <color theme="1"/>
        <rFont val="標楷體"/>
        <family val="4"/>
        <charset val="136"/>
      </rPr>
      <t>以股票方式投資之專案運用公共及社會福利事業投資</t>
    </r>
  </si>
  <si>
    <r>
      <rPr>
        <sz val="12"/>
        <color theme="1"/>
        <rFont val="標楷體"/>
        <family val="4"/>
        <charset val="136"/>
      </rPr>
      <t>其他</t>
    </r>
  </si>
  <si>
    <r>
      <rPr>
        <sz val="12"/>
        <color theme="1"/>
        <rFont val="標楷體"/>
        <family val="4"/>
        <charset val="136"/>
      </rPr>
      <t>非採權益法評價之創業投資</t>
    </r>
  </si>
  <si>
    <r>
      <rPr>
        <sz val="12"/>
        <color theme="1"/>
        <rFont val="標楷體"/>
        <family val="4"/>
        <charset val="136"/>
      </rPr>
      <t>二、國外關係人股票投資</t>
    </r>
    <phoneticPr fontId="28" type="noConversion"/>
  </si>
  <si>
    <r>
      <rPr>
        <sz val="12"/>
        <color theme="1"/>
        <rFont val="標楷體"/>
        <family val="4"/>
        <charset val="136"/>
      </rPr>
      <t>投資國外保險相關事業：</t>
    </r>
  </si>
  <si>
    <r>
      <rPr>
        <sz val="12"/>
        <color theme="1"/>
        <rFont val="標楷體"/>
        <family val="4"/>
        <charset val="136"/>
      </rPr>
      <t>投資國外非保險相關事業</t>
    </r>
  </si>
  <si>
    <r>
      <rPr>
        <sz val="12"/>
        <color theme="1"/>
        <rFont val="標楷體"/>
        <family val="4"/>
        <charset val="136"/>
      </rPr>
      <t>投資特定目的公司</t>
    </r>
    <r>
      <rPr>
        <sz val="12"/>
        <color theme="1"/>
        <rFont val="Times New Roman"/>
        <family val="1"/>
      </rPr>
      <t>(</t>
    </r>
    <r>
      <rPr>
        <sz val="12"/>
        <color theme="1"/>
        <rFont val="標楷體"/>
        <family val="4"/>
        <charset val="136"/>
      </rPr>
      <t>間接持有國外不動產者</t>
    </r>
    <r>
      <rPr>
        <sz val="12"/>
        <color theme="1"/>
        <rFont val="Times New Roman"/>
        <family val="1"/>
      </rPr>
      <t>)</t>
    </r>
  </si>
  <si>
    <r>
      <rPr>
        <sz val="12"/>
        <color theme="1"/>
        <rFont val="標楷體"/>
        <family val="4"/>
        <charset val="136"/>
      </rPr>
      <t>非具控制與從屬關係</t>
    </r>
  </si>
  <si>
    <r>
      <rPr>
        <sz val="12"/>
        <color theme="1"/>
        <rFont val="標楷體"/>
        <family val="4"/>
        <charset val="136"/>
      </rPr>
      <t>總計</t>
    </r>
  </si>
  <si>
    <r>
      <rPr>
        <sz val="12"/>
        <color theme="1"/>
        <rFont val="標楷體"/>
        <family val="4"/>
        <charset val="136"/>
      </rPr>
      <t>本表第</t>
    </r>
    <r>
      <rPr>
        <sz val="12"/>
        <color theme="1"/>
        <rFont val="Times New Roman"/>
        <family val="1"/>
      </rPr>
      <t>(2+3)</t>
    </r>
    <r>
      <rPr>
        <sz val="12"/>
        <color theme="1"/>
        <rFont val="標楷體"/>
        <family val="4"/>
        <charset val="136"/>
      </rPr>
      <t>欄第</t>
    </r>
    <r>
      <rPr>
        <sz val="12"/>
        <color theme="1"/>
        <rFont val="Times New Roman"/>
        <family val="1"/>
      </rPr>
      <t>(4+5+6+11)</t>
    </r>
    <r>
      <rPr>
        <sz val="12"/>
        <color theme="1"/>
        <rFont val="標楷體"/>
        <family val="4"/>
        <charset val="136"/>
      </rPr>
      <t>列之金額應與表</t>
    </r>
    <r>
      <rPr>
        <sz val="12"/>
        <color theme="1"/>
        <rFont val="Times New Roman"/>
        <family val="1"/>
      </rPr>
      <t>05-1</t>
    </r>
    <r>
      <rPr>
        <sz val="12"/>
        <color theme="1"/>
        <rFont val="標楷體"/>
        <family val="4"/>
        <charset val="136"/>
      </rPr>
      <t>資金運用表第</t>
    </r>
    <r>
      <rPr>
        <sz val="12"/>
        <color theme="1"/>
        <rFont val="Times New Roman"/>
        <family val="1"/>
      </rPr>
      <t>(2)</t>
    </r>
    <r>
      <rPr>
        <sz val="12"/>
        <color theme="1"/>
        <rFont val="標楷體"/>
        <family val="4"/>
        <charset val="136"/>
      </rPr>
      <t>欄第</t>
    </r>
    <r>
      <rPr>
        <sz val="12"/>
        <color theme="1"/>
        <rFont val="Times New Roman"/>
        <family val="1"/>
      </rPr>
      <t>(45)</t>
    </r>
    <r>
      <rPr>
        <sz val="12"/>
        <color theme="1"/>
        <rFont val="標楷體"/>
        <family val="4"/>
        <charset val="136"/>
      </rPr>
      <t>列之金額相一致。</t>
    </r>
    <phoneticPr fontId="28" type="noConversion"/>
  </si>
  <si>
    <r>
      <rPr>
        <sz val="12"/>
        <color theme="1"/>
        <rFont val="標楷體"/>
        <family val="4"/>
        <charset val="136"/>
      </rPr>
      <t>本表第</t>
    </r>
    <r>
      <rPr>
        <sz val="12"/>
        <color theme="1"/>
        <rFont val="Times New Roman"/>
        <family val="1"/>
      </rPr>
      <t>(2+3)</t>
    </r>
    <r>
      <rPr>
        <sz val="12"/>
        <color theme="1"/>
        <rFont val="標楷體"/>
        <family val="4"/>
        <charset val="136"/>
      </rPr>
      <t>欄第</t>
    </r>
    <r>
      <rPr>
        <sz val="12"/>
        <color theme="1"/>
        <rFont val="Times New Roman"/>
        <family val="1"/>
      </rPr>
      <t>(14+15+16+22)</t>
    </r>
    <r>
      <rPr>
        <sz val="12"/>
        <color theme="1"/>
        <rFont val="標楷體"/>
        <family val="4"/>
        <charset val="136"/>
      </rPr>
      <t>列之金額應與表</t>
    </r>
    <r>
      <rPr>
        <sz val="12"/>
        <color theme="1"/>
        <rFont val="Times New Roman"/>
        <family val="1"/>
      </rPr>
      <t>05-1</t>
    </r>
    <r>
      <rPr>
        <sz val="12"/>
        <color theme="1"/>
        <rFont val="標楷體"/>
        <family val="4"/>
        <charset val="136"/>
      </rPr>
      <t>資金運用表第</t>
    </r>
    <r>
      <rPr>
        <sz val="12"/>
        <color theme="1"/>
        <rFont val="Times New Roman"/>
        <family val="1"/>
      </rPr>
      <t>(2)</t>
    </r>
    <r>
      <rPr>
        <sz val="12"/>
        <color theme="1"/>
        <rFont val="標楷體"/>
        <family val="4"/>
        <charset val="136"/>
      </rPr>
      <t>欄第</t>
    </r>
    <r>
      <rPr>
        <sz val="12"/>
        <color theme="1"/>
        <rFont val="Times New Roman"/>
        <family val="1"/>
      </rPr>
      <t>(46)</t>
    </r>
    <r>
      <rPr>
        <sz val="12"/>
        <color theme="1"/>
        <rFont val="標楷體"/>
        <family val="4"/>
        <charset val="136"/>
      </rPr>
      <t>列之金額相一致。</t>
    </r>
    <phoneticPr fontId="28" type="noConversion"/>
  </si>
  <si>
    <r>
      <rPr>
        <sz val="12"/>
        <color theme="1"/>
        <rFont val="標楷體"/>
        <family val="4"/>
        <charset val="136"/>
      </rPr>
      <t>本表第</t>
    </r>
    <r>
      <rPr>
        <sz val="12"/>
        <color theme="1"/>
        <rFont val="Times New Roman"/>
        <family val="1"/>
      </rPr>
      <t>(2+3)</t>
    </r>
    <r>
      <rPr>
        <sz val="12"/>
        <color theme="1"/>
        <rFont val="標楷體"/>
        <family val="4"/>
        <charset val="136"/>
      </rPr>
      <t>欄第</t>
    </r>
    <r>
      <rPr>
        <sz val="12"/>
        <color theme="1"/>
        <rFont val="Times New Roman"/>
        <family val="1"/>
      </rPr>
      <t>(26)</t>
    </r>
    <r>
      <rPr>
        <sz val="12"/>
        <color theme="1"/>
        <rFont val="標楷體"/>
        <family val="4"/>
        <charset val="136"/>
      </rPr>
      <t>列之金額應與表</t>
    </r>
    <r>
      <rPr>
        <sz val="12"/>
        <color theme="1"/>
        <rFont val="Times New Roman"/>
        <family val="1"/>
      </rPr>
      <t>05-1</t>
    </r>
    <r>
      <rPr>
        <sz val="12"/>
        <color theme="1"/>
        <rFont val="標楷體"/>
        <family val="4"/>
        <charset val="136"/>
      </rPr>
      <t>資金運用表第</t>
    </r>
    <r>
      <rPr>
        <sz val="12"/>
        <color theme="1"/>
        <rFont val="Times New Roman"/>
        <family val="1"/>
      </rPr>
      <t>(2)</t>
    </r>
    <r>
      <rPr>
        <sz val="12"/>
        <color theme="1"/>
        <rFont val="標楷體"/>
        <family val="4"/>
        <charset val="136"/>
      </rPr>
      <t>欄第</t>
    </r>
    <r>
      <rPr>
        <sz val="12"/>
        <color theme="1"/>
        <rFont val="Times New Roman"/>
        <family val="1"/>
      </rPr>
      <t>(171)</t>
    </r>
    <r>
      <rPr>
        <sz val="12"/>
        <color theme="1"/>
        <rFont val="標楷體"/>
        <family val="4"/>
        <charset val="136"/>
      </rPr>
      <t>列之金額相一致。</t>
    </r>
    <phoneticPr fontId="28" type="noConversion"/>
  </si>
  <si>
    <r>
      <rPr>
        <sz val="12"/>
        <color theme="1"/>
        <rFont val="標楷體"/>
        <family val="4"/>
        <charset val="136"/>
      </rPr>
      <t>本表第</t>
    </r>
    <r>
      <rPr>
        <sz val="12"/>
        <color theme="1"/>
        <rFont val="Times New Roman"/>
        <family val="1"/>
      </rPr>
      <t>(2+3)</t>
    </r>
    <r>
      <rPr>
        <sz val="12"/>
        <color theme="1"/>
        <rFont val="標楷體"/>
        <family val="4"/>
        <charset val="136"/>
      </rPr>
      <t>欄第</t>
    </r>
    <r>
      <rPr>
        <sz val="12"/>
        <color theme="1"/>
        <rFont val="Times New Roman"/>
        <family val="1"/>
      </rPr>
      <t>(33)</t>
    </r>
    <r>
      <rPr>
        <sz val="12"/>
        <color theme="1"/>
        <rFont val="標楷體"/>
        <family val="4"/>
        <charset val="136"/>
      </rPr>
      <t>列之金額應與表</t>
    </r>
    <r>
      <rPr>
        <sz val="12"/>
        <color theme="1"/>
        <rFont val="Times New Roman"/>
        <family val="1"/>
      </rPr>
      <t>05-1</t>
    </r>
    <r>
      <rPr>
        <sz val="12"/>
        <color theme="1"/>
        <rFont val="標楷體"/>
        <family val="4"/>
        <charset val="136"/>
      </rPr>
      <t>資金運用表第</t>
    </r>
    <r>
      <rPr>
        <sz val="12"/>
        <color theme="1"/>
        <rFont val="Times New Roman"/>
        <family val="1"/>
      </rPr>
      <t>(2)</t>
    </r>
    <r>
      <rPr>
        <sz val="12"/>
        <color theme="1"/>
        <rFont val="標楷體"/>
        <family val="4"/>
        <charset val="136"/>
      </rPr>
      <t>欄第</t>
    </r>
    <r>
      <rPr>
        <sz val="12"/>
        <color theme="1"/>
        <rFont val="Times New Roman"/>
        <family val="1"/>
      </rPr>
      <t>(186)</t>
    </r>
    <r>
      <rPr>
        <sz val="12"/>
        <color theme="1"/>
        <rFont val="標楷體"/>
        <family val="4"/>
        <charset val="136"/>
      </rPr>
      <t>列之金額相一致。</t>
    </r>
    <phoneticPr fontId="28" type="noConversion"/>
  </si>
  <si>
    <r>
      <rPr>
        <sz val="12"/>
        <color theme="1"/>
        <rFont val="標楷體"/>
        <family val="4"/>
        <charset val="136"/>
      </rPr>
      <t>本表第</t>
    </r>
    <r>
      <rPr>
        <sz val="12"/>
        <color theme="1"/>
        <rFont val="Times New Roman"/>
        <family val="1"/>
      </rPr>
      <t>(2+3)</t>
    </r>
    <r>
      <rPr>
        <sz val="12"/>
        <color theme="1"/>
        <rFont val="標楷體"/>
        <family val="4"/>
        <charset val="136"/>
      </rPr>
      <t>欄第</t>
    </r>
    <r>
      <rPr>
        <sz val="12"/>
        <color theme="1"/>
        <rFont val="Times New Roman"/>
        <family val="1"/>
      </rPr>
      <t>(9+19+20)</t>
    </r>
    <r>
      <rPr>
        <sz val="12"/>
        <color theme="1"/>
        <rFont val="標楷體"/>
        <family val="4"/>
        <charset val="136"/>
      </rPr>
      <t>列之金額應與表</t>
    </r>
    <r>
      <rPr>
        <sz val="12"/>
        <color theme="1"/>
        <rFont val="Times New Roman"/>
        <family val="1"/>
      </rPr>
      <t>05-1</t>
    </r>
    <r>
      <rPr>
        <sz val="12"/>
        <color theme="1"/>
        <rFont val="標楷體"/>
        <family val="4"/>
        <charset val="136"/>
      </rPr>
      <t>資金運用表第</t>
    </r>
    <r>
      <rPr>
        <sz val="12"/>
        <color theme="1"/>
        <rFont val="Times New Roman"/>
        <family val="1"/>
      </rPr>
      <t>(2)</t>
    </r>
    <r>
      <rPr>
        <sz val="12"/>
        <color theme="1"/>
        <rFont val="標楷體"/>
        <family val="4"/>
        <charset val="136"/>
      </rPr>
      <t>欄第</t>
    </r>
    <r>
      <rPr>
        <sz val="12"/>
        <color theme="1"/>
        <rFont val="Times New Roman"/>
        <family val="1"/>
      </rPr>
      <t>(213)</t>
    </r>
    <r>
      <rPr>
        <sz val="12"/>
        <color theme="1"/>
        <rFont val="標楷體"/>
        <family val="4"/>
        <charset val="136"/>
      </rPr>
      <t>列之金額相一致。</t>
    </r>
    <phoneticPr fontId="28" type="noConversion"/>
  </si>
  <si>
    <r>
      <rPr>
        <sz val="12"/>
        <color theme="1"/>
        <rFont val="標楷體"/>
        <family val="4"/>
        <charset val="136"/>
      </rPr>
      <t>本表第</t>
    </r>
    <r>
      <rPr>
        <sz val="12"/>
        <color theme="1"/>
        <rFont val="Times New Roman"/>
        <family val="1"/>
      </rPr>
      <t>(2+3)</t>
    </r>
    <r>
      <rPr>
        <sz val="12"/>
        <color theme="1"/>
        <rFont val="標楷體"/>
        <family val="4"/>
        <charset val="136"/>
      </rPr>
      <t>欄第</t>
    </r>
    <r>
      <rPr>
        <sz val="12"/>
        <color theme="1"/>
        <rFont val="Times New Roman"/>
        <family val="1"/>
      </rPr>
      <t>(10+21)</t>
    </r>
    <r>
      <rPr>
        <sz val="12"/>
        <color theme="1"/>
        <rFont val="標楷體"/>
        <family val="4"/>
        <charset val="136"/>
      </rPr>
      <t>列之金額應與表</t>
    </r>
    <r>
      <rPr>
        <sz val="12"/>
        <color theme="1"/>
        <rFont val="Times New Roman"/>
        <family val="1"/>
      </rPr>
      <t>05-1</t>
    </r>
    <r>
      <rPr>
        <sz val="12"/>
        <color theme="1"/>
        <rFont val="標楷體"/>
        <family val="4"/>
        <charset val="136"/>
      </rPr>
      <t>資金運用表第</t>
    </r>
    <r>
      <rPr>
        <sz val="12"/>
        <color theme="1"/>
        <rFont val="Times New Roman"/>
        <family val="1"/>
      </rPr>
      <t>(2)</t>
    </r>
    <r>
      <rPr>
        <sz val="12"/>
        <color theme="1"/>
        <rFont val="標楷體"/>
        <family val="4"/>
        <charset val="136"/>
      </rPr>
      <t>欄</t>
    </r>
    <r>
      <rPr>
        <sz val="12"/>
        <color theme="1"/>
        <rFont val="Times New Roman"/>
        <family val="1"/>
      </rPr>
      <t>(214)</t>
    </r>
    <r>
      <rPr>
        <sz val="12"/>
        <color theme="1"/>
        <rFont val="標楷體"/>
        <family val="4"/>
        <charset val="136"/>
      </rPr>
      <t>列之金額相一致。</t>
    </r>
    <phoneticPr fontId="28" type="noConversion"/>
  </si>
  <si>
    <r>
      <rPr>
        <sz val="12"/>
        <color theme="1"/>
        <rFont val="標楷體"/>
        <family val="4"/>
        <charset val="136"/>
      </rPr>
      <t>係指依資產負債表日前半年每日收盤價計算之算術平均價格。本欄不包含採權益法評價之上市上櫃股票。</t>
    </r>
    <phoneticPr fontId="28" type="noConversion"/>
  </si>
  <si>
    <r>
      <rPr>
        <sz val="12"/>
        <color theme="1"/>
        <rFont val="標楷體"/>
        <family val="4"/>
        <charset val="136"/>
      </rPr>
      <t>表</t>
    </r>
    <r>
      <rPr>
        <sz val="12"/>
        <color theme="1"/>
        <rFont val="Times New Roman"/>
        <family val="1"/>
      </rPr>
      <t>10-2</t>
    </r>
    <r>
      <rPr>
        <sz val="12"/>
        <color theme="1"/>
        <rFont val="標楷體"/>
        <family val="4"/>
        <charset val="136"/>
      </rPr>
      <t>：股票餘額明細表</t>
    </r>
    <r>
      <rPr>
        <sz val="12"/>
        <color theme="1"/>
        <rFont val="Times New Roman"/>
        <family val="1"/>
      </rPr>
      <t>(</t>
    </r>
    <r>
      <rPr>
        <sz val="12"/>
        <color theme="1"/>
        <rFont val="標楷體"/>
        <family val="4"/>
        <charset val="136"/>
      </rPr>
      <t>總計</t>
    </r>
    <r>
      <rPr>
        <sz val="12"/>
        <color theme="1"/>
        <rFont val="Times New Roman"/>
        <family val="1"/>
      </rPr>
      <t>)</t>
    </r>
    <phoneticPr fontId="30" type="noConversion"/>
  </si>
  <si>
    <r>
      <rPr>
        <b/>
        <sz val="12"/>
        <color theme="1"/>
        <rFont val="標楷體"/>
        <family val="4"/>
        <charset val="136"/>
      </rPr>
      <t xml:space="preserve">半年收盤平均價
</t>
    </r>
    <r>
      <rPr>
        <b/>
        <sz val="12"/>
        <color theme="1"/>
        <rFont val="Times New Roman"/>
        <family val="1"/>
      </rPr>
      <t>(</t>
    </r>
    <r>
      <rPr>
        <b/>
        <sz val="12"/>
        <color theme="1"/>
        <rFont val="標楷體"/>
        <family val="4"/>
        <charset val="136"/>
      </rPr>
      <t>註</t>
    </r>
    <r>
      <rPr>
        <b/>
        <sz val="12"/>
        <color theme="1"/>
        <rFont val="Times New Roman"/>
        <family val="1"/>
      </rPr>
      <t>4)</t>
    </r>
    <phoneticPr fontId="30" type="noConversion"/>
  </si>
  <si>
    <r>
      <rPr>
        <sz val="12"/>
        <color theme="1"/>
        <rFont val="標楷體"/>
        <family val="4"/>
        <charset val="136"/>
      </rPr>
      <t>關係人股票投資</t>
    </r>
    <phoneticPr fontId="30" type="noConversion"/>
  </si>
  <si>
    <r>
      <rPr>
        <sz val="12"/>
        <color theme="1"/>
        <rFont val="標楷體"/>
        <family val="4"/>
        <charset val="136"/>
      </rPr>
      <t>透過損益按公允價值衡量之金融資產</t>
    </r>
    <r>
      <rPr>
        <sz val="12"/>
        <color theme="1"/>
        <rFont val="Times New Roman"/>
        <family val="1"/>
      </rPr>
      <t>-</t>
    </r>
    <r>
      <rPr>
        <sz val="12"/>
        <color theme="1"/>
        <rFont val="標楷體"/>
        <family val="4"/>
        <charset val="136"/>
      </rPr>
      <t>採用覆蓋法</t>
    </r>
  </si>
  <si>
    <r>
      <rPr>
        <sz val="12"/>
        <color theme="1"/>
        <rFont val="標楷體"/>
        <family val="4"/>
        <charset val="136"/>
      </rPr>
      <t>透過損益按公允價值衡量之金融資產</t>
    </r>
    <r>
      <rPr>
        <sz val="12"/>
        <color theme="1"/>
        <rFont val="Times New Roman"/>
        <family val="1"/>
      </rPr>
      <t>-</t>
    </r>
    <r>
      <rPr>
        <sz val="12"/>
        <color theme="1"/>
        <rFont val="標楷體"/>
        <family val="4"/>
        <charset val="136"/>
      </rPr>
      <t>未採用覆蓋法</t>
    </r>
  </si>
  <si>
    <r>
      <rPr>
        <sz val="12"/>
        <color theme="1"/>
        <rFont val="標楷體"/>
        <family val="4"/>
        <charset val="136"/>
      </rPr>
      <t>透過其他綜合損益按公允價值衡量之金融資產</t>
    </r>
  </si>
  <si>
    <r>
      <rPr>
        <sz val="12"/>
        <color theme="1"/>
        <rFont val="標楷體"/>
        <family val="4"/>
        <charset val="136"/>
      </rPr>
      <t>按攤銷後成本衡量之金融資產</t>
    </r>
  </si>
  <si>
    <r>
      <rPr>
        <sz val="12"/>
        <color theme="1"/>
        <rFont val="標楷體"/>
        <family val="4"/>
        <charset val="136"/>
      </rPr>
      <t>待出售資產</t>
    </r>
  </si>
  <si>
    <r>
      <rPr>
        <sz val="12"/>
        <color theme="1"/>
        <rFont val="標楷體"/>
        <family val="4"/>
        <charset val="136"/>
      </rPr>
      <t>採用權益法之投資</t>
    </r>
  </si>
  <si>
    <r>
      <rPr>
        <sz val="12"/>
        <color theme="1"/>
        <rFont val="標楷體"/>
        <family val="4"/>
        <charset val="136"/>
      </rPr>
      <t>非關係人股票投資</t>
    </r>
    <phoneticPr fontId="30" type="noConversion"/>
  </si>
  <si>
    <r>
      <rPr>
        <sz val="12"/>
        <color theme="1"/>
        <rFont val="標楷體"/>
        <family val="4"/>
        <charset val="136"/>
      </rPr>
      <t>興櫃股票</t>
    </r>
  </si>
  <si>
    <r>
      <rPr>
        <sz val="12"/>
        <color theme="1"/>
        <rFont val="標楷體"/>
        <family val="4"/>
        <charset val="136"/>
      </rPr>
      <t>非屬上市上櫃興櫃之其他股票</t>
    </r>
  </si>
  <si>
    <r>
      <rPr>
        <sz val="12"/>
        <color theme="1"/>
        <rFont val="標楷體"/>
        <family val="4"/>
        <charset val="136"/>
      </rPr>
      <t>創業投資事業股票</t>
    </r>
  </si>
  <si>
    <r>
      <rPr>
        <sz val="12"/>
        <color theme="1"/>
        <rFont val="標楷體"/>
        <family val="4"/>
        <charset val="136"/>
      </rPr>
      <t>特別股</t>
    </r>
  </si>
  <si>
    <r>
      <rPr>
        <sz val="12"/>
        <color theme="1"/>
        <rFont val="標楷體"/>
        <family val="4"/>
        <charset val="136"/>
      </rPr>
      <t>存託憑證</t>
    </r>
    <phoneticPr fontId="30" type="noConversion"/>
  </si>
  <si>
    <r>
      <rPr>
        <sz val="12"/>
        <color theme="1"/>
        <rFont val="標楷體"/>
        <family val="4"/>
        <charset val="136"/>
      </rPr>
      <t>專案運用股票</t>
    </r>
  </si>
  <si>
    <r>
      <rPr>
        <sz val="12"/>
        <color theme="1"/>
        <rFont val="標楷體"/>
        <family val="4"/>
        <charset val="136"/>
      </rPr>
      <t>公共投資股票</t>
    </r>
  </si>
  <si>
    <r>
      <rPr>
        <sz val="12"/>
        <color theme="1"/>
        <rFont val="標楷體"/>
        <family val="4"/>
        <charset val="136"/>
      </rPr>
      <t>保險相關事業股票</t>
    </r>
  </si>
  <si>
    <r>
      <rPr>
        <sz val="12"/>
        <color theme="1"/>
        <rFont val="標楷體"/>
        <family val="4"/>
        <charset val="136"/>
      </rPr>
      <t>私募股票</t>
    </r>
  </si>
  <si>
    <r>
      <rPr>
        <sz val="12"/>
        <color theme="1"/>
        <rFont val="標楷體"/>
        <family val="4"/>
        <charset val="136"/>
      </rPr>
      <t>總計</t>
    </r>
    <r>
      <rPr>
        <sz val="12"/>
        <color theme="1"/>
        <rFont val="Times New Roman"/>
        <family val="1"/>
      </rPr>
      <t>(</t>
    </r>
    <r>
      <rPr>
        <sz val="12"/>
        <color theme="1"/>
        <rFont val="標楷體"/>
        <family val="4"/>
        <charset val="136"/>
      </rPr>
      <t>屬實質互相投資之負債型特別股</t>
    </r>
    <r>
      <rPr>
        <sz val="12"/>
        <color theme="1"/>
        <rFont val="Times New Roman"/>
        <family val="1"/>
      </rPr>
      <t>)</t>
    </r>
    <phoneticPr fontId="30" type="noConversion"/>
  </si>
  <si>
    <r>
      <rPr>
        <sz val="12"/>
        <color theme="1"/>
        <rFont val="標楷體"/>
        <family val="4"/>
        <charset val="136"/>
      </rPr>
      <t>固定收益特別股</t>
    </r>
  </si>
  <si>
    <r>
      <rPr>
        <sz val="12"/>
        <color theme="1"/>
        <rFont val="標楷體"/>
        <family val="4"/>
        <charset val="136"/>
      </rPr>
      <t>小計</t>
    </r>
    <r>
      <rPr>
        <sz val="12"/>
        <color theme="1"/>
        <rFont val="Times New Roman"/>
        <family val="1"/>
      </rPr>
      <t>(</t>
    </r>
    <r>
      <rPr>
        <sz val="12"/>
        <color theme="1"/>
        <rFont val="標楷體"/>
        <family val="4"/>
        <charset val="136"/>
      </rPr>
      <t>註</t>
    </r>
    <r>
      <rPr>
        <sz val="12"/>
        <color theme="1"/>
        <rFont val="Times New Roman"/>
        <family val="1"/>
      </rPr>
      <t>3)</t>
    </r>
    <phoneticPr fontId="30" type="noConversion"/>
  </si>
  <si>
    <r>
      <rPr>
        <sz val="12"/>
        <color theme="1"/>
        <rFont val="標楷體"/>
        <family val="4"/>
        <charset val="136"/>
      </rPr>
      <t>期末股票投資餘額</t>
    </r>
    <r>
      <rPr>
        <sz val="12"/>
        <color theme="1"/>
        <rFont val="Times New Roman"/>
        <family val="1"/>
      </rPr>
      <t>(</t>
    </r>
    <r>
      <rPr>
        <sz val="12"/>
        <color theme="1"/>
        <rFont val="標楷體"/>
        <family val="4"/>
        <charset val="136"/>
      </rPr>
      <t>列</t>
    </r>
    <r>
      <rPr>
        <sz val="12"/>
        <color theme="1"/>
        <rFont val="Times New Roman"/>
        <family val="1"/>
      </rPr>
      <t>15</t>
    </r>
    <r>
      <rPr>
        <sz val="12"/>
        <color theme="1"/>
        <rFont val="標楷體"/>
        <family val="4"/>
        <charset val="136"/>
      </rPr>
      <t>或列</t>
    </r>
    <r>
      <rPr>
        <sz val="12"/>
        <color theme="1"/>
        <rFont val="Times New Roman"/>
        <family val="1"/>
      </rPr>
      <t>20)</t>
    </r>
    <phoneticPr fontId="30" type="noConversion"/>
  </si>
  <si>
    <r>
      <rPr>
        <sz val="12"/>
        <color theme="1"/>
        <rFont val="標楷體"/>
        <family val="4"/>
        <charset val="136"/>
      </rPr>
      <t>所稱保險相關事業於國內投資係指依保險法第一百四十六條之六規定之投資</t>
    </r>
    <r>
      <rPr>
        <sz val="12"/>
        <color theme="1"/>
        <rFont val="Times New Roman"/>
        <family val="1"/>
      </rPr>
      <t>,</t>
    </r>
    <r>
      <rPr>
        <sz val="12"/>
        <color theme="1"/>
        <rFont val="標楷體"/>
        <family val="4"/>
        <charset val="136"/>
      </rPr>
      <t>於國外投資係指依保險業辦理國外投資範圍及內容準則第三條第一項第三款及至大陸地區及香港澳門地區之投資。</t>
    </r>
    <phoneticPr fontId="30" type="noConversion"/>
  </si>
  <si>
    <r>
      <rPr>
        <sz val="12"/>
        <color theme="1"/>
        <rFont val="標楷體"/>
        <family val="4"/>
        <charset val="136"/>
      </rPr>
      <t>列</t>
    </r>
    <r>
      <rPr>
        <sz val="12"/>
        <color theme="1"/>
        <rFont val="Times New Roman"/>
        <family val="1"/>
      </rPr>
      <t>21</t>
    </r>
    <r>
      <rPr>
        <sz val="12"/>
        <color theme="1"/>
        <rFont val="標楷體"/>
        <family val="4"/>
        <charset val="136"/>
      </rPr>
      <t>至列</t>
    </r>
    <r>
      <rPr>
        <sz val="12"/>
        <color theme="1"/>
        <rFont val="Times New Roman"/>
        <family val="1"/>
      </rPr>
      <t>28</t>
    </r>
    <r>
      <rPr>
        <sz val="12"/>
        <color theme="1"/>
        <rFont val="標楷體"/>
        <family val="4"/>
        <charset val="136"/>
      </rPr>
      <t>屬於屬性分類無需加總。</t>
    </r>
    <phoneticPr fontId="30" type="noConversion"/>
  </si>
  <si>
    <r>
      <rPr>
        <sz val="12"/>
        <color theme="1"/>
        <rFont val="標楷體"/>
        <family val="4"/>
        <charset val="136"/>
      </rPr>
      <t>小計應與「表</t>
    </r>
    <r>
      <rPr>
        <sz val="12"/>
        <color theme="1"/>
        <rFont val="Times New Roman"/>
        <family val="1"/>
      </rPr>
      <t>10-1</t>
    </r>
    <r>
      <rPr>
        <sz val="12"/>
        <color theme="1"/>
        <rFont val="標楷體"/>
        <family val="4"/>
        <charset val="136"/>
      </rPr>
      <t>：股票餘額明細表」第</t>
    </r>
    <r>
      <rPr>
        <sz val="12"/>
        <color theme="1"/>
        <rFont val="Times New Roman"/>
        <family val="1"/>
      </rPr>
      <t>(11)</t>
    </r>
    <r>
      <rPr>
        <sz val="12"/>
        <color theme="1"/>
        <rFont val="標楷體"/>
        <family val="4"/>
        <charset val="136"/>
      </rPr>
      <t>欄填列為</t>
    </r>
    <r>
      <rPr>
        <sz val="12"/>
        <color theme="1"/>
        <rFont val="Times New Roman"/>
        <family val="1"/>
      </rPr>
      <t>"A"</t>
    </r>
    <r>
      <rPr>
        <sz val="12"/>
        <color theme="1"/>
        <rFont val="標楷體"/>
        <family val="4"/>
        <charset val="136"/>
      </rPr>
      <t>者之期末帳載金額合計數相同。</t>
    </r>
    <phoneticPr fontId="30" type="noConversion"/>
  </si>
  <si>
    <r>
      <rPr>
        <sz val="12"/>
        <color theme="1"/>
        <rFont val="標楷體"/>
        <family val="4"/>
        <charset val="136"/>
      </rPr>
      <t>大陸地區設立之分公司、子公司或參股投資之大陸地區保險業，雖非屬於保險法第</t>
    </r>
    <r>
      <rPr>
        <sz val="12"/>
        <color theme="1"/>
        <rFont val="Times New Roman"/>
        <family val="1"/>
      </rPr>
      <t>146</t>
    </r>
    <r>
      <rPr>
        <sz val="12"/>
        <color theme="1"/>
        <rFont val="標楷體"/>
        <family val="4"/>
        <charset val="136"/>
      </rPr>
      <t>條之</t>
    </r>
    <r>
      <rPr>
        <sz val="12"/>
        <color theme="1"/>
        <rFont val="Times New Roman"/>
        <family val="1"/>
      </rPr>
      <t>4</t>
    </r>
    <r>
      <rPr>
        <sz val="12"/>
        <color theme="1"/>
        <rFont val="標楷體"/>
        <family val="4"/>
        <charset val="136"/>
      </rPr>
      <t>規定及同條第</t>
    </r>
    <r>
      <rPr>
        <sz val="12"/>
        <color theme="1"/>
        <rFont val="Times New Roman"/>
        <family val="1"/>
      </rPr>
      <t>3</t>
    </r>
    <r>
      <rPr>
        <sz val="12"/>
        <color theme="1"/>
        <rFont val="標楷體"/>
        <family val="4"/>
        <charset val="136"/>
      </rPr>
      <t>項授權訂定之國外投資管理辦法所稱「國外保險相關事業」，惟於填報</t>
    </r>
    <r>
      <rPr>
        <sz val="12"/>
        <color theme="1"/>
        <rFont val="Times New Roman"/>
        <family val="1"/>
      </rPr>
      <t>RBC</t>
    </r>
    <r>
      <rPr>
        <sz val="12"/>
        <color theme="1"/>
        <rFont val="標楷體"/>
        <family val="4"/>
        <charset val="136"/>
      </rPr>
      <t>報表時，大陸地區之分公司、子公司或參股投資之大陸地區保險業應填列於「國外保險相關事業」相關欄位。</t>
    </r>
    <phoneticPr fontId="30" type="noConversion"/>
  </si>
  <si>
    <r>
      <rPr>
        <sz val="12"/>
        <color theme="1"/>
        <rFont val="標楷體"/>
        <family val="4"/>
        <charset val="136"/>
      </rPr>
      <t>表</t>
    </r>
    <r>
      <rPr>
        <sz val="12"/>
        <color theme="1"/>
        <rFont val="Times New Roman"/>
        <family val="1"/>
      </rPr>
      <t>10-1</t>
    </r>
    <r>
      <rPr>
        <sz val="12"/>
        <color theme="1"/>
        <rFont val="標楷體"/>
        <family val="4"/>
        <charset val="136"/>
      </rPr>
      <t>：股票餘額明細表</t>
    </r>
    <phoneticPr fontId="30" type="noConversion"/>
  </si>
  <si>
    <r>
      <rPr>
        <sz val="12"/>
        <color theme="1"/>
        <rFont val="標楷體"/>
        <family val="4"/>
        <charset val="136"/>
      </rPr>
      <t>單位：新台幣元</t>
    </r>
    <r>
      <rPr>
        <sz val="12"/>
        <color theme="1"/>
        <rFont val="Times New Roman"/>
        <family val="1"/>
      </rPr>
      <t xml:space="preserve">, %, </t>
    </r>
    <r>
      <rPr>
        <sz val="12"/>
        <color theme="1"/>
        <rFont val="標楷體"/>
        <family val="4"/>
        <charset val="136"/>
      </rPr>
      <t>千股</t>
    </r>
    <phoneticPr fontId="30" type="noConversion"/>
  </si>
  <si>
    <r>
      <rPr>
        <b/>
        <sz val="12"/>
        <color theme="1"/>
        <rFont val="標楷體"/>
        <family val="4"/>
        <charset val="136"/>
      </rPr>
      <t>是否為專案運用公共及社會福利事業投資及投資保險相關事業</t>
    </r>
    <phoneticPr fontId="30" type="noConversion"/>
  </si>
  <si>
    <r>
      <rPr>
        <b/>
        <sz val="12"/>
        <color theme="1"/>
        <rFont val="標楷體"/>
        <family val="4"/>
        <charset val="136"/>
      </rPr>
      <t>是否屬實質互相投資之負債型特別股</t>
    </r>
    <phoneticPr fontId="30" type="noConversion"/>
  </si>
  <si>
    <r>
      <rPr>
        <b/>
        <sz val="12"/>
        <color theme="1"/>
        <rFont val="標楷體"/>
        <family val="4"/>
        <charset val="136"/>
      </rPr>
      <t>占有董監事席次比率</t>
    </r>
  </si>
  <si>
    <r>
      <rPr>
        <b/>
        <sz val="12"/>
        <color theme="1"/>
        <rFont val="標楷體"/>
        <family val="4"/>
        <charset val="136"/>
      </rPr>
      <t>持有股數</t>
    </r>
  </si>
  <si>
    <r>
      <rPr>
        <b/>
        <sz val="12"/>
        <color theme="1"/>
        <rFont val="標楷體"/>
        <family val="4"/>
        <charset val="136"/>
      </rPr>
      <t>持股比率</t>
    </r>
    <r>
      <rPr>
        <b/>
        <sz val="12"/>
        <color theme="1"/>
        <rFont val="Times New Roman"/>
        <family val="1"/>
      </rPr>
      <t>%</t>
    </r>
  </si>
  <si>
    <r>
      <rPr>
        <b/>
        <sz val="12"/>
        <color theme="1"/>
        <rFont val="標楷體"/>
        <family val="4"/>
        <charset val="136"/>
      </rPr>
      <t>最近公允價值</t>
    </r>
    <r>
      <rPr>
        <b/>
        <sz val="12"/>
        <color theme="1"/>
        <rFont val="Times New Roman"/>
        <family val="1"/>
      </rPr>
      <t>/</t>
    </r>
    <r>
      <rPr>
        <b/>
        <sz val="12"/>
        <color theme="1"/>
        <rFont val="標楷體"/>
        <family val="4"/>
        <charset val="136"/>
      </rPr>
      <t>淨值總金額</t>
    </r>
    <r>
      <rPr>
        <b/>
        <sz val="12"/>
        <color theme="1"/>
        <rFont val="Times New Roman"/>
        <family val="1"/>
      </rPr>
      <t>(</t>
    </r>
    <r>
      <rPr>
        <b/>
        <sz val="12"/>
        <color theme="1"/>
        <rFont val="標楷體"/>
        <family val="4"/>
        <charset val="136"/>
      </rPr>
      <t>註</t>
    </r>
    <r>
      <rPr>
        <b/>
        <sz val="12"/>
        <color theme="1"/>
        <rFont val="Times New Roman"/>
        <family val="1"/>
      </rPr>
      <t>:</t>
    </r>
    <r>
      <rPr>
        <b/>
        <sz val="12"/>
        <color theme="1"/>
        <rFont val="標楷體"/>
        <family val="4"/>
        <charset val="136"/>
      </rPr>
      <t>未上市櫃股填淨值</t>
    </r>
    <r>
      <rPr>
        <b/>
        <sz val="12"/>
        <color theme="1"/>
        <rFont val="Times New Roman"/>
        <family val="1"/>
      </rPr>
      <t>)</t>
    </r>
    <phoneticPr fontId="30" type="noConversion"/>
  </si>
  <si>
    <r>
      <rPr>
        <b/>
        <sz val="12"/>
        <color theme="1"/>
        <rFont val="標楷體"/>
        <family val="4"/>
        <charset val="136"/>
      </rPr>
      <t>帳載金額占資金總額比率％</t>
    </r>
    <phoneticPr fontId="30" type="noConversion"/>
  </si>
  <si>
    <r>
      <rPr>
        <b/>
        <sz val="12"/>
        <color theme="1"/>
        <rFont val="標楷體"/>
        <family val="4"/>
        <charset val="136"/>
      </rPr>
      <t xml:space="preserve">半年收盤平均價
</t>
    </r>
    <r>
      <rPr>
        <b/>
        <sz val="12"/>
        <color theme="1"/>
        <rFont val="Times New Roman"/>
        <family val="1"/>
      </rPr>
      <t>(</t>
    </r>
    <r>
      <rPr>
        <b/>
        <sz val="12"/>
        <color theme="1"/>
        <rFont val="標楷體"/>
        <family val="4"/>
        <charset val="136"/>
      </rPr>
      <t>註</t>
    </r>
    <r>
      <rPr>
        <b/>
        <sz val="12"/>
        <color theme="1"/>
        <rFont val="Times New Roman"/>
        <family val="1"/>
      </rPr>
      <t>18)</t>
    </r>
    <phoneticPr fontId="30" type="noConversion"/>
  </si>
  <si>
    <r>
      <rPr>
        <b/>
        <sz val="12"/>
        <color theme="1"/>
        <rFont val="標楷體"/>
        <family val="4"/>
        <charset val="136"/>
      </rPr>
      <t>本期增加</t>
    </r>
  </si>
  <si>
    <r>
      <rPr>
        <b/>
        <sz val="12"/>
        <color theme="1"/>
        <rFont val="標楷體"/>
        <family val="4"/>
        <charset val="136"/>
      </rPr>
      <t>本期減少</t>
    </r>
  </si>
  <si>
    <r>
      <rPr>
        <b/>
        <sz val="12"/>
        <color theme="1"/>
        <rFont val="標楷體"/>
        <family val="4"/>
        <charset val="136"/>
      </rPr>
      <t xml:space="preserve">期末
</t>
    </r>
    <r>
      <rPr>
        <b/>
        <sz val="12"/>
        <color theme="1"/>
        <rFont val="Times New Roman"/>
        <family val="1"/>
      </rPr>
      <t>(</t>
    </r>
    <r>
      <rPr>
        <b/>
        <sz val="12"/>
        <color theme="1"/>
        <rFont val="標楷體"/>
        <family val="4"/>
        <charset val="136"/>
      </rPr>
      <t>主排序</t>
    </r>
    <r>
      <rPr>
        <b/>
        <sz val="12"/>
        <color theme="1"/>
        <rFont val="Times New Roman"/>
        <family val="1"/>
      </rPr>
      <t>-</t>
    </r>
    <r>
      <rPr>
        <b/>
        <sz val="12"/>
        <color theme="1"/>
        <rFont val="標楷體"/>
        <family val="4"/>
        <charset val="136"/>
      </rPr>
      <t>遞減</t>
    </r>
    <r>
      <rPr>
        <b/>
        <sz val="12"/>
        <color theme="1"/>
        <rFont val="Times New Roman"/>
        <family val="1"/>
      </rPr>
      <t>)</t>
    </r>
  </si>
  <si>
    <r>
      <rPr>
        <sz val="12"/>
        <color theme="1"/>
        <rFont val="標楷體"/>
        <family val="4"/>
        <charset val="136"/>
      </rPr>
      <t>發行公司代號請洽由財團法人保險事業發展中心統一配賦。</t>
    </r>
    <phoneticPr fontId="30" type="noConversion"/>
  </si>
  <si>
    <r>
      <rPr>
        <sz val="12"/>
        <color theme="1"/>
        <rFont val="標楷體"/>
        <family val="4"/>
        <charset val="136"/>
      </rPr>
      <t>是否為關係人請依序填列</t>
    </r>
    <r>
      <rPr>
        <sz val="12"/>
        <color theme="1"/>
        <rFont val="Times New Roman"/>
        <family val="1"/>
      </rPr>
      <t>A.</t>
    </r>
    <r>
      <rPr>
        <sz val="12"/>
        <color theme="1"/>
        <rFont val="標楷體"/>
        <family val="4"/>
        <charset val="136"/>
      </rPr>
      <t>否</t>
    </r>
    <r>
      <rPr>
        <sz val="12"/>
        <color theme="1"/>
        <rFont val="Times New Roman"/>
        <family val="1"/>
      </rPr>
      <t>,B.</t>
    </r>
    <r>
      <rPr>
        <sz val="12"/>
        <color theme="1"/>
        <rFont val="標楷體"/>
        <family val="4"/>
        <charset val="136"/>
      </rPr>
      <t>關係人</t>
    </r>
    <r>
      <rPr>
        <sz val="12"/>
        <color theme="1"/>
        <rFont val="Times New Roman"/>
        <family val="1"/>
      </rPr>
      <t>-</t>
    </r>
    <r>
      <rPr>
        <sz val="12"/>
        <color theme="1"/>
        <rFont val="標楷體"/>
        <family val="4"/>
        <charset val="136"/>
      </rPr>
      <t>非控制與從屬關係</t>
    </r>
    <r>
      <rPr>
        <sz val="12"/>
        <color theme="1"/>
        <rFont val="Times New Roman"/>
        <family val="1"/>
      </rPr>
      <t>,C.</t>
    </r>
    <r>
      <rPr>
        <sz val="12"/>
        <color theme="1"/>
        <rFont val="標楷體"/>
        <family val="4"/>
        <charset val="136"/>
      </rPr>
      <t>關係人</t>
    </r>
    <r>
      <rPr>
        <sz val="12"/>
        <color theme="1"/>
        <rFont val="Times New Roman"/>
        <family val="1"/>
      </rPr>
      <t>-</t>
    </r>
    <r>
      <rPr>
        <sz val="12"/>
        <color theme="1"/>
        <rFont val="標楷體"/>
        <family val="4"/>
        <charset val="136"/>
      </rPr>
      <t>具控制與從屬關係；</t>
    </r>
    <phoneticPr fontId="30" type="noConversion"/>
  </si>
  <si>
    <r>
      <rPr>
        <sz val="12"/>
        <color theme="1"/>
        <rFont val="標楷體"/>
        <family val="4"/>
        <charset val="136"/>
      </rPr>
      <t>所稱關係人係依國際會計準則第二十四號公報及公司法第</t>
    </r>
    <r>
      <rPr>
        <sz val="12"/>
        <color theme="1"/>
        <rFont val="Times New Roman"/>
        <family val="1"/>
      </rPr>
      <t>369-1~369-3</t>
    </r>
    <r>
      <rPr>
        <sz val="12"/>
        <color theme="1"/>
        <rFont val="標楷體"/>
        <family val="4"/>
        <charset val="136"/>
      </rPr>
      <t>條、第</t>
    </r>
    <r>
      <rPr>
        <sz val="12"/>
        <color theme="1"/>
        <rFont val="Times New Roman"/>
        <family val="1"/>
      </rPr>
      <t>369-9</t>
    </r>
    <r>
      <rPr>
        <sz val="12"/>
        <color theme="1"/>
        <rFont val="標楷體"/>
        <family val="4"/>
        <charset val="136"/>
      </rPr>
      <t>條、及第</t>
    </r>
    <r>
      <rPr>
        <sz val="12"/>
        <color theme="1"/>
        <rFont val="Times New Roman"/>
        <family val="1"/>
      </rPr>
      <t>369-11</t>
    </r>
    <r>
      <rPr>
        <sz val="12"/>
        <color theme="1"/>
        <rFont val="標楷體"/>
        <family val="4"/>
        <charset val="136"/>
      </rPr>
      <t>條及關係企業合併營業報告書關係企業合併財務報表及關係報告書編製準則第六條之規定</t>
    </r>
    <phoneticPr fontId="30" type="noConversion"/>
  </si>
  <si>
    <r>
      <rPr>
        <sz val="12"/>
        <color theme="1"/>
        <rFont val="標楷體"/>
        <family val="4"/>
        <charset val="136"/>
      </rPr>
      <t>證券種類請依序填列</t>
    </r>
    <r>
      <rPr>
        <sz val="12"/>
        <color theme="1"/>
        <rFont val="Times New Roman"/>
        <family val="1"/>
      </rPr>
      <t>A.</t>
    </r>
    <r>
      <rPr>
        <sz val="12"/>
        <color theme="1"/>
        <rFont val="標楷體"/>
        <family val="4"/>
        <charset val="136"/>
      </rPr>
      <t>普通股</t>
    </r>
    <r>
      <rPr>
        <sz val="12"/>
        <color theme="1"/>
        <rFont val="Times New Roman"/>
        <family val="1"/>
      </rPr>
      <t>, B1.</t>
    </r>
    <r>
      <rPr>
        <sz val="12"/>
        <color theme="1"/>
        <rFont val="標楷體"/>
        <family val="4"/>
        <charset val="136"/>
      </rPr>
      <t>固定收益特別股</t>
    </r>
    <r>
      <rPr>
        <sz val="12"/>
        <color theme="1"/>
        <rFont val="Times New Roman"/>
        <family val="1"/>
      </rPr>
      <t>, B2.</t>
    </r>
    <r>
      <rPr>
        <sz val="12"/>
        <color theme="1"/>
        <rFont val="標楷體"/>
        <family val="4"/>
        <charset val="136"/>
      </rPr>
      <t>非固定收益特別股</t>
    </r>
    <r>
      <rPr>
        <sz val="12"/>
        <color theme="1"/>
        <rFont val="Times New Roman"/>
        <family val="1"/>
      </rPr>
      <t>, C.</t>
    </r>
    <r>
      <rPr>
        <sz val="12"/>
        <color theme="1"/>
        <rFont val="標楷體"/>
        <family val="4"/>
        <charset val="136"/>
      </rPr>
      <t>存託憑證。</t>
    </r>
    <phoneticPr fontId="28" type="noConversion"/>
  </si>
  <si>
    <r>
      <rPr>
        <sz val="12"/>
        <color theme="1"/>
        <rFont val="標楷體"/>
        <family val="4"/>
        <charset val="136"/>
      </rPr>
      <t>交易種類請依序填列</t>
    </r>
    <r>
      <rPr>
        <sz val="12"/>
        <color theme="1"/>
        <rFont val="Times New Roman"/>
        <family val="1"/>
      </rPr>
      <t>A.</t>
    </r>
    <r>
      <rPr>
        <sz val="12"/>
        <color theme="1"/>
        <rFont val="標楷體"/>
        <family val="4"/>
        <charset val="136"/>
      </rPr>
      <t>上市</t>
    </r>
    <r>
      <rPr>
        <sz val="12"/>
        <color theme="1"/>
        <rFont val="Times New Roman"/>
        <family val="1"/>
      </rPr>
      <t>, B.</t>
    </r>
    <r>
      <rPr>
        <sz val="12"/>
        <color theme="1"/>
        <rFont val="標楷體"/>
        <family val="4"/>
        <charset val="136"/>
      </rPr>
      <t>上櫃</t>
    </r>
    <r>
      <rPr>
        <sz val="12"/>
        <color theme="1"/>
        <rFont val="Times New Roman"/>
        <family val="1"/>
      </rPr>
      <t>, C.</t>
    </r>
    <r>
      <rPr>
        <sz val="12"/>
        <color theme="1"/>
        <rFont val="標楷體"/>
        <family val="4"/>
        <charset val="136"/>
      </rPr>
      <t>興櫃</t>
    </r>
    <r>
      <rPr>
        <sz val="12"/>
        <color theme="1"/>
        <rFont val="Times New Roman"/>
        <family val="1"/>
      </rPr>
      <t>, D.</t>
    </r>
    <r>
      <rPr>
        <sz val="12"/>
        <color theme="1"/>
        <rFont val="標楷體"/>
        <family val="4"/>
        <charset val="136"/>
      </rPr>
      <t>其他</t>
    </r>
    <r>
      <rPr>
        <sz val="12"/>
        <color theme="1"/>
        <rFont val="Times New Roman"/>
        <family val="1"/>
      </rPr>
      <t>(</t>
    </r>
    <r>
      <rPr>
        <sz val="12"/>
        <color theme="1"/>
        <rFont val="標楷體"/>
        <family val="4"/>
        <charset val="136"/>
      </rPr>
      <t>公開公司</t>
    </r>
    <r>
      <rPr>
        <sz val="12"/>
        <color theme="1"/>
        <rFont val="Times New Roman"/>
        <family val="1"/>
      </rPr>
      <t>), E.</t>
    </r>
    <r>
      <rPr>
        <sz val="12"/>
        <color theme="1"/>
        <rFont val="標楷體"/>
        <family val="4"/>
        <charset val="136"/>
      </rPr>
      <t>其他</t>
    </r>
    <r>
      <rPr>
        <sz val="12"/>
        <color theme="1"/>
        <rFont val="Times New Roman"/>
        <family val="1"/>
      </rPr>
      <t>(</t>
    </r>
    <r>
      <rPr>
        <sz val="12"/>
        <color theme="1"/>
        <rFont val="標楷體"/>
        <family val="4"/>
        <charset val="136"/>
      </rPr>
      <t>非公開公司</t>
    </r>
    <r>
      <rPr>
        <sz val="12"/>
        <color theme="1"/>
        <rFont val="Times New Roman"/>
        <family val="1"/>
      </rPr>
      <t>)</t>
    </r>
    <r>
      <rPr>
        <sz val="12"/>
        <color theme="1"/>
        <rFont val="標楷體"/>
        <family val="4"/>
        <charset val="136"/>
      </rPr>
      <t>。</t>
    </r>
    <phoneticPr fontId="30" type="noConversion"/>
  </si>
  <si>
    <r>
      <t>C.</t>
    </r>
    <r>
      <rPr>
        <sz val="12"/>
        <color theme="1"/>
        <rFont val="標楷體"/>
        <family val="4"/>
        <charset val="136"/>
      </rPr>
      <t>按攤銷後成本衡量之金融資產</t>
    </r>
    <r>
      <rPr>
        <sz val="12"/>
        <color theme="1"/>
        <rFont val="Times New Roman"/>
        <family val="1"/>
      </rPr>
      <t>, D1.</t>
    </r>
    <r>
      <rPr>
        <sz val="12"/>
        <color theme="1"/>
        <rFont val="標楷體"/>
        <family val="4"/>
        <charset val="136"/>
      </rPr>
      <t>採用權益法之投資</t>
    </r>
    <r>
      <rPr>
        <sz val="12"/>
        <color theme="1"/>
        <rFont val="Times New Roman"/>
        <family val="1"/>
      </rPr>
      <t>, D2.</t>
    </r>
    <r>
      <rPr>
        <sz val="12"/>
        <color theme="1"/>
        <rFont val="標楷體"/>
        <family val="4"/>
        <charset val="136"/>
      </rPr>
      <t>採用權益法之投資</t>
    </r>
    <r>
      <rPr>
        <sz val="12"/>
        <color theme="1"/>
        <rFont val="Times New Roman"/>
        <family val="1"/>
      </rPr>
      <t>-</t>
    </r>
    <r>
      <rPr>
        <sz val="12"/>
        <color theme="1"/>
        <rFont val="標楷體"/>
        <family val="4"/>
        <charset val="136"/>
      </rPr>
      <t>特定目的公司</t>
    </r>
    <r>
      <rPr>
        <sz val="12"/>
        <color theme="1"/>
        <rFont val="Times New Roman"/>
        <family val="1"/>
      </rPr>
      <t>(</t>
    </r>
    <r>
      <rPr>
        <sz val="12"/>
        <color theme="1"/>
        <rFont val="標楷體"/>
        <family val="4"/>
        <charset val="136"/>
      </rPr>
      <t>間接持有國外不動產者</t>
    </r>
    <r>
      <rPr>
        <sz val="12"/>
        <color theme="1"/>
        <rFont val="Times New Roman"/>
        <family val="1"/>
      </rPr>
      <t>/</t>
    </r>
    <r>
      <rPr>
        <sz val="12"/>
        <color theme="1"/>
        <rFont val="標楷體"/>
        <family val="4"/>
        <charset val="136"/>
      </rPr>
      <t>含投資預付款</t>
    </r>
    <r>
      <rPr>
        <sz val="12"/>
        <color theme="1"/>
        <rFont val="Times New Roman"/>
        <family val="1"/>
      </rPr>
      <t>), E.</t>
    </r>
    <r>
      <rPr>
        <sz val="12"/>
        <color theme="1"/>
        <rFont val="標楷體"/>
        <family val="4"/>
        <charset val="136"/>
      </rPr>
      <t>待出售資產。</t>
    </r>
    <phoneticPr fontId="30" type="noConversion"/>
  </si>
  <si>
    <r>
      <rPr>
        <sz val="12"/>
        <color theme="1"/>
        <rFont val="標楷體"/>
        <family val="4"/>
        <charset val="136"/>
      </rPr>
      <t>是否為專案運用公共及社會福利事業投資請依序填列</t>
    </r>
    <r>
      <rPr>
        <sz val="12"/>
        <color theme="1"/>
        <rFont val="Times New Roman"/>
        <family val="1"/>
      </rPr>
      <t>A.</t>
    </r>
    <r>
      <rPr>
        <sz val="12"/>
        <color theme="1"/>
        <rFont val="標楷體"/>
        <family val="4"/>
        <charset val="136"/>
      </rPr>
      <t>專案運用</t>
    </r>
    <r>
      <rPr>
        <sz val="12"/>
        <color theme="1"/>
        <rFont val="Times New Roman"/>
        <family val="1"/>
      </rPr>
      <t>-</t>
    </r>
    <r>
      <rPr>
        <sz val="12"/>
        <color theme="1"/>
        <rFont val="標楷體"/>
        <family val="4"/>
        <charset val="136"/>
      </rPr>
      <t>非創業投資</t>
    </r>
    <r>
      <rPr>
        <sz val="12"/>
        <color theme="1"/>
        <rFont val="Times New Roman"/>
        <family val="1"/>
      </rPr>
      <t>, B.</t>
    </r>
    <r>
      <rPr>
        <sz val="12"/>
        <color theme="1"/>
        <rFont val="標楷體"/>
        <family val="4"/>
        <charset val="136"/>
      </rPr>
      <t>專案運用</t>
    </r>
    <r>
      <rPr>
        <sz val="12"/>
        <color theme="1"/>
        <rFont val="Times New Roman"/>
        <family val="1"/>
      </rPr>
      <t>-</t>
    </r>
    <r>
      <rPr>
        <sz val="12"/>
        <color theme="1"/>
        <rFont val="標楷體"/>
        <family val="4"/>
        <charset val="136"/>
      </rPr>
      <t>創業投資</t>
    </r>
    <r>
      <rPr>
        <sz val="12"/>
        <color theme="1"/>
        <rFont val="Times New Roman"/>
        <family val="1"/>
      </rPr>
      <t>, C1.</t>
    </r>
    <r>
      <rPr>
        <sz val="12"/>
        <color theme="1"/>
        <rFont val="標楷體"/>
        <family val="4"/>
        <charset val="136"/>
      </rPr>
      <t>投資保險相關事業</t>
    </r>
    <r>
      <rPr>
        <sz val="12"/>
        <color theme="1"/>
        <rFont val="Times New Roman"/>
        <family val="1"/>
      </rPr>
      <t>-</t>
    </r>
    <r>
      <rPr>
        <sz val="12"/>
        <color theme="1"/>
        <rFont val="標楷體"/>
        <family val="4"/>
        <charset val="136"/>
      </rPr>
      <t>保險業</t>
    </r>
    <r>
      <rPr>
        <sz val="12"/>
        <color theme="1"/>
        <rFont val="Times New Roman"/>
        <family val="1"/>
      </rPr>
      <t>, C2.</t>
    </r>
    <r>
      <rPr>
        <sz val="12"/>
        <color theme="1"/>
        <rFont val="標楷體"/>
        <family val="4"/>
        <charset val="136"/>
      </rPr>
      <t>投資保險相關事業</t>
    </r>
    <r>
      <rPr>
        <sz val="12"/>
        <color theme="1"/>
        <rFont val="Times New Roman"/>
        <family val="1"/>
      </rPr>
      <t>-</t>
    </r>
    <r>
      <rPr>
        <sz val="12"/>
        <color theme="1"/>
        <rFont val="標楷體"/>
        <family val="4"/>
        <charset val="136"/>
      </rPr>
      <t>非保險業且有資本適足要求之產業</t>
    </r>
    <r>
      <rPr>
        <sz val="12"/>
        <color theme="1"/>
        <rFont val="Times New Roman"/>
        <family val="1"/>
      </rPr>
      <t xml:space="preserve">, </t>
    </r>
    <phoneticPr fontId="30" type="noConversion"/>
  </si>
  <si>
    <r>
      <t>C3.</t>
    </r>
    <r>
      <rPr>
        <sz val="12"/>
        <color theme="1"/>
        <rFont val="標楷體"/>
        <family val="4"/>
        <charset val="136"/>
      </rPr>
      <t>投資保險相關事業</t>
    </r>
    <r>
      <rPr>
        <sz val="12"/>
        <color theme="1"/>
        <rFont val="Times New Roman"/>
        <family val="1"/>
      </rPr>
      <t>-</t>
    </r>
    <r>
      <rPr>
        <sz val="12"/>
        <color theme="1"/>
        <rFont val="標楷體"/>
        <family val="4"/>
        <charset val="136"/>
      </rPr>
      <t>其他保險相關事業</t>
    </r>
    <r>
      <rPr>
        <sz val="12"/>
        <color theme="1"/>
        <rFont val="Times New Roman"/>
        <family val="1"/>
      </rPr>
      <t>, D.</t>
    </r>
    <r>
      <rPr>
        <sz val="12"/>
        <color theme="1"/>
        <rFont val="標楷體"/>
        <family val="4"/>
        <charset val="136"/>
      </rPr>
      <t>政策性之專案運用、公共及社會福利事業投資</t>
    </r>
    <r>
      <rPr>
        <sz val="12"/>
        <color theme="1"/>
        <rFont val="Times New Roman"/>
        <family val="1"/>
      </rPr>
      <t>(</t>
    </r>
    <r>
      <rPr>
        <sz val="12"/>
        <color theme="1"/>
        <rFont val="標楷體"/>
        <family val="4"/>
        <charset val="136"/>
      </rPr>
      <t>含長期照護產業</t>
    </r>
    <r>
      <rPr>
        <sz val="12"/>
        <color theme="1"/>
        <rFont val="Times New Roman"/>
        <family val="1"/>
      </rPr>
      <t>)</t>
    </r>
    <r>
      <rPr>
        <sz val="12"/>
        <color theme="1"/>
        <rFont val="標楷體"/>
        <family val="4"/>
        <charset val="136"/>
      </rPr>
      <t>與其他主管機關核准項目</t>
    </r>
    <r>
      <rPr>
        <sz val="12"/>
        <color theme="1"/>
        <rFont val="Times New Roman"/>
        <family val="1"/>
      </rPr>
      <t>, E.</t>
    </r>
    <r>
      <rPr>
        <sz val="12"/>
        <color theme="1"/>
        <rFont val="標楷體"/>
        <family val="4"/>
        <charset val="136"/>
      </rPr>
      <t>非政策性專案運用公共及社會福利事業投資</t>
    </r>
    <r>
      <rPr>
        <sz val="12"/>
        <color theme="1"/>
        <rFont val="Times New Roman"/>
        <family val="1"/>
      </rPr>
      <t>, F.</t>
    </r>
    <r>
      <rPr>
        <sz val="12"/>
        <color theme="1"/>
        <rFont val="標楷體"/>
        <family val="4"/>
        <charset val="136"/>
      </rPr>
      <t>其他。</t>
    </r>
    <phoneticPr fontId="30" type="noConversion"/>
  </si>
  <si>
    <r>
      <rPr>
        <sz val="12"/>
        <color theme="1"/>
        <rFont val="標楷體"/>
        <family val="4"/>
        <charset val="136"/>
      </rPr>
      <t>本表均含國內外投資，若屬國外投資者於持有資產幣別請填該幣別代號如</t>
    </r>
    <r>
      <rPr>
        <sz val="12"/>
        <color theme="1"/>
        <rFont val="Times New Roman"/>
        <family val="1"/>
      </rPr>
      <t>USD</t>
    </r>
    <r>
      <rPr>
        <sz val="12"/>
        <color theme="1"/>
        <rFont val="標楷體"/>
        <family val="4"/>
        <charset val="136"/>
      </rPr>
      <t>，若投資新興市場而按已開發國家幣別計價者，請將該幣別增加一碼如</t>
    </r>
    <r>
      <rPr>
        <sz val="12"/>
        <color theme="1"/>
        <rFont val="Times New Roman"/>
        <family val="1"/>
      </rPr>
      <t>USD-1</t>
    </r>
    <r>
      <rPr>
        <sz val="12"/>
        <color theme="1"/>
        <rFont val="標楷體"/>
        <family val="4"/>
        <charset val="136"/>
      </rPr>
      <t>。</t>
    </r>
    <phoneticPr fontId="30" type="noConversion"/>
  </si>
  <si>
    <r>
      <rPr>
        <sz val="12"/>
        <color theme="1"/>
        <rFont val="標楷體"/>
        <family val="4"/>
        <charset val="136"/>
      </rPr>
      <t>占有董監事席次比率為填表時本</t>
    </r>
    <r>
      <rPr>
        <sz val="12"/>
        <color theme="1"/>
        <rFont val="Times New Roman"/>
        <family val="1"/>
      </rPr>
      <t>(</t>
    </r>
    <r>
      <rPr>
        <sz val="12"/>
        <color theme="1"/>
        <rFont val="標楷體"/>
        <family val="4"/>
        <charset val="136"/>
      </rPr>
      <t>分</t>
    </r>
    <r>
      <rPr>
        <sz val="12"/>
        <color theme="1"/>
        <rFont val="Times New Roman"/>
        <family val="1"/>
      </rPr>
      <t>)</t>
    </r>
    <r>
      <rPr>
        <sz val="12"/>
        <color theme="1"/>
        <rFont val="標楷體"/>
        <family val="4"/>
        <charset val="136"/>
      </rPr>
      <t>公司所指派董監事席次占該被投資公司董監事所有席次之比率。</t>
    </r>
    <phoneticPr fontId="30" type="noConversion"/>
  </si>
  <si>
    <r>
      <rPr>
        <sz val="12"/>
        <color theme="1"/>
        <rFont val="標楷體"/>
        <family val="4"/>
        <charset val="136"/>
      </rPr>
      <t>持股比率超過</t>
    </r>
    <r>
      <rPr>
        <sz val="12"/>
        <color theme="1"/>
        <rFont val="Times New Roman"/>
        <family val="1"/>
      </rPr>
      <t>10%</t>
    </r>
    <r>
      <rPr>
        <sz val="12"/>
        <color theme="1"/>
        <rFont val="標楷體"/>
        <family val="4"/>
        <charset val="136"/>
      </rPr>
      <t>以上者，請於備註欄填具主管機關最近核定日期及文號。</t>
    </r>
    <phoneticPr fontId="30" type="noConversion"/>
  </si>
  <si>
    <t>特別股持股比率為持有該發行公司特別股股數/發行公司已發行股份總數計算之比率；所稱特別股已發行股份總數包含普通股與特別股。</t>
    <phoneticPr fontId="30" type="noConversion"/>
  </si>
  <si>
    <r>
      <rPr>
        <sz val="12"/>
        <color theme="1"/>
        <rFont val="標楷體"/>
        <family val="4"/>
        <charset val="136"/>
      </rPr>
      <t>若屬國外投資</t>
    </r>
    <r>
      <rPr>
        <sz val="12"/>
        <color theme="1"/>
        <rFont val="Times New Roman"/>
        <family val="1"/>
      </rPr>
      <t>,</t>
    </r>
    <r>
      <rPr>
        <sz val="12"/>
        <color theme="1"/>
        <rFont val="標楷體"/>
        <family val="4"/>
        <charset val="136"/>
      </rPr>
      <t>請以期末匯率換算為新台幣帳面價值</t>
    </r>
  </si>
  <si>
    <r>
      <rPr>
        <sz val="12"/>
        <color theme="1"/>
        <rFont val="標楷體"/>
        <family val="4"/>
        <charset val="136"/>
      </rPr>
      <t>最近公允價值</t>
    </r>
    <r>
      <rPr>
        <sz val="12"/>
        <color theme="1"/>
        <rFont val="Times New Roman"/>
        <family val="1"/>
      </rPr>
      <t>/</t>
    </r>
    <r>
      <rPr>
        <sz val="12"/>
        <color theme="1"/>
        <rFont val="標楷體"/>
        <family val="4"/>
        <charset val="136"/>
      </rPr>
      <t>淨值總金額欄，上市櫃股票請填資產負債表日之收盤價乘上持有股數之金額；未上市櫃股票請填被投資公司最新取得財務簽證報告決算每股平均淨值乘上持有股數之金額。</t>
    </r>
    <phoneticPr fontId="30" type="noConversion"/>
  </si>
  <si>
    <r>
      <rPr>
        <sz val="12"/>
        <color theme="1"/>
        <rFont val="標楷體"/>
        <family val="4"/>
        <charset val="136"/>
      </rPr>
      <t>保管情形請填保管機構名稱及帳號</t>
    </r>
    <r>
      <rPr>
        <sz val="12"/>
        <color theme="1"/>
        <rFont val="Times New Roman"/>
        <family val="1"/>
      </rPr>
      <t>,</t>
    </r>
    <r>
      <rPr>
        <sz val="12"/>
        <color theme="1"/>
        <rFont val="標楷體"/>
        <family val="4"/>
        <charset val="136"/>
      </rPr>
      <t>若屬集保帳戶請填集保。</t>
    </r>
    <phoneticPr fontId="30" type="noConversion"/>
  </si>
  <si>
    <r>
      <rPr>
        <sz val="12"/>
        <color theme="1"/>
        <rFont val="標楷體"/>
        <family val="4"/>
        <charset val="136"/>
      </rPr>
      <t>固定收益特別股係指同時符合下列五條件者：①有固定到期日②固定股利率③可累積④到期償還本金⑤非強制轉換。</t>
    </r>
    <phoneticPr fontId="28" type="noConversion"/>
  </si>
  <si>
    <r>
      <rPr>
        <sz val="12"/>
        <color theme="1"/>
        <rFont val="標楷體"/>
        <family val="4"/>
        <charset val="136"/>
      </rPr>
      <t>是否屬實質互相投資之負債型特別股，請填列</t>
    </r>
    <r>
      <rPr>
        <sz val="12"/>
        <color theme="1"/>
        <rFont val="Times New Roman"/>
        <family val="1"/>
      </rPr>
      <t>A.</t>
    </r>
    <r>
      <rPr>
        <sz val="12"/>
        <color theme="1"/>
        <rFont val="標楷體"/>
        <family val="4"/>
        <charset val="136"/>
      </rPr>
      <t>屬實質互相投資之負債型特別股</t>
    </r>
    <r>
      <rPr>
        <sz val="12"/>
        <color theme="1"/>
        <rFont val="Times New Roman"/>
        <family val="1"/>
      </rPr>
      <t>, B.</t>
    </r>
    <r>
      <rPr>
        <sz val="12"/>
        <color theme="1"/>
        <rFont val="標楷體"/>
        <family val="4"/>
        <charset val="136"/>
      </rPr>
      <t>非屬實質互相投資之負債型特別股</t>
    </r>
    <r>
      <rPr>
        <sz val="12"/>
        <color theme="1"/>
        <rFont val="Times New Roman"/>
        <family val="1"/>
      </rPr>
      <t>, C.</t>
    </r>
    <r>
      <rPr>
        <sz val="12"/>
        <color theme="1"/>
        <rFont val="標楷體"/>
        <family val="4"/>
        <charset val="136"/>
      </rPr>
      <t>非負債型特別股。是否屬實質互相投資請參考保險事業發展中心提供之實質互相投資公司清單。</t>
    </r>
    <phoneticPr fontId="30" type="noConversion"/>
  </si>
  <si>
    <r>
      <rPr>
        <sz val="12"/>
        <color theme="1"/>
        <rFont val="標楷體"/>
        <family val="4"/>
        <charset val="136"/>
      </rPr>
      <t>所稱屬實質互相投資，係指依金管保財字第</t>
    </r>
    <r>
      <rPr>
        <sz val="12"/>
        <color theme="1"/>
        <rFont val="Times New Roman"/>
        <family val="1"/>
      </rPr>
      <t>10804277130</t>
    </r>
    <r>
      <rPr>
        <sz val="12"/>
        <color theme="1"/>
        <rFont val="標楷體"/>
        <family val="4"/>
        <charset val="136"/>
      </rPr>
      <t>號函附件項目</t>
    </r>
    <r>
      <rPr>
        <sz val="12"/>
        <color theme="1"/>
        <rFont val="Times New Roman"/>
        <family val="1"/>
      </rPr>
      <t>2</t>
    </r>
    <r>
      <rPr>
        <sz val="12"/>
        <color theme="1"/>
        <rFont val="標楷體"/>
        <family val="4"/>
        <charset val="136"/>
      </rPr>
      <t>：①保險業實質互相投資於「國內保險業」發行之負債型特別股；或②自</t>
    </r>
    <r>
      <rPr>
        <sz val="12"/>
        <color theme="1"/>
        <rFont val="Times New Roman"/>
        <family val="1"/>
      </rPr>
      <t>108</t>
    </r>
    <r>
      <rPr>
        <sz val="12"/>
        <color theme="1"/>
        <rFont val="標楷體"/>
        <family val="4"/>
        <charset val="136"/>
      </rPr>
      <t>年</t>
    </r>
    <r>
      <rPr>
        <sz val="12"/>
        <color theme="1"/>
        <rFont val="Times New Roman"/>
        <family val="1"/>
      </rPr>
      <t>11</t>
    </r>
    <r>
      <rPr>
        <sz val="12"/>
        <color theme="1"/>
        <rFont val="標楷體"/>
        <family val="4"/>
        <charset val="136"/>
      </rPr>
      <t>月</t>
    </r>
    <r>
      <rPr>
        <sz val="12"/>
        <color theme="1"/>
        <rFont val="Times New Roman"/>
        <family val="1"/>
      </rPr>
      <t>1</t>
    </r>
    <r>
      <rPr>
        <sz val="12"/>
        <color theme="1"/>
        <rFont val="標楷體"/>
        <family val="4"/>
        <charset val="136"/>
      </rPr>
      <t>日起保險業新增實質互相投資於「國內金控公司」發行之負債型特別股。</t>
    </r>
    <phoneticPr fontId="30" type="noConversion"/>
  </si>
  <si>
    <r>
      <rPr>
        <sz val="12"/>
        <color theme="1"/>
        <rFont val="標楷體"/>
        <family val="4"/>
        <charset val="136"/>
      </rPr>
      <t>若為特定目的公司投資預付款則無須填列發行公司相關欄位。</t>
    </r>
    <phoneticPr fontId="30" type="noConversion"/>
  </si>
  <si>
    <r>
      <rPr>
        <sz val="12"/>
        <color theme="1"/>
        <rFont val="標楷體"/>
        <family val="4"/>
        <charset val="136"/>
      </rPr>
      <t>表</t>
    </r>
    <r>
      <rPr>
        <sz val="12"/>
        <color theme="1"/>
        <rFont val="Times New Roman"/>
        <family val="1"/>
      </rPr>
      <t>09-2</t>
    </r>
    <r>
      <rPr>
        <sz val="12"/>
        <color theme="1"/>
        <rFont val="標楷體"/>
        <family val="4"/>
        <charset val="136"/>
      </rPr>
      <t>：金融債券及其他經主管機關核准購買之有價證券餘額明細表</t>
    </r>
    <r>
      <rPr>
        <sz val="12"/>
        <color theme="1"/>
        <rFont val="Times New Roman"/>
        <family val="1"/>
      </rPr>
      <t>(</t>
    </r>
    <r>
      <rPr>
        <sz val="12"/>
        <color theme="1"/>
        <rFont val="標楷體"/>
        <family val="4"/>
        <charset val="136"/>
      </rPr>
      <t>總計</t>
    </r>
    <r>
      <rPr>
        <sz val="12"/>
        <color theme="1"/>
        <rFont val="Times New Roman"/>
        <family val="1"/>
      </rPr>
      <t>)</t>
    </r>
    <phoneticPr fontId="28" type="noConversion"/>
  </si>
  <si>
    <r>
      <t xml:space="preserve"> </t>
    </r>
    <r>
      <rPr>
        <b/>
        <sz val="12"/>
        <color theme="1"/>
        <rFont val="標楷體"/>
        <family val="4"/>
        <charset val="136"/>
      </rPr>
      <t>國內外投資合計</t>
    </r>
    <r>
      <rPr>
        <b/>
        <sz val="12"/>
        <color theme="1"/>
        <rFont val="Times New Roman"/>
        <family val="1"/>
      </rPr>
      <t xml:space="preserve">     </t>
    </r>
  </si>
  <si>
    <r>
      <rPr>
        <b/>
        <sz val="12"/>
        <color theme="1"/>
        <rFont val="標楷體"/>
        <family val="4"/>
        <charset val="136"/>
      </rPr>
      <t>占資金總額比率</t>
    </r>
  </si>
  <si>
    <r>
      <rPr>
        <sz val="12"/>
        <color theme="1"/>
        <rFont val="標楷體"/>
        <family val="4"/>
        <charset val="136"/>
      </rPr>
      <t>總計</t>
    </r>
    <r>
      <rPr>
        <sz val="12"/>
        <color theme="1"/>
        <rFont val="Times New Roman"/>
        <family val="1"/>
      </rPr>
      <t>(</t>
    </r>
    <r>
      <rPr>
        <sz val="12"/>
        <color theme="1"/>
        <rFont val="標楷體"/>
        <family val="4"/>
        <charset val="136"/>
      </rPr>
      <t>種類</t>
    </r>
    <r>
      <rPr>
        <sz val="12"/>
        <color theme="1"/>
        <rFont val="Times New Roman"/>
        <family val="1"/>
      </rPr>
      <t>)</t>
    </r>
  </si>
  <si>
    <r>
      <rPr>
        <sz val="12"/>
        <color theme="1"/>
        <rFont val="標楷體"/>
        <family val="4"/>
        <charset val="136"/>
      </rPr>
      <t>金融債券</t>
    </r>
  </si>
  <si>
    <r>
      <rPr>
        <sz val="12"/>
        <color theme="1"/>
        <rFont val="標楷體"/>
        <family val="4"/>
        <charset val="136"/>
      </rPr>
      <t>可轉讓定期存單</t>
    </r>
  </si>
  <si>
    <r>
      <rPr>
        <sz val="12"/>
        <color theme="1"/>
        <rFont val="標楷體"/>
        <family val="4"/>
        <charset val="136"/>
      </rPr>
      <t>銀行承兌匯票</t>
    </r>
  </si>
  <si>
    <r>
      <rPr>
        <sz val="12"/>
        <color theme="1"/>
        <rFont val="標楷體"/>
        <family val="4"/>
        <charset val="136"/>
      </rPr>
      <t>金融機構保證商業本票</t>
    </r>
  </si>
  <si>
    <r>
      <rPr>
        <sz val="12"/>
        <color theme="1"/>
        <rFont val="標楷體"/>
        <family val="4"/>
        <charset val="136"/>
      </rPr>
      <t>附買回條件債券投資</t>
    </r>
    <phoneticPr fontId="28" type="noConversion"/>
  </si>
  <si>
    <r>
      <rPr>
        <sz val="12"/>
        <color theme="1"/>
        <rFont val="標楷體"/>
        <family val="4"/>
        <charset val="136"/>
      </rPr>
      <t>結構型債券</t>
    </r>
  </si>
  <si>
    <r>
      <rPr>
        <sz val="12"/>
        <color theme="1"/>
        <rFont val="標楷體"/>
        <family val="4"/>
        <charset val="136"/>
      </rPr>
      <t>金融資產受益證券及資產基礎證券</t>
    </r>
    <phoneticPr fontId="28" type="noConversion"/>
  </si>
  <si>
    <r>
      <rPr>
        <sz val="12"/>
        <color theme="1"/>
        <rFont val="標楷體"/>
        <family val="4"/>
        <charset val="136"/>
      </rPr>
      <t>不動產資產信託受益證券</t>
    </r>
    <r>
      <rPr>
        <sz val="12"/>
        <color theme="1"/>
        <rFont val="Times New Roman"/>
        <family val="1"/>
      </rPr>
      <t>(REAT)</t>
    </r>
    <phoneticPr fontId="28" type="noConversion"/>
  </si>
  <si>
    <r>
      <rPr>
        <sz val="12"/>
        <color theme="1"/>
        <rFont val="標楷體"/>
        <family val="4"/>
        <charset val="136"/>
      </rPr>
      <t>不動產投資信託受益證券</t>
    </r>
    <r>
      <rPr>
        <sz val="12"/>
        <color theme="1"/>
        <rFont val="Times New Roman"/>
        <family val="1"/>
      </rPr>
      <t>(REIT)</t>
    </r>
  </si>
  <si>
    <r>
      <rPr>
        <sz val="12"/>
        <color theme="1"/>
        <rFont val="標楷體"/>
        <family val="4"/>
        <charset val="136"/>
      </rPr>
      <t>信託受益權</t>
    </r>
  </si>
  <si>
    <r>
      <t>ETF-</t>
    </r>
    <r>
      <rPr>
        <sz val="12"/>
        <color theme="1"/>
        <rFont val="標楷體"/>
        <family val="4"/>
        <charset val="136"/>
      </rPr>
      <t>股票型</t>
    </r>
    <phoneticPr fontId="30" type="noConversion"/>
  </si>
  <si>
    <r>
      <t>ETF-</t>
    </r>
    <r>
      <rPr>
        <sz val="12"/>
        <color theme="1"/>
        <rFont val="標楷體"/>
        <family val="4"/>
        <charset val="136"/>
      </rPr>
      <t>債券型</t>
    </r>
    <phoneticPr fontId="30" type="noConversion"/>
  </si>
  <si>
    <r>
      <t>ETF-</t>
    </r>
    <r>
      <rPr>
        <sz val="12"/>
        <color theme="1"/>
        <rFont val="標楷體"/>
        <family val="4"/>
        <charset val="136"/>
      </rPr>
      <t>其他型</t>
    </r>
    <phoneticPr fontId="30" type="noConversion"/>
  </si>
  <si>
    <r>
      <rPr>
        <sz val="12"/>
        <color theme="1"/>
        <rFont val="標楷體"/>
        <family val="4"/>
        <charset val="136"/>
      </rPr>
      <t>發行機構為關係人之金融債券交易</t>
    </r>
  </si>
  <si>
    <r>
      <rPr>
        <sz val="12"/>
        <color theme="1"/>
        <rFont val="標楷體"/>
        <family val="4"/>
        <charset val="136"/>
      </rPr>
      <t>發行機構為非關係人之金融債券交易</t>
    </r>
  </si>
  <si>
    <r>
      <rPr>
        <sz val="12"/>
        <color theme="1"/>
        <rFont val="標楷體"/>
        <family val="4"/>
        <charset val="136"/>
      </rPr>
      <t>小計</t>
    </r>
    <r>
      <rPr>
        <sz val="12"/>
        <color theme="1"/>
        <rFont val="Times New Roman"/>
        <family val="1"/>
      </rPr>
      <t>(</t>
    </r>
    <r>
      <rPr>
        <sz val="12"/>
        <color theme="1"/>
        <rFont val="標楷體"/>
        <family val="4"/>
        <charset val="136"/>
      </rPr>
      <t>註</t>
    </r>
    <r>
      <rPr>
        <sz val="12"/>
        <color theme="1"/>
        <rFont val="Times New Roman"/>
        <family val="1"/>
      </rPr>
      <t>1)</t>
    </r>
    <phoneticPr fontId="30" type="noConversion"/>
  </si>
  <si>
    <r>
      <rPr>
        <sz val="12"/>
        <color theme="1"/>
        <rFont val="標楷體"/>
        <family val="4"/>
        <charset val="136"/>
      </rPr>
      <t>合</t>
    </r>
    <r>
      <rPr>
        <sz val="12"/>
        <color theme="1"/>
        <rFont val="Times New Roman"/>
        <family val="1"/>
      </rPr>
      <t xml:space="preserve">              </t>
    </r>
    <r>
      <rPr>
        <sz val="12"/>
        <color theme="1"/>
        <rFont val="標楷體"/>
        <family val="4"/>
        <charset val="136"/>
      </rPr>
      <t>計</t>
    </r>
    <r>
      <rPr>
        <sz val="12"/>
        <color theme="1"/>
        <rFont val="Times New Roman"/>
        <family val="1"/>
      </rPr>
      <t>(</t>
    </r>
    <r>
      <rPr>
        <sz val="12"/>
        <color theme="1"/>
        <rFont val="標楷體"/>
        <family val="4"/>
        <charset val="136"/>
      </rPr>
      <t>列</t>
    </r>
    <r>
      <rPr>
        <sz val="12"/>
        <color theme="1"/>
        <rFont val="Times New Roman"/>
        <family val="1"/>
      </rPr>
      <t>1-15)</t>
    </r>
    <phoneticPr fontId="30" type="noConversion"/>
  </si>
  <si>
    <r>
      <rPr>
        <sz val="12"/>
        <color theme="1"/>
        <rFont val="標楷體"/>
        <family val="4"/>
        <charset val="136"/>
      </rPr>
      <t>小計應與「表</t>
    </r>
    <r>
      <rPr>
        <sz val="12"/>
        <color theme="1"/>
        <rFont val="Times New Roman"/>
        <family val="1"/>
      </rPr>
      <t>09-1</t>
    </r>
    <r>
      <rPr>
        <sz val="12"/>
        <color theme="1"/>
        <rFont val="標楷體"/>
        <family val="4"/>
        <charset val="136"/>
      </rPr>
      <t>：金融債券及其他經主管機關核准購買之有價證券餘額明細表」第</t>
    </r>
    <r>
      <rPr>
        <sz val="12"/>
        <color theme="1"/>
        <rFont val="Times New Roman"/>
        <family val="1"/>
      </rPr>
      <t>(8)</t>
    </r>
    <r>
      <rPr>
        <sz val="12"/>
        <color theme="1"/>
        <rFont val="標楷體"/>
        <family val="4"/>
        <charset val="136"/>
      </rPr>
      <t>欄填列為</t>
    </r>
    <r>
      <rPr>
        <sz val="12"/>
        <color theme="1"/>
        <rFont val="Times New Roman"/>
        <family val="1"/>
      </rPr>
      <t>"Y"</t>
    </r>
    <r>
      <rPr>
        <sz val="12"/>
        <color theme="1"/>
        <rFont val="標楷體"/>
        <family val="4"/>
        <charset val="136"/>
      </rPr>
      <t>者之期末帳載金額合計數相同</t>
    </r>
    <phoneticPr fontId="30" type="noConversion"/>
  </si>
  <si>
    <r>
      <rPr>
        <b/>
        <sz val="12"/>
        <color theme="1"/>
        <rFont val="標楷體"/>
        <family val="4"/>
        <charset val="136"/>
      </rPr>
      <t>證券順位</t>
    </r>
  </si>
  <si>
    <r>
      <rPr>
        <b/>
        <sz val="12"/>
        <color theme="1"/>
        <rFont val="標楷體"/>
        <family val="4"/>
        <charset val="136"/>
      </rPr>
      <t>是否為具資本性質債券</t>
    </r>
    <phoneticPr fontId="28" type="noConversion"/>
  </si>
  <si>
    <r>
      <rPr>
        <b/>
        <sz val="12"/>
        <color theme="1"/>
        <rFont val="標楷體"/>
        <family val="4"/>
        <charset val="136"/>
      </rPr>
      <t>證券信用評等</t>
    </r>
  </si>
  <si>
    <r>
      <rPr>
        <b/>
        <sz val="12"/>
        <color theme="1"/>
        <rFont val="標楷體"/>
        <family val="4"/>
        <charset val="136"/>
      </rPr>
      <t>保證機構</t>
    </r>
  </si>
  <si>
    <r>
      <rPr>
        <b/>
        <sz val="12"/>
        <color theme="1"/>
        <rFont val="標楷體"/>
        <family val="4"/>
        <charset val="136"/>
      </rPr>
      <t>帳載金額</t>
    </r>
    <r>
      <rPr>
        <b/>
        <sz val="12"/>
        <color theme="1"/>
        <rFont val="Times New Roman"/>
        <family val="1"/>
      </rPr>
      <t>(</t>
    </r>
    <r>
      <rPr>
        <b/>
        <sz val="12"/>
        <color theme="1"/>
        <rFont val="標楷體"/>
        <family val="4"/>
        <charset val="136"/>
      </rPr>
      <t>主排序</t>
    </r>
    <r>
      <rPr>
        <b/>
        <sz val="12"/>
        <color theme="1"/>
        <rFont val="Times New Roman"/>
        <family val="1"/>
      </rPr>
      <t>-</t>
    </r>
    <r>
      <rPr>
        <b/>
        <sz val="12"/>
        <color theme="1"/>
        <rFont val="標楷體"/>
        <family val="4"/>
        <charset val="136"/>
      </rPr>
      <t>遞減</t>
    </r>
    <r>
      <rPr>
        <b/>
        <sz val="12"/>
        <color theme="1"/>
        <rFont val="Times New Roman"/>
        <family val="1"/>
      </rPr>
      <t>)</t>
    </r>
    <phoneticPr fontId="30" type="noConversion"/>
  </si>
  <si>
    <r>
      <rPr>
        <b/>
        <sz val="12"/>
        <color theme="1"/>
        <rFont val="標楷體"/>
        <family val="4"/>
        <charset val="136"/>
      </rPr>
      <t>帳載金額占資金總額比率</t>
    </r>
    <r>
      <rPr>
        <b/>
        <sz val="12"/>
        <color theme="1"/>
        <rFont val="Times New Roman"/>
        <family val="1"/>
      </rPr>
      <t>%</t>
    </r>
    <phoneticPr fontId="30" type="noConversion"/>
  </si>
  <si>
    <r>
      <t xml:space="preserve"> </t>
    </r>
    <r>
      <rPr>
        <b/>
        <sz val="12"/>
        <color theme="1"/>
        <rFont val="標楷體"/>
        <family val="4"/>
        <charset val="136"/>
      </rPr>
      <t>取得成本</t>
    </r>
    <phoneticPr fontId="30" type="noConversion"/>
  </si>
  <si>
    <r>
      <rPr>
        <b/>
        <sz val="12"/>
        <color theme="1"/>
        <rFont val="標楷體"/>
        <family val="4"/>
        <charset val="136"/>
      </rPr>
      <t xml:space="preserve">半年收盤平均價
</t>
    </r>
    <r>
      <rPr>
        <b/>
        <sz val="12"/>
        <color theme="1"/>
        <rFont val="Times New Roman"/>
        <family val="1"/>
      </rPr>
      <t>(</t>
    </r>
    <r>
      <rPr>
        <b/>
        <sz val="12"/>
        <color theme="1"/>
        <rFont val="標楷體"/>
        <family val="4"/>
        <charset val="136"/>
      </rPr>
      <t>註</t>
    </r>
    <r>
      <rPr>
        <b/>
        <sz val="12"/>
        <color theme="1"/>
        <rFont val="Times New Roman"/>
        <family val="1"/>
      </rPr>
      <t>15)</t>
    </r>
    <phoneticPr fontId="30" type="noConversion"/>
  </si>
  <si>
    <r>
      <rPr>
        <sz val="12"/>
        <color theme="1"/>
        <rFont val="標楷體"/>
        <family val="4"/>
        <charset val="136"/>
      </rPr>
      <t>證券種類小計</t>
    </r>
    <phoneticPr fontId="32" type="noConversion"/>
  </si>
  <si>
    <r>
      <rPr>
        <sz val="12"/>
        <color theme="1"/>
        <rFont val="標楷體"/>
        <family val="4"/>
        <charset val="136"/>
      </rPr>
      <t>證券種類請填列</t>
    </r>
    <r>
      <rPr>
        <sz val="12"/>
        <color theme="1"/>
        <rFont val="Times New Roman"/>
        <family val="1"/>
      </rPr>
      <t>A.</t>
    </r>
    <r>
      <rPr>
        <sz val="12"/>
        <color theme="1"/>
        <rFont val="標楷體"/>
        <family val="4"/>
        <charset val="136"/>
      </rPr>
      <t>金融債券</t>
    </r>
    <r>
      <rPr>
        <sz val="12"/>
        <color theme="1"/>
        <rFont val="Times New Roman"/>
        <family val="1"/>
      </rPr>
      <t>, B.</t>
    </r>
    <r>
      <rPr>
        <sz val="12"/>
        <color theme="1"/>
        <rFont val="標楷體"/>
        <family val="4"/>
        <charset val="136"/>
      </rPr>
      <t>可轉讓定期存單</t>
    </r>
    <r>
      <rPr>
        <sz val="12"/>
        <color theme="1"/>
        <rFont val="Times New Roman"/>
        <family val="1"/>
      </rPr>
      <t>, C.</t>
    </r>
    <r>
      <rPr>
        <sz val="12"/>
        <color theme="1"/>
        <rFont val="標楷體"/>
        <family val="4"/>
        <charset val="136"/>
      </rPr>
      <t>銀行承兌匯票</t>
    </r>
    <r>
      <rPr>
        <sz val="12"/>
        <color theme="1"/>
        <rFont val="Times New Roman"/>
        <family val="1"/>
      </rPr>
      <t>, D.</t>
    </r>
    <r>
      <rPr>
        <sz val="12"/>
        <color theme="1"/>
        <rFont val="標楷體"/>
        <family val="4"/>
        <charset val="136"/>
      </rPr>
      <t>金融機構保證商業本票</t>
    </r>
    <r>
      <rPr>
        <sz val="12"/>
        <color theme="1"/>
        <rFont val="Times New Roman"/>
        <family val="1"/>
      </rPr>
      <t>, E.</t>
    </r>
    <r>
      <rPr>
        <sz val="12"/>
        <color theme="1"/>
        <rFont val="標楷體"/>
        <family val="4"/>
        <charset val="136"/>
      </rPr>
      <t>附買回條件債券投資</t>
    </r>
    <r>
      <rPr>
        <sz val="12"/>
        <color theme="1"/>
        <rFont val="Times New Roman"/>
        <family val="1"/>
      </rPr>
      <t>, F.</t>
    </r>
    <r>
      <rPr>
        <sz val="12"/>
        <color theme="1"/>
        <rFont val="標楷體"/>
        <family val="4"/>
        <charset val="136"/>
      </rPr>
      <t>結構型債券</t>
    </r>
    <r>
      <rPr>
        <sz val="12"/>
        <color theme="1"/>
        <rFont val="Times New Roman"/>
        <family val="1"/>
      </rPr>
      <t>, G.</t>
    </r>
    <r>
      <rPr>
        <sz val="12"/>
        <color theme="1"/>
        <rFont val="標楷體"/>
        <family val="4"/>
        <charset val="136"/>
      </rPr>
      <t>金融資產受益證券及資產基礎證券</t>
    </r>
    <r>
      <rPr>
        <sz val="12"/>
        <color theme="1"/>
        <rFont val="Times New Roman"/>
        <family val="1"/>
      </rPr>
      <t xml:space="preserve">, </t>
    </r>
    <phoneticPr fontId="28" type="noConversion"/>
  </si>
  <si>
    <r>
      <t>H1.</t>
    </r>
    <r>
      <rPr>
        <sz val="12"/>
        <color theme="1"/>
        <rFont val="標楷體"/>
        <family val="4"/>
        <charset val="136"/>
      </rPr>
      <t>國內不動產資產信託受益證券</t>
    </r>
    <r>
      <rPr>
        <sz val="12"/>
        <color theme="1"/>
        <rFont val="Times New Roman"/>
        <family val="1"/>
      </rPr>
      <t>(REAT), H2.</t>
    </r>
    <r>
      <rPr>
        <sz val="12"/>
        <color theme="1"/>
        <rFont val="標楷體"/>
        <family val="4"/>
        <charset val="136"/>
      </rPr>
      <t>國內不動產投資信託受益證券</t>
    </r>
    <r>
      <rPr>
        <sz val="12"/>
        <color theme="1"/>
        <rFont val="Times New Roman"/>
        <family val="1"/>
      </rPr>
      <t>(REIT), I.</t>
    </r>
    <r>
      <rPr>
        <sz val="12"/>
        <color theme="1"/>
        <rFont val="標楷體"/>
        <family val="4"/>
        <charset val="136"/>
      </rPr>
      <t>信託受益權</t>
    </r>
    <r>
      <rPr>
        <sz val="12"/>
        <color theme="1"/>
        <rFont val="Times New Roman"/>
        <family val="1"/>
      </rPr>
      <t>(</t>
    </r>
    <r>
      <rPr>
        <sz val="12"/>
        <color theme="1"/>
        <rFont val="標楷體"/>
        <family val="4"/>
        <charset val="136"/>
      </rPr>
      <t>指主管機關依保險法第一百四十六條第一項第八款核准之資金運用</t>
    </r>
    <r>
      <rPr>
        <sz val="12"/>
        <color theme="1"/>
        <rFont val="Times New Roman"/>
        <family val="1"/>
      </rPr>
      <t>), J.ETF-</t>
    </r>
    <r>
      <rPr>
        <sz val="12"/>
        <color theme="1"/>
        <rFont val="標楷體"/>
        <family val="4"/>
        <charset val="136"/>
      </rPr>
      <t>股票型</t>
    </r>
    <r>
      <rPr>
        <sz val="12"/>
        <color theme="1"/>
        <rFont val="Times New Roman"/>
        <family val="1"/>
      </rPr>
      <t>, K.ETF-</t>
    </r>
    <r>
      <rPr>
        <sz val="12"/>
        <color theme="1"/>
        <rFont val="標楷體"/>
        <family val="4"/>
        <charset val="136"/>
      </rPr>
      <t>債券型</t>
    </r>
    <r>
      <rPr>
        <sz val="12"/>
        <color theme="1"/>
        <rFont val="Times New Roman"/>
        <family val="1"/>
      </rPr>
      <t>, L.ETF-</t>
    </r>
    <r>
      <rPr>
        <sz val="12"/>
        <color theme="1"/>
        <rFont val="標楷體"/>
        <family val="4"/>
        <charset val="136"/>
      </rPr>
      <t>其他型</t>
    </r>
    <r>
      <rPr>
        <sz val="12"/>
        <color theme="1"/>
        <rFont val="Times New Roman"/>
        <family val="1"/>
      </rPr>
      <t>, M.ETN, N.</t>
    </r>
    <r>
      <rPr>
        <sz val="12"/>
        <color theme="1"/>
        <rFont val="標楷體"/>
        <family val="4"/>
        <charset val="136"/>
      </rPr>
      <t>其他。</t>
    </r>
    <phoneticPr fontId="28" type="noConversion"/>
  </si>
  <si>
    <r>
      <rPr>
        <sz val="12"/>
        <color theme="1"/>
        <rFont val="標楷體"/>
        <family val="4"/>
        <charset val="136"/>
      </rPr>
      <t>另依台財保字第</t>
    </r>
    <r>
      <rPr>
        <sz val="12"/>
        <color theme="1"/>
        <rFont val="Times New Roman"/>
        <family val="1"/>
      </rPr>
      <t xml:space="preserve"> 0900700387 </t>
    </r>
    <r>
      <rPr>
        <sz val="12"/>
        <color theme="1"/>
        <rFont val="標楷體"/>
        <family val="4"/>
        <charset val="136"/>
      </rPr>
      <t>號函投資之台灣存託憑證請填列於「表</t>
    </r>
    <r>
      <rPr>
        <sz val="12"/>
        <color theme="1"/>
        <rFont val="Times New Roman"/>
        <family val="1"/>
      </rPr>
      <t>10-1</t>
    </r>
    <r>
      <rPr>
        <sz val="12"/>
        <color theme="1"/>
        <rFont val="標楷體"/>
        <family val="4"/>
        <charset val="136"/>
      </rPr>
      <t>：股票餘額明細表」。</t>
    </r>
    <phoneticPr fontId="28" type="noConversion"/>
  </si>
  <si>
    <r>
      <rPr>
        <sz val="12"/>
        <color theme="1"/>
        <rFont val="標楷體"/>
        <family val="4"/>
        <charset val="136"/>
      </rPr>
      <t>債券順位若屬第一順位請填</t>
    </r>
    <r>
      <rPr>
        <sz val="12"/>
        <color theme="1"/>
        <rFont val="Times New Roman"/>
        <family val="1"/>
      </rPr>
      <t>1</t>
    </r>
    <r>
      <rPr>
        <sz val="12"/>
        <color theme="1"/>
        <rFont val="標楷體"/>
        <family val="4"/>
        <charset val="136"/>
      </rPr>
      <t>，若屬第二順位請填</t>
    </r>
    <r>
      <rPr>
        <sz val="12"/>
        <color theme="1"/>
        <rFont val="Times New Roman"/>
        <family val="1"/>
      </rPr>
      <t>2</t>
    </r>
    <r>
      <rPr>
        <sz val="12"/>
        <color theme="1"/>
        <rFont val="標楷體"/>
        <family val="4"/>
        <charset val="136"/>
      </rPr>
      <t>，以下類推</t>
    </r>
    <r>
      <rPr>
        <sz val="12"/>
        <color theme="1"/>
        <rFont val="Times New Roman"/>
        <family val="1"/>
      </rPr>
      <t>,</t>
    </r>
    <r>
      <rPr>
        <sz val="12"/>
        <color theme="1"/>
        <rFont val="標楷體"/>
        <family val="4"/>
        <charset val="136"/>
      </rPr>
      <t>無順位者請填無。</t>
    </r>
    <phoneticPr fontId="30" type="noConversion"/>
  </si>
  <si>
    <r>
      <rPr>
        <sz val="12"/>
        <color theme="1"/>
        <rFont val="標楷體"/>
        <family val="4"/>
        <charset val="136"/>
      </rPr>
      <t>募集方式請依序填</t>
    </r>
    <r>
      <rPr>
        <sz val="12"/>
        <color theme="1"/>
        <rFont val="Times New Roman"/>
        <family val="1"/>
      </rPr>
      <t>A.</t>
    </r>
    <r>
      <rPr>
        <sz val="12"/>
        <color theme="1"/>
        <rFont val="標楷體"/>
        <family val="4"/>
        <charset val="136"/>
      </rPr>
      <t>公開募集</t>
    </r>
    <r>
      <rPr>
        <sz val="12"/>
        <color theme="1"/>
        <rFont val="Times New Roman"/>
        <family val="1"/>
      </rPr>
      <t>, B.</t>
    </r>
    <r>
      <rPr>
        <sz val="12"/>
        <color theme="1"/>
        <rFont val="標楷體"/>
        <family val="4"/>
        <charset val="136"/>
      </rPr>
      <t>私募</t>
    </r>
    <phoneticPr fontId="30" type="noConversion"/>
  </si>
  <si>
    <r>
      <rPr>
        <sz val="12"/>
        <color theme="1"/>
        <rFont val="標楷體"/>
        <family val="4"/>
        <charset val="136"/>
      </rPr>
      <t>交易種類請依序填</t>
    </r>
    <r>
      <rPr>
        <sz val="12"/>
        <color theme="1"/>
        <rFont val="Times New Roman"/>
        <family val="1"/>
      </rPr>
      <t>A.</t>
    </r>
    <r>
      <rPr>
        <sz val="12"/>
        <color theme="1"/>
        <rFont val="標楷體"/>
        <family val="4"/>
        <charset val="136"/>
      </rPr>
      <t>上市</t>
    </r>
    <r>
      <rPr>
        <sz val="12"/>
        <color theme="1"/>
        <rFont val="Times New Roman"/>
        <family val="1"/>
      </rPr>
      <t>, B.</t>
    </r>
    <r>
      <rPr>
        <sz val="12"/>
        <color theme="1"/>
        <rFont val="標楷體"/>
        <family val="4"/>
        <charset val="136"/>
      </rPr>
      <t>上櫃</t>
    </r>
    <r>
      <rPr>
        <sz val="12"/>
        <color theme="1"/>
        <rFont val="Times New Roman"/>
        <family val="1"/>
      </rPr>
      <t>, C.</t>
    </r>
    <r>
      <rPr>
        <sz val="12"/>
        <color theme="1"/>
        <rFont val="標楷體"/>
        <family val="4"/>
        <charset val="136"/>
      </rPr>
      <t>興櫃</t>
    </r>
    <r>
      <rPr>
        <sz val="12"/>
        <color theme="1"/>
        <rFont val="Times New Roman"/>
        <family val="1"/>
      </rPr>
      <t>, D.</t>
    </r>
    <r>
      <rPr>
        <sz val="12"/>
        <color theme="1"/>
        <rFont val="標楷體"/>
        <family val="4"/>
        <charset val="136"/>
      </rPr>
      <t>其他</t>
    </r>
    <phoneticPr fontId="30" type="noConversion"/>
  </si>
  <si>
    <r>
      <rPr>
        <sz val="12"/>
        <color theme="1"/>
        <rFont val="標楷體"/>
        <family val="4"/>
        <charset val="136"/>
      </rPr>
      <t>投資型態請填</t>
    </r>
    <r>
      <rPr>
        <sz val="12"/>
        <color theme="1"/>
        <rFont val="Times New Roman"/>
        <family val="1"/>
      </rPr>
      <t>A1.</t>
    </r>
    <r>
      <rPr>
        <sz val="12"/>
        <color theme="1"/>
        <rFont val="標楷體"/>
        <family val="4"/>
        <charset val="136"/>
      </rPr>
      <t>透過損益按公允價值衡量之金融資產</t>
    </r>
    <r>
      <rPr>
        <sz val="12"/>
        <color theme="1"/>
        <rFont val="Times New Roman"/>
        <family val="1"/>
      </rPr>
      <t>-</t>
    </r>
    <r>
      <rPr>
        <sz val="12"/>
        <color theme="1"/>
        <rFont val="標楷體"/>
        <family val="4"/>
        <charset val="136"/>
      </rPr>
      <t>採用覆蓋法</t>
    </r>
    <r>
      <rPr>
        <sz val="12"/>
        <color theme="1"/>
        <rFont val="Times New Roman"/>
        <family val="1"/>
      </rPr>
      <t>, A2.</t>
    </r>
    <r>
      <rPr>
        <sz val="12"/>
        <color theme="1"/>
        <rFont val="標楷體"/>
        <family val="4"/>
        <charset val="136"/>
      </rPr>
      <t>透過損益按公允價值衡量之金融資產</t>
    </r>
    <r>
      <rPr>
        <sz val="12"/>
        <color theme="1"/>
        <rFont val="Times New Roman"/>
        <family val="1"/>
      </rPr>
      <t>-</t>
    </r>
    <r>
      <rPr>
        <sz val="12"/>
        <color theme="1"/>
        <rFont val="標楷體"/>
        <family val="4"/>
        <charset val="136"/>
      </rPr>
      <t>未採用覆蓋法</t>
    </r>
    <r>
      <rPr>
        <sz val="12"/>
        <color theme="1"/>
        <rFont val="Times New Roman"/>
        <family val="1"/>
      </rPr>
      <t>, B.</t>
    </r>
    <r>
      <rPr>
        <sz val="12"/>
        <color theme="1"/>
        <rFont val="標楷體"/>
        <family val="4"/>
        <charset val="136"/>
      </rPr>
      <t>透過其他綜合損益按公允價值衡量之金融資產</t>
    </r>
    <r>
      <rPr>
        <sz val="12"/>
        <color theme="1"/>
        <rFont val="Times New Roman"/>
        <family val="1"/>
      </rPr>
      <t>, C.</t>
    </r>
    <r>
      <rPr>
        <sz val="12"/>
        <color theme="1"/>
        <rFont val="標楷體"/>
        <family val="4"/>
        <charset val="136"/>
      </rPr>
      <t>按攤銷後成本衡量之金融資產</t>
    </r>
    <r>
      <rPr>
        <sz val="12"/>
        <color theme="1"/>
        <rFont val="Times New Roman"/>
        <family val="1"/>
      </rPr>
      <t>, D.</t>
    </r>
    <r>
      <rPr>
        <sz val="12"/>
        <color theme="1"/>
        <rFont val="標楷體"/>
        <family val="4"/>
        <charset val="136"/>
      </rPr>
      <t>約當現金</t>
    </r>
    <r>
      <rPr>
        <sz val="12"/>
        <color theme="1"/>
        <rFont val="Times New Roman"/>
        <family val="1"/>
      </rPr>
      <t>, E.</t>
    </r>
    <r>
      <rPr>
        <sz val="12"/>
        <color theme="1"/>
        <rFont val="標楷體"/>
        <family val="4"/>
        <charset val="136"/>
      </rPr>
      <t>其他金融資產。</t>
    </r>
    <phoneticPr fontId="30" type="noConversion"/>
  </si>
  <si>
    <r>
      <rPr>
        <sz val="12"/>
        <color theme="1"/>
        <rFont val="標楷體"/>
        <family val="4"/>
        <charset val="136"/>
      </rPr>
      <t>評等等級請依信用評等機構所列填寫</t>
    </r>
    <r>
      <rPr>
        <sz val="12"/>
        <color theme="1"/>
        <rFont val="Times New Roman"/>
        <family val="1"/>
      </rPr>
      <t>,</t>
    </r>
    <r>
      <rPr>
        <sz val="12"/>
        <color theme="1"/>
        <rFont val="標楷體"/>
        <family val="4"/>
        <charset val="136"/>
      </rPr>
      <t>並以最近一年之評等資料填寫</t>
    </r>
    <r>
      <rPr>
        <sz val="12"/>
        <color theme="1"/>
        <rFont val="Times New Roman"/>
        <family val="1"/>
      </rPr>
      <t>,</t>
    </r>
    <r>
      <rPr>
        <sz val="12"/>
        <color theme="1"/>
        <rFont val="標楷體"/>
        <family val="4"/>
        <charset val="136"/>
      </rPr>
      <t>若無信用評等者請填無。</t>
    </r>
    <phoneticPr fontId="30" type="noConversion"/>
  </si>
  <si>
    <r>
      <rPr>
        <sz val="12"/>
        <color theme="1"/>
        <rFont val="標楷體"/>
        <family val="4"/>
        <charset val="136"/>
      </rPr>
      <t>本表均含國內外投資</t>
    </r>
    <r>
      <rPr>
        <sz val="12"/>
        <color theme="1"/>
        <rFont val="Times New Roman"/>
        <family val="1"/>
      </rPr>
      <t>,</t>
    </r>
    <r>
      <rPr>
        <sz val="12"/>
        <color theme="1"/>
        <rFont val="標楷體"/>
        <family val="4"/>
        <charset val="136"/>
      </rPr>
      <t>若屬國外投資者於持有資產幣別請填該幣別代號如</t>
    </r>
    <r>
      <rPr>
        <sz val="12"/>
        <color theme="1"/>
        <rFont val="Times New Roman"/>
        <family val="1"/>
      </rPr>
      <t>USD</t>
    </r>
    <r>
      <rPr>
        <sz val="12"/>
        <color theme="1"/>
        <rFont val="標楷體"/>
        <family val="4"/>
        <charset val="136"/>
      </rPr>
      <t>，若投資新興市場而按已開發國家幣別計價者，請將該幣別增加一碼如</t>
    </r>
    <r>
      <rPr>
        <sz val="12"/>
        <color theme="1"/>
        <rFont val="Times New Roman"/>
        <family val="1"/>
      </rPr>
      <t>USD-1</t>
    </r>
    <r>
      <rPr>
        <sz val="12"/>
        <color theme="1"/>
        <rFont val="標楷體"/>
        <family val="4"/>
        <charset val="136"/>
      </rPr>
      <t>，並請以期末匯率換算為新台幣帳面價值。</t>
    </r>
    <phoneticPr fontId="30" type="noConversion"/>
  </si>
  <si>
    <r>
      <rPr>
        <sz val="12"/>
        <color theme="1"/>
        <rFont val="標楷體"/>
        <family val="4"/>
        <charset val="136"/>
      </rPr>
      <t>到期年月日填寫方式為</t>
    </r>
    <r>
      <rPr>
        <sz val="12"/>
        <color theme="1"/>
        <rFont val="Times New Roman"/>
        <family val="1"/>
      </rPr>
      <t>2005/06/25</t>
    </r>
    <phoneticPr fontId="30" type="noConversion"/>
  </si>
  <si>
    <r>
      <rPr>
        <sz val="12"/>
        <color theme="1"/>
        <rFont val="標楷體"/>
        <family val="4"/>
        <charset val="136"/>
      </rPr>
      <t>金融債到期日如為永久，按</t>
    </r>
    <r>
      <rPr>
        <sz val="12"/>
        <color theme="1"/>
        <rFont val="Times New Roman"/>
        <family val="1"/>
      </rPr>
      <t>9999/99/99</t>
    </r>
    <r>
      <rPr>
        <sz val="12"/>
        <color theme="1"/>
        <rFont val="標楷體"/>
        <family val="4"/>
        <charset val="136"/>
      </rPr>
      <t>填列。</t>
    </r>
    <phoneticPr fontId="30" type="noConversion"/>
  </si>
  <si>
    <r>
      <rPr>
        <sz val="10"/>
        <color theme="1"/>
        <rFont val="標楷體"/>
        <family val="4"/>
        <charset val="136"/>
      </rPr>
      <t>表</t>
    </r>
    <r>
      <rPr>
        <sz val="10"/>
        <color theme="1"/>
        <rFont val="Times New Roman"/>
        <family val="1"/>
      </rPr>
      <t>06</t>
    </r>
    <r>
      <rPr>
        <sz val="10"/>
        <color theme="1"/>
        <rFont val="標楷體"/>
        <family val="4"/>
        <charset val="136"/>
      </rPr>
      <t>：資金運用收益表</t>
    </r>
    <phoneticPr fontId="30" type="noConversion"/>
  </si>
  <si>
    <r>
      <rPr>
        <sz val="10"/>
        <color theme="1"/>
        <rFont val="標楷體"/>
        <family val="4"/>
        <charset val="136"/>
      </rPr>
      <t>單位：新台幣元</t>
    </r>
    <r>
      <rPr>
        <sz val="10"/>
        <color theme="1"/>
        <rFont val="Times New Roman"/>
        <family val="1"/>
      </rPr>
      <t>,%</t>
    </r>
    <phoneticPr fontId="30" type="noConversion"/>
  </si>
  <si>
    <r>
      <rPr>
        <sz val="10"/>
        <color theme="1"/>
        <rFont val="標楷體"/>
        <family val="4"/>
        <charset val="136"/>
      </rPr>
      <t>項　　　　　　　　　　目</t>
    </r>
  </si>
  <si>
    <r>
      <rPr>
        <sz val="10"/>
        <color theme="1"/>
        <rFont val="標楷體"/>
        <family val="4"/>
        <charset val="136"/>
      </rPr>
      <t>淨投資損益</t>
    </r>
    <phoneticPr fontId="32" type="noConversion"/>
  </si>
  <si>
    <r>
      <rPr>
        <sz val="10"/>
        <color theme="1"/>
        <rFont val="標楷體"/>
        <family val="4"/>
        <charset val="136"/>
      </rPr>
      <t>其他綜合損益</t>
    </r>
    <phoneticPr fontId="32" type="noConversion"/>
  </si>
  <si>
    <r>
      <rPr>
        <sz val="10"/>
        <color theme="1"/>
        <rFont val="標楷體"/>
        <family val="4"/>
        <charset val="136"/>
      </rPr>
      <t>未分配盈餘</t>
    </r>
    <phoneticPr fontId="32" type="noConversion"/>
  </si>
  <si>
    <r>
      <rPr>
        <sz val="10"/>
        <color theme="1"/>
        <rFont val="標楷體"/>
        <family val="4"/>
        <charset val="136"/>
      </rPr>
      <t>直接業管費用</t>
    </r>
    <phoneticPr fontId="30" type="noConversion"/>
  </si>
  <si>
    <r>
      <rPr>
        <sz val="10"/>
        <color theme="1"/>
        <rFont val="標楷體"/>
        <family val="4"/>
        <charset val="136"/>
      </rPr>
      <t>本期投資損益</t>
    </r>
    <phoneticPr fontId="30" type="noConversion"/>
  </si>
  <si>
    <r>
      <rPr>
        <sz val="10"/>
        <color theme="1"/>
        <rFont val="標楷體"/>
        <family val="4"/>
        <charset val="136"/>
      </rPr>
      <t>上期投資損益</t>
    </r>
    <phoneticPr fontId="30" type="noConversion"/>
  </si>
  <si>
    <r>
      <rPr>
        <sz val="10"/>
        <color theme="1"/>
        <rFont val="標楷體"/>
        <family val="4"/>
        <charset val="136"/>
      </rPr>
      <t>比較增減</t>
    </r>
    <phoneticPr fontId="30" type="noConversion"/>
  </si>
  <si>
    <r>
      <rPr>
        <sz val="10"/>
        <color theme="1"/>
        <rFont val="標楷體"/>
        <family val="4"/>
        <charset val="136"/>
      </rPr>
      <t>資金運用收益率</t>
    </r>
    <r>
      <rPr>
        <sz val="10"/>
        <color theme="1"/>
        <rFont val="Times New Roman"/>
        <family val="1"/>
      </rPr>
      <t>(</t>
    </r>
    <r>
      <rPr>
        <sz val="10"/>
        <color theme="1"/>
        <rFont val="標楷體"/>
        <family val="4"/>
        <charset val="136"/>
      </rPr>
      <t>最近五年度</t>
    </r>
    <r>
      <rPr>
        <sz val="10"/>
        <color theme="1"/>
        <rFont val="Times New Roman"/>
        <family val="1"/>
      </rPr>
      <t>)</t>
    </r>
    <phoneticPr fontId="30" type="noConversion"/>
  </si>
  <si>
    <r>
      <t>__</t>
    </r>
    <r>
      <rPr>
        <sz val="10"/>
        <color theme="1"/>
        <rFont val="標楷體"/>
        <family val="4"/>
        <charset val="136"/>
      </rPr>
      <t>下半年度資金運用收益</t>
    </r>
    <phoneticPr fontId="30" type="noConversion"/>
  </si>
  <si>
    <r>
      <rPr>
        <sz val="10"/>
        <color theme="1"/>
        <rFont val="標楷體"/>
        <family val="4"/>
        <charset val="136"/>
      </rPr>
      <t>備註</t>
    </r>
    <phoneticPr fontId="30" type="noConversion"/>
  </si>
  <si>
    <r>
      <rPr>
        <sz val="10"/>
        <color theme="1"/>
        <rFont val="標楷體"/>
        <family val="4"/>
        <charset val="136"/>
      </rPr>
      <t>利息收入</t>
    </r>
    <phoneticPr fontId="32" type="noConversion"/>
  </si>
  <si>
    <r>
      <rPr>
        <sz val="10"/>
        <color theme="1"/>
        <rFont val="標楷體"/>
        <family val="4"/>
        <charset val="136"/>
      </rPr>
      <t>透過損益按公允價值衡量之金融資產損益</t>
    </r>
    <phoneticPr fontId="32" type="noConversion"/>
  </si>
  <si>
    <r>
      <rPr>
        <sz val="10"/>
        <color theme="1"/>
        <rFont val="標楷體"/>
        <family val="4"/>
        <charset val="136"/>
      </rPr>
      <t>透過其他綜合損益按公允價值衡量之金融資產已實現損益</t>
    </r>
    <phoneticPr fontId="32" type="noConversion"/>
  </si>
  <si>
    <r>
      <rPr>
        <sz val="10"/>
        <color theme="1"/>
        <rFont val="標楷體"/>
        <family val="4"/>
        <charset val="136"/>
      </rPr>
      <t>除列按攤銷後成本衡量之金融資產淨損益</t>
    </r>
    <phoneticPr fontId="32" type="noConversion"/>
  </si>
  <si>
    <r>
      <rPr>
        <sz val="10"/>
        <color theme="1"/>
        <rFont val="標楷體"/>
        <family val="4"/>
        <charset val="136"/>
      </rPr>
      <t>採用權益法認列之關聯企業及合資損益之份額</t>
    </r>
    <phoneticPr fontId="32" type="noConversion"/>
  </si>
  <si>
    <r>
      <rPr>
        <sz val="10"/>
        <color theme="1"/>
        <rFont val="標楷體"/>
        <family val="4"/>
        <charset val="136"/>
      </rPr>
      <t>兌換損益</t>
    </r>
    <phoneticPr fontId="32" type="noConversion"/>
  </si>
  <si>
    <r>
      <rPr>
        <sz val="10"/>
        <color theme="1"/>
        <rFont val="標楷體"/>
        <family val="4"/>
        <charset val="136"/>
      </rPr>
      <t>投資性不動產損益</t>
    </r>
    <phoneticPr fontId="32" type="noConversion"/>
  </si>
  <si>
    <r>
      <rPr>
        <sz val="10"/>
        <color theme="1"/>
        <rFont val="標楷體"/>
        <family val="4"/>
        <charset val="136"/>
      </rPr>
      <t>投資之預期信用減損損失及迴轉利益</t>
    </r>
    <phoneticPr fontId="32" type="noConversion"/>
  </si>
  <si>
    <r>
      <rPr>
        <sz val="10"/>
        <color theme="1"/>
        <rFont val="標楷體"/>
        <family val="4"/>
        <charset val="136"/>
      </rPr>
      <t>其他投資減損損失及迴轉利益</t>
    </r>
    <phoneticPr fontId="32" type="noConversion"/>
  </si>
  <si>
    <r>
      <rPr>
        <sz val="10"/>
        <color theme="1"/>
        <rFont val="標楷體"/>
        <family val="4"/>
        <charset val="136"/>
      </rPr>
      <t>金融資產重分類損益</t>
    </r>
    <phoneticPr fontId="32" type="noConversion"/>
  </si>
  <si>
    <r>
      <rPr>
        <sz val="10"/>
        <color theme="1"/>
        <rFont val="標楷體"/>
        <family val="4"/>
        <charset val="136"/>
      </rPr>
      <t>其他淨投資損益</t>
    </r>
    <phoneticPr fontId="32" type="noConversion"/>
  </si>
  <si>
    <r>
      <rPr>
        <sz val="10"/>
        <color theme="1"/>
        <rFont val="標楷體"/>
        <family val="4"/>
        <charset val="136"/>
      </rPr>
      <t>採用覆蓋法之重分類損益</t>
    </r>
    <phoneticPr fontId="32" type="noConversion"/>
  </si>
  <si>
    <r>
      <rPr>
        <sz val="10"/>
        <color theme="1"/>
        <rFont val="標楷體"/>
        <family val="4"/>
        <charset val="136"/>
      </rPr>
      <t>透過其他綜合損益按公允價值衡量之權益工具評價損益</t>
    </r>
    <phoneticPr fontId="32" type="noConversion"/>
  </si>
  <si>
    <r>
      <rPr>
        <sz val="10"/>
        <color theme="1"/>
        <rFont val="標楷體"/>
        <family val="4"/>
        <charset val="136"/>
      </rPr>
      <t>透過其他綜合損益按公允價值衡量之債務工具損益</t>
    </r>
    <phoneticPr fontId="32" type="noConversion"/>
  </si>
  <si>
    <r>
      <rPr>
        <sz val="10"/>
        <color theme="1"/>
        <rFont val="標楷體"/>
        <family val="4"/>
        <charset val="136"/>
      </rPr>
      <t>避險工具之利益及損失</t>
    </r>
    <phoneticPr fontId="32" type="noConversion"/>
  </si>
  <si>
    <r>
      <rPr>
        <sz val="10"/>
        <color theme="1"/>
        <rFont val="標楷體"/>
        <family val="4"/>
        <charset val="136"/>
      </rPr>
      <t>採用權益法之關聯企業及合資其他綜合損益之份額</t>
    </r>
    <phoneticPr fontId="32" type="noConversion"/>
  </si>
  <si>
    <r>
      <rPr>
        <sz val="10"/>
        <color theme="1"/>
        <rFont val="標楷體"/>
        <family val="4"/>
        <charset val="136"/>
      </rPr>
      <t>採用覆蓋法之重分類其他綜合損益</t>
    </r>
    <phoneticPr fontId="32" type="noConversion"/>
  </si>
  <si>
    <r>
      <rPr>
        <sz val="10"/>
        <color theme="1"/>
        <rFont val="標楷體"/>
        <family val="4"/>
        <charset val="136"/>
      </rPr>
      <t>透過其他綜合損益按公允價值衡量之權益工具處分損益</t>
    </r>
    <phoneticPr fontId="32" type="noConversion"/>
  </si>
  <si>
    <r>
      <rPr>
        <sz val="10"/>
        <color theme="1"/>
        <rFont val="標楷體"/>
        <family val="4"/>
        <charset val="136"/>
      </rPr>
      <t>其他</t>
    </r>
    <phoneticPr fontId="32" type="noConversion"/>
  </si>
  <si>
    <r>
      <rPr>
        <sz val="10"/>
        <color theme="1"/>
        <rFont val="標楷體"/>
        <family val="4"/>
        <charset val="136"/>
      </rPr>
      <t>金額</t>
    </r>
    <phoneticPr fontId="30" type="noConversion"/>
  </si>
  <si>
    <r>
      <rPr>
        <sz val="10"/>
        <color theme="1"/>
        <rFont val="標楷體"/>
        <family val="4"/>
        <charset val="136"/>
      </rPr>
      <t>本</t>
    </r>
    <r>
      <rPr>
        <sz val="10"/>
        <color theme="1"/>
        <rFont val="Times New Roman"/>
        <family val="1"/>
      </rPr>
      <t>(</t>
    </r>
    <r>
      <rPr>
        <sz val="10"/>
        <color theme="1"/>
        <rFont val="標楷體"/>
        <family val="4"/>
        <charset val="136"/>
      </rPr>
      <t>半</t>
    </r>
    <r>
      <rPr>
        <sz val="10"/>
        <color theme="1"/>
        <rFont val="Times New Roman"/>
        <family val="1"/>
      </rPr>
      <t>)</t>
    </r>
    <r>
      <rPr>
        <sz val="10"/>
        <color theme="1"/>
        <rFont val="標楷體"/>
        <family val="4"/>
        <charset val="136"/>
      </rPr>
      <t>年累積</t>
    </r>
    <phoneticPr fontId="30" type="noConversion"/>
  </si>
  <si>
    <r>
      <t>__</t>
    </r>
    <r>
      <rPr>
        <sz val="10"/>
        <color theme="1"/>
        <rFont val="標楷體"/>
        <family val="4"/>
        <charset val="136"/>
      </rPr>
      <t>年</t>
    </r>
    <phoneticPr fontId="30" type="noConversion"/>
  </si>
  <si>
    <r>
      <t>__</t>
    </r>
    <r>
      <rPr>
        <sz val="10"/>
        <color theme="1"/>
        <rFont val="標楷體"/>
        <family val="4"/>
        <charset val="136"/>
      </rPr>
      <t>年度
投資損益</t>
    </r>
    <phoneticPr fontId="30" type="noConversion"/>
  </si>
  <si>
    <r>
      <t>__</t>
    </r>
    <r>
      <rPr>
        <sz val="10"/>
        <color theme="1"/>
        <rFont val="標楷體"/>
        <family val="4"/>
        <charset val="136"/>
      </rPr>
      <t>年上半年度投資損益</t>
    </r>
    <phoneticPr fontId="30" type="noConversion"/>
  </si>
  <si>
    <r>
      <t>__</t>
    </r>
    <r>
      <rPr>
        <sz val="10"/>
        <color theme="1"/>
        <rFont val="標楷體"/>
        <family val="4"/>
        <charset val="136"/>
      </rPr>
      <t>年下半年度投資損益</t>
    </r>
    <phoneticPr fontId="30" type="noConversion"/>
  </si>
  <si>
    <r>
      <t>__</t>
    </r>
    <r>
      <rPr>
        <sz val="10"/>
        <color theme="1"/>
        <rFont val="標楷體"/>
        <family val="4"/>
        <charset val="136"/>
      </rPr>
      <t>年下半年資金運用收益率</t>
    </r>
    <phoneticPr fontId="30" type="noConversion"/>
  </si>
  <si>
    <r>
      <rPr>
        <sz val="10"/>
        <color theme="1"/>
        <rFont val="標楷體"/>
        <family val="4"/>
        <charset val="136"/>
      </rPr>
      <t>存</t>
    </r>
    <phoneticPr fontId="30" type="noConversion"/>
  </si>
  <si>
    <r>
      <rPr>
        <sz val="10"/>
        <color theme="1"/>
        <rFont val="標楷體"/>
        <family val="4"/>
        <charset val="136"/>
      </rPr>
      <t>金融機構存款</t>
    </r>
    <phoneticPr fontId="30" type="noConversion"/>
  </si>
  <si>
    <r>
      <rPr>
        <sz val="10"/>
        <color theme="1"/>
        <rFont val="標楷體"/>
        <family val="4"/>
        <charset val="136"/>
      </rPr>
      <t>存出保證金及再保責任準備金</t>
    </r>
  </si>
  <si>
    <r>
      <rPr>
        <sz val="10"/>
        <color theme="1"/>
        <rFont val="標楷體"/>
        <family val="4"/>
        <charset val="136"/>
      </rPr>
      <t>國</t>
    </r>
    <phoneticPr fontId="30" type="noConversion"/>
  </si>
  <si>
    <r>
      <rPr>
        <sz val="10"/>
        <color theme="1"/>
        <rFont val="標楷體"/>
        <family val="4"/>
        <charset val="136"/>
      </rPr>
      <t>存入保證金及再保責任準備金</t>
    </r>
  </si>
  <si>
    <r>
      <rPr>
        <sz val="10"/>
        <color theme="1"/>
        <rFont val="標楷體"/>
        <family val="4"/>
        <charset val="136"/>
      </rPr>
      <t>其他</t>
    </r>
    <phoneticPr fontId="30" type="noConversion"/>
  </si>
  <si>
    <r>
      <rPr>
        <sz val="10"/>
        <color theme="1"/>
        <rFont val="標楷體"/>
        <family val="4"/>
        <charset val="136"/>
      </rPr>
      <t>款</t>
    </r>
  </si>
  <si>
    <r>
      <rPr>
        <sz val="10"/>
        <color theme="1"/>
        <rFont val="標楷體"/>
        <family val="4"/>
        <charset val="136"/>
      </rPr>
      <t>公債國庫券</t>
    </r>
    <phoneticPr fontId="30" type="noConversion"/>
  </si>
  <si>
    <r>
      <rPr>
        <sz val="10"/>
        <color theme="1"/>
        <rFont val="標楷體"/>
        <family val="4"/>
        <charset val="136"/>
      </rPr>
      <t>內</t>
    </r>
    <phoneticPr fontId="30" type="noConversion"/>
  </si>
  <si>
    <r>
      <rPr>
        <sz val="10"/>
        <color theme="1"/>
        <rFont val="標楷體"/>
        <family val="4"/>
        <charset val="136"/>
      </rPr>
      <t>有</t>
    </r>
    <phoneticPr fontId="30" type="noConversion"/>
  </si>
  <si>
    <r>
      <rPr>
        <sz val="10"/>
        <color theme="1"/>
        <rFont val="標楷體"/>
        <family val="4"/>
        <charset val="136"/>
      </rPr>
      <t>金融債券等</t>
    </r>
    <phoneticPr fontId="28" type="noConversion"/>
  </si>
  <si>
    <r>
      <rPr>
        <sz val="10"/>
        <color theme="1"/>
        <rFont val="標楷體"/>
        <family val="4"/>
        <charset val="136"/>
      </rPr>
      <t>價</t>
    </r>
    <phoneticPr fontId="30" type="noConversion"/>
  </si>
  <si>
    <r>
      <rPr>
        <sz val="10"/>
        <color theme="1"/>
        <rFont val="標楷體"/>
        <family val="4"/>
        <charset val="136"/>
      </rPr>
      <t>股票</t>
    </r>
    <phoneticPr fontId="30" type="noConversion"/>
  </si>
  <si>
    <r>
      <rPr>
        <sz val="10"/>
        <color theme="1"/>
        <rFont val="標楷體"/>
        <family val="4"/>
        <charset val="136"/>
      </rPr>
      <t>證</t>
    </r>
    <phoneticPr fontId="30" type="noConversion"/>
  </si>
  <si>
    <r>
      <rPr>
        <sz val="10"/>
        <color theme="1"/>
        <rFont val="標楷體"/>
        <family val="4"/>
        <charset val="136"/>
      </rPr>
      <t>公司債</t>
    </r>
    <phoneticPr fontId="30" type="noConversion"/>
  </si>
  <si>
    <r>
      <rPr>
        <sz val="10"/>
        <color theme="1"/>
        <rFont val="標楷體"/>
        <family val="4"/>
        <charset val="136"/>
      </rPr>
      <t>券</t>
    </r>
    <phoneticPr fontId="30" type="noConversion"/>
  </si>
  <si>
    <r>
      <rPr>
        <sz val="10"/>
        <color theme="1"/>
        <rFont val="標楷體"/>
        <family val="4"/>
        <charset val="136"/>
      </rPr>
      <t>受益憑證</t>
    </r>
    <phoneticPr fontId="30" type="noConversion"/>
  </si>
  <si>
    <r>
      <rPr>
        <sz val="10"/>
        <color theme="1"/>
        <rFont val="標楷體"/>
        <family val="4"/>
        <charset val="136"/>
      </rPr>
      <t>投</t>
    </r>
    <phoneticPr fontId="30" type="noConversion"/>
  </si>
  <si>
    <r>
      <rPr>
        <sz val="10"/>
        <color theme="1"/>
        <rFont val="標楷體"/>
        <family val="4"/>
        <charset val="136"/>
      </rPr>
      <t>不</t>
    </r>
    <phoneticPr fontId="30" type="noConversion"/>
  </si>
  <si>
    <r>
      <rPr>
        <sz val="10"/>
        <color theme="1"/>
        <rFont val="標楷體"/>
        <family val="4"/>
        <charset val="136"/>
      </rPr>
      <t>非自用土地</t>
    </r>
    <phoneticPr fontId="30" type="noConversion"/>
  </si>
  <si>
    <r>
      <rPr>
        <sz val="10"/>
        <color theme="1"/>
        <rFont val="標楷體"/>
        <family val="4"/>
        <charset val="136"/>
      </rPr>
      <t>動</t>
    </r>
    <phoneticPr fontId="30" type="noConversion"/>
  </si>
  <si>
    <r>
      <rPr>
        <sz val="10"/>
        <color theme="1"/>
        <rFont val="標楷體"/>
        <family val="4"/>
        <charset val="136"/>
      </rPr>
      <t>非自用房屋及建築</t>
    </r>
    <phoneticPr fontId="30" type="noConversion"/>
  </si>
  <si>
    <r>
      <rPr>
        <sz val="10"/>
        <color theme="1"/>
        <rFont val="標楷體"/>
        <family val="4"/>
        <charset val="136"/>
      </rPr>
      <t>產</t>
    </r>
    <phoneticPr fontId="30" type="noConversion"/>
  </si>
  <si>
    <r>
      <rPr>
        <sz val="10"/>
        <color theme="1"/>
        <rFont val="標楷體"/>
        <family val="4"/>
        <charset val="136"/>
      </rPr>
      <t>資</t>
    </r>
    <phoneticPr fontId="30" type="noConversion"/>
  </si>
  <si>
    <r>
      <rPr>
        <sz val="10"/>
        <color theme="1"/>
        <rFont val="標楷體"/>
        <family val="4"/>
        <charset val="136"/>
      </rPr>
      <t>放</t>
    </r>
    <phoneticPr fontId="30" type="noConversion"/>
  </si>
  <si>
    <r>
      <rPr>
        <sz val="10"/>
        <color theme="1"/>
        <rFont val="標楷體"/>
        <family val="4"/>
        <charset val="136"/>
      </rPr>
      <t>抵</t>
    </r>
    <r>
      <rPr>
        <sz val="10"/>
        <color theme="1"/>
        <rFont val="Times New Roman"/>
        <family val="1"/>
      </rPr>
      <t>(</t>
    </r>
    <r>
      <rPr>
        <sz val="10"/>
        <color theme="1"/>
        <rFont val="標楷體"/>
        <family val="4"/>
        <charset val="136"/>
      </rPr>
      <t>質</t>
    </r>
    <r>
      <rPr>
        <sz val="10"/>
        <color theme="1"/>
        <rFont val="Times New Roman"/>
        <family val="1"/>
      </rPr>
      <t>)</t>
    </r>
    <r>
      <rPr>
        <sz val="10"/>
        <color theme="1"/>
        <rFont val="標楷體"/>
        <family val="4"/>
        <charset val="136"/>
      </rPr>
      <t>押放款</t>
    </r>
    <phoneticPr fontId="30" type="noConversion"/>
  </si>
  <si>
    <r>
      <rPr>
        <sz val="10"/>
        <color theme="1"/>
        <rFont val="標楷體"/>
        <family val="4"/>
        <charset val="136"/>
      </rPr>
      <t>壽險貸款</t>
    </r>
    <phoneticPr fontId="30" type="noConversion"/>
  </si>
  <si>
    <r>
      <rPr>
        <sz val="10"/>
        <color theme="1"/>
        <rFont val="標楷體"/>
        <family val="4"/>
        <charset val="136"/>
      </rPr>
      <t>款</t>
    </r>
    <phoneticPr fontId="30" type="noConversion"/>
  </si>
  <si>
    <r>
      <rPr>
        <sz val="10"/>
        <color theme="1"/>
        <rFont val="標楷體"/>
        <family val="4"/>
        <charset val="136"/>
      </rPr>
      <t>衍生性商品交易</t>
    </r>
    <phoneticPr fontId="30" type="noConversion"/>
  </si>
  <si>
    <r>
      <rPr>
        <sz val="10"/>
        <color theme="1"/>
        <rFont val="標楷體"/>
        <family val="4"/>
        <charset val="136"/>
      </rPr>
      <t>國內投資總計</t>
    </r>
    <phoneticPr fontId="30" type="noConversion"/>
  </si>
  <si>
    <r>
      <rPr>
        <sz val="10"/>
        <color theme="1"/>
        <rFont val="標楷體"/>
        <family val="4"/>
        <charset val="136"/>
      </rPr>
      <t>外</t>
    </r>
    <phoneticPr fontId="30" type="noConversion"/>
  </si>
  <si>
    <r>
      <rPr>
        <sz val="10"/>
        <color theme="1"/>
        <rFont val="標楷體"/>
        <family val="4"/>
        <charset val="136"/>
      </rPr>
      <t>受益憑證</t>
    </r>
    <r>
      <rPr>
        <sz val="10"/>
        <color theme="1"/>
        <rFont val="Times New Roman"/>
        <family val="1"/>
      </rPr>
      <t>(</t>
    </r>
    <r>
      <rPr>
        <sz val="10"/>
        <color theme="1"/>
        <rFont val="標楷體"/>
        <family val="4"/>
        <charset val="136"/>
      </rPr>
      <t>基金</t>
    </r>
    <r>
      <rPr>
        <sz val="10"/>
        <color theme="1"/>
        <rFont val="Times New Roman"/>
        <family val="1"/>
      </rPr>
      <t>)</t>
    </r>
    <phoneticPr fontId="30" type="noConversion"/>
  </si>
  <si>
    <r>
      <rPr>
        <sz val="10"/>
        <color theme="1"/>
        <rFont val="標楷體"/>
        <family val="4"/>
        <charset val="136"/>
      </rPr>
      <t>壽險保單質押放款</t>
    </r>
    <phoneticPr fontId="30" type="noConversion"/>
  </si>
  <si>
    <r>
      <rPr>
        <sz val="10"/>
        <color theme="1"/>
        <rFont val="標楷體"/>
        <family val="4"/>
        <charset val="136"/>
      </rPr>
      <t>國外投資總計</t>
    </r>
    <phoneticPr fontId="30" type="noConversion"/>
  </si>
  <si>
    <r>
      <rPr>
        <sz val="10"/>
        <color theme="1"/>
        <rFont val="標楷體"/>
        <family val="4"/>
        <charset val="136"/>
      </rPr>
      <t>不含自用不動產資金運用總計</t>
    </r>
    <phoneticPr fontId="30" type="noConversion"/>
  </si>
  <si>
    <r>
      <rPr>
        <sz val="10"/>
        <color theme="1"/>
        <rFont val="標楷體"/>
        <family val="4"/>
        <charset val="136"/>
      </rPr>
      <t>其</t>
    </r>
    <phoneticPr fontId="30" type="noConversion"/>
  </si>
  <si>
    <r>
      <rPr>
        <sz val="10"/>
        <color theme="1"/>
        <rFont val="標楷體"/>
        <family val="4"/>
        <charset val="136"/>
      </rPr>
      <t>自用土地</t>
    </r>
    <phoneticPr fontId="30" type="noConversion"/>
  </si>
  <si>
    <r>
      <rPr>
        <sz val="10"/>
        <color theme="1"/>
        <rFont val="標楷體"/>
        <family val="4"/>
        <charset val="136"/>
      </rPr>
      <t>自用房屋及建築</t>
    </r>
    <phoneticPr fontId="30" type="noConversion"/>
  </si>
  <si>
    <r>
      <rPr>
        <sz val="10"/>
        <color theme="1"/>
        <rFont val="標楷體"/>
        <family val="4"/>
        <charset val="136"/>
      </rPr>
      <t>他</t>
    </r>
    <phoneticPr fontId="30" type="noConversion"/>
  </si>
  <si>
    <r>
      <rPr>
        <sz val="10"/>
        <color theme="1"/>
        <rFont val="標楷體"/>
        <family val="4"/>
        <charset val="136"/>
      </rPr>
      <t>含自用不動產資金運用總計</t>
    </r>
    <phoneticPr fontId="30" type="noConversion"/>
  </si>
  <si>
    <r>
      <rPr>
        <sz val="10"/>
        <color theme="1"/>
        <rFont val="標楷體"/>
        <family val="4"/>
        <charset val="136"/>
      </rPr>
      <t>本表不含分離帳戶保險商品之專設帳簿資產</t>
    </r>
    <phoneticPr fontId="30" type="noConversion"/>
  </si>
  <si>
    <r>
      <rPr>
        <sz val="10"/>
        <color theme="1"/>
        <rFont val="標楷體"/>
        <family val="4"/>
        <charset val="136"/>
      </rPr>
      <t>直接業管費用含該類投資非金融資產減損損失及迴轉利益、折舊費用、稅負、及其他因本項交易所衍生直接成本，如委託投資機構操作費用、保管費用或操作匯率、指數</t>
    </r>
    <r>
      <rPr>
        <sz val="10"/>
        <color theme="1"/>
        <rFont val="Times New Roman"/>
        <family val="1"/>
      </rPr>
      <t>…</t>
    </r>
    <r>
      <rPr>
        <sz val="10"/>
        <color theme="1"/>
        <rFont val="標楷體"/>
        <family val="4"/>
        <charset val="136"/>
      </rPr>
      <t>避險投資交易所衍生之相關費用等</t>
    </r>
    <r>
      <rPr>
        <sz val="10"/>
        <color theme="1"/>
        <rFont val="Times New Roman"/>
        <family val="1"/>
      </rPr>
      <t>(</t>
    </r>
    <r>
      <rPr>
        <sz val="10"/>
        <color theme="1"/>
        <rFont val="標楷體"/>
        <family val="4"/>
        <charset val="136"/>
      </rPr>
      <t>成本分攤由公司採一致性原則核實攤列</t>
    </r>
    <r>
      <rPr>
        <sz val="10"/>
        <color theme="1"/>
        <rFont val="Times New Roman"/>
        <family val="1"/>
      </rPr>
      <t>)</t>
    </r>
    <phoneticPr fontId="32" type="noConversion"/>
  </si>
  <si>
    <r>
      <rPr>
        <sz val="10"/>
        <color theme="1"/>
        <rFont val="標楷體"/>
        <family val="4"/>
        <charset val="136"/>
      </rPr>
      <t>所稱本期及上期於填報</t>
    </r>
    <r>
      <rPr>
        <sz val="10"/>
        <color theme="1"/>
        <rFont val="Times New Roman"/>
        <family val="1"/>
      </rPr>
      <t>(</t>
    </r>
    <r>
      <rPr>
        <sz val="10"/>
        <color theme="1"/>
        <rFont val="標楷體"/>
        <family val="4"/>
        <charset val="136"/>
      </rPr>
      <t>半</t>
    </r>
    <r>
      <rPr>
        <sz val="10"/>
        <color theme="1"/>
        <rFont val="Times New Roman"/>
        <family val="1"/>
      </rPr>
      <t>)</t>
    </r>
    <r>
      <rPr>
        <sz val="10"/>
        <color theme="1"/>
        <rFont val="標楷體"/>
        <family val="4"/>
        <charset val="136"/>
      </rPr>
      <t>年報時係指本</t>
    </r>
    <r>
      <rPr>
        <sz val="10"/>
        <color theme="1"/>
        <rFont val="Times New Roman"/>
        <family val="1"/>
      </rPr>
      <t>(</t>
    </r>
    <r>
      <rPr>
        <sz val="10"/>
        <color theme="1"/>
        <rFont val="標楷體"/>
        <family val="4"/>
        <charset val="136"/>
      </rPr>
      <t>半</t>
    </r>
    <r>
      <rPr>
        <sz val="10"/>
        <color theme="1"/>
        <rFont val="Times New Roman"/>
        <family val="1"/>
      </rPr>
      <t>)</t>
    </r>
    <r>
      <rPr>
        <sz val="10"/>
        <color theme="1"/>
        <rFont val="標楷體"/>
        <family val="4"/>
        <charset val="136"/>
      </rPr>
      <t>年度及上</t>
    </r>
    <r>
      <rPr>
        <sz val="10"/>
        <color theme="1"/>
        <rFont val="Times New Roman"/>
        <family val="1"/>
      </rPr>
      <t>(</t>
    </r>
    <r>
      <rPr>
        <sz val="10"/>
        <color theme="1"/>
        <rFont val="標楷體"/>
        <family val="4"/>
        <charset val="136"/>
      </rPr>
      <t>半</t>
    </r>
    <r>
      <rPr>
        <sz val="10"/>
        <color theme="1"/>
        <rFont val="Times New Roman"/>
        <family val="1"/>
      </rPr>
      <t>)</t>
    </r>
    <r>
      <rPr>
        <sz val="10"/>
        <color theme="1"/>
        <rFont val="標楷體"/>
        <family val="4"/>
        <charset val="136"/>
      </rPr>
      <t>年度餘額</t>
    </r>
    <phoneticPr fontId="28" type="noConversion"/>
  </si>
  <si>
    <r>
      <rPr>
        <sz val="10"/>
        <color theme="1"/>
        <rFont val="標楷體"/>
        <family val="4"/>
        <charset val="136"/>
      </rPr>
      <t>資金運用收益率</t>
    </r>
    <r>
      <rPr>
        <sz val="10"/>
        <color theme="1"/>
        <rFont val="Times New Roman"/>
        <family val="1"/>
      </rPr>
      <t>=</t>
    </r>
    <r>
      <rPr>
        <sz val="10"/>
        <color theme="1"/>
        <rFont val="標楷體"/>
        <family val="4"/>
        <charset val="136"/>
      </rPr>
      <t>２</t>
    </r>
    <r>
      <rPr>
        <sz val="10"/>
        <color theme="1"/>
        <rFont val="Times New Roman"/>
        <family val="1"/>
      </rPr>
      <t>×</t>
    </r>
    <r>
      <rPr>
        <sz val="10"/>
        <color theme="1"/>
        <rFont val="標楷體"/>
        <family val="4"/>
        <charset val="136"/>
      </rPr>
      <t>本期投資收益／（前期期末資金運用數＊</t>
    </r>
    <r>
      <rPr>
        <sz val="10"/>
        <color theme="1"/>
        <rFont val="Times New Roman"/>
        <family val="1"/>
      </rPr>
      <t>+</t>
    </r>
    <r>
      <rPr>
        <sz val="10"/>
        <color theme="1"/>
        <rFont val="標楷體"/>
        <family val="4"/>
        <charset val="136"/>
      </rPr>
      <t>本期期末資金運用數＊－本期投資收益），當期間未滿一年</t>
    </r>
    <r>
      <rPr>
        <sz val="10"/>
        <color theme="1"/>
        <rFont val="Times New Roman"/>
        <family val="1"/>
      </rPr>
      <t>(</t>
    </r>
    <r>
      <rPr>
        <sz val="10"/>
        <color theme="1"/>
        <rFont val="標楷體"/>
        <family val="4"/>
        <charset val="136"/>
      </rPr>
      <t>半年</t>
    </r>
    <r>
      <rPr>
        <sz val="10"/>
        <color theme="1"/>
        <rFont val="Times New Roman"/>
        <family val="1"/>
      </rPr>
      <t>)</t>
    </r>
    <r>
      <rPr>
        <sz val="10"/>
        <color theme="1"/>
        <rFont val="標楷體"/>
        <family val="4"/>
        <charset val="136"/>
      </rPr>
      <t>者，請按其期間予以年化</t>
    </r>
    <r>
      <rPr>
        <sz val="10"/>
        <color theme="1"/>
        <rFont val="Times New Roman"/>
        <family val="1"/>
      </rPr>
      <t>(</t>
    </r>
    <r>
      <rPr>
        <sz val="10"/>
        <color theme="1"/>
        <rFont val="標楷體"/>
        <family val="4"/>
        <charset val="136"/>
      </rPr>
      <t>半年化</t>
    </r>
    <r>
      <rPr>
        <sz val="10"/>
        <color theme="1"/>
        <rFont val="Times New Roman"/>
        <family val="1"/>
      </rPr>
      <t>)</t>
    </r>
    <r>
      <rPr>
        <sz val="10"/>
        <color theme="1"/>
        <rFont val="標楷體"/>
        <family val="4"/>
        <charset val="136"/>
      </rPr>
      <t>收益率</t>
    </r>
    <r>
      <rPr>
        <sz val="10"/>
        <color theme="1"/>
        <rFont val="Times New Roman"/>
        <family val="1"/>
      </rPr>
      <t>;</t>
    </r>
    <phoneticPr fontId="30" type="noConversion"/>
  </si>
  <si>
    <r>
      <rPr>
        <sz val="10"/>
        <color theme="1"/>
        <rFont val="標楷體"/>
        <family val="4"/>
        <charset val="136"/>
      </rPr>
      <t>本表與財務業務指標計算表所列資金運用</t>
    </r>
    <r>
      <rPr>
        <sz val="10"/>
        <color theme="1"/>
        <rFont val="Times New Roman"/>
        <family val="1"/>
      </rPr>
      <t>(</t>
    </r>
    <r>
      <rPr>
        <sz val="10"/>
        <color theme="1"/>
        <rFont val="標楷體"/>
        <family val="4"/>
        <charset val="136"/>
      </rPr>
      <t>淨</t>
    </r>
    <r>
      <rPr>
        <sz val="10"/>
        <color theme="1"/>
        <rFont val="Times New Roman"/>
        <family val="1"/>
      </rPr>
      <t>)</t>
    </r>
    <r>
      <rPr>
        <sz val="10"/>
        <color theme="1"/>
        <rFont val="標楷體"/>
        <family val="4"/>
        <charset val="136"/>
      </rPr>
      <t>收益率計算基礎不同。</t>
    </r>
    <phoneticPr fontId="30" type="noConversion"/>
  </si>
  <si>
    <r>
      <rPr>
        <sz val="10"/>
        <color theme="1"/>
        <rFont val="標楷體"/>
        <family val="4"/>
        <charset val="136"/>
      </rPr>
      <t>各項標的資金運用收益率</t>
    </r>
    <r>
      <rPr>
        <sz val="10"/>
        <color theme="1"/>
        <rFont val="Times New Roman"/>
        <family val="1"/>
      </rPr>
      <t>=</t>
    </r>
    <r>
      <rPr>
        <sz val="10"/>
        <color theme="1"/>
        <rFont val="標楷體"/>
        <family val="4"/>
        <charset val="136"/>
      </rPr>
      <t>２</t>
    </r>
    <r>
      <rPr>
        <sz val="10"/>
        <color theme="1"/>
        <rFont val="Times New Roman"/>
        <family val="1"/>
      </rPr>
      <t>×</t>
    </r>
    <r>
      <rPr>
        <sz val="10"/>
        <color theme="1"/>
        <rFont val="標楷體"/>
        <family val="4"/>
        <charset val="136"/>
      </rPr>
      <t>該項標的本期投資收益／（該項標的前期期末資金運用數＊</t>
    </r>
    <r>
      <rPr>
        <sz val="10"/>
        <color theme="1"/>
        <rFont val="Times New Roman"/>
        <family val="1"/>
      </rPr>
      <t>+</t>
    </r>
    <r>
      <rPr>
        <sz val="10"/>
        <color theme="1"/>
        <rFont val="標楷體"/>
        <family val="4"/>
        <charset val="136"/>
      </rPr>
      <t>該項標的本期期末資金運用數＊－該項標的本期投資收益），當期間未滿一年</t>
    </r>
    <r>
      <rPr>
        <sz val="10"/>
        <color theme="1"/>
        <rFont val="Times New Roman"/>
        <family val="1"/>
      </rPr>
      <t>(</t>
    </r>
    <r>
      <rPr>
        <sz val="10"/>
        <color theme="1"/>
        <rFont val="標楷體"/>
        <family val="4"/>
        <charset val="136"/>
      </rPr>
      <t>半年</t>
    </r>
    <r>
      <rPr>
        <sz val="10"/>
        <color theme="1"/>
        <rFont val="Times New Roman"/>
        <family val="1"/>
      </rPr>
      <t>)</t>
    </r>
    <r>
      <rPr>
        <sz val="10"/>
        <color theme="1"/>
        <rFont val="標楷體"/>
        <family val="4"/>
        <charset val="136"/>
      </rPr>
      <t>者，</t>
    </r>
    <phoneticPr fontId="30" type="noConversion"/>
  </si>
  <si>
    <r>
      <rPr>
        <sz val="10"/>
        <color theme="1"/>
        <rFont val="標楷體"/>
        <family val="4"/>
        <charset val="136"/>
      </rPr>
      <t>請按其期間予以年化</t>
    </r>
    <r>
      <rPr>
        <sz val="10"/>
        <color theme="1"/>
        <rFont val="Times New Roman"/>
        <family val="1"/>
      </rPr>
      <t>(</t>
    </r>
    <r>
      <rPr>
        <sz val="10"/>
        <color theme="1"/>
        <rFont val="標楷體"/>
        <family val="4"/>
        <charset val="136"/>
      </rPr>
      <t>半年化</t>
    </r>
    <r>
      <rPr>
        <sz val="10"/>
        <color theme="1"/>
        <rFont val="Times New Roman"/>
        <family val="1"/>
      </rPr>
      <t>)</t>
    </r>
    <r>
      <rPr>
        <sz val="10"/>
        <color theme="1"/>
        <rFont val="標楷體"/>
        <family val="4"/>
        <charset val="136"/>
      </rPr>
      <t>收益率，填列最近</t>
    </r>
    <r>
      <rPr>
        <sz val="10"/>
        <color theme="1"/>
        <rFont val="Times New Roman"/>
        <family val="1"/>
      </rPr>
      <t>5</t>
    </r>
    <r>
      <rPr>
        <sz val="10"/>
        <color theme="1"/>
        <rFont val="標楷體"/>
        <family val="4"/>
        <charset val="136"/>
      </rPr>
      <t>年度之資本運用收益率。</t>
    </r>
    <phoneticPr fontId="30" type="noConversion"/>
  </si>
  <si>
    <r>
      <rPr>
        <sz val="10"/>
        <color theme="1"/>
        <rFont val="標楷體"/>
        <family val="4"/>
        <charset val="136"/>
      </rPr>
      <t>＊係指投資性不動產後續衡量未採用公允價值模式之資金運用數</t>
    </r>
    <phoneticPr fontId="30" type="noConversion"/>
  </si>
  <si>
    <r>
      <rPr>
        <sz val="10"/>
        <color theme="1"/>
        <rFont val="標楷體"/>
        <family val="4"/>
        <charset val="136"/>
      </rPr>
      <t>本表之本期投資損益及上期投資損益均不含外匯價格變動準備金淨變動</t>
    </r>
    <phoneticPr fontId="30" type="noConversion"/>
  </si>
  <si>
    <r>
      <t xml:space="preserve">         </t>
    </r>
    <r>
      <rPr>
        <sz val="10"/>
        <color theme="1"/>
        <rFont val="標楷體"/>
        <family val="4"/>
        <charset val="136"/>
      </rPr>
      <t>保費不足準備</t>
    </r>
    <phoneticPr fontId="30" type="noConversion"/>
  </si>
  <si>
    <r>
      <t xml:space="preserve">         </t>
    </r>
    <r>
      <rPr>
        <sz val="10"/>
        <color theme="1"/>
        <rFont val="標楷體"/>
        <family val="4"/>
        <charset val="136"/>
      </rPr>
      <t>負債適足準備</t>
    </r>
    <phoneticPr fontId="30" type="noConversion"/>
  </si>
  <si>
    <r>
      <t xml:space="preserve">         </t>
    </r>
    <r>
      <rPr>
        <sz val="10"/>
        <color theme="1"/>
        <rFont val="標楷體"/>
        <family val="4"/>
        <charset val="136"/>
      </rPr>
      <t>其他準備</t>
    </r>
    <phoneticPr fontId="30" type="noConversion"/>
  </si>
  <si>
    <r>
      <t xml:space="preserve">         </t>
    </r>
    <r>
      <rPr>
        <sz val="10"/>
        <color theme="1"/>
        <rFont val="標楷體"/>
        <family val="4"/>
        <charset val="136"/>
      </rPr>
      <t>遞延手續費收入</t>
    </r>
    <phoneticPr fontId="30" type="noConversion"/>
  </si>
  <si>
    <t>取得國家發展委員會資格函之國內私募股權基金</t>
  </si>
  <si>
    <t>15-4</t>
  </si>
  <si>
    <t>本報告各項資產之金額應依「保險業計算資本適足率之資產認許標準及評價原則」計算。</t>
    <phoneticPr fontId="28" type="noConversion"/>
  </si>
  <si>
    <t>針對存款於關係人之機構或投資關係人之受益憑證者，若該機構已經信用評等機構評定達一定程度以上者，公司可提供該項信評資料，以作為係數上扣減之憑據；</t>
    <phoneticPr fontId="28" type="noConversion"/>
  </si>
  <si>
    <t>子公司或參股投資之大陸地區保險業應填列於「國外保險相關事業」相關欄位。</t>
    <phoneticPr fontId="28" type="noConversion"/>
  </si>
  <si>
    <t>國內發行其投資區域包含國外之資產，該資產應計入匯率風險金額中計算匯率風險資本。</t>
    <phoneticPr fontId="28" type="noConversion"/>
  </si>
  <si>
    <r>
      <t>若無法取得投資標的之信用評等等級者，則按最低評等等級所對應之數值作為風險係數。</t>
    </r>
    <r>
      <rPr>
        <strike/>
        <sz val="12"/>
        <color indexed="10"/>
        <rFont val="標楷體"/>
        <family val="4"/>
        <charset val="136"/>
      </rPr>
      <t/>
    </r>
    <phoneticPr fontId="30" type="noConversion"/>
  </si>
  <si>
    <t>申請展延期限(年)以申請展延核准日為起算日，於滿一年後記入1次，若展延期限超過1年者則繼續累計加計次數。</t>
    <phoneticPr fontId="30" type="noConversion"/>
  </si>
  <si>
    <r>
      <rPr>
        <sz val="12"/>
        <rFont val="標楷體"/>
        <family val="4"/>
        <charset val="136"/>
      </rPr>
      <t>表</t>
    </r>
    <r>
      <rPr>
        <sz val="12"/>
        <rFont val="Times New Roman"/>
        <family val="1"/>
      </rPr>
      <t>05-1</t>
    </r>
    <r>
      <rPr>
        <sz val="12"/>
        <rFont val="標楷體"/>
        <family val="4"/>
        <charset val="136"/>
      </rPr>
      <t>：資金運用表</t>
    </r>
    <phoneticPr fontId="28" type="noConversion"/>
  </si>
  <si>
    <r>
      <rPr>
        <sz val="12"/>
        <rFont val="標楷體"/>
        <family val="4"/>
        <charset val="136"/>
      </rPr>
      <t>單位：新台幣元</t>
    </r>
    <r>
      <rPr>
        <sz val="12"/>
        <rFont val="Times New Roman"/>
        <family val="1"/>
      </rPr>
      <t>,%</t>
    </r>
    <phoneticPr fontId="30" type="noConversion"/>
  </si>
  <si>
    <r>
      <rPr>
        <b/>
        <sz val="12"/>
        <rFont val="標楷體"/>
        <family val="4"/>
        <charset val="136"/>
      </rPr>
      <t>列號</t>
    </r>
    <phoneticPr fontId="28" type="noConversion"/>
  </si>
  <si>
    <r>
      <rPr>
        <b/>
        <sz val="12"/>
        <rFont val="標楷體"/>
        <family val="4"/>
        <charset val="136"/>
      </rPr>
      <t>資金運用類別</t>
    </r>
    <phoneticPr fontId="28" type="noConversion"/>
  </si>
  <si>
    <r>
      <rPr>
        <b/>
        <sz val="12"/>
        <rFont val="標楷體"/>
        <family val="4"/>
        <charset val="136"/>
      </rPr>
      <t>本期</t>
    </r>
    <phoneticPr fontId="28" type="noConversion"/>
  </si>
  <si>
    <r>
      <rPr>
        <b/>
        <sz val="12"/>
        <rFont val="標楷體"/>
        <family val="4"/>
        <charset val="136"/>
      </rPr>
      <t>上期</t>
    </r>
    <phoneticPr fontId="28" type="noConversion"/>
  </si>
  <si>
    <r>
      <rPr>
        <b/>
        <sz val="12"/>
        <rFont val="標楷體"/>
        <family val="4"/>
        <charset val="136"/>
      </rPr>
      <t>比較增減</t>
    </r>
    <phoneticPr fontId="28" type="noConversion"/>
  </si>
  <si>
    <r>
      <rPr>
        <b/>
        <sz val="12"/>
        <rFont val="標楷體"/>
        <family val="4"/>
        <charset val="136"/>
      </rPr>
      <t>帳載金額</t>
    </r>
  </si>
  <si>
    <r>
      <rPr>
        <b/>
        <sz val="12"/>
        <rFont val="標楷體"/>
        <family val="4"/>
        <charset val="136"/>
      </rPr>
      <t>占資金來源比率</t>
    </r>
    <phoneticPr fontId="30" type="noConversion"/>
  </si>
  <si>
    <r>
      <rPr>
        <b/>
        <sz val="12"/>
        <rFont val="標楷體"/>
        <family val="4"/>
        <charset val="136"/>
      </rPr>
      <t>非認許資產</t>
    </r>
    <phoneticPr fontId="28" type="noConversion"/>
  </si>
  <si>
    <r>
      <rPr>
        <b/>
        <sz val="12"/>
        <rFont val="標楷體"/>
        <family val="4"/>
        <charset val="136"/>
      </rPr>
      <t>淨認許資產</t>
    </r>
    <phoneticPr fontId="28" type="noConversion"/>
  </si>
  <si>
    <r>
      <rPr>
        <b/>
        <sz val="12"/>
        <rFont val="標楷體"/>
        <family val="4"/>
        <charset val="136"/>
      </rPr>
      <t>帳載金額</t>
    </r>
    <phoneticPr fontId="30" type="noConversion"/>
  </si>
  <si>
    <r>
      <rPr>
        <b/>
        <sz val="12"/>
        <rFont val="標楷體"/>
        <family val="4"/>
        <charset val="136"/>
      </rPr>
      <t xml:space="preserve">半年收盤平均價
</t>
    </r>
    <r>
      <rPr>
        <b/>
        <sz val="12"/>
        <rFont val="Times New Roman"/>
        <family val="1"/>
      </rPr>
      <t>(</t>
    </r>
    <r>
      <rPr>
        <b/>
        <sz val="12"/>
        <rFont val="標楷體"/>
        <family val="4"/>
        <charset val="136"/>
      </rPr>
      <t>註</t>
    </r>
    <r>
      <rPr>
        <b/>
        <sz val="12"/>
        <rFont val="Times New Roman"/>
        <family val="1"/>
      </rPr>
      <t>8)</t>
    </r>
    <phoneticPr fontId="28" type="noConversion"/>
  </si>
  <si>
    <r>
      <rPr>
        <sz val="12"/>
        <rFont val="標楷體"/>
        <family val="4"/>
        <charset val="136"/>
      </rPr>
      <t>現金及銀行存款</t>
    </r>
    <r>
      <rPr>
        <sz val="9"/>
        <rFont val="Times New Roman"/>
        <family val="1"/>
      </rPr>
      <t/>
    </r>
    <phoneticPr fontId="28" type="noConversion"/>
  </si>
  <si>
    <r>
      <rPr>
        <sz val="12"/>
        <rFont val="標楷體"/>
        <family val="4"/>
        <charset val="136"/>
      </rPr>
      <t>一、現金</t>
    </r>
    <phoneticPr fontId="28" type="noConversion"/>
  </si>
  <si>
    <r>
      <rPr>
        <sz val="12"/>
        <rFont val="標楷體"/>
        <family val="4"/>
        <charset val="136"/>
      </rPr>
      <t>二、非關係金融機構銀行存款</t>
    </r>
    <phoneticPr fontId="28" type="noConversion"/>
  </si>
  <si>
    <r>
      <rPr>
        <sz val="12"/>
        <rFont val="標楷體"/>
        <family val="4"/>
        <charset val="136"/>
      </rPr>
      <t>三、關係金融機構銀行存款</t>
    </r>
    <phoneticPr fontId="28" type="noConversion"/>
  </si>
  <si>
    <r>
      <t>(</t>
    </r>
    <r>
      <rPr>
        <sz val="12"/>
        <rFont val="標楷體"/>
        <family val="4"/>
        <charset val="136"/>
      </rPr>
      <t>一</t>
    </r>
    <r>
      <rPr>
        <sz val="12"/>
        <rFont val="Times New Roman"/>
        <family val="1"/>
      </rPr>
      <t>)</t>
    </r>
    <r>
      <rPr>
        <sz val="12"/>
        <rFont val="標楷體"/>
        <family val="4"/>
        <charset val="136"/>
      </rPr>
      <t>具控制與從屬關係</t>
    </r>
  </si>
  <si>
    <r>
      <t>(</t>
    </r>
    <r>
      <rPr>
        <sz val="12"/>
        <rFont val="標楷體"/>
        <family val="4"/>
        <charset val="136"/>
      </rPr>
      <t>二</t>
    </r>
    <r>
      <rPr>
        <sz val="12"/>
        <rFont val="Times New Roman"/>
        <family val="1"/>
      </rPr>
      <t>)</t>
    </r>
    <r>
      <rPr>
        <sz val="12"/>
        <rFont val="標楷體"/>
        <family val="4"/>
        <charset val="136"/>
      </rPr>
      <t>非控制與從屬關係</t>
    </r>
    <phoneticPr fontId="30" type="noConversion"/>
  </si>
  <si>
    <r>
      <rPr>
        <sz val="12"/>
        <rFont val="標楷體"/>
        <family val="4"/>
        <charset val="136"/>
      </rPr>
      <t>現金及銀行存款合計</t>
    </r>
    <phoneticPr fontId="28" type="noConversion"/>
  </si>
  <si>
    <r>
      <rPr>
        <sz val="12"/>
        <rFont val="標楷體"/>
        <family val="4"/>
        <charset val="136"/>
      </rPr>
      <t>有價證券</t>
    </r>
  </si>
  <si>
    <r>
      <rPr>
        <sz val="12"/>
        <rFont val="標楷體"/>
        <family val="4"/>
        <charset val="136"/>
      </rPr>
      <t xml:space="preserve">一、公債、國庫券
</t>
    </r>
    <r>
      <rPr>
        <sz val="12"/>
        <rFont val="Times New Roman"/>
        <family val="1"/>
      </rPr>
      <t>(</t>
    </r>
    <r>
      <rPr>
        <sz val="12"/>
        <rFont val="標楷體"/>
        <family val="4"/>
        <charset val="136"/>
      </rPr>
      <t>保險法第</t>
    </r>
    <r>
      <rPr>
        <sz val="12"/>
        <rFont val="Times New Roman"/>
        <family val="1"/>
      </rPr>
      <t>146</t>
    </r>
    <r>
      <rPr>
        <sz val="12"/>
        <rFont val="標楷體"/>
        <family val="4"/>
        <charset val="136"/>
      </rPr>
      <t>條之一第一項第一款</t>
    </r>
    <r>
      <rPr>
        <sz val="12"/>
        <rFont val="Times New Roman"/>
        <family val="1"/>
      </rPr>
      <t>)</t>
    </r>
    <phoneticPr fontId="28" type="noConversion"/>
  </si>
  <si>
    <r>
      <rPr>
        <sz val="12"/>
        <rFont val="標楷體"/>
        <family val="4"/>
        <charset val="136"/>
      </rPr>
      <t xml:space="preserve">二、金融債券及其他經主管機關核准購買之有價證券
</t>
    </r>
    <r>
      <rPr>
        <sz val="12"/>
        <rFont val="Times New Roman"/>
        <family val="1"/>
      </rPr>
      <t>(</t>
    </r>
    <r>
      <rPr>
        <sz val="12"/>
        <rFont val="標楷體"/>
        <family val="4"/>
        <charset val="136"/>
      </rPr>
      <t>保險法第</t>
    </r>
    <r>
      <rPr>
        <sz val="12"/>
        <rFont val="Times New Roman"/>
        <family val="1"/>
      </rPr>
      <t>146</t>
    </r>
    <r>
      <rPr>
        <sz val="12"/>
        <rFont val="標楷體"/>
        <family val="4"/>
        <charset val="136"/>
      </rPr>
      <t>條之</t>
    </r>
    <r>
      <rPr>
        <sz val="12"/>
        <rFont val="Times New Roman"/>
        <family val="1"/>
      </rPr>
      <t>1</t>
    </r>
    <r>
      <rPr>
        <sz val="12"/>
        <rFont val="標楷體"/>
        <family val="4"/>
        <charset val="136"/>
      </rPr>
      <t>第一項第二款及第六款</t>
    </r>
    <r>
      <rPr>
        <sz val="12"/>
        <rFont val="Times New Roman"/>
        <family val="1"/>
      </rPr>
      <t>)</t>
    </r>
  </si>
  <si>
    <r>
      <t>(</t>
    </r>
    <r>
      <rPr>
        <sz val="12"/>
        <rFont val="標楷體"/>
        <family val="4"/>
        <charset val="136"/>
      </rPr>
      <t>一</t>
    </r>
    <r>
      <rPr>
        <sz val="12"/>
        <rFont val="Times New Roman"/>
        <family val="1"/>
      </rPr>
      <t>)</t>
    </r>
    <r>
      <rPr>
        <sz val="12"/>
        <rFont val="標楷體"/>
        <family val="4"/>
        <charset val="136"/>
      </rPr>
      <t>非關係人</t>
    </r>
  </si>
  <si>
    <r>
      <t>1</t>
    </r>
    <r>
      <rPr>
        <sz val="12"/>
        <rFont val="標楷體"/>
        <family val="4"/>
        <charset val="136"/>
      </rPr>
      <t>、金融債券</t>
    </r>
  </si>
  <si>
    <r>
      <t>2</t>
    </r>
    <r>
      <rPr>
        <sz val="12"/>
        <rFont val="標楷體"/>
        <family val="4"/>
        <charset val="136"/>
      </rPr>
      <t>、可轉讓定期存單</t>
    </r>
  </si>
  <si>
    <r>
      <t>3</t>
    </r>
    <r>
      <rPr>
        <sz val="12"/>
        <rFont val="標楷體"/>
        <family val="4"/>
        <charset val="136"/>
      </rPr>
      <t>、銀行承兌匯票</t>
    </r>
  </si>
  <si>
    <r>
      <t>4</t>
    </r>
    <r>
      <rPr>
        <sz val="12"/>
        <rFont val="標楷體"/>
        <family val="4"/>
        <charset val="136"/>
      </rPr>
      <t>、金融機構保證商業本票</t>
    </r>
  </si>
  <si>
    <r>
      <t>5</t>
    </r>
    <r>
      <rPr>
        <sz val="12"/>
        <rFont val="標楷體"/>
        <family val="4"/>
        <charset val="136"/>
      </rPr>
      <t>、附買回條件之債券投資</t>
    </r>
  </si>
  <si>
    <r>
      <t>6</t>
    </r>
    <r>
      <rPr>
        <sz val="12"/>
        <rFont val="標楷體"/>
        <family val="4"/>
        <charset val="136"/>
      </rPr>
      <t>、不動產受益證劵</t>
    </r>
  </si>
  <si>
    <r>
      <t>7</t>
    </r>
    <r>
      <rPr>
        <sz val="12"/>
        <rFont val="標楷體"/>
        <family val="4"/>
        <charset val="136"/>
      </rPr>
      <t>、金融資產受益證券</t>
    </r>
    <r>
      <rPr>
        <sz val="12"/>
        <rFont val="Times New Roman"/>
        <family val="1"/>
      </rPr>
      <t>(</t>
    </r>
    <r>
      <rPr>
        <sz val="12"/>
        <rFont val="標楷體"/>
        <family val="4"/>
        <charset val="136"/>
      </rPr>
      <t>含資產基礎證券</t>
    </r>
    <r>
      <rPr>
        <sz val="12"/>
        <rFont val="Times New Roman"/>
        <family val="1"/>
      </rPr>
      <t>)</t>
    </r>
  </si>
  <si>
    <r>
      <t>8</t>
    </r>
    <r>
      <rPr>
        <sz val="12"/>
        <rFont val="標楷體"/>
        <family val="4"/>
        <charset val="136"/>
      </rPr>
      <t>、</t>
    </r>
    <r>
      <rPr>
        <sz val="12"/>
        <rFont val="Times New Roman"/>
        <family val="1"/>
      </rPr>
      <t>ETF-</t>
    </r>
    <r>
      <rPr>
        <sz val="12"/>
        <rFont val="標楷體"/>
        <family val="4"/>
        <charset val="136"/>
      </rPr>
      <t>股票型</t>
    </r>
  </si>
  <si>
    <r>
      <t>9</t>
    </r>
    <r>
      <rPr>
        <sz val="12"/>
        <rFont val="標楷體"/>
        <family val="4"/>
        <charset val="136"/>
      </rPr>
      <t>、</t>
    </r>
    <r>
      <rPr>
        <sz val="12"/>
        <rFont val="Times New Roman"/>
        <family val="1"/>
      </rPr>
      <t>ETF-</t>
    </r>
    <r>
      <rPr>
        <sz val="12"/>
        <rFont val="標楷體"/>
        <family val="4"/>
        <charset val="136"/>
      </rPr>
      <t>債券型</t>
    </r>
  </si>
  <si>
    <r>
      <t>10</t>
    </r>
    <r>
      <rPr>
        <sz val="12"/>
        <rFont val="標楷體"/>
        <family val="4"/>
        <charset val="136"/>
      </rPr>
      <t>、</t>
    </r>
    <r>
      <rPr>
        <sz val="12"/>
        <rFont val="Times New Roman"/>
        <family val="1"/>
      </rPr>
      <t>ETF-</t>
    </r>
    <r>
      <rPr>
        <sz val="12"/>
        <rFont val="標楷體"/>
        <family val="4"/>
        <charset val="136"/>
      </rPr>
      <t>其他型</t>
    </r>
  </si>
  <si>
    <r>
      <t>11</t>
    </r>
    <r>
      <rPr>
        <sz val="12"/>
        <rFont val="標楷體"/>
        <family val="4"/>
        <charset val="136"/>
      </rPr>
      <t>、</t>
    </r>
    <r>
      <rPr>
        <sz val="12"/>
        <rFont val="Times New Roman"/>
        <family val="1"/>
      </rPr>
      <t>ETN</t>
    </r>
  </si>
  <si>
    <r>
      <t>12</t>
    </r>
    <r>
      <rPr>
        <sz val="12"/>
        <rFont val="標楷體"/>
        <family val="4"/>
        <charset val="136"/>
      </rPr>
      <t>、其他經核准之有價證券</t>
    </r>
  </si>
  <si>
    <r>
      <t>(</t>
    </r>
    <r>
      <rPr>
        <sz val="12"/>
        <rFont val="標楷體"/>
        <family val="4"/>
        <charset val="136"/>
      </rPr>
      <t>二</t>
    </r>
    <r>
      <rPr>
        <sz val="12"/>
        <rFont val="Times New Roman"/>
        <family val="1"/>
      </rPr>
      <t>)</t>
    </r>
    <r>
      <rPr>
        <sz val="12"/>
        <rFont val="標楷體"/>
        <family val="4"/>
        <charset val="136"/>
      </rPr>
      <t>關係人</t>
    </r>
  </si>
  <si>
    <r>
      <t>1</t>
    </r>
    <r>
      <rPr>
        <sz val="12"/>
        <rFont val="標楷體"/>
        <family val="4"/>
        <charset val="136"/>
      </rPr>
      <t>、具控制與從屬關係</t>
    </r>
  </si>
  <si>
    <r>
      <t>(1)ETF-</t>
    </r>
    <r>
      <rPr>
        <sz val="12"/>
        <rFont val="標楷體"/>
        <family val="4"/>
        <charset val="136"/>
      </rPr>
      <t>股票型</t>
    </r>
  </si>
  <si>
    <r>
      <t>(2)ETF-</t>
    </r>
    <r>
      <rPr>
        <sz val="12"/>
        <rFont val="標楷體"/>
        <family val="4"/>
        <charset val="136"/>
      </rPr>
      <t>債券型</t>
    </r>
  </si>
  <si>
    <r>
      <t>(3)ETF-</t>
    </r>
    <r>
      <rPr>
        <sz val="12"/>
        <rFont val="標楷體"/>
        <family val="4"/>
        <charset val="136"/>
      </rPr>
      <t>其他型</t>
    </r>
  </si>
  <si>
    <r>
      <t>(5)</t>
    </r>
    <r>
      <rPr>
        <sz val="12"/>
        <rFont val="標楷體"/>
        <family val="4"/>
        <charset val="136"/>
      </rPr>
      <t>其他</t>
    </r>
  </si>
  <si>
    <r>
      <t>2</t>
    </r>
    <r>
      <rPr>
        <sz val="12"/>
        <rFont val="標楷體"/>
        <family val="4"/>
        <charset val="136"/>
      </rPr>
      <t>、非控制與從屬關係</t>
    </r>
  </si>
  <si>
    <r>
      <rPr>
        <sz val="12"/>
        <rFont val="標楷體"/>
        <family val="4"/>
        <charset val="136"/>
      </rPr>
      <t xml:space="preserve">三、股票及公司債
</t>
    </r>
    <r>
      <rPr>
        <sz val="12"/>
        <rFont val="Times New Roman"/>
        <family val="1"/>
      </rPr>
      <t>(</t>
    </r>
    <r>
      <rPr>
        <sz val="12"/>
        <rFont val="標楷體"/>
        <family val="4"/>
        <charset val="136"/>
      </rPr>
      <t>保險法第</t>
    </r>
    <r>
      <rPr>
        <sz val="12"/>
        <rFont val="Times New Roman"/>
        <family val="1"/>
      </rPr>
      <t>146</t>
    </r>
    <r>
      <rPr>
        <sz val="12"/>
        <rFont val="標楷體"/>
        <family val="4"/>
        <charset val="136"/>
      </rPr>
      <t>條之</t>
    </r>
    <r>
      <rPr>
        <sz val="12"/>
        <rFont val="Times New Roman"/>
        <family val="1"/>
      </rPr>
      <t>1</t>
    </r>
    <r>
      <rPr>
        <sz val="12"/>
        <rFont val="標楷體"/>
        <family val="4"/>
        <charset val="136"/>
      </rPr>
      <t>第一項第三及第四款</t>
    </r>
    <r>
      <rPr>
        <sz val="12"/>
        <rFont val="Times New Roman"/>
        <family val="1"/>
      </rPr>
      <t>)</t>
    </r>
    <phoneticPr fontId="28" type="noConversion"/>
  </si>
  <si>
    <r>
      <t>1</t>
    </r>
    <r>
      <rPr>
        <sz val="12"/>
        <rFont val="標楷體"/>
        <family val="4"/>
        <charset val="136"/>
      </rPr>
      <t>、股票</t>
    </r>
    <phoneticPr fontId="28" type="noConversion"/>
  </si>
  <si>
    <r>
      <t>(1)</t>
    </r>
    <r>
      <rPr>
        <sz val="12"/>
        <rFont val="標楷體"/>
        <family val="4"/>
        <charset val="136"/>
      </rPr>
      <t>普通股</t>
    </r>
  </si>
  <si>
    <r>
      <t>(2)</t>
    </r>
    <r>
      <rPr>
        <sz val="12"/>
        <rFont val="標楷體"/>
        <family val="4"/>
        <charset val="136"/>
      </rPr>
      <t>特別股</t>
    </r>
  </si>
  <si>
    <r>
      <t>-</t>
    </r>
    <r>
      <rPr>
        <sz val="12"/>
        <rFont val="標楷體"/>
        <family val="4"/>
        <charset val="136"/>
      </rPr>
      <t>固定收益</t>
    </r>
  </si>
  <si>
    <r>
      <t>-</t>
    </r>
    <r>
      <rPr>
        <sz val="12"/>
        <rFont val="標楷體"/>
        <family val="4"/>
        <charset val="136"/>
      </rPr>
      <t>非固定收益</t>
    </r>
  </si>
  <si>
    <r>
      <t>2</t>
    </r>
    <r>
      <rPr>
        <sz val="12"/>
        <rFont val="標楷體"/>
        <family val="4"/>
        <charset val="136"/>
      </rPr>
      <t>、公司債</t>
    </r>
    <phoneticPr fontId="28" type="noConversion"/>
  </si>
  <si>
    <r>
      <t>(</t>
    </r>
    <r>
      <rPr>
        <sz val="12"/>
        <rFont val="標楷體"/>
        <family val="4"/>
        <charset val="136"/>
      </rPr>
      <t>二</t>
    </r>
    <r>
      <rPr>
        <sz val="12"/>
        <rFont val="Times New Roman"/>
        <family val="1"/>
      </rPr>
      <t>)</t>
    </r>
    <r>
      <rPr>
        <sz val="12"/>
        <rFont val="標楷體"/>
        <family val="4"/>
        <charset val="136"/>
      </rPr>
      <t>關係人</t>
    </r>
    <phoneticPr fontId="28" type="noConversion"/>
  </si>
  <si>
    <r>
      <t>(1)</t>
    </r>
    <r>
      <rPr>
        <sz val="12"/>
        <rFont val="標楷體"/>
        <family val="4"/>
        <charset val="136"/>
      </rPr>
      <t>具控制與從屬關係</t>
    </r>
  </si>
  <si>
    <r>
      <t>(2)</t>
    </r>
    <r>
      <rPr>
        <sz val="12"/>
        <rFont val="標楷體"/>
        <family val="4"/>
        <charset val="136"/>
      </rPr>
      <t>非控制與從屬關係</t>
    </r>
  </si>
  <si>
    <r>
      <rPr>
        <sz val="12"/>
        <rFont val="標楷體"/>
        <family val="4"/>
        <charset val="136"/>
      </rPr>
      <t>四、受益憑證</t>
    </r>
    <r>
      <rPr>
        <sz val="12"/>
        <rFont val="Times New Roman"/>
        <family val="1"/>
      </rPr>
      <t>(</t>
    </r>
    <r>
      <rPr>
        <sz val="12"/>
        <rFont val="標楷體"/>
        <family val="4"/>
        <charset val="136"/>
      </rPr>
      <t>保險法第</t>
    </r>
    <r>
      <rPr>
        <sz val="12"/>
        <rFont val="Times New Roman"/>
        <family val="1"/>
      </rPr>
      <t>146</t>
    </r>
    <r>
      <rPr>
        <sz val="12"/>
        <rFont val="標楷體"/>
        <family val="4"/>
        <charset val="136"/>
      </rPr>
      <t>條之</t>
    </r>
    <r>
      <rPr>
        <sz val="12"/>
        <rFont val="Times New Roman"/>
        <family val="1"/>
      </rPr>
      <t>1</t>
    </r>
    <r>
      <rPr>
        <sz val="12"/>
        <rFont val="標楷體"/>
        <family val="4"/>
        <charset val="136"/>
      </rPr>
      <t>第一項第五款</t>
    </r>
    <r>
      <rPr>
        <sz val="12"/>
        <rFont val="Times New Roman"/>
        <family val="1"/>
      </rPr>
      <t>)</t>
    </r>
    <phoneticPr fontId="28" type="noConversion"/>
  </si>
  <si>
    <r>
      <t>(</t>
    </r>
    <r>
      <rPr>
        <sz val="12"/>
        <rFont val="標楷體"/>
        <family val="4"/>
        <charset val="136"/>
      </rPr>
      <t>一</t>
    </r>
    <r>
      <rPr>
        <sz val="12"/>
        <rFont val="Times New Roman"/>
        <family val="1"/>
      </rPr>
      <t>)</t>
    </r>
    <r>
      <rPr>
        <sz val="12"/>
        <rFont val="標楷體"/>
        <family val="4"/>
        <charset val="136"/>
      </rPr>
      <t>非關係人</t>
    </r>
    <phoneticPr fontId="28" type="noConversion"/>
  </si>
  <si>
    <r>
      <t>1</t>
    </r>
    <r>
      <rPr>
        <sz val="12"/>
        <rFont val="標楷體"/>
        <family val="4"/>
        <charset val="136"/>
      </rPr>
      <t>、股票型共同基金</t>
    </r>
  </si>
  <si>
    <r>
      <t>2</t>
    </r>
    <r>
      <rPr>
        <sz val="12"/>
        <rFont val="標楷體"/>
        <family val="4"/>
        <charset val="136"/>
      </rPr>
      <t>、債券型共同基金</t>
    </r>
  </si>
  <si>
    <r>
      <t>3</t>
    </r>
    <r>
      <rPr>
        <sz val="12"/>
        <rFont val="標楷體"/>
        <family val="4"/>
        <charset val="136"/>
      </rPr>
      <t>、平衡型共同基金及多重資產型基金</t>
    </r>
    <phoneticPr fontId="30" type="noConversion"/>
  </si>
  <si>
    <r>
      <t>4</t>
    </r>
    <r>
      <rPr>
        <sz val="12"/>
        <rFont val="標楷體"/>
        <family val="4"/>
        <charset val="136"/>
      </rPr>
      <t>、避險型共同基金</t>
    </r>
  </si>
  <si>
    <r>
      <t>5</t>
    </r>
    <r>
      <rPr>
        <sz val="12"/>
        <rFont val="標楷體"/>
        <family val="4"/>
        <charset val="136"/>
      </rPr>
      <t>、貨幣型共同基金</t>
    </r>
  </si>
  <si>
    <r>
      <t>6</t>
    </r>
    <r>
      <rPr>
        <sz val="12"/>
        <rFont val="標楷體"/>
        <family val="4"/>
        <charset val="136"/>
      </rPr>
      <t>、私募基金</t>
    </r>
  </si>
  <si>
    <r>
      <t>7</t>
    </r>
    <r>
      <rPr>
        <sz val="12"/>
        <rFont val="標楷體"/>
        <family val="4"/>
        <charset val="136"/>
      </rPr>
      <t>、其他</t>
    </r>
  </si>
  <si>
    <r>
      <t>(</t>
    </r>
    <r>
      <rPr>
        <sz val="12"/>
        <rFont val="標楷體"/>
        <family val="4"/>
        <charset val="136"/>
      </rPr>
      <t>二</t>
    </r>
    <r>
      <rPr>
        <sz val="12"/>
        <rFont val="Times New Roman"/>
        <family val="1"/>
      </rPr>
      <t>)</t>
    </r>
    <r>
      <rPr>
        <sz val="12"/>
        <rFont val="標楷體"/>
        <family val="4"/>
        <charset val="136"/>
      </rPr>
      <t>、關係人</t>
    </r>
    <phoneticPr fontId="28" type="noConversion"/>
  </si>
  <si>
    <r>
      <t>1</t>
    </r>
    <r>
      <rPr>
        <sz val="12"/>
        <rFont val="標楷體"/>
        <family val="4"/>
        <charset val="136"/>
      </rPr>
      <t>、具控制與從屬關係</t>
    </r>
    <phoneticPr fontId="28" type="noConversion"/>
  </si>
  <si>
    <r>
      <t>(1)</t>
    </r>
    <r>
      <rPr>
        <sz val="12"/>
        <rFont val="標楷體"/>
        <family val="4"/>
        <charset val="136"/>
      </rPr>
      <t>股票型共同基金</t>
    </r>
  </si>
  <si>
    <r>
      <t>(2)</t>
    </r>
    <r>
      <rPr>
        <sz val="12"/>
        <rFont val="標楷體"/>
        <family val="4"/>
        <charset val="136"/>
      </rPr>
      <t>債券型共同基金</t>
    </r>
  </si>
  <si>
    <r>
      <t>(3)</t>
    </r>
    <r>
      <rPr>
        <sz val="12"/>
        <rFont val="標楷體"/>
        <family val="4"/>
        <charset val="136"/>
      </rPr>
      <t>平衡型共同基金及多重資產型基金</t>
    </r>
    <phoneticPr fontId="30" type="noConversion"/>
  </si>
  <si>
    <r>
      <t>(4)</t>
    </r>
    <r>
      <rPr>
        <sz val="12"/>
        <rFont val="標楷體"/>
        <family val="4"/>
        <charset val="136"/>
      </rPr>
      <t>避險型共同基金</t>
    </r>
  </si>
  <si>
    <r>
      <t>(5)</t>
    </r>
    <r>
      <rPr>
        <sz val="12"/>
        <rFont val="標楷體"/>
        <family val="4"/>
        <charset val="136"/>
      </rPr>
      <t>貨幣型共同基金</t>
    </r>
  </si>
  <si>
    <r>
      <t>(6)</t>
    </r>
    <r>
      <rPr>
        <sz val="12"/>
        <rFont val="標楷體"/>
        <family val="4"/>
        <charset val="136"/>
      </rPr>
      <t>私募基金</t>
    </r>
  </si>
  <si>
    <r>
      <t>(7)</t>
    </r>
    <r>
      <rPr>
        <sz val="12"/>
        <rFont val="標楷體"/>
        <family val="4"/>
        <charset val="136"/>
      </rPr>
      <t>其他</t>
    </r>
  </si>
  <si>
    <r>
      <t>2</t>
    </r>
    <r>
      <rPr>
        <sz val="12"/>
        <rFont val="標楷體"/>
        <family val="4"/>
        <charset val="136"/>
      </rPr>
      <t>、非控制與從屬關係</t>
    </r>
    <phoneticPr fontId="28" type="noConversion"/>
  </si>
  <si>
    <r>
      <rPr>
        <sz val="12"/>
        <rFont val="標楷體"/>
        <family val="4"/>
        <charset val="136"/>
      </rPr>
      <t>有價證券合計</t>
    </r>
  </si>
  <si>
    <r>
      <rPr>
        <sz val="12"/>
        <rFont val="標楷體"/>
        <family val="4"/>
        <charset val="136"/>
      </rPr>
      <t>不動產</t>
    </r>
  </si>
  <si>
    <r>
      <rPr>
        <sz val="12"/>
        <rFont val="標楷體"/>
        <family val="4"/>
        <charset val="136"/>
      </rPr>
      <t>一、投資非關係人不動產</t>
    </r>
    <phoneticPr fontId="28" type="noConversion"/>
  </si>
  <si>
    <r>
      <t>(</t>
    </r>
    <r>
      <rPr>
        <sz val="12"/>
        <rFont val="標楷體"/>
        <family val="4"/>
        <charset val="136"/>
      </rPr>
      <t>一</t>
    </r>
    <r>
      <rPr>
        <sz val="12"/>
        <rFont val="Times New Roman"/>
        <family val="1"/>
      </rPr>
      <t>)</t>
    </r>
    <r>
      <rPr>
        <sz val="12"/>
        <rFont val="標楷體"/>
        <family val="4"/>
        <charset val="136"/>
      </rPr>
      <t>自用不動產</t>
    </r>
  </si>
  <si>
    <r>
      <t>(</t>
    </r>
    <r>
      <rPr>
        <sz val="12"/>
        <rFont val="標楷體"/>
        <family val="4"/>
        <charset val="136"/>
      </rPr>
      <t>二</t>
    </r>
    <r>
      <rPr>
        <sz val="12"/>
        <rFont val="Times New Roman"/>
        <family val="1"/>
      </rPr>
      <t>)</t>
    </r>
    <r>
      <rPr>
        <sz val="12"/>
        <rFont val="標楷體"/>
        <family val="4"/>
        <charset val="136"/>
      </rPr>
      <t>不動產投資</t>
    </r>
  </si>
  <si>
    <r>
      <t>(</t>
    </r>
    <r>
      <rPr>
        <sz val="12"/>
        <rFont val="標楷體"/>
        <family val="4"/>
        <charset val="136"/>
      </rPr>
      <t>三</t>
    </r>
    <r>
      <rPr>
        <sz val="12"/>
        <rFont val="Times New Roman"/>
        <family val="1"/>
      </rPr>
      <t>)</t>
    </r>
    <r>
      <rPr>
        <sz val="12"/>
        <rFont val="標楷體"/>
        <family val="4"/>
        <charset val="136"/>
      </rPr>
      <t>承受擔保品</t>
    </r>
    <r>
      <rPr>
        <sz val="12"/>
        <rFont val="Times New Roman"/>
        <family val="1"/>
      </rPr>
      <t>--</t>
    </r>
    <r>
      <rPr>
        <sz val="12"/>
        <rFont val="標楷體"/>
        <family val="4"/>
        <charset val="136"/>
      </rPr>
      <t>協議取得</t>
    </r>
  </si>
  <si>
    <r>
      <t>(</t>
    </r>
    <r>
      <rPr>
        <sz val="12"/>
        <rFont val="標楷體"/>
        <family val="4"/>
        <charset val="136"/>
      </rPr>
      <t>四</t>
    </r>
    <r>
      <rPr>
        <sz val="12"/>
        <rFont val="Times New Roman"/>
        <family val="1"/>
      </rPr>
      <t>)</t>
    </r>
    <r>
      <rPr>
        <sz val="12"/>
        <rFont val="標楷體"/>
        <family val="4"/>
        <charset val="136"/>
      </rPr>
      <t>承受擔保品</t>
    </r>
    <r>
      <rPr>
        <sz val="12"/>
        <rFont val="Times New Roman"/>
        <family val="1"/>
      </rPr>
      <t>--</t>
    </r>
    <r>
      <rPr>
        <sz val="12"/>
        <rFont val="標楷體"/>
        <family val="4"/>
        <charset val="136"/>
      </rPr>
      <t>經法院拍賣取得</t>
    </r>
  </si>
  <si>
    <r>
      <t>(</t>
    </r>
    <r>
      <rPr>
        <sz val="12"/>
        <rFont val="標楷體"/>
        <family val="4"/>
        <charset val="136"/>
      </rPr>
      <t>五</t>
    </r>
    <r>
      <rPr>
        <sz val="12"/>
        <rFont val="Times New Roman"/>
        <family val="1"/>
      </rPr>
      <t>)</t>
    </r>
    <r>
      <rPr>
        <sz val="12"/>
        <rFont val="標楷體"/>
        <family val="4"/>
        <charset val="136"/>
      </rPr>
      <t>預付房地款</t>
    </r>
  </si>
  <si>
    <r>
      <t>(</t>
    </r>
    <r>
      <rPr>
        <sz val="12"/>
        <rFont val="標楷體"/>
        <family val="4"/>
        <charset val="136"/>
      </rPr>
      <t>六</t>
    </r>
    <r>
      <rPr>
        <sz val="12"/>
        <rFont val="Times New Roman"/>
        <family val="1"/>
      </rPr>
      <t>)</t>
    </r>
    <r>
      <rPr>
        <sz val="12"/>
        <rFont val="標楷體"/>
        <family val="4"/>
        <charset val="136"/>
      </rPr>
      <t>未完工程</t>
    </r>
  </si>
  <si>
    <r>
      <t>1</t>
    </r>
    <r>
      <rPr>
        <sz val="12"/>
        <rFont val="標楷體"/>
        <family val="4"/>
        <charset val="136"/>
      </rPr>
      <t>、投資用</t>
    </r>
  </si>
  <si>
    <r>
      <t>2</t>
    </r>
    <r>
      <rPr>
        <sz val="12"/>
        <rFont val="標楷體"/>
        <family val="4"/>
        <charset val="136"/>
      </rPr>
      <t>、自用</t>
    </r>
  </si>
  <si>
    <r>
      <rPr>
        <sz val="12"/>
        <rFont val="標楷體"/>
        <family val="4"/>
        <charset val="136"/>
      </rPr>
      <t>二、投資關係人不動產</t>
    </r>
    <phoneticPr fontId="28" type="noConversion"/>
  </si>
  <si>
    <r>
      <t>(</t>
    </r>
    <r>
      <rPr>
        <sz val="12"/>
        <rFont val="標楷體"/>
        <family val="4"/>
        <charset val="136"/>
      </rPr>
      <t>一</t>
    </r>
    <r>
      <rPr>
        <sz val="12"/>
        <rFont val="Times New Roman"/>
        <family val="1"/>
      </rPr>
      <t>)</t>
    </r>
    <r>
      <rPr>
        <sz val="12"/>
        <rFont val="標楷體"/>
        <family val="4"/>
        <charset val="136"/>
      </rPr>
      <t>具控制與從屬關係</t>
    </r>
    <phoneticPr fontId="28" type="noConversion"/>
  </si>
  <si>
    <r>
      <t>(</t>
    </r>
    <r>
      <rPr>
        <sz val="12"/>
        <rFont val="標楷體"/>
        <family val="4"/>
        <charset val="136"/>
      </rPr>
      <t>二</t>
    </r>
    <r>
      <rPr>
        <sz val="12"/>
        <rFont val="Times New Roman"/>
        <family val="1"/>
      </rPr>
      <t>)</t>
    </r>
    <r>
      <rPr>
        <sz val="12"/>
        <rFont val="標楷體"/>
        <family val="4"/>
        <charset val="136"/>
      </rPr>
      <t>非控制與從屬關係</t>
    </r>
    <phoneticPr fontId="28" type="noConversion"/>
  </si>
  <si>
    <r>
      <rPr>
        <sz val="12"/>
        <rFont val="標楷體"/>
        <family val="4"/>
        <charset val="136"/>
      </rPr>
      <t>不動產合計</t>
    </r>
  </si>
  <si>
    <r>
      <rPr>
        <sz val="12"/>
        <rFont val="標楷體"/>
        <family val="4"/>
        <charset val="136"/>
      </rPr>
      <t>除自用不動產外之不動產投資合計</t>
    </r>
    <phoneticPr fontId="28" type="noConversion"/>
  </si>
  <si>
    <r>
      <rPr>
        <sz val="12"/>
        <rFont val="標楷體"/>
        <family val="4"/>
        <charset val="136"/>
      </rPr>
      <t>放款</t>
    </r>
    <r>
      <rPr>
        <sz val="9"/>
        <rFont val="Times New Roman"/>
        <family val="1"/>
      </rPr>
      <t/>
    </r>
    <phoneticPr fontId="28" type="noConversion"/>
  </si>
  <si>
    <r>
      <rPr>
        <sz val="12"/>
        <rFont val="標楷體"/>
        <family val="4"/>
        <charset val="136"/>
      </rPr>
      <t>一、非利害關係人放款</t>
    </r>
    <phoneticPr fontId="28" type="noConversion"/>
  </si>
  <si>
    <r>
      <t>(</t>
    </r>
    <r>
      <rPr>
        <sz val="12"/>
        <rFont val="標楷體"/>
        <family val="4"/>
        <charset val="136"/>
      </rPr>
      <t>一</t>
    </r>
    <r>
      <rPr>
        <sz val="12"/>
        <rFont val="Times New Roman"/>
        <family val="1"/>
      </rPr>
      <t>)</t>
    </r>
    <r>
      <rPr>
        <sz val="12"/>
        <rFont val="標楷體"/>
        <family val="4"/>
        <charset val="136"/>
      </rPr>
      <t>壽險貸款</t>
    </r>
  </si>
  <si>
    <r>
      <t>(</t>
    </r>
    <r>
      <rPr>
        <sz val="12"/>
        <rFont val="標楷體"/>
        <family val="4"/>
        <charset val="136"/>
      </rPr>
      <t>二</t>
    </r>
    <r>
      <rPr>
        <sz val="12"/>
        <rFont val="Times New Roman"/>
        <family val="1"/>
      </rPr>
      <t>)</t>
    </r>
    <r>
      <rPr>
        <sz val="12"/>
        <rFont val="標楷體"/>
        <family val="4"/>
        <charset val="136"/>
      </rPr>
      <t>不動產擔保放款</t>
    </r>
  </si>
  <si>
    <r>
      <t>(</t>
    </r>
    <r>
      <rPr>
        <sz val="12"/>
        <rFont val="標楷體"/>
        <family val="4"/>
        <charset val="136"/>
      </rPr>
      <t>三</t>
    </r>
    <r>
      <rPr>
        <sz val="12"/>
        <rFont val="Times New Roman"/>
        <family val="1"/>
      </rPr>
      <t>)</t>
    </r>
    <r>
      <rPr>
        <sz val="12"/>
        <rFont val="標楷體"/>
        <family val="4"/>
        <charset val="136"/>
      </rPr>
      <t>動產擔保放款</t>
    </r>
  </si>
  <si>
    <r>
      <t>(</t>
    </r>
    <r>
      <rPr>
        <sz val="12"/>
        <rFont val="標楷體"/>
        <family val="4"/>
        <charset val="136"/>
      </rPr>
      <t>四</t>
    </r>
    <r>
      <rPr>
        <sz val="12"/>
        <rFont val="Times New Roman"/>
        <family val="1"/>
      </rPr>
      <t>)</t>
    </r>
    <r>
      <rPr>
        <sz val="12"/>
        <rFont val="標楷體"/>
        <family val="4"/>
        <charset val="136"/>
      </rPr>
      <t>有價證券質押放款</t>
    </r>
  </si>
  <si>
    <r>
      <t>(</t>
    </r>
    <r>
      <rPr>
        <sz val="12"/>
        <rFont val="標楷體"/>
        <family val="4"/>
        <charset val="136"/>
      </rPr>
      <t>五</t>
    </r>
    <r>
      <rPr>
        <sz val="12"/>
        <rFont val="Times New Roman"/>
        <family val="1"/>
      </rPr>
      <t>)</t>
    </r>
    <r>
      <rPr>
        <sz val="12"/>
        <rFont val="標楷體"/>
        <family val="4"/>
        <charset val="136"/>
      </rPr>
      <t>銀行保證放款</t>
    </r>
  </si>
  <si>
    <r>
      <rPr>
        <sz val="12"/>
        <rFont val="標楷體"/>
        <family val="4"/>
        <charset val="136"/>
      </rPr>
      <t>二、利害關係人放款</t>
    </r>
    <phoneticPr fontId="28" type="noConversion"/>
  </si>
  <si>
    <r>
      <t>(</t>
    </r>
    <r>
      <rPr>
        <sz val="12"/>
        <rFont val="標楷體"/>
        <family val="4"/>
        <charset val="136"/>
      </rPr>
      <t>一</t>
    </r>
    <r>
      <rPr>
        <sz val="12"/>
        <rFont val="Times New Roman"/>
        <family val="1"/>
      </rPr>
      <t>)</t>
    </r>
    <r>
      <rPr>
        <sz val="12"/>
        <rFont val="標楷體"/>
        <family val="4"/>
        <charset val="136"/>
      </rPr>
      <t>具控制與從屬關係</t>
    </r>
    <phoneticPr fontId="30" type="noConversion"/>
  </si>
  <si>
    <r>
      <rPr>
        <sz val="12"/>
        <rFont val="標楷體"/>
        <family val="4"/>
        <charset val="136"/>
      </rPr>
      <t>放款合計</t>
    </r>
  </si>
  <si>
    <r>
      <rPr>
        <sz val="12"/>
        <rFont val="標楷體"/>
        <family val="4"/>
        <charset val="136"/>
      </rPr>
      <t>國外投資</t>
    </r>
    <phoneticPr fontId="28" type="noConversion"/>
  </si>
  <si>
    <r>
      <rPr>
        <sz val="12"/>
        <rFont val="標楷體"/>
        <family val="4"/>
        <charset val="136"/>
      </rPr>
      <t>一、非關係人</t>
    </r>
    <phoneticPr fontId="28" type="noConversion"/>
  </si>
  <si>
    <r>
      <t>(</t>
    </r>
    <r>
      <rPr>
        <sz val="12"/>
        <rFont val="標楷體"/>
        <family val="4"/>
        <charset val="136"/>
      </rPr>
      <t>一</t>
    </r>
    <r>
      <rPr>
        <sz val="12"/>
        <rFont val="Times New Roman"/>
        <family val="1"/>
      </rPr>
      <t>)</t>
    </r>
    <r>
      <rPr>
        <sz val="12"/>
        <rFont val="標楷體"/>
        <family val="4"/>
        <charset val="136"/>
      </rPr>
      <t>投資於已開發國家</t>
    </r>
  </si>
  <si>
    <r>
      <t>1.</t>
    </r>
    <r>
      <rPr>
        <sz val="12"/>
        <rFont val="標楷體"/>
        <family val="4"/>
        <charset val="136"/>
      </rPr>
      <t>現金及外幣存款</t>
    </r>
  </si>
  <si>
    <r>
      <t>2.</t>
    </r>
    <r>
      <rPr>
        <sz val="12"/>
        <rFont val="標楷體"/>
        <family val="4"/>
        <charset val="136"/>
      </rPr>
      <t>固定型收益投資</t>
    </r>
  </si>
  <si>
    <r>
      <t>(1)</t>
    </r>
    <r>
      <rPr>
        <sz val="12"/>
        <rFont val="標楷體"/>
        <family val="4"/>
        <charset val="136"/>
      </rPr>
      <t>公債</t>
    </r>
  </si>
  <si>
    <r>
      <t>(2)</t>
    </r>
    <r>
      <rPr>
        <sz val="12"/>
        <rFont val="標楷體"/>
        <family val="4"/>
        <charset val="136"/>
      </rPr>
      <t>公司債</t>
    </r>
  </si>
  <si>
    <r>
      <t>(3)</t>
    </r>
    <r>
      <rPr>
        <sz val="12"/>
        <rFont val="標楷體"/>
        <family val="4"/>
        <charset val="136"/>
      </rPr>
      <t>不動產投資信託基金</t>
    </r>
  </si>
  <si>
    <r>
      <t>(4)</t>
    </r>
    <r>
      <rPr>
        <sz val="12"/>
        <rFont val="標楷體"/>
        <family val="4"/>
        <charset val="136"/>
      </rPr>
      <t>金融資產受益證券</t>
    </r>
    <r>
      <rPr>
        <sz val="12"/>
        <rFont val="Times New Roman"/>
        <family val="1"/>
      </rPr>
      <t>(</t>
    </r>
    <r>
      <rPr>
        <sz val="12"/>
        <rFont val="標楷體"/>
        <family val="4"/>
        <charset val="136"/>
      </rPr>
      <t>含資產基礎證券</t>
    </r>
    <r>
      <rPr>
        <sz val="12"/>
        <rFont val="Times New Roman"/>
        <family val="1"/>
      </rPr>
      <t>)</t>
    </r>
  </si>
  <si>
    <r>
      <t>a.</t>
    </r>
    <r>
      <rPr>
        <sz val="12"/>
        <rFont val="標楷體"/>
        <family val="4"/>
        <charset val="136"/>
      </rPr>
      <t>有信用評等者</t>
    </r>
  </si>
  <si>
    <r>
      <t>b.</t>
    </r>
    <r>
      <rPr>
        <sz val="12"/>
        <rFont val="標楷體"/>
        <family val="4"/>
        <charset val="136"/>
      </rPr>
      <t>無信用評等者</t>
    </r>
  </si>
  <si>
    <r>
      <t>3.</t>
    </r>
    <r>
      <rPr>
        <sz val="12"/>
        <rFont val="標楷體"/>
        <family val="4"/>
        <charset val="136"/>
      </rPr>
      <t>股票</t>
    </r>
    <phoneticPr fontId="28" type="noConversion"/>
  </si>
  <si>
    <r>
      <t>-</t>
    </r>
    <r>
      <rPr>
        <sz val="12"/>
        <rFont val="標楷體"/>
        <family val="4"/>
        <charset val="136"/>
      </rPr>
      <t>固定收益</t>
    </r>
    <phoneticPr fontId="30" type="noConversion"/>
  </si>
  <si>
    <r>
      <t>-</t>
    </r>
    <r>
      <rPr>
        <sz val="12"/>
        <rFont val="標楷體"/>
        <family val="4"/>
        <charset val="136"/>
      </rPr>
      <t>非固定收益</t>
    </r>
    <phoneticPr fontId="30" type="noConversion"/>
  </si>
  <si>
    <r>
      <t>4.</t>
    </r>
    <r>
      <rPr>
        <sz val="12"/>
        <rFont val="標楷體"/>
        <family val="4"/>
        <charset val="136"/>
      </rPr>
      <t>受益憑證及信託資金</t>
    </r>
    <r>
      <rPr>
        <sz val="12"/>
        <rFont val="Times New Roman"/>
        <family val="1"/>
      </rPr>
      <t>(</t>
    </r>
    <r>
      <rPr>
        <sz val="12"/>
        <rFont val="標楷體"/>
        <family val="4"/>
        <charset val="136"/>
      </rPr>
      <t>註</t>
    </r>
    <r>
      <rPr>
        <sz val="12"/>
        <rFont val="Times New Roman"/>
        <family val="1"/>
      </rPr>
      <t>5)</t>
    </r>
    <phoneticPr fontId="28" type="noConversion"/>
  </si>
  <si>
    <r>
      <t>5.</t>
    </r>
    <r>
      <rPr>
        <sz val="12"/>
        <rFont val="標楷體"/>
        <family val="4"/>
        <charset val="136"/>
      </rPr>
      <t>放款</t>
    </r>
    <phoneticPr fontId="28" type="noConversion"/>
  </si>
  <si>
    <r>
      <t>(1)</t>
    </r>
    <r>
      <rPr>
        <sz val="12"/>
        <rFont val="標楷體"/>
        <family val="4"/>
        <charset val="136"/>
      </rPr>
      <t>外幣保單放款</t>
    </r>
  </si>
  <si>
    <r>
      <t>(2)</t>
    </r>
    <r>
      <rPr>
        <sz val="12"/>
        <rFont val="標楷體"/>
        <family val="4"/>
        <charset val="136"/>
      </rPr>
      <t>其他</t>
    </r>
  </si>
  <si>
    <r>
      <t>6.</t>
    </r>
    <r>
      <rPr>
        <sz val="12"/>
        <rFont val="標楷體"/>
        <family val="4"/>
        <charset val="136"/>
      </rPr>
      <t>不動產</t>
    </r>
  </si>
  <si>
    <r>
      <t>7.</t>
    </r>
    <r>
      <rPr>
        <sz val="12"/>
        <rFont val="標楷體"/>
        <family val="4"/>
        <charset val="136"/>
      </rPr>
      <t>對沖基金</t>
    </r>
    <r>
      <rPr>
        <sz val="12"/>
        <rFont val="Times New Roman"/>
        <family val="1"/>
      </rPr>
      <t>(</t>
    </r>
    <r>
      <rPr>
        <sz val="12"/>
        <rFont val="標楷體"/>
        <family val="4"/>
        <charset val="136"/>
      </rPr>
      <t>註</t>
    </r>
    <r>
      <rPr>
        <sz val="12"/>
        <rFont val="Times New Roman"/>
        <family val="1"/>
      </rPr>
      <t>6)</t>
    </r>
  </si>
  <si>
    <r>
      <t>8.ETF-</t>
    </r>
    <r>
      <rPr>
        <sz val="12"/>
        <rFont val="標楷體"/>
        <family val="4"/>
        <charset val="136"/>
      </rPr>
      <t>股票型</t>
    </r>
  </si>
  <si>
    <r>
      <t>9.ETF-</t>
    </r>
    <r>
      <rPr>
        <sz val="12"/>
        <rFont val="標楷體"/>
        <family val="4"/>
        <charset val="136"/>
      </rPr>
      <t>債券型</t>
    </r>
  </si>
  <si>
    <r>
      <t>10.ETF-</t>
    </r>
    <r>
      <rPr>
        <sz val="12"/>
        <rFont val="標楷體"/>
        <family val="4"/>
        <charset val="136"/>
      </rPr>
      <t>其他型</t>
    </r>
  </si>
  <si>
    <r>
      <t>11.</t>
    </r>
    <r>
      <rPr>
        <sz val="12"/>
        <rFont val="標楷體"/>
        <family val="4"/>
        <charset val="136"/>
      </rPr>
      <t>其他</t>
    </r>
    <r>
      <rPr>
        <sz val="12"/>
        <rFont val="Times New Roman"/>
        <family val="1"/>
      </rPr>
      <t>(</t>
    </r>
    <r>
      <rPr>
        <sz val="12"/>
        <rFont val="標楷體"/>
        <family val="4"/>
        <charset val="136"/>
      </rPr>
      <t>註</t>
    </r>
    <r>
      <rPr>
        <sz val="12"/>
        <rFont val="Times New Roman"/>
        <family val="1"/>
      </rPr>
      <t>7)</t>
    </r>
    <phoneticPr fontId="30" type="noConversion"/>
  </si>
  <si>
    <r>
      <t>(1)</t>
    </r>
    <r>
      <rPr>
        <sz val="12"/>
        <rFont val="標楷體"/>
        <family val="4"/>
        <charset val="136"/>
      </rPr>
      <t>指數型基金</t>
    </r>
    <phoneticPr fontId="28" type="noConversion"/>
  </si>
  <si>
    <r>
      <t>(2)</t>
    </r>
    <r>
      <rPr>
        <sz val="12"/>
        <rFont val="標楷體"/>
        <family val="4"/>
        <charset val="136"/>
      </rPr>
      <t>私募基金</t>
    </r>
    <phoneticPr fontId="30" type="noConversion"/>
  </si>
  <si>
    <r>
      <t>(3)</t>
    </r>
    <r>
      <rPr>
        <sz val="12"/>
        <rFont val="標楷體"/>
        <family val="4"/>
        <charset val="136"/>
      </rPr>
      <t>基礎建設基金</t>
    </r>
    <phoneticPr fontId="30" type="noConversion"/>
  </si>
  <si>
    <r>
      <t>(4)</t>
    </r>
    <r>
      <rPr>
        <sz val="12"/>
        <rFont val="標楷體"/>
        <family val="4"/>
        <charset val="136"/>
      </rPr>
      <t>商品基金</t>
    </r>
    <phoneticPr fontId="30" type="noConversion"/>
  </si>
  <si>
    <r>
      <t>(5)</t>
    </r>
    <r>
      <rPr>
        <sz val="12"/>
        <rFont val="標楷體"/>
        <family val="4"/>
        <charset val="136"/>
      </rPr>
      <t>其他</t>
    </r>
    <phoneticPr fontId="30" type="noConversion"/>
  </si>
  <si>
    <r>
      <t>(</t>
    </r>
    <r>
      <rPr>
        <sz val="12"/>
        <rFont val="標楷體"/>
        <family val="4"/>
        <charset val="136"/>
      </rPr>
      <t>二</t>
    </r>
    <r>
      <rPr>
        <sz val="12"/>
        <rFont val="Times New Roman"/>
        <family val="1"/>
      </rPr>
      <t>)</t>
    </r>
    <r>
      <rPr>
        <sz val="12"/>
        <rFont val="標楷體"/>
        <family val="4"/>
        <charset val="136"/>
      </rPr>
      <t>投資於新興市場</t>
    </r>
    <phoneticPr fontId="30" type="noConversion"/>
  </si>
  <si>
    <r>
      <t>(1)</t>
    </r>
    <r>
      <rPr>
        <sz val="12"/>
        <rFont val="標楷體"/>
        <family val="4"/>
        <charset val="136"/>
      </rPr>
      <t>普通股</t>
    </r>
    <phoneticPr fontId="28" type="noConversion"/>
  </si>
  <si>
    <r>
      <t>(2)</t>
    </r>
    <r>
      <rPr>
        <sz val="12"/>
        <rFont val="標楷體"/>
        <family val="4"/>
        <charset val="136"/>
      </rPr>
      <t>特別股</t>
    </r>
    <phoneticPr fontId="28" type="noConversion"/>
  </si>
  <si>
    <r>
      <t>(1)</t>
    </r>
    <r>
      <rPr>
        <sz val="12"/>
        <rFont val="標楷體"/>
        <family val="4"/>
        <charset val="136"/>
      </rPr>
      <t>外幣保單放款</t>
    </r>
    <phoneticPr fontId="28" type="noConversion"/>
  </si>
  <si>
    <r>
      <t>(2)</t>
    </r>
    <r>
      <rPr>
        <sz val="12"/>
        <rFont val="標楷體"/>
        <family val="4"/>
        <charset val="136"/>
      </rPr>
      <t>其他</t>
    </r>
    <phoneticPr fontId="28" type="noConversion"/>
  </si>
  <si>
    <r>
      <rPr>
        <sz val="12"/>
        <rFont val="標楷體"/>
        <family val="4"/>
        <charset val="136"/>
      </rPr>
      <t>二、關係人</t>
    </r>
    <phoneticPr fontId="28" type="noConversion"/>
  </si>
  <si>
    <r>
      <t>1</t>
    </r>
    <r>
      <rPr>
        <sz val="12"/>
        <rFont val="標楷體"/>
        <family val="4"/>
        <charset val="136"/>
      </rPr>
      <t>、存款</t>
    </r>
  </si>
  <si>
    <r>
      <t>2</t>
    </r>
    <r>
      <rPr>
        <sz val="12"/>
        <rFont val="標楷體"/>
        <family val="4"/>
        <charset val="136"/>
      </rPr>
      <t>、放款</t>
    </r>
  </si>
  <si>
    <r>
      <t>3</t>
    </r>
    <r>
      <rPr>
        <sz val="12"/>
        <rFont val="標楷體"/>
        <family val="4"/>
        <charset val="136"/>
      </rPr>
      <t>、債券、票券、不動產受益證券及金融資產受益證券</t>
    </r>
    <r>
      <rPr>
        <sz val="12"/>
        <rFont val="Times New Roman"/>
        <family val="1"/>
      </rPr>
      <t>(</t>
    </r>
    <r>
      <rPr>
        <sz val="12"/>
        <rFont val="標楷體"/>
        <family val="4"/>
        <charset val="136"/>
      </rPr>
      <t>含資產基礎證券</t>
    </r>
    <r>
      <rPr>
        <sz val="12"/>
        <rFont val="Times New Roman"/>
        <family val="1"/>
      </rPr>
      <t>)</t>
    </r>
  </si>
  <si>
    <r>
      <t>4</t>
    </r>
    <r>
      <rPr>
        <sz val="12"/>
        <rFont val="標楷體"/>
        <family val="4"/>
        <charset val="136"/>
      </rPr>
      <t>、股票</t>
    </r>
  </si>
  <si>
    <r>
      <t>5</t>
    </r>
    <r>
      <rPr>
        <sz val="12"/>
        <rFont val="標楷體"/>
        <family val="4"/>
        <charset val="136"/>
      </rPr>
      <t>、不動產</t>
    </r>
  </si>
  <si>
    <r>
      <t>6</t>
    </r>
    <r>
      <rPr>
        <sz val="12"/>
        <rFont val="標楷體"/>
        <family val="4"/>
        <charset val="136"/>
      </rPr>
      <t>、受益憑證</t>
    </r>
  </si>
  <si>
    <r>
      <t>7</t>
    </r>
    <r>
      <rPr>
        <sz val="12"/>
        <rFont val="標楷體"/>
        <family val="4"/>
        <charset val="136"/>
      </rPr>
      <t>、其他投資</t>
    </r>
  </si>
  <si>
    <r>
      <t>(1)</t>
    </r>
    <r>
      <rPr>
        <sz val="12"/>
        <rFont val="標楷體"/>
        <family val="4"/>
        <charset val="136"/>
      </rPr>
      <t>基礎建設基金</t>
    </r>
  </si>
  <si>
    <r>
      <t>(2)</t>
    </r>
    <r>
      <rPr>
        <sz val="12"/>
        <rFont val="標楷體"/>
        <family val="4"/>
        <charset val="136"/>
      </rPr>
      <t>私募基金</t>
    </r>
  </si>
  <si>
    <r>
      <t>(3)</t>
    </r>
    <r>
      <rPr>
        <sz val="12"/>
        <rFont val="標楷體"/>
        <family val="4"/>
        <charset val="136"/>
      </rPr>
      <t>對沖基金</t>
    </r>
  </si>
  <si>
    <r>
      <t>(4)ETF-</t>
    </r>
    <r>
      <rPr>
        <sz val="12"/>
        <rFont val="標楷體"/>
        <family val="4"/>
        <charset val="136"/>
      </rPr>
      <t>股票型</t>
    </r>
  </si>
  <si>
    <r>
      <t>(5)ETF-</t>
    </r>
    <r>
      <rPr>
        <sz val="12"/>
        <rFont val="標楷體"/>
        <family val="4"/>
        <charset val="136"/>
      </rPr>
      <t>債券型</t>
    </r>
  </si>
  <si>
    <r>
      <t>(6)ETF-</t>
    </r>
    <r>
      <rPr>
        <sz val="12"/>
        <rFont val="標楷體"/>
        <family val="4"/>
        <charset val="136"/>
      </rPr>
      <t>其他型</t>
    </r>
  </si>
  <si>
    <r>
      <rPr>
        <sz val="12"/>
        <rFont val="標楷體"/>
        <family val="4"/>
        <charset val="136"/>
      </rPr>
      <t>國外投資合計</t>
    </r>
    <phoneticPr fontId="28" type="noConversion"/>
  </si>
  <si>
    <r>
      <rPr>
        <sz val="12"/>
        <rFont val="標楷體"/>
        <family val="4"/>
        <charset val="136"/>
      </rPr>
      <t>專案運用公共及社會福利事業投資</t>
    </r>
  </si>
  <si>
    <r>
      <t>(</t>
    </r>
    <r>
      <rPr>
        <sz val="12"/>
        <rFont val="標楷體"/>
        <family val="4"/>
        <charset val="136"/>
      </rPr>
      <t>一</t>
    </r>
    <r>
      <rPr>
        <sz val="12"/>
        <rFont val="Times New Roman"/>
        <family val="1"/>
      </rPr>
      <t>)</t>
    </r>
    <r>
      <rPr>
        <sz val="12"/>
        <rFont val="標楷體"/>
        <family val="4"/>
        <charset val="136"/>
      </rPr>
      <t>政策性之專案運用公共及社會福利事業投資</t>
    </r>
    <phoneticPr fontId="30" type="noConversion"/>
  </si>
  <si>
    <r>
      <t>(</t>
    </r>
    <r>
      <rPr>
        <sz val="12"/>
        <rFont val="標楷體"/>
        <family val="4"/>
        <charset val="136"/>
      </rPr>
      <t>二</t>
    </r>
    <r>
      <rPr>
        <sz val="12"/>
        <rFont val="Times New Roman"/>
        <family val="1"/>
      </rPr>
      <t>)</t>
    </r>
    <r>
      <rPr>
        <sz val="12"/>
        <rFont val="標楷體"/>
        <family val="4"/>
        <charset val="136"/>
      </rPr>
      <t>創業投資</t>
    </r>
    <phoneticPr fontId="30" type="noConversion"/>
  </si>
  <si>
    <r>
      <t>(</t>
    </r>
    <r>
      <rPr>
        <sz val="12"/>
        <rFont val="標楷體"/>
        <family val="4"/>
        <charset val="136"/>
      </rPr>
      <t>三</t>
    </r>
    <r>
      <rPr>
        <sz val="12"/>
        <rFont val="Times New Roman"/>
        <family val="1"/>
      </rPr>
      <t>)</t>
    </r>
    <r>
      <rPr>
        <sz val="12"/>
        <rFont val="標楷體"/>
        <family val="4"/>
        <charset val="136"/>
      </rPr>
      <t>以股票方式投資（非創投）之專案運用公共及社會福利事業投資</t>
    </r>
    <phoneticPr fontId="30" type="noConversion"/>
  </si>
  <si>
    <r>
      <t>(</t>
    </r>
    <r>
      <rPr>
        <sz val="12"/>
        <rFont val="標楷體"/>
        <family val="4"/>
        <charset val="136"/>
      </rPr>
      <t>四</t>
    </r>
    <r>
      <rPr>
        <sz val="12"/>
        <rFont val="Times New Roman"/>
        <family val="1"/>
      </rPr>
      <t>)</t>
    </r>
    <r>
      <rPr>
        <sz val="12"/>
        <rFont val="標楷體"/>
        <family val="4"/>
        <charset val="136"/>
      </rPr>
      <t>放款</t>
    </r>
    <phoneticPr fontId="30" type="noConversion"/>
  </si>
  <si>
    <r>
      <t>1</t>
    </r>
    <r>
      <rPr>
        <sz val="12"/>
        <rFont val="標楷體"/>
        <family val="4"/>
        <charset val="136"/>
      </rPr>
      <t>、不動產擔保放款</t>
    </r>
  </si>
  <si>
    <r>
      <t>2</t>
    </r>
    <r>
      <rPr>
        <sz val="12"/>
        <rFont val="標楷體"/>
        <family val="4"/>
        <charset val="136"/>
      </rPr>
      <t>、動產擔保放款</t>
    </r>
  </si>
  <si>
    <r>
      <t>3</t>
    </r>
    <r>
      <rPr>
        <sz val="12"/>
        <rFont val="標楷體"/>
        <family val="4"/>
        <charset val="136"/>
      </rPr>
      <t>、有價證券質押放款</t>
    </r>
  </si>
  <si>
    <r>
      <t>4</t>
    </r>
    <r>
      <rPr>
        <sz val="12"/>
        <rFont val="標楷體"/>
        <family val="4"/>
        <charset val="136"/>
      </rPr>
      <t>、銀行保證放款</t>
    </r>
    <r>
      <rPr>
        <sz val="12"/>
        <rFont val="Times New Roman"/>
        <family val="1"/>
      </rPr>
      <t>(</t>
    </r>
    <r>
      <rPr>
        <sz val="12"/>
        <rFont val="標楷體"/>
        <family val="4"/>
        <charset val="136"/>
      </rPr>
      <t>註</t>
    </r>
    <r>
      <rPr>
        <sz val="12"/>
        <rFont val="Times New Roman"/>
        <family val="1"/>
      </rPr>
      <t>9)</t>
    </r>
  </si>
  <si>
    <r>
      <t>(</t>
    </r>
    <r>
      <rPr>
        <sz val="12"/>
        <rFont val="標楷體"/>
        <family val="4"/>
        <charset val="136"/>
      </rPr>
      <t>五</t>
    </r>
    <r>
      <rPr>
        <sz val="12"/>
        <rFont val="Times New Roman"/>
        <family val="1"/>
      </rPr>
      <t>)</t>
    </r>
    <r>
      <rPr>
        <sz val="12"/>
        <rFont val="標楷體"/>
        <family val="4"/>
        <charset val="136"/>
      </rPr>
      <t>公共投資</t>
    </r>
    <r>
      <rPr>
        <sz val="12"/>
        <rFont val="微軟正黑體"/>
        <family val="2"/>
        <charset val="136"/>
      </rPr>
      <t>、</t>
    </r>
    <r>
      <rPr>
        <sz val="12"/>
        <rFont val="Times New Roman"/>
        <family val="1"/>
      </rPr>
      <t>5+2</t>
    </r>
    <r>
      <rPr>
        <sz val="12"/>
        <rFont val="標楷體"/>
        <family val="4"/>
        <charset val="136"/>
      </rPr>
      <t>及六大核心產業</t>
    </r>
    <r>
      <rPr>
        <sz val="12"/>
        <rFont val="Times New Roman"/>
        <family val="1"/>
      </rPr>
      <t>(</t>
    </r>
    <r>
      <rPr>
        <sz val="12"/>
        <rFont val="標楷體"/>
        <family val="4"/>
        <charset val="136"/>
      </rPr>
      <t>註</t>
    </r>
    <r>
      <rPr>
        <sz val="12"/>
        <rFont val="Times New Roman"/>
        <family val="1"/>
      </rPr>
      <t>10)</t>
    </r>
    <phoneticPr fontId="30" type="noConversion"/>
  </si>
  <si>
    <r>
      <t>(</t>
    </r>
    <r>
      <rPr>
        <sz val="12"/>
        <rFont val="標楷體"/>
        <family val="4"/>
        <charset val="136"/>
      </rPr>
      <t>六</t>
    </r>
    <r>
      <rPr>
        <sz val="12"/>
        <rFont val="Times New Roman"/>
        <family val="1"/>
      </rPr>
      <t>)</t>
    </r>
    <r>
      <rPr>
        <sz val="12"/>
        <rFont val="標楷體"/>
        <family val="4"/>
        <charset val="136"/>
      </rPr>
      <t>其他專案運用公共及社會福利事業投資</t>
    </r>
    <phoneticPr fontId="30" type="noConversion"/>
  </si>
  <si>
    <r>
      <t>(</t>
    </r>
    <r>
      <rPr>
        <sz val="12"/>
        <rFont val="標楷體"/>
        <family val="4"/>
        <charset val="136"/>
      </rPr>
      <t>三</t>
    </r>
    <r>
      <rPr>
        <sz val="12"/>
        <rFont val="Times New Roman"/>
        <family val="1"/>
      </rPr>
      <t>)</t>
    </r>
    <r>
      <rPr>
        <sz val="12"/>
        <rFont val="標楷體"/>
        <family val="4"/>
        <charset val="136"/>
      </rPr>
      <t>以股票方式投資之專案運用公共及社會福利事業投資</t>
    </r>
    <phoneticPr fontId="30" type="noConversion"/>
  </si>
  <si>
    <r>
      <t>(</t>
    </r>
    <r>
      <rPr>
        <sz val="12"/>
        <rFont val="標楷體"/>
        <family val="4"/>
        <charset val="136"/>
      </rPr>
      <t>四</t>
    </r>
    <r>
      <rPr>
        <sz val="12"/>
        <rFont val="Times New Roman"/>
        <family val="1"/>
      </rPr>
      <t>)</t>
    </r>
    <r>
      <rPr>
        <sz val="12"/>
        <rFont val="標楷體"/>
        <family val="4"/>
        <charset val="136"/>
      </rPr>
      <t>利害關係人放款</t>
    </r>
    <phoneticPr fontId="30" type="noConversion"/>
  </si>
  <si>
    <r>
      <t>(</t>
    </r>
    <r>
      <rPr>
        <sz val="12"/>
        <rFont val="標楷體"/>
        <family val="4"/>
        <charset val="136"/>
      </rPr>
      <t>五</t>
    </r>
    <r>
      <rPr>
        <sz val="12"/>
        <rFont val="Times New Roman"/>
        <family val="1"/>
      </rPr>
      <t>)</t>
    </r>
    <r>
      <rPr>
        <sz val="12"/>
        <rFont val="標楷體"/>
        <family val="4"/>
        <charset val="136"/>
      </rPr>
      <t>公共投資、</t>
    </r>
    <r>
      <rPr>
        <sz val="12"/>
        <rFont val="Times New Roman"/>
        <family val="1"/>
      </rPr>
      <t>5+2</t>
    </r>
    <r>
      <rPr>
        <sz val="12"/>
        <rFont val="標楷體"/>
        <family val="4"/>
        <charset val="136"/>
      </rPr>
      <t>產業及六大核心產業</t>
    </r>
    <r>
      <rPr>
        <sz val="12"/>
        <rFont val="Times New Roman"/>
        <family val="1"/>
      </rPr>
      <t>(</t>
    </r>
    <r>
      <rPr>
        <sz val="12"/>
        <rFont val="標楷體"/>
        <family val="4"/>
        <charset val="136"/>
      </rPr>
      <t>註</t>
    </r>
    <r>
      <rPr>
        <sz val="12"/>
        <rFont val="Times New Roman"/>
        <family val="1"/>
      </rPr>
      <t>10)</t>
    </r>
  </si>
  <si>
    <r>
      <rPr>
        <sz val="12"/>
        <rFont val="標楷體"/>
        <family val="4"/>
        <charset val="136"/>
      </rPr>
      <t>專案運用公共及社會福利事業投資合計</t>
    </r>
    <phoneticPr fontId="30" type="noConversion"/>
  </si>
  <si>
    <r>
      <rPr>
        <sz val="12"/>
        <rFont val="標楷體"/>
        <family val="4"/>
        <charset val="136"/>
      </rPr>
      <t>其他投資</t>
    </r>
    <phoneticPr fontId="28" type="noConversion"/>
  </si>
  <si>
    <r>
      <rPr>
        <sz val="12"/>
        <rFont val="標楷體"/>
        <family val="4"/>
        <charset val="136"/>
      </rPr>
      <t>關係人其他投資</t>
    </r>
  </si>
  <si>
    <r>
      <rPr>
        <sz val="12"/>
        <rFont val="標楷體"/>
        <family val="4"/>
        <charset val="136"/>
      </rPr>
      <t>信託受益權</t>
    </r>
  </si>
  <si>
    <r>
      <rPr>
        <sz val="12"/>
        <rFont val="標楷體"/>
        <family val="4"/>
        <charset val="136"/>
      </rPr>
      <t>組合式存款</t>
    </r>
  </si>
  <si>
    <r>
      <rPr>
        <sz val="12"/>
        <rFont val="標楷體"/>
        <family val="4"/>
        <charset val="136"/>
      </rPr>
      <t>其他</t>
    </r>
  </si>
  <si>
    <r>
      <rPr>
        <sz val="12"/>
        <rFont val="標楷體"/>
        <family val="4"/>
        <charset val="136"/>
      </rPr>
      <t>非關係人其他投資</t>
    </r>
  </si>
  <si>
    <r>
      <rPr>
        <sz val="12"/>
        <rFont val="標楷體"/>
        <family val="4"/>
        <charset val="136"/>
      </rPr>
      <t>其他投資合計</t>
    </r>
    <phoneticPr fontId="28" type="noConversion"/>
  </si>
  <si>
    <r>
      <rPr>
        <sz val="12"/>
        <rFont val="標楷體"/>
        <family val="4"/>
        <charset val="136"/>
      </rPr>
      <t>資金運用總計</t>
    </r>
  </si>
  <si>
    <r>
      <rPr>
        <sz val="12"/>
        <rFont val="標楷體"/>
        <family val="4"/>
        <charset val="136"/>
      </rPr>
      <t>軍保資金</t>
    </r>
  </si>
  <si>
    <r>
      <rPr>
        <sz val="12"/>
        <rFont val="標楷體"/>
        <family val="4"/>
        <charset val="136"/>
      </rPr>
      <t>各種責任準備金</t>
    </r>
  </si>
  <si>
    <r>
      <rPr>
        <sz val="12"/>
        <rFont val="標楷體"/>
        <family val="4"/>
        <charset val="136"/>
      </rPr>
      <t>未滿期保費準備金</t>
    </r>
    <phoneticPr fontId="28" type="noConversion"/>
  </si>
  <si>
    <r>
      <rPr>
        <sz val="12"/>
        <rFont val="標楷體"/>
        <family val="4"/>
        <charset val="136"/>
      </rPr>
      <t>壽險責任準備金</t>
    </r>
    <phoneticPr fontId="28" type="noConversion"/>
  </si>
  <si>
    <r>
      <rPr>
        <sz val="12"/>
        <rFont val="標楷體"/>
        <family val="4"/>
        <charset val="136"/>
      </rPr>
      <t>賠款準備金</t>
    </r>
    <phoneticPr fontId="28" type="noConversion"/>
  </si>
  <si>
    <r>
      <rPr>
        <sz val="12"/>
        <rFont val="標楷體"/>
        <family val="4"/>
        <charset val="136"/>
      </rPr>
      <t>特別準備金</t>
    </r>
    <phoneticPr fontId="28" type="noConversion"/>
  </si>
  <si>
    <r>
      <rPr>
        <sz val="12"/>
        <rFont val="標楷體"/>
        <family val="4"/>
        <charset val="136"/>
      </rPr>
      <t>保費不足準備金</t>
    </r>
    <phoneticPr fontId="30" type="noConversion"/>
  </si>
  <si>
    <r>
      <rPr>
        <sz val="12"/>
        <rFont val="標楷體"/>
        <family val="4"/>
        <charset val="136"/>
      </rPr>
      <t>負債適足準備金</t>
    </r>
    <phoneticPr fontId="30" type="noConversion"/>
  </si>
  <si>
    <r>
      <rPr>
        <sz val="12"/>
        <rFont val="標楷體"/>
        <family val="4"/>
        <charset val="136"/>
      </rPr>
      <t>具金融商品性質之保險契約準備金</t>
    </r>
    <phoneticPr fontId="30" type="noConversion"/>
  </si>
  <si>
    <r>
      <rPr>
        <sz val="12"/>
        <rFont val="標楷體"/>
        <family val="4"/>
        <charset val="136"/>
      </rPr>
      <t>外匯價格變動準備</t>
    </r>
    <phoneticPr fontId="30" type="noConversion"/>
  </si>
  <si>
    <r>
      <rPr>
        <sz val="12"/>
        <rFont val="標楷體"/>
        <family val="4"/>
        <charset val="136"/>
      </rPr>
      <t>其他準備金</t>
    </r>
    <phoneticPr fontId="30" type="noConversion"/>
  </si>
  <si>
    <r>
      <rPr>
        <sz val="12"/>
        <rFont val="標楷體"/>
        <family val="4"/>
        <charset val="136"/>
      </rPr>
      <t>各種責任準備金合計</t>
    </r>
    <phoneticPr fontId="28" type="noConversion"/>
  </si>
  <si>
    <r>
      <rPr>
        <sz val="12"/>
        <rFont val="標楷體"/>
        <family val="4"/>
        <charset val="136"/>
      </rPr>
      <t>資金來源總計</t>
    </r>
  </si>
  <si>
    <r>
      <rPr>
        <sz val="12"/>
        <rFont val="標楷體"/>
        <family val="4"/>
        <charset val="136"/>
      </rPr>
      <t>註</t>
    </r>
    <phoneticPr fontId="30" type="noConversion"/>
  </si>
  <si>
    <r>
      <rPr>
        <sz val="12"/>
        <rFont val="標楷體"/>
        <family val="4"/>
        <charset val="136"/>
      </rPr>
      <t>不含分離帳戶保險商品之專設帳簿資產</t>
    </r>
    <phoneticPr fontId="28" type="noConversion"/>
  </si>
  <si>
    <r>
      <rPr>
        <sz val="12"/>
        <rFont val="標楷體"/>
        <family val="4"/>
        <charset val="136"/>
      </rPr>
      <t>非認許資產之評定請依「保險業計算資本適足率之資產認許標準及評價原則」辦理</t>
    </r>
    <r>
      <rPr>
        <sz val="12"/>
        <rFont val="Times New Roman"/>
        <family val="1"/>
      </rPr>
      <t>,</t>
    </r>
    <r>
      <rPr>
        <sz val="12"/>
        <rFont val="標楷體"/>
        <family val="4"/>
        <charset val="136"/>
      </rPr>
      <t>認許資產及淨認許資產之相關欄位資料僅填列年報時填寫</t>
    </r>
    <phoneticPr fontId="28" type="noConversion"/>
  </si>
  <si>
    <r>
      <rPr>
        <sz val="12"/>
        <rFont val="標楷體"/>
        <family val="4"/>
        <charset val="136"/>
      </rPr>
      <t>所稱本期及上期於填報月報資料時係指當月份及上月份餘額</t>
    </r>
    <r>
      <rPr>
        <sz val="12"/>
        <rFont val="Times New Roman"/>
        <family val="1"/>
      </rPr>
      <t>;</t>
    </r>
    <r>
      <rPr>
        <sz val="12"/>
        <rFont val="標楷體"/>
        <family val="4"/>
        <charset val="136"/>
      </rPr>
      <t>於填報</t>
    </r>
    <r>
      <rPr>
        <sz val="12"/>
        <rFont val="Times New Roman"/>
        <family val="1"/>
      </rPr>
      <t>(</t>
    </r>
    <r>
      <rPr>
        <sz val="12"/>
        <rFont val="標楷體"/>
        <family val="4"/>
        <charset val="136"/>
      </rPr>
      <t>半</t>
    </r>
    <r>
      <rPr>
        <sz val="12"/>
        <rFont val="Times New Roman"/>
        <family val="1"/>
      </rPr>
      <t>)</t>
    </r>
    <r>
      <rPr>
        <sz val="12"/>
        <rFont val="標楷體"/>
        <family val="4"/>
        <charset val="136"/>
      </rPr>
      <t>年報時係指當</t>
    </r>
    <r>
      <rPr>
        <sz val="12"/>
        <rFont val="Times New Roman"/>
        <family val="1"/>
      </rPr>
      <t>(</t>
    </r>
    <r>
      <rPr>
        <sz val="12"/>
        <rFont val="標楷體"/>
        <family val="4"/>
        <charset val="136"/>
      </rPr>
      <t>半</t>
    </r>
    <r>
      <rPr>
        <sz val="12"/>
        <rFont val="Times New Roman"/>
        <family val="1"/>
      </rPr>
      <t>)</t>
    </r>
    <r>
      <rPr>
        <sz val="12"/>
        <rFont val="標楷體"/>
        <family val="4"/>
        <charset val="136"/>
      </rPr>
      <t>年度及上</t>
    </r>
    <r>
      <rPr>
        <sz val="12"/>
        <rFont val="Times New Roman"/>
        <family val="1"/>
      </rPr>
      <t>(</t>
    </r>
    <r>
      <rPr>
        <sz val="12"/>
        <rFont val="標楷體"/>
        <family val="4"/>
        <charset val="136"/>
      </rPr>
      <t>半</t>
    </r>
    <r>
      <rPr>
        <sz val="12"/>
        <rFont val="Times New Roman"/>
        <family val="1"/>
      </rPr>
      <t>)</t>
    </r>
    <r>
      <rPr>
        <sz val="12"/>
        <rFont val="標楷體"/>
        <family val="4"/>
        <charset val="136"/>
      </rPr>
      <t>年度餘額</t>
    </r>
    <phoneticPr fontId="30" type="noConversion"/>
  </si>
  <si>
    <r>
      <rPr>
        <sz val="12"/>
        <rFont val="標楷體"/>
        <family val="4"/>
        <charset val="136"/>
      </rPr>
      <t>其他經主管機關核准之有價證券</t>
    </r>
    <r>
      <rPr>
        <sz val="12"/>
        <rFont val="Times New Roman"/>
        <family val="1"/>
      </rPr>
      <t>(</t>
    </r>
    <r>
      <rPr>
        <sz val="12"/>
        <rFont val="標楷體"/>
        <family val="4"/>
        <charset val="136"/>
      </rPr>
      <t>含其他金融資產</t>
    </r>
    <r>
      <rPr>
        <sz val="12"/>
        <rFont val="Times New Roman"/>
        <family val="1"/>
      </rPr>
      <t>)</t>
    </r>
    <phoneticPr fontId="28" type="noConversion"/>
  </si>
  <si>
    <r>
      <rPr>
        <sz val="12"/>
        <rFont val="標楷體"/>
        <family val="4"/>
        <charset val="136"/>
      </rPr>
      <t>所稱之受益憑證係指依「保險業辦理國外投資管理辦法」第八條第一項第一款規定投資之有價證券種類。</t>
    </r>
    <phoneticPr fontId="30" type="noConversion"/>
  </si>
  <si>
    <r>
      <rPr>
        <sz val="12"/>
        <rFont val="標楷體"/>
        <family val="4"/>
        <charset val="136"/>
      </rPr>
      <t>所稱之對沖基金係指依「保險業辦理國外投資管理辦法」第八條第一項第五款規定投資之有價證券種類。</t>
    </r>
    <phoneticPr fontId="30" type="noConversion"/>
  </si>
  <si>
    <r>
      <rPr>
        <sz val="12"/>
        <rFont val="標楷體"/>
        <family val="4"/>
        <charset val="136"/>
      </rPr>
      <t>所稱之其他係指依「保險業辦理國外投資管理辦法」第八條規定，除不動產投資信託基金、受益憑證及信託資金、對沖基金及</t>
    </r>
    <r>
      <rPr>
        <sz val="12"/>
        <rFont val="Times New Roman"/>
        <family val="1"/>
      </rPr>
      <t>ETF</t>
    </r>
    <r>
      <rPr>
        <sz val="12"/>
        <rFont val="標楷體"/>
        <family val="4"/>
        <charset val="136"/>
      </rPr>
      <t>以外，所投資之有價證券種類。</t>
    </r>
    <phoneticPr fontId="30" type="noConversion"/>
  </si>
  <si>
    <r>
      <rPr>
        <sz val="12"/>
        <rFont val="標楷體"/>
        <family val="4"/>
        <charset val="136"/>
      </rPr>
      <t>係指依資產負債表日前半年每日收盤價計算之算術平均價格</t>
    </r>
    <phoneticPr fontId="30" type="noConversion"/>
  </si>
  <si>
    <r>
      <rPr>
        <sz val="12"/>
        <rFont val="標楷體"/>
        <family val="4"/>
        <charset val="136"/>
      </rPr>
      <t>包含依保險法第</t>
    </r>
    <r>
      <rPr>
        <sz val="12"/>
        <rFont val="Times New Roman"/>
        <family val="1"/>
      </rPr>
      <t>146</t>
    </r>
    <r>
      <rPr>
        <sz val="12"/>
        <rFont val="標楷體"/>
        <family val="4"/>
        <charset val="136"/>
      </rPr>
      <t>條第</t>
    </r>
    <r>
      <rPr>
        <sz val="12"/>
        <rFont val="Times New Roman"/>
        <family val="1"/>
      </rPr>
      <t>1</t>
    </r>
    <r>
      <rPr>
        <sz val="12"/>
        <rFont val="標楷體"/>
        <family val="4"/>
        <charset val="136"/>
      </rPr>
      <t>項第</t>
    </r>
    <r>
      <rPr>
        <sz val="12"/>
        <rFont val="Times New Roman"/>
        <family val="1"/>
      </rPr>
      <t>4</t>
    </r>
    <r>
      <rPr>
        <sz val="12"/>
        <rFont val="標楷體"/>
        <family val="4"/>
        <charset val="136"/>
      </rPr>
      <t>款規定，經主管機關核准放款予財團法人保險安定基金之金額</t>
    </r>
    <r>
      <rPr>
        <sz val="12"/>
        <rFont val="Times New Roman"/>
        <family val="1"/>
      </rPr>
      <t>____________</t>
    </r>
    <r>
      <rPr>
        <sz val="12"/>
        <rFont val="標楷體"/>
        <family val="4"/>
        <charset val="136"/>
      </rPr>
      <t>元。</t>
    </r>
    <r>
      <rPr>
        <sz val="12"/>
        <rFont val="Times New Roman"/>
        <family val="1"/>
      </rPr>
      <t>(__</t>
    </r>
    <r>
      <rPr>
        <sz val="12"/>
        <rFont val="標楷體"/>
        <family val="4"/>
        <charset val="136"/>
      </rPr>
      <t>年</t>
    </r>
    <r>
      <rPr>
        <sz val="12"/>
        <rFont val="Times New Roman"/>
        <family val="1"/>
      </rPr>
      <t>__</t>
    </r>
    <r>
      <rPr>
        <sz val="12"/>
        <rFont val="標楷體"/>
        <family val="4"/>
        <charset val="136"/>
      </rPr>
      <t>月</t>
    </r>
    <r>
      <rPr>
        <sz val="12"/>
        <rFont val="Times New Roman"/>
        <family val="1"/>
      </rPr>
      <t>__</t>
    </r>
    <r>
      <rPr>
        <sz val="12"/>
        <rFont val="標楷體"/>
        <family val="4"/>
        <charset val="136"/>
      </rPr>
      <t>日</t>
    </r>
    <r>
      <rPr>
        <sz val="12"/>
        <rFont val="Times New Roman"/>
        <family val="1"/>
      </rPr>
      <t>________________</t>
    </r>
    <r>
      <rPr>
        <sz val="12"/>
        <rFont val="標楷體"/>
        <family val="4"/>
        <charset val="136"/>
      </rPr>
      <t>號函核准</t>
    </r>
    <r>
      <rPr>
        <sz val="12"/>
        <rFont val="Times New Roman"/>
        <family val="1"/>
      </rPr>
      <t>)</t>
    </r>
    <phoneticPr fontId="30" type="noConversion"/>
  </si>
  <si>
    <r>
      <rPr>
        <sz val="12"/>
        <rFont val="標楷體"/>
        <family val="4"/>
        <charset val="136"/>
      </rPr>
      <t>所稱之公共投資</t>
    </r>
    <r>
      <rPr>
        <sz val="12"/>
        <rFont val="微軟正黑體"/>
        <family val="2"/>
        <charset val="136"/>
      </rPr>
      <t>、</t>
    </r>
    <r>
      <rPr>
        <sz val="12"/>
        <rFont val="Times New Roman"/>
        <family val="1"/>
      </rPr>
      <t>5+2</t>
    </r>
    <r>
      <rPr>
        <sz val="12"/>
        <rFont val="標楷體"/>
        <family val="4"/>
        <charset val="136"/>
      </rPr>
      <t>及六大核心產業係指依「保險業資金辦理專案運用公共及社會福利事業投資管理辦法」第二條第二款及第五條第二項第四款，投資國家級投資公司、證投信及證券商轉投資子公司擔任普通合夥人設立</t>
    </r>
    <r>
      <rPr>
        <sz val="12"/>
        <rFont val="微軟正黑體"/>
        <family val="2"/>
        <charset val="136"/>
      </rPr>
      <t>、</t>
    </r>
  </si>
  <si>
    <r>
      <rPr>
        <sz val="12"/>
        <rFont val="標楷體"/>
        <family val="4"/>
        <charset val="136"/>
      </rPr>
      <t>或取得國家發展委員會資格函之國內私募股權基金，並投資於公共投資及金管保財字第</t>
    </r>
    <r>
      <rPr>
        <sz val="12"/>
        <rFont val="Times New Roman"/>
        <family val="1"/>
      </rPr>
      <t>10610908021</t>
    </r>
    <r>
      <rPr>
        <sz val="12"/>
        <rFont val="標楷體"/>
        <family val="4"/>
        <charset val="136"/>
      </rPr>
      <t>號令第一點及金管保財字第</t>
    </r>
    <r>
      <rPr>
        <sz val="12"/>
        <rFont val="Times New Roman"/>
        <family val="1"/>
      </rPr>
      <t>11004365981</t>
    </r>
    <r>
      <rPr>
        <sz val="12"/>
        <rFont val="標楷體"/>
        <family val="4"/>
        <charset val="136"/>
      </rPr>
      <t>號令第一點各款所列事項。</t>
    </r>
  </si>
  <si>
    <r>
      <rPr>
        <sz val="12"/>
        <rFont val="標楷體"/>
        <family val="4"/>
        <charset val="136"/>
      </rPr>
      <t>表</t>
    </r>
    <r>
      <rPr>
        <sz val="12"/>
        <rFont val="Times New Roman"/>
        <family val="1"/>
      </rPr>
      <t>12-1</t>
    </r>
    <r>
      <rPr>
        <sz val="12"/>
        <rFont val="標楷體"/>
        <family val="4"/>
        <charset val="136"/>
      </rPr>
      <t>：受益憑證及國外表彰基金餘額明細表</t>
    </r>
    <phoneticPr fontId="30" type="noConversion"/>
  </si>
  <si>
    <r>
      <rPr>
        <sz val="12"/>
        <rFont val="標楷體"/>
        <family val="4"/>
        <charset val="136"/>
      </rPr>
      <t>單位：新台幣元</t>
    </r>
    <r>
      <rPr>
        <sz val="12"/>
        <rFont val="Times New Roman"/>
        <family val="1"/>
      </rPr>
      <t xml:space="preserve">, %, </t>
    </r>
    <r>
      <rPr>
        <sz val="12"/>
        <rFont val="標楷體"/>
        <family val="4"/>
        <charset val="136"/>
      </rPr>
      <t>千股</t>
    </r>
    <phoneticPr fontId="28" type="noConversion"/>
  </si>
  <si>
    <r>
      <rPr>
        <b/>
        <sz val="12"/>
        <rFont val="標楷體"/>
        <family val="4"/>
        <charset val="136"/>
      </rPr>
      <t>列號</t>
    </r>
  </si>
  <si>
    <r>
      <rPr>
        <b/>
        <sz val="12"/>
        <rFont val="標楷體"/>
        <family val="4"/>
        <charset val="136"/>
      </rPr>
      <t>證券代號</t>
    </r>
  </si>
  <si>
    <r>
      <rPr>
        <b/>
        <sz val="12"/>
        <rFont val="標楷體"/>
        <family val="4"/>
        <charset val="136"/>
      </rPr>
      <t>證券名稱</t>
    </r>
  </si>
  <si>
    <r>
      <rPr>
        <b/>
        <sz val="12"/>
        <rFont val="標楷體"/>
        <family val="4"/>
        <charset val="136"/>
      </rPr>
      <t>證券種類</t>
    </r>
  </si>
  <si>
    <r>
      <rPr>
        <b/>
        <sz val="12"/>
        <rFont val="標楷體"/>
        <family val="4"/>
        <charset val="136"/>
      </rPr>
      <t>募集方式</t>
    </r>
  </si>
  <si>
    <r>
      <rPr>
        <b/>
        <sz val="12"/>
        <rFont val="標楷體"/>
        <family val="4"/>
        <charset val="136"/>
      </rPr>
      <t>發行機構</t>
    </r>
  </si>
  <si>
    <r>
      <rPr>
        <b/>
        <sz val="12"/>
        <rFont val="標楷體"/>
        <family val="4"/>
        <charset val="136"/>
      </rPr>
      <t>交易種類</t>
    </r>
  </si>
  <si>
    <r>
      <rPr>
        <b/>
        <sz val="12"/>
        <rFont val="標楷體"/>
        <family val="4"/>
        <charset val="136"/>
      </rPr>
      <t>投資型態</t>
    </r>
  </si>
  <si>
    <r>
      <rPr>
        <b/>
        <sz val="12"/>
        <rFont val="標楷體"/>
        <family val="4"/>
        <charset val="136"/>
      </rPr>
      <t>管理機構</t>
    </r>
  </si>
  <si>
    <r>
      <rPr>
        <b/>
        <sz val="12"/>
        <rFont val="標楷體"/>
        <family val="4"/>
        <charset val="136"/>
      </rPr>
      <t>持有資產幣別</t>
    </r>
  </si>
  <si>
    <r>
      <rPr>
        <b/>
        <sz val="12"/>
        <rFont val="標楷體"/>
        <family val="4"/>
        <charset val="136"/>
      </rPr>
      <t>持有單位數</t>
    </r>
  </si>
  <si>
    <r>
      <rPr>
        <b/>
        <sz val="12"/>
        <rFont val="標楷體"/>
        <family val="4"/>
        <charset val="136"/>
      </rPr>
      <t>帳載金額占該基金規模比率</t>
    </r>
    <phoneticPr fontId="30" type="noConversion"/>
  </si>
  <si>
    <r>
      <rPr>
        <b/>
        <sz val="12"/>
        <rFont val="標楷體"/>
        <family val="4"/>
        <charset val="136"/>
      </rPr>
      <t>本期增加帳載金額</t>
    </r>
    <phoneticPr fontId="30" type="noConversion"/>
  </si>
  <si>
    <r>
      <rPr>
        <b/>
        <sz val="12"/>
        <rFont val="標楷體"/>
        <family val="4"/>
        <charset val="136"/>
      </rPr>
      <t>本期減少帳載金額</t>
    </r>
    <phoneticPr fontId="30" type="noConversion"/>
  </si>
  <si>
    <r>
      <rPr>
        <b/>
        <sz val="12"/>
        <rFont val="標楷體"/>
        <family val="4"/>
        <charset val="136"/>
      </rPr>
      <t>期末帳載金額</t>
    </r>
    <r>
      <rPr>
        <b/>
        <sz val="12"/>
        <rFont val="Times New Roman"/>
        <family val="1"/>
      </rPr>
      <t>(</t>
    </r>
    <r>
      <rPr>
        <b/>
        <sz val="12"/>
        <rFont val="標楷體"/>
        <family val="4"/>
        <charset val="136"/>
      </rPr>
      <t>主排序</t>
    </r>
    <r>
      <rPr>
        <b/>
        <sz val="12"/>
        <rFont val="Times New Roman"/>
        <family val="1"/>
      </rPr>
      <t>-</t>
    </r>
    <r>
      <rPr>
        <b/>
        <sz val="12"/>
        <rFont val="標楷體"/>
        <family val="4"/>
        <charset val="136"/>
      </rPr>
      <t>遞減</t>
    </r>
    <r>
      <rPr>
        <b/>
        <sz val="12"/>
        <rFont val="Times New Roman"/>
        <family val="1"/>
      </rPr>
      <t>)</t>
    </r>
    <phoneticPr fontId="30" type="noConversion"/>
  </si>
  <si>
    <r>
      <rPr>
        <b/>
        <sz val="12"/>
        <rFont val="標楷體"/>
        <family val="4"/>
        <charset val="136"/>
      </rPr>
      <t>最近收盤日公允價值或淨值總金額</t>
    </r>
    <phoneticPr fontId="28" type="noConversion"/>
  </si>
  <si>
    <r>
      <rPr>
        <b/>
        <sz val="12"/>
        <rFont val="標楷體"/>
        <family val="4"/>
        <charset val="136"/>
      </rPr>
      <t>未實現損益</t>
    </r>
    <phoneticPr fontId="32" type="noConversion"/>
  </si>
  <si>
    <r>
      <rPr>
        <b/>
        <sz val="12"/>
        <rFont val="標楷體"/>
        <family val="4"/>
        <charset val="136"/>
      </rPr>
      <t>帳載金額占資金總額比率</t>
    </r>
    <phoneticPr fontId="30" type="noConversion"/>
  </si>
  <si>
    <r>
      <rPr>
        <b/>
        <sz val="12"/>
        <rFont val="標楷體"/>
        <family val="4"/>
        <charset val="136"/>
      </rPr>
      <t>保管情形</t>
    </r>
  </si>
  <si>
    <r>
      <rPr>
        <b/>
        <sz val="12"/>
        <rFont val="標楷體"/>
        <family val="4"/>
        <charset val="136"/>
      </rPr>
      <t>取得成本</t>
    </r>
    <phoneticPr fontId="30" type="noConversion"/>
  </si>
  <si>
    <r>
      <rPr>
        <b/>
        <sz val="12"/>
        <rFont val="標楷體"/>
        <family val="4"/>
        <charset val="136"/>
      </rPr>
      <t xml:space="preserve">半年收盤平均價
</t>
    </r>
    <r>
      <rPr>
        <b/>
        <sz val="12"/>
        <rFont val="Times New Roman"/>
        <family val="1"/>
      </rPr>
      <t>(</t>
    </r>
    <r>
      <rPr>
        <b/>
        <sz val="12"/>
        <rFont val="標楷體"/>
        <family val="4"/>
        <charset val="136"/>
      </rPr>
      <t>註</t>
    </r>
    <r>
      <rPr>
        <b/>
        <sz val="12"/>
        <rFont val="Times New Roman"/>
        <family val="1"/>
      </rPr>
      <t>11)</t>
    </r>
    <phoneticPr fontId="30" type="noConversion"/>
  </si>
  <si>
    <r>
      <rPr>
        <b/>
        <sz val="12"/>
        <rFont val="標楷體"/>
        <family val="4"/>
        <charset val="136"/>
      </rPr>
      <t>備註</t>
    </r>
  </si>
  <si>
    <r>
      <rPr>
        <b/>
        <sz val="12"/>
        <rFont val="標楷體"/>
        <family val="4"/>
        <charset val="136"/>
      </rPr>
      <t>代號</t>
    </r>
  </si>
  <si>
    <r>
      <rPr>
        <b/>
        <sz val="12"/>
        <rFont val="標楷體"/>
        <family val="4"/>
        <charset val="136"/>
      </rPr>
      <t>名稱</t>
    </r>
  </si>
  <si>
    <r>
      <rPr>
        <b/>
        <sz val="12"/>
        <rFont val="標楷體"/>
        <family val="4"/>
        <charset val="136"/>
      </rPr>
      <t>是否為關係人</t>
    </r>
  </si>
  <si>
    <r>
      <rPr>
        <b/>
        <sz val="12"/>
        <rFont val="標楷體"/>
        <family val="4"/>
        <charset val="136"/>
      </rPr>
      <t>規模</t>
    </r>
  </si>
  <si>
    <r>
      <rPr>
        <b/>
        <sz val="12"/>
        <rFont val="標楷體"/>
        <family val="4"/>
        <charset val="136"/>
      </rPr>
      <t>成立年期</t>
    </r>
  </si>
  <si>
    <r>
      <rPr>
        <b/>
        <sz val="12"/>
        <rFont val="標楷體"/>
        <family val="4"/>
        <charset val="136"/>
      </rPr>
      <t>非以公允價值評價者</t>
    </r>
    <phoneticPr fontId="28" type="noConversion"/>
  </si>
  <si>
    <r>
      <rPr>
        <b/>
        <sz val="12"/>
        <rFont val="標楷體"/>
        <family val="4"/>
        <charset val="136"/>
      </rPr>
      <t>以公允價值評價者</t>
    </r>
  </si>
  <si>
    <r>
      <rPr>
        <sz val="12"/>
        <rFont val="標楷體"/>
        <family val="4"/>
        <charset val="136"/>
      </rPr>
      <t>註</t>
    </r>
    <r>
      <rPr>
        <sz val="12"/>
        <rFont val="Times New Roman"/>
        <family val="1"/>
      </rPr>
      <t>:</t>
    </r>
    <phoneticPr fontId="32" type="noConversion"/>
  </si>
  <si>
    <r>
      <rPr>
        <sz val="12"/>
        <rFont val="標楷體"/>
        <family val="4"/>
        <charset val="136"/>
      </rPr>
      <t>證券及管理機構代號請洽由財團法人保險事業發展中心統一配賦。</t>
    </r>
    <phoneticPr fontId="30" type="noConversion"/>
  </si>
  <si>
    <r>
      <rPr>
        <sz val="12"/>
        <rFont val="標楷體"/>
        <family val="4"/>
        <charset val="136"/>
      </rPr>
      <t>證券種類請依序填列</t>
    </r>
    <r>
      <rPr>
        <sz val="12"/>
        <rFont val="Times New Roman"/>
        <family val="1"/>
      </rPr>
      <t>A.</t>
    </r>
    <r>
      <rPr>
        <sz val="12"/>
        <rFont val="標楷體"/>
        <family val="4"/>
        <charset val="136"/>
      </rPr>
      <t>股票型基金</t>
    </r>
    <r>
      <rPr>
        <sz val="12"/>
        <rFont val="Times New Roman"/>
        <family val="1"/>
      </rPr>
      <t>, B.</t>
    </r>
    <r>
      <rPr>
        <sz val="12"/>
        <rFont val="標楷體"/>
        <family val="4"/>
        <charset val="136"/>
      </rPr>
      <t>債券型基金</t>
    </r>
    <r>
      <rPr>
        <sz val="12"/>
        <rFont val="Times New Roman"/>
        <family val="1"/>
      </rPr>
      <t>, C.</t>
    </r>
    <r>
      <rPr>
        <sz val="12"/>
        <rFont val="標楷體"/>
        <family val="4"/>
        <charset val="136"/>
      </rPr>
      <t>平衡型基金及多重資產型基金</t>
    </r>
    <r>
      <rPr>
        <sz val="12"/>
        <rFont val="Times New Roman"/>
        <family val="1"/>
      </rPr>
      <t>, D.</t>
    </r>
    <r>
      <rPr>
        <sz val="12"/>
        <rFont val="標楷體"/>
        <family val="4"/>
        <charset val="136"/>
      </rPr>
      <t>國內避險型基金</t>
    </r>
    <r>
      <rPr>
        <sz val="12"/>
        <rFont val="Times New Roman"/>
        <family val="1"/>
      </rPr>
      <t>, E.</t>
    </r>
    <r>
      <rPr>
        <sz val="12"/>
        <rFont val="標楷體"/>
        <family val="4"/>
        <charset val="136"/>
      </rPr>
      <t>貨幣型基金</t>
    </r>
    <r>
      <rPr>
        <sz val="12"/>
        <rFont val="Times New Roman"/>
        <family val="1"/>
      </rPr>
      <t>, F1.</t>
    </r>
    <r>
      <rPr>
        <sz val="12"/>
        <rFont val="標楷體"/>
        <family val="4"/>
        <charset val="136"/>
      </rPr>
      <t>國家級投資公司所設立之國內私募股權基金</t>
    </r>
    <r>
      <rPr>
        <sz val="12"/>
        <rFont val="Times New Roman"/>
        <family val="1"/>
      </rPr>
      <t>, F2.</t>
    </r>
    <r>
      <rPr>
        <sz val="12"/>
        <rFont val="標楷體"/>
        <family val="4"/>
        <charset val="136"/>
      </rPr>
      <t>證投信及證券商轉投資子公司擔任普通合夥人設立之國內私募股權基金</t>
    </r>
    <r>
      <rPr>
        <sz val="12"/>
        <rFont val="Times New Roman"/>
        <family val="1"/>
      </rPr>
      <t>, F3.</t>
    </r>
    <r>
      <rPr>
        <sz val="12"/>
        <rFont val="標楷體"/>
        <family val="4"/>
        <charset val="136"/>
      </rPr>
      <t>取得國家發展委員會資格函之國內私募股權基金</t>
    </r>
    <r>
      <rPr>
        <sz val="12"/>
        <rFont val="Times New Roman"/>
        <family val="1"/>
      </rPr>
      <t>, F4.</t>
    </r>
    <r>
      <rPr>
        <sz val="12"/>
        <rFont val="標楷體"/>
        <family val="4"/>
        <charset val="136"/>
      </rPr>
      <t>其他國內私募基金</t>
    </r>
    <r>
      <rPr>
        <sz val="12"/>
        <rFont val="Times New Roman"/>
        <family val="1"/>
      </rPr>
      <t>, G.</t>
    </r>
    <r>
      <rPr>
        <sz val="12"/>
        <rFont val="標楷體"/>
        <family val="4"/>
        <charset val="136"/>
      </rPr>
      <t>指數型基金</t>
    </r>
    <r>
      <rPr>
        <sz val="12"/>
        <rFont val="Times New Roman"/>
        <family val="1"/>
      </rPr>
      <t>, H.</t>
    </r>
    <r>
      <rPr>
        <sz val="12"/>
        <rFont val="標楷體"/>
        <family val="4"/>
        <charset val="136"/>
      </rPr>
      <t>國外不動產投資信託基金</t>
    </r>
    <r>
      <rPr>
        <sz val="12"/>
        <rFont val="Times New Roman"/>
        <family val="1"/>
      </rPr>
      <t>, I.</t>
    </r>
    <r>
      <rPr>
        <sz val="12"/>
        <rFont val="標楷體"/>
        <family val="4"/>
        <charset val="136"/>
      </rPr>
      <t>國外對沖基金</t>
    </r>
    <r>
      <rPr>
        <sz val="12"/>
        <rFont val="Times New Roman"/>
        <family val="1"/>
      </rPr>
      <t>,</t>
    </r>
    <phoneticPr fontId="28" type="noConversion"/>
  </si>
  <si>
    <r>
      <t>J1.</t>
    </r>
    <r>
      <rPr>
        <sz val="12"/>
        <rFont val="標楷體"/>
        <family val="4"/>
        <charset val="136"/>
      </rPr>
      <t>國外私募股權基金</t>
    </r>
    <r>
      <rPr>
        <sz val="12"/>
        <rFont val="Times New Roman"/>
        <family val="1"/>
      </rPr>
      <t>, J2.</t>
    </r>
    <r>
      <rPr>
        <sz val="12"/>
        <rFont val="標楷體"/>
        <family val="4"/>
        <charset val="136"/>
      </rPr>
      <t>國外私募債權基金</t>
    </r>
    <r>
      <rPr>
        <sz val="12"/>
        <rFont val="Times New Roman"/>
        <family val="1"/>
      </rPr>
      <t>, J3.</t>
    </r>
    <r>
      <rPr>
        <sz val="12"/>
        <rFont val="標楷體"/>
        <family val="4"/>
        <charset val="136"/>
      </rPr>
      <t>國外不動產私募基金</t>
    </r>
    <r>
      <rPr>
        <sz val="12"/>
        <rFont val="Times New Roman"/>
        <family val="1"/>
      </rPr>
      <t>, K.</t>
    </r>
    <r>
      <rPr>
        <sz val="12"/>
        <rFont val="標楷體"/>
        <family val="4"/>
        <charset val="136"/>
      </rPr>
      <t>基礎建設基金</t>
    </r>
    <r>
      <rPr>
        <sz val="12"/>
        <rFont val="Times New Roman"/>
        <family val="1"/>
      </rPr>
      <t>, L.</t>
    </r>
    <r>
      <rPr>
        <sz val="12"/>
        <rFont val="標楷體"/>
        <family val="4"/>
        <charset val="136"/>
      </rPr>
      <t>商品基金</t>
    </r>
    <r>
      <rPr>
        <sz val="12"/>
        <rFont val="Times New Roman"/>
        <family val="1"/>
      </rPr>
      <t>, M.</t>
    </r>
    <r>
      <rPr>
        <sz val="12"/>
        <rFont val="標楷體"/>
        <family val="4"/>
        <charset val="136"/>
      </rPr>
      <t>其他；國內基金分類請參考填報手冊中表</t>
    </r>
    <r>
      <rPr>
        <sz val="12"/>
        <rFont val="Times New Roman"/>
        <family val="1"/>
      </rPr>
      <t>05-1</t>
    </r>
    <r>
      <rPr>
        <sz val="12"/>
        <rFont val="標楷體"/>
        <family val="4"/>
        <charset val="136"/>
      </rPr>
      <t>第</t>
    </r>
    <r>
      <rPr>
        <sz val="12"/>
        <rFont val="Times New Roman"/>
        <family val="1"/>
      </rPr>
      <t>50</t>
    </r>
    <r>
      <rPr>
        <sz val="12"/>
        <rFont val="標楷體"/>
        <family val="4"/>
        <charset val="136"/>
      </rPr>
      <t>列之說明。</t>
    </r>
    <r>
      <rPr>
        <sz val="12"/>
        <rFont val="Times New Roman"/>
        <family val="1"/>
      </rPr>
      <t>(</t>
    </r>
    <r>
      <rPr>
        <sz val="12"/>
        <rFont val="標楷體"/>
        <family val="4"/>
        <charset val="136"/>
      </rPr>
      <t>若係屬於國內私募基金者，請直接填列</t>
    </r>
    <r>
      <rPr>
        <sz val="12"/>
        <rFont val="Times New Roman"/>
        <family val="1"/>
      </rPr>
      <t>F1~F4</t>
    </r>
    <r>
      <rPr>
        <sz val="12"/>
        <rFont val="標楷體"/>
        <family val="4"/>
        <charset val="136"/>
      </rPr>
      <t>，而不需考慮</t>
    </r>
    <r>
      <rPr>
        <sz val="12"/>
        <rFont val="Times New Roman"/>
        <family val="1"/>
      </rPr>
      <t>A</t>
    </r>
    <r>
      <rPr>
        <sz val="12"/>
        <rFont val="標楷體"/>
        <family val="4"/>
        <charset val="136"/>
      </rPr>
      <t>至</t>
    </r>
    <r>
      <rPr>
        <sz val="12"/>
        <rFont val="Times New Roman"/>
        <family val="1"/>
      </rPr>
      <t>E</t>
    </r>
    <r>
      <rPr>
        <sz val="12"/>
        <rFont val="標楷體"/>
        <family val="4"/>
        <charset val="136"/>
      </rPr>
      <t>之證券種類。</t>
    </r>
    <r>
      <rPr>
        <sz val="12"/>
        <rFont val="Times New Roman"/>
        <family val="1"/>
      </rPr>
      <t>)</t>
    </r>
    <phoneticPr fontId="30" type="noConversion"/>
  </si>
  <si>
    <r>
      <rPr>
        <sz val="12"/>
        <rFont val="標楷體"/>
        <family val="4"/>
        <charset val="136"/>
      </rPr>
      <t>募集方式請依序填列</t>
    </r>
    <r>
      <rPr>
        <sz val="12"/>
        <rFont val="Times New Roman"/>
        <family val="1"/>
      </rPr>
      <t>A.</t>
    </r>
    <r>
      <rPr>
        <sz val="12"/>
        <rFont val="標楷體"/>
        <family val="4"/>
        <charset val="136"/>
      </rPr>
      <t>公開募集</t>
    </r>
    <r>
      <rPr>
        <sz val="12"/>
        <rFont val="Times New Roman"/>
        <family val="1"/>
      </rPr>
      <t>, B.</t>
    </r>
    <r>
      <rPr>
        <sz val="12"/>
        <rFont val="標楷體"/>
        <family val="4"/>
        <charset val="136"/>
      </rPr>
      <t>私募</t>
    </r>
    <r>
      <rPr>
        <sz val="12"/>
        <rFont val="Times New Roman"/>
        <family val="1"/>
      </rPr>
      <t>, C.</t>
    </r>
    <r>
      <rPr>
        <sz val="12"/>
        <rFont val="標楷體"/>
        <family val="4"/>
        <charset val="136"/>
      </rPr>
      <t>其他。</t>
    </r>
    <phoneticPr fontId="30" type="noConversion"/>
  </si>
  <si>
    <r>
      <rPr>
        <sz val="12"/>
        <rFont val="標楷體"/>
        <family val="4"/>
        <charset val="136"/>
      </rPr>
      <t>是否為關係人請依序填列</t>
    </r>
    <r>
      <rPr>
        <sz val="12"/>
        <rFont val="Times New Roman"/>
        <family val="1"/>
      </rPr>
      <t>A.</t>
    </r>
    <r>
      <rPr>
        <sz val="12"/>
        <rFont val="標楷體"/>
        <family val="4"/>
        <charset val="136"/>
      </rPr>
      <t>否</t>
    </r>
    <r>
      <rPr>
        <sz val="12"/>
        <rFont val="Times New Roman"/>
        <family val="1"/>
      </rPr>
      <t>, B.</t>
    </r>
    <r>
      <rPr>
        <sz val="12"/>
        <rFont val="標楷體"/>
        <family val="4"/>
        <charset val="136"/>
      </rPr>
      <t>關係人</t>
    </r>
    <r>
      <rPr>
        <sz val="12"/>
        <rFont val="Times New Roman"/>
        <family val="1"/>
      </rPr>
      <t>-</t>
    </r>
    <r>
      <rPr>
        <sz val="12"/>
        <rFont val="標楷體"/>
        <family val="4"/>
        <charset val="136"/>
      </rPr>
      <t>非控制與從屬關係</t>
    </r>
    <r>
      <rPr>
        <sz val="12"/>
        <rFont val="Times New Roman"/>
        <family val="1"/>
      </rPr>
      <t>, C.</t>
    </r>
    <r>
      <rPr>
        <sz val="12"/>
        <rFont val="標楷體"/>
        <family val="4"/>
        <charset val="136"/>
      </rPr>
      <t>關係人</t>
    </r>
    <r>
      <rPr>
        <sz val="12"/>
        <rFont val="Times New Roman"/>
        <family val="1"/>
      </rPr>
      <t>-</t>
    </r>
    <r>
      <rPr>
        <sz val="12"/>
        <rFont val="標楷體"/>
        <family val="4"/>
        <charset val="136"/>
      </rPr>
      <t>具控制與從屬關係；所稱關係人係依國際會計準則第二十四號公報及公司法第</t>
    </r>
    <r>
      <rPr>
        <sz val="12"/>
        <rFont val="Times New Roman"/>
        <family val="1"/>
      </rPr>
      <t>369-1~369-3</t>
    </r>
    <r>
      <rPr>
        <sz val="12"/>
        <rFont val="標楷體"/>
        <family val="4"/>
        <charset val="136"/>
      </rPr>
      <t>條、第</t>
    </r>
    <r>
      <rPr>
        <sz val="12"/>
        <rFont val="Times New Roman"/>
        <family val="1"/>
      </rPr>
      <t>369-9</t>
    </r>
    <r>
      <rPr>
        <sz val="12"/>
        <rFont val="標楷體"/>
        <family val="4"/>
        <charset val="136"/>
      </rPr>
      <t>條、及第</t>
    </r>
    <r>
      <rPr>
        <sz val="12"/>
        <rFont val="Times New Roman"/>
        <family val="1"/>
      </rPr>
      <t>369-11</t>
    </r>
    <r>
      <rPr>
        <sz val="12"/>
        <rFont val="標楷體"/>
        <family val="4"/>
        <charset val="136"/>
      </rPr>
      <t>條及關係企業合併營業報告書關係企業合併財務報表及關係報告書編製準則第六條之規定。</t>
    </r>
    <phoneticPr fontId="30" type="noConversion"/>
  </si>
  <si>
    <r>
      <rPr>
        <sz val="12"/>
        <rFont val="標楷體"/>
        <family val="4"/>
        <charset val="136"/>
      </rPr>
      <t>交易種類請依序填列</t>
    </r>
    <r>
      <rPr>
        <sz val="12"/>
        <rFont val="Times New Roman"/>
        <family val="1"/>
      </rPr>
      <t>A.</t>
    </r>
    <r>
      <rPr>
        <sz val="12"/>
        <rFont val="標楷體"/>
        <family val="4"/>
        <charset val="136"/>
      </rPr>
      <t>上市</t>
    </r>
    <r>
      <rPr>
        <sz val="12"/>
        <rFont val="Times New Roman"/>
        <family val="1"/>
      </rPr>
      <t>, B.</t>
    </r>
    <r>
      <rPr>
        <sz val="12"/>
        <rFont val="標楷體"/>
        <family val="4"/>
        <charset val="136"/>
      </rPr>
      <t>上櫃</t>
    </r>
    <r>
      <rPr>
        <sz val="12"/>
        <rFont val="Times New Roman"/>
        <family val="1"/>
      </rPr>
      <t>, C.</t>
    </r>
    <r>
      <rPr>
        <sz val="12"/>
        <rFont val="標楷體"/>
        <family val="4"/>
        <charset val="136"/>
      </rPr>
      <t>興櫃</t>
    </r>
    <r>
      <rPr>
        <sz val="12"/>
        <rFont val="Times New Roman"/>
        <family val="1"/>
      </rPr>
      <t>, D.</t>
    </r>
    <r>
      <rPr>
        <sz val="12"/>
        <rFont val="標楷體"/>
        <family val="4"/>
        <charset val="136"/>
      </rPr>
      <t>其他。</t>
    </r>
    <phoneticPr fontId="30" type="noConversion"/>
  </si>
  <si>
    <r>
      <rPr>
        <sz val="12"/>
        <rFont val="標楷體"/>
        <family val="4"/>
        <charset val="136"/>
      </rPr>
      <t>投資型態請依序填列</t>
    </r>
    <r>
      <rPr>
        <sz val="12"/>
        <rFont val="Times New Roman"/>
        <family val="1"/>
      </rPr>
      <t>A1.</t>
    </r>
    <r>
      <rPr>
        <sz val="12"/>
        <rFont val="標楷體"/>
        <family val="4"/>
        <charset val="136"/>
      </rPr>
      <t>透過損益按公允價值衡量之金融資產</t>
    </r>
    <r>
      <rPr>
        <sz val="12"/>
        <rFont val="Times New Roman"/>
        <family val="1"/>
      </rPr>
      <t>-</t>
    </r>
    <r>
      <rPr>
        <sz val="12"/>
        <rFont val="標楷體"/>
        <family val="4"/>
        <charset val="136"/>
      </rPr>
      <t>採用覆蓋法</t>
    </r>
    <r>
      <rPr>
        <sz val="12"/>
        <rFont val="Times New Roman"/>
        <family val="1"/>
      </rPr>
      <t>, A2.</t>
    </r>
    <r>
      <rPr>
        <sz val="12"/>
        <rFont val="標楷體"/>
        <family val="4"/>
        <charset val="136"/>
      </rPr>
      <t>透過損益按公允價值衡量之金融資產</t>
    </r>
    <r>
      <rPr>
        <sz val="12"/>
        <rFont val="Times New Roman"/>
        <family val="1"/>
      </rPr>
      <t>-</t>
    </r>
    <r>
      <rPr>
        <sz val="12"/>
        <rFont val="標楷體"/>
        <family val="4"/>
        <charset val="136"/>
      </rPr>
      <t>未採用覆蓋法</t>
    </r>
    <r>
      <rPr>
        <sz val="12"/>
        <rFont val="Times New Roman"/>
        <family val="1"/>
      </rPr>
      <t>, B.</t>
    </r>
    <r>
      <rPr>
        <sz val="12"/>
        <rFont val="標楷體"/>
        <family val="4"/>
        <charset val="136"/>
      </rPr>
      <t>透過其他綜合損益按公允價值衡量之金融資產</t>
    </r>
    <r>
      <rPr>
        <sz val="12"/>
        <rFont val="Times New Roman"/>
        <family val="1"/>
      </rPr>
      <t>, C.</t>
    </r>
    <r>
      <rPr>
        <sz val="12"/>
        <rFont val="標楷體"/>
        <family val="4"/>
        <charset val="136"/>
      </rPr>
      <t>按攤銷後成本衡量之金融資產</t>
    </r>
    <r>
      <rPr>
        <sz val="12"/>
        <rFont val="Times New Roman"/>
        <family val="1"/>
      </rPr>
      <t>,D.</t>
    </r>
    <r>
      <rPr>
        <sz val="12"/>
        <rFont val="標楷體"/>
        <family val="4"/>
        <charset val="136"/>
      </rPr>
      <t>其他金融資產。</t>
    </r>
    <phoneticPr fontId="30" type="noConversion"/>
  </si>
  <si>
    <r>
      <rPr>
        <sz val="12"/>
        <rFont val="標楷體"/>
        <family val="4"/>
        <charset val="136"/>
      </rPr>
      <t>管理機構規模欄請填列管理機構所管理基金總資產淨值幾億美元（請以期末匯率換算</t>
    </r>
    <r>
      <rPr>
        <sz val="12"/>
        <rFont val="Times New Roman"/>
        <family val="1"/>
      </rPr>
      <t>,</t>
    </r>
    <r>
      <rPr>
        <sz val="12"/>
        <rFont val="標楷體"/>
        <family val="4"/>
        <charset val="136"/>
      </rPr>
      <t>若屬非美元資產請換算為美元資產），國內投資免填。</t>
    </r>
    <phoneticPr fontId="30" type="noConversion"/>
  </si>
  <si>
    <r>
      <rPr>
        <sz val="12"/>
        <rFont val="標楷體"/>
        <family val="4"/>
        <charset val="136"/>
      </rPr>
      <t>基金規模與管理機構規模及成立年期均以購買時點認計，並得自九十三年一月一日以後新購之標的予以填列，國內投資免填。</t>
    </r>
    <phoneticPr fontId="30" type="noConversion"/>
  </si>
  <si>
    <r>
      <rPr>
        <sz val="12"/>
        <rFont val="標楷體"/>
        <family val="4"/>
        <charset val="136"/>
      </rPr>
      <t>本表均含國內外投資，若屬國外投資者於持有資產幣別請填該幣別代號如</t>
    </r>
    <r>
      <rPr>
        <sz val="12"/>
        <rFont val="Times New Roman"/>
        <family val="1"/>
      </rPr>
      <t>USD</t>
    </r>
    <r>
      <rPr>
        <sz val="12"/>
        <rFont val="標楷體"/>
        <family val="4"/>
        <charset val="136"/>
      </rPr>
      <t>，若投資新興市場而按已開發國家幣別計價者，請將該幣別增加一碼如</t>
    </r>
    <r>
      <rPr>
        <sz val="12"/>
        <rFont val="Times New Roman"/>
        <family val="1"/>
      </rPr>
      <t>USD-1</t>
    </r>
    <r>
      <rPr>
        <sz val="12"/>
        <rFont val="標楷體"/>
        <family val="4"/>
        <charset val="136"/>
      </rPr>
      <t>，並請以期末匯率換算為新台幣帳面價值。</t>
    </r>
    <phoneticPr fontId="30" type="noConversion"/>
  </si>
  <si>
    <r>
      <rPr>
        <sz val="12"/>
        <rFont val="標楷體"/>
        <family val="4"/>
        <charset val="136"/>
      </rPr>
      <t>保管情形請填保管機構名稱及帳號，若屬集保帳戶請填集保。</t>
    </r>
    <phoneticPr fontId="30" type="noConversion"/>
  </si>
  <si>
    <r>
      <rPr>
        <sz val="12"/>
        <rFont val="標楷體"/>
        <family val="4"/>
        <charset val="136"/>
      </rPr>
      <t>係指依資產負債表日前半年每日收盤價計算之算術平均價格。</t>
    </r>
    <phoneticPr fontId="30" type="noConversion"/>
  </si>
  <si>
    <r>
      <rPr>
        <sz val="12"/>
        <rFont val="標楷體"/>
        <family val="4"/>
        <charset val="136"/>
      </rPr>
      <t>表</t>
    </r>
    <r>
      <rPr>
        <sz val="12"/>
        <rFont val="Times New Roman"/>
        <family val="1"/>
      </rPr>
      <t>12-2</t>
    </r>
    <r>
      <rPr>
        <sz val="12"/>
        <rFont val="標楷體"/>
        <family val="4"/>
        <charset val="136"/>
      </rPr>
      <t>：受益憑證及國外表彰基金餘額明細表</t>
    </r>
    <r>
      <rPr>
        <sz val="12"/>
        <rFont val="Times New Roman"/>
        <family val="1"/>
      </rPr>
      <t>(</t>
    </r>
    <r>
      <rPr>
        <sz val="12"/>
        <rFont val="標楷體"/>
        <family val="4"/>
        <charset val="136"/>
      </rPr>
      <t>總計</t>
    </r>
    <r>
      <rPr>
        <sz val="12"/>
        <rFont val="Times New Roman"/>
        <family val="1"/>
      </rPr>
      <t>)</t>
    </r>
    <phoneticPr fontId="30" type="noConversion"/>
  </si>
  <si>
    <r>
      <rPr>
        <sz val="12"/>
        <rFont val="標楷體"/>
        <family val="4"/>
        <charset val="136"/>
      </rPr>
      <t>單位：新台幣元</t>
    </r>
    <r>
      <rPr>
        <sz val="12"/>
        <rFont val="Times New Roman"/>
        <family val="1"/>
      </rPr>
      <t>, %</t>
    </r>
    <phoneticPr fontId="28" type="noConversion"/>
  </si>
  <si>
    <r>
      <rPr>
        <b/>
        <sz val="12"/>
        <rFont val="標楷體"/>
        <family val="4"/>
        <charset val="136"/>
      </rPr>
      <t>受益憑證</t>
    </r>
    <r>
      <rPr>
        <b/>
        <sz val="12"/>
        <rFont val="Times New Roman"/>
        <family val="1"/>
      </rPr>
      <t>(</t>
    </r>
    <r>
      <rPr>
        <b/>
        <sz val="12"/>
        <rFont val="標楷體"/>
        <family val="4"/>
        <charset val="136"/>
      </rPr>
      <t>基金</t>
    </r>
    <r>
      <rPr>
        <b/>
        <sz val="12"/>
        <rFont val="Times New Roman"/>
        <family val="1"/>
      </rPr>
      <t>)</t>
    </r>
    <r>
      <rPr>
        <b/>
        <sz val="12"/>
        <rFont val="標楷體"/>
        <family val="4"/>
        <charset val="136"/>
      </rPr>
      <t>種類</t>
    </r>
    <phoneticPr fontId="30" type="noConversion"/>
  </si>
  <si>
    <r>
      <rPr>
        <b/>
        <sz val="12"/>
        <rFont val="標楷體"/>
        <family val="4"/>
        <charset val="136"/>
      </rPr>
      <t>國內投資</t>
    </r>
  </si>
  <si>
    <r>
      <rPr>
        <b/>
        <sz val="12"/>
        <rFont val="標楷體"/>
        <family val="4"/>
        <charset val="136"/>
      </rPr>
      <t>國外投資</t>
    </r>
  </si>
  <si>
    <r>
      <rPr>
        <b/>
        <sz val="12"/>
        <rFont val="標楷體"/>
        <family val="4"/>
        <charset val="136"/>
      </rPr>
      <t>國內外投資合計</t>
    </r>
  </si>
  <si>
    <r>
      <rPr>
        <b/>
        <sz val="12"/>
        <rFont val="標楷體"/>
        <family val="4"/>
        <charset val="136"/>
      </rPr>
      <t>最近公允價值或淨值總金額</t>
    </r>
    <phoneticPr fontId="30" type="noConversion"/>
  </si>
  <si>
    <r>
      <rPr>
        <b/>
        <sz val="12"/>
        <rFont val="標楷體"/>
        <family val="4"/>
        <charset val="136"/>
      </rPr>
      <t>未實現損益</t>
    </r>
    <r>
      <rPr>
        <b/>
        <sz val="12"/>
        <rFont val="Times New Roman"/>
        <family val="1"/>
      </rPr>
      <t>-</t>
    </r>
    <r>
      <rPr>
        <b/>
        <sz val="12"/>
        <rFont val="標楷體"/>
        <family val="4"/>
        <charset val="136"/>
      </rPr>
      <t>非以公允價值評價者</t>
    </r>
    <phoneticPr fontId="32" type="noConversion"/>
  </si>
  <si>
    <r>
      <rPr>
        <b/>
        <sz val="12"/>
        <rFont val="標楷體"/>
        <family val="4"/>
        <charset val="136"/>
      </rPr>
      <t>未實現損益</t>
    </r>
    <r>
      <rPr>
        <b/>
        <sz val="12"/>
        <rFont val="Times New Roman"/>
        <family val="1"/>
      </rPr>
      <t>-</t>
    </r>
    <r>
      <rPr>
        <b/>
        <sz val="12"/>
        <rFont val="標楷體"/>
        <family val="4"/>
        <charset val="136"/>
      </rPr>
      <t>以公允價值評價者</t>
    </r>
  </si>
  <si>
    <r>
      <rPr>
        <sz val="12"/>
        <rFont val="標楷體"/>
        <family val="4"/>
        <charset val="136"/>
      </rPr>
      <t>非關係人股票型受益憑證</t>
    </r>
    <r>
      <rPr>
        <sz val="12"/>
        <rFont val="Times New Roman"/>
        <family val="1"/>
      </rPr>
      <t>(</t>
    </r>
    <r>
      <rPr>
        <sz val="12"/>
        <rFont val="標楷體"/>
        <family val="4"/>
        <charset val="136"/>
      </rPr>
      <t>基金</t>
    </r>
    <r>
      <rPr>
        <sz val="12"/>
        <rFont val="Times New Roman"/>
        <family val="1"/>
      </rPr>
      <t>)</t>
    </r>
    <phoneticPr fontId="30" type="noConversion"/>
  </si>
  <si>
    <r>
      <rPr>
        <sz val="12"/>
        <rFont val="標楷體"/>
        <family val="4"/>
        <charset val="136"/>
      </rPr>
      <t>非關係人債券型受益憑證</t>
    </r>
    <r>
      <rPr>
        <sz val="12"/>
        <rFont val="Times New Roman"/>
        <family val="1"/>
      </rPr>
      <t>(</t>
    </r>
    <r>
      <rPr>
        <sz val="12"/>
        <rFont val="標楷體"/>
        <family val="4"/>
        <charset val="136"/>
      </rPr>
      <t>基金</t>
    </r>
    <r>
      <rPr>
        <sz val="12"/>
        <rFont val="Times New Roman"/>
        <family val="1"/>
      </rPr>
      <t>)</t>
    </r>
    <phoneticPr fontId="30" type="noConversion"/>
  </si>
  <si>
    <r>
      <rPr>
        <sz val="12"/>
        <rFont val="標楷體"/>
        <family val="4"/>
        <charset val="136"/>
      </rPr>
      <t>非關係人平衡型及多重資產型受益憑證</t>
    </r>
    <r>
      <rPr>
        <sz val="12"/>
        <rFont val="Times New Roman"/>
        <family val="1"/>
      </rPr>
      <t>(</t>
    </r>
    <r>
      <rPr>
        <sz val="12"/>
        <rFont val="標楷體"/>
        <family val="4"/>
        <charset val="136"/>
      </rPr>
      <t>基金</t>
    </r>
    <r>
      <rPr>
        <sz val="12"/>
        <rFont val="Times New Roman"/>
        <family val="1"/>
      </rPr>
      <t>)</t>
    </r>
    <phoneticPr fontId="30" type="noConversion"/>
  </si>
  <si>
    <r>
      <rPr>
        <sz val="12"/>
        <rFont val="標楷體"/>
        <family val="4"/>
        <charset val="136"/>
      </rPr>
      <t>具控制與從屬關係之關係人受益憑證</t>
    </r>
    <r>
      <rPr>
        <sz val="12"/>
        <rFont val="Times New Roman"/>
        <family val="1"/>
      </rPr>
      <t>(</t>
    </r>
    <r>
      <rPr>
        <sz val="12"/>
        <rFont val="標楷體"/>
        <family val="4"/>
        <charset val="136"/>
      </rPr>
      <t>基金</t>
    </r>
    <r>
      <rPr>
        <sz val="12"/>
        <rFont val="Times New Roman"/>
        <family val="1"/>
      </rPr>
      <t>)</t>
    </r>
    <phoneticPr fontId="30" type="noConversion"/>
  </si>
  <si>
    <r>
      <rPr>
        <sz val="12"/>
        <rFont val="標楷體"/>
        <family val="4"/>
        <charset val="136"/>
      </rPr>
      <t>非控制與從屬關係之關係人受益憑證</t>
    </r>
    <r>
      <rPr>
        <sz val="12"/>
        <rFont val="Times New Roman"/>
        <family val="1"/>
      </rPr>
      <t>(</t>
    </r>
    <r>
      <rPr>
        <sz val="12"/>
        <rFont val="標楷體"/>
        <family val="4"/>
        <charset val="136"/>
      </rPr>
      <t>基金</t>
    </r>
    <r>
      <rPr>
        <sz val="12"/>
        <rFont val="Times New Roman"/>
        <family val="1"/>
      </rPr>
      <t>)</t>
    </r>
    <phoneticPr fontId="30" type="noConversion"/>
  </si>
  <si>
    <r>
      <rPr>
        <sz val="12"/>
        <rFont val="標楷體"/>
        <family val="4"/>
        <charset val="136"/>
      </rPr>
      <t>上市受益憑證</t>
    </r>
    <r>
      <rPr>
        <sz val="12"/>
        <rFont val="Times New Roman"/>
        <family val="1"/>
      </rPr>
      <t>(</t>
    </r>
    <r>
      <rPr>
        <sz val="12"/>
        <rFont val="標楷體"/>
        <family val="4"/>
        <charset val="136"/>
      </rPr>
      <t>基金</t>
    </r>
    <r>
      <rPr>
        <sz val="12"/>
        <rFont val="Times New Roman"/>
        <family val="1"/>
      </rPr>
      <t>)</t>
    </r>
    <phoneticPr fontId="30" type="noConversion"/>
  </si>
  <si>
    <r>
      <rPr>
        <sz val="12"/>
        <rFont val="標楷體"/>
        <family val="4"/>
        <charset val="136"/>
      </rPr>
      <t>上櫃受益憑證</t>
    </r>
    <r>
      <rPr>
        <sz val="12"/>
        <rFont val="Times New Roman"/>
        <family val="1"/>
      </rPr>
      <t>(</t>
    </r>
    <r>
      <rPr>
        <sz val="12"/>
        <rFont val="標楷體"/>
        <family val="4"/>
        <charset val="136"/>
      </rPr>
      <t>基金</t>
    </r>
    <r>
      <rPr>
        <sz val="12"/>
        <rFont val="Times New Roman"/>
        <family val="1"/>
      </rPr>
      <t>)</t>
    </r>
    <phoneticPr fontId="30" type="noConversion"/>
  </si>
  <si>
    <r>
      <rPr>
        <sz val="12"/>
        <rFont val="標楷體"/>
        <family val="4"/>
        <charset val="136"/>
      </rPr>
      <t>興櫃受益憑證</t>
    </r>
    <r>
      <rPr>
        <sz val="12"/>
        <rFont val="Times New Roman"/>
        <family val="1"/>
      </rPr>
      <t>(</t>
    </r>
    <r>
      <rPr>
        <sz val="12"/>
        <rFont val="標楷體"/>
        <family val="4"/>
        <charset val="136"/>
      </rPr>
      <t>基金</t>
    </r>
    <r>
      <rPr>
        <sz val="12"/>
        <rFont val="Times New Roman"/>
        <family val="1"/>
      </rPr>
      <t>)</t>
    </r>
    <phoneticPr fontId="30" type="noConversion"/>
  </si>
  <si>
    <r>
      <rPr>
        <sz val="12"/>
        <rFont val="標楷體"/>
        <family val="4"/>
        <charset val="136"/>
      </rPr>
      <t>非屬上市上櫃興櫃之其他受益憑證</t>
    </r>
    <r>
      <rPr>
        <sz val="12"/>
        <rFont val="Times New Roman"/>
        <family val="1"/>
      </rPr>
      <t>(</t>
    </r>
    <r>
      <rPr>
        <sz val="12"/>
        <rFont val="標楷體"/>
        <family val="4"/>
        <charset val="136"/>
      </rPr>
      <t>基金</t>
    </r>
    <r>
      <rPr>
        <sz val="12"/>
        <rFont val="Times New Roman"/>
        <family val="1"/>
      </rPr>
      <t>)</t>
    </r>
    <phoneticPr fontId="30" type="noConversion"/>
  </si>
  <si>
    <r>
      <rPr>
        <sz val="12"/>
        <rFont val="標楷體"/>
        <family val="4"/>
        <charset val="136"/>
      </rPr>
      <t>股票型受益憑證</t>
    </r>
    <r>
      <rPr>
        <sz val="12"/>
        <rFont val="Times New Roman"/>
        <family val="1"/>
      </rPr>
      <t>(</t>
    </r>
    <r>
      <rPr>
        <sz val="12"/>
        <rFont val="標楷體"/>
        <family val="4"/>
        <charset val="136"/>
      </rPr>
      <t>基金</t>
    </r>
    <r>
      <rPr>
        <sz val="12"/>
        <rFont val="Times New Roman"/>
        <family val="1"/>
      </rPr>
      <t>)</t>
    </r>
    <phoneticPr fontId="30" type="noConversion"/>
  </si>
  <si>
    <r>
      <rPr>
        <sz val="12"/>
        <rFont val="標楷體"/>
        <family val="4"/>
        <charset val="136"/>
      </rPr>
      <t>債券型受益憑證</t>
    </r>
    <r>
      <rPr>
        <sz val="12"/>
        <rFont val="Times New Roman"/>
        <family val="1"/>
      </rPr>
      <t>(</t>
    </r>
    <r>
      <rPr>
        <sz val="12"/>
        <rFont val="標楷體"/>
        <family val="4"/>
        <charset val="136"/>
      </rPr>
      <t>基金</t>
    </r>
    <r>
      <rPr>
        <sz val="12"/>
        <rFont val="Times New Roman"/>
        <family val="1"/>
      </rPr>
      <t>)</t>
    </r>
    <phoneticPr fontId="30" type="noConversion"/>
  </si>
  <si>
    <r>
      <rPr>
        <sz val="12"/>
        <rFont val="標楷體"/>
        <family val="4"/>
        <charset val="136"/>
      </rPr>
      <t>平衡型及多重資產型受益憑證</t>
    </r>
    <r>
      <rPr>
        <sz val="12"/>
        <rFont val="Times New Roman"/>
        <family val="1"/>
      </rPr>
      <t>(</t>
    </r>
    <r>
      <rPr>
        <sz val="12"/>
        <rFont val="標楷體"/>
        <family val="4"/>
        <charset val="136"/>
      </rPr>
      <t>基金</t>
    </r>
    <r>
      <rPr>
        <sz val="12"/>
        <rFont val="Times New Roman"/>
        <family val="1"/>
      </rPr>
      <t>)</t>
    </r>
    <phoneticPr fontId="30" type="noConversion"/>
  </si>
  <si>
    <r>
      <rPr>
        <sz val="12"/>
        <rFont val="標楷體"/>
        <family val="4"/>
        <charset val="136"/>
      </rPr>
      <t>國內避險型受益憑證</t>
    </r>
    <r>
      <rPr>
        <sz val="12"/>
        <rFont val="Times New Roman"/>
        <family val="1"/>
      </rPr>
      <t>(</t>
    </r>
    <r>
      <rPr>
        <sz val="12"/>
        <rFont val="標楷體"/>
        <family val="4"/>
        <charset val="136"/>
      </rPr>
      <t>基金</t>
    </r>
    <r>
      <rPr>
        <sz val="12"/>
        <rFont val="Times New Roman"/>
        <family val="1"/>
      </rPr>
      <t>)</t>
    </r>
    <phoneticPr fontId="30" type="noConversion"/>
  </si>
  <si>
    <r>
      <rPr>
        <sz val="12"/>
        <rFont val="標楷體"/>
        <family val="4"/>
        <charset val="136"/>
      </rPr>
      <t>貨幣型受益憑證</t>
    </r>
    <r>
      <rPr>
        <sz val="12"/>
        <rFont val="Times New Roman"/>
        <family val="1"/>
      </rPr>
      <t>(</t>
    </r>
    <r>
      <rPr>
        <sz val="12"/>
        <rFont val="標楷體"/>
        <family val="4"/>
        <charset val="136"/>
      </rPr>
      <t>基金</t>
    </r>
    <r>
      <rPr>
        <sz val="12"/>
        <rFont val="Times New Roman"/>
        <family val="1"/>
      </rPr>
      <t>)</t>
    </r>
    <phoneticPr fontId="28" type="noConversion"/>
  </si>
  <si>
    <r>
      <rPr>
        <sz val="12"/>
        <rFont val="標楷體"/>
        <family val="4"/>
        <charset val="136"/>
      </rPr>
      <t>國家級投資公司所設立之國內私募股權基金</t>
    </r>
    <phoneticPr fontId="30" type="noConversion"/>
  </si>
  <si>
    <r>
      <rPr>
        <sz val="12"/>
        <rFont val="標楷體"/>
        <family val="4"/>
        <charset val="136"/>
      </rPr>
      <t>證投信及證券商轉投資子公司擔任普通合夥人設立之國內私募股權基金</t>
    </r>
    <phoneticPr fontId="30" type="noConversion"/>
  </si>
  <si>
    <r>
      <rPr>
        <sz val="12"/>
        <rFont val="標楷體"/>
        <family val="4"/>
        <charset val="136"/>
      </rPr>
      <t>其他國內私募受益憑證</t>
    </r>
    <r>
      <rPr>
        <sz val="12"/>
        <rFont val="Times New Roman"/>
        <family val="1"/>
      </rPr>
      <t>(</t>
    </r>
    <r>
      <rPr>
        <sz val="12"/>
        <rFont val="標楷體"/>
        <family val="4"/>
        <charset val="136"/>
      </rPr>
      <t>基金</t>
    </r>
    <r>
      <rPr>
        <sz val="12"/>
        <rFont val="Times New Roman"/>
        <family val="1"/>
      </rPr>
      <t>)</t>
    </r>
  </si>
  <si>
    <r>
      <rPr>
        <sz val="12"/>
        <rFont val="標楷體"/>
        <family val="4"/>
        <charset val="136"/>
      </rPr>
      <t>指數型基金</t>
    </r>
    <phoneticPr fontId="30" type="noConversion"/>
  </si>
  <si>
    <r>
      <rPr>
        <sz val="12"/>
        <rFont val="標楷體"/>
        <family val="4"/>
        <charset val="136"/>
      </rPr>
      <t>國外不動產投資信託基金</t>
    </r>
    <phoneticPr fontId="30" type="noConversion"/>
  </si>
  <si>
    <r>
      <rPr>
        <sz val="12"/>
        <rFont val="標楷體"/>
        <family val="4"/>
        <charset val="136"/>
      </rPr>
      <t>國外對沖基金</t>
    </r>
    <phoneticPr fontId="30" type="noConversion"/>
  </si>
  <si>
    <r>
      <rPr>
        <sz val="12"/>
        <rFont val="標楷體"/>
        <family val="4"/>
        <charset val="136"/>
      </rPr>
      <t>國外私募股權基金</t>
    </r>
    <phoneticPr fontId="30" type="noConversion"/>
  </si>
  <si>
    <r>
      <rPr>
        <sz val="12"/>
        <rFont val="標楷體"/>
        <family val="4"/>
        <charset val="136"/>
      </rPr>
      <t>國外私募債權基金</t>
    </r>
    <phoneticPr fontId="30" type="noConversion"/>
  </si>
  <si>
    <r>
      <rPr>
        <sz val="12"/>
        <rFont val="標楷體"/>
        <family val="4"/>
        <charset val="136"/>
      </rPr>
      <t>國外不動產私募基金</t>
    </r>
    <phoneticPr fontId="30" type="noConversion"/>
  </si>
  <si>
    <r>
      <rPr>
        <sz val="12"/>
        <rFont val="標楷體"/>
        <family val="4"/>
        <charset val="136"/>
      </rPr>
      <t>基礎建設基金</t>
    </r>
    <phoneticPr fontId="30" type="noConversion"/>
  </si>
  <si>
    <r>
      <rPr>
        <sz val="12"/>
        <rFont val="標楷體"/>
        <family val="4"/>
        <charset val="136"/>
      </rPr>
      <t>商品基金</t>
    </r>
    <phoneticPr fontId="30" type="noConversion"/>
  </si>
  <si>
    <r>
      <rPr>
        <sz val="12"/>
        <rFont val="標楷體"/>
        <family val="4"/>
        <charset val="136"/>
      </rPr>
      <t>其他</t>
    </r>
    <phoneticPr fontId="30" type="noConversion"/>
  </si>
  <si>
    <r>
      <rPr>
        <sz val="12"/>
        <rFont val="標楷體"/>
        <family val="4"/>
        <charset val="136"/>
      </rPr>
      <t>期末受益憑證</t>
    </r>
    <r>
      <rPr>
        <sz val="12"/>
        <rFont val="Times New Roman"/>
        <family val="1"/>
      </rPr>
      <t>(</t>
    </r>
    <r>
      <rPr>
        <sz val="12"/>
        <rFont val="標楷體"/>
        <family val="4"/>
        <charset val="136"/>
      </rPr>
      <t>基金</t>
    </r>
    <r>
      <rPr>
        <sz val="12"/>
        <rFont val="Times New Roman"/>
        <family val="1"/>
      </rPr>
      <t>)</t>
    </r>
    <r>
      <rPr>
        <sz val="12"/>
        <rFont val="標楷體"/>
        <family val="4"/>
        <charset val="136"/>
      </rPr>
      <t>投資餘額</t>
    </r>
    <r>
      <rPr>
        <sz val="12"/>
        <rFont val="Times New Roman"/>
        <family val="1"/>
      </rPr>
      <t>(</t>
    </r>
    <r>
      <rPr>
        <sz val="12"/>
        <rFont val="標楷體"/>
        <family val="4"/>
        <charset val="136"/>
      </rPr>
      <t>列</t>
    </r>
    <r>
      <rPr>
        <sz val="12"/>
        <rFont val="Times New Roman"/>
        <family val="1"/>
      </rPr>
      <t>6-9</t>
    </r>
    <r>
      <rPr>
        <sz val="12"/>
        <rFont val="標楷體"/>
        <family val="4"/>
        <charset val="136"/>
      </rPr>
      <t>合計</t>
    </r>
    <r>
      <rPr>
        <sz val="12"/>
        <rFont val="Times New Roman"/>
        <family val="1"/>
      </rPr>
      <t>)</t>
    </r>
    <phoneticPr fontId="30" type="noConversion"/>
  </si>
  <si>
    <r>
      <rPr>
        <b/>
        <sz val="12"/>
        <rFont val="標楷體"/>
        <family val="4"/>
        <charset val="136"/>
      </rPr>
      <t>列號</t>
    </r>
    <phoneticPr fontId="30" type="noConversion"/>
  </si>
  <si>
    <r>
      <rPr>
        <b/>
        <sz val="12"/>
        <rFont val="標楷體"/>
        <family val="4"/>
        <charset val="136"/>
      </rPr>
      <t>半年收盤平均價</t>
    </r>
    <phoneticPr fontId="30" type="noConversion"/>
  </si>
  <si>
    <r>
      <rPr>
        <sz val="12"/>
        <rFont val="標楷體"/>
        <family val="4"/>
        <charset val="136"/>
      </rPr>
      <t>一、國外關係人投資</t>
    </r>
    <phoneticPr fontId="30" type="noConversion"/>
  </si>
  <si>
    <r>
      <t>(</t>
    </r>
    <r>
      <rPr>
        <sz val="12"/>
        <rFont val="標楷體"/>
        <family val="4"/>
        <charset val="136"/>
      </rPr>
      <t>一</t>
    </r>
    <r>
      <rPr>
        <sz val="12"/>
        <rFont val="Times New Roman"/>
        <family val="1"/>
      </rPr>
      <t xml:space="preserve">) </t>
    </r>
    <r>
      <rPr>
        <sz val="12"/>
        <rFont val="標楷體"/>
        <family val="4"/>
        <charset val="136"/>
      </rPr>
      <t>具控制與從屬關係</t>
    </r>
    <phoneticPr fontId="30" type="noConversion"/>
  </si>
  <si>
    <r>
      <rPr>
        <sz val="12"/>
        <rFont val="標楷體"/>
        <family val="4"/>
        <charset val="136"/>
      </rPr>
      <t>股票型受益憑證</t>
    </r>
    <r>
      <rPr>
        <sz val="12"/>
        <rFont val="Times New Roman"/>
        <family val="1"/>
      </rPr>
      <t>(</t>
    </r>
    <r>
      <rPr>
        <sz val="12"/>
        <rFont val="標楷體"/>
        <family val="4"/>
        <charset val="136"/>
      </rPr>
      <t>基金</t>
    </r>
    <r>
      <rPr>
        <sz val="12"/>
        <rFont val="Times New Roman"/>
        <family val="1"/>
      </rPr>
      <t>)</t>
    </r>
  </si>
  <si>
    <r>
      <rPr>
        <sz val="12"/>
        <rFont val="標楷體"/>
        <family val="4"/>
        <charset val="136"/>
      </rPr>
      <t>債券型受益憑證</t>
    </r>
    <r>
      <rPr>
        <sz val="12"/>
        <rFont val="Times New Roman"/>
        <family val="1"/>
      </rPr>
      <t>(</t>
    </r>
    <r>
      <rPr>
        <sz val="12"/>
        <rFont val="標楷體"/>
        <family val="4"/>
        <charset val="136"/>
      </rPr>
      <t>基金</t>
    </r>
    <r>
      <rPr>
        <sz val="12"/>
        <rFont val="Times New Roman"/>
        <family val="1"/>
      </rPr>
      <t>)</t>
    </r>
  </si>
  <si>
    <r>
      <rPr>
        <sz val="12"/>
        <rFont val="標楷體"/>
        <family val="4"/>
        <charset val="136"/>
      </rPr>
      <t>貨幣型受益憑證</t>
    </r>
    <r>
      <rPr>
        <sz val="12"/>
        <rFont val="Times New Roman"/>
        <family val="1"/>
      </rPr>
      <t>(</t>
    </r>
    <r>
      <rPr>
        <sz val="12"/>
        <rFont val="標楷體"/>
        <family val="4"/>
        <charset val="136"/>
      </rPr>
      <t>基金</t>
    </r>
    <r>
      <rPr>
        <sz val="12"/>
        <rFont val="Times New Roman"/>
        <family val="1"/>
      </rPr>
      <t>)</t>
    </r>
  </si>
  <si>
    <r>
      <rPr>
        <sz val="12"/>
        <rFont val="標楷體"/>
        <family val="4"/>
        <charset val="136"/>
      </rPr>
      <t>國外私募股權基金</t>
    </r>
  </si>
  <si>
    <r>
      <rPr>
        <sz val="12"/>
        <rFont val="標楷體"/>
        <family val="4"/>
        <charset val="136"/>
      </rPr>
      <t>國外私募債權基金</t>
    </r>
  </si>
  <si>
    <r>
      <rPr>
        <sz val="12"/>
        <rFont val="標楷體"/>
        <family val="4"/>
        <charset val="136"/>
      </rPr>
      <t>國外不動產私募基金</t>
    </r>
  </si>
  <si>
    <r>
      <t>(</t>
    </r>
    <r>
      <rPr>
        <sz val="12"/>
        <rFont val="標楷體"/>
        <family val="4"/>
        <charset val="136"/>
      </rPr>
      <t>二</t>
    </r>
    <r>
      <rPr>
        <sz val="12"/>
        <rFont val="Times New Roman"/>
        <family val="1"/>
      </rPr>
      <t xml:space="preserve">) </t>
    </r>
    <r>
      <rPr>
        <sz val="12"/>
        <rFont val="標楷體"/>
        <family val="4"/>
        <charset val="136"/>
      </rPr>
      <t>非具控制與從屬關係</t>
    </r>
    <phoneticPr fontId="30" type="noConversion"/>
  </si>
  <si>
    <r>
      <rPr>
        <sz val="12"/>
        <rFont val="標楷體"/>
        <family val="4"/>
        <charset val="136"/>
      </rPr>
      <t>二、國外非關係人投資</t>
    </r>
    <phoneticPr fontId="30" type="noConversion"/>
  </si>
  <si>
    <r>
      <t>(</t>
    </r>
    <r>
      <rPr>
        <sz val="12"/>
        <rFont val="標楷體"/>
        <family val="4"/>
        <charset val="136"/>
      </rPr>
      <t>一</t>
    </r>
    <r>
      <rPr>
        <sz val="12"/>
        <rFont val="Times New Roman"/>
        <family val="1"/>
      </rPr>
      <t>)</t>
    </r>
    <r>
      <rPr>
        <sz val="12"/>
        <rFont val="標楷體"/>
        <family val="4"/>
        <charset val="136"/>
      </rPr>
      <t>已關發國家</t>
    </r>
    <phoneticPr fontId="30" type="noConversion"/>
  </si>
  <si>
    <r>
      <t>(</t>
    </r>
    <r>
      <rPr>
        <sz val="12"/>
        <rFont val="標楷體"/>
        <family val="4"/>
        <charset val="136"/>
      </rPr>
      <t>二</t>
    </r>
    <r>
      <rPr>
        <sz val="12"/>
        <rFont val="Times New Roman"/>
        <family val="1"/>
      </rPr>
      <t>)</t>
    </r>
    <r>
      <rPr>
        <sz val="12"/>
        <rFont val="標楷體"/>
        <family val="4"/>
        <charset val="136"/>
      </rPr>
      <t>新興市場</t>
    </r>
    <phoneticPr fontId="30" type="noConversion"/>
  </si>
  <si>
    <r>
      <rPr>
        <sz val="12"/>
        <rFont val="標楷體"/>
        <family val="4"/>
        <charset val="136"/>
      </rPr>
      <t>註</t>
    </r>
    <r>
      <rPr>
        <sz val="12"/>
        <rFont val="Times New Roman"/>
        <family val="1"/>
      </rPr>
      <t>:</t>
    </r>
    <phoneticPr fontId="30" type="noConversion"/>
  </si>
  <si>
    <r>
      <rPr>
        <sz val="12"/>
        <rFont val="標楷體"/>
        <family val="4"/>
        <charset val="136"/>
      </rPr>
      <t>各列屬於屬性分類無需加總</t>
    </r>
  </si>
  <si>
    <r>
      <rPr>
        <sz val="12"/>
        <rFont val="標楷體"/>
        <family val="4"/>
        <charset val="136"/>
      </rPr>
      <t>半年收盤平均價係指依資產負債表日前半年每日收盤價計算之算術平均價格</t>
    </r>
    <phoneticPr fontId="30" type="noConversion"/>
  </si>
  <si>
    <r>
      <rPr>
        <sz val="12"/>
        <rFont val="標楷體"/>
        <family val="4"/>
        <charset val="136"/>
      </rPr>
      <t>本表第</t>
    </r>
    <r>
      <rPr>
        <sz val="12"/>
        <rFont val="Times New Roman"/>
        <family val="1"/>
      </rPr>
      <t>(16)</t>
    </r>
    <r>
      <rPr>
        <sz val="12"/>
        <rFont val="標楷體"/>
        <family val="4"/>
        <charset val="136"/>
      </rPr>
      <t>欄第</t>
    </r>
    <r>
      <rPr>
        <sz val="12"/>
        <rFont val="Times New Roman"/>
        <family val="1"/>
      </rPr>
      <t>(26+27+28+29)</t>
    </r>
    <r>
      <rPr>
        <sz val="12"/>
        <rFont val="標楷體"/>
        <family val="4"/>
        <charset val="136"/>
      </rPr>
      <t>列之合計數應與表</t>
    </r>
    <r>
      <rPr>
        <sz val="12"/>
        <rFont val="Times New Roman"/>
        <family val="1"/>
      </rPr>
      <t>05-1</t>
    </r>
    <r>
      <rPr>
        <sz val="12"/>
        <rFont val="標楷體"/>
        <family val="4"/>
        <charset val="136"/>
      </rPr>
      <t>第</t>
    </r>
    <r>
      <rPr>
        <sz val="12"/>
        <rFont val="Times New Roman"/>
        <family val="1"/>
      </rPr>
      <t>(2)</t>
    </r>
    <r>
      <rPr>
        <sz val="12"/>
        <rFont val="標楷體"/>
        <family val="4"/>
        <charset val="136"/>
      </rPr>
      <t>欄第</t>
    </r>
    <r>
      <rPr>
        <sz val="12"/>
        <rFont val="Times New Roman"/>
        <family val="1"/>
      </rPr>
      <t>(173)</t>
    </r>
    <r>
      <rPr>
        <sz val="12"/>
        <rFont val="標楷體"/>
        <family val="4"/>
        <charset val="136"/>
      </rPr>
      <t>列金額相等。</t>
    </r>
    <phoneticPr fontId="30" type="noConversion"/>
  </si>
  <si>
    <r>
      <rPr>
        <sz val="12"/>
        <rFont val="標楷體"/>
        <family val="4"/>
        <charset val="136"/>
      </rPr>
      <t>本表第</t>
    </r>
    <r>
      <rPr>
        <sz val="12"/>
        <rFont val="Times New Roman"/>
        <family val="1"/>
      </rPr>
      <t>(16)</t>
    </r>
    <r>
      <rPr>
        <sz val="12"/>
        <rFont val="標楷體"/>
        <family val="4"/>
        <charset val="136"/>
      </rPr>
      <t>欄第</t>
    </r>
    <r>
      <rPr>
        <sz val="12"/>
        <rFont val="Times New Roman"/>
        <family val="1"/>
      </rPr>
      <t>(34+35+36+37)</t>
    </r>
    <r>
      <rPr>
        <sz val="12"/>
        <rFont val="標楷體"/>
        <family val="4"/>
        <charset val="136"/>
      </rPr>
      <t>列之合計數應與表</t>
    </r>
    <r>
      <rPr>
        <sz val="12"/>
        <rFont val="Times New Roman"/>
        <family val="1"/>
      </rPr>
      <t>05-1</t>
    </r>
    <r>
      <rPr>
        <sz val="12"/>
        <rFont val="標楷體"/>
        <family val="4"/>
        <charset val="136"/>
      </rPr>
      <t>第</t>
    </r>
    <r>
      <rPr>
        <sz val="12"/>
        <rFont val="Times New Roman"/>
        <family val="1"/>
      </rPr>
      <t>(2)</t>
    </r>
    <r>
      <rPr>
        <sz val="12"/>
        <rFont val="標楷體"/>
        <family val="4"/>
        <charset val="136"/>
      </rPr>
      <t>欄第</t>
    </r>
    <r>
      <rPr>
        <sz val="12"/>
        <rFont val="Times New Roman"/>
        <family val="1"/>
      </rPr>
      <t>(188)</t>
    </r>
    <r>
      <rPr>
        <sz val="12"/>
        <rFont val="標楷體"/>
        <family val="4"/>
        <charset val="136"/>
      </rPr>
      <t>列金額相等。</t>
    </r>
    <r>
      <rPr>
        <sz val="10"/>
        <color indexed="30"/>
        <rFont val="標楷體"/>
        <family val="4"/>
        <charset val="136"/>
      </rPr>
      <t/>
    </r>
    <phoneticPr fontId="30" type="noConversion"/>
  </si>
  <si>
    <r>
      <rPr>
        <sz val="12"/>
        <rFont val="標楷體"/>
        <family val="4"/>
        <charset val="136"/>
      </rPr>
      <t>本表第</t>
    </r>
    <r>
      <rPr>
        <sz val="12"/>
        <rFont val="Times New Roman"/>
        <family val="1"/>
      </rPr>
      <t>(16)</t>
    </r>
    <r>
      <rPr>
        <sz val="12"/>
        <rFont val="標楷體"/>
        <family val="4"/>
        <charset val="136"/>
      </rPr>
      <t>欄第</t>
    </r>
    <r>
      <rPr>
        <sz val="12"/>
        <rFont val="Times New Roman"/>
        <family val="1"/>
      </rPr>
      <t>(43+44+45+46)</t>
    </r>
    <r>
      <rPr>
        <sz val="12"/>
        <rFont val="標楷體"/>
        <family val="4"/>
        <charset val="136"/>
      </rPr>
      <t>列之合計數應與表</t>
    </r>
    <r>
      <rPr>
        <sz val="12"/>
        <rFont val="Times New Roman"/>
        <family val="1"/>
      </rPr>
      <t>05-1</t>
    </r>
    <r>
      <rPr>
        <sz val="12"/>
        <rFont val="標楷體"/>
        <family val="4"/>
        <charset val="136"/>
      </rPr>
      <t>第</t>
    </r>
    <r>
      <rPr>
        <sz val="12"/>
        <rFont val="Times New Roman"/>
        <family val="1"/>
      </rPr>
      <t>(2)</t>
    </r>
    <r>
      <rPr>
        <sz val="12"/>
        <rFont val="標楷體"/>
        <family val="4"/>
        <charset val="136"/>
      </rPr>
      <t>欄第</t>
    </r>
    <r>
      <rPr>
        <sz val="12"/>
        <rFont val="Times New Roman"/>
        <family val="1"/>
      </rPr>
      <t>(121)</t>
    </r>
    <r>
      <rPr>
        <sz val="12"/>
        <rFont val="標楷體"/>
        <family val="4"/>
        <charset val="136"/>
      </rPr>
      <t>列金額相等。</t>
    </r>
    <r>
      <rPr>
        <sz val="10"/>
        <color indexed="30"/>
        <rFont val="標楷體"/>
        <family val="4"/>
        <charset val="136"/>
      </rPr>
      <t/>
    </r>
    <phoneticPr fontId="30" type="noConversion"/>
  </si>
  <si>
    <r>
      <rPr>
        <sz val="12"/>
        <rFont val="標楷體"/>
        <family val="4"/>
        <charset val="136"/>
      </rPr>
      <t>本表第</t>
    </r>
    <r>
      <rPr>
        <sz val="12"/>
        <rFont val="Times New Roman"/>
        <family val="1"/>
      </rPr>
      <t>(16)</t>
    </r>
    <r>
      <rPr>
        <sz val="12"/>
        <rFont val="標楷體"/>
        <family val="4"/>
        <charset val="136"/>
      </rPr>
      <t>欄第</t>
    </r>
    <r>
      <rPr>
        <sz val="12"/>
        <rFont val="Times New Roman"/>
        <family val="1"/>
      </rPr>
      <t>(51+52+53+54)</t>
    </r>
    <r>
      <rPr>
        <sz val="12"/>
        <rFont val="標楷體"/>
        <family val="4"/>
        <charset val="136"/>
      </rPr>
      <t>列之合計數應與表</t>
    </r>
    <r>
      <rPr>
        <sz val="12"/>
        <rFont val="Times New Roman"/>
        <family val="1"/>
      </rPr>
      <t>05-1</t>
    </r>
    <r>
      <rPr>
        <sz val="12"/>
        <rFont val="標楷體"/>
        <family val="4"/>
        <charset val="136"/>
      </rPr>
      <t>第</t>
    </r>
    <r>
      <rPr>
        <sz val="12"/>
        <rFont val="Times New Roman"/>
        <family val="1"/>
      </rPr>
      <t>(2)</t>
    </r>
    <r>
      <rPr>
        <sz val="12"/>
        <rFont val="標楷體"/>
        <family val="4"/>
        <charset val="136"/>
      </rPr>
      <t>欄第</t>
    </r>
    <r>
      <rPr>
        <sz val="12"/>
        <rFont val="Times New Roman"/>
        <family val="1"/>
      </rPr>
      <t>(151)</t>
    </r>
    <r>
      <rPr>
        <sz val="12"/>
        <rFont val="標楷體"/>
        <family val="4"/>
        <charset val="136"/>
      </rPr>
      <t>列金額相等。</t>
    </r>
    <r>
      <rPr>
        <sz val="10"/>
        <color indexed="30"/>
        <rFont val="標楷體"/>
        <family val="4"/>
        <charset val="136"/>
      </rPr>
      <t/>
    </r>
    <phoneticPr fontId="30" type="noConversion"/>
  </si>
  <si>
    <r>
      <rPr>
        <sz val="12"/>
        <rFont val="標楷體"/>
        <family val="4"/>
        <charset val="136"/>
      </rPr>
      <t>本表第</t>
    </r>
    <r>
      <rPr>
        <sz val="12"/>
        <rFont val="Times New Roman"/>
        <family val="1"/>
      </rPr>
      <t>(16)</t>
    </r>
    <r>
      <rPr>
        <sz val="12"/>
        <rFont val="標楷體"/>
        <family val="4"/>
        <charset val="136"/>
      </rPr>
      <t>欄第</t>
    </r>
    <r>
      <rPr>
        <sz val="12"/>
        <rFont val="Times New Roman"/>
        <family val="1"/>
      </rPr>
      <t>(30+31+32)</t>
    </r>
    <r>
      <rPr>
        <sz val="12"/>
        <rFont val="標楷體"/>
        <family val="4"/>
        <charset val="136"/>
      </rPr>
      <t>列之合計數應與表</t>
    </r>
    <r>
      <rPr>
        <sz val="12"/>
        <rFont val="Times New Roman"/>
        <family val="1"/>
      </rPr>
      <t>05-1</t>
    </r>
    <r>
      <rPr>
        <sz val="12"/>
        <rFont val="標楷體"/>
        <family val="4"/>
        <charset val="136"/>
      </rPr>
      <t>第</t>
    </r>
    <r>
      <rPr>
        <sz val="12"/>
        <rFont val="Times New Roman"/>
        <family val="1"/>
      </rPr>
      <t>(2)</t>
    </r>
    <r>
      <rPr>
        <sz val="12"/>
        <rFont val="標楷體"/>
        <family val="4"/>
        <charset val="136"/>
      </rPr>
      <t>欄第</t>
    </r>
    <r>
      <rPr>
        <sz val="12"/>
        <rFont val="Times New Roman"/>
        <family val="1"/>
      </rPr>
      <t>(176)</t>
    </r>
    <r>
      <rPr>
        <sz val="12"/>
        <rFont val="標楷體"/>
        <family val="4"/>
        <charset val="136"/>
      </rPr>
      <t>列金額相等。</t>
    </r>
    <r>
      <rPr>
        <sz val="10"/>
        <color indexed="30"/>
        <rFont val="標楷體"/>
        <family val="4"/>
        <charset val="136"/>
      </rPr>
      <t/>
    </r>
    <phoneticPr fontId="30" type="noConversion"/>
  </si>
  <si>
    <r>
      <rPr>
        <sz val="12"/>
        <rFont val="標楷體"/>
        <family val="4"/>
        <charset val="136"/>
      </rPr>
      <t>本表第</t>
    </r>
    <r>
      <rPr>
        <sz val="12"/>
        <rFont val="Times New Roman"/>
        <family val="1"/>
      </rPr>
      <t>(16)</t>
    </r>
    <r>
      <rPr>
        <sz val="12"/>
        <rFont val="標楷體"/>
        <family val="4"/>
        <charset val="136"/>
      </rPr>
      <t>欄第</t>
    </r>
    <r>
      <rPr>
        <sz val="12"/>
        <rFont val="Times New Roman"/>
        <family val="1"/>
      </rPr>
      <t>(38+39+40)</t>
    </r>
    <r>
      <rPr>
        <sz val="12"/>
        <rFont val="標楷體"/>
        <family val="4"/>
        <charset val="136"/>
      </rPr>
      <t>列之合計數應與表</t>
    </r>
    <r>
      <rPr>
        <sz val="12"/>
        <rFont val="Times New Roman"/>
        <family val="1"/>
      </rPr>
      <t>05-1</t>
    </r>
    <r>
      <rPr>
        <sz val="12"/>
        <rFont val="標楷體"/>
        <family val="4"/>
        <charset val="136"/>
      </rPr>
      <t>第</t>
    </r>
    <r>
      <rPr>
        <sz val="12"/>
        <rFont val="Times New Roman"/>
        <family val="1"/>
      </rPr>
      <t>(2)</t>
    </r>
    <r>
      <rPr>
        <sz val="12"/>
        <rFont val="標楷體"/>
        <family val="4"/>
        <charset val="136"/>
      </rPr>
      <t>欄第</t>
    </r>
    <r>
      <rPr>
        <sz val="12"/>
        <rFont val="Times New Roman"/>
        <family val="1"/>
      </rPr>
      <t>(191)</t>
    </r>
    <r>
      <rPr>
        <sz val="12"/>
        <rFont val="標楷體"/>
        <family val="4"/>
        <charset val="136"/>
      </rPr>
      <t>列金額相等。</t>
    </r>
    <r>
      <rPr>
        <sz val="10"/>
        <color indexed="30"/>
        <rFont val="標楷體"/>
        <family val="4"/>
        <charset val="136"/>
      </rPr>
      <t/>
    </r>
    <phoneticPr fontId="30" type="noConversion"/>
  </si>
  <si>
    <r>
      <rPr>
        <sz val="12"/>
        <rFont val="標楷體"/>
        <family val="4"/>
        <charset val="136"/>
      </rPr>
      <t>本表第</t>
    </r>
    <r>
      <rPr>
        <sz val="12"/>
        <rFont val="Times New Roman"/>
        <family val="1"/>
      </rPr>
      <t>(16)</t>
    </r>
    <r>
      <rPr>
        <sz val="12"/>
        <rFont val="標楷體"/>
        <family val="4"/>
        <charset val="136"/>
      </rPr>
      <t>欄第</t>
    </r>
    <r>
      <rPr>
        <sz val="12"/>
        <rFont val="Times New Roman"/>
        <family val="1"/>
      </rPr>
      <t>(47+48+49)</t>
    </r>
    <r>
      <rPr>
        <sz val="12"/>
        <rFont val="標楷體"/>
        <family val="4"/>
        <charset val="136"/>
      </rPr>
      <t>列之合計數應與表</t>
    </r>
    <r>
      <rPr>
        <sz val="12"/>
        <rFont val="Times New Roman"/>
        <family val="1"/>
      </rPr>
      <t>05-1</t>
    </r>
    <r>
      <rPr>
        <sz val="12"/>
        <rFont val="標楷體"/>
        <family val="4"/>
        <charset val="136"/>
      </rPr>
      <t>第</t>
    </r>
    <r>
      <rPr>
        <sz val="12"/>
        <rFont val="Times New Roman"/>
        <family val="1"/>
      </rPr>
      <t>(2)</t>
    </r>
    <r>
      <rPr>
        <sz val="12"/>
        <rFont val="標楷體"/>
        <family val="4"/>
        <charset val="136"/>
      </rPr>
      <t>欄第</t>
    </r>
    <r>
      <rPr>
        <sz val="12"/>
        <rFont val="Times New Roman"/>
        <family val="1"/>
      </rPr>
      <t>(132)</t>
    </r>
    <r>
      <rPr>
        <sz val="12"/>
        <rFont val="標楷體"/>
        <family val="4"/>
        <charset val="136"/>
      </rPr>
      <t>列金額相等。</t>
    </r>
    <r>
      <rPr>
        <sz val="10"/>
        <color indexed="30"/>
        <rFont val="標楷體"/>
        <family val="4"/>
        <charset val="136"/>
      </rPr>
      <t/>
    </r>
    <phoneticPr fontId="30" type="noConversion"/>
  </si>
  <si>
    <r>
      <rPr>
        <sz val="12"/>
        <rFont val="標楷體"/>
        <family val="4"/>
        <charset val="136"/>
      </rPr>
      <t>本表第</t>
    </r>
    <r>
      <rPr>
        <sz val="12"/>
        <rFont val="Times New Roman"/>
        <family val="1"/>
      </rPr>
      <t>(16)</t>
    </r>
    <r>
      <rPr>
        <sz val="12"/>
        <rFont val="標楷體"/>
        <family val="4"/>
        <charset val="136"/>
      </rPr>
      <t>欄第</t>
    </r>
    <r>
      <rPr>
        <sz val="12"/>
        <rFont val="Times New Roman"/>
        <family val="1"/>
      </rPr>
      <t>(55+56+57)</t>
    </r>
    <r>
      <rPr>
        <sz val="12"/>
        <rFont val="標楷體"/>
        <family val="4"/>
        <charset val="136"/>
      </rPr>
      <t>列之合計數應與表</t>
    </r>
    <r>
      <rPr>
        <sz val="12"/>
        <rFont val="Times New Roman"/>
        <family val="1"/>
      </rPr>
      <t>05-1</t>
    </r>
    <r>
      <rPr>
        <sz val="12"/>
        <rFont val="標楷體"/>
        <family val="4"/>
        <charset val="136"/>
      </rPr>
      <t>第</t>
    </r>
    <r>
      <rPr>
        <sz val="12"/>
        <rFont val="Times New Roman"/>
        <family val="1"/>
      </rPr>
      <t>(2)</t>
    </r>
    <r>
      <rPr>
        <sz val="12"/>
        <rFont val="標楷體"/>
        <family val="4"/>
        <charset val="136"/>
      </rPr>
      <t>欄第</t>
    </r>
    <r>
      <rPr>
        <sz val="12"/>
        <rFont val="Times New Roman"/>
        <family val="1"/>
      </rPr>
      <t>(162)</t>
    </r>
    <r>
      <rPr>
        <sz val="12"/>
        <rFont val="標楷體"/>
        <family val="4"/>
        <charset val="136"/>
      </rPr>
      <t>列金額相等。</t>
    </r>
    <r>
      <rPr>
        <sz val="10"/>
        <color indexed="30"/>
        <rFont val="標楷體"/>
        <family val="4"/>
        <charset val="136"/>
      </rPr>
      <t/>
    </r>
    <phoneticPr fontId="30" type="noConversion"/>
  </si>
  <si>
    <r>
      <rPr>
        <sz val="12"/>
        <rFont val="標楷體"/>
        <family val="4"/>
        <charset val="136"/>
      </rPr>
      <t>表</t>
    </r>
    <r>
      <rPr>
        <sz val="12"/>
        <rFont val="Times New Roman"/>
        <family val="1"/>
      </rPr>
      <t>30-2</t>
    </r>
    <r>
      <rPr>
        <sz val="12"/>
        <rFont val="標楷體"/>
        <family val="4"/>
        <charset val="136"/>
      </rPr>
      <t>：</t>
    </r>
    <r>
      <rPr>
        <sz val="12"/>
        <rFont val="Times New Roman"/>
        <family val="1"/>
      </rPr>
      <t>R0</t>
    </r>
    <r>
      <rPr>
        <sz val="12"/>
        <rFont val="標楷體"/>
        <family val="4"/>
        <charset val="136"/>
      </rPr>
      <t>：資產風險</t>
    </r>
    <r>
      <rPr>
        <sz val="12"/>
        <rFont val="Times New Roman"/>
        <family val="1"/>
      </rPr>
      <t>--</t>
    </r>
    <r>
      <rPr>
        <sz val="12"/>
        <rFont val="標楷體"/>
        <family val="4"/>
        <charset val="136"/>
      </rPr>
      <t>關係人風險計算表</t>
    </r>
    <phoneticPr fontId="28" type="noConversion"/>
  </si>
  <si>
    <t>設立之國內私募股權基金、或取得國家發展委員會資格函之國內私募股權基金，並投資於公共投資及金管保財字第10610908021號令第一點及金管保財字第11004365981號令第一點各款所列事項。</t>
    <phoneticPr fontId="28" type="noConversion"/>
  </si>
  <si>
    <t>已開發國家及新興市場所發行之公債，其等級係依照其國家主權評等與債券評等等級取較低者為準，並按評等等級所對應之數值作為風險係數。</t>
    <phoneticPr fontId="28" type="noConversion"/>
  </si>
  <si>
    <r>
      <rPr>
        <sz val="12"/>
        <rFont val="標楷體"/>
        <family val="4"/>
        <charset val="136"/>
      </rPr>
      <t>表</t>
    </r>
    <r>
      <rPr>
        <sz val="12"/>
        <rFont val="Times New Roman"/>
        <family val="1"/>
      </rPr>
      <t>30-3-1</t>
    </r>
    <r>
      <rPr>
        <sz val="12"/>
        <rFont val="標楷體"/>
        <family val="4"/>
        <charset val="136"/>
      </rPr>
      <t>：</t>
    </r>
    <r>
      <rPr>
        <sz val="12"/>
        <rFont val="Times New Roman"/>
        <family val="1"/>
      </rPr>
      <t>R1a</t>
    </r>
    <r>
      <rPr>
        <sz val="12"/>
        <rFont val="標楷體"/>
        <family val="4"/>
        <charset val="136"/>
      </rPr>
      <t>：國內資產風險</t>
    </r>
    <r>
      <rPr>
        <sz val="12"/>
        <rFont val="Times New Roman"/>
        <family val="1"/>
      </rPr>
      <t>--</t>
    </r>
    <r>
      <rPr>
        <sz val="12"/>
        <rFont val="標楷體"/>
        <family val="4"/>
        <charset val="136"/>
      </rPr>
      <t>非關係人且非屬實質相互投資之具資本性質債券或負債型特別股之信用風險計算表</t>
    </r>
    <phoneticPr fontId="30" type="noConversion"/>
  </si>
  <si>
    <r>
      <rPr>
        <sz val="12"/>
        <rFont val="標楷體"/>
        <family val="4"/>
        <charset val="136"/>
      </rPr>
      <t>單位：新台幣元</t>
    </r>
    <r>
      <rPr>
        <sz val="12"/>
        <rFont val="Times New Roman"/>
        <family val="1"/>
      </rPr>
      <t xml:space="preserve">, </t>
    </r>
    <r>
      <rPr>
        <sz val="12"/>
        <rFont val="標楷體"/>
        <family val="4"/>
        <charset val="136"/>
      </rPr>
      <t>％</t>
    </r>
    <phoneticPr fontId="30" type="noConversion"/>
  </si>
  <si>
    <r>
      <rPr>
        <b/>
        <sz val="12"/>
        <rFont val="標楷體"/>
        <family val="4"/>
        <charset val="136"/>
      </rPr>
      <t>資產項目</t>
    </r>
    <phoneticPr fontId="30" type="noConversion"/>
  </si>
  <si>
    <r>
      <rPr>
        <b/>
        <sz val="12"/>
        <rFont val="標楷體"/>
        <family val="4"/>
        <charset val="136"/>
      </rPr>
      <t>信用評等</t>
    </r>
    <phoneticPr fontId="30" type="noConversion"/>
  </si>
  <si>
    <r>
      <rPr>
        <b/>
        <sz val="12"/>
        <rFont val="標楷體"/>
        <family val="4"/>
        <charset val="136"/>
      </rPr>
      <t>風險係數</t>
    </r>
    <phoneticPr fontId="30" type="noConversion"/>
  </si>
  <si>
    <r>
      <rPr>
        <b/>
        <sz val="12"/>
        <rFont val="標楷體"/>
        <family val="4"/>
        <charset val="136"/>
      </rPr>
      <t>風險資本額</t>
    </r>
    <phoneticPr fontId="30" type="noConversion"/>
  </si>
  <si>
    <r>
      <rPr>
        <b/>
        <sz val="12"/>
        <rFont val="標楷體"/>
        <family val="4"/>
        <charset val="136"/>
      </rPr>
      <t>中華信評</t>
    </r>
    <phoneticPr fontId="30" type="noConversion"/>
  </si>
  <si>
    <r>
      <rPr>
        <sz val="12"/>
        <rFont val="標楷體"/>
        <family val="4"/>
        <charset val="136"/>
      </rPr>
      <t>公司債</t>
    </r>
    <r>
      <rPr>
        <sz val="12"/>
        <rFont val="Times New Roman"/>
        <family val="1"/>
      </rPr>
      <t>(</t>
    </r>
    <r>
      <rPr>
        <sz val="12"/>
        <rFont val="標楷體"/>
        <family val="4"/>
        <charset val="136"/>
      </rPr>
      <t>註</t>
    </r>
    <r>
      <rPr>
        <sz val="12"/>
        <rFont val="Times New Roman"/>
        <family val="1"/>
      </rPr>
      <t>7)</t>
    </r>
    <r>
      <rPr>
        <sz val="12"/>
        <rFont val="標楷體"/>
        <family val="4"/>
        <charset val="136"/>
      </rPr>
      <t>、</t>
    </r>
    <r>
      <rPr>
        <sz val="12"/>
        <rFont val="Times New Roman"/>
        <family val="1"/>
      </rPr>
      <t>(</t>
    </r>
    <r>
      <rPr>
        <sz val="12"/>
        <rFont val="標楷體"/>
        <family val="4"/>
        <charset val="136"/>
      </rPr>
      <t>註</t>
    </r>
    <r>
      <rPr>
        <sz val="12"/>
        <rFont val="Times New Roman"/>
        <family val="1"/>
      </rPr>
      <t>8)</t>
    </r>
    <phoneticPr fontId="30" type="noConversion"/>
  </si>
  <si>
    <r>
      <rPr>
        <sz val="12"/>
        <rFont val="標楷體"/>
        <family val="4"/>
        <charset val="136"/>
      </rPr>
      <t>有評等公司債合計數</t>
    </r>
    <phoneticPr fontId="28" type="noConversion"/>
  </si>
  <si>
    <r>
      <rPr>
        <sz val="12"/>
        <rFont val="標楷體"/>
        <family val="4"/>
        <charset val="136"/>
      </rPr>
      <t>無評等公司債但提供保證的機構有評等</t>
    </r>
    <r>
      <rPr>
        <sz val="12"/>
        <rFont val="Times New Roman"/>
        <family val="1"/>
      </rPr>
      <t>(</t>
    </r>
    <r>
      <rPr>
        <sz val="12"/>
        <rFont val="標楷體"/>
        <family val="4"/>
        <charset val="136"/>
      </rPr>
      <t>註</t>
    </r>
    <r>
      <rPr>
        <sz val="12"/>
        <rFont val="Times New Roman"/>
        <family val="1"/>
      </rPr>
      <t>7)</t>
    </r>
    <r>
      <rPr>
        <sz val="12"/>
        <rFont val="標楷體"/>
        <family val="4"/>
        <charset val="136"/>
      </rPr>
      <t>、</t>
    </r>
    <r>
      <rPr>
        <sz val="12"/>
        <rFont val="Times New Roman"/>
        <family val="1"/>
      </rPr>
      <t>(</t>
    </r>
    <r>
      <rPr>
        <sz val="12"/>
        <rFont val="標楷體"/>
        <family val="4"/>
        <charset val="136"/>
      </rPr>
      <t>註</t>
    </r>
    <r>
      <rPr>
        <sz val="12"/>
        <rFont val="Times New Roman"/>
        <family val="1"/>
      </rPr>
      <t>8)</t>
    </r>
    <phoneticPr fontId="30" type="noConversion"/>
  </si>
  <si>
    <r>
      <rPr>
        <sz val="12"/>
        <rFont val="標楷體"/>
        <family val="4"/>
        <charset val="136"/>
      </rPr>
      <t>無評等公司債但提供保證的機構有評等合計數</t>
    </r>
    <phoneticPr fontId="28" type="noConversion"/>
  </si>
  <si>
    <r>
      <rPr>
        <sz val="12"/>
        <rFont val="標楷體"/>
        <family val="4"/>
        <charset val="136"/>
      </rPr>
      <t>可轉換公司債及附認股權公司債</t>
    </r>
    <r>
      <rPr>
        <sz val="12"/>
        <rFont val="Times New Roman"/>
        <family val="1"/>
      </rPr>
      <t>(</t>
    </r>
    <r>
      <rPr>
        <sz val="12"/>
        <rFont val="標楷體"/>
        <family val="4"/>
        <charset val="136"/>
      </rPr>
      <t>篩選自表</t>
    </r>
    <r>
      <rPr>
        <sz val="12"/>
        <rFont val="Times New Roman"/>
        <family val="1"/>
      </rPr>
      <t xml:space="preserve">11-1 </t>
    </r>
    <r>
      <rPr>
        <sz val="12"/>
        <rFont val="標楷體"/>
        <family val="4"/>
        <charset val="136"/>
      </rPr>
      <t>第</t>
    </r>
    <r>
      <rPr>
        <sz val="12"/>
        <rFont val="Times New Roman"/>
        <family val="1"/>
      </rPr>
      <t>17</t>
    </r>
    <r>
      <rPr>
        <sz val="12"/>
        <rFont val="標楷體"/>
        <family val="4"/>
        <charset val="136"/>
      </rPr>
      <t>欄</t>
    </r>
    <r>
      <rPr>
        <sz val="12"/>
        <rFont val="Times New Roman"/>
        <family val="1"/>
      </rPr>
      <t>C</t>
    </r>
    <r>
      <rPr>
        <sz val="12"/>
        <rFont val="標楷體"/>
        <family val="4"/>
        <charset val="136"/>
      </rPr>
      <t>選項之國內非關係人投資</t>
    </r>
    <r>
      <rPr>
        <sz val="12"/>
        <rFont val="Times New Roman"/>
        <family val="1"/>
      </rPr>
      <t>)</t>
    </r>
    <phoneticPr fontId="28" type="noConversion"/>
  </si>
  <si>
    <r>
      <rPr>
        <sz val="12"/>
        <rFont val="標楷體"/>
        <family val="4"/>
        <charset val="136"/>
      </rPr>
      <t>金融債劵</t>
    </r>
    <r>
      <rPr>
        <sz val="12"/>
        <rFont val="Times New Roman"/>
        <family val="1"/>
      </rPr>
      <t>(</t>
    </r>
    <r>
      <rPr>
        <sz val="12"/>
        <rFont val="標楷體"/>
        <family val="4"/>
        <charset val="136"/>
      </rPr>
      <t>註</t>
    </r>
    <r>
      <rPr>
        <sz val="12"/>
        <rFont val="Times New Roman"/>
        <family val="1"/>
      </rPr>
      <t>1)</t>
    </r>
    <r>
      <rPr>
        <sz val="12"/>
        <rFont val="標楷體"/>
        <family val="4"/>
        <charset val="136"/>
      </rPr>
      <t>、</t>
    </r>
    <r>
      <rPr>
        <sz val="12"/>
        <rFont val="Times New Roman"/>
        <family val="1"/>
      </rPr>
      <t>(</t>
    </r>
    <r>
      <rPr>
        <sz val="12"/>
        <rFont val="標楷體"/>
        <family val="4"/>
        <charset val="136"/>
      </rPr>
      <t>註</t>
    </r>
    <r>
      <rPr>
        <sz val="12"/>
        <rFont val="Times New Roman"/>
        <family val="1"/>
      </rPr>
      <t>7)</t>
    </r>
    <r>
      <rPr>
        <sz val="12"/>
        <rFont val="標楷體"/>
        <family val="4"/>
        <charset val="136"/>
      </rPr>
      <t>、</t>
    </r>
    <r>
      <rPr>
        <sz val="12"/>
        <rFont val="Times New Roman"/>
        <family val="1"/>
      </rPr>
      <t>(</t>
    </r>
    <r>
      <rPr>
        <sz val="12"/>
        <rFont val="標楷體"/>
        <family val="4"/>
        <charset val="136"/>
      </rPr>
      <t>註</t>
    </r>
    <r>
      <rPr>
        <sz val="12"/>
        <rFont val="Times New Roman"/>
        <family val="1"/>
      </rPr>
      <t>8)</t>
    </r>
    <phoneticPr fontId="30" type="noConversion"/>
  </si>
  <si>
    <r>
      <rPr>
        <sz val="12"/>
        <rFont val="標楷體"/>
        <family val="4"/>
        <charset val="136"/>
      </rPr>
      <t>金融債劵合計數</t>
    </r>
    <phoneticPr fontId="28" type="noConversion"/>
  </si>
  <si>
    <r>
      <rPr>
        <sz val="12"/>
        <rFont val="標楷體"/>
        <family val="4"/>
        <charset val="136"/>
      </rPr>
      <t>不動產受益證劵及金融資產受益證券</t>
    </r>
    <r>
      <rPr>
        <sz val="12"/>
        <rFont val="Times New Roman"/>
        <family val="1"/>
      </rPr>
      <t>(</t>
    </r>
    <r>
      <rPr>
        <sz val="12"/>
        <rFont val="標楷體"/>
        <family val="4"/>
        <charset val="136"/>
      </rPr>
      <t>含資產基礎證劵</t>
    </r>
    <r>
      <rPr>
        <sz val="12"/>
        <rFont val="Times New Roman"/>
        <family val="1"/>
      </rPr>
      <t>)(REAT)</t>
    </r>
    <phoneticPr fontId="28" type="noConversion"/>
  </si>
  <si>
    <r>
      <rPr>
        <sz val="12"/>
        <rFont val="標楷體"/>
        <family val="4"/>
        <charset val="136"/>
      </rPr>
      <t>有評等不動產及金融資產受益證券</t>
    </r>
    <r>
      <rPr>
        <sz val="12"/>
        <rFont val="Times New Roman"/>
        <family val="1"/>
      </rPr>
      <t>(</t>
    </r>
    <r>
      <rPr>
        <sz val="12"/>
        <rFont val="標楷體"/>
        <family val="4"/>
        <charset val="136"/>
      </rPr>
      <t>含資產基礎證劵</t>
    </r>
    <r>
      <rPr>
        <sz val="12"/>
        <rFont val="Times New Roman"/>
        <family val="1"/>
      </rPr>
      <t>)(REAT)</t>
    </r>
    <r>
      <rPr>
        <sz val="12"/>
        <rFont val="標楷體"/>
        <family val="4"/>
        <charset val="136"/>
      </rPr>
      <t>合計數</t>
    </r>
    <phoneticPr fontId="28" type="noConversion"/>
  </si>
  <si>
    <r>
      <rPr>
        <sz val="12"/>
        <rFont val="標楷體"/>
        <family val="4"/>
        <charset val="136"/>
      </rPr>
      <t>無評等不動產</t>
    </r>
    <r>
      <rPr>
        <sz val="12"/>
        <rFont val="Times New Roman"/>
        <family val="1"/>
      </rPr>
      <t>(REAT)</t>
    </r>
    <r>
      <rPr>
        <sz val="12"/>
        <rFont val="標楷體"/>
        <family val="4"/>
        <charset val="136"/>
      </rPr>
      <t>及金融資產受益證券</t>
    </r>
    <phoneticPr fontId="30" type="noConversion"/>
  </si>
  <si>
    <r>
      <rPr>
        <sz val="12"/>
        <rFont val="標楷體"/>
        <family val="4"/>
        <charset val="136"/>
      </rPr>
      <t>不動產投資信託受益證券</t>
    </r>
    <r>
      <rPr>
        <sz val="12"/>
        <rFont val="Times New Roman"/>
        <family val="1"/>
      </rPr>
      <t>(REIT)(</t>
    </r>
    <r>
      <rPr>
        <sz val="12"/>
        <rFont val="標楷體"/>
        <family val="4"/>
        <charset val="136"/>
      </rPr>
      <t>篩選自表</t>
    </r>
    <r>
      <rPr>
        <sz val="12"/>
        <rFont val="Times New Roman"/>
        <family val="1"/>
      </rPr>
      <t xml:space="preserve">09-1 </t>
    </r>
    <r>
      <rPr>
        <sz val="12"/>
        <rFont val="標楷體"/>
        <family val="4"/>
        <charset val="136"/>
      </rPr>
      <t>證劵種類</t>
    </r>
    <r>
      <rPr>
        <sz val="12"/>
        <rFont val="Times New Roman"/>
        <family val="1"/>
      </rPr>
      <t>H2(</t>
    </r>
    <r>
      <rPr>
        <sz val="12"/>
        <rFont val="標楷體"/>
        <family val="4"/>
        <charset val="136"/>
      </rPr>
      <t>非關係人</t>
    </r>
    <r>
      <rPr>
        <sz val="12"/>
        <rFont val="Times New Roman"/>
        <family val="1"/>
      </rPr>
      <t>))</t>
    </r>
    <phoneticPr fontId="28" type="noConversion"/>
  </si>
  <si>
    <r>
      <rPr>
        <sz val="12"/>
        <rFont val="標楷體"/>
        <family val="4"/>
        <charset val="136"/>
      </rPr>
      <t xml:space="preserve">固定收益特別股
</t>
    </r>
    <r>
      <rPr>
        <sz val="12"/>
        <rFont val="Times New Roman"/>
        <family val="1"/>
      </rPr>
      <t>(</t>
    </r>
    <r>
      <rPr>
        <sz val="12"/>
        <rFont val="標楷體"/>
        <family val="4"/>
        <charset val="136"/>
      </rPr>
      <t>註</t>
    </r>
    <r>
      <rPr>
        <sz val="12"/>
        <rFont val="Times New Roman"/>
        <family val="1"/>
      </rPr>
      <t>1)</t>
    </r>
    <r>
      <rPr>
        <sz val="12"/>
        <rFont val="標楷體"/>
        <family val="4"/>
        <charset val="136"/>
      </rPr>
      <t>、</t>
    </r>
    <r>
      <rPr>
        <sz val="12"/>
        <rFont val="Times New Roman"/>
        <family val="1"/>
      </rPr>
      <t>(</t>
    </r>
    <r>
      <rPr>
        <sz val="12"/>
        <rFont val="標楷體"/>
        <family val="4"/>
        <charset val="136"/>
      </rPr>
      <t>註</t>
    </r>
    <r>
      <rPr>
        <sz val="12"/>
        <rFont val="Times New Roman"/>
        <family val="1"/>
      </rPr>
      <t>6)</t>
    </r>
    <phoneticPr fontId="30" type="noConversion"/>
  </si>
  <si>
    <r>
      <rPr>
        <sz val="12"/>
        <rFont val="標楷體"/>
        <family val="4"/>
        <charset val="136"/>
      </rPr>
      <t>固定收益特別股合計數</t>
    </r>
    <phoneticPr fontId="28" type="noConversion"/>
  </si>
  <si>
    <r>
      <rPr>
        <sz val="12"/>
        <rFont val="標楷體"/>
        <family val="4"/>
        <charset val="136"/>
      </rPr>
      <t>可減除計算風險資本之金額</t>
    </r>
    <r>
      <rPr>
        <sz val="12"/>
        <rFont val="Times New Roman"/>
        <family val="1"/>
      </rPr>
      <t xml:space="preserve"> - </t>
    </r>
    <r>
      <rPr>
        <sz val="12"/>
        <rFont val="標楷體"/>
        <family val="4"/>
        <charset val="136"/>
      </rPr>
      <t>非屬實質互相投資之具資本性質債券</t>
    </r>
    <r>
      <rPr>
        <sz val="12"/>
        <rFont val="Times New Roman"/>
        <family val="1"/>
      </rPr>
      <t>(</t>
    </r>
    <r>
      <rPr>
        <sz val="12"/>
        <rFont val="標楷體"/>
        <family val="4"/>
        <charset val="136"/>
      </rPr>
      <t>註</t>
    </r>
    <r>
      <rPr>
        <sz val="12"/>
        <rFont val="Times New Roman"/>
        <family val="1"/>
      </rPr>
      <t>9)</t>
    </r>
    <phoneticPr fontId="30" type="noConversion"/>
  </si>
  <si>
    <r>
      <rPr>
        <sz val="12"/>
        <rFont val="標楷體"/>
        <family val="4"/>
        <charset val="136"/>
      </rPr>
      <t>由風險資本扣除之金額</t>
    </r>
    <r>
      <rPr>
        <sz val="12"/>
        <rFont val="Times New Roman"/>
        <family val="1"/>
      </rPr>
      <t xml:space="preserve"> - </t>
    </r>
    <r>
      <rPr>
        <sz val="12"/>
        <rFont val="標楷體"/>
        <family val="4"/>
        <charset val="136"/>
      </rPr>
      <t>非屬實質互相投資之具資本性質債券合計數</t>
    </r>
    <phoneticPr fontId="30" type="noConversion"/>
  </si>
  <si>
    <r>
      <rPr>
        <sz val="12"/>
        <rFont val="標楷體"/>
        <family val="4"/>
        <charset val="136"/>
      </rPr>
      <t>註</t>
    </r>
    <r>
      <rPr>
        <sz val="12"/>
        <rFont val="Times New Roman"/>
        <family val="1"/>
      </rPr>
      <t>1</t>
    </r>
  </si>
  <si>
    <r>
      <t>若無法取得投資標的之信用評等等級者，則按最低評等等級所對應之數值作為風險係數。債券投資因信用風險顯著增加已依</t>
    </r>
    <r>
      <rPr>
        <sz val="12"/>
        <rFont val="Times New Roman"/>
        <family val="1"/>
      </rPr>
      <t>IFRS9</t>
    </r>
    <r>
      <rPr>
        <sz val="12"/>
        <rFont val="標楷體"/>
        <family val="4"/>
        <charset val="136"/>
      </rPr>
      <t>規定計算其存續期間之預期信用損失者，</t>
    </r>
    <phoneticPr fontId="30" type="noConversion"/>
  </si>
  <si>
    <r>
      <rPr>
        <sz val="12"/>
        <rFont val="標楷體"/>
        <family val="4"/>
        <charset val="136"/>
      </rPr>
      <t>可採最高信評等級係數計算本表信用風險。</t>
    </r>
    <phoneticPr fontId="30" type="noConversion"/>
  </si>
  <si>
    <r>
      <rPr>
        <sz val="12"/>
        <rFont val="標楷體"/>
        <family val="4"/>
        <charset val="136"/>
      </rPr>
      <t>註</t>
    </r>
    <r>
      <rPr>
        <sz val="12"/>
        <rFont val="Times New Roman"/>
        <family val="1"/>
      </rPr>
      <t>2</t>
    </r>
  </si>
  <si>
    <r>
      <rPr>
        <sz val="12"/>
        <rFont val="標楷體"/>
        <family val="4"/>
        <charset val="136"/>
      </rPr>
      <t>本表第</t>
    </r>
    <r>
      <rPr>
        <sz val="12"/>
        <rFont val="Times New Roman"/>
        <family val="1"/>
      </rPr>
      <t>(3)</t>
    </r>
    <r>
      <rPr>
        <sz val="12"/>
        <rFont val="標楷體"/>
        <family val="4"/>
        <charset val="136"/>
      </rPr>
      <t>欄第</t>
    </r>
    <r>
      <rPr>
        <sz val="12"/>
        <rFont val="Times New Roman"/>
        <family val="1"/>
      </rPr>
      <t>(19+38+39)</t>
    </r>
    <r>
      <rPr>
        <sz val="12"/>
        <rFont val="標楷體"/>
        <family val="4"/>
        <charset val="136"/>
      </rPr>
      <t>列加計表</t>
    </r>
    <r>
      <rPr>
        <sz val="12"/>
        <rFont val="Times New Roman"/>
        <family val="1"/>
      </rPr>
      <t>30-3</t>
    </r>
    <r>
      <rPr>
        <sz val="12"/>
        <rFont val="標楷體"/>
        <family val="4"/>
        <charset val="136"/>
      </rPr>
      <t>第</t>
    </r>
    <r>
      <rPr>
        <sz val="12"/>
        <rFont val="Times New Roman"/>
        <family val="1"/>
      </rPr>
      <t>(1)</t>
    </r>
    <r>
      <rPr>
        <sz val="12"/>
        <rFont val="標楷體"/>
        <family val="4"/>
        <charset val="136"/>
      </rPr>
      <t>欄第</t>
    </r>
    <r>
      <rPr>
        <sz val="12"/>
        <rFont val="Times New Roman"/>
        <family val="1"/>
      </rPr>
      <t>(7)</t>
    </r>
    <r>
      <rPr>
        <sz val="12"/>
        <rFont val="標楷體"/>
        <family val="4"/>
        <charset val="136"/>
      </rPr>
      <t>列之合計數應與表</t>
    </r>
    <r>
      <rPr>
        <sz val="12"/>
        <rFont val="Times New Roman"/>
        <family val="1"/>
      </rPr>
      <t>05-1</t>
    </r>
    <r>
      <rPr>
        <sz val="12"/>
        <rFont val="標楷體"/>
        <family val="4"/>
        <charset val="136"/>
      </rPr>
      <t>第</t>
    </r>
    <r>
      <rPr>
        <sz val="12"/>
        <rFont val="Times New Roman"/>
        <family val="1"/>
      </rPr>
      <t>(5)</t>
    </r>
    <r>
      <rPr>
        <sz val="12"/>
        <rFont val="標楷體"/>
        <family val="4"/>
        <charset val="136"/>
      </rPr>
      <t>欄第</t>
    </r>
    <r>
      <rPr>
        <sz val="12"/>
        <rFont val="Times New Roman"/>
        <family val="1"/>
      </rPr>
      <t>(42)</t>
    </r>
    <r>
      <rPr>
        <sz val="12"/>
        <rFont val="標楷體"/>
        <family val="4"/>
        <charset val="136"/>
      </rPr>
      <t>列金額相等。</t>
    </r>
    <phoneticPr fontId="30" type="noConversion"/>
  </si>
  <si>
    <r>
      <rPr>
        <sz val="12"/>
        <rFont val="標楷體"/>
        <family val="4"/>
        <charset val="136"/>
      </rPr>
      <t>註</t>
    </r>
    <r>
      <rPr>
        <sz val="12"/>
        <rFont val="Times New Roman"/>
        <family val="1"/>
      </rPr>
      <t>3</t>
    </r>
  </si>
  <si>
    <r>
      <rPr>
        <sz val="12"/>
        <rFont val="標楷體"/>
        <family val="4"/>
        <charset val="136"/>
      </rPr>
      <t>本表第</t>
    </r>
    <r>
      <rPr>
        <sz val="12"/>
        <rFont val="Times New Roman"/>
        <family val="1"/>
      </rPr>
      <t>(3)</t>
    </r>
    <r>
      <rPr>
        <sz val="12"/>
        <rFont val="標楷體"/>
        <family val="4"/>
        <charset val="136"/>
      </rPr>
      <t>欄第</t>
    </r>
    <r>
      <rPr>
        <sz val="12"/>
        <rFont val="Times New Roman"/>
        <family val="1"/>
      </rPr>
      <t>(77+78+79)</t>
    </r>
    <r>
      <rPr>
        <sz val="12"/>
        <rFont val="標楷體"/>
        <family val="4"/>
        <charset val="136"/>
      </rPr>
      <t>列合計數應與表</t>
    </r>
    <r>
      <rPr>
        <sz val="12"/>
        <rFont val="Times New Roman"/>
        <family val="1"/>
      </rPr>
      <t>05-1</t>
    </r>
    <r>
      <rPr>
        <sz val="12"/>
        <rFont val="標楷體"/>
        <family val="4"/>
        <charset val="136"/>
      </rPr>
      <t>第</t>
    </r>
    <r>
      <rPr>
        <sz val="12"/>
        <rFont val="Times New Roman"/>
        <family val="1"/>
      </rPr>
      <t>(5)</t>
    </r>
    <r>
      <rPr>
        <sz val="12"/>
        <rFont val="標楷體"/>
        <family val="4"/>
        <charset val="136"/>
      </rPr>
      <t>欄第</t>
    </r>
    <r>
      <rPr>
        <sz val="12"/>
        <rFont val="Times New Roman"/>
        <family val="1"/>
      </rPr>
      <t>(15+16)</t>
    </r>
    <r>
      <rPr>
        <sz val="12"/>
        <rFont val="標楷體"/>
        <family val="4"/>
        <charset val="136"/>
      </rPr>
      <t>列金額相等。</t>
    </r>
    <phoneticPr fontId="30" type="noConversion"/>
  </si>
  <si>
    <r>
      <rPr>
        <sz val="12"/>
        <rFont val="標楷體"/>
        <family val="4"/>
        <charset val="136"/>
      </rPr>
      <t>註</t>
    </r>
    <r>
      <rPr>
        <sz val="12"/>
        <rFont val="Times New Roman"/>
        <family val="1"/>
      </rPr>
      <t>4</t>
    </r>
  </si>
  <si>
    <r>
      <rPr>
        <sz val="12"/>
        <rFont val="標楷體"/>
        <family val="4"/>
        <charset val="136"/>
      </rPr>
      <t>本表第</t>
    </r>
    <r>
      <rPr>
        <sz val="12"/>
        <rFont val="Times New Roman"/>
        <family val="1"/>
      </rPr>
      <t>(3)</t>
    </r>
    <r>
      <rPr>
        <sz val="12"/>
        <rFont val="標楷體"/>
        <family val="4"/>
        <charset val="136"/>
      </rPr>
      <t>欄第</t>
    </r>
    <r>
      <rPr>
        <sz val="12"/>
        <rFont val="Times New Roman"/>
        <family val="1"/>
      </rPr>
      <t>(58)</t>
    </r>
    <r>
      <rPr>
        <sz val="12"/>
        <rFont val="標楷體"/>
        <family val="4"/>
        <charset val="136"/>
      </rPr>
      <t>列應與表</t>
    </r>
    <r>
      <rPr>
        <sz val="12"/>
        <rFont val="Times New Roman"/>
        <family val="1"/>
      </rPr>
      <t>05-1</t>
    </r>
    <r>
      <rPr>
        <sz val="12"/>
        <rFont val="標楷體"/>
        <family val="4"/>
        <charset val="136"/>
      </rPr>
      <t>第</t>
    </r>
    <r>
      <rPr>
        <sz val="12"/>
        <rFont val="Times New Roman"/>
        <family val="1"/>
      </rPr>
      <t>(5)</t>
    </r>
    <r>
      <rPr>
        <sz val="12"/>
        <rFont val="標楷體"/>
        <family val="4"/>
        <charset val="136"/>
      </rPr>
      <t>欄第</t>
    </r>
    <r>
      <rPr>
        <sz val="12"/>
        <rFont val="Times New Roman"/>
        <family val="1"/>
      </rPr>
      <t>(10)</t>
    </r>
    <r>
      <rPr>
        <sz val="12"/>
        <rFont val="標楷體"/>
        <family val="4"/>
        <charset val="136"/>
      </rPr>
      <t>列金額相等。</t>
    </r>
    <phoneticPr fontId="30" type="noConversion"/>
  </si>
  <si>
    <r>
      <rPr>
        <sz val="12"/>
        <rFont val="標楷體"/>
        <family val="4"/>
        <charset val="136"/>
      </rPr>
      <t>註</t>
    </r>
    <r>
      <rPr>
        <sz val="12"/>
        <rFont val="Times New Roman"/>
        <family val="1"/>
      </rPr>
      <t>5</t>
    </r>
  </si>
  <si>
    <r>
      <rPr>
        <sz val="12"/>
        <rFont val="標楷體"/>
        <family val="4"/>
        <charset val="136"/>
      </rPr>
      <t>本表第</t>
    </r>
    <r>
      <rPr>
        <sz val="12"/>
        <rFont val="Times New Roman"/>
        <family val="1"/>
      </rPr>
      <t>(3)</t>
    </r>
    <r>
      <rPr>
        <sz val="12"/>
        <rFont val="標楷體"/>
        <family val="4"/>
        <charset val="136"/>
      </rPr>
      <t>欄第</t>
    </r>
    <r>
      <rPr>
        <sz val="12"/>
        <rFont val="Times New Roman"/>
        <family val="1"/>
      </rPr>
      <t>(96)</t>
    </r>
    <r>
      <rPr>
        <sz val="12"/>
        <rFont val="標楷體"/>
        <family val="4"/>
        <charset val="136"/>
      </rPr>
      <t>列加計表</t>
    </r>
    <r>
      <rPr>
        <sz val="12"/>
        <rFont val="Times New Roman"/>
        <family val="1"/>
      </rPr>
      <t>30-8-7</t>
    </r>
    <r>
      <rPr>
        <sz val="12"/>
        <rFont val="標楷體"/>
        <family val="4"/>
        <charset val="136"/>
      </rPr>
      <t>第</t>
    </r>
    <r>
      <rPr>
        <sz val="12"/>
        <rFont val="Times New Roman"/>
        <family val="1"/>
      </rPr>
      <t>(28)</t>
    </r>
    <r>
      <rPr>
        <sz val="12"/>
        <rFont val="標楷體"/>
        <family val="4"/>
        <charset val="136"/>
      </rPr>
      <t>欄第</t>
    </r>
    <r>
      <rPr>
        <sz val="12"/>
        <rFont val="Times New Roman"/>
        <family val="1"/>
      </rPr>
      <t>(12)</t>
    </r>
    <r>
      <rPr>
        <sz val="12"/>
        <rFont val="標楷體"/>
        <family val="4"/>
        <charset val="136"/>
      </rPr>
      <t>列之合計數應與表</t>
    </r>
    <r>
      <rPr>
        <sz val="12"/>
        <rFont val="Times New Roman"/>
        <family val="1"/>
      </rPr>
      <t>10-4</t>
    </r>
    <r>
      <rPr>
        <sz val="12"/>
        <rFont val="標楷體"/>
        <family val="4"/>
        <charset val="136"/>
      </rPr>
      <t>第</t>
    </r>
    <r>
      <rPr>
        <sz val="12"/>
        <rFont val="Times New Roman"/>
        <family val="1"/>
      </rPr>
      <t>(6)</t>
    </r>
    <r>
      <rPr>
        <sz val="12"/>
        <rFont val="標楷體"/>
        <family val="4"/>
        <charset val="136"/>
      </rPr>
      <t>欄第</t>
    </r>
    <r>
      <rPr>
        <sz val="12"/>
        <rFont val="Times New Roman"/>
        <family val="1"/>
      </rPr>
      <t>(10+26)</t>
    </r>
    <r>
      <rPr>
        <sz val="12"/>
        <rFont val="標楷體"/>
        <family val="4"/>
        <charset val="136"/>
      </rPr>
      <t>列金額相等。</t>
    </r>
    <phoneticPr fontId="30" type="noConversion"/>
  </si>
  <si>
    <r>
      <rPr>
        <sz val="12"/>
        <rFont val="標楷體"/>
        <family val="4"/>
        <charset val="136"/>
      </rPr>
      <t>註</t>
    </r>
    <r>
      <rPr>
        <sz val="12"/>
        <rFont val="Times New Roman"/>
        <family val="1"/>
      </rPr>
      <t>6</t>
    </r>
  </si>
  <si>
    <r>
      <rPr>
        <sz val="12"/>
        <rFont val="標楷體"/>
        <family val="4"/>
        <charset val="136"/>
      </rPr>
      <t>註</t>
    </r>
    <r>
      <rPr>
        <sz val="12"/>
        <rFont val="Times New Roman"/>
        <family val="1"/>
      </rPr>
      <t>7</t>
    </r>
    <r>
      <rPr>
        <sz val="12"/>
        <color indexed="8"/>
        <rFont val="新細明體"/>
        <family val="1"/>
        <charset val="136"/>
      </rPr>
      <t/>
    </r>
  </si>
  <si>
    <r>
      <rPr>
        <sz val="12"/>
        <rFont val="標楷體"/>
        <family val="4"/>
        <charset val="136"/>
      </rPr>
      <t>次順位公司債及次順位金融債券本身無信用評等採發行人評等計提風險資本者，調整以發行人評等降</t>
    </r>
    <r>
      <rPr>
        <sz val="12"/>
        <rFont val="Times New Roman"/>
        <family val="1"/>
      </rPr>
      <t>3</t>
    </r>
    <r>
      <rPr>
        <sz val="12"/>
        <rFont val="標楷體"/>
        <family val="4"/>
        <charset val="136"/>
      </rPr>
      <t>個評等等級計提風險資本。</t>
    </r>
  </si>
  <si>
    <r>
      <rPr>
        <sz val="12"/>
        <rFont val="標楷體"/>
        <family val="4"/>
        <charset val="136"/>
      </rPr>
      <t>註</t>
    </r>
    <r>
      <rPr>
        <sz val="12"/>
        <rFont val="Times New Roman"/>
        <family val="1"/>
      </rPr>
      <t>8</t>
    </r>
    <phoneticPr fontId="30" type="noConversion"/>
  </si>
  <si>
    <r>
      <rPr>
        <sz val="12"/>
        <rFont val="標楷體"/>
        <family val="4"/>
        <charset val="136"/>
      </rPr>
      <t>債券投資因信用風險顯著增加已依</t>
    </r>
    <r>
      <rPr>
        <sz val="12"/>
        <rFont val="Times New Roman"/>
        <family val="1"/>
      </rPr>
      <t>IFRS9</t>
    </r>
    <r>
      <rPr>
        <sz val="12"/>
        <rFont val="標楷體"/>
        <family val="4"/>
        <charset val="136"/>
      </rPr>
      <t>規定計算其存續期間之預期信用損失者，可採最高信評等級係數計算本表信用風險。</t>
    </r>
    <phoneticPr fontId="30" type="noConversion"/>
  </si>
  <si>
    <r>
      <rPr>
        <sz val="12"/>
        <rFont val="標楷體"/>
        <family val="4"/>
        <charset val="136"/>
      </rPr>
      <t>註</t>
    </r>
    <r>
      <rPr>
        <sz val="12"/>
        <rFont val="Times New Roman"/>
        <family val="1"/>
      </rPr>
      <t>9</t>
    </r>
    <phoneticPr fontId="30" type="noConversion"/>
  </si>
  <si>
    <r>
      <rPr>
        <sz val="12"/>
        <rFont val="標楷體"/>
        <family val="4"/>
        <charset val="136"/>
      </rPr>
      <t>本表第</t>
    </r>
    <r>
      <rPr>
        <sz val="12"/>
        <rFont val="Times New Roman"/>
        <family val="1"/>
      </rPr>
      <t>(3)</t>
    </r>
    <r>
      <rPr>
        <sz val="12"/>
        <rFont val="標楷體"/>
        <family val="4"/>
        <charset val="136"/>
      </rPr>
      <t>欄第</t>
    </r>
    <r>
      <rPr>
        <sz val="12"/>
        <rFont val="Times New Roman"/>
        <family val="1"/>
      </rPr>
      <t>(115)</t>
    </r>
    <r>
      <rPr>
        <sz val="12"/>
        <rFont val="標楷體"/>
        <family val="4"/>
        <charset val="136"/>
      </rPr>
      <t>列應與表</t>
    </r>
    <r>
      <rPr>
        <sz val="12"/>
        <rFont val="Times New Roman"/>
        <family val="1"/>
      </rPr>
      <t>30-7-8</t>
    </r>
    <r>
      <rPr>
        <sz val="12"/>
        <rFont val="標楷體"/>
        <family val="4"/>
        <charset val="136"/>
      </rPr>
      <t>第</t>
    </r>
    <r>
      <rPr>
        <sz val="12"/>
        <rFont val="Times New Roman"/>
        <family val="1"/>
      </rPr>
      <t>(27)</t>
    </r>
    <r>
      <rPr>
        <sz val="12"/>
        <rFont val="標楷體"/>
        <family val="4"/>
        <charset val="136"/>
      </rPr>
      <t>欄第</t>
    </r>
    <r>
      <rPr>
        <sz val="12"/>
        <rFont val="Times New Roman"/>
        <family val="1"/>
      </rPr>
      <t>(14)</t>
    </r>
    <r>
      <rPr>
        <sz val="12"/>
        <rFont val="標楷體"/>
        <family val="4"/>
        <charset val="136"/>
      </rPr>
      <t>列金額相等。</t>
    </r>
  </si>
  <si>
    <r>
      <rPr>
        <sz val="12"/>
        <rFont val="標楷體"/>
        <family val="4"/>
        <charset val="136"/>
      </rPr>
      <t>表</t>
    </r>
    <r>
      <rPr>
        <sz val="12"/>
        <rFont val="Times New Roman"/>
        <family val="1"/>
      </rPr>
      <t>30-3-2</t>
    </r>
    <r>
      <rPr>
        <sz val="12"/>
        <rFont val="標楷體"/>
        <family val="4"/>
        <charset val="136"/>
      </rPr>
      <t>：</t>
    </r>
    <r>
      <rPr>
        <sz val="12"/>
        <rFont val="Times New Roman"/>
        <family val="1"/>
      </rPr>
      <t>R1b</t>
    </r>
    <r>
      <rPr>
        <sz val="12"/>
        <rFont val="標楷體"/>
        <family val="4"/>
        <charset val="136"/>
      </rPr>
      <t>：國外資產風險</t>
    </r>
    <r>
      <rPr>
        <sz val="12"/>
        <rFont val="Times New Roman"/>
        <family val="1"/>
      </rPr>
      <t>--</t>
    </r>
    <r>
      <rPr>
        <sz val="12"/>
        <rFont val="標楷體"/>
        <family val="4"/>
        <charset val="136"/>
      </rPr>
      <t>非關係人信用風險計算表</t>
    </r>
    <phoneticPr fontId="30" type="noConversion"/>
  </si>
  <si>
    <r>
      <rPr>
        <sz val="12"/>
        <rFont val="標楷體"/>
        <family val="4"/>
        <charset val="136"/>
      </rPr>
      <t>單位：新台幣元</t>
    </r>
    <r>
      <rPr>
        <sz val="12"/>
        <rFont val="Times New Roman"/>
        <family val="1"/>
      </rPr>
      <t>,</t>
    </r>
    <r>
      <rPr>
        <sz val="12"/>
        <rFont val="標楷體"/>
        <family val="4"/>
        <charset val="136"/>
      </rPr>
      <t>％</t>
    </r>
    <phoneticPr fontId="28" type="noConversion"/>
  </si>
  <si>
    <r>
      <rPr>
        <b/>
        <sz val="12"/>
        <rFont val="標楷體"/>
        <family val="4"/>
        <charset val="136"/>
      </rPr>
      <t>資產項目</t>
    </r>
    <phoneticPr fontId="28" type="noConversion"/>
  </si>
  <si>
    <r>
      <rPr>
        <b/>
        <sz val="12"/>
        <rFont val="標楷體"/>
        <family val="4"/>
        <charset val="136"/>
      </rPr>
      <t>債券信用</t>
    </r>
    <r>
      <rPr>
        <b/>
        <sz val="12"/>
        <rFont val="Times New Roman"/>
        <family val="1"/>
      </rPr>
      <t>/</t>
    </r>
    <r>
      <rPr>
        <b/>
        <sz val="12"/>
        <rFont val="標楷體"/>
        <family val="4"/>
        <charset val="136"/>
      </rPr>
      <t>主權評等</t>
    </r>
    <phoneticPr fontId="28" type="noConversion"/>
  </si>
  <si>
    <r>
      <rPr>
        <sz val="12"/>
        <rFont val="標楷體"/>
        <family val="4"/>
        <charset val="136"/>
      </rPr>
      <t>公債</t>
    </r>
    <r>
      <rPr>
        <sz val="12"/>
        <rFont val="Times New Roman"/>
        <family val="1"/>
      </rPr>
      <t>(</t>
    </r>
    <r>
      <rPr>
        <sz val="12"/>
        <rFont val="標楷體"/>
        <family val="4"/>
        <charset val="136"/>
      </rPr>
      <t>註</t>
    </r>
    <r>
      <rPr>
        <sz val="12"/>
        <rFont val="Times New Roman"/>
        <family val="1"/>
      </rPr>
      <t>1)</t>
    </r>
    <phoneticPr fontId="28" type="noConversion"/>
  </si>
  <si>
    <r>
      <rPr>
        <sz val="12"/>
        <rFont val="標楷體"/>
        <family val="4"/>
        <charset val="136"/>
      </rPr>
      <t>公債合計</t>
    </r>
    <phoneticPr fontId="30" type="noConversion"/>
  </si>
  <si>
    <r>
      <rPr>
        <sz val="12"/>
        <rFont val="標楷體"/>
        <family val="4"/>
        <charset val="136"/>
      </rPr>
      <t>公司債及金融資產受益證劵</t>
    </r>
    <r>
      <rPr>
        <sz val="12"/>
        <rFont val="Times New Roman"/>
        <family val="1"/>
      </rPr>
      <t>(</t>
    </r>
    <r>
      <rPr>
        <sz val="12"/>
        <rFont val="標楷體"/>
        <family val="4"/>
        <charset val="136"/>
      </rPr>
      <t>含資產基礎證劵</t>
    </r>
    <r>
      <rPr>
        <sz val="12"/>
        <rFont val="Times New Roman"/>
        <family val="1"/>
      </rPr>
      <t>)</t>
    </r>
    <phoneticPr fontId="28" type="noConversion"/>
  </si>
  <si>
    <r>
      <rPr>
        <sz val="12"/>
        <rFont val="標楷體"/>
        <family val="4"/>
        <charset val="136"/>
      </rPr>
      <t>公司債及金融資產受益證劵</t>
    </r>
    <r>
      <rPr>
        <sz val="12"/>
        <rFont val="Times New Roman"/>
        <family val="1"/>
      </rPr>
      <t>(</t>
    </r>
    <r>
      <rPr>
        <sz val="12"/>
        <rFont val="標楷體"/>
        <family val="4"/>
        <charset val="136"/>
      </rPr>
      <t>含資產基礎證劵</t>
    </r>
    <r>
      <rPr>
        <sz val="12"/>
        <rFont val="Times New Roman"/>
        <family val="1"/>
      </rPr>
      <t>)</t>
    </r>
    <r>
      <rPr>
        <sz val="12"/>
        <rFont val="標楷體"/>
        <family val="4"/>
        <charset val="136"/>
      </rPr>
      <t>合計</t>
    </r>
    <phoneticPr fontId="30" type="noConversion"/>
  </si>
  <si>
    <r>
      <rPr>
        <sz val="12"/>
        <rFont val="標楷體"/>
        <family val="4"/>
        <charset val="136"/>
      </rPr>
      <t>不動產受益證券</t>
    </r>
    <r>
      <rPr>
        <sz val="12"/>
        <rFont val="Times New Roman"/>
        <family val="1"/>
      </rPr>
      <t>(</t>
    </r>
    <r>
      <rPr>
        <sz val="12"/>
        <rFont val="標楷體"/>
        <family val="4"/>
        <charset val="136"/>
      </rPr>
      <t>註</t>
    </r>
    <r>
      <rPr>
        <sz val="12"/>
        <rFont val="Times New Roman"/>
        <family val="1"/>
      </rPr>
      <t>3)</t>
    </r>
    <phoneticPr fontId="28" type="noConversion"/>
  </si>
  <si>
    <r>
      <rPr>
        <sz val="12"/>
        <rFont val="標楷體"/>
        <family val="4"/>
        <charset val="136"/>
      </rPr>
      <t>不動產受益證券合計</t>
    </r>
    <phoneticPr fontId="30" type="noConversion"/>
  </si>
  <si>
    <r>
      <rPr>
        <sz val="12"/>
        <rFont val="標楷體"/>
        <family val="4"/>
        <charset val="136"/>
      </rPr>
      <t>其他固定型收益投資</t>
    </r>
    <phoneticPr fontId="28" type="noConversion"/>
  </si>
  <si>
    <r>
      <rPr>
        <sz val="12"/>
        <rFont val="標楷體"/>
        <family val="4"/>
        <charset val="136"/>
      </rPr>
      <t>其他固定型收益投資合計</t>
    </r>
    <phoneticPr fontId="30" type="noConversion"/>
  </si>
  <si>
    <r>
      <rPr>
        <sz val="12"/>
        <rFont val="標楷體"/>
        <family val="4"/>
        <charset val="136"/>
      </rPr>
      <t xml:space="preserve">固定收益特別股票
</t>
    </r>
    <r>
      <rPr>
        <sz val="12"/>
        <rFont val="Times New Roman"/>
        <family val="1"/>
      </rPr>
      <t>(</t>
    </r>
    <r>
      <rPr>
        <sz val="12"/>
        <rFont val="標楷體"/>
        <family val="4"/>
        <charset val="136"/>
      </rPr>
      <t>註</t>
    </r>
    <r>
      <rPr>
        <sz val="12"/>
        <rFont val="Times New Roman"/>
        <family val="1"/>
      </rPr>
      <t>3)</t>
    </r>
    <r>
      <rPr>
        <sz val="12"/>
        <rFont val="標楷體"/>
        <family val="4"/>
        <charset val="136"/>
      </rPr>
      <t>、</t>
    </r>
    <r>
      <rPr>
        <sz val="12"/>
        <rFont val="Times New Roman"/>
        <family val="1"/>
      </rPr>
      <t>(</t>
    </r>
    <r>
      <rPr>
        <sz val="12"/>
        <rFont val="標楷體"/>
        <family val="4"/>
        <charset val="136"/>
      </rPr>
      <t>註</t>
    </r>
    <r>
      <rPr>
        <sz val="12"/>
        <rFont val="Times New Roman"/>
        <family val="1"/>
      </rPr>
      <t>11)</t>
    </r>
    <phoneticPr fontId="28" type="noConversion"/>
  </si>
  <si>
    <r>
      <rPr>
        <sz val="12"/>
        <rFont val="標楷體"/>
        <family val="4"/>
        <charset val="136"/>
      </rPr>
      <t>固定收益特別股票合計數</t>
    </r>
    <phoneticPr fontId="28" type="noConversion"/>
  </si>
  <si>
    <r>
      <rPr>
        <sz val="12"/>
        <rFont val="標楷體"/>
        <family val="4"/>
        <charset val="136"/>
      </rPr>
      <t>註</t>
    </r>
    <r>
      <rPr>
        <sz val="12"/>
        <rFont val="Times New Roman"/>
        <family val="1"/>
      </rPr>
      <t>1</t>
    </r>
    <phoneticPr fontId="30" type="noConversion"/>
  </si>
  <si>
    <t>已開發國家及新興市場國家所發行之公債，其等級係依照其國家主權評等與債券評等等級取較低者為準，並按評等等級所對應之數值作為風險係數。</t>
    <phoneticPr fontId="30" type="noConversion"/>
  </si>
  <si>
    <r>
      <rPr>
        <sz val="12"/>
        <rFont val="標楷體"/>
        <family val="4"/>
        <charset val="136"/>
      </rPr>
      <t>註</t>
    </r>
    <r>
      <rPr>
        <sz val="12"/>
        <rFont val="Times New Roman"/>
        <family val="1"/>
      </rPr>
      <t>2</t>
    </r>
    <phoneticPr fontId="28" type="noConversion"/>
  </si>
  <si>
    <r>
      <rPr>
        <sz val="12"/>
        <rFont val="標楷體"/>
        <family val="4"/>
        <charset val="136"/>
      </rPr>
      <t>債券投資因信用風險顯著增加已依</t>
    </r>
    <r>
      <rPr>
        <sz val="12"/>
        <rFont val="Times New Roman"/>
        <family val="1"/>
      </rPr>
      <t>IFRS9</t>
    </r>
    <r>
      <rPr>
        <sz val="12"/>
        <rFont val="標楷體"/>
        <family val="4"/>
        <charset val="136"/>
      </rPr>
      <t>規定計算其存續期間之預期信用損失者，可採最高信評等級係數計算本表信用風險。</t>
    </r>
    <phoneticPr fontId="28" type="noConversion"/>
  </si>
  <si>
    <r>
      <rPr>
        <sz val="12"/>
        <rFont val="標楷體"/>
        <family val="4"/>
        <charset val="136"/>
      </rPr>
      <t>註</t>
    </r>
    <r>
      <rPr>
        <sz val="12"/>
        <rFont val="Times New Roman"/>
        <family val="1"/>
      </rPr>
      <t>3</t>
    </r>
    <phoneticPr fontId="28" type="noConversion"/>
  </si>
  <si>
    <r>
      <rPr>
        <sz val="12"/>
        <rFont val="標楷體"/>
        <family val="4"/>
        <charset val="136"/>
      </rPr>
      <t>註</t>
    </r>
    <r>
      <rPr>
        <sz val="12"/>
        <rFont val="Times New Roman"/>
        <family val="1"/>
      </rPr>
      <t>4</t>
    </r>
    <phoneticPr fontId="28" type="noConversion"/>
  </si>
  <si>
    <r>
      <rPr>
        <sz val="12"/>
        <rFont val="標楷體"/>
        <family val="4"/>
        <charset val="136"/>
      </rPr>
      <t>本表第</t>
    </r>
    <r>
      <rPr>
        <sz val="12"/>
        <rFont val="Times New Roman"/>
        <family val="1"/>
      </rPr>
      <t>(22)</t>
    </r>
    <r>
      <rPr>
        <sz val="12"/>
        <rFont val="標楷體"/>
        <family val="4"/>
        <charset val="136"/>
      </rPr>
      <t>列第</t>
    </r>
    <r>
      <rPr>
        <sz val="12"/>
        <rFont val="Times New Roman"/>
        <family val="1"/>
      </rPr>
      <t>(3)</t>
    </r>
    <r>
      <rPr>
        <sz val="12"/>
        <rFont val="標楷體"/>
        <family val="4"/>
        <charset val="136"/>
      </rPr>
      <t>欄與第</t>
    </r>
    <r>
      <rPr>
        <sz val="12"/>
        <rFont val="Times New Roman"/>
        <family val="1"/>
      </rPr>
      <t>(4)</t>
    </r>
    <r>
      <rPr>
        <sz val="12"/>
        <rFont val="標楷體"/>
        <family val="4"/>
        <charset val="136"/>
      </rPr>
      <t>欄之金額應分別與表</t>
    </r>
    <r>
      <rPr>
        <sz val="12"/>
        <rFont val="Times New Roman"/>
        <family val="1"/>
      </rPr>
      <t>05-1</t>
    </r>
    <r>
      <rPr>
        <sz val="12"/>
        <rFont val="標楷體"/>
        <family val="4"/>
        <charset val="136"/>
      </rPr>
      <t>第</t>
    </r>
    <r>
      <rPr>
        <sz val="12"/>
        <rFont val="Times New Roman"/>
        <family val="1"/>
      </rPr>
      <t>(5)</t>
    </r>
    <r>
      <rPr>
        <sz val="12"/>
        <rFont val="標楷體"/>
        <family val="4"/>
        <charset val="136"/>
      </rPr>
      <t>欄之第</t>
    </r>
    <r>
      <rPr>
        <sz val="12"/>
        <rFont val="Times New Roman"/>
        <family val="1"/>
      </rPr>
      <t>(109)</t>
    </r>
    <r>
      <rPr>
        <sz val="12"/>
        <rFont val="標楷體"/>
        <family val="4"/>
        <charset val="136"/>
      </rPr>
      <t>列及第</t>
    </r>
    <r>
      <rPr>
        <sz val="12"/>
        <rFont val="Times New Roman"/>
        <family val="1"/>
      </rPr>
      <t>(139)</t>
    </r>
    <r>
      <rPr>
        <sz val="12"/>
        <rFont val="標楷體"/>
        <family val="4"/>
        <charset val="136"/>
      </rPr>
      <t>列之金額一致。</t>
    </r>
    <phoneticPr fontId="30" type="noConversion"/>
  </si>
  <si>
    <r>
      <rPr>
        <sz val="12"/>
        <rFont val="標楷體"/>
        <family val="4"/>
        <charset val="136"/>
      </rPr>
      <t>註</t>
    </r>
    <r>
      <rPr>
        <sz val="12"/>
        <rFont val="Times New Roman"/>
        <family val="1"/>
      </rPr>
      <t>5</t>
    </r>
    <phoneticPr fontId="28" type="noConversion"/>
  </si>
  <si>
    <r>
      <rPr>
        <sz val="12"/>
        <rFont val="標楷體"/>
        <family val="4"/>
        <charset val="136"/>
      </rPr>
      <t>本表第</t>
    </r>
    <r>
      <rPr>
        <sz val="12"/>
        <rFont val="Times New Roman"/>
        <family val="1"/>
      </rPr>
      <t>(44)</t>
    </r>
    <r>
      <rPr>
        <sz val="12"/>
        <rFont val="標楷體"/>
        <family val="4"/>
        <charset val="136"/>
      </rPr>
      <t>列第</t>
    </r>
    <r>
      <rPr>
        <sz val="12"/>
        <rFont val="Times New Roman"/>
        <family val="1"/>
      </rPr>
      <t>(3)</t>
    </r>
    <r>
      <rPr>
        <sz val="12"/>
        <rFont val="標楷體"/>
        <family val="4"/>
        <charset val="136"/>
      </rPr>
      <t>欄之金額應等於表</t>
    </r>
    <r>
      <rPr>
        <sz val="12"/>
        <rFont val="Times New Roman"/>
        <family val="1"/>
      </rPr>
      <t>05-1</t>
    </r>
    <r>
      <rPr>
        <sz val="12"/>
        <rFont val="標楷體"/>
        <family val="4"/>
        <charset val="136"/>
      </rPr>
      <t>第</t>
    </r>
    <r>
      <rPr>
        <sz val="12"/>
        <rFont val="Times New Roman"/>
        <family val="1"/>
      </rPr>
      <t>(5)</t>
    </r>
    <r>
      <rPr>
        <sz val="12"/>
        <rFont val="標楷體"/>
        <family val="4"/>
        <charset val="136"/>
      </rPr>
      <t>欄第</t>
    </r>
    <r>
      <rPr>
        <sz val="12"/>
        <rFont val="Times New Roman"/>
        <family val="1"/>
      </rPr>
      <t>(110+112)</t>
    </r>
    <r>
      <rPr>
        <sz val="12"/>
        <rFont val="標楷體"/>
        <family val="4"/>
        <charset val="136"/>
      </rPr>
      <t>列之合計數。</t>
    </r>
    <phoneticPr fontId="30" type="noConversion"/>
  </si>
  <si>
    <r>
      <rPr>
        <sz val="12"/>
        <rFont val="標楷體"/>
        <family val="4"/>
        <charset val="136"/>
      </rPr>
      <t>註</t>
    </r>
    <r>
      <rPr>
        <sz val="12"/>
        <rFont val="Times New Roman"/>
        <family val="1"/>
      </rPr>
      <t>6</t>
    </r>
    <phoneticPr fontId="28" type="noConversion"/>
  </si>
  <si>
    <r>
      <rPr>
        <sz val="12"/>
        <rFont val="標楷體"/>
        <family val="4"/>
        <charset val="136"/>
      </rPr>
      <t>本表第</t>
    </r>
    <r>
      <rPr>
        <sz val="12"/>
        <rFont val="Times New Roman"/>
        <family val="1"/>
      </rPr>
      <t>(44)</t>
    </r>
    <r>
      <rPr>
        <sz val="12"/>
        <rFont val="標楷體"/>
        <family val="4"/>
        <charset val="136"/>
      </rPr>
      <t>列第</t>
    </r>
    <r>
      <rPr>
        <sz val="12"/>
        <rFont val="Times New Roman"/>
        <family val="1"/>
      </rPr>
      <t>(4)</t>
    </r>
    <r>
      <rPr>
        <sz val="12"/>
        <rFont val="標楷體"/>
        <family val="4"/>
        <charset val="136"/>
      </rPr>
      <t>欄之金額應等於表</t>
    </r>
    <r>
      <rPr>
        <sz val="12"/>
        <rFont val="Times New Roman"/>
        <family val="1"/>
      </rPr>
      <t>05-1</t>
    </r>
    <r>
      <rPr>
        <sz val="12"/>
        <rFont val="標楷體"/>
        <family val="4"/>
        <charset val="136"/>
      </rPr>
      <t>第</t>
    </r>
    <r>
      <rPr>
        <sz val="12"/>
        <rFont val="Times New Roman"/>
        <family val="1"/>
      </rPr>
      <t>(5)</t>
    </r>
    <r>
      <rPr>
        <sz val="12"/>
        <rFont val="標楷體"/>
        <family val="4"/>
        <charset val="136"/>
      </rPr>
      <t>欄第</t>
    </r>
    <r>
      <rPr>
        <sz val="12"/>
        <rFont val="Times New Roman"/>
        <family val="1"/>
      </rPr>
      <t>(140+142)</t>
    </r>
    <r>
      <rPr>
        <sz val="12"/>
        <rFont val="標楷體"/>
        <family val="4"/>
        <charset val="136"/>
      </rPr>
      <t>列之合計數。</t>
    </r>
    <phoneticPr fontId="30" type="noConversion"/>
  </si>
  <si>
    <r>
      <rPr>
        <sz val="12"/>
        <rFont val="標楷體"/>
        <family val="4"/>
        <charset val="136"/>
      </rPr>
      <t>註</t>
    </r>
    <r>
      <rPr>
        <sz val="12"/>
        <rFont val="Times New Roman"/>
        <family val="1"/>
      </rPr>
      <t>7</t>
    </r>
    <phoneticPr fontId="28" type="noConversion"/>
  </si>
  <si>
    <r>
      <rPr>
        <sz val="12"/>
        <rFont val="標楷體"/>
        <family val="4"/>
        <charset val="136"/>
      </rPr>
      <t>本表第</t>
    </r>
    <r>
      <rPr>
        <sz val="12"/>
        <rFont val="Times New Roman"/>
        <family val="1"/>
      </rPr>
      <t>(66)</t>
    </r>
    <r>
      <rPr>
        <sz val="12"/>
        <rFont val="標楷體"/>
        <family val="4"/>
        <charset val="136"/>
      </rPr>
      <t>列第</t>
    </r>
    <r>
      <rPr>
        <sz val="12"/>
        <rFont val="Times New Roman"/>
        <family val="1"/>
      </rPr>
      <t>(3)</t>
    </r>
    <r>
      <rPr>
        <sz val="12"/>
        <rFont val="標楷體"/>
        <family val="4"/>
        <charset val="136"/>
      </rPr>
      <t>欄與第</t>
    </r>
    <r>
      <rPr>
        <sz val="12"/>
        <rFont val="Times New Roman"/>
        <family val="1"/>
      </rPr>
      <t>(4)</t>
    </r>
    <r>
      <rPr>
        <sz val="12"/>
        <rFont val="標楷體"/>
        <family val="4"/>
        <charset val="136"/>
      </rPr>
      <t>欄之金額應分別與表</t>
    </r>
    <r>
      <rPr>
        <sz val="12"/>
        <rFont val="Times New Roman"/>
        <family val="1"/>
      </rPr>
      <t>05-1</t>
    </r>
    <r>
      <rPr>
        <sz val="12"/>
        <rFont val="標楷體"/>
        <family val="4"/>
        <charset val="136"/>
      </rPr>
      <t>第</t>
    </r>
    <r>
      <rPr>
        <sz val="12"/>
        <rFont val="Times New Roman"/>
        <family val="1"/>
      </rPr>
      <t>(5)</t>
    </r>
    <r>
      <rPr>
        <sz val="12"/>
        <rFont val="標楷體"/>
        <family val="4"/>
        <charset val="136"/>
      </rPr>
      <t>欄之第</t>
    </r>
    <r>
      <rPr>
        <sz val="12"/>
        <rFont val="Times New Roman"/>
        <family val="1"/>
      </rPr>
      <t>(111)</t>
    </r>
    <r>
      <rPr>
        <sz val="12"/>
        <rFont val="標楷體"/>
        <family val="4"/>
        <charset val="136"/>
      </rPr>
      <t>列及第</t>
    </r>
    <r>
      <rPr>
        <sz val="12"/>
        <rFont val="Times New Roman"/>
        <family val="1"/>
      </rPr>
      <t>(141)</t>
    </r>
    <r>
      <rPr>
        <sz val="12"/>
        <rFont val="標楷體"/>
        <family val="4"/>
        <charset val="136"/>
      </rPr>
      <t>列之金額一致。</t>
    </r>
    <phoneticPr fontId="30" type="noConversion"/>
  </si>
  <si>
    <r>
      <rPr>
        <sz val="12"/>
        <rFont val="標楷體"/>
        <family val="4"/>
        <charset val="136"/>
      </rPr>
      <t>註</t>
    </r>
    <r>
      <rPr>
        <sz val="12"/>
        <rFont val="Times New Roman"/>
        <family val="1"/>
      </rPr>
      <t>8</t>
    </r>
    <phoneticPr fontId="28" type="noConversion"/>
  </si>
  <si>
    <r>
      <rPr>
        <sz val="12"/>
        <rFont val="標楷體"/>
        <family val="4"/>
        <charset val="136"/>
      </rPr>
      <t>本表第</t>
    </r>
    <r>
      <rPr>
        <sz val="12"/>
        <rFont val="Times New Roman"/>
        <family val="1"/>
      </rPr>
      <t>(88)</t>
    </r>
    <r>
      <rPr>
        <sz val="12"/>
        <rFont val="標楷體"/>
        <family val="4"/>
        <charset val="136"/>
      </rPr>
      <t>列第</t>
    </r>
    <r>
      <rPr>
        <sz val="12"/>
        <rFont val="Times New Roman"/>
        <family val="1"/>
      </rPr>
      <t>(3)</t>
    </r>
    <r>
      <rPr>
        <sz val="12"/>
        <rFont val="標楷體"/>
        <family val="4"/>
        <charset val="136"/>
      </rPr>
      <t>欄與第</t>
    </r>
    <r>
      <rPr>
        <sz val="12"/>
        <rFont val="Times New Roman"/>
        <family val="1"/>
      </rPr>
      <t>(4)</t>
    </r>
    <r>
      <rPr>
        <sz val="12"/>
        <rFont val="標楷體"/>
        <family val="4"/>
        <charset val="136"/>
      </rPr>
      <t>欄之金額應分別與表</t>
    </r>
    <r>
      <rPr>
        <sz val="12"/>
        <rFont val="Times New Roman"/>
        <family val="1"/>
      </rPr>
      <t>05-1</t>
    </r>
    <r>
      <rPr>
        <sz val="12"/>
        <rFont val="標楷體"/>
        <family val="4"/>
        <charset val="136"/>
      </rPr>
      <t>第</t>
    </r>
    <r>
      <rPr>
        <sz val="12"/>
        <rFont val="Times New Roman"/>
        <family val="1"/>
      </rPr>
      <t>(5)</t>
    </r>
    <r>
      <rPr>
        <sz val="12"/>
        <rFont val="標楷體"/>
        <family val="4"/>
        <charset val="136"/>
      </rPr>
      <t>欄之第</t>
    </r>
    <r>
      <rPr>
        <sz val="12"/>
        <rFont val="Times New Roman"/>
        <family val="1"/>
      </rPr>
      <t>(114)</t>
    </r>
    <r>
      <rPr>
        <sz val="12"/>
        <rFont val="標楷體"/>
        <family val="4"/>
        <charset val="136"/>
      </rPr>
      <t>列及第</t>
    </r>
    <r>
      <rPr>
        <sz val="12"/>
        <rFont val="Times New Roman"/>
        <family val="1"/>
      </rPr>
      <t>(144)</t>
    </r>
    <r>
      <rPr>
        <sz val="12"/>
        <rFont val="標楷體"/>
        <family val="4"/>
        <charset val="136"/>
      </rPr>
      <t>列之金額一致。</t>
    </r>
    <phoneticPr fontId="30" type="noConversion"/>
  </si>
  <si>
    <r>
      <rPr>
        <sz val="12"/>
        <rFont val="標楷體"/>
        <family val="4"/>
        <charset val="136"/>
      </rPr>
      <t>註</t>
    </r>
    <r>
      <rPr>
        <sz val="12"/>
        <rFont val="Times New Roman"/>
        <family val="1"/>
      </rPr>
      <t>9</t>
    </r>
    <phoneticPr fontId="28" type="noConversion"/>
  </si>
  <si>
    <r>
      <rPr>
        <sz val="12"/>
        <rFont val="標楷體"/>
        <family val="4"/>
        <charset val="136"/>
      </rPr>
      <t>本表第</t>
    </r>
    <r>
      <rPr>
        <sz val="12"/>
        <rFont val="Times New Roman"/>
        <family val="1"/>
      </rPr>
      <t>(110)</t>
    </r>
    <r>
      <rPr>
        <sz val="12"/>
        <rFont val="標楷體"/>
        <family val="4"/>
        <charset val="136"/>
      </rPr>
      <t>列第</t>
    </r>
    <r>
      <rPr>
        <sz val="12"/>
        <rFont val="Times New Roman"/>
        <family val="1"/>
      </rPr>
      <t>(3)</t>
    </r>
    <r>
      <rPr>
        <sz val="12"/>
        <rFont val="標楷體"/>
        <family val="4"/>
        <charset val="136"/>
      </rPr>
      <t>欄之金額應與表</t>
    </r>
    <r>
      <rPr>
        <sz val="12"/>
        <rFont val="Times New Roman"/>
        <family val="1"/>
      </rPr>
      <t>10-4</t>
    </r>
    <r>
      <rPr>
        <sz val="12"/>
        <rFont val="標楷體"/>
        <family val="4"/>
        <charset val="136"/>
      </rPr>
      <t>第</t>
    </r>
    <r>
      <rPr>
        <sz val="12"/>
        <rFont val="Times New Roman"/>
        <family val="1"/>
      </rPr>
      <t>(6)</t>
    </r>
    <r>
      <rPr>
        <sz val="12"/>
        <rFont val="標楷體"/>
        <family val="4"/>
        <charset val="136"/>
      </rPr>
      <t>欄第</t>
    </r>
    <r>
      <rPr>
        <sz val="12"/>
        <rFont val="Times New Roman"/>
        <family val="1"/>
      </rPr>
      <t>(39)</t>
    </r>
    <r>
      <rPr>
        <sz val="12"/>
        <rFont val="標楷體"/>
        <family val="4"/>
        <charset val="136"/>
      </rPr>
      <t>列之金額一致。</t>
    </r>
  </si>
  <si>
    <r>
      <rPr>
        <sz val="12"/>
        <rFont val="標楷體"/>
        <family val="4"/>
        <charset val="136"/>
      </rPr>
      <t>註</t>
    </r>
    <r>
      <rPr>
        <sz val="12"/>
        <rFont val="Times New Roman"/>
        <family val="1"/>
      </rPr>
      <t>10</t>
    </r>
    <phoneticPr fontId="28" type="noConversion"/>
  </si>
  <si>
    <r>
      <rPr>
        <sz val="12"/>
        <rFont val="標楷體"/>
        <family val="4"/>
        <charset val="136"/>
      </rPr>
      <t>本表第</t>
    </r>
    <r>
      <rPr>
        <sz val="12"/>
        <rFont val="Times New Roman"/>
        <family val="1"/>
      </rPr>
      <t>(110)</t>
    </r>
    <r>
      <rPr>
        <sz val="12"/>
        <rFont val="標楷體"/>
        <family val="4"/>
        <charset val="136"/>
      </rPr>
      <t>列第</t>
    </r>
    <r>
      <rPr>
        <sz val="12"/>
        <rFont val="Times New Roman"/>
        <family val="1"/>
      </rPr>
      <t>(4)</t>
    </r>
    <r>
      <rPr>
        <sz val="12"/>
        <rFont val="標楷體"/>
        <family val="4"/>
        <charset val="136"/>
      </rPr>
      <t>欄之金額應與表</t>
    </r>
    <r>
      <rPr>
        <sz val="12"/>
        <rFont val="Times New Roman"/>
        <family val="1"/>
      </rPr>
      <t>10-4</t>
    </r>
    <r>
      <rPr>
        <sz val="12"/>
        <rFont val="標楷體"/>
        <family val="4"/>
        <charset val="136"/>
      </rPr>
      <t>第</t>
    </r>
    <r>
      <rPr>
        <sz val="12"/>
        <rFont val="Times New Roman"/>
        <family val="1"/>
      </rPr>
      <t>(6)</t>
    </r>
    <r>
      <rPr>
        <sz val="12"/>
        <rFont val="標楷體"/>
        <family val="4"/>
        <charset val="136"/>
      </rPr>
      <t>欄第</t>
    </r>
    <r>
      <rPr>
        <sz val="12"/>
        <rFont val="Times New Roman"/>
        <family val="1"/>
      </rPr>
      <t>(47)</t>
    </r>
    <r>
      <rPr>
        <sz val="12"/>
        <rFont val="標楷體"/>
        <family val="4"/>
        <charset val="136"/>
      </rPr>
      <t>列之金額一致。</t>
    </r>
  </si>
  <si>
    <r>
      <rPr>
        <sz val="12"/>
        <rFont val="標楷體"/>
        <family val="4"/>
        <charset val="136"/>
      </rPr>
      <t>註</t>
    </r>
    <r>
      <rPr>
        <sz val="12"/>
        <rFont val="Times New Roman"/>
        <family val="1"/>
      </rPr>
      <t>11</t>
    </r>
    <phoneticPr fontId="28" type="noConversion"/>
  </si>
  <si>
    <r>
      <rPr>
        <sz val="12"/>
        <rFont val="標楷體"/>
        <family val="4"/>
        <charset val="136"/>
      </rPr>
      <t>列號</t>
    </r>
    <phoneticPr fontId="30" type="noConversion"/>
  </si>
  <si>
    <r>
      <rPr>
        <sz val="12"/>
        <rFont val="標楷體"/>
        <family val="4"/>
        <charset val="136"/>
      </rPr>
      <t>報表表次及名稱</t>
    </r>
    <phoneticPr fontId="28" type="noConversion"/>
  </si>
  <si>
    <r>
      <rPr>
        <sz val="12"/>
        <rFont val="標楷體"/>
        <family val="4"/>
        <charset val="136"/>
      </rPr>
      <t>頁次</t>
    </r>
    <phoneticPr fontId="30" type="noConversion"/>
  </si>
  <si>
    <r>
      <rPr>
        <sz val="12"/>
        <rFont val="標楷體"/>
        <family val="4"/>
        <charset val="136"/>
      </rPr>
      <t>填報頻率</t>
    </r>
    <phoneticPr fontId="30" type="noConversion"/>
  </si>
  <si>
    <r>
      <rPr>
        <sz val="12"/>
        <rFont val="標楷體"/>
        <family val="4"/>
        <charset val="136"/>
      </rPr>
      <t>異動時需即時申報</t>
    </r>
    <phoneticPr fontId="30" type="noConversion"/>
  </si>
  <si>
    <r>
      <rPr>
        <sz val="12"/>
        <rFont val="標楷體"/>
        <family val="4"/>
        <charset val="136"/>
      </rPr>
      <t>會計師年度查核</t>
    </r>
    <r>
      <rPr>
        <sz val="12"/>
        <rFont val="Times New Roman"/>
        <family val="1"/>
      </rPr>
      <t>(</t>
    </r>
    <r>
      <rPr>
        <sz val="12"/>
        <rFont val="標楷體"/>
        <family val="4"/>
        <charset val="136"/>
      </rPr>
      <t>半年度核閱</t>
    </r>
    <r>
      <rPr>
        <sz val="12"/>
        <rFont val="Times New Roman"/>
        <family val="1"/>
      </rPr>
      <t>)</t>
    </r>
    <r>
      <rPr>
        <sz val="12"/>
        <rFont val="標楷體"/>
        <family val="4"/>
        <charset val="136"/>
      </rPr>
      <t>表格</t>
    </r>
    <phoneticPr fontId="30" type="noConversion"/>
  </si>
  <si>
    <r>
      <rPr>
        <sz val="12"/>
        <rFont val="標楷體"/>
        <family val="4"/>
        <charset val="136"/>
      </rPr>
      <t>會計師各報表查核</t>
    </r>
    <r>
      <rPr>
        <sz val="12"/>
        <rFont val="Times New Roman"/>
        <family val="1"/>
      </rPr>
      <t>(</t>
    </r>
    <r>
      <rPr>
        <sz val="12"/>
        <rFont val="標楷體"/>
        <family val="4"/>
        <charset val="136"/>
      </rPr>
      <t>核閱</t>
    </r>
    <r>
      <rPr>
        <sz val="12"/>
        <rFont val="Times New Roman"/>
        <family val="1"/>
      </rPr>
      <t>)</t>
    </r>
    <r>
      <rPr>
        <sz val="12"/>
        <rFont val="標楷體"/>
        <family val="4"/>
        <charset val="136"/>
      </rPr>
      <t>範圍</t>
    </r>
    <phoneticPr fontId="30" type="noConversion"/>
  </si>
  <si>
    <r>
      <rPr>
        <sz val="12"/>
        <rFont val="標楷體"/>
        <family val="4"/>
        <charset val="136"/>
      </rPr>
      <t>簽證精算人員查核表格</t>
    </r>
    <phoneticPr fontId="30" type="noConversion"/>
  </si>
  <si>
    <r>
      <rPr>
        <sz val="12"/>
        <rFont val="標楷體"/>
        <family val="4"/>
        <charset val="136"/>
      </rPr>
      <t>最後複核人</t>
    </r>
    <phoneticPr fontId="30" type="noConversion"/>
  </si>
  <si>
    <r>
      <rPr>
        <sz val="12"/>
        <rFont val="標楷體"/>
        <family val="4"/>
        <charset val="136"/>
      </rPr>
      <t>電話</t>
    </r>
    <phoneticPr fontId="30" type="noConversion"/>
  </si>
  <si>
    <r>
      <rPr>
        <sz val="12"/>
        <rFont val="標楷體"/>
        <family val="4"/>
        <charset val="136"/>
      </rPr>
      <t>填表人姓名</t>
    </r>
    <phoneticPr fontId="30" type="noConversion"/>
  </si>
  <si>
    <r>
      <rPr>
        <sz val="12"/>
        <rFont val="標楷體"/>
        <family val="4"/>
        <charset val="136"/>
      </rPr>
      <t>表</t>
    </r>
    <r>
      <rPr>
        <sz val="12"/>
        <rFont val="Times New Roman"/>
        <family val="1"/>
      </rPr>
      <t>01-1</t>
    </r>
    <r>
      <rPr>
        <sz val="12"/>
        <rFont val="標楷體"/>
        <family val="4"/>
        <charset val="136"/>
      </rPr>
      <t>：保險業負責人聲明書</t>
    </r>
  </si>
  <si>
    <r>
      <rPr>
        <sz val="12"/>
        <rFont val="標楷體"/>
        <family val="4"/>
        <charset val="136"/>
      </rPr>
      <t>半年</t>
    </r>
    <phoneticPr fontId="30" type="noConversion"/>
  </si>
  <si>
    <r>
      <rPr>
        <sz val="12"/>
        <rFont val="標楷體"/>
        <family val="4"/>
        <charset val="136"/>
      </rPr>
      <t>否</t>
    </r>
  </si>
  <si>
    <r>
      <rPr>
        <sz val="12"/>
        <rFont val="標楷體"/>
        <family val="4"/>
        <charset val="136"/>
      </rPr>
      <t>是</t>
    </r>
    <phoneticPr fontId="28" type="noConversion"/>
  </si>
  <si>
    <r>
      <rPr>
        <sz val="12"/>
        <rFont val="標楷體"/>
        <family val="4"/>
        <charset val="136"/>
      </rPr>
      <t>表</t>
    </r>
    <r>
      <rPr>
        <sz val="12"/>
        <rFont val="Times New Roman"/>
        <family val="1"/>
      </rPr>
      <t>01-2</t>
    </r>
    <r>
      <rPr>
        <sz val="12"/>
        <rFont val="標楷體"/>
        <family val="4"/>
        <charset val="136"/>
      </rPr>
      <t>：保險業負責人內部控制制度聲明書</t>
    </r>
  </si>
  <si>
    <r>
      <rPr>
        <sz val="12"/>
        <rFont val="標楷體"/>
        <family val="4"/>
        <charset val="136"/>
      </rPr>
      <t>年</t>
    </r>
    <phoneticPr fontId="30" type="noConversion"/>
  </si>
  <si>
    <r>
      <rPr>
        <sz val="12"/>
        <rFont val="標楷體"/>
        <family val="4"/>
        <charset val="136"/>
      </rPr>
      <t>表</t>
    </r>
    <r>
      <rPr>
        <sz val="12"/>
        <rFont val="Times New Roman"/>
        <family val="1"/>
      </rPr>
      <t>01-3-1</t>
    </r>
    <r>
      <rPr>
        <sz val="12"/>
        <rFont val="標楷體"/>
        <family val="4"/>
        <charset val="136"/>
      </rPr>
      <t>：簽證會計師對內部控制制度查核意見書</t>
    </r>
    <phoneticPr fontId="28" type="noConversion"/>
  </si>
  <si>
    <r>
      <rPr>
        <sz val="12"/>
        <rFont val="標楷體"/>
        <family val="4"/>
        <charset val="136"/>
      </rPr>
      <t>是</t>
    </r>
  </si>
  <si>
    <r>
      <rPr>
        <sz val="12"/>
        <rFont val="標楷體"/>
        <family val="4"/>
        <charset val="136"/>
      </rPr>
      <t>全部</t>
    </r>
  </si>
  <si>
    <r>
      <rPr>
        <sz val="12"/>
        <rFont val="標楷體"/>
        <family val="4"/>
        <charset val="136"/>
      </rPr>
      <t>表</t>
    </r>
    <r>
      <rPr>
        <sz val="12"/>
        <rFont val="Times New Roman"/>
        <family val="1"/>
      </rPr>
      <t>01-3-2</t>
    </r>
    <r>
      <rPr>
        <sz val="12"/>
        <rFont val="標楷體"/>
        <family val="4"/>
        <charset val="136"/>
      </rPr>
      <t>：簽證會計師對資本適足率查核</t>
    </r>
    <r>
      <rPr>
        <sz val="12"/>
        <rFont val="Times New Roman"/>
        <family val="1"/>
      </rPr>
      <t>(</t>
    </r>
    <r>
      <rPr>
        <sz val="12"/>
        <rFont val="標楷體"/>
        <family val="4"/>
        <charset val="136"/>
      </rPr>
      <t>核閱</t>
    </r>
    <r>
      <rPr>
        <sz val="12"/>
        <rFont val="Times New Roman"/>
        <family val="1"/>
      </rPr>
      <t>)</t>
    </r>
    <r>
      <rPr>
        <sz val="12"/>
        <rFont val="標楷體"/>
        <family val="4"/>
        <charset val="136"/>
      </rPr>
      <t>意見書</t>
    </r>
    <r>
      <rPr>
        <sz val="12"/>
        <rFont val="Times New Roman"/>
        <family val="1"/>
      </rPr>
      <t>(</t>
    </r>
    <r>
      <rPr>
        <sz val="12"/>
        <rFont val="標楷體"/>
        <family val="4"/>
        <charset val="136"/>
      </rPr>
      <t>半年報適用</t>
    </r>
    <r>
      <rPr>
        <sz val="12"/>
        <rFont val="Times New Roman"/>
        <family val="1"/>
      </rPr>
      <t>)</t>
    </r>
    <phoneticPr fontId="28" type="noConversion"/>
  </si>
  <si>
    <r>
      <rPr>
        <sz val="12"/>
        <rFont val="標楷體"/>
        <family val="4"/>
        <charset val="136"/>
      </rPr>
      <t>表</t>
    </r>
    <r>
      <rPr>
        <sz val="12"/>
        <rFont val="Times New Roman"/>
        <family val="1"/>
      </rPr>
      <t>01-4-1</t>
    </r>
    <r>
      <rPr>
        <sz val="12"/>
        <rFont val="標楷體"/>
        <family val="4"/>
        <charset val="136"/>
      </rPr>
      <t>：簽證精算人員意見書</t>
    </r>
    <r>
      <rPr>
        <sz val="12"/>
        <rFont val="Times New Roman"/>
        <family val="1"/>
      </rPr>
      <t>(</t>
    </r>
    <r>
      <rPr>
        <sz val="12"/>
        <rFont val="標楷體"/>
        <family val="4"/>
        <charset val="136"/>
      </rPr>
      <t>註</t>
    </r>
    <r>
      <rPr>
        <sz val="12"/>
        <rFont val="Times New Roman"/>
        <family val="1"/>
      </rPr>
      <t>7)</t>
    </r>
    <phoneticPr fontId="28" type="noConversion"/>
  </si>
  <si>
    <r>
      <rPr>
        <sz val="12"/>
        <rFont val="標楷體"/>
        <family val="4"/>
        <charset val="136"/>
      </rPr>
      <t>年</t>
    </r>
    <phoneticPr fontId="28" type="noConversion"/>
  </si>
  <si>
    <r>
      <rPr>
        <sz val="12"/>
        <rFont val="標楷體"/>
        <family val="4"/>
        <charset val="136"/>
      </rPr>
      <t>否</t>
    </r>
    <phoneticPr fontId="28" type="noConversion"/>
  </si>
  <si>
    <r>
      <rPr>
        <sz val="12"/>
        <rFont val="標楷體"/>
        <family val="4"/>
        <charset val="136"/>
      </rPr>
      <t>表</t>
    </r>
    <r>
      <rPr>
        <sz val="12"/>
        <rFont val="Times New Roman"/>
        <family val="1"/>
      </rPr>
      <t>01-4-2</t>
    </r>
    <r>
      <rPr>
        <sz val="12"/>
        <rFont val="標楷體"/>
        <family val="4"/>
        <charset val="136"/>
      </rPr>
      <t>：簽證精算人員查核意見書</t>
    </r>
    <r>
      <rPr>
        <sz val="12"/>
        <rFont val="Times New Roman"/>
        <family val="1"/>
      </rPr>
      <t>(</t>
    </r>
    <r>
      <rPr>
        <sz val="12"/>
        <rFont val="標楷體"/>
        <family val="4"/>
        <charset val="136"/>
      </rPr>
      <t>註</t>
    </r>
    <r>
      <rPr>
        <sz val="12"/>
        <rFont val="Times New Roman"/>
        <family val="1"/>
      </rPr>
      <t>8)</t>
    </r>
    <phoneticPr fontId="28" type="noConversion"/>
  </si>
  <si>
    <r>
      <rPr>
        <sz val="12"/>
        <rFont val="標楷體"/>
        <family val="4"/>
        <charset val="136"/>
      </rPr>
      <t>表</t>
    </r>
    <r>
      <rPr>
        <sz val="12"/>
        <rFont val="Times New Roman"/>
        <family val="1"/>
      </rPr>
      <t>01-5</t>
    </r>
    <r>
      <rPr>
        <sz val="12"/>
        <rFont val="標楷體"/>
        <family val="4"/>
        <charset val="136"/>
      </rPr>
      <t>：簽證精算人員定期參加教育訓練合格證明文件</t>
    </r>
  </si>
  <si>
    <r>
      <rPr>
        <sz val="12"/>
        <rFont val="標楷體"/>
        <family val="4"/>
        <charset val="136"/>
      </rPr>
      <t>表</t>
    </r>
    <r>
      <rPr>
        <sz val="12"/>
        <rFont val="Times New Roman"/>
        <family val="1"/>
      </rPr>
      <t>01-6</t>
    </r>
    <r>
      <rPr>
        <sz val="12"/>
        <rFont val="標楷體"/>
        <family val="4"/>
        <charset val="136"/>
      </rPr>
      <t>：依保險業財務報告編製準則規定編製之財務報告</t>
    </r>
    <phoneticPr fontId="28" type="noConversion"/>
  </si>
  <si>
    <r>
      <rPr>
        <sz val="12"/>
        <rFont val="標楷體"/>
        <family val="4"/>
        <charset val="136"/>
      </rPr>
      <t>表</t>
    </r>
    <r>
      <rPr>
        <sz val="12"/>
        <rFont val="Times New Roman"/>
        <family val="1"/>
      </rPr>
      <t>02-1</t>
    </r>
    <r>
      <rPr>
        <sz val="12"/>
        <rFont val="標楷體"/>
        <family val="4"/>
        <charset val="136"/>
      </rPr>
      <t>：總公司</t>
    </r>
    <r>
      <rPr>
        <sz val="12"/>
        <rFont val="Times New Roman"/>
        <family val="1"/>
      </rPr>
      <t>(</t>
    </r>
    <r>
      <rPr>
        <sz val="12"/>
        <rFont val="標楷體"/>
        <family val="4"/>
        <charset val="136"/>
      </rPr>
      <t>機構</t>
    </r>
    <r>
      <rPr>
        <sz val="12"/>
        <rFont val="Times New Roman"/>
        <family val="1"/>
      </rPr>
      <t>)</t>
    </r>
    <r>
      <rPr>
        <sz val="12"/>
        <rFont val="標楷體"/>
        <family val="4"/>
        <charset val="136"/>
      </rPr>
      <t>基本資料概況表</t>
    </r>
  </si>
  <si>
    <r>
      <rPr>
        <sz val="12"/>
        <rFont val="標楷體"/>
        <family val="4"/>
        <charset val="136"/>
      </rPr>
      <t>年</t>
    </r>
  </si>
  <si>
    <r>
      <rPr>
        <sz val="12"/>
        <rFont val="標楷體"/>
        <family val="4"/>
        <charset val="136"/>
      </rPr>
      <t>表</t>
    </r>
    <r>
      <rPr>
        <sz val="12"/>
        <rFont val="Times New Roman"/>
        <family val="1"/>
      </rPr>
      <t>02-2</t>
    </r>
    <r>
      <rPr>
        <sz val="12"/>
        <rFont val="標楷體"/>
        <family val="4"/>
        <charset val="136"/>
      </rPr>
      <t>：總公司</t>
    </r>
    <r>
      <rPr>
        <sz val="12"/>
        <rFont val="Times New Roman"/>
        <family val="1"/>
      </rPr>
      <t>(</t>
    </r>
    <r>
      <rPr>
        <sz val="12"/>
        <rFont val="標楷體"/>
        <family val="4"/>
        <charset val="136"/>
      </rPr>
      <t>機構</t>
    </r>
    <r>
      <rPr>
        <sz val="12"/>
        <rFont val="Times New Roman"/>
        <family val="1"/>
      </rPr>
      <t>)</t>
    </r>
    <r>
      <rPr>
        <sz val="12"/>
        <rFont val="標楷體"/>
        <family val="4"/>
        <charset val="136"/>
      </rPr>
      <t>負責人明細表</t>
    </r>
  </si>
  <si>
    <r>
      <rPr>
        <sz val="12"/>
        <rFont val="標楷體"/>
        <family val="4"/>
        <charset val="136"/>
      </rPr>
      <t>表</t>
    </r>
    <r>
      <rPr>
        <sz val="12"/>
        <rFont val="Times New Roman"/>
        <family val="1"/>
      </rPr>
      <t>02-3</t>
    </r>
    <r>
      <rPr>
        <sz val="12"/>
        <rFont val="標楷體"/>
        <family val="4"/>
        <charset val="136"/>
      </rPr>
      <t>：分支機構及其負責人明細表</t>
    </r>
  </si>
  <si>
    <r>
      <rPr>
        <sz val="12"/>
        <rFont val="標楷體"/>
        <family val="4"/>
        <charset val="136"/>
      </rPr>
      <t>表</t>
    </r>
    <r>
      <rPr>
        <sz val="12"/>
        <rFont val="Times New Roman"/>
        <family val="1"/>
      </rPr>
      <t>02-4</t>
    </r>
    <r>
      <rPr>
        <sz val="12"/>
        <rFont val="標楷體"/>
        <family val="4"/>
        <charset val="136"/>
      </rPr>
      <t>：專業人員明細表</t>
    </r>
  </si>
  <si>
    <r>
      <rPr>
        <sz val="12"/>
        <rFont val="標楷體"/>
        <family val="4"/>
        <charset val="136"/>
      </rPr>
      <t>表</t>
    </r>
    <r>
      <rPr>
        <sz val="12"/>
        <rFont val="Times New Roman"/>
        <family val="1"/>
      </rPr>
      <t>02-5</t>
    </r>
    <r>
      <rPr>
        <sz val="12"/>
        <rFont val="標楷體"/>
        <family val="4"/>
        <charset val="136"/>
      </rPr>
      <t>：重要負責人薪津及各項津貼明細表</t>
    </r>
  </si>
  <si>
    <r>
      <rPr>
        <sz val="12"/>
        <rFont val="標楷體"/>
        <family val="4"/>
        <charset val="136"/>
      </rPr>
      <t>表</t>
    </r>
    <r>
      <rPr>
        <sz val="12"/>
        <rFont val="Times New Roman"/>
        <family val="1"/>
      </rPr>
      <t>02-6</t>
    </r>
    <r>
      <rPr>
        <sz val="12"/>
        <rFont val="標楷體"/>
        <family val="4"/>
        <charset val="136"/>
      </rPr>
      <t>：業主明細表</t>
    </r>
  </si>
  <si>
    <r>
      <rPr>
        <sz val="12"/>
        <rFont val="標楷體"/>
        <family val="4"/>
        <charset val="136"/>
      </rPr>
      <t>表</t>
    </r>
    <r>
      <rPr>
        <sz val="12"/>
        <rFont val="Times New Roman"/>
        <family val="1"/>
      </rPr>
      <t>02-7</t>
    </r>
    <r>
      <rPr>
        <sz val="12"/>
        <rFont val="標楷體"/>
        <family val="4"/>
        <charset val="136"/>
      </rPr>
      <t>：關係人明細表</t>
    </r>
    <phoneticPr fontId="28" type="noConversion"/>
  </si>
  <si>
    <r>
      <rPr>
        <sz val="12"/>
        <rFont val="標楷體"/>
        <family val="4"/>
        <charset val="136"/>
      </rPr>
      <t>表</t>
    </r>
    <r>
      <rPr>
        <sz val="12"/>
        <rFont val="Times New Roman"/>
        <family val="1"/>
      </rPr>
      <t>02-8</t>
    </r>
    <r>
      <rPr>
        <sz val="12"/>
        <rFont val="標楷體"/>
        <family val="4"/>
        <charset val="136"/>
      </rPr>
      <t>：總機構法令遵循主管暨法令遵循單位所屬人員獎懲及訓練資料</t>
    </r>
    <phoneticPr fontId="28" type="noConversion"/>
  </si>
  <si>
    <r>
      <rPr>
        <sz val="12"/>
        <rFont val="標楷體"/>
        <family val="4"/>
        <charset val="136"/>
      </rPr>
      <t>否</t>
    </r>
    <phoneticPr fontId="30" type="noConversion"/>
  </si>
  <si>
    <r>
      <rPr>
        <sz val="12"/>
        <rFont val="標楷體"/>
        <family val="4"/>
        <charset val="136"/>
      </rPr>
      <t>表</t>
    </r>
    <r>
      <rPr>
        <sz val="12"/>
        <rFont val="Times New Roman"/>
        <family val="1"/>
      </rPr>
      <t>03</t>
    </r>
    <r>
      <rPr>
        <sz val="12"/>
        <rFont val="標楷體"/>
        <family val="4"/>
        <charset val="136"/>
      </rPr>
      <t>：資產負債表</t>
    </r>
  </si>
  <si>
    <r>
      <rPr>
        <sz val="12"/>
        <rFont val="標楷體"/>
        <family val="4"/>
        <charset val="136"/>
      </rPr>
      <t>表</t>
    </r>
    <r>
      <rPr>
        <sz val="12"/>
        <rFont val="Times New Roman"/>
        <family val="1"/>
      </rPr>
      <t>04</t>
    </r>
    <r>
      <rPr>
        <sz val="12"/>
        <rFont val="標楷體"/>
        <family val="4"/>
        <charset val="136"/>
      </rPr>
      <t>：綜合損益表</t>
    </r>
    <phoneticPr fontId="28" type="noConversion"/>
  </si>
  <si>
    <r>
      <rPr>
        <sz val="12"/>
        <rFont val="標楷體"/>
        <family val="4"/>
        <charset val="136"/>
      </rPr>
      <t>表</t>
    </r>
    <r>
      <rPr>
        <sz val="12"/>
        <rFont val="Times New Roman"/>
        <family val="1"/>
      </rPr>
      <t>05-1</t>
    </r>
    <r>
      <rPr>
        <sz val="12"/>
        <rFont val="標楷體"/>
        <family val="4"/>
        <charset val="136"/>
      </rPr>
      <t>：資金運用表</t>
    </r>
  </si>
  <si>
    <r>
      <rPr>
        <sz val="12"/>
        <rFont val="標楷體"/>
        <family val="4"/>
        <charset val="136"/>
      </rPr>
      <t>表</t>
    </r>
    <r>
      <rPr>
        <sz val="12"/>
        <rFont val="Times New Roman"/>
        <family val="1"/>
      </rPr>
      <t>05-2</t>
    </r>
    <r>
      <rPr>
        <sz val="12"/>
        <rFont val="標楷體"/>
        <family val="4"/>
        <charset val="136"/>
      </rPr>
      <t>：資產負債表與資金運用表之調節表</t>
    </r>
  </si>
  <si>
    <r>
      <rPr>
        <sz val="12"/>
        <rFont val="標楷體"/>
        <family val="4"/>
        <charset val="136"/>
      </rPr>
      <t>表</t>
    </r>
    <r>
      <rPr>
        <sz val="12"/>
        <rFont val="Times New Roman"/>
        <family val="1"/>
      </rPr>
      <t>05-2(</t>
    </r>
    <r>
      <rPr>
        <sz val="12"/>
        <rFont val="標楷體"/>
        <family val="4"/>
        <charset val="136"/>
      </rPr>
      <t>續</t>
    </r>
    <r>
      <rPr>
        <sz val="12"/>
        <rFont val="Times New Roman"/>
        <family val="1"/>
      </rPr>
      <t>)</t>
    </r>
    <r>
      <rPr>
        <sz val="12"/>
        <rFont val="標楷體"/>
        <family val="4"/>
        <charset val="136"/>
      </rPr>
      <t>：資產負債表與資金運用表之調節表</t>
    </r>
    <phoneticPr fontId="30" type="noConversion"/>
  </si>
  <si>
    <r>
      <rPr>
        <sz val="12"/>
        <rFont val="標楷體"/>
        <family val="4"/>
        <charset val="136"/>
      </rPr>
      <t>是</t>
    </r>
    <phoneticPr fontId="30" type="noConversion"/>
  </si>
  <si>
    <r>
      <rPr>
        <sz val="12"/>
        <rFont val="標楷體"/>
        <family val="4"/>
        <charset val="136"/>
      </rPr>
      <t>全部</t>
    </r>
    <phoneticPr fontId="30" type="noConversion"/>
  </si>
  <si>
    <r>
      <rPr>
        <sz val="12"/>
        <rFont val="標楷體"/>
        <family val="4"/>
        <charset val="136"/>
      </rPr>
      <t>表</t>
    </r>
    <r>
      <rPr>
        <sz val="12"/>
        <rFont val="Times New Roman"/>
        <family val="1"/>
      </rPr>
      <t>06</t>
    </r>
    <r>
      <rPr>
        <sz val="12"/>
        <rFont val="標楷體"/>
        <family val="4"/>
        <charset val="136"/>
      </rPr>
      <t>：資金運用收益表</t>
    </r>
  </si>
  <si>
    <r>
      <rPr>
        <sz val="12"/>
        <rFont val="標楷體"/>
        <family val="4"/>
        <charset val="136"/>
      </rPr>
      <t>全部</t>
    </r>
    <phoneticPr fontId="28" type="noConversion"/>
  </si>
  <si>
    <r>
      <rPr>
        <sz val="12"/>
        <rFont val="標楷體"/>
        <family val="4"/>
        <charset val="136"/>
      </rPr>
      <t>表</t>
    </r>
    <r>
      <rPr>
        <sz val="12"/>
        <rFont val="Times New Roman"/>
        <family val="1"/>
      </rPr>
      <t>07-1</t>
    </r>
    <r>
      <rPr>
        <sz val="12"/>
        <rFont val="標楷體"/>
        <family val="4"/>
        <charset val="136"/>
      </rPr>
      <t>：存款餘額明細表</t>
    </r>
  </si>
  <si>
    <r>
      <t>(2)(5)(7)(10)-(12)</t>
    </r>
    <r>
      <rPr>
        <sz val="12"/>
        <rFont val="標楷體"/>
        <family val="4"/>
        <charset val="136"/>
      </rPr>
      <t>欄</t>
    </r>
  </si>
  <si>
    <r>
      <rPr>
        <sz val="12"/>
        <rFont val="標楷體"/>
        <family val="4"/>
        <charset val="136"/>
      </rPr>
      <t>表</t>
    </r>
    <r>
      <rPr>
        <sz val="12"/>
        <rFont val="Times New Roman"/>
        <family val="1"/>
      </rPr>
      <t>07-2</t>
    </r>
    <r>
      <rPr>
        <sz val="12"/>
        <rFont val="標楷體"/>
        <family val="4"/>
        <charset val="136"/>
      </rPr>
      <t>：存款餘額明細表</t>
    </r>
    <r>
      <rPr>
        <sz val="12"/>
        <rFont val="Times New Roman"/>
        <family val="1"/>
      </rPr>
      <t>(</t>
    </r>
    <r>
      <rPr>
        <sz val="12"/>
        <rFont val="標楷體"/>
        <family val="4"/>
        <charset val="136"/>
      </rPr>
      <t>總計</t>
    </r>
    <r>
      <rPr>
        <sz val="12"/>
        <rFont val="Times New Roman"/>
        <family val="1"/>
      </rPr>
      <t>)</t>
    </r>
  </si>
  <si>
    <r>
      <rPr>
        <sz val="12"/>
        <rFont val="標楷體"/>
        <family val="4"/>
        <charset val="136"/>
      </rPr>
      <t>表</t>
    </r>
    <r>
      <rPr>
        <sz val="12"/>
        <rFont val="Times New Roman"/>
        <family val="1"/>
      </rPr>
      <t>08-1</t>
    </r>
    <r>
      <rPr>
        <sz val="12"/>
        <rFont val="標楷體"/>
        <family val="4"/>
        <charset val="136"/>
      </rPr>
      <t>：政府公債國庫券餘額明細表</t>
    </r>
    <phoneticPr fontId="28" type="noConversion"/>
  </si>
  <si>
    <r>
      <t>(2)-(4)(9)(14)-(19)</t>
    </r>
    <r>
      <rPr>
        <sz val="12"/>
        <rFont val="標楷體"/>
        <family val="4"/>
        <charset val="136"/>
      </rPr>
      <t>欄</t>
    </r>
    <phoneticPr fontId="28" type="noConversion"/>
  </si>
  <si>
    <r>
      <rPr>
        <sz val="12"/>
        <rFont val="標楷體"/>
        <family val="4"/>
        <charset val="136"/>
      </rPr>
      <t>表</t>
    </r>
    <r>
      <rPr>
        <sz val="12"/>
        <rFont val="Times New Roman"/>
        <family val="1"/>
      </rPr>
      <t>08-2</t>
    </r>
    <r>
      <rPr>
        <sz val="12"/>
        <rFont val="標楷體"/>
        <family val="4"/>
        <charset val="136"/>
      </rPr>
      <t>：政府公債國庫券餘額明細表</t>
    </r>
    <r>
      <rPr>
        <sz val="12"/>
        <rFont val="Times New Roman"/>
        <family val="1"/>
      </rPr>
      <t>(</t>
    </r>
    <r>
      <rPr>
        <sz val="12"/>
        <rFont val="標楷體"/>
        <family val="4"/>
        <charset val="136"/>
      </rPr>
      <t>總計</t>
    </r>
    <r>
      <rPr>
        <sz val="12"/>
        <rFont val="Times New Roman"/>
        <family val="1"/>
      </rPr>
      <t>)</t>
    </r>
    <phoneticPr fontId="28" type="noConversion"/>
  </si>
  <si>
    <r>
      <rPr>
        <sz val="12"/>
        <rFont val="標楷體"/>
        <family val="4"/>
        <charset val="136"/>
      </rPr>
      <t>表</t>
    </r>
    <r>
      <rPr>
        <sz val="12"/>
        <rFont val="Times New Roman"/>
        <family val="1"/>
      </rPr>
      <t>09-1</t>
    </r>
    <r>
      <rPr>
        <sz val="12"/>
        <rFont val="標楷體"/>
        <family val="4"/>
        <charset val="136"/>
      </rPr>
      <t>：金融債券及其他經主管機關核准購買之有價證券餘額明細表</t>
    </r>
    <phoneticPr fontId="30" type="noConversion"/>
  </si>
  <si>
    <r>
      <t>(2)-(4)(6)(7)(14)(17)(22)-(27)</t>
    </r>
    <r>
      <rPr>
        <sz val="12"/>
        <rFont val="標楷體"/>
        <family val="4"/>
        <charset val="136"/>
      </rPr>
      <t>欄</t>
    </r>
    <phoneticPr fontId="28" type="noConversion"/>
  </si>
  <si>
    <r>
      <rPr>
        <sz val="12"/>
        <rFont val="標楷體"/>
        <family val="4"/>
        <charset val="136"/>
      </rPr>
      <t>表</t>
    </r>
    <r>
      <rPr>
        <sz val="12"/>
        <rFont val="Times New Roman"/>
        <family val="1"/>
      </rPr>
      <t>09-2</t>
    </r>
    <r>
      <rPr>
        <sz val="12"/>
        <rFont val="標楷體"/>
        <family val="4"/>
        <charset val="136"/>
      </rPr>
      <t>：金融債券及其他經主管機關核准購買之有價證券餘額明細表</t>
    </r>
    <r>
      <rPr>
        <sz val="12"/>
        <rFont val="Times New Roman"/>
        <family val="1"/>
      </rPr>
      <t>(</t>
    </r>
    <r>
      <rPr>
        <sz val="12"/>
        <rFont val="標楷體"/>
        <family val="4"/>
        <charset val="136"/>
      </rPr>
      <t>總計</t>
    </r>
    <r>
      <rPr>
        <sz val="12"/>
        <rFont val="Times New Roman"/>
        <family val="1"/>
      </rPr>
      <t>)</t>
    </r>
    <phoneticPr fontId="30" type="noConversion"/>
  </si>
  <si>
    <r>
      <rPr>
        <sz val="12"/>
        <rFont val="標楷體"/>
        <family val="4"/>
        <charset val="136"/>
      </rPr>
      <t>表</t>
    </r>
    <r>
      <rPr>
        <sz val="12"/>
        <rFont val="Times New Roman"/>
        <family val="1"/>
      </rPr>
      <t>10-1</t>
    </r>
    <r>
      <rPr>
        <sz val="12"/>
        <rFont val="標楷體"/>
        <family val="4"/>
        <charset val="136"/>
      </rPr>
      <t>：股票餘額明細表</t>
    </r>
  </si>
  <si>
    <r>
      <t>(2)(5)(6)(8)-(10)(13)(19)-(25)</t>
    </r>
    <r>
      <rPr>
        <sz val="12"/>
        <rFont val="標楷體"/>
        <family val="4"/>
        <charset val="136"/>
      </rPr>
      <t>欄</t>
    </r>
    <phoneticPr fontId="30" type="noConversion"/>
  </si>
  <si>
    <r>
      <rPr>
        <sz val="12"/>
        <rFont val="標楷體"/>
        <family val="4"/>
        <charset val="136"/>
      </rPr>
      <t>表</t>
    </r>
    <r>
      <rPr>
        <sz val="12"/>
        <rFont val="Times New Roman"/>
        <family val="1"/>
      </rPr>
      <t>10-2</t>
    </r>
    <r>
      <rPr>
        <sz val="12"/>
        <rFont val="標楷體"/>
        <family val="4"/>
        <charset val="136"/>
      </rPr>
      <t>：股票餘額明細表</t>
    </r>
    <r>
      <rPr>
        <sz val="12"/>
        <rFont val="Times New Roman"/>
        <family val="1"/>
      </rPr>
      <t>(</t>
    </r>
    <r>
      <rPr>
        <sz val="12"/>
        <rFont val="標楷體"/>
        <family val="4"/>
        <charset val="136"/>
      </rPr>
      <t>總計</t>
    </r>
    <r>
      <rPr>
        <sz val="12"/>
        <rFont val="Times New Roman"/>
        <family val="1"/>
      </rPr>
      <t>)</t>
    </r>
  </si>
  <si>
    <r>
      <rPr>
        <sz val="12"/>
        <rFont val="標楷體"/>
        <family val="4"/>
        <charset val="136"/>
      </rPr>
      <t>表</t>
    </r>
    <r>
      <rPr>
        <sz val="12"/>
        <rFont val="Times New Roman"/>
        <family val="1"/>
      </rPr>
      <t>10-3</t>
    </r>
    <r>
      <rPr>
        <sz val="12"/>
        <rFont val="標楷體"/>
        <family val="4"/>
        <charset val="136"/>
      </rPr>
      <t>：關係人股票投資明細表</t>
    </r>
    <phoneticPr fontId="28" type="noConversion"/>
  </si>
  <si>
    <r>
      <rPr>
        <sz val="12"/>
        <rFont val="標楷體"/>
        <family val="4"/>
        <charset val="136"/>
      </rPr>
      <t>表</t>
    </r>
    <r>
      <rPr>
        <sz val="12"/>
        <rFont val="Times New Roman"/>
        <family val="1"/>
      </rPr>
      <t>10-4</t>
    </r>
    <r>
      <rPr>
        <sz val="12"/>
        <rFont val="標楷體"/>
        <family val="4"/>
        <charset val="136"/>
      </rPr>
      <t>：非關係人股票投資明細表</t>
    </r>
    <phoneticPr fontId="28" type="noConversion"/>
  </si>
  <si>
    <r>
      <rPr>
        <sz val="12"/>
        <rFont val="標楷體"/>
        <family val="4"/>
        <charset val="136"/>
      </rPr>
      <t>表</t>
    </r>
    <r>
      <rPr>
        <sz val="12"/>
        <rFont val="Times New Roman"/>
        <family val="1"/>
      </rPr>
      <t>11-1</t>
    </r>
    <r>
      <rPr>
        <sz val="12"/>
        <rFont val="標楷體"/>
        <family val="4"/>
        <charset val="136"/>
      </rPr>
      <t>：公司債餘額明細表</t>
    </r>
  </si>
  <si>
    <r>
      <t>(2)(4)(6)(9)(11)-(13)(18)(24)-(29)</t>
    </r>
    <r>
      <rPr>
        <sz val="12"/>
        <rFont val="標楷體"/>
        <family val="4"/>
        <charset val="136"/>
      </rPr>
      <t>欄</t>
    </r>
    <phoneticPr fontId="28" type="noConversion"/>
  </si>
  <si>
    <r>
      <rPr>
        <sz val="12"/>
        <rFont val="標楷體"/>
        <family val="4"/>
        <charset val="136"/>
      </rPr>
      <t>表</t>
    </r>
    <r>
      <rPr>
        <sz val="12"/>
        <rFont val="Times New Roman"/>
        <family val="1"/>
      </rPr>
      <t>11-2</t>
    </r>
    <r>
      <rPr>
        <sz val="12"/>
        <rFont val="標楷體"/>
        <family val="4"/>
        <charset val="136"/>
      </rPr>
      <t>：公司債餘額明細表</t>
    </r>
    <r>
      <rPr>
        <sz val="12"/>
        <rFont val="Times New Roman"/>
        <family val="1"/>
      </rPr>
      <t>(</t>
    </r>
    <r>
      <rPr>
        <sz val="12"/>
        <rFont val="標楷體"/>
        <family val="4"/>
        <charset val="136"/>
      </rPr>
      <t>總計</t>
    </r>
    <r>
      <rPr>
        <sz val="12"/>
        <rFont val="Times New Roman"/>
        <family val="1"/>
      </rPr>
      <t>)</t>
    </r>
  </si>
  <si>
    <r>
      <rPr>
        <sz val="12"/>
        <rFont val="標楷體"/>
        <family val="4"/>
        <charset val="136"/>
      </rPr>
      <t>表</t>
    </r>
    <r>
      <rPr>
        <sz val="12"/>
        <rFont val="Times New Roman"/>
        <family val="1"/>
      </rPr>
      <t>12-1</t>
    </r>
    <r>
      <rPr>
        <sz val="12"/>
        <rFont val="標楷體"/>
        <family val="4"/>
        <charset val="136"/>
      </rPr>
      <t>：受益憑證餘額明細表</t>
    </r>
    <phoneticPr fontId="28" type="noConversion"/>
  </si>
  <si>
    <r>
      <t>(2)(3)(6)(7)(14)(19)-(24)</t>
    </r>
    <r>
      <rPr>
        <sz val="12"/>
        <rFont val="標楷體"/>
        <family val="4"/>
        <charset val="136"/>
      </rPr>
      <t>欄</t>
    </r>
    <phoneticPr fontId="28" type="noConversion"/>
  </si>
  <si>
    <r>
      <rPr>
        <sz val="12"/>
        <rFont val="標楷體"/>
        <family val="4"/>
        <charset val="136"/>
      </rPr>
      <t>表</t>
    </r>
    <r>
      <rPr>
        <sz val="12"/>
        <rFont val="Times New Roman"/>
        <family val="1"/>
      </rPr>
      <t>12-2</t>
    </r>
    <r>
      <rPr>
        <sz val="12"/>
        <rFont val="標楷體"/>
        <family val="4"/>
        <charset val="136"/>
      </rPr>
      <t>：受益憑證餘額明細表</t>
    </r>
    <r>
      <rPr>
        <sz val="12"/>
        <rFont val="Times New Roman"/>
        <family val="1"/>
      </rPr>
      <t>(</t>
    </r>
    <r>
      <rPr>
        <sz val="12"/>
        <rFont val="標楷體"/>
        <family val="4"/>
        <charset val="136"/>
      </rPr>
      <t>總計</t>
    </r>
    <r>
      <rPr>
        <sz val="12"/>
        <rFont val="Times New Roman"/>
        <family val="1"/>
      </rPr>
      <t>)</t>
    </r>
    <phoneticPr fontId="28" type="noConversion"/>
  </si>
  <si>
    <r>
      <rPr>
        <sz val="12"/>
        <rFont val="標楷體"/>
        <family val="4"/>
        <charset val="136"/>
      </rPr>
      <t>表</t>
    </r>
    <r>
      <rPr>
        <sz val="12"/>
        <rFont val="Times New Roman"/>
        <family val="1"/>
      </rPr>
      <t>12-3</t>
    </r>
    <r>
      <rPr>
        <sz val="12"/>
        <rFont val="標楷體"/>
        <family val="4"/>
        <charset val="136"/>
      </rPr>
      <t>：出售或滿期有價證券明細表</t>
    </r>
  </si>
  <si>
    <r>
      <rPr>
        <sz val="12"/>
        <rFont val="標楷體"/>
        <family val="4"/>
        <charset val="136"/>
      </rPr>
      <t>表</t>
    </r>
    <r>
      <rPr>
        <sz val="12"/>
        <rFont val="Times New Roman"/>
        <family val="1"/>
      </rPr>
      <t>12-4</t>
    </r>
    <r>
      <rPr>
        <sz val="12"/>
        <rFont val="標楷體"/>
        <family val="4"/>
        <charset val="136"/>
      </rPr>
      <t>：出售或滿期有價證券明細表</t>
    </r>
    <r>
      <rPr>
        <sz val="12"/>
        <rFont val="Times New Roman"/>
        <family val="1"/>
      </rPr>
      <t>(</t>
    </r>
    <r>
      <rPr>
        <sz val="12"/>
        <rFont val="標楷體"/>
        <family val="4"/>
        <charset val="136"/>
      </rPr>
      <t>總計</t>
    </r>
    <r>
      <rPr>
        <sz val="12"/>
        <rFont val="Times New Roman"/>
        <family val="1"/>
      </rPr>
      <t>)</t>
    </r>
  </si>
  <si>
    <r>
      <rPr>
        <sz val="12"/>
        <rFont val="標楷體"/>
        <family val="4"/>
        <charset val="136"/>
      </rPr>
      <t>表</t>
    </r>
    <r>
      <rPr>
        <sz val="12"/>
        <rFont val="Times New Roman"/>
        <family val="1"/>
      </rPr>
      <t>13-1</t>
    </r>
    <r>
      <rPr>
        <sz val="12"/>
        <rFont val="標楷體"/>
        <family val="4"/>
        <charset val="136"/>
      </rPr>
      <t>：不動產餘額明細表</t>
    </r>
  </si>
  <si>
    <r>
      <rPr>
        <sz val="12"/>
        <rFont val="標楷體"/>
        <family val="4"/>
        <charset val="136"/>
      </rPr>
      <t>免查</t>
    </r>
    <r>
      <rPr>
        <sz val="12"/>
        <rFont val="Times New Roman"/>
        <family val="1"/>
      </rPr>
      <t>(4)</t>
    </r>
    <r>
      <rPr>
        <sz val="12"/>
        <rFont val="標楷體"/>
        <family val="4"/>
        <charset val="136"/>
      </rPr>
      <t>欄</t>
    </r>
  </si>
  <si>
    <r>
      <rPr>
        <sz val="12"/>
        <rFont val="標楷體"/>
        <family val="4"/>
        <charset val="136"/>
      </rPr>
      <t>表</t>
    </r>
    <r>
      <rPr>
        <sz val="12"/>
        <rFont val="Times New Roman"/>
        <family val="1"/>
      </rPr>
      <t>13-2</t>
    </r>
    <r>
      <rPr>
        <sz val="12"/>
        <rFont val="標楷體"/>
        <family val="4"/>
        <charset val="136"/>
      </rPr>
      <t>：不動產餘額明細表</t>
    </r>
    <r>
      <rPr>
        <sz val="12"/>
        <rFont val="Times New Roman"/>
        <family val="1"/>
      </rPr>
      <t>(</t>
    </r>
    <r>
      <rPr>
        <sz val="12"/>
        <rFont val="標楷體"/>
        <family val="4"/>
        <charset val="136"/>
      </rPr>
      <t>總計</t>
    </r>
    <r>
      <rPr>
        <sz val="12"/>
        <rFont val="Times New Roman"/>
        <family val="1"/>
      </rPr>
      <t>)</t>
    </r>
  </si>
  <si>
    <r>
      <rPr>
        <sz val="12"/>
        <rFont val="標楷體"/>
        <family val="4"/>
        <charset val="136"/>
      </rPr>
      <t>表</t>
    </r>
    <r>
      <rPr>
        <sz val="12"/>
        <rFont val="Times New Roman"/>
        <family val="1"/>
      </rPr>
      <t>13-3</t>
    </r>
    <r>
      <rPr>
        <sz val="12"/>
        <rFont val="標楷體"/>
        <family val="4"/>
        <charset val="136"/>
      </rPr>
      <t>：出售不動產明細表</t>
    </r>
  </si>
  <si>
    <r>
      <rPr>
        <sz val="12"/>
        <rFont val="標楷體"/>
        <family val="4"/>
        <charset val="136"/>
      </rPr>
      <t>免查</t>
    </r>
    <r>
      <rPr>
        <sz val="12"/>
        <rFont val="Times New Roman"/>
        <family val="1"/>
      </rPr>
      <t>(3)</t>
    </r>
    <r>
      <rPr>
        <sz val="12"/>
        <rFont val="標楷體"/>
        <family val="4"/>
        <charset val="136"/>
      </rPr>
      <t>欄</t>
    </r>
  </si>
  <si>
    <r>
      <rPr>
        <sz val="12"/>
        <rFont val="標楷體"/>
        <family val="4"/>
        <charset val="136"/>
      </rPr>
      <t>表</t>
    </r>
    <r>
      <rPr>
        <sz val="12"/>
        <rFont val="Times New Roman"/>
        <family val="1"/>
      </rPr>
      <t>13-4</t>
    </r>
    <r>
      <rPr>
        <sz val="12"/>
        <rFont val="標楷體"/>
        <family val="4"/>
        <charset val="136"/>
      </rPr>
      <t>：國外及大陸地區不動產投資情形明細表</t>
    </r>
    <phoneticPr fontId="28" type="noConversion"/>
  </si>
  <si>
    <r>
      <rPr>
        <sz val="12"/>
        <rFont val="標楷體"/>
        <family val="4"/>
        <charset val="136"/>
      </rPr>
      <t>免查</t>
    </r>
    <r>
      <rPr>
        <sz val="12"/>
        <rFont val="Times New Roman"/>
        <family val="1"/>
      </rPr>
      <t>(13)</t>
    </r>
    <r>
      <rPr>
        <sz val="12"/>
        <rFont val="標楷體"/>
        <family val="4"/>
        <charset val="136"/>
      </rPr>
      <t>欄</t>
    </r>
    <phoneticPr fontId="28" type="noConversion"/>
  </si>
  <si>
    <r>
      <rPr>
        <sz val="12"/>
        <rFont val="標楷體"/>
        <family val="4"/>
        <charset val="136"/>
      </rPr>
      <t>表</t>
    </r>
    <r>
      <rPr>
        <sz val="12"/>
        <rFont val="Times New Roman"/>
        <family val="1"/>
      </rPr>
      <t>14-1</t>
    </r>
    <r>
      <rPr>
        <sz val="12"/>
        <rFont val="標楷體"/>
        <family val="4"/>
        <charset val="136"/>
      </rPr>
      <t>：放款餘額明細表</t>
    </r>
  </si>
  <si>
    <r>
      <rPr>
        <sz val="12"/>
        <rFont val="標楷體"/>
        <family val="4"/>
        <charset val="136"/>
      </rPr>
      <t>表</t>
    </r>
    <r>
      <rPr>
        <sz val="12"/>
        <rFont val="Times New Roman"/>
        <family val="1"/>
      </rPr>
      <t>14-2</t>
    </r>
    <r>
      <rPr>
        <sz val="12"/>
        <rFont val="標楷體"/>
        <family val="4"/>
        <charset val="136"/>
      </rPr>
      <t>：放款餘額明細表</t>
    </r>
    <r>
      <rPr>
        <sz val="12"/>
        <rFont val="Times New Roman"/>
        <family val="1"/>
      </rPr>
      <t>(</t>
    </r>
    <r>
      <rPr>
        <sz val="12"/>
        <rFont val="標楷體"/>
        <family val="4"/>
        <charset val="136"/>
      </rPr>
      <t>總計</t>
    </r>
    <r>
      <rPr>
        <sz val="12"/>
        <rFont val="Times New Roman"/>
        <family val="1"/>
      </rPr>
      <t>)</t>
    </r>
  </si>
  <si>
    <r>
      <rPr>
        <sz val="12"/>
        <rFont val="標楷體"/>
        <family val="4"/>
        <charset val="136"/>
      </rPr>
      <t>列</t>
    </r>
    <r>
      <rPr>
        <sz val="12"/>
        <rFont val="Times New Roman"/>
        <family val="1"/>
      </rPr>
      <t>(18)-(78)</t>
    </r>
    <r>
      <rPr>
        <sz val="12"/>
        <rFont val="標楷體"/>
        <family val="4"/>
        <charset val="136"/>
      </rPr>
      <t>及附表列</t>
    </r>
    <r>
      <rPr>
        <sz val="12"/>
        <rFont val="Times New Roman"/>
        <family val="1"/>
      </rPr>
      <t>(1)-(6)</t>
    </r>
  </si>
  <si>
    <r>
      <rPr>
        <sz val="12"/>
        <rFont val="標楷體"/>
        <family val="4"/>
        <charset val="136"/>
      </rPr>
      <t>表</t>
    </r>
    <r>
      <rPr>
        <sz val="12"/>
        <rFont val="Times New Roman"/>
        <family val="1"/>
      </rPr>
      <t>14-3</t>
    </r>
    <r>
      <rPr>
        <sz val="12"/>
        <rFont val="標楷體"/>
        <family val="4"/>
        <charset val="136"/>
      </rPr>
      <t>：收回放款明細表</t>
    </r>
  </si>
  <si>
    <r>
      <rPr>
        <sz val="12"/>
        <rFont val="標楷體"/>
        <family val="4"/>
        <charset val="136"/>
      </rPr>
      <t>表</t>
    </r>
    <r>
      <rPr>
        <sz val="12"/>
        <rFont val="Times New Roman"/>
        <family val="1"/>
      </rPr>
      <t>14-4</t>
    </r>
    <r>
      <rPr>
        <sz val="12"/>
        <rFont val="標楷體"/>
        <family val="4"/>
        <charset val="136"/>
      </rPr>
      <t>：應收款項餘額明細表</t>
    </r>
    <phoneticPr fontId="28" type="noConversion"/>
  </si>
  <si>
    <r>
      <rPr>
        <sz val="12"/>
        <rFont val="標楷體"/>
        <family val="4"/>
        <charset val="136"/>
      </rPr>
      <t>表</t>
    </r>
    <r>
      <rPr>
        <sz val="12"/>
        <rFont val="Times New Roman"/>
        <family val="1"/>
      </rPr>
      <t>14-5</t>
    </r>
    <r>
      <rPr>
        <sz val="12"/>
        <rFont val="標楷體"/>
        <family val="4"/>
        <charset val="136"/>
      </rPr>
      <t>：逾期放款及其他應收款項逾期債權轉銷表</t>
    </r>
    <phoneticPr fontId="28" type="noConversion"/>
  </si>
  <si>
    <r>
      <rPr>
        <sz val="12"/>
        <rFont val="標楷體"/>
        <family val="4"/>
        <charset val="136"/>
      </rPr>
      <t>表</t>
    </r>
    <r>
      <rPr>
        <sz val="12"/>
        <rFont val="Times New Roman"/>
        <family val="1"/>
      </rPr>
      <t>15</t>
    </r>
    <r>
      <rPr>
        <sz val="12"/>
        <rFont val="標楷體"/>
        <family val="4"/>
        <charset val="136"/>
      </rPr>
      <t>：有價證券借貸餘額明細表</t>
    </r>
    <phoneticPr fontId="28" type="noConversion"/>
  </si>
  <si>
    <r>
      <rPr>
        <sz val="12"/>
        <rFont val="標楷體"/>
        <family val="4"/>
        <charset val="136"/>
      </rPr>
      <t>表</t>
    </r>
    <r>
      <rPr>
        <sz val="12"/>
        <rFont val="Times New Roman"/>
        <family val="1"/>
      </rPr>
      <t>16-1-1</t>
    </r>
    <r>
      <rPr>
        <sz val="12"/>
        <rFont val="標楷體"/>
        <family val="4"/>
        <charset val="136"/>
      </rPr>
      <t>：衍生性商品餘額明細表</t>
    </r>
    <r>
      <rPr>
        <sz val="12"/>
        <rFont val="Times New Roman"/>
        <family val="1"/>
      </rPr>
      <t>--</t>
    </r>
    <r>
      <rPr>
        <sz val="12"/>
        <rFont val="標楷體"/>
        <family val="4"/>
        <charset val="136"/>
      </rPr>
      <t>期貨與遠期契約</t>
    </r>
    <phoneticPr fontId="28" type="noConversion"/>
  </si>
  <si>
    <r>
      <t>(7)-(18)(22)(23)</t>
    </r>
    <r>
      <rPr>
        <sz val="12"/>
        <rFont val="標楷體"/>
        <family val="4"/>
        <charset val="136"/>
      </rPr>
      <t>欄</t>
    </r>
    <phoneticPr fontId="30" type="noConversion"/>
  </si>
  <si>
    <r>
      <rPr>
        <sz val="12"/>
        <rFont val="標楷體"/>
        <family val="4"/>
        <charset val="136"/>
      </rPr>
      <t>表</t>
    </r>
    <r>
      <rPr>
        <sz val="12"/>
        <rFont val="Times New Roman"/>
        <family val="1"/>
      </rPr>
      <t>16-1-2</t>
    </r>
    <r>
      <rPr>
        <sz val="12"/>
        <rFont val="標楷體"/>
        <family val="4"/>
        <charset val="136"/>
      </rPr>
      <t>：衍生性商品餘額明細表</t>
    </r>
    <r>
      <rPr>
        <sz val="12"/>
        <rFont val="Times New Roman"/>
        <family val="1"/>
      </rPr>
      <t>--</t>
    </r>
    <r>
      <rPr>
        <sz val="12"/>
        <rFont val="標楷體"/>
        <family val="4"/>
        <charset val="136"/>
      </rPr>
      <t>交換</t>
    </r>
    <phoneticPr fontId="28" type="noConversion"/>
  </si>
  <si>
    <r>
      <t>(7)-(18)</t>
    </r>
    <r>
      <rPr>
        <sz val="12"/>
        <rFont val="標楷體"/>
        <family val="4"/>
        <charset val="136"/>
      </rPr>
      <t>欄</t>
    </r>
    <phoneticPr fontId="30" type="noConversion"/>
  </si>
  <si>
    <r>
      <rPr>
        <sz val="12"/>
        <rFont val="標楷體"/>
        <family val="4"/>
        <charset val="136"/>
      </rPr>
      <t>表</t>
    </r>
    <r>
      <rPr>
        <sz val="12"/>
        <rFont val="Times New Roman"/>
        <family val="1"/>
      </rPr>
      <t>16-1-3</t>
    </r>
    <r>
      <rPr>
        <sz val="12"/>
        <rFont val="標楷體"/>
        <family val="4"/>
        <charset val="136"/>
      </rPr>
      <t>：衍生性商品餘額明細表</t>
    </r>
    <r>
      <rPr>
        <sz val="12"/>
        <rFont val="Times New Roman"/>
        <family val="1"/>
      </rPr>
      <t>--</t>
    </r>
    <r>
      <rPr>
        <sz val="12"/>
        <rFont val="標楷體"/>
        <family val="4"/>
        <charset val="136"/>
      </rPr>
      <t>買入選擇權</t>
    </r>
    <r>
      <rPr>
        <sz val="12"/>
        <rFont val="Times New Roman"/>
        <family val="1"/>
      </rPr>
      <t>(</t>
    </r>
    <r>
      <rPr>
        <sz val="12"/>
        <rFont val="標楷體"/>
        <family val="4"/>
        <charset val="136"/>
      </rPr>
      <t>含認購《售》權證</t>
    </r>
    <r>
      <rPr>
        <sz val="12"/>
        <rFont val="Times New Roman"/>
        <family val="1"/>
      </rPr>
      <t>)</t>
    </r>
    <phoneticPr fontId="28" type="noConversion"/>
  </si>
  <si>
    <r>
      <t>(7)-(21)(25)(26)</t>
    </r>
    <r>
      <rPr>
        <sz val="12"/>
        <rFont val="標楷體"/>
        <family val="4"/>
        <charset val="136"/>
      </rPr>
      <t>欄</t>
    </r>
    <phoneticPr fontId="30" type="noConversion"/>
  </si>
  <si>
    <r>
      <rPr>
        <sz val="12"/>
        <rFont val="標楷體"/>
        <family val="4"/>
        <charset val="136"/>
      </rPr>
      <t>表</t>
    </r>
    <r>
      <rPr>
        <sz val="12"/>
        <rFont val="Times New Roman"/>
        <family val="1"/>
      </rPr>
      <t>16-1-4</t>
    </r>
    <r>
      <rPr>
        <sz val="12"/>
        <rFont val="標楷體"/>
        <family val="4"/>
        <charset val="136"/>
      </rPr>
      <t>：衍生性商品餘額明細表</t>
    </r>
    <r>
      <rPr>
        <sz val="12"/>
        <rFont val="Times New Roman"/>
        <family val="1"/>
      </rPr>
      <t>--</t>
    </r>
    <r>
      <rPr>
        <sz val="12"/>
        <rFont val="標楷體"/>
        <family val="4"/>
        <charset val="136"/>
      </rPr>
      <t>賣出選擇權</t>
    </r>
    <r>
      <rPr>
        <sz val="12"/>
        <rFont val="Times New Roman"/>
        <family val="1"/>
      </rPr>
      <t>(</t>
    </r>
    <r>
      <rPr>
        <sz val="12"/>
        <rFont val="標楷體"/>
        <family val="4"/>
        <charset val="136"/>
      </rPr>
      <t>含認購《售》權證</t>
    </r>
    <r>
      <rPr>
        <sz val="12"/>
        <rFont val="Times New Roman"/>
        <family val="1"/>
      </rPr>
      <t>)</t>
    </r>
    <phoneticPr fontId="28" type="noConversion"/>
  </si>
  <si>
    <r>
      <t>(7)-(23)</t>
    </r>
    <r>
      <rPr>
        <sz val="12"/>
        <rFont val="標楷體"/>
        <family val="4"/>
        <charset val="136"/>
      </rPr>
      <t>欄</t>
    </r>
    <phoneticPr fontId="30" type="noConversion"/>
  </si>
  <si>
    <r>
      <rPr>
        <sz val="12"/>
        <rFont val="標楷體"/>
        <family val="4"/>
        <charset val="136"/>
      </rPr>
      <t>表</t>
    </r>
    <r>
      <rPr>
        <sz val="12"/>
        <rFont val="Times New Roman"/>
        <family val="1"/>
      </rPr>
      <t>16-1-5</t>
    </r>
    <r>
      <rPr>
        <sz val="12"/>
        <rFont val="標楷體"/>
        <family val="4"/>
        <charset val="136"/>
      </rPr>
      <t>：衍生性商品餘額明細表</t>
    </r>
    <r>
      <rPr>
        <sz val="12"/>
        <rFont val="Times New Roman"/>
        <family val="1"/>
      </rPr>
      <t>--</t>
    </r>
    <r>
      <rPr>
        <sz val="12"/>
        <rFont val="標楷體"/>
        <family val="4"/>
        <charset val="136"/>
      </rPr>
      <t>其他衍生性商品</t>
    </r>
    <phoneticPr fontId="28" type="noConversion"/>
  </si>
  <si>
    <r>
      <t>(7)-(20)</t>
    </r>
    <r>
      <rPr>
        <sz val="12"/>
        <rFont val="標楷體"/>
        <family val="4"/>
        <charset val="136"/>
      </rPr>
      <t>欄</t>
    </r>
    <phoneticPr fontId="30" type="noConversion"/>
  </si>
  <si>
    <r>
      <rPr>
        <sz val="12"/>
        <rFont val="標楷體"/>
        <family val="4"/>
        <charset val="136"/>
      </rPr>
      <t>表</t>
    </r>
    <r>
      <rPr>
        <sz val="12"/>
        <rFont val="Times New Roman"/>
        <family val="1"/>
      </rPr>
      <t>16-2-1</t>
    </r>
    <r>
      <rPr>
        <sz val="12"/>
        <rFont val="標楷體"/>
        <family val="4"/>
        <charset val="136"/>
      </rPr>
      <t>：衍生性商品餘額明細表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以避險為目的</t>
    </r>
    <phoneticPr fontId="28" type="noConversion"/>
  </si>
  <si>
    <r>
      <rPr>
        <sz val="12"/>
        <rFont val="標楷體"/>
        <family val="4"/>
        <charset val="136"/>
      </rPr>
      <t>表</t>
    </r>
    <r>
      <rPr>
        <sz val="12"/>
        <rFont val="Times New Roman"/>
        <family val="1"/>
      </rPr>
      <t>16-2-2</t>
    </r>
    <r>
      <rPr>
        <sz val="12"/>
        <rFont val="標楷體"/>
        <family val="4"/>
        <charset val="136"/>
      </rPr>
      <t>：衍生性商品餘額明細表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以增加收益為目的</t>
    </r>
    <r>
      <rPr>
        <sz val="12"/>
        <rFont val="Times New Roman"/>
        <family val="1"/>
      </rPr>
      <t>(</t>
    </r>
    <r>
      <rPr>
        <sz val="12"/>
        <rFont val="標楷體"/>
        <family val="4"/>
        <charset val="136"/>
      </rPr>
      <t>買入衍生性商品</t>
    </r>
    <r>
      <rPr>
        <sz val="12"/>
        <rFont val="Times New Roman"/>
        <family val="1"/>
      </rPr>
      <t>)</t>
    </r>
    <phoneticPr fontId="28" type="noConversion"/>
  </si>
  <si>
    <r>
      <rPr>
        <sz val="12"/>
        <rFont val="標楷體"/>
        <family val="4"/>
        <charset val="136"/>
      </rPr>
      <t>表</t>
    </r>
    <r>
      <rPr>
        <sz val="12"/>
        <rFont val="Times New Roman"/>
        <family val="1"/>
      </rPr>
      <t>16-2-3</t>
    </r>
    <r>
      <rPr>
        <sz val="12"/>
        <rFont val="標楷體"/>
        <family val="4"/>
        <charset val="136"/>
      </rPr>
      <t>：衍生性商品餘額明細表</t>
    </r>
    <r>
      <rPr>
        <sz val="12"/>
        <rFont val="Times New Roman"/>
        <family val="1"/>
      </rPr>
      <t>(</t>
    </r>
    <r>
      <rPr>
        <sz val="12"/>
        <rFont val="標楷體"/>
        <family val="4"/>
        <charset val="136"/>
      </rPr>
      <t>總計</t>
    </r>
    <r>
      <rPr>
        <sz val="12"/>
        <rFont val="Times New Roman"/>
        <family val="1"/>
      </rPr>
      <t>)-</t>
    </r>
    <r>
      <rPr>
        <sz val="12"/>
        <rFont val="標楷體"/>
        <family val="4"/>
        <charset val="136"/>
      </rPr>
      <t>以增加收益為目的</t>
    </r>
    <r>
      <rPr>
        <sz val="12"/>
        <rFont val="Times New Roman"/>
        <family val="1"/>
      </rPr>
      <t>(</t>
    </r>
    <r>
      <rPr>
        <sz val="12"/>
        <rFont val="標楷體"/>
        <family val="4"/>
        <charset val="136"/>
      </rPr>
      <t>賣出衍生性商品</t>
    </r>
    <r>
      <rPr>
        <sz val="12"/>
        <rFont val="Times New Roman"/>
        <family val="1"/>
      </rPr>
      <t>)</t>
    </r>
    <phoneticPr fontId="28" type="noConversion"/>
  </si>
  <si>
    <r>
      <rPr>
        <sz val="12"/>
        <rFont val="標楷體"/>
        <family val="4"/>
        <charset val="136"/>
      </rPr>
      <t>表</t>
    </r>
    <r>
      <rPr>
        <sz val="12"/>
        <rFont val="Times New Roman"/>
        <family val="1"/>
      </rPr>
      <t>17</t>
    </r>
    <r>
      <rPr>
        <sz val="12"/>
        <rFont val="標楷體"/>
        <family val="4"/>
        <charset val="136"/>
      </rPr>
      <t>：委外操作資產餘額明細表</t>
    </r>
  </si>
  <si>
    <r>
      <rPr>
        <sz val="12"/>
        <rFont val="標楷體"/>
        <family val="4"/>
        <charset val="136"/>
      </rPr>
      <t>免查</t>
    </r>
    <r>
      <rPr>
        <sz val="12"/>
        <rFont val="Times New Roman"/>
        <family val="1"/>
      </rPr>
      <t>(1)(3)-(5)(7)-(8)</t>
    </r>
    <r>
      <rPr>
        <sz val="12"/>
        <rFont val="標楷體"/>
        <family val="4"/>
        <charset val="136"/>
      </rPr>
      <t>欄</t>
    </r>
  </si>
  <si>
    <r>
      <rPr>
        <sz val="12"/>
        <rFont val="標楷體"/>
        <family val="4"/>
        <charset val="136"/>
      </rPr>
      <t>表</t>
    </r>
    <r>
      <rPr>
        <sz val="12"/>
        <rFont val="Times New Roman"/>
        <family val="1"/>
      </rPr>
      <t>18</t>
    </r>
    <r>
      <rPr>
        <sz val="12"/>
        <rFont val="標楷體"/>
        <family val="4"/>
        <charset val="136"/>
      </rPr>
      <t>：關係人交易明細表</t>
    </r>
    <phoneticPr fontId="28" type="noConversion"/>
  </si>
  <si>
    <r>
      <rPr>
        <sz val="12"/>
        <rFont val="標楷體"/>
        <family val="4"/>
        <charset val="136"/>
      </rPr>
      <t>表</t>
    </r>
    <r>
      <rPr>
        <sz val="12"/>
        <rFont val="Times New Roman"/>
        <family val="1"/>
      </rPr>
      <t>19-1-1-1</t>
    </r>
    <r>
      <rPr>
        <sz val="12"/>
        <rFont val="標楷體"/>
        <family val="4"/>
        <charset val="136"/>
      </rPr>
      <t>：再保險人交易明細表</t>
    </r>
    <r>
      <rPr>
        <sz val="12"/>
        <rFont val="Times New Roman"/>
        <family val="1"/>
      </rPr>
      <t>(</t>
    </r>
    <r>
      <rPr>
        <sz val="12"/>
        <rFont val="標楷體"/>
        <family val="4"/>
        <charset val="136"/>
      </rPr>
      <t>財產再保險分入</t>
    </r>
    <r>
      <rPr>
        <sz val="12"/>
        <rFont val="Times New Roman"/>
        <family val="1"/>
      </rPr>
      <t>)</t>
    </r>
  </si>
  <si>
    <r>
      <rPr>
        <sz val="12"/>
        <rFont val="標楷體"/>
        <family val="4"/>
        <charset val="136"/>
      </rPr>
      <t>表</t>
    </r>
    <r>
      <rPr>
        <sz val="12"/>
        <rFont val="Times New Roman"/>
        <family val="1"/>
      </rPr>
      <t>19-1-1-2</t>
    </r>
    <r>
      <rPr>
        <sz val="12"/>
        <rFont val="標楷體"/>
        <family val="4"/>
        <charset val="136"/>
      </rPr>
      <t>：再保險人交易明細表</t>
    </r>
    <r>
      <rPr>
        <sz val="12"/>
        <rFont val="Times New Roman"/>
        <family val="1"/>
      </rPr>
      <t>(</t>
    </r>
    <r>
      <rPr>
        <sz val="12"/>
        <rFont val="標楷體"/>
        <family val="4"/>
        <charset val="136"/>
      </rPr>
      <t>財產再保險分出</t>
    </r>
    <r>
      <rPr>
        <sz val="12"/>
        <rFont val="Times New Roman"/>
        <family val="1"/>
      </rPr>
      <t>)</t>
    </r>
  </si>
  <si>
    <r>
      <rPr>
        <sz val="12"/>
        <rFont val="標楷體"/>
        <family val="4"/>
        <charset val="136"/>
      </rPr>
      <t>表</t>
    </r>
    <r>
      <rPr>
        <sz val="12"/>
        <rFont val="Times New Roman"/>
        <family val="1"/>
      </rPr>
      <t>19-1-2-1</t>
    </r>
    <r>
      <rPr>
        <sz val="12"/>
        <rFont val="標楷體"/>
        <family val="4"/>
        <charset val="136"/>
      </rPr>
      <t>：再保險人交易明細表</t>
    </r>
    <r>
      <rPr>
        <sz val="12"/>
        <rFont val="Times New Roman"/>
        <family val="1"/>
      </rPr>
      <t>(</t>
    </r>
    <r>
      <rPr>
        <sz val="12"/>
        <rFont val="標楷體"/>
        <family val="4"/>
        <charset val="136"/>
      </rPr>
      <t>人身再保險分入</t>
    </r>
    <r>
      <rPr>
        <sz val="12"/>
        <rFont val="Times New Roman"/>
        <family val="1"/>
      </rPr>
      <t>)</t>
    </r>
    <phoneticPr fontId="28" type="noConversion"/>
  </si>
  <si>
    <r>
      <rPr>
        <sz val="12"/>
        <rFont val="標楷體"/>
        <family val="4"/>
        <charset val="136"/>
      </rPr>
      <t>表</t>
    </r>
    <r>
      <rPr>
        <sz val="12"/>
        <rFont val="Times New Roman"/>
        <family val="1"/>
      </rPr>
      <t>19-1-2-2</t>
    </r>
    <r>
      <rPr>
        <sz val="12"/>
        <rFont val="標楷體"/>
        <family val="4"/>
        <charset val="136"/>
      </rPr>
      <t>：再保險人交易明細表</t>
    </r>
    <r>
      <rPr>
        <sz val="12"/>
        <rFont val="Times New Roman"/>
        <family val="1"/>
      </rPr>
      <t>(</t>
    </r>
    <r>
      <rPr>
        <sz val="12"/>
        <rFont val="標楷體"/>
        <family val="4"/>
        <charset val="136"/>
      </rPr>
      <t>人身再保險分出</t>
    </r>
    <r>
      <rPr>
        <sz val="12"/>
        <rFont val="Times New Roman"/>
        <family val="1"/>
      </rPr>
      <t>)</t>
    </r>
    <phoneticPr fontId="28" type="noConversion"/>
  </si>
  <si>
    <r>
      <rPr>
        <sz val="12"/>
        <rFont val="標楷體"/>
        <family val="4"/>
        <charset val="136"/>
      </rPr>
      <t>表</t>
    </r>
    <r>
      <rPr>
        <sz val="12"/>
        <rFont val="Times New Roman"/>
        <family val="1"/>
      </rPr>
      <t>19-2-1</t>
    </r>
    <r>
      <rPr>
        <sz val="12"/>
        <rFont val="標楷體"/>
        <family val="4"/>
        <charset val="136"/>
      </rPr>
      <t>：保險經紀人交易明細表</t>
    </r>
    <r>
      <rPr>
        <sz val="12"/>
        <rFont val="Times New Roman"/>
        <family val="1"/>
      </rPr>
      <t>(</t>
    </r>
    <r>
      <rPr>
        <sz val="12"/>
        <rFont val="標楷體"/>
        <family val="4"/>
        <charset val="136"/>
      </rPr>
      <t>財產再保險</t>
    </r>
    <r>
      <rPr>
        <sz val="12"/>
        <rFont val="Times New Roman"/>
        <family val="1"/>
      </rPr>
      <t>)</t>
    </r>
    <phoneticPr fontId="28" type="noConversion"/>
  </si>
  <si>
    <r>
      <rPr>
        <sz val="12"/>
        <rFont val="標楷體"/>
        <family val="4"/>
        <charset val="136"/>
      </rPr>
      <t>表</t>
    </r>
    <r>
      <rPr>
        <sz val="12"/>
        <rFont val="Times New Roman"/>
        <family val="1"/>
      </rPr>
      <t>19-2-2</t>
    </r>
    <r>
      <rPr>
        <sz val="12"/>
        <rFont val="標楷體"/>
        <family val="4"/>
        <charset val="136"/>
      </rPr>
      <t>：保險經紀人交易明細表</t>
    </r>
    <r>
      <rPr>
        <sz val="12"/>
        <rFont val="Times New Roman"/>
        <family val="1"/>
      </rPr>
      <t>(</t>
    </r>
    <r>
      <rPr>
        <sz val="12"/>
        <rFont val="標楷體"/>
        <family val="4"/>
        <charset val="136"/>
      </rPr>
      <t>人身再保險</t>
    </r>
    <r>
      <rPr>
        <sz val="12"/>
        <rFont val="Times New Roman"/>
        <family val="1"/>
      </rPr>
      <t>)</t>
    </r>
    <phoneticPr fontId="28" type="noConversion"/>
  </si>
  <si>
    <r>
      <rPr>
        <sz val="12"/>
        <rFont val="標楷體"/>
        <family val="4"/>
        <charset val="136"/>
      </rPr>
      <t>半年</t>
    </r>
    <phoneticPr fontId="28" type="noConversion"/>
  </si>
  <si>
    <r>
      <rPr>
        <sz val="12"/>
        <rFont val="標楷體"/>
        <family val="4"/>
        <charset val="136"/>
      </rPr>
      <t>表</t>
    </r>
    <r>
      <rPr>
        <sz val="12"/>
        <rFont val="Times New Roman"/>
        <family val="1"/>
      </rPr>
      <t>19-3-1</t>
    </r>
    <r>
      <rPr>
        <sz val="12"/>
        <rFont val="標楷體"/>
        <family val="4"/>
        <charset val="136"/>
      </rPr>
      <t>：未適格再保險準備明細表</t>
    </r>
    <r>
      <rPr>
        <sz val="12"/>
        <rFont val="Times New Roman"/>
        <family val="1"/>
      </rPr>
      <t>(</t>
    </r>
    <r>
      <rPr>
        <sz val="12"/>
        <rFont val="標楷體"/>
        <family val="4"/>
        <charset val="136"/>
      </rPr>
      <t>財產再保險</t>
    </r>
    <r>
      <rPr>
        <sz val="12"/>
        <rFont val="Times New Roman"/>
        <family val="1"/>
      </rPr>
      <t>)</t>
    </r>
  </si>
  <si>
    <r>
      <rPr>
        <sz val="12"/>
        <rFont val="標楷體"/>
        <family val="4"/>
        <charset val="136"/>
      </rPr>
      <t>表</t>
    </r>
    <r>
      <rPr>
        <sz val="12"/>
        <rFont val="Times New Roman"/>
        <family val="1"/>
      </rPr>
      <t>19-3-2</t>
    </r>
    <r>
      <rPr>
        <sz val="12"/>
        <rFont val="標楷體"/>
        <family val="4"/>
        <charset val="136"/>
      </rPr>
      <t>：未適格再保險準備明細表</t>
    </r>
    <r>
      <rPr>
        <sz val="12"/>
        <rFont val="Times New Roman"/>
        <family val="1"/>
      </rPr>
      <t>(</t>
    </r>
    <r>
      <rPr>
        <sz val="12"/>
        <rFont val="標楷體"/>
        <family val="4"/>
        <charset val="136"/>
      </rPr>
      <t>人身再保險</t>
    </r>
    <r>
      <rPr>
        <sz val="12"/>
        <rFont val="Times New Roman"/>
        <family val="1"/>
      </rPr>
      <t>)</t>
    </r>
    <phoneticPr fontId="28" type="noConversion"/>
  </si>
  <si>
    <r>
      <rPr>
        <sz val="12"/>
        <rFont val="標楷體"/>
        <family val="4"/>
        <charset val="136"/>
      </rPr>
      <t>表</t>
    </r>
    <r>
      <rPr>
        <sz val="12"/>
        <rFont val="Times New Roman"/>
        <family val="1"/>
      </rPr>
      <t>19-4</t>
    </r>
    <r>
      <rPr>
        <sz val="12"/>
        <rFont val="標楷體"/>
        <family val="4"/>
        <charset val="136"/>
      </rPr>
      <t>：再保險資產－再保人別</t>
    </r>
    <phoneticPr fontId="30" type="noConversion"/>
  </si>
  <si>
    <r>
      <t>(5a)-(6d)</t>
    </r>
    <r>
      <rPr>
        <sz val="12"/>
        <rFont val="標楷體"/>
        <family val="4"/>
        <charset val="136"/>
      </rPr>
      <t>及</t>
    </r>
    <r>
      <rPr>
        <sz val="12"/>
        <rFont val="Times New Roman"/>
        <family val="1"/>
      </rPr>
      <t>(13)</t>
    </r>
    <r>
      <rPr>
        <sz val="12"/>
        <rFont val="標楷體"/>
        <family val="4"/>
        <charset val="136"/>
      </rPr>
      <t>欄</t>
    </r>
    <phoneticPr fontId="28" type="noConversion"/>
  </si>
  <si>
    <r>
      <rPr>
        <sz val="12"/>
        <rFont val="標楷體"/>
        <family val="4"/>
        <charset val="136"/>
      </rPr>
      <t>是</t>
    </r>
    <r>
      <rPr>
        <sz val="12"/>
        <rFont val="Times New Roman"/>
        <family val="1"/>
      </rPr>
      <t xml:space="preserve">  (7a)-(13)</t>
    </r>
    <r>
      <rPr>
        <sz val="12"/>
        <rFont val="標楷體"/>
        <family val="4"/>
        <charset val="136"/>
      </rPr>
      <t>欄</t>
    </r>
    <phoneticPr fontId="28" type="noConversion"/>
  </si>
  <si>
    <r>
      <rPr>
        <sz val="12"/>
        <rFont val="標楷體"/>
        <family val="4"/>
        <charset val="136"/>
      </rPr>
      <t>表</t>
    </r>
    <r>
      <rPr>
        <sz val="12"/>
        <rFont val="Times New Roman"/>
        <family val="1"/>
      </rPr>
      <t>19-5</t>
    </r>
    <r>
      <rPr>
        <sz val="12"/>
        <rFont val="標楷體"/>
        <family val="4"/>
        <charset val="136"/>
      </rPr>
      <t>：再保險資產－帳齡分析</t>
    </r>
    <r>
      <rPr>
        <sz val="12"/>
        <rFont val="Times New Roman"/>
        <family val="1"/>
      </rPr>
      <t>(</t>
    </r>
    <r>
      <rPr>
        <sz val="12"/>
        <rFont val="標楷體"/>
        <family val="4"/>
        <charset val="136"/>
      </rPr>
      <t>應攤回再保賠款與給付</t>
    </r>
    <r>
      <rPr>
        <sz val="12"/>
        <rFont val="Times New Roman"/>
        <family val="1"/>
      </rPr>
      <t>)</t>
    </r>
    <phoneticPr fontId="32" type="noConversion"/>
  </si>
  <si>
    <r>
      <t>(6)-(10)</t>
    </r>
    <r>
      <rPr>
        <sz val="12"/>
        <rFont val="標楷體"/>
        <family val="4"/>
        <charset val="136"/>
      </rPr>
      <t>欄</t>
    </r>
    <phoneticPr fontId="28" type="noConversion"/>
  </si>
  <si>
    <r>
      <rPr>
        <sz val="12"/>
        <rFont val="標楷體"/>
        <family val="4"/>
        <charset val="136"/>
      </rPr>
      <t>表</t>
    </r>
    <r>
      <rPr>
        <sz val="12"/>
        <rFont val="Times New Roman"/>
        <family val="1"/>
      </rPr>
      <t>19-6</t>
    </r>
    <r>
      <rPr>
        <sz val="12"/>
        <rFont val="標楷體"/>
        <family val="4"/>
        <charset val="136"/>
      </rPr>
      <t>：再保險資產－帳齡分析</t>
    </r>
    <r>
      <rPr>
        <sz val="12"/>
        <rFont val="Times New Roman"/>
        <family val="1"/>
      </rPr>
      <t>(</t>
    </r>
    <r>
      <rPr>
        <sz val="12"/>
        <rFont val="標楷體"/>
        <family val="4"/>
        <charset val="136"/>
      </rPr>
      <t>應收再保往來款項</t>
    </r>
    <r>
      <rPr>
        <sz val="12"/>
        <rFont val="Times New Roman"/>
        <family val="1"/>
      </rPr>
      <t>)</t>
    </r>
    <phoneticPr fontId="30" type="noConversion"/>
  </si>
  <si>
    <r>
      <rPr>
        <sz val="12"/>
        <rFont val="標楷體"/>
        <family val="4"/>
        <charset val="136"/>
      </rPr>
      <t>表</t>
    </r>
    <r>
      <rPr>
        <sz val="12"/>
        <rFont val="Times New Roman"/>
        <family val="1"/>
      </rPr>
      <t>19-7</t>
    </r>
    <r>
      <rPr>
        <sz val="12"/>
        <rFont val="標楷體"/>
        <family val="4"/>
        <charset val="136"/>
      </rPr>
      <t>：臺灣地區保險業及其海外分支機構兩岸保險業務往來辦理業務情形表</t>
    </r>
    <phoneticPr fontId="30" type="noConversion"/>
  </si>
  <si>
    <r>
      <rPr>
        <sz val="12"/>
        <rFont val="標楷體"/>
        <family val="4"/>
        <charset val="136"/>
      </rPr>
      <t>表</t>
    </r>
    <r>
      <rPr>
        <sz val="12"/>
        <rFont val="Times New Roman"/>
        <family val="1"/>
      </rPr>
      <t>20-1</t>
    </r>
    <r>
      <rPr>
        <sz val="12"/>
        <rFont val="標楷體"/>
        <family val="4"/>
        <charset val="136"/>
      </rPr>
      <t>：分入再保險業務業績比較分析表</t>
    </r>
    <r>
      <rPr>
        <sz val="12"/>
        <rFont val="Times New Roman"/>
        <family val="1"/>
      </rPr>
      <t>(</t>
    </r>
    <r>
      <rPr>
        <sz val="12"/>
        <rFont val="標楷體"/>
        <family val="4"/>
        <charset val="136"/>
      </rPr>
      <t>財產再保險</t>
    </r>
    <r>
      <rPr>
        <sz val="12"/>
        <rFont val="Times New Roman"/>
        <family val="1"/>
      </rPr>
      <t>)</t>
    </r>
  </si>
  <si>
    <r>
      <t>(41)</t>
    </r>
    <r>
      <rPr>
        <sz val="12"/>
        <rFont val="標楷體"/>
        <family val="4"/>
        <charset val="136"/>
      </rPr>
      <t>列</t>
    </r>
    <phoneticPr fontId="30" type="noConversion"/>
  </si>
  <si>
    <r>
      <rPr>
        <sz val="12"/>
        <rFont val="標楷體"/>
        <family val="4"/>
        <charset val="136"/>
      </rPr>
      <t>表</t>
    </r>
    <r>
      <rPr>
        <sz val="12"/>
        <rFont val="Times New Roman"/>
        <family val="1"/>
      </rPr>
      <t>20-2</t>
    </r>
    <r>
      <rPr>
        <sz val="12"/>
        <rFont val="標楷體"/>
        <family val="4"/>
        <charset val="136"/>
      </rPr>
      <t>：分入再保險業務業績比較分析表</t>
    </r>
    <r>
      <rPr>
        <sz val="12"/>
        <rFont val="Times New Roman"/>
        <family val="1"/>
      </rPr>
      <t>(</t>
    </r>
    <r>
      <rPr>
        <sz val="12"/>
        <rFont val="標楷體"/>
        <family val="4"/>
        <charset val="136"/>
      </rPr>
      <t>人身再保險</t>
    </r>
    <r>
      <rPr>
        <sz val="12"/>
        <rFont val="Times New Roman"/>
        <family val="1"/>
      </rPr>
      <t>)</t>
    </r>
    <phoneticPr fontId="28" type="noConversion"/>
  </si>
  <si>
    <r>
      <t>(15)</t>
    </r>
    <r>
      <rPr>
        <sz val="12"/>
        <rFont val="標楷體"/>
        <family val="4"/>
        <charset val="136"/>
      </rPr>
      <t>列</t>
    </r>
    <phoneticPr fontId="30" type="noConversion"/>
  </si>
  <si>
    <r>
      <rPr>
        <sz val="12"/>
        <rFont val="標楷體"/>
        <family val="4"/>
        <charset val="136"/>
      </rPr>
      <t>表</t>
    </r>
    <r>
      <rPr>
        <sz val="12"/>
        <rFont val="Times New Roman"/>
        <family val="1"/>
      </rPr>
      <t>21-1</t>
    </r>
    <r>
      <rPr>
        <sz val="12"/>
        <rFont val="標楷體"/>
        <family val="4"/>
        <charset val="136"/>
      </rPr>
      <t>：分出再保險業務業績比較分析表</t>
    </r>
    <r>
      <rPr>
        <sz val="12"/>
        <rFont val="Times New Roman"/>
        <family val="1"/>
      </rPr>
      <t>(</t>
    </r>
    <r>
      <rPr>
        <sz val="12"/>
        <rFont val="標楷體"/>
        <family val="4"/>
        <charset val="136"/>
      </rPr>
      <t>財產再保險</t>
    </r>
    <r>
      <rPr>
        <sz val="12"/>
        <rFont val="Times New Roman"/>
        <family val="1"/>
      </rPr>
      <t>)</t>
    </r>
  </si>
  <si>
    <r>
      <rPr>
        <sz val="12"/>
        <rFont val="標楷體"/>
        <family val="4"/>
        <charset val="136"/>
      </rPr>
      <t>表</t>
    </r>
    <r>
      <rPr>
        <sz val="12"/>
        <rFont val="Times New Roman"/>
        <family val="1"/>
      </rPr>
      <t>21-2</t>
    </r>
    <r>
      <rPr>
        <sz val="12"/>
        <rFont val="標楷體"/>
        <family val="4"/>
        <charset val="136"/>
      </rPr>
      <t>：分出再保險業務業績比較分析表</t>
    </r>
    <r>
      <rPr>
        <sz val="12"/>
        <rFont val="Times New Roman"/>
        <family val="1"/>
      </rPr>
      <t>(</t>
    </r>
    <r>
      <rPr>
        <sz val="12"/>
        <rFont val="標楷體"/>
        <family val="4"/>
        <charset val="136"/>
      </rPr>
      <t>人身再保險</t>
    </r>
    <r>
      <rPr>
        <sz val="12"/>
        <rFont val="Times New Roman"/>
        <family val="1"/>
      </rPr>
      <t>)</t>
    </r>
  </si>
  <si>
    <r>
      <rPr>
        <sz val="12"/>
        <rFont val="標楷體"/>
        <family val="4"/>
        <charset val="136"/>
      </rPr>
      <t>表</t>
    </r>
    <r>
      <rPr>
        <sz val="12"/>
        <rFont val="Times New Roman"/>
        <family val="1"/>
      </rPr>
      <t>22-1</t>
    </r>
    <r>
      <rPr>
        <sz val="12"/>
        <rFont val="標楷體"/>
        <family val="4"/>
        <charset val="136"/>
      </rPr>
      <t>：自留業務業績比較分析表</t>
    </r>
    <r>
      <rPr>
        <sz val="12"/>
        <rFont val="Times New Roman"/>
        <family val="1"/>
      </rPr>
      <t>(</t>
    </r>
    <r>
      <rPr>
        <sz val="12"/>
        <rFont val="標楷體"/>
        <family val="4"/>
        <charset val="136"/>
      </rPr>
      <t>財產再保險</t>
    </r>
    <r>
      <rPr>
        <sz val="12"/>
        <rFont val="Times New Roman"/>
        <family val="1"/>
      </rPr>
      <t>)</t>
    </r>
  </si>
  <si>
    <r>
      <rPr>
        <sz val="12"/>
        <rFont val="標楷體"/>
        <family val="4"/>
        <charset val="136"/>
      </rPr>
      <t>表</t>
    </r>
    <r>
      <rPr>
        <sz val="12"/>
        <rFont val="Times New Roman"/>
        <family val="1"/>
      </rPr>
      <t>22-2</t>
    </r>
    <r>
      <rPr>
        <sz val="12"/>
        <rFont val="標楷體"/>
        <family val="4"/>
        <charset val="136"/>
      </rPr>
      <t>：自留業務業績比較分析表</t>
    </r>
    <r>
      <rPr>
        <sz val="12"/>
        <rFont val="Times New Roman"/>
        <family val="1"/>
      </rPr>
      <t>(</t>
    </r>
    <r>
      <rPr>
        <sz val="12"/>
        <rFont val="標楷體"/>
        <family val="4"/>
        <charset val="136"/>
      </rPr>
      <t>人身再保險</t>
    </r>
    <r>
      <rPr>
        <sz val="12"/>
        <rFont val="Times New Roman"/>
        <family val="1"/>
      </rPr>
      <t>)</t>
    </r>
  </si>
  <si>
    <r>
      <rPr>
        <sz val="12"/>
        <rFont val="標楷體"/>
        <family val="4"/>
        <charset val="136"/>
      </rPr>
      <t>表</t>
    </r>
    <r>
      <rPr>
        <sz val="12"/>
        <rFont val="Times New Roman"/>
        <family val="1"/>
      </rPr>
      <t>22-3</t>
    </r>
    <r>
      <rPr>
        <sz val="12"/>
        <rFont val="標楷體"/>
        <family val="4"/>
        <charset val="136"/>
      </rPr>
      <t>：自留保費明細表</t>
    </r>
    <r>
      <rPr>
        <sz val="12"/>
        <rFont val="Times New Roman"/>
        <family val="1"/>
      </rPr>
      <t>(</t>
    </r>
    <r>
      <rPr>
        <sz val="12"/>
        <rFont val="標楷體"/>
        <family val="4"/>
        <charset val="136"/>
      </rPr>
      <t>財產再保險</t>
    </r>
    <r>
      <rPr>
        <sz val="12"/>
        <rFont val="Times New Roman"/>
        <family val="1"/>
      </rPr>
      <t>)</t>
    </r>
    <phoneticPr fontId="28" type="noConversion"/>
  </si>
  <si>
    <r>
      <rPr>
        <sz val="12"/>
        <rFont val="標楷體"/>
        <family val="4"/>
        <charset val="136"/>
      </rPr>
      <t>表</t>
    </r>
    <r>
      <rPr>
        <sz val="12"/>
        <rFont val="Times New Roman"/>
        <family val="1"/>
      </rPr>
      <t>22-4</t>
    </r>
    <r>
      <rPr>
        <sz val="12"/>
        <rFont val="標楷體"/>
        <family val="4"/>
        <charset val="136"/>
      </rPr>
      <t>：自留保費明細表</t>
    </r>
    <r>
      <rPr>
        <sz val="12"/>
        <rFont val="Times New Roman"/>
        <family val="1"/>
      </rPr>
      <t>(</t>
    </r>
    <r>
      <rPr>
        <sz val="12"/>
        <rFont val="標楷體"/>
        <family val="4"/>
        <charset val="136"/>
      </rPr>
      <t>人身再保險</t>
    </r>
    <r>
      <rPr>
        <sz val="12"/>
        <rFont val="Times New Roman"/>
        <family val="1"/>
      </rPr>
      <t>)</t>
    </r>
    <phoneticPr fontId="28" type="noConversion"/>
  </si>
  <si>
    <r>
      <rPr>
        <sz val="12"/>
        <rFont val="標楷體"/>
        <family val="4"/>
        <charset val="136"/>
      </rPr>
      <t>表</t>
    </r>
    <r>
      <rPr>
        <sz val="12"/>
        <rFont val="Times New Roman"/>
        <family val="1"/>
      </rPr>
      <t>23-1</t>
    </r>
    <r>
      <rPr>
        <sz val="12"/>
        <rFont val="標楷體"/>
        <family val="4"/>
        <charset val="136"/>
      </rPr>
      <t>：未滿期保費準備金及自留滿期保費計算表</t>
    </r>
    <r>
      <rPr>
        <sz val="12"/>
        <rFont val="Times New Roman"/>
        <family val="1"/>
      </rPr>
      <t>(</t>
    </r>
    <r>
      <rPr>
        <sz val="12"/>
        <rFont val="標楷體"/>
        <family val="4"/>
        <charset val="136"/>
      </rPr>
      <t>財產再保險</t>
    </r>
    <r>
      <rPr>
        <sz val="12"/>
        <rFont val="Times New Roman"/>
        <family val="1"/>
      </rPr>
      <t>)</t>
    </r>
    <phoneticPr fontId="28" type="noConversion"/>
  </si>
  <si>
    <r>
      <rPr>
        <sz val="12"/>
        <rFont val="標楷體"/>
        <family val="4"/>
        <charset val="136"/>
      </rPr>
      <t>表</t>
    </r>
    <r>
      <rPr>
        <sz val="12"/>
        <rFont val="Times New Roman"/>
        <family val="1"/>
      </rPr>
      <t>23-2</t>
    </r>
    <r>
      <rPr>
        <sz val="12"/>
        <rFont val="標楷體"/>
        <family val="4"/>
        <charset val="136"/>
      </rPr>
      <t>：未滿期保費準備金及自留滿期保費計算表</t>
    </r>
    <r>
      <rPr>
        <sz val="12"/>
        <rFont val="Times New Roman"/>
        <family val="1"/>
      </rPr>
      <t>(</t>
    </r>
    <r>
      <rPr>
        <sz val="12"/>
        <rFont val="標楷體"/>
        <family val="4"/>
        <charset val="136"/>
      </rPr>
      <t>人身再保險</t>
    </r>
    <r>
      <rPr>
        <sz val="12"/>
        <rFont val="Times New Roman"/>
        <family val="1"/>
      </rPr>
      <t>)</t>
    </r>
    <phoneticPr fontId="28" type="noConversion"/>
  </si>
  <si>
    <r>
      <rPr>
        <sz val="12"/>
        <rFont val="標楷體"/>
        <family val="4"/>
        <charset val="136"/>
      </rPr>
      <t>表</t>
    </r>
    <r>
      <rPr>
        <sz val="12"/>
        <rFont val="Times New Roman"/>
        <family val="1"/>
      </rPr>
      <t>24-1</t>
    </r>
    <r>
      <rPr>
        <sz val="12"/>
        <rFont val="標楷體"/>
        <family val="4"/>
        <charset val="136"/>
      </rPr>
      <t>：賠款準備金及自留滿期賠款計算表</t>
    </r>
    <r>
      <rPr>
        <sz val="12"/>
        <rFont val="Times New Roman"/>
        <family val="1"/>
      </rPr>
      <t>(</t>
    </r>
    <r>
      <rPr>
        <sz val="12"/>
        <rFont val="標楷體"/>
        <family val="4"/>
        <charset val="136"/>
      </rPr>
      <t>財產再保險</t>
    </r>
    <r>
      <rPr>
        <sz val="12"/>
        <rFont val="Times New Roman"/>
        <family val="1"/>
      </rPr>
      <t>)</t>
    </r>
    <phoneticPr fontId="28" type="noConversion"/>
  </si>
  <si>
    <r>
      <rPr>
        <sz val="12"/>
        <rFont val="標楷體"/>
        <family val="4"/>
        <charset val="136"/>
      </rPr>
      <t>表</t>
    </r>
    <r>
      <rPr>
        <sz val="12"/>
        <rFont val="Times New Roman"/>
        <family val="1"/>
      </rPr>
      <t>24-2</t>
    </r>
    <r>
      <rPr>
        <sz val="12"/>
        <rFont val="標楷體"/>
        <family val="4"/>
        <charset val="136"/>
      </rPr>
      <t>：賠款準備金及淨自留滿期賠款計算表</t>
    </r>
    <r>
      <rPr>
        <sz val="12"/>
        <rFont val="Times New Roman"/>
        <family val="1"/>
      </rPr>
      <t>(</t>
    </r>
    <r>
      <rPr>
        <sz val="12"/>
        <rFont val="標楷體"/>
        <family val="4"/>
        <charset val="136"/>
      </rPr>
      <t>人身再保險</t>
    </r>
    <r>
      <rPr>
        <sz val="12"/>
        <rFont val="Times New Roman"/>
        <family val="1"/>
      </rPr>
      <t>)</t>
    </r>
    <phoneticPr fontId="28" type="noConversion"/>
  </si>
  <si>
    <r>
      <rPr>
        <sz val="12"/>
        <rFont val="標楷體"/>
        <family val="4"/>
        <charset val="136"/>
      </rPr>
      <t>表</t>
    </r>
    <r>
      <rPr>
        <sz val="12"/>
        <rFont val="Times New Roman"/>
        <family val="1"/>
      </rPr>
      <t>25-1</t>
    </r>
    <r>
      <rPr>
        <sz val="12"/>
        <rFont val="標楷體"/>
        <family val="4"/>
        <charset val="136"/>
      </rPr>
      <t>：特別準備金計算表</t>
    </r>
    <r>
      <rPr>
        <sz val="12"/>
        <rFont val="Times New Roman"/>
        <family val="1"/>
      </rPr>
      <t>(</t>
    </r>
    <r>
      <rPr>
        <sz val="12"/>
        <rFont val="標楷體"/>
        <family val="4"/>
        <charset val="136"/>
      </rPr>
      <t>財產再保險</t>
    </r>
    <r>
      <rPr>
        <sz val="12"/>
        <rFont val="Times New Roman"/>
        <family val="1"/>
      </rPr>
      <t>)</t>
    </r>
    <phoneticPr fontId="28" type="noConversion"/>
  </si>
  <si>
    <r>
      <rPr>
        <sz val="12"/>
        <rFont val="標楷體"/>
        <family val="4"/>
        <charset val="136"/>
      </rPr>
      <t>表</t>
    </r>
    <r>
      <rPr>
        <sz val="12"/>
        <rFont val="Times New Roman"/>
        <family val="1"/>
      </rPr>
      <t>25-2</t>
    </r>
    <r>
      <rPr>
        <sz val="12"/>
        <rFont val="標楷體"/>
        <family val="4"/>
        <charset val="136"/>
      </rPr>
      <t>：特別準備金計算表</t>
    </r>
    <r>
      <rPr>
        <sz val="12"/>
        <rFont val="Times New Roman"/>
        <family val="1"/>
      </rPr>
      <t>(</t>
    </r>
    <r>
      <rPr>
        <sz val="12"/>
        <rFont val="標楷體"/>
        <family val="4"/>
        <charset val="136"/>
      </rPr>
      <t>人身再保險</t>
    </r>
    <r>
      <rPr>
        <sz val="12"/>
        <rFont val="Times New Roman"/>
        <family val="1"/>
      </rPr>
      <t>)</t>
    </r>
    <phoneticPr fontId="28" type="noConversion"/>
  </si>
  <si>
    <r>
      <rPr>
        <sz val="12"/>
        <rFont val="標楷體"/>
        <family val="4"/>
        <charset val="136"/>
      </rPr>
      <t>表</t>
    </r>
    <r>
      <rPr>
        <sz val="12"/>
        <rFont val="Times New Roman"/>
        <family val="1"/>
      </rPr>
      <t>25-3</t>
    </r>
    <r>
      <rPr>
        <sz val="12"/>
        <rFont val="標楷體"/>
        <family val="4"/>
        <charset val="136"/>
      </rPr>
      <t>：帳列負債之特別準備明細表</t>
    </r>
    <phoneticPr fontId="28" type="noConversion"/>
  </si>
  <si>
    <r>
      <rPr>
        <sz val="12"/>
        <rFont val="標楷體"/>
        <family val="4"/>
        <charset val="136"/>
      </rPr>
      <t>表</t>
    </r>
    <r>
      <rPr>
        <sz val="12"/>
        <rFont val="Times New Roman"/>
        <family val="1"/>
      </rPr>
      <t>26-1</t>
    </r>
    <r>
      <rPr>
        <sz val="12"/>
        <rFont val="標楷體"/>
        <family val="4"/>
        <charset val="136"/>
      </rPr>
      <t>：重大已決未決賠案明細表</t>
    </r>
    <r>
      <rPr>
        <sz val="12"/>
        <rFont val="Times New Roman"/>
        <family val="1"/>
      </rPr>
      <t>(</t>
    </r>
    <r>
      <rPr>
        <sz val="12"/>
        <rFont val="標楷體"/>
        <family val="4"/>
        <charset val="136"/>
      </rPr>
      <t>財產再保險</t>
    </r>
    <r>
      <rPr>
        <sz val="12"/>
        <rFont val="Times New Roman"/>
        <family val="1"/>
      </rPr>
      <t>)</t>
    </r>
    <phoneticPr fontId="28" type="noConversion"/>
  </si>
  <si>
    <r>
      <rPr>
        <sz val="12"/>
        <rFont val="標楷體"/>
        <family val="4"/>
        <charset val="136"/>
      </rPr>
      <t>表</t>
    </r>
    <r>
      <rPr>
        <sz val="12"/>
        <rFont val="Times New Roman"/>
        <family val="1"/>
      </rPr>
      <t>26-2</t>
    </r>
    <r>
      <rPr>
        <sz val="12"/>
        <rFont val="標楷體"/>
        <family val="4"/>
        <charset val="136"/>
      </rPr>
      <t>：重大已決未決賠案明細表</t>
    </r>
    <r>
      <rPr>
        <sz val="12"/>
        <rFont val="Times New Roman"/>
        <family val="1"/>
      </rPr>
      <t>(</t>
    </r>
    <r>
      <rPr>
        <sz val="12"/>
        <rFont val="標楷體"/>
        <family val="4"/>
        <charset val="136"/>
      </rPr>
      <t>人身再保險</t>
    </r>
    <r>
      <rPr>
        <sz val="12"/>
        <rFont val="Times New Roman"/>
        <family val="1"/>
      </rPr>
      <t>)</t>
    </r>
    <phoneticPr fontId="28" type="noConversion"/>
  </si>
  <si>
    <r>
      <rPr>
        <sz val="12"/>
        <rFont val="標楷體"/>
        <family val="4"/>
        <charset val="136"/>
      </rPr>
      <t>表</t>
    </r>
    <r>
      <rPr>
        <sz val="12"/>
        <rFont val="Times New Roman"/>
        <family val="1"/>
      </rPr>
      <t>26-3</t>
    </r>
    <r>
      <rPr>
        <sz val="12"/>
        <rFont val="標楷體"/>
        <family val="4"/>
        <charset val="136"/>
      </rPr>
      <t>：保費不足準備金明細表</t>
    </r>
    <r>
      <rPr>
        <sz val="12"/>
        <rFont val="Times New Roman"/>
        <family val="1"/>
      </rPr>
      <t>(</t>
    </r>
    <r>
      <rPr>
        <sz val="12"/>
        <rFont val="標楷體"/>
        <family val="4"/>
        <charset val="136"/>
      </rPr>
      <t>財產再保險</t>
    </r>
    <r>
      <rPr>
        <sz val="12"/>
        <rFont val="Times New Roman"/>
        <family val="1"/>
      </rPr>
      <t>)</t>
    </r>
    <phoneticPr fontId="28" type="noConversion"/>
  </si>
  <si>
    <r>
      <rPr>
        <sz val="12"/>
        <rFont val="標楷體"/>
        <family val="4"/>
        <charset val="136"/>
      </rPr>
      <t>表</t>
    </r>
    <r>
      <rPr>
        <sz val="12"/>
        <rFont val="Times New Roman"/>
        <family val="1"/>
      </rPr>
      <t>26-4</t>
    </r>
    <r>
      <rPr>
        <sz val="12"/>
        <rFont val="標楷體"/>
        <family val="4"/>
        <charset val="136"/>
      </rPr>
      <t>：保費不足準備金明細表</t>
    </r>
    <r>
      <rPr>
        <sz val="12"/>
        <rFont val="Times New Roman"/>
        <family val="1"/>
      </rPr>
      <t>(</t>
    </r>
    <r>
      <rPr>
        <sz val="12"/>
        <rFont val="標楷體"/>
        <family val="4"/>
        <charset val="136"/>
      </rPr>
      <t>人身再保險</t>
    </r>
    <r>
      <rPr>
        <sz val="12"/>
        <rFont val="Times New Roman"/>
        <family val="1"/>
      </rPr>
      <t>)</t>
    </r>
    <phoneticPr fontId="28" type="noConversion"/>
  </si>
  <si>
    <r>
      <rPr>
        <sz val="12"/>
        <rFont val="標楷體"/>
        <family val="4"/>
        <charset val="136"/>
      </rPr>
      <t>表</t>
    </r>
    <r>
      <rPr>
        <sz val="12"/>
        <rFont val="Times New Roman"/>
        <family val="1"/>
      </rPr>
      <t>26-5</t>
    </r>
    <r>
      <rPr>
        <sz val="12"/>
        <rFont val="標楷體"/>
        <family val="4"/>
        <charset val="136"/>
      </rPr>
      <t>：住宅地震保險共保分進業務特別準備金計算表</t>
    </r>
    <phoneticPr fontId="28" type="noConversion"/>
  </si>
  <si>
    <r>
      <rPr>
        <sz val="12"/>
        <rFont val="標楷體"/>
        <family val="4"/>
        <charset val="136"/>
      </rPr>
      <t>表</t>
    </r>
    <r>
      <rPr>
        <sz val="12"/>
        <rFont val="Times New Roman"/>
        <family val="1"/>
      </rPr>
      <t>26-6</t>
    </r>
    <r>
      <rPr>
        <sz val="12"/>
        <rFont val="標楷體"/>
        <family val="4"/>
        <charset val="136"/>
      </rPr>
      <t>：負債適足準備明細表</t>
    </r>
    <r>
      <rPr>
        <sz val="12"/>
        <rFont val="Times New Roman"/>
        <family val="1"/>
      </rPr>
      <t>(</t>
    </r>
    <r>
      <rPr>
        <sz val="12"/>
        <rFont val="標楷體"/>
        <family val="4"/>
        <charset val="136"/>
      </rPr>
      <t>財產再保險</t>
    </r>
    <r>
      <rPr>
        <sz val="12"/>
        <rFont val="Times New Roman"/>
        <family val="1"/>
      </rPr>
      <t>)</t>
    </r>
    <phoneticPr fontId="28" type="noConversion"/>
  </si>
  <si>
    <r>
      <rPr>
        <sz val="12"/>
        <rFont val="標楷體"/>
        <family val="4"/>
        <charset val="136"/>
      </rPr>
      <t>表</t>
    </r>
    <r>
      <rPr>
        <sz val="12"/>
        <rFont val="Times New Roman"/>
        <family val="1"/>
      </rPr>
      <t>26-7</t>
    </r>
    <r>
      <rPr>
        <sz val="12"/>
        <rFont val="標楷體"/>
        <family val="4"/>
        <charset val="136"/>
      </rPr>
      <t>：負債適足準備明細表</t>
    </r>
    <r>
      <rPr>
        <sz val="12"/>
        <rFont val="Times New Roman"/>
        <family val="1"/>
      </rPr>
      <t>(</t>
    </r>
    <r>
      <rPr>
        <sz val="12"/>
        <rFont val="標楷體"/>
        <family val="4"/>
        <charset val="136"/>
      </rPr>
      <t>人身再保險</t>
    </r>
    <r>
      <rPr>
        <sz val="12"/>
        <rFont val="Times New Roman"/>
        <family val="1"/>
      </rPr>
      <t>)</t>
    </r>
    <phoneticPr fontId="28" type="noConversion"/>
  </si>
  <si>
    <r>
      <rPr>
        <sz val="12"/>
        <rFont val="標楷體"/>
        <family val="4"/>
        <charset val="136"/>
      </rPr>
      <t>表</t>
    </r>
    <r>
      <rPr>
        <sz val="12"/>
        <rFont val="Times New Roman"/>
        <family val="1"/>
      </rPr>
      <t>26-8</t>
    </r>
    <r>
      <rPr>
        <sz val="12"/>
        <rFont val="標楷體"/>
        <family val="4"/>
        <charset val="136"/>
      </rPr>
      <t>：具金融商品性質之保險契約準備明細表</t>
    </r>
    <r>
      <rPr>
        <sz val="12"/>
        <rFont val="Times New Roman"/>
        <family val="1"/>
      </rPr>
      <t>(</t>
    </r>
    <r>
      <rPr>
        <sz val="12"/>
        <rFont val="標楷體"/>
        <family val="4"/>
        <charset val="136"/>
      </rPr>
      <t>財產再保險</t>
    </r>
    <r>
      <rPr>
        <sz val="12"/>
        <rFont val="Times New Roman"/>
        <family val="1"/>
      </rPr>
      <t>)</t>
    </r>
    <phoneticPr fontId="28" type="noConversion"/>
  </si>
  <si>
    <r>
      <rPr>
        <sz val="12"/>
        <rFont val="標楷體"/>
        <family val="4"/>
        <charset val="136"/>
      </rPr>
      <t>表</t>
    </r>
    <r>
      <rPr>
        <sz val="12"/>
        <rFont val="Times New Roman"/>
        <family val="1"/>
      </rPr>
      <t>26-9</t>
    </r>
    <r>
      <rPr>
        <sz val="12"/>
        <rFont val="標楷體"/>
        <family val="4"/>
        <charset val="136"/>
      </rPr>
      <t>：具金融商品性質之保險契約準備明細表</t>
    </r>
    <r>
      <rPr>
        <sz val="12"/>
        <rFont val="Times New Roman"/>
        <family val="1"/>
      </rPr>
      <t>(</t>
    </r>
    <r>
      <rPr>
        <sz val="12"/>
        <rFont val="標楷體"/>
        <family val="4"/>
        <charset val="136"/>
      </rPr>
      <t>人身再保險</t>
    </r>
    <r>
      <rPr>
        <sz val="12"/>
        <rFont val="Times New Roman"/>
        <family val="1"/>
      </rPr>
      <t>)</t>
    </r>
    <phoneticPr fontId="28" type="noConversion"/>
  </si>
  <si>
    <r>
      <rPr>
        <sz val="12"/>
        <rFont val="標楷體"/>
        <family val="4"/>
        <charset val="136"/>
      </rPr>
      <t>表</t>
    </r>
    <r>
      <rPr>
        <sz val="12"/>
        <rFont val="Times New Roman"/>
        <family val="1"/>
      </rPr>
      <t>27</t>
    </r>
    <r>
      <rPr>
        <sz val="12"/>
        <rFont val="標楷體"/>
        <family val="4"/>
        <charset val="136"/>
      </rPr>
      <t>：各項費用明細表</t>
    </r>
    <phoneticPr fontId="28" type="noConversion"/>
  </si>
  <si>
    <r>
      <rPr>
        <sz val="12"/>
        <rFont val="標楷體"/>
        <family val="4"/>
        <charset val="136"/>
      </rPr>
      <t>表</t>
    </r>
    <r>
      <rPr>
        <sz val="12"/>
        <rFont val="Times New Roman"/>
        <family val="1"/>
      </rPr>
      <t>28-2</t>
    </r>
    <r>
      <rPr>
        <sz val="12"/>
        <rFont val="標楷體"/>
        <family val="4"/>
        <charset val="136"/>
      </rPr>
      <t>：強制汽車責任保險資金運用明細表</t>
    </r>
    <r>
      <rPr>
        <sz val="12"/>
        <rFont val="Times New Roman"/>
        <family val="1"/>
      </rPr>
      <t>-</t>
    </r>
    <r>
      <rPr>
        <sz val="12"/>
        <rFont val="標楷體"/>
        <family val="4"/>
        <charset val="136"/>
      </rPr>
      <t>非特別準備金總表</t>
    </r>
    <phoneticPr fontId="28" type="noConversion"/>
  </si>
  <si>
    <r>
      <rPr>
        <sz val="12"/>
        <rFont val="標楷體"/>
        <family val="4"/>
        <charset val="136"/>
      </rPr>
      <t>表</t>
    </r>
    <r>
      <rPr>
        <sz val="12"/>
        <rFont val="Times New Roman"/>
        <family val="1"/>
      </rPr>
      <t>28-4</t>
    </r>
    <r>
      <rPr>
        <sz val="12"/>
        <rFont val="標楷體"/>
        <family val="4"/>
        <charset val="136"/>
      </rPr>
      <t>：強制汽車責任保險業務費用明細表</t>
    </r>
    <phoneticPr fontId="28" type="noConversion"/>
  </si>
  <si>
    <r>
      <rPr>
        <sz val="12"/>
        <rFont val="標楷體"/>
        <family val="4"/>
        <charset val="136"/>
      </rPr>
      <t>表</t>
    </r>
    <r>
      <rPr>
        <sz val="12"/>
        <rFont val="Times New Roman"/>
        <family val="1"/>
      </rPr>
      <t>29</t>
    </r>
    <r>
      <rPr>
        <sz val="12"/>
        <rFont val="標楷體"/>
        <family val="4"/>
        <charset val="136"/>
      </rPr>
      <t>：財務業務指標計算表</t>
    </r>
    <phoneticPr fontId="30" type="noConversion"/>
  </si>
  <si>
    <r>
      <rPr>
        <sz val="12"/>
        <rFont val="標楷體"/>
        <family val="4"/>
        <charset val="136"/>
      </rPr>
      <t>表</t>
    </r>
    <r>
      <rPr>
        <sz val="12"/>
        <rFont val="Times New Roman"/>
        <family val="1"/>
      </rPr>
      <t>30-1</t>
    </r>
    <r>
      <rPr>
        <sz val="12"/>
        <rFont val="標楷體"/>
        <family val="4"/>
        <charset val="136"/>
      </rPr>
      <t>：資本適足性分析表</t>
    </r>
    <phoneticPr fontId="28" type="noConversion"/>
  </si>
  <si>
    <r>
      <rPr>
        <sz val="12"/>
        <rFont val="標楷體"/>
        <family val="4"/>
        <charset val="136"/>
      </rPr>
      <t>表</t>
    </r>
    <r>
      <rPr>
        <sz val="12"/>
        <rFont val="Times New Roman"/>
        <family val="1"/>
      </rPr>
      <t>30-3</t>
    </r>
    <r>
      <rPr>
        <sz val="12"/>
        <rFont val="標楷體"/>
        <family val="4"/>
        <charset val="136"/>
      </rPr>
      <t>：</t>
    </r>
    <r>
      <rPr>
        <sz val="12"/>
        <rFont val="Times New Roman"/>
        <family val="1"/>
      </rPr>
      <t>R1</t>
    </r>
    <r>
      <rPr>
        <sz val="12"/>
        <rFont val="標楷體"/>
        <family val="4"/>
        <charset val="136"/>
      </rPr>
      <t>：資產風險</t>
    </r>
    <r>
      <rPr>
        <sz val="12"/>
        <rFont val="Times New Roman"/>
        <family val="1"/>
      </rPr>
      <t>--</t>
    </r>
    <r>
      <rPr>
        <sz val="12"/>
        <rFont val="標楷體"/>
        <family val="4"/>
        <charset val="136"/>
      </rPr>
      <t>非關係人風險計算表</t>
    </r>
    <phoneticPr fontId="28" type="noConversion"/>
  </si>
  <si>
    <r>
      <rPr>
        <sz val="12"/>
        <rFont val="標楷體"/>
        <family val="4"/>
        <charset val="136"/>
      </rPr>
      <t>表</t>
    </r>
    <r>
      <rPr>
        <sz val="12"/>
        <rFont val="Times New Roman"/>
        <family val="1"/>
      </rPr>
      <t>30-3-1</t>
    </r>
    <r>
      <rPr>
        <sz val="12"/>
        <rFont val="標楷體"/>
        <family val="4"/>
        <charset val="136"/>
      </rPr>
      <t>：</t>
    </r>
    <r>
      <rPr>
        <sz val="12"/>
        <rFont val="Times New Roman"/>
        <family val="1"/>
      </rPr>
      <t>R1a</t>
    </r>
    <r>
      <rPr>
        <sz val="12"/>
        <rFont val="標楷體"/>
        <family val="4"/>
        <charset val="136"/>
      </rPr>
      <t>：國內資產風險</t>
    </r>
    <r>
      <rPr>
        <sz val="12"/>
        <rFont val="Times New Roman"/>
        <family val="1"/>
      </rPr>
      <t>--</t>
    </r>
    <r>
      <rPr>
        <sz val="12"/>
        <rFont val="標楷體"/>
        <family val="4"/>
        <charset val="136"/>
      </rPr>
      <t>非關係人且非屬實質相互投資之具資本性質債券或負債型特別股之信用風險計算表</t>
    </r>
    <phoneticPr fontId="28" type="noConversion"/>
  </si>
  <si>
    <r>
      <rPr>
        <sz val="12"/>
        <rFont val="標楷體"/>
        <family val="4"/>
        <charset val="136"/>
      </rPr>
      <t>表</t>
    </r>
    <r>
      <rPr>
        <sz val="12"/>
        <rFont val="Times New Roman"/>
        <family val="1"/>
      </rPr>
      <t>30-3-2</t>
    </r>
    <r>
      <rPr>
        <sz val="12"/>
        <rFont val="標楷體"/>
        <family val="4"/>
        <charset val="136"/>
      </rPr>
      <t>：</t>
    </r>
    <r>
      <rPr>
        <sz val="12"/>
        <rFont val="Times New Roman"/>
        <family val="1"/>
      </rPr>
      <t>R1b</t>
    </r>
    <r>
      <rPr>
        <sz val="12"/>
        <rFont val="標楷體"/>
        <family val="4"/>
        <charset val="136"/>
      </rPr>
      <t>：國外資產風險</t>
    </r>
    <r>
      <rPr>
        <sz val="12"/>
        <rFont val="Times New Roman"/>
        <family val="1"/>
      </rPr>
      <t>--</t>
    </r>
    <r>
      <rPr>
        <sz val="12"/>
        <rFont val="標楷體"/>
        <family val="4"/>
        <charset val="136"/>
      </rPr>
      <t>非關係人信用風險計算表</t>
    </r>
  </si>
  <si>
    <r>
      <rPr>
        <sz val="12"/>
        <rFont val="標楷體"/>
        <family val="4"/>
        <charset val="136"/>
      </rPr>
      <t>表</t>
    </r>
    <r>
      <rPr>
        <sz val="12"/>
        <rFont val="Times New Roman"/>
        <family val="1"/>
      </rPr>
      <t>30-3-3</t>
    </r>
    <r>
      <rPr>
        <sz val="12"/>
        <rFont val="標楷體"/>
        <family val="4"/>
        <charset val="136"/>
      </rPr>
      <t>：組合式存款風險資本額計算表</t>
    </r>
    <phoneticPr fontId="28" type="noConversion"/>
  </si>
  <si>
    <r>
      <rPr>
        <sz val="12"/>
        <rFont val="標楷體"/>
        <family val="4"/>
        <charset val="136"/>
      </rPr>
      <t>表</t>
    </r>
    <r>
      <rPr>
        <sz val="12"/>
        <rFont val="Times New Roman"/>
        <family val="1"/>
      </rPr>
      <t>30-4</t>
    </r>
    <r>
      <rPr>
        <sz val="12"/>
        <rFont val="標楷體"/>
        <family val="4"/>
        <charset val="136"/>
      </rPr>
      <t>：</t>
    </r>
    <r>
      <rPr>
        <sz val="12"/>
        <rFont val="Times New Roman"/>
        <family val="1"/>
      </rPr>
      <t>R2</t>
    </r>
    <r>
      <rPr>
        <sz val="12"/>
        <rFont val="標楷體"/>
        <family val="4"/>
        <charset val="136"/>
      </rPr>
      <t>：信用風險計算表</t>
    </r>
  </si>
  <si>
    <r>
      <rPr>
        <sz val="12"/>
        <rFont val="標楷體"/>
        <family val="4"/>
        <charset val="136"/>
      </rPr>
      <t>表</t>
    </r>
    <r>
      <rPr>
        <sz val="12"/>
        <rFont val="Times New Roman"/>
        <family val="1"/>
      </rPr>
      <t>30-4-1</t>
    </r>
    <r>
      <rPr>
        <sz val="12"/>
        <rFont val="標楷體"/>
        <family val="4"/>
        <charset val="136"/>
      </rPr>
      <t>：再保險資產風險資本額計算表</t>
    </r>
    <r>
      <rPr>
        <sz val="12"/>
        <rFont val="Times New Roman"/>
        <family val="1"/>
      </rPr>
      <t>(</t>
    </r>
    <r>
      <rPr>
        <sz val="12"/>
        <rFont val="標楷體"/>
        <family val="4"/>
        <charset val="136"/>
      </rPr>
      <t>不含保險期間超過一年之人身保險並認列分出責任準備之再保險業務</t>
    </r>
    <r>
      <rPr>
        <sz val="12"/>
        <rFont val="Times New Roman"/>
        <family val="1"/>
      </rPr>
      <t>)</t>
    </r>
    <phoneticPr fontId="28" type="noConversion"/>
  </si>
  <si>
    <r>
      <rPr>
        <sz val="12"/>
        <rFont val="標楷體"/>
        <family val="4"/>
        <charset val="136"/>
      </rPr>
      <t>表</t>
    </r>
    <r>
      <rPr>
        <sz val="12"/>
        <rFont val="Times New Roman"/>
        <family val="1"/>
      </rPr>
      <t>30-4-2</t>
    </r>
    <r>
      <rPr>
        <sz val="12"/>
        <rFont val="標楷體"/>
        <family val="4"/>
        <charset val="136"/>
      </rPr>
      <t>：再保險資產風險資本額計算表</t>
    </r>
    <r>
      <rPr>
        <sz val="12"/>
        <rFont val="Times New Roman"/>
        <family val="1"/>
      </rPr>
      <t>(</t>
    </r>
    <r>
      <rPr>
        <sz val="12"/>
        <rFont val="標楷體"/>
        <family val="4"/>
        <charset val="136"/>
      </rPr>
      <t>保險期間超過一年之人身保險並認列分出責任準備之再保險業務</t>
    </r>
    <r>
      <rPr>
        <sz val="12"/>
        <rFont val="Times New Roman"/>
        <family val="1"/>
      </rPr>
      <t>)</t>
    </r>
    <phoneticPr fontId="28" type="noConversion"/>
  </si>
  <si>
    <r>
      <rPr>
        <sz val="12"/>
        <rFont val="標楷體"/>
        <family val="4"/>
        <charset val="136"/>
      </rPr>
      <t>表</t>
    </r>
    <r>
      <rPr>
        <sz val="12"/>
        <rFont val="Times New Roman"/>
        <family val="1"/>
      </rPr>
      <t>30-5</t>
    </r>
    <r>
      <rPr>
        <sz val="12"/>
        <rFont val="標楷體"/>
        <family val="4"/>
        <charset val="136"/>
      </rPr>
      <t>：</t>
    </r>
    <r>
      <rPr>
        <sz val="12"/>
        <rFont val="Times New Roman"/>
        <family val="1"/>
      </rPr>
      <t>R3</t>
    </r>
    <r>
      <rPr>
        <sz val="12"/>
        <rFont val="標楷體"/>
        <family val="4"/>
        <charset val="136"/>
      </rPr>
      <t>：核保風險計算表</t>
    </r>
  </si>
  <si>
    <r>
      <rPr>
        <sz val="12"/>
        <rFont val="標楷體"/>
        <family val="4"/>
        <charset val="136"/>
      </rPr>
      <t>表</t>
    </r>
    <r>
      <rPr>
        <sz val="12"/>
        <rFont val="Times New Roman"/>
        <family val="1"/>
      </rPr>
      <t>30-5-1</t>
    </r>
    <r>
      <rPr>
        <sz val="12"/>
        <rFont val="標楷體"/>
        <family val="4"/>
        <charset val="136"/>
      </rPr>
      <t>：超過一年之人身保險業務風險計算表</t>
    </r>
    <phoneticPr fontId="28" type="noConversion"/>
  </si>
  <si>
    <r>
      <rPr>
        <sz val="12"/>
        <rFont val="標楷體"/>
        <family val="4"/>
        <charset val="136"/>
      </rPr>
      <t>表</t>
    </r>
    <r>
      <rPr>
        <sz val="12"/>
        <rFont val="Times New Roman"/>
        <family val="1"/>
      </rPr>
      <t>30-5-2</t>
    </r>
    <r>
      <rPr>
        <sz val="12"/>
        <rFont val="標楷體"/>
        <family val="4"/>
        <charset val="136"/>
      </rPr>
      <t>：超過一年之人身保險業務淨自留危險保額報告表</t>
    </r>
    <phoneticPr fontId="28" type="noConversion"/>
  </si>
  <si>
    <r>
      <rPr>
        <sz val="12"/>
        <rFont val="標楷體"/>
        <family val="4"/>
        <charset val="136"/>
      </rPr>
      <t>表</t>
    </r>
    <r>
      <rPr>
        <sz val="12"/>
        <rFont val="Times New Roman"/>
        <family val="1"/>
      </rPr>
      <t>30-5-3</t>
    </r>
    <r>
      <rPr>
        <sz val="12"/>
        <rFont val="標楷體"/>
        <family val="4"/>
        <charset val="136"/>
      </rPr>
      <t>：</t>
    </r>
    <r>
      <rPr>
        <sz val="12"/>
        <rFont val="Times New Roman"/>
        <family val="1"/>
      </rPr>
      <t>R</t>
    </r>
    <r>
      <rPr>
        <vertAlign val="subscript"/>
        <sz val="12"/>
        <rFont val="Times New Roman"/>
        <family val="1"/>
      </rPr>
      <t>3C</t>
    </r>
    <r>
      <rPr>
        <sz val="12"/>
        <rFont val="標楷體"/>
        <family val="4"/>
        <charset val="136"/>
      </rPr>
      <t>：天災風險資本計算表</t>
    </r>
    <phoneticPr fontId="28" type="noConversion"/>
  </si>
  <si>
    <r>
      <rPr>
        <sz val="12"/>
        <rFont val="標楷體"/>
        <family val="4"/>
        <charset val="136"/>
      </rPr>
      <t>表</t>
    </r>
    <r>
      <rPr>
        <sz val="12"/>
        <rFont val="Times New Roman"/>
        <family val="1"/>
      </rPr>
      <t>30-6</t>
    </r>
    <r>
      <rPr>
        <sz val="12"/>
        <rFont val="標楷體"/>
        <family val="4"/>
        <charset val="136"/>
      </rPr>
      <t>：</t>
    </r>
    <r>
      <rPr>
        <sz val="12"/>
        <rFont val="Times New Roman"/>
        <family val="1"/>
      </rPr>
      <t>R4</t>
    </r>
    <r>
      <rPr>
        <sz val="12"/>
        <rFont val="標楷體"/>
        <family val="4"/>
        <charset val="136"/>
      </rPr>
      <t>：資產負債配置風險計算表</t>
    </r>
  </si>
  <si>
    <r>
      <rPr>
        <sz val="12"/>
        <rFont val="標楷體"/>
        <family val="4"/>
        <charset val="136"/>
      </rPr>
      <t>表</t>
    </r>
    <r>
      <rPr>
        <sz val="12"/>
        <rFont val="Times New Roman"/>
        <family val="1"/>
      </rPr>
      <t>30-6-1</t>
    </r>
    <r>
      <rPr>
        <sz val="12"/>
        <rFont val="標楷體"/>
        <family val="4"/>
        <charset val="136"/>
      </rPr>
      <t>：超過一年之人身保險業務利率風險計算表</t>
    </r>
    <phoneticPr fontId="30" type="noConversion"/>
  </si>
  <si>
    <r>
      <rPr>
        <sz val="12"/>
        <rFont val="標楷體"/>
        <family val="4"/>
        <charset val="136"/>
      </rPr>
      <t>表</t>
    </r>
    <r>
      <rPr>
        <sz val="12"/>
        <rFont val="Times New Roman"/>
        <family val="1"/>
      </rPr>
      <t>30-7</t>
    </r>
    <r>
      <rPr>
        <sz val="12"/>
        <rFont val="標楷體"/>
        <family val="4"/>
        <charset val="136"/>
      </rPr>
      <t>：</t>
    </r>
    <r>
      <rPr>
        <sz val="12"/>
        <rFont val="Times New Roman"/>
        <family val="1"/>
      </rPr>
      <t>R5</t>
    </r>
    <r>
      <rPr>
        <sz val="12"/>
        <rFont val="標楷體"/>
        <family val="4"/>
        <charset val="136"/>
      </rPr>
      <t>：其他風險計算表</t>
    </r>
  </si>
  <si>
    <r>
      <rPr>
        <sz val="12"/>
        <rFont val="標楷體"/>
        <family val="4"/>
        <charset val="136"/>
      </rPr>
      <t>表</t>
    </r>
    <r>
      <rPr>
        <sz val="12"/>
        <rFont val="Times New Roman"/>
        <family val="1"/>
      </rPr>
      <t>30-8</t>
    </r>
    <r>
      <rPr>
        <sz val="12"/>
        <rFont val="標楷體"/>
        <family val="4"/>
        <charset val="136"/>
      </rPr>
      <t>：自有資本總額計算表</t>
    </r>
    <phoneticPr fontId="28" type="noConversion"/>
  </si>
  <si>
    <r>
      <rPr>
        <sz val="12"/>
        <rFont val="標楷體"/>
        <family val="4"/>
        <charset val="136"/>
      </rPr>
      <t>表</t>
    </r>
    <r>
      <rPr>
        <sz val="12"/>
        <rFont val="Times New Roman"/>
        <family val="1"/>
      </rPr>
      <t>30-8-1</t>
    </r>
    <r>
      <rPr>
        <sz val="12"/>
        <rFont val="標楷體"/>
        <family val="4"/>
        <charset val="136"/>
      </rPr>
      <t>：發行負債型特別股明細表</t>
    </r>
    <phoneticPr fontId="28" type="noConversion"/>
  </si>
  <si>
    <r>
      <rPr>
        <sz val="12"/>
        <rFont val="標楷體"/>
        <family val="4"/>
        <charset val="136"/>
      </rPr>
      <t>表</t>
    </r>
    <r>
      <rPr>
        <sz val="12"/>
        <rFont val="Times New Roman"/>
        <family val="1"/>
      </rPr>
      <t>30-8-2</t>
    </r>
    <r>
      <rPr>
        <sz val="12"/>
        <rFont val="標楷體"/>
        <family val="4"/>
        <charset val="136"/>
      </rPr>
      <t>：發行具資本性質債券明細表</t>
    </r>
    <phoneticPr fontId="28" type="noConversion"/>
  </si>
  <si>
    <r>
      <rPr>
        <sz val="12"/>
        <rFont val="標楷體"/>
        <family val="4"/>
        <charset val="136"/>
      </rPr>
      <t>表</t>
    </r>
    <r>
      <rPr>
        <sz val="12"/>
        <rFont val="Times New Roman"/>
        <family val="1"/>
      </rPr>
      <t>30-8-3</t>
    </r>
    <r>
      <rPr>
        <sz val="12"/>
        <rFont val="標楷體"/>
        <family val="4"/>
        <charset val="136"/>
      </rPr>
      <t>：不動產投資採市價評價計入自有資本調整計算表</t>
    </r>
    <phoneticPr fontId="30" type="noConversion"/>
  </si>
  <si>
    <r>
      <rPr>
        <sz val="12"/>
        <rFont val="標楷體"/>
        <family val="4"/>
        <charset val="136"/>
      </rPr>
      <t>表</t>
    </r>
    <r>
      <rPr>
        <sz val="12"/>
        <rFont val="Times New Roman"/>
        <family val="1"/>
      </rPr>
      <t>30-8-4</t>
    </r>
    <r>
      <rPr>
        <sz val="12"/>
        <rFont val="標楷體"/>
        <family val="4"/>
        <charset val="136"/>
      </rPr>
      <t>：投資用不動產為素地或未能符合即時利用並有收益認定基準者加計風險資本額調整計算表</t>
    </r>
    <phoneticPr fontId="28" type="noConversion"/>
  </si>
  <si>
    <r>
      <rPr>
        <sz val="12"/>
        <rFont val="標楷體"/>
        <family val="4"/>
        <charset val="136"/>
      </rPr>
      <t>表</t>
    </r>
    <r>
      <rPr>
        <sz val="12"/>
        <rFont val="Times New Roman"/>
        <family val="1"/>
      </rPr>
      <t>30-8-5</t>
    </r>
    <r>
      <rPr>
        <sz val="12"/>
        <rFont val="標楷體"/>
        <family val="4"/>
        <charset val="136"/>
      </rPr>
      <t>：認列未實現評價損益檢討計算表</t>
    </r>
    <phoneticPr fontId="28" type="noConversion"/>
  </si>
  <si>
    <r>
      <rPr>
        <sz val="12"/>
        <rFont val="標楷體"/>
        <family val="4"/>
        <charset val="136"/>
      </rPr>
      <t>表</t>
    </r>
    <r>
      <rPr>
        <sz val="12"/>
        <rFont val="Times New Roman"/>
        <family val="1"/>
      </rPr>
      <t>30-8-6</t>
    </r>
    <r>
      <rPr>
        <sz val="12"/>
        <rFont val="標楷體"/>
        <family val="4"/>
        <charset val="136"/>
      </rPr>
      <t>：資金運用收益率調整計算表</t>
    </r>
    <phoneticPr fontId="30" type="noConversion"/>
  </si>
  <si>
    <r>
      <rPr>
        <sz val="12"/>
        <rFont val="標楷體"/>
        <family val="4"/>
        <charset val="136"/>
      </rPr>
      <t>表</t>
    </r>
    <r>
      <rPr>
        <sz val="12"/>
        <rFont val="Times New Roman"/>
        <family val="1"/>
      </rPr>
      <t>30-8-7</t>
    </r>
    <r>
      <rPr>
        <sz val="12"/>
        <rFont val="標楷體"/>
        <family val="4"/>
        <charset val="136"/>
      </rPr>
      <t>：投資「國內保險業」及「國內金控公司」發行之具資本性質債券或負債型特別股由自有資本扣除計算表</t>
    </r>
    <r>
      <rPr>
        <sz val="12"/>
        <rFont val="Times New Roman"/>
        <family val="1"/>
      </rPr>
      <t>-</t>
    </r>
    <phoneticPr fontId="30" type="noConversion"/>
  </si>
  <si>
    <r>
      <rPr>
        <sz val="12"/>
        <rFont val="標楷體"/>
        <family val="4"/>
        <charset val="136"/>
      </rPr>
      <t>表</t>
    </r>
    <r>
      <rPr>
        <sz val="12"/>
        <rFont val="Times New Roman"/>
        <family val="1"/>
      </rPr>
      <t>30-8-8</t>
    </r>
    <r>
      <rPr>
        <sz val="12"/>
        <rFont val="標楷體"/>
        <family val="4"/>
        <charset val="136"/>
      </rPr>
      <t>：天災相關異常業務損失特別準備金(財產再保險)</t>
    </r>
    <phoneticPr fontId="28" type="noConversion"/>
  </si>
  <si>
    <r>
      <rPr>
        <sz val="12"/>
        <rFont val="標楷體"/>
        <family val="4"/>
        <charset val="136"/>
      </rPr>
      <t>表</t>
    </r>
    <r>
      <rPr>
        <sz val="12"/>
        <rFont val="Times New Roman"/>
        <family val="1"/>
      </rPr>
      <t>30-9</t>
    </r>
    <r>
      <rPr>
        <sz val="12"/>
        <rFont val="標楷體"/>
        <family val="4"/>
        <charset val="136"/>
      </rPr>
      <t>：信用評等資訊調整表</t>
    </r>
    <phoneticPr fontId="30" type="noConversion"/>
  </si>
  <si>
    <r>
      <rPr>
        <sz val="12"/>
        <rFont val="標楷體"/>
        <family val="4"/>
        <charset val="136"/>
      </rPr>
      <t>表</t>
    </r>
    <r>
      <rPr>
        <sz val="12"/>
        <rFont val="Times New Roman"/>
        <family val="1"/>
      </rPr>
      <t>30-10</t>
    </r>
    <r>
      <rPr>
        <sz val="12"/>
        <rFont val="標楷體"/>
        <family val="4"/>
        <charset val="136"/>
      </rPr>
      <t>：資產集中度係數計算表</t>
    </r>
    <phoneticPr fontId="30" type="noConversion"/>
  </si>
  <si>
    <r>
      <rPr>
        <sz val="12"/>
        <rFont val="標楷體"/>
        <family val="4"/>
        <charset val="136"/>
      </rPr>
      <t>表</t>
    </r>
    <r>
      <rPr>
        <sz val="12"/>
        <rFont val="Times New Roman"/>
        <family val="1"/>
      </rPr>
      <t>30-11</t>
    </r>
    <r>
      <rPr>
        <sz val="12"/>
        <rFont val="標楷體"/>
        <family val="4"/>
        <charset val="136"/>
      </rPr>
      <t>：核保風險之損失及業務集中調整係數試算表</t>
    </r>
    <phoneticPr fontId="30" type="noConversion"/>
  </si>
  <si>
    <r>
      <rPr>
        <sz val="12"/>
        <rFont val="標楷體"/>
        <family val="4"/>
        <charset val="136"/>
      </rPr>
      <t>表</t>
    </r>
    <r>
      <rPr>
        <sz val="12"/>
        <rFont val="Times New Roman"/>
        <family val="1"/>
      </rPr>
      <t>30-12</t>
    </r>
    <r>
      <rPr>
        <sz val="12"/>
        <rFont val="標楷體"/>
        <family val="4"/>
        <charset val="136"/>
      </rPr>
      <t>：核保風險之成長風險係數試算表</t>
    </r>
    <phoneticPr fontId="30" type="noConversion"/>
  </si>
  <si>
    <r>
      <rPr>
        <sz val="12"/>
        <rFont val="標楷體"/>
        <family val="4"/>
        <charset val="136"/>
      </rPr>
      <t>表</t>
    </r>
    <r>
      <rPr>
        <sz val="12"/>
        <rFont val="Times New Roman"/>
        <family val="1"/>
      </rPr>
      <t>30-13</t>
    </r>
    <r>
      <rPr>
        <sz val="12"/>
        <rFont val="標楷體"/>
        <family val="4"/>
        <charset val="136"/>
      </rPr>
      <t>：投資資產信用評等資訊表</t>
    </r>
    <phoneticPr fontId="30" type="noConversion"/>
  </si>
  <si>
    <r>
      <rPr>
        <sz val="12"/>
        <rFont val="標楷體"/>
        <family val="4"/>
        <charset val="136"/>
      </rPr>
      <t>表</t>
    </r>
    <r>
      <rPr>
        <sz val="12"/>
        <rFont val="Times New Roman"/>
        <family val="1"/>
      </rPr>
      <t>30-14</t>
    </r>
    <r>
      <rPr>
        <sz val="12"/>
        <rFont val="標楷體"/>
        <family val="4"/>
        <charset val="136"/>
      </rPr>
      <t>：公司</t>
    </r>
    <r>
      <rPr>
        <sz val="12"/>
        <rFont val="Times New Roman"/>
        <family val="1"/>
      </rPr>
      <t>β</t>
    </r>
    <r>
      <rPr>
        <sz val="12"/>
        <rFont val="標楷體"/>
        <family val="4"/>
        <charset val="136"/>
      </rPr>
      <t>值及股票逆景氣循環資產風險係數計算表</t>
    </r>
    <phoneticPr fontId="30" type="noConversion"/>
  </si>
  <si>
    <r>
      <rPr>
        <sz val="12"/>
        <rFont val="標楷體"/>
        <family val="4"/>
        <charset val="136"/>
      </rPr>
      <t>表</t>
    </r>
    <r>
      <rPr>
        <sz val="12"/>
        <rFont val="Times New Roman"/>
        <family val="1"/>
      </rPr>
      <t>30-15</t>
    </r>
    <r>
      <rPr>
        <sz val="12"/>
        <rFont val="標楷體"/>
        <family val="4"/>
        <charset val="136"/>
      </rPr>
      <t>：無評等不動產</t>
    </r>
    <r>
      <rPr>
        <sz val="12"/>
        <rFont val="Times New Roman"/>
        <family val="1"/>
      </rPr>
      <t>(REAT)</t>
    </r>
    <r>
      <rPr>
        <sz val="12"/>
        <rFont val="標楷體"/>
        <family val="4"/>
        <charset val="136"/>
      </rPr>
      <t>及金融資產受益證券</t>
    </r>
    <r>
      <rPr>
        <sz val="12"/>
        <rFont val="Times New Roman"/>
        <family val="1"/>
      </rPr>
      <t>(</t>
    </r>
    <r>
      <rPr>
        <sz val="12"/>
        <rFont val="標楷體"/>
        <family val="4"/>
        <charset val="136"/>
      </rPr>
      <t>含資產基礎證券</t>
    </r>
    <r>
      <rPr>
        <sz val="12"/>
        <rFont val="Times New Roman"/>
        <family val="1"/>
      </rPr>
      <t>)</t>
    </r>
    <r>
      <rPr>
        <sz val="12"/>
        <rFont val="標楷體"/>
        <family val="4"/>
        <charset val="136"/>
      </rPr>
      <t>風險資本額計算表</t>
    </r>
    <phoneticPr fontId="30" type="noConversion"/>
  </si>
  <si>
    <r>
      <rPr>
        <sz val="12"/>
        <rFont val="標楷體"/>
        <family val="4"/>
        <charset val="136"/>
      </rPr>
      <t>表</t>
    </r>
    <r>
      <rPr>
        <sz val="12"/>
        <rFont val="Times New Roman"/>
        <family val="1"/>
      </rPr>
      <t>30-16</t>
    </r>
    <r>
      <rPr>
        <sz val="12"/>
        <rFont val="標楷體"/>
        <family val="4"/>
        <charset val="136"/>
      </rPr>
      <t>：國外借券再投資風險資本額計算表</t>
    </r>
    <phoneticPr fontId="30" type="noConversion"/>
  </si>
  <si>
    <r>
      <rPr>
        <sz val="12"/>
        <rFont val="標楷體"/>
        <family val="4"/>
        <charset val="136"/>
      </rPr>
      <t>表</t>
    </r>
    <r>
      <rPr>
        <sz val="12"/>
        <rFont val="Times New Roman"/>
        <family val="1"/>
      </rPr>
      <t>30-14-1</t>
    </r>
    <r>
      <rPr>
        <sz val="12"/>
        <rFont val="標楷體"/>
        <family val="4"/>
        <charset val="136"/>
      </rPr>
      <t>：公司上市股票及基金</t>
    </r>
    <r>
      <rPr>
        <sz val="12"/>
        <rFont val="Times New Roman"/>
        <family val="1"/>
      </rPr>
      <t>β</t>
    </r>
    <r>
      <rPr>
        <sz val="12"/>
        <rFont val="標楷體"/>
        <family val="4"/>
        <charset val="136"/>
      </rPr>
      <t>值計算表</t>
    </r>
    <phoneticPr fontId="30" type="noConversion"/>
  </si>
  <si>
    <r>
      <rPr>
        <sz val="12"/>
        <rFont val="標楷體"/>
        <family val="4"/>
        <charset val="136"/>
      </rPr>
      <t>表</t>
    </r>
    <r>
      <rPr>
        <sz val="12"/>
        <rFont val="Times New Roman"/>
        <family val="1"/>
      </rPr>
      <t>30-14-2</t>
    </r>
    <r>
      <rPr>
        <sz val="12"/>
        <rFont val="標楷體"/>
        <family val="4"/>
        <charset val="136"/>
      </rPr>
      <t>：公司上櫃股票</t>
    </r>
    <r>
      <rPr>
        <sz val="12"/>
        <rFont val="Times New Roman"/>
        <family val="1"/>
      </rPr>
      <t>β</t>
    </r>
    <r>
      <rPr>
        <sz val="12"/>
        <rFont val="標楷體"/>
        <family val="4"/>
        <charset val="136"/>
      </rPr>
      <t>值計算表</t>
    </r>
    <phoneticPr fontId="30" type="noConversion"/>
  </si>
  <si>
    <r>
      <rPr>
        <sz val="12"/>
        <rFont val="標楷體"/>
        <family val="4"/>
        <charset val="136"/>
      </rPr>
      <t>表</t>
    </r>
    <r>
      <rPr>
        <sz val="12"/>
        <rFont val="Times New Roman"/>
        <family val="1"/>
      </rPr>
      <t>30-14-3</t>
    </r>
    <r>
      <rPr>
        <sz val="12"/>
        <rFont val="標楷體"/>
        <family val="4"/>
        <charset val="136"/>
      </rPr>
      <t>：股票逆景氣循環措施調整項計算表</t>
    </r>
    <phoneticPr fontId="30" type="noConversion"/>
  </si>
  <si>
    <r>
      <rPr>
        <sz val="12"/>
        <rFont val="標楷體"/>
        <family val="4"/>
        <charset val="136"/>
      </rPr>
      <t>所稱填報頻率係指保險業應按所列期間填報該表</t>
    </r>
    <r>
      <rPr>
        <sz val="12"/>
        <rFont val="Times New Roman"/>
        <family val="1"/>
      </rPr>
      <t>,</t>
    </r>
    <r>
      <rPr>
        <sz val="12"/>
        <rFont val="標楷體"/>
        <family val="4"/>
        <charset val="136"/>
      </rPr>
      <t>並向財團法人保險事業發展中心傳送更新之電子檔資料</t>
    </r>
    <phoneticPr fontId="30" type="noConversion"/>
  </si>
  <si>
    <r>
      <rPr>
        <sz val="12"/>
        <rFont val="標楷體"/>
        <family val="4"/>
        <charset val="136"/>
      </rPr>
      <t>所稱異動時需即時申報係指該表內容有異動時</t>
    </r>
    <r>
      <rPr>
        <sz val="12"/>
        <rFont val="Times New Roman"/>
        <family val="1"/>
      </rPr>
      <t>,</t>
    </r>
    <r>
      <rPr>
        <sz val="12"/>
        <rFont val="標楷體"/>
        <family val="4"/>
        <charset val="136"/>
      </rPr>
      <t>應於三日內向財團法人保險事業發展中心傳送電子檔資料</t>
    </r>
    <phoneticPr fontId="30" type="noConversion"/>
  </si>
  <si>
    <r>
      <rPr>
        <sz val="12"/>
        <rFont val="標楷體"/>
        <family val="4"/>
        <charset val="136"/>
      </rPr>
      <t>本報表部分欄位係因系統開發而預先保留</t>
    </r>
    <r>
      <rPr>
        <sz val="12"/>
        <rFont val="Times New Roman"/>
        <family val="1"/>
      </rPr>
      <t>,</t>
    </r>
    <r>
      <rPr>
        <sz val="12"/>
        <rFont val="標楷體"/>
        <family val="4"/>
        <charset val="136"/>
      </rPr>
      <t>不代表已核准保險業得辦理該類業務或資金運用</t>
    </r>
    <r>
      <rPr>
        <sz val="12"/>
        <rFont val="Times New Roman"/>
        <family val="1"/>
      </rPr>
      <t>,</t>
    </r>
    <r>
      <rPr>
        <sz val="12"/>
        <rFont val="標楷體"/>
        <family val="4"/>
        <charset val="136"/>
      </rPr>
      <t>保險業辦理該類業務應依保險相關法規之規定</t>
    </r>
    <phoneticPr fontId="30" type="noConversion"/>
  </si>
  <si>
    <r>
      <rPr>
        <sz val="12"/>
        <rFont val="標楷體"/>
        <family val="4"/>
        <charset val="136"/>
      </rPr>
      <t>本各項月季或半年報送之報表</t>
    </r>
    <r>
      <rPr>
        <sz val="12"/>
        <rFont val="Times New Roman"/>
        <family val="1"/>
      </rPr>
      <t>,</t>
    </r>
    <r>
      <rPr>
        <sz val="12"/>
        <rFont val="標楷體"/>
        <family val="4"/>
        <charset val="136"/>
      </rPr>
      <t>除有特別標示說明外</t>
    </r>
    <r>
      <rPr>
        <sz val="12"/>
        <rFont val="Times New Roman"/>
        <family val="1"/>
      </rPr>
      <t>,</t>
    </r>
    <r>
      <rPr>
        <sz val="12"/>
        <rFont val="標楷體"/>
        <family val="4"/>
        <charset val="136"/>
      </rPr>
      <t>悉以本年度累積數填報</t>
    </r>
    <r>
      <rPr>
        <sz val="12"/>
        <rFont val="Times New Roman"/>
        <family val="1"/>
      </rPr>
      <t>,</t>
    </r>
    <r>
      <rPr>
        <sz val="12"/>
        <rFont val="標楷體"/>
        <family val="4"/>
        <charset val="136"/>
      </rPr>
      <t>屬月份資料者於填報年報時免填</t>
    </r>
    <phoneticPr fontId="30" type="noConversion"/>
  </si>
  <si>
    <r>
      <rPr>
        <sz val="12"/>
        <rFont val="標楷體"/>
        <family val="4"/>
        <charset val="136"/>
      </rPr>
      <t>表</t>
    </r>
    <r>
      <rPr>
        <sz val="12"/>
        <rFont val="Times New Roman"/>
        <family val="1"/>
      </rPr>
      <t>01-4-1</t>
    </r>
    <r>
      <rPr>
        <sz val="12"/>
        <rFont val="標楷體"/>
        <family val="4"/>
        <charset val="136"/>
      </rPr>
      <t>：簽證精算人員意見書應依中華民國精算學會發布之精算意見書範本編製，年報適用。</t>
    </r>
    <phoneticPr fontId="30" type="noConversion"/>
  </si>
  <si>
    <r>
      <rPr>
        <sz val="12"/>
        <rFont val="標楷體"/>
        <family val="4"/>
        <charset val="136"/>
      </rPr>
      <t>表</t>
    </r>
    <r>
      <rPr>
        <sz val="12"/>
        <rFont val="Times New Roman"/>
        <family val="1"/>
      </rPr>
      <t>01-4-2</t>
    </r>
    <r>
      <rPr>
        <sz val="12"/>
        <rFont val="標楷體"/>
        <family val="4"/>
        <charset val="136"/>
      </rPr>
      <t>：簽證精算人員查核意見書係指簽證精算人員對第</t>
    </r>
    <r>
      <rPr>
        <sz val="12"/>
        <rFont val="Times New Roman"/>
        <family val="1"/>
      </rPr>
      <t>(7)</t>
    </r>
    <r>
      <rPr>
        <sz val="12"/>
        <rFont val="標楷體"/>
        <family val="4"/>
        <charset val="136"/>
      </rPr>
      <t>欄簽證精算人員查核表格表示之意見，半年報適用。</t>
    </r>
    <phoneticPr fontId="30" type="noConversion"/>
  </si>
  <si>
    <t>註1：填報半年報報表時，資料來源表之數值僅包含本半年度金額，應加計前一年度下半年(7/1至12/31)金額，用以表示年化後金額。此欄位於填列年報時免填。</t>
    <phoneticPr fontId="28" type="noConversion"/>
  </si>
  <si>
    <t>「表30-5-3：天災風險資本計算表」第(1)欄第(6)列</t>
    <phoneticPr fontId="30" type="noConversion"/>
  </si>
  <si>
    <t xml:space="preserve"> 2.7 天災信用風險</t>
    <phoneticPr fontId="28" type="noConversion"/>
  </si>
  <si>
    <t>天災信用風險合計</t>
    <phoneticPr fontId="28" type="noConversion"/>
  </si>
  <si>
    <r>
      <rPr>
        <sz val="12"/>
        <rFont val="標楷體"/>
        <family val="4"/>
        <charset val="136"/>
      </rPr>
      <t>表</t>
    </r>
    <r>
      <rPr>
        <sz val="12"/>
        <rFont val="Times New Roman"/>
        <family val="1"/>
      </rPr>
      <t>28-1</t>
    </r>
    <r>
      <rPr>
        <sz val="12"/>
        <rFont val="標楷體"/>
        <family val="4"/>
        <charset val="136"/>
      </rPr>
      <t>：強制汽車</t>
    </r>
    <r>
      <rPr>
        <sz val="12"/>
        <rFont val="Times New Roman"/>
        <family val="1"/>
      </rPr>
      <t>(</t>
    </r>
    <r>
      <rPr>
        <sz val="12"/>
        <rFont val="標楷體"/>
        <family val="4"/>
        <charset val="136"/>
      </rPr>
      <t>含汽、機車</t>
    </r>
    <r>
      <rPr>
        <sz val="12"/>
        <color rgb="FFFF0000"/>
        <rFont val="標楷體"/>
        <family val="4"/>
        <charset val="136"/>
      </rPr>
      <t>及微型電動二輪車</t>
    </r>
    <r>
      <rPr>
        <sz val="12"/>
        <rFont val="Times New Roman"/>
        <family val="1"/>
      </rPr>
      <t>)</t>
    </r>
    <r>
      <rPr>
        <sz val="12"/>
        <rFont val="標楷體"/>
        <family val="4"/>
        <charset val="136"/>
      </rPr>
      <t>責任保險資金運用明細表</t>
    </r>
    <r>
      <rPr>
        <sz val="12"/>
        <rFont val="Times New Roman"/>
        <family val="1"/>
      </rPr>
      <t>-</t>
    </r>
    <r>
      <rPr>
        <sz val="12"/>
        <rFont val="標楷體"/>
        <family val="4"/>
        <charset val="136"/>
      </rPr>
      <t>特別準備金總表</t>
    </r>
    <phoneticPr fontId="28" type="noConversion"/>
  </si>
  <si>
    <r>
      <rPr>
        <sz val="12"/>
        <rFont val="標楷體"/>
        <family val="4"/>
        <charset val="136"/>
      </rPr>
      <t>表</t>
    </r>
    <r>
      <rPr>
        <sz val="12"/>
        <rFont val="Times New Roman"/>
        <family val="1"/>
      </rPr>
      <t>28-1-1</t>
    </r>
    <r>
      <rPr>
        <sz val="12"/>
        <rFont val="標楷體"/>
        <family val="4"/>
        <charset val="136"/>
      </rPr>
      <t>：強制汽車</t>
    </r>
    <r>
      <rPr>
        <sz val="12"/>
        <rFont val="Times New Roman"/>
        <family val="1"/>
      </rPr>
      <t>(</t>
    </r>
    <r>
      <rPr>
        <sz val="12"/>
        <rFont val="標楷體"/>
        <family val="4"/>
        <charset val="136"/>
      </rPr>
      <t>含汽、機車</t>
    </r>
    <r>
      <rPr>
        <sz val="12"/>
        <color rgb="FFFF0000"/>
        <rFont val="標楷體"/>
        <family val="4"/>
        <charset val="136"/>
      </rPr>
      <t>及微型電動二輪車</t>
    </r>
    <r>
      <rPr>
        <sz val="12"/>
        <rFont val="Times New Roman"/>
        <family val="1"/>
      </rPr>
      <t>)</t>
    </r>
    <r>
      <rPr>
        <sz val="12"/>
        <rFont val="標楷體"/>
        <family val="4"/>
        <charset val="136"/>
      </rPr>
      <t>責任保險資金運用明細表</t>
    </r>
    <r>
      <rPr>
        <sz val="12"/>
        <rFont val="Times New Roman"/>
        <family val="1"/>
      </rPr>
      <t>-</t>
    </r>
    <r>
      <rPr>
        <sz val="12"/>
        <rFont val="標楷體"/>
        <family val="4"/>
        <charset val="136"/>
      </rPr>
      <t>特別準備金</t>
    </r>
    <r>
      <rPr>
        <sz val="12"/>
        <rFont val="Times New Roman"/>
        <family val="1"/>
      </rPr>
      <t>-</t>
    </r>
    <r>
      <rPr>
        <sz val="12"/>
        <rFont val="標楷體"/>
        <family val="4"/>
        <charset val="136"/>
      </rPr>
      <t>定期存款</t>
    </r>
    <phoneticPr fontId="28" type="noConversion"/>
  </si>
  <si>
    <r>
      <rPr>
        <sz val="12"/>
        <rFont val="標楷體"/>
        <family val="4"/>
        <charset val="136"/>
      </rPr>
      <t>表</t>
    </r>
    <r>
      <rPr>
        <sz val="12"/>
        <rFont val="Times New Roman"/>
        <family val="1"/>
      </rPr>
      <t>28-1-2</t>
    </r>
    <r>
      <rPr>
        <sz val="12"/>
        <rFont val="標楷體"/>
        <family val="4"/>
        <charset val="136"/>
      </rPr>
      <t>：強制汽車</t>
    </r>
    <r>
      <rPr>
        <sz val="12"/>
        <rFont val="Times New Roman"/>
        <family val="1"/>
      </rPr>
      <t>(</t>
    </r>
    <r>
      <rPr>
        <sz val="12"/>
        <rFont val="標楷體"/>
        <family val="4"/>
        <charset val="136"/>
      </rPr>
      <t>含汽、機車</t>
    </r>
    <r>
      <rPr>
        <sz val="12"/>
        <color rgb="FFFF0000"/>
        <rFont val="標楷體"/>
        <family val="4"/>
        <charset val="136"/>
      </rPr>
      <t>及微型電動二輪車</t>
    </r>
    <r>
      <rPr>
        <sz val="12"/>
        <rFont val="Times New Roman"/>
        <family val="1"/>
      </rPr>
      <t>)</t>
    </r>
    <r>
      <rPr>
        <sz val="12"/>
        <rFont val="標楷體"/>
        <family val="4"/>
        <charset val="136"/>
      </rPr>
      <t>責任保險資金運用明細表</t>
    </r>
    <r>
      <rPr>
        <sz val="12"/>
        <rFont val="Times New Roman"/>
        <family val="1"/>
      </rPr>
      <t>-</t>
    </r>
    <r>
      <rPr>
        <sz val="12"/>
        <rFont val="標楷體"/>
        <family val="4"/>
        <charset val="136"/>
      </rPr>
      <t>特別準備金</t>
    </r>
    <r>
      <rPr>
        <sz val="12"/>
        <rFont val="Times New Roman"/>
        <family val="1"/>
      </rPr>
      <t>-</t>
    </r>
    <r>
      <rPr>
        <sz val="12"/>
        <rFont val="標楷體"/>
        <family val="4"/>
        <charset val="136"/>
      </rPr>
      <t>公債</t>
    </r>
    <phoneticPr fontId="28" type="noConversion"/>
  </si>
  <si>
    <r>
      <rPr>
        <sz val="12"/>
        <rFont val="標楷體"/>
        <family val="4"/>
        <charset val="136"/>
      </rPr>
      <t>表</t>
    </r>
    <r>
      <rPr>
        <sz val="12"/>
        <rFont val="Times New Roman"/>
        <family val="1"/>
      </rPr>
      <t>28-1-3</t>
    </r>
    <r>
      <rPr>
        <sz val="12"/>
        <rFont val="標楷體"/>
        <family val="4"/>
        <charset val="136"/>
      </rPr>
      <t>：強制汽車</t>
    </r>
    <r>
      <rPr>
        <sz val="12"/>
        <rFont val="Times New Roman"/>
        <family val="1"/>
      </rPr>
      <t>(</t>
    </r>
    <r>
      <rPr>
        <sz val="12"/>
        <rFont val="標楷體"/>
        <family val="4"/>
        <charset val="136"/>
      </rPr>
      <t>含汽、機車</t>
    </r>
    <r>
      <rPr>
        <sz val="12"/>
        <color rgb="FFFF0000"/>
        <rFont val="標楷體"/>
        <family val="4"/>
        <charset val="136"/>
      </rPr>
      <t>及微型電動二輪車</t>
    </r>
    <r>
      <rPr>
        <sz val="12"/>
        <rFont val="Times New Roman"/>
        <family val="1"/>
      </rPr>
      <t>)</t>
    </r>
    <r>
      <rPr>
        <sz val="12"/>
        <rFont val="標楷體"/>
        <family val="4"/>
        <charset val="136"/>
      </rPr>
      <t>責任保險資金運用明細表</t>
    </r>
    <r>
      <rPr>
        <sz val="12"/>
        <rFont val="Times New Roman"/>
        <family val="1"/>
      </rPr>
      <t>-</t>
    </r>
    <r>
      <rPr>
        <sz val="12"/>
        <rFont val="標楷體"/>
        <family val="4"/>
        <charset val="136"/>
      </rPr>
      <t>特別準備金</t>
    </r>
    <r>
      <rPr>
        <sz val="12"/>
        <rFont val="Times New Roman"/>
        <family val="1"/>
      </rPr>
      <t>-</t>
    </r>
    <r>
      <rPr>
        <sz val="12"/>
        <rFont val="標楷體"/>
        <family val="4"/>
        <charset val="136"/>
      </rPr>
      <t>國庫券</t>
    </r>
    <phoneticPr fontId="28" type="noConversion"/>
  </si>
  <si>
    <r>
      <rPr>
        <sz val="12"/>
        <rFont val="標楷體"/>
        <family val="4"/>
        <charset val="136"/>
      </rPr>
      <t>表</t>
    </r>
    <r>
      <rPr>
        <sz val="12"/>
        <rFont val="Times New Roman"/>
        <family val="1"/>
      </rPr>
      <t>28-1-4</t>
    </r>
    <r>
      <rPr>
        <sz val="12"/>
        <rFont val="標楷體"/>
        <family val="4"/>
        <charset val="136"/>
      </rPr>
      <t>：強制汽車</t>
    </r>
    <r>
      <rPr>
        <sz val="12"/>
        <rFont val="Times New Roman"/>
        <family val="1"/>
      </rPr>
      <t>(</t>
    </r>
    <r>
      <rPr>
        <sz val="12"/>
        <rFont val="標楷體"/>
        <family val="4"/>
        <charset val="136"/>
      </rPr>
      <t>含汽、機車</t>
    </r>
    <r>
      <rPr>
        <sz val="12"/>
        <color rgb="FFFF0000"/>
        <rFont val="標楷體"/>
        <family val="4"/>
        <charset val="136"/>
      </rPr>
      <t>及微型電動二輪車</t>
    </r>
    <r>
      <rPr>
        <sz val="12"/>
        <rFont val="Times New Roman"/>
        <family val="1"/>
      </rPr>
      <t>)</t>
    </r>
    <r>
      <rPr>
        <sz val="12"/>
        <rFont val="標楷體"/>
        <family val="4"/>
        <charset val="136"/>
      </rPr>
      <t>責任保險資金運用明細表</t>
    </r>
    <r>
      <rPr>
        <sz val="12"/>
        <rFont val="Times New Roman"/>
        <family val="1"/>
      </rPr>
      <t>-</t>
    </r>
    <r>
      <rPr>
        <sz val="12"/>
        <rFont val="標楷體"/>
        <family val="4"/>
        <charset val="136"/>
      </rPr>
      <t>特別準備金</t>
    </r>
    <r>
      <rPr>
        <sz val="12"/>
        <rFont val="Times New Roman"/>
        <family val="1"/>
      </rPr>
      <t>-</t>
    </r>
    <r>
      <rPr>
        <sz val="12"/>
        <rFont val="標楷體"/>
        <family val="4"/>
        <charset val="136"/>
      </rPr>
      <t>金融債券、可轉讓定期存單、銀行承兌匯票及金融機構保證商業本票</t>
    </r>
    <phoneticPr fontId="28" type="noConversion"/>
  </si>
  <si>
    <r>
      <rPr>
        <sz val="12"/>
        <rFont val="標楷體"/>
        <family val="4"/>
        <charset val="136"/>
      </rPr>
      <t>表</t>
    </r>
    <r>
      <rPr>
        <sz val="12"/>
        <rFont val="Times New Roman"/>
        <family val="1"/>
      </rPr>
      <t>28-2-1</t>
    </r>
    <r>
      <rPr>
        <sz val="12"/>
        <rFont val="標楷體"/>
        <family val="4"/>
        <charset val="136"/>
      </rPr>
      <t>：強制汽車</t>
    </r>
    <r>
      <rPr>
        <sz val="12"/>
        <rFont val="Times New Roman"/>
        <family val="1"/>
      </rPr>
      <t>(</t>
    </r>
    <r>
      <rPr>
        <sz val="12"/>
        <rFont val="標楷體"/>
        <family val="4"/>
        <charset val="136"/>
      </rPr>
      <t>含汽、機車</t>
    </r>
    <r>
      <rPr>
        <sz val="12"/>
        <color rgb="FFFF0000"/>
        <rFont val="標楷體"/>
        <family val="4"/>
        <charset val="136"/>
      </rPr>
      <t>及微型電動二輪車</t>
    </r>
    <r>
      <rPr>
        <sz val="12"/>
        <rFont val="Times New Roman"/>
        <family val="1"/>
      </rPr>
      <t>)</t>
    </r>
    <r>
      <rPr>
        <sz val="12"/>
        <rFont val="標楷體"/>
        <family val="4"/>
        <charset val="136"/>
      </rPr>
      <t>責任保險資金運用明細表</t>
    </r>
    <r>
      <rPr>
        <sz val="12"/>
        <rFont val="Times New Roman"/>
        <family val="1"/>
      </rPr>
      <t>-</t>
    </r>
    <r>
      <rPr>
        <sz val="12"/>
        <rFont val="標楷體"/>
        <family val="4"/>
        <charset val="136"/>
      </rPr>
      <t>非特別準備金</t>
    </r>
    <r>
      <rPr>
        <sz val="12"/>
        <rFont val="Times New Roman"/>
        <family val="1"/>
      </rPr>
      <t>-</t>
    </r>
    <r>
      <rPr>
        <sz val="12"/>
        <rFont val="標楷體"/>
        <family val="4"/>
        <charset val="136"/>
      </rPr>
      <t>活期存款、定期存款</t>
    </r>
    <phoneticPr fontId="28" type="noConversion"/>
  </si>
  <si>
    <r>
      <rPr>
        <sz val="12"/>
        <rFont val="標楷體"/>
        <family val="4"/>
        <charset val="136"/>
      </rPr>
      <t>表</t>
    </r>
    <r>
      <rPr>
        <sz val="12"/>
        <rFont val="Times New Roman"/>
        <family val="1"/>
      </rPr>
      <t>28-2-2</t>
    </r>
    <r>
      <rPr>
        <sz val="12"/>
        <rFont val="標楷體"/>
        <family val="4"/>
        <charset val="136"/>
      </rPr>
      <t>：強制汽車</t>
    </r>
    <r>
      <rPr>
        <sz val="12"/>
        <rFont val="Times New Roman"/>
        <family val="1"/>
      </rPr>
      <t>(</t>
    </r>
    <r>
      <rPr>
        <sz val="12"/>
        <rFont val="標楷體"/>
        <family val="4"/>
        <charset val="136"/>
      </rPr>
      <t>含汽、機車</t>
    </r>
    <r>
      <rPr>
        <sz val="12"/>
        <color rgb="FFFF0000"/>
        <rFont val="標楷體"/>
        <family val="4"/>
        <charset val="136"/>
      </rPr>
      <t>及微型電動二輪車</t>
    </r>
    <r>
      <rPr>
        <sz val="12"/>
        <rFont val="Times New Roman"/>
        <family val="1"/>
      </rPr>
      <t>)</t>
    </r>
    <r>
      <rPr>
        <sz val="12"/>
        <rFont val="標楷體"/>
        <family val="4"/>
        <charset val="136"/>
      </rPr>
      <t>責任保險資金運用明細表</t>
    </r>
    <r>
      <rPr>
        <sz val="12"/>
        <rFont val="Times New Roman"/>
        <family val="1"/>
      </rPr>
      <t>-</t>
    </r>
    <r>
      <rPr>
        <sz val="12"/>
        <rFont val="標楷體"/>
        <family val="4"/>
        <charset val="136"/>
      </rPr>
      <t>非特別準備金</t>
    </r>
    <r>
      <rPr>
        <sz val="12"/>
        <rFont val="Times New Roman"/>
        <family val="1"/>
      </rPr>
      <t>--</t>
    </r>
    <r>
      <rPr>
        <sz val="12"/>
        <rFont val="標楷體"/>
        <family val="4"/>
        <charset val="136"/>
      </rPr>
      <t>國庫券</t>
    </r>
    <phoneticPr fontId="28" type="noConversion"/>
  </si>
  <si>
    <r>
      <rPr>
        <sz val="12"/>
        <rFont val="標楷體"/>
        <family val="4"/>
        <charset val="136"/>
      </rPr>
      <t>表</t>
    </r>
    <r>
      <rPr>
        <sz val="12"/>
        <rFont val="Times New Roman"/>
        <family val="1"/>
      </rPr>
      <t>28-2-3</t>
    </r>
    <r>
      <rPr>
        <sz val="12"/>
        <rFont val="標楷體"/>
        <family val="4"/>
        <charset val="136"/>
      </rPr>
      <t>：強制汽車</t>
    </r>
    <r>
      <rPr>
        <sz val="12"/>
        <rFont val="Times New Roman"/>
        <family val="1"/>
      </rPr>
      <t>(</t>
    </r>
    <r>
      <rPr>
        <sz val="12"/>
        <rFont val="標楷體"/>
        <family val="4"/>
        <charset val="136"/>
      </rPr>
      <t>含汽、機車</t>
    </r>
    <r>
      <rPr>
        <sz val="12"/>
        <color rgb="FFFF0000"/>
        <rFont val="標楷體"/>
        <family val="4"/>
        <charset val="136"/>
      </rPr>
      <t>及微型電動二輪車</t>
    </r>
    <r>
      <rPr>
        <sz val="12"/>
        <rFont val="Times New Roman"/>
        <family val="1"/>
      </rPr>
      <t>)</t>
    </r>
    <r>
      <rPr>
        <sz val="12"/>
        <rFont val="標楷體"/>
        <family val="4"/>
        <charset val="136"/>
      </rPr>
      <t>責任保險資金運用明細表</t>
    </r>
    <r>
      <rPr>
        <sz val="12"/>
        <rFont val="Times New Roman"/>
        <family val="1"/>
      </rPr>
      <t>-</t>
    </r>
    <r>
      <rPr>
        <sz val="12"/>
        <rFont val="標楷體"/>
        <family val="4"/>
        <charset val="136"/>
      </rPr>
      <t>非特別準備金</t>
    </r>
    <r>
      <rPr>
        <sz val="12"/>
        <rFont val="Times New Roman"/>
        <family val="1"/>
      </rPr>
      <t>-</t>
    </r>
    <r>
      <rPr>
        <sz val="12"/>
        <rFont val="標楷體"/>
        <family val="4"/>
        <charset val="136"/>
      </rPr>
      <t>可轉讓定期存單、銀行承兌匯票、金融機構保證商業本票及附買回公債</t>
    </r>
    <phoneticPr fontId="28" type="noConversion"/>
  </si>
  <si>
    <r>
      <rPr>
        <sz val="12"/>
        <rFont val="標楷體"/>
        <family val="4"/>
        <charset val="136"/>
      </rPr>
      <t>表</t>
    </r>
    <r>
      <rPr>
        <sz val="12"/>
        <rFont val="Times New Roman"/>
        <family val="1"/>
      </rPr>
      <t>28-3</t>
    </r>
    <r>
      <rPr>
        <sz val="12"/>
        <rFont val="標楷體"/>
        <family val="4"/>
        <charset val="136"/>
      </rPr>
      <t>：強制汽車責任保險特別準備金計算表〈汽機車</t>
    </r>
    <r>
      <rPr>
        <sz val="12"/>
        <color rgb="FFFF0000"/>
        <rFont val="標楷體"/>
        <family val="4"/>
        <charset val="136"/>
      </rPr>
      <t>及微型電動二輪車</t>
    </r>
    <r>
      <rPr>
        <sz val="12"/>
        <rFont val="標楷體"/>
        <family val="4"/>
        <charset val="136"/>
      </rPr>
      <t>彙總表〉</t>
    </r>
    <phoneticPr fontId="28" type="noConversion"/>
  </si>
  <si>
    <t>一年期健康保險</t>
    <phoneticPr fontId="28" type="noConversion"/>
  </si>
  <si>
    <t>強制微型電動二輪車責任保險</t>
  </si>
  <si>
    <t>3b.1.1.1.31 強制微型電動二輪車責任保險</t>
    <phoneticPr fontId="28" type="noConversion"/>
  </si>
  <si>
    <t>3a.1.1.1.31 強制微型電動二輪車責任保險</t>
    <phoneticPr fontId="28" type="noConversion"/>
  </si>
  <si>
    <t>強制微型電動二輪車責任保險</t>
    <phoneticPr fontId="30" type="noConversion"/>
  </si>
  <si>
    <t>天災風險資本標準係數法試算表_再保險業_V202212</t>
    <phoneticPr fontId="28" type="noConversion"/>
  </si>
  <si>
    <r>
      <t xml:space="preserve"> </t>
    </r>
    <r>
      <rPr>
        <sz val="12"/>
        <color theme="1"/>
        <rFont val="標楷體"/>
        <family val="4"/>
        <charset val="136"/>
      </rPr>
      <t>元大台灣</t>
    </r>
    <r>
      <rPr>
        <sz val="12"/>
        <color theme="1"/>
        <rFont val="Times New Roman"/>
        <family val="1"/>
      </rPr>
      <t>50</t>
    </r>
  </si>
  <si>
    <r>
      <t xml:space="preserve"> </t>
    </r>
    <r>
      <rPr>
        <sz val="12"/>
        <color theme="1"/>
        <rFont val="標楷體"/>
        <family val="4"/>
        <charset val="136"/>
      </rPr>
      <t>元大中型</t>
    </r>
    <r>
      <rPr>
        <sz val="12"/>
        <color theme="1"/>
        <rFont val="Times New Roman"/>
        <family val="1"/>
      </rPr>
      <t>100</t>
    </r>
  </si>
  <si>
    <r>
      <t xml:space="preserve"> </t>
    </r>
    <r>
      <rPr>
        <sz val="12"/>
        <color theme="1"/>
        <rFont val="標楷體"/>
        <family val="4"/>
        <charset val="136"/>
      </rPr>
      <t>富邦科技</t>
    </r>
  </si>
  <si>
    <r>
      <t xml:space="preserve"> </t>
    </r>
    <r>
      <rPr>
        <sz val="12"/>
        <color theme="1"/>
        <rFont val="標楷體"/>
        <family val="4"/>
        <charset val="136"/>
      </rPr>
      <t>元大電子</t>
    </r>
  </si>
  <si>
    <r>
      <t xml:space="preserve"> </t>
    </r>
    <r>
      <rPr>
        <sz val="12"/>
        <color theme="1"/>
        <rFont val="標楷體"/>
        <family val="4"/>
        <charset val="136"/>
      </rPr>
      <t>元大</t>
    </r>
    <r>
      <rPr>
        <sz val="12"/>
        <color theme="1"/>
        <rFont val="Times New Roman"/>
        <family val="1"/>
      </rPr>
      <t>MSCI</t>
    </r>
    <r>
      <rPr>
        <sz val="12"/>
        <color theme="1"/>
        <rFont val="標楷體"/>
        <family val="4"/>
        <charset val="136"/>
      </rPr>
      <t>金融</t>
    </r>
  </si>
  <si>
    <r>
      <t xml:space="preserve"> </t>
    </r>
    <r>
      <rPr>
        <sz val="12"/>
        <color theme="1"/>
        <rFont val="標楷體"/>
        <family val="4"/>
        <charset val="136"/>
      </rPr>
      <t>元大高股息</t>
    </r>
  </si>
  <si>
    <r>
      <t xml:space="preserve"> </t>
    </r>
    <r>
      <rPr>
        <sz val="12"/>
        <color theme="1"/>
        <rFont val="標楷體"/>
        <family val="4"/>
        <charset val="136"/>
      </rPr>
      <t>富邦摩台</t>
    </r>
  </si>
  <si>
    <r>
      <t xml:space="preserve"> </t>
    </r>
    <r>
      <rPr>
        <sz val="12"/>
        <color theme="1"/>
        <rFont val="標楷體"/>
        <family val="4"/>
        <charset val="136"/>
      </rPr>
      <t>元大</t>
    </r>
    <r>
      <rPr>
        <sz val="12"/>
        <color theme="1"/>
        <rFont val="Times New Roman"/>
        <family val="1"/>
      </rPr>
      <t>MSCI</t>
    </r>
    <r>
      <rPr>
        <sz val="12"/>
        <color theme="1"/>
        <rFont val="標楷體"/>
        <family val="4"/>
        <charset val="136"/>
      </rPr>
      <t>台灣</t>
    </r>
  </si>
  <si>
    <r>
      <t xml:space="preserve"> </t>
    </r>
    <r>
      <rPr>
        <sz val="12"/>
        <color theme="1"/>
        <rFont val="標楷體"/>
        <family val="4"/>
        <charset val="136"/>
      </rPr>
      <t>永豐臺灣加權</t>
    </r>
  </si>
  <si>
    <r>
      <t xml:space="preserve"> </t>
    </r>
    <r>
      <rPr>
        <sz val="12"/>
        <color theme="1"/>
        <rFont val="標楷體"/>
        <family val="4"/>
        <charset val="136"/>
      </rPr>
      <t>富邦台</t>
    </r>
    <r>
      <rPr>
        <sz val="12"/>
        <color theme="1"/>
        <rFont val="Times New Roman"/>
        <family val="1"/>
      </rPr>
      <t>50</t>
    </r>
  </si>
  <si>
    <r>
      <t xml:space="preserve"> </t>
    </r>
    <r>
      <rPr>
        <sz val="12"/>
        <color theme="1"/>
        <rFont val="標楷體"/>
        <family val="4"/>
        <charset val="136"/>
      </rPr>
      <t>元大台灣</t>
    </r>
    <r>
      <rPr>
        <sz val="12"/>
        <color theme="1"/>
        <rFont val="Times New Roman"/>
        <family val="1"/>
      </rPr>
      <t>50</t>
    </r>
    <r>
      <rPr>
        <sz val="12"/>
        <color theme="1"/>
        <rFont val="標楷體"/>
        <family val="4"/>
        <charset val="136"/>
      </rPr>
      <t>正</t>
    </r>
    <r>
      <rPr>
        <sz val="12"/>
        <color theme="1"/>
        <rFont val="Times New Roman"/>
        <family val="1"/>
      </rPr>
      <t>2</t>
    </r>
  </si>
  <si>
    <r>
      <t xml:space="preserve"> </t>
    </r>
    <r>
      <rPr>
        <sz val="12"/>
        <color theme="1"/>
        <rFont val="標楷體"/>
        <family val="4"/>
        <charset val="136"/>
      </rPr>
      <t>元大台灣</t>
    </r>
    <r>
      <rPr>
        <sz val="12"/>
        <color theme="1"/>
        <rFont val="Times New Roman"/>
        <family val="1"/>
      </rPr>
      <t>50</t>
    </r>
    <r>
      <rPr>
        <sz val="12"/>
        <color theme="1"/>
        <rFont val="標楷體"/>
        <family val="4"/>
        <charset val="136"/>
      </rPr>
      <t>反</t>
    </r>
    <r>
      <rPr>
        <sz val="12"/>
        <color theme="1"/>
        <rFont val="Times New Roman"/>
        <family val="1"/>
      </rPr>
      <t>1</t>
    </r>
  </si>
  <si>
    <r>
      <t xml:space="preserve"> </t>
    </r>
    <r>
      <rPr>
        <sz val="12"/>
        <color theme="1"/>
        <rFont val="標楷體"/>
        <family val="4"/>
        <charset val="136"/>
      </rPr>
      <t>國泰臺灣加權正</t>
    </r>
    <r>
      <rPr>
        <sz val="12"/>
        <color theme="1"/>
        <rFont val="Times New Roman"/>
        <family val="1"/>
      </rPr>
      <t>2</t>
    </r>
  </si>
  <si>
    <r>
      <t xml:space="preserve"> </t>
    </r>
    <r>
      <rPr>
        <sz val="12"/>
        <color theme="1"/>
        <rFont val="標楷體"/>
        <family val="4"/>
        <charset val="136"/>
      </rPr>
      <t>國泰臺灣加權反</t>
    </r>
    <r>
      <rPr>
        <sz val="12"/>
        <color theme="1"/>
        <rFont val="Times New Roman"/>
        <family val="1"/>
      </rPr>
      <t>1</t>
    </r>
  </si>
  <si>
    <r>
      <t xml:space="preserve"> </t>
    </r>
    <r>
      <rPr>
        <sz val="12"/>
        <color theme="1"/>
        <rFont val="標楷體"/>
        <family val="4"/>
        <charset val="136"/>
      </rPr>
      <t>富邦臺灣加權正</t>
    </r>
    <r>
      <rPr>
        <sz val="12"/>
        <color theme="1"/>
        <rFont val="Times New Roman"/>
        <family val="1"/>
      </rPr>
      <t>2</t>
    </r>
  </si>
  <si>
    <r>
      <t xml:space="preserve"> </t>
    </r>
    <r>
      <rPr>
        <sz val="12"/>
        <color theme="1"/>
        <rFont val="標楷體"/>
        <family val="4"/>
        <charset val="136"/>
      </rPr>
      <t>富邦臺灣加權反</t>
    </r>
    <r>
      <rPr>
        <sz val="12"/>
        <color theme="1"/>
        <rFont val="Times New Roman"/>
        <family val="1"/>
      </rPr>
      <t>1</t>
    </r>
  </si>
  <si>
    <r>
      <t xml:space="preserve"> </t>
    </r>
    <r>
      <rPr>
        <sz val="12"/>
        <color theme="1"/>
        <rFont val="標楷體"/>
        <family val="4"/>
        <charset val="136"/>
      </rPr>
      <t>群益臺灣加權正</t>
    </r>
    <r>
      <rPr>
        <sz val="12"/>
        <color theme="1"/>
        <rFont val="Times New Roman"/>
        <family val="1"/>
      </rPr>
      <t>2</t>
    </r>
  </si>
  <si>
    <r>
      <t xml:space="preserve"> </t>
    </r>
    <r>
      <rPr>
        <sz val="12"/>
        <color theme="1"/>
        <rFont val="標楷體"/>
        <family val="4"/>
        <charset val="136"/>
      </rPr>
      <t>群益臺灣加權反</t>
    </r>
    <r>
      <rPr>
        <sz val="12"/>
        <color theme="1"/>
        <rFont val="Times New Roman"/>
        <family val="1"/>
      </rPr>
      <t>1</t>
    </r>
  </si>
  <si>
    <r>
      <t xml:space="preserve"> </t>
    </r>
    <r>
      <rPr>
        <sz val="12"/>
        <color theme="1"/>
        <rFont val="標楷體"/>
        <family val="4"/>
        <charset val="136"/>
      </rPr>
      <t>兆豐藍籌</t>
    </r>
    <r>
      <rPr>
        <sz val="12"/>
        <color theme="1"/>
        <rFont val="Times New Roman"/>
        <family val="1"/>
      </rPr>
      <t>30</t>
    </r>
  </si>
  <si>
    <r>
      <t xml:space="preserve"> </t>
    </r>
    <r>
      <rPr>
        <sz val="12"/>
        <color theme="1"/>
        <rFont val="標楷體"/>
        <family val="4"/>
        <charset val="136"/>
      </rPr>
      <t>富邦公司治理</t>
    </r>
  </si>
  <si>
    <r>
      <t xml:space="preserve"> </t>
    </r>
    <r>
      <rPr>
        <sz val="12"/>
        <color theme="1"/>
        <rFont val="標楷體"/>
        <family val="4"/>
        <charset val="136"/>
      </rPr>
      <t>國泰股利精選</t>
    </r>
    <r>
      <rPr>
        <sz val="12"/>
        <color theme="1"/>
        <rFont val="Times New Roman"/>
        <family val="1"/>
      </rPr>
      <t>30</t>
    </r>
  </si>
  <si>
    <r>
      <t xml:space="preserve"> </t>
    </r>
    <r>
      <rPr>
        <sz val="12"/>
        <color theme="1"/>
        <rFont val="標楷體"/>
        <family val="4"/>
        <charset val="136"/>
      </rPr>
      <t>元大台灣高息低波</t>
    </r>
  </si>
  <si>
    <r>
      <t xml:space="preserve"> </t>
    </r>
    <r>
      <rPr>
        <sz val="12"/>
        <color theme="1"/>
        <rFont val="標楷體"/>
        <family val="4"/>
        <charset val="136"/>
      </rPr>
      <t>第一金工業</t>
    </r>
    <r>
      <rPr>
        <sz val="12"/>
        <color theme="1"/>
        <rFont val="Times New Roman"/>
        <family val="1"/>
      </rPr>
      <t>30</t>
    </r>
  </si>
  <si>
    <r>
      <t xml:space="preserve"> </t>
    </r>
    <r>
      <rPr>
        <sz val="12"/>
        <color theme="1"/>
        <rFont val="標楷體"/>
        <family val="4"/>
        <charset val="136"/>
      </rPr>
      <t>富邦臺灣優質高息</t>
    </r>
  </si>
  <si>
    <r>
      <t xml:space="preserve"> FH</t>
    </r>
    <r>
      <rPr>
        <sz val="12"/>
        <color theme="1"/>
        <rFont val="標楷體"/>
        <family val="4"/>
        <charset val="136"/>
      </rPr>
      <t>富時高息低波</t>
    </r>
  </si>
  <si>
    <r>
      <t xml:space="preserve"> </t>
    </r>
    <r>
      <rPr>
        <sz val="12"/>
        <color theme="1"/>
        <rFont val="標楷體"/>
        <family val="4"/>
        <charset val="136"/>
      </rPr>
      <t>富邦臺灣中小</t>
    </r>
  </si>
  <si>
    <r>
      <t xml:space="preserve"> </t>
    </r>
    <r>
      <rPr>
        <sz val="12"/>
        <color theme="1"/>
        <rFont val="標楷體"/>
        <family val="4"/>
        <charset val="136"/>
      </rPr>
      <t>元大臺灣</t>
    </r>
    <r>
      <rPr>
        <sz val="12"/>
        <color theme="1"/>
        <rFont val="Times New Roman"/>
        <family val="1"/>
      </rPr>
      <t>ESG</t>
    </r>
    <r>
      <rPr>
        <sz val="12"/>
        <color theme="1"/>
        <rFont val="標楷體"/>
        <family val="4"/>
        <charset val="136"/>
      </rPr>
      <t>永續</t>
    </r>
  </si>
  <si>
    <r>
      <t xml:space="preserve"> </t>
    </r>
    <r>
      <rPr>
        <sz val="12"/>
        <color theme="1"/>
        <rFont val="標楷體"/>
        <family val="4"/>
        <charset val="136"/>
      </rPr>
      <t>國泰永續高股息</t>
    </r>
  </si>
  <si>
    <r>
      <t xml:space="preserve"> </t>
    </r>
    <r>
      <rPr>
        <sz val="12"/>
        <color theme="1"/>
        <rFont val="標楷體"/>
        <family val="4"/>
        <charset val="136"/>
      </rPr>
      <t>國泰台灣</t>
    </r>
    <r>
      <rPr>
        <sz val="12"/>
        <color theme="1"/>
        <rFont val="Times New Roman"/>
        <family val="1"/>
      </rPr>
      <t>5G+</t>
    </r>
  </si>
  <si>
    <r>
      <t xml:space="preserve"> </t>
    </r>
    <r>
      <rPr>
        <sz val="12"/>
        <color theme="1"/>
        <rFont val="標楷體"/>
        <family val="4"/>
        <charset val="136"/>
      </rPr>
      <t>中信關鍵半導體</t>
    </r>
  </si>
  <si>
    <r>
      <t xml:space="preserve"> </t>
    </r>
    <r>
      <rPr>
        <sz val="12"/>
        <color theme="1"/>
        <rFont val="標楷體"/>
        <family val="4"/>
        <charset val="136"/>
      </rPr>
      <t>富邦台灣半導體</t>
    </r>
  </si>
  <si>
    <r>
      <t xml:space="preserve"> </t>
    </r>
    <r>
      <rPr>
        <sz val="12"/>
        <color theme="1"/>
        <rFont val="標楷體"/>
        <family val="4"/>
        <charset val="136"/>
      </rPr>
      <t>中信小資高價</t>
    </r>
    <r>
      <rPr>
        <sz val="12"/>
        <color theme="1"/>
        <rFont val="Times New Roman"/>
        <family val="1"/>
      </rPr>
      <t>30</t>
    </r>
  </si>
  <si>
    <r>
      <t xml:space="preserve"> </t>
    </r>
    <r>
      <rPr>
        <sz val="12"/>
        <color theme="1"/>
        <rFont val="標楷體"/>
        <family val="4"/>
        <charset val="136"/>
      </rPr>
      <t>中信綠能及電動車</t>
    </r>
  </si>
  <si>
    <r>
      <t xml:space="preserve"> </t>
    </r>
    <r>
      <rPr>
        <sz val="12"/>
        <color theme="1"/>
        <rFont val="標楷體"/>
        <family val="4"/>
        <charset val="136"/>
      </rPr>
      <t>富邦特選高股息</t>
    </r>
    <r>
      <rPr>
        <sz val="12"/>
        <color theme="1"/>
        <rFont val="Times New Roman"/>
        <family val="1"/>
      </rPr>
      <t>30</t>
    </r>
  </si>
  <si>
    <r>
      <t xml:space="preserve"> </t>
    </r>
    <r>
      <rPr>
        <sz val="12"/>
        <color theme="1"/>
        <rFont val="標楷體"/>
        <family val="4"/>
        <charset val="136"/>
      </rPr>
      <t>永豐智能車供應鏈</t>
    </r>
  </si>
  <si>
    <t>00904</t>
  </si>
  <si>
    <r>
      <t xml:space="preserve"> </t>
    </r>
    <r>
      <rPr>
        <sz val="12"/>
        <color theme="1"/>
        <rFont val="標楷體"/>
        <family val="4"/>
        <charset val="136"/>
      </rPr>
      <t>新光臺灣半導體</t>
    </r>
    <r>
      <rPr>
        <sz val="12"/>
        <color theme="1"/>
        <rFont val="Times New Roman"/>
        <family val="1"/>
      </rPr>
      <t>30</t>
    </r>
  </si>
  <si>
    <t>00905</t>
  </si>
  <si>
    <r>
      <t xml:space="preserve"> FT</t>
    </r>
    <r>
      <rPr>
        <sz val="12"/>
        <color theme="1"/>
        <rFont val="標楷體"/>
        <family val="4"/>
        <charset val="136"/>
      </rPr>
      <t>臺灣</t>
    </r>
    <r>
      <rPr>
        <sz val="12"/>
        <color theme="1"/>
        <rFont val="Times New Roman"/>
        <family val="1"/>
      </rPr>
      <t>Smart</t>
    </r>
  </si>
  <si>
    <t>00907</t>
  </si>
  <si>
    <r>
      <t xml:space="preserve"> </t>
    </r>
    <r>
      <rPr>
        <sz val="12"/>
        <color theme="1"/>
        <rFont val="標楷體"/>
        <family val="4"/>
        <charset val="136"/>
      </rPr>
      <t>永豐優息存股</t>
    </r>
  </si>
  <si>
    <t>00912</t>
  </si>
  <si>
    <r>
      <t xml:space="preserve"> </t>
    </r>
    <r>
      <rPr>
        <sz val="12"/>
        <color theme="1"/>
        <rFont val="標楷體"/>
        <family val="4"/>
        <charset val="136"/>
      </rPr>
      <t>中信臺灣智慧</t>
    </r>
    <r>
      <rPr>
        <sz val="12"/>
        <color theme="1"/>
        <rFont val="Times New Roman"/>
        <family val="1"/>
      </rPr>
      <t>50</t>
    </r>
  </si>
  <si>
    <t>00913</t>
  </si>
  <si>
    <r>
      <t xml:space="preserve"> </t>
    </r>
    <r>
      <rPr>
        <sz val="12"/>
        <color theme="1"/>
        <rFont val="標楷體"/>
        <family val="4"/>
        <charset val="136"/>
      </rPr>
      <t>兆豐台灣晶圓製造</t>
    </r>
  </si>
  <si>
    <t>00915</t>
  </si>
  <si>
    <r>
      <t xml:space="preserve"> </t>
    </r>
    <r>
      <rPr>
        <sz val="12"/>
        <color theme="1"/>
        <rFont val="標楷體"/>
        <family val="4"/>
        <charset val="136"/>
      </rPr>
      <t>凱基優選高股息</t>
    </r>
    <r>
      <rPr>
        <sz val="12"/>
        <color theme="1"/>
        <rFont val="Times New Roman"/>
        <family val="1"/>
      </rPr>
      <t>30</t>
    </r>
  </si>
  <si>
    <t>00918</t>
  </si>
  <si>
    <r>
      <t xml:space="preserve"> </t>
    </r>
    <r>
      <rPr>
        <sz val="12"/>
        <color theme="1"/>
        <rFont val="標楷體"/>
        <family val="4"/>
        <charset val="136"/>
      </rPr>
      <t>大華銀台灣優選股利高</t>
    </r>
  </si>
  <si>
    <t>00919</t>
  </si>
  <si>
    <r>
      <t xml:space="preserve"> </t>
    </r>
    <r>
      <rPr>
        <sz val="12"/>
        <color theme="1"/>
        <rFont val="標楷體"/>
        <family val="4"/>
        <charset val="136"/>
      </rPr>
      <t>群益台灣精選高息</t>
    </r>
  </si>
  <si>
    <r>
      <t xml:space="preserve"> </t>
    </r>
    <r>
      <rPr>
        <sz val="12"/>
        <color theme="1"/>
        <rFont val="標楷體"/>
        <family val="4"/>
        <charset val="136"/>
      </rPr>
      <t>台泥</t>
    </r>
  </si>
  <si>
    <r>
      <t xml:space="preserve"> </t>
    </r>
    <r>
      <rPr>
        <sz val="12"/>
        <color theme="1"/>
        <rFont val="標楷體"/>
        <family val="4"/>
        <charset val="136"/>
      </rPr>
      <t>亞泥</t>
    </r>
  </si>
  <si>
    <r>
      <t xml:space="preserve"> </t>
    </r>
    <r>
      <rPr>
        <sz val="12"/>
        <color theme="1"/>
        <rFont val="標楷體"/>
        <family val="4"/>
        <charset val="136"/>
      </rPr>
      <t>嘉泥</t>
    </r>
  </si>
  <si>
    <r>
      <t xml:space="preserve"> </t>
    </r>
    <r>
      <rPr>
        <sz val="12"/>
        <color theme="1"/>
        <rFont val="標楷體"/>
        <family val="4"/>
        <charset val="136"/>
      </rPr>
      <t>環泥</t>
    </r>
  </si>
  <si>
    <r>
      <t xml:space="preserve"> </t>
    </r>
    <r>
      <rPr>
        <sz val="12"/>
        <color theme="1"/>
        <rFont val="標楷體"/>
        <family val="4"/>
        <charset val="136"/>
      </rPr>
      <t>幸福</t>
    </r>
  </si>
  <si>
    <r>
      <t xml:space="preserve"> </t>
    </r>
    <r>
      <rPr>
        <sz val="12"/>
        <color theme="1"/>
        <rFont val="標楷體"/>
        <family val="4"/>
        <charset val="136"/>
      </rPr>
      <t>信大</t>
    </r>
  </si>
  <si>
    <r>
      <t xml:space="preserve"> </t>
    </r>
    <r>
      <rPr>
        <sz val="12"/>
        <color theme="1"/>
        <rFont val="標楷體"/>
        <family val="4"/>
        <charset val="136"/>
      </rPr>
      <t>東泥</t>
    </r>
  </si>
  <si>
    <r>
      <t xml:space="preserve"> </t>
    </r>
    <r>
      <rPr>
        <sz val="12"/>
        <color theme="1"/>
        <rFont val="標楷體"/>
        <family val="4"/>
        <charset val="136"/>
      </rPr>
      <t>味全</t>
    </r>
  </si>
  <si>
    <r>
      <t xml:space="preserve"> </t>
    </r>
    <r>
      <rPr>
        <sz val="12"/>
        <color theme="1"/>
        <rFont val="標楷體"/>
        <family val="4"/>
        <charset val="136"/>
      </rPr>
      <t>味王</t>
    </r>
  </si>
  <si>
    <r>
      <t xml:space="preserve"> </t>
    </r>
    <r>
      <rPr>
        <sz val="12"/>
        <color theme="1"/>
        <rFont val="標楷體"/>
        <family val="4"/>
        <charset val="136"/>
      </rPr>
      <t>大成</t>
    </r>
  </si>
  <si>
    <r>
      <t xml:space="preserve"> </t>
    </r>
    <r>
      <rPr>
        <sz val="12"/>
        <color theme="1"/>
        <rFont val="標楷體"/>
        <family val="4"/>
        <charset val="136"/>
      </rPr>
      <t>大飲</t>
    </r>
  </si>
  <si>
    <r>
      <t xml:space="preserve"> </t>
    </r>
    <r>
      <rPr>
        <sz val="12"/>
        <color theme="1"/>
        <rFont val="標楷體"/>
        <family val="4"/>
        <charset val="136"/>
      </rPr>
      <t>卜蜂</t>
    </r>
  </si>
  <si>
    <r>
      <t xml:space="preserve"> </t>
    </r>
    <r>
      <rPr>
        <sz val="12"/>
        <color theme="1"/>
        <rFont val="標楷體"/>
        <family val="4"/>
        <charset val="136"/>
      </rPr>
      <t>統一</t>
    </r>
  </si>
  <si>
    <r>
      <t xml:space="preserve"> </t>
    </r>
    <r>
      <rPr>
        <sz val="12"/>
        <color theme="1"/>
        <rFont val="標楷體"/>
        <family val="4"/>
        <charset val="136"/>
      </rPr>
      <t>愛之味</t>
    </r>
  </si>
  <si>
    <r>
      <t xml:space="preserve"> </t>
    </r>
    <r>
      <rPr>
        <sz val="12"/>
        <color theme="1"/>
        <rFont val="標楷體"/>
        <family val="4"/>
        <charset val="136"/>
      </rPr>
      <t>泰山</t>
    </r>
  </si>
  <si>
    <r>
      <t xml:space="preserve"> </t>
    </r>
    <r>
      <rPr>
        <sz val="12"/>
        <color theme="1"/>
        <rFont val="標楷體"/>
        <family val="4"/>
        <charset val="136"/>
      </rPr>
      <t>福壽</t>
    </r>
  </si>
  <si>
    <r>
      <t xml:space="preserve"> </t>
    </r>
    <r>
      <rPr>
        <sz val="12"/>
        <color theme="1"/>
        <rFont val="標楷體"/>
        <family val="4"/>
        <charset val="136"/>
      </rPr>
      <t>台榮</t>
    </r>
  </si>
  <si>
    <r>
      <t xml:space="preserve"> </t>
    </r>
    <r>
      <rPr>
        <sz val="12"/>
        <color theme="1"/>
        <rFont val="標楷體"/>
        <family val="4"/>
        <charset val="136"/>
      </rPr>
      <t>福懋油</t>
    </r>
  </si>
  <si>
    <r>
      <t xml:space="preserve"> </t>
    </r>
    <r>
      <rPr>
        <sz val="12"/>
        <color theme="1"/>
        <rFont val="標楷體"/>
        <family val="4"/>
        <charset val="136"/>
      </rPr>
      <t>佳格</t>
    </r>
  </si>
  <si>
    <r>
      <t xml:space="preserve"> </t>
    </r>
    <r>
      <rPr>
        <sz val="12"/>
        <color theme="1"/>
        <rFont val="標楷體"/>
        <family val="4"/>
        <charset val="136"/>
      </rPr>
      <t>聯華</t>
    </r>
  </si>
  <si>
    <r>
      <t xml:space="preserve"> </t>
    </r>
    <r>
      <rPr>
        <sz val="12"/>
        <color theme="1"/>
        <rFont val="標楷體"/>
        <family val="4"/>
        <charset val="136"/>
      </rPr>
      <t>聯華食</t>
    </r>
  </si>
  <si>
    <r>
      <t xml:space="preserve"> </t>
    </r>
    <r>
      <rPr>
        <sz val="12"/>
        <color theme="1"/>
        <rFont val="標楷體"/>
        <family val="4"/>
        <charset val="136"/>
      </rPr>
      <t>大統益</t>
    </r>
  </si>
  <si>
    <r>
      <t xml:space="preserve"> </t>
    </r>
    <r>
      <rPr>
        <sz val="12"/>
        <color theme="1"/>
        <rFont val="標楷體"/>
        <family val="4"/>
        <charset val="136"/>
      </rPr>
      <t>天仁</t>
    </r>
  </si>
  <si>
    <r>
      <t xml:space="preserve"> </t>
    </r>
    <r>
      <rPr>
        <sz val="12"/>
        <color theme="1"/>
        <rFont val="標楷體"/>
        <family val="4"/>
        <charset val="136"/>
      </rPr>
      <t>黑松</t>
    </r>
  </si>
  <si>
    <r>
      <t xml:space="preserve"> </t>
    </r>
    <r>
      <rPr>
        <sz val="12"/>
        <color theme="1"/>
        <rFont val="標楷體"/>
        <family val="4"/>
        <charset val="136"/>
      </rPr>
      <t>興泰</t>
    </r>
  </si>
  <si>
    <r>
      <t xml:space="preserve"> </t>
    </r>
    <r>
      <rPr>
        <sz val="12"/>
        <color theme="1"/>
        <rFont val="標楷體"/>
        <family val="4"/>
        <charset val="136"/>
      </rPr>
      <t>宏亞</t>
    </r>
  </si>
  <si>
    <r>
      <t xml:space="preserve"> </t>
    </r>
    <r>
      <rPr>
        <sz val="12"/>
        <color theme="1"/>
        <rFont val="標楷體"/>
        <family val="4"/>
        <charset val="136"/>
      </rPr>
      <t>鮮活果汁</t>
    </r>
    <r>
      <rPr>
        <sz val="12"/>
        <color theme="1"/>
        <rFont val="Times New Roman"/>
        <family val="1"/>
      </rPr>
      <t>-KY</t>
    </r>
  </si>
  <si>
    <r>
      <t xml:space="preserve"> </t>
    </r>
    <r>
      <rPr>
        <sz val="12"/>
        <color theme="1"/>
        <rFont val="標楷體"/>
        <family val="4"/>
        <charset val="136"/>
      </rPr>
      <t>台塑</t>
    </r>
  </si>
  <si>
    <r>
      <t xml:space="preserve"> </t>
    </r>
    <r>
      <rPr>
        <sz val="12"/>
        <color theme="1"/>
        <rFont val="標楷體"/>
        <family val="4"/>
        <charset val="136"/>
      </rPr>
      <t>南亞</t>
    </r>
  </si>
  <si>
    <r>
      <t xml:space="preserve"> </t>
    </r>
    <r>
      <rPr>
        <sz val="12"/>
        <color theme="1"/>
        <rFont val="標楷體"/>
        <family val="4"/>
        <charset val="136"/>
      </rPr>
      <t>台聚</t>
    </r>
  </si>
  <si>
    <r>
      <t xml:space="preserve"> </t>
    </r>
    <r>
      <rPr>
        <sz val="12"/>
        <color theme="1"/>
        <rFont val="標楷體"/>
        <family val="4"/>
        <charset val="136"/>
      </rPr>
      <t>華夏</t>
    </r>
  </si>
  <si>
    <r>
      <t xml:space="preserve"> </t>
    </r>
    <r>
      <rPr>
        <sz val="12"/>
        <color theme="1"/>
        <rFont val="標楷體"/>
        <family val="4"/>
        <charset val="136"/>
      </rPr>
      <t>三芳</t>
    </r>
  </si>
  <si>
    <r>
      <t xml:space="preserve"> </t>
    </r>
    <r>
      <rPr>
        <sz val="12"/>
        <color theme="1"/>
        <rFont val="標楷體"/>
        <family val="4"/>
        <charset val="136"/>
      </rPr>
      <t>亞聚</t>
    </r>
  </si>
  <si>
    <r>
      <t xml:space="preserve"> </t>
    </r>
    <r>
      <rPr>
        <sz val="12"/>
        <color theme="1"/>
        <rFont val="標楷體"/>
        <family val="4"/>
        <charset val="136"/>
      </rPr>
      <t>台達化</t>
    </r>
  </si>
  <si>
    <r>
      <t xml:space="preserve"> </t>
    </r>
    <r>
      <rPr>
        <sz val="12"/>
        <color theme="1"/>
        <rFont val="標楷體"/>
        <family val="4"/>
        <charset val="136"/>
      </rPr>
      <t>台苯</t>
    </r>
  </si>
  <si>
    <r>
      <t xml:space="preserve"> </t>
    </r>
    <r>
      <rPr>
        <sz val="12"/>
        <color theme="1"/>
        <rFont val="標楷體"/>
        <family val="4"/>
        <charset val="136"/>
      </rPr>
      <t>國喬</t>
    </r>
  </si>
  <si>
    <r>
      <t xml:space="preserve"> </t>
    </r>
    <r>
      <rPr>
        <sz val="12"/>
        <color theme="1"/>
        <rFont val="標楷體"/>
        <family val="4"/>
        <charset val="136"/>
      </rPr>
      <t>聯成</t>
    </r>
  </si>
  <si>
    <r>
      <t xml:space="preserve"> </t>
    </r>
    <r>
      <rPr>
        <sz val="12"/>
        <color theme="1"/>
        <rFont val="標楷體"/>
        <family val="4"/>
        <charset val="136"/>
      </rPr>
      <t>中石化</t>
    </r>
  </si>
  <si>
    <r>
      <t xml:space="preserve"> </t>
    </r>
    <r>
      <rPr>
        <sz val="12"/>
        <color theme="1"/>
        <rFont val="標楷體"/>
        <family val="4"/>
        <charset val="136"/>
      </rPr>
      <t>達新</t>
    </r>
  </si>
  <si>
    <r>
      <t xml:space="preserve"> </t>
    </r>
    <r>
      <rPr>
        <sz val="12"/>
        <color theme="1"/>
        <rFont val="標楷體"/>
        <family val="4"/>
        <charset val="136"/>
      </rPr>
      <t>上曜</t>
    </r>
  </si>
  <si>
    <r>
      <t xml:space="preserve"> </t>
    </r>
    <r>
      <rPr>
        <sz val="12"/>
        <color theme="1"/>
        <rFont val="標楷體"/>
        <family val="4"/>
        <charset val="136"/>
      </rPr>
      <t>東陽</t>
    </r>
  </si>
  <si>
    <r>
      <t xml:space="preserve"> </t>
    </r>
    <r>
      <rPr>
        <sz val="12"/>
        <color theme="1"/>
        <rFont val="標楷體"/>
        <family val="4"/>
        <charset val="136"/>
      </rPr>
      <t>大洋</t>
    </r>
  </si>
  <si>
    <r>
      <t xml:space="preserve"> </t>
    </r>
    <r>
      <rPr>
        <sz val="12"/>
        <color theme="1"/>
        <rFont val="標楷體"/>
        <family val="4"/>
        <charset val="136"/>
      </rPr>
      <t>永裕</t>
    </r>
  </si>
  <si>
    <r>
      <t xml:space="preserve"> </t>
    </r>
    <r>
      <rPr>
        <sz val="12"/>
        <color theme="1"/>
        <rFont val="標楷體"/>
        <family val="4"/>
        <charset val="136"/>
      </rPr>
      <t>地球</t>
    </r>
  </si>
  <si>
    <r>
      <t xml:space="preserve"> </t>
    </r>
    <r>
      <rPr>
        <sz val="12"/>
        <color theme="1"/>
        <rFont val="標楷體"/>
        <family val="4"/>
        <charset val="136"/>
      </rPr>
      <t>恒大</t>
    </r>
  </si>
  <si>
    <r>
      <t xml:space="preserve"> </t>
    </r>
    <r>
      <rPr>
        <sz val="12"/>
        <color theme="1"/>
        <rFont val="標楷體"/>
        <family val="4"/>
        <charset val="136"/>
      </rPr>
      <t>台化</t>
    </r>
  </si>
  <si>
    <r>
      <t xml:space="preserve"> </t>
    </r>
    <r>
      <rPr>
        <sz val="12"/>
        <color theme="1"/>
        <rFont val="標楷體"/>
        <family val="4"/>
        <charset val="136"/>
      </rPr>
      <t>再生</t>
    </r>
    <r>
      <rPr>
        <sz val="12"/>
        <color theme="1"/>
        <rFont val="Times New Roman"/>
        <family val="1"/>
      </rPr>
      <t>-KY</t>
    </r>
  </si>
  <si>
    <r>
      <t xml:space="preserve"> </t>
    </r>
    <r>
      <rPr>
        <sz val="12"/>
        <color theme="1"/>
        <rFont val="標楷體"/>
        <family val="4"/>
        <charset val="136"/>
      </rPr>
      <t>廣華</t>
    </r>
    <r>
      <rPr>
        <sz val="12"/>
        <color theme="1"/>
        <rFont val="Times New Roman"/>
        <family val="1"/>
      </rPr>
      <t>-KY</t>
    </r>
  </si>
  <si>
    <r>
      <t xml:space="preserve"> </t>
    </r>
    <r>
      <rPr>
        <sz val="12"/>
        <color theme="1"/>
        <rFont val="標楷體"/>
        <family val="4"/>
        <charset val="136"/>
      </rPr>
      <t>昭輝</t>
    </r>
  </si>
  <si>
    <r>
      <t xml:space="preserve"> </t>
    </r>
    <r>
      <rPr>
        <sz val="12"/>
        <color theme="1"/>
        <rFont val="標楷體"/>
        <family val="4"/>
        <charset val="136"/>
      </rPr>
      <t>勝悅</t>
    </r>
    <r>
      <rPr>
        <sz val="12"/>
        <color theme="1"/>
        <rFont val="Times New Roman"/>
        <family val="1"/>
      </rPr>
      <t>-KY</t>
    </r>
  </si>
  <si>
    <r>
      <t xml:space="preserve"> </t>
    </r>
    <r>
      <rPr>
        <sz val="12"/>
        <color theme="1"/>
        <rFont val="標楷體"/>
        <family val="4"/>
        <charset val="136"/>
      </rPr>
      <t>富林</t>
    </r>
    <r>
      <rPr>
        <sz val="12"/>
        <color theme="1"/>
        <rFont val="Times New Roman"/>
        <family val="1"/>
      </rPr>
      <t>-KY</t>
    </r>
  </si>
  <si>
    <r>
      <t xml:space="preserve"> </t>
    </r>
    <r>
      <rPr>
        <sz val="12"/>
        <color theme="1"/>
        <rFont val="標楷體"/>
        <family val="4"/>
        <charset val="136"/>
      </rPr>
      <t>八貫</t>
    </r>
  </si>
  <si>
    <r>
      <t xml:space="preserve"> </t>
    </r>
    <r>
      <rPr>
        <sz val="12"/>
        <color theme="1"/>
        <rFont val="標楷體"/>
        <family val="4"/>
        <charset val="136"/>
      </rPr>
      <t>遠東新</t>
    </r>
  </si>
  <si>
    <r>
      <t xml:space="preserve"> </t>
    </r>
    <r>
      <rPr>
        <sz val="12"/>
        <color theme="1"/>
        <rFont val="標楷體"/>
        <family val="4"/>
        <charset val="136"/>
      </rPr>
      <t>新纖</t>
    </r>
  </si>
  <si>
    <r>
      <t xml:space="preserve"> </t>
    </r>
    <r>
      <rPr>
        <sz val="12"/>
        <color theme="1"/>
        <rFont val="標楷體"/>
        <family val="4"/>
        <charset val="136"/>
      </rPr>
      <t>南染</t>
    </r>
  </si>
  <si>
    <r>
      <t xml:space="preserve"> </t>
    </r>
    <r>
      <rPr>
        <sz val="12"/>
        <color theme="1"/>
        <rFont val="標楷體"/>
        <family val="4"/>
        <charset val="136"/>
      </rPr>
      <t>宏洲</t>
    </r>
  </si>
  <si>
    <r>
      <t xml:space="preserve"> </t>
    </r>
    <r>
      <rPr>
        <sz val="12"/>
        <color theme="1"/>
        <rFont val="標楷體"/>
        <family val="4"/>
        <charset val="136"/>
      </rPr>
      <t>東和</t>
    </r>
  </si>
  <si>
    <r>
      <t xml:space="preserve"> </t>
    </r>
    <r>
      <rPr>
        <sz val="12"/>
        <color theme="1"/>
        <rFont val="標楷體"/>
        <family val="4"/>
        <charset val="136"/>
      </rPr>
      <t>廣豐</t>
    </r>
  </si>
  <si>
    <r>
      <t xml:space="preserve"> </t>
    </r>
    <r>
      <rPr>
        <sz val="12"/>
        <color theme="1"/>
        <rFont val="標楷體"/>
        <family val="4"/>
        <charset val="136"/>
      </rPr>
      <t>嘉裕</t>
    </r>
  </si>
  <si>
    <r>
      <t xml:space="preserve"> </t>
    </r>
    <r>
      <rPr>
        <sz val="12"/>
        <color theme="1"/>
        <rFont val="標楷體"/>
        <family val="4"/>
        <charset val="136"/>
      </rPr>
      <t>東華</t>
    </r>
  </si>
  <si>
    <r>
      <t xml:space="preserve"> </t>
    </r>
    <r>
      <rPr>
        <sz val="12"/>
        <color theme="1"/>
        <rFont val="標楷體"/>
        <family val="4"/>
        <charset val="136"/>
      </rPr>
      <t>新紡</t>
    </r>
  </si>
  <si>
    <r>
      <t xml:space="preserve"> </t>
    </r>
    <r>
      <rPr>
        <sz val="12"/>
        <color theme="1"/>
        <rFont val="標楷體"/>
        <family val="4"/>
        <charset val="136"/>
      </rPr>
      <t>利華</t>
    </r>
  </si>
  <si>
    <r>
      <t xml:space="preserve"> </t>
    </r>
    <r>
      <rPr>
        <sz val="12"/>
        <color theme="1"/>
        <rFont val="標楷體"/>
        <family val="4"/>
        <charset val="136"/>
      </rPr>
      <t>大魯閣</t>
    </r>
  </si>
  <si>
    <r>
      <t xml:space="preserve"> </t>
    </r>
    <r>
      <rPr>
        <sz val="12"/>
        <color theme="1"/>
        <rFont val="標楷體"/>
        <family val="4"/>
        <charset val="136"/>
      </rPr>
      <t>福懋</t>
    </r>
  </si>
  <si>
    <r>
      <t xml:space="preserve"> </t>
    </r>
    <r>
      <rPr>
        <sz val="12"/>
        <color theme="1"/>
        <rFont val="標楷體"/>
        <family val="4"/>
        <charset val="136"/>
      </rPr>
      <t>中福</t>
    </r>
  </si>
  <si>
    <r>
      <t xml:space="preserve"> </t>
    </r>
    <r>
      <rPr>
        <sz val="12"/>
        <color theme="1"/>
        <rFont val="標楷體"/>
        <family val="4"/>
        <charset val="136"/>
      </rPr>
      <t>華友聯</t>
    </r>
  </si>
  <si>
    <r>
      <t xml:space="preserve"> </t>
    </r>
    <r>
      <rPr>
        <sz val="12"/>
        <color theme="1"/>
        <rFont val="標楷體"/>
        <family val="4"/>
        <charset val="136"/>
      </rPr>
      <t>勤益控</t>
    </r>
  </si>
  <si>
    <r>
      <t xml:space="preserve"> </t>
    </r>
    <r>
      <rPr>
        <sz val="12"/>
        <color theme="1"/>
        <rFont val="標楷體"/>
        <family val="4"/>
        <charset val="136"/>
      </rPr>
      <t>三地開發</t>
    </r>
  </si>
  <si>
    <r>
      <t xml:space="preserve"> </t>
    </r>
    <r>
      <rPr>
        <sz val="12"/>
        <color theme="1"/>
        <rFont val="標楷體"/>
        <family val="4"/>
        <charset val="136"/>
      </rPr>
      <t>雋揚</t>
    </r>
  </si>
  <si>
    <r>
      <t xml:space="preserve"> </t>
    </r>
    <r>
      <rPr>
        <sz val="12"/>
        <color theme="1"/>
        <rFont val="標楷體"/>
        <family val="4"/>
        <charset val="136"/>
      </rPr>
      <t>南紡</t>
    </r>
  </si>
  <si>
    <r>
      <t xml:space="preserve"> </t>
    </r>
    <r>
      <rPr>
        <sz val="12"/>
        <color theme="1"/>
        <rFont val="標楷體"/>
        <family val="4"/>
        <charset val="136"/>
      </rPr>
      <t>大東</t>
    </r>
  </si>
  <si>
    <r>
      <t xml:space="preserve"> </t>
    </r>
    <r>
      <rPr>
        <sz val="12"/>
        <color theme="1"/>
        <rFont val="標楷體"/>
        <family val="4"/>
        <charset val="136"/>
      </rPr>
      <t>名軒</t>
    </r>
  </si>
  <si>
    <r>
      <t xml:space="preserve"> </t>
    </r>
    <r>
      <rPr>
        <sz val="12"/>
        <color theme="1"/>
        <rFont val="標楷體"/>
        <family val="4"/>
        <charset val="136"/>
      </rPr>
      <t>立益物流</t>
    </r>
  </si>
  <si>
    <r>
      <t xml:space="preserve"> </t>
    </r>
    <r>
      <rPr>
        <sz val="12"/>
        <color theme="1"/>
        <rFont val="標楷體"/>
        <family val="4"/>
        <charset val="136"/>
      </rPr>
      <t>力麗</t>
    </r>
  </si>
  <si>
    <r>
      <t xml:space="preserve"> </t>
    </r>
    <r>
      <rPr>
        <sz val="12"/>
        <color theme="1"/>
        <rFont val="標楷體"/>
        <family val="4"/>
        <charset val="136"/>
      </rPr>
      <t>大宇</t>
    </r>
  </si>
  <si>
    <r>
      <t xml:space="preserve"> </t>
    </r>
    <r>
      <rPr>
        <sz val="12"/>
        <color theme="1"/>
        <rFont val="標楷體"/>
        <family val="4"/>
        <charset val="136"/>
      </rPr>
      <t>宏和</t>
    </r>
  </si>
  <si>
    <r>
      <t xml:space="preserve"> </t>
    </r>
    <r>
      <rPr>
        <sz val="12"/>
        <color theme="1"/>
        <rFont val="標楷體"/>
        <family val="4"/>
        <charset val="136"/>
      </rPr>
      <t>力鵬</t>
    </r>
  </si>
  <si>
    <r>
      <t xml:space="preserve"> </t>
    </r>
    <r>
      <rPr>
        <sz val="12"/>
        <color theme="1"/>
        <rFont val="標楷體"/>
        <family val="4"/>
        <charset val="136"/>
      </rPr>
      <t>佳和</t>
    </r>
  </si>
  <si>
    <r>
      <t xml:space="preserve"> </t>
    </r>
    <r>
      <rPr>
        <sz val="12"/>
        <color theme="1"/>
        <rFont val="標楷體"/>
        <family val="4"/>
        <charset val="136"/>
      </rPr>
      <t>年興</t>
    </r>
  </si>
  <si>
    <r>
      <t xml:space="preserve"> </t>
    </r>
    <r>
      <rPr>
        <sz val="12"/>
        <color theme="1"/>
        <rFont val="標楷體"/>
        <family val="4"/>
        <charset val="136"/>
      </rPr>
      <t>宏益</t>
    </r>
  </si>
  <si>
    <r>
      <t xml:space="preserve"> </t>
    </r>
    <r>
      <rPr>
        <sz val="12"/>
        <color theme="1"/>
        <rFont val="標楷體"/>
        <family val="4"/>
        <charset val="136"/>
      </rPr>
      <t>大將</t>
    </r>
  </si>
  <si>
    <r>
      <t xml:space="preserve"> </t>
    </r>
    <r>
      <rPr>
        <sz val="12"/>
        <color theme="1"/>
        <rFont val="標楷體"/>
        <family val="4"/>
        <charset val="136"/>
      </rPr>
      <t>台富</t>
    </r>
  </si>
  <si>
    <r>
      <t xml:space="preserve"> </t>
    </r>
    <r>
      <rPr>
        <sz val="12"/>
        <color theme="1"/>
        <rFont val="標楷體"/>
        <family val="4"/>
        <charset val="136"/>
      </rPr>
      <t>集盛</t>
    </r>
  </si>
  <si>
    <r>
      <t xml:space="preserve"> </t>
    </r>
    <r>
      <rPr>
        <sz val="12"/>
        <color theme="1"/>
        <rFont val="標楷體"/>
        <family val="4"/>
        <charset val="136"/>
      </rPr>
      <t>怡華</t>
    </r>
  </si>
  <si>
    <r>
      <t xml:space="preserve"> </t>
    </r>
    <r>
      <rPr>
        <sz val="12"/>
        <color theme="1"/>
        <rFont val="標楷體"/>
        <family val="4"/>
        <charset val="136"/>
      </rPr>
      <t>宜進</t>
    </r>
  </si>
  <si>
    <r>
      <t xml:space="preserve"> </t>
    </r>
    <r>
      <rPr>
        <sz val="12"/>
        <color theme="1"/>
        <rFont val="標楷體"/>
        <family val="4"/>
        <charset val="136"/>
      </rPr>
      <t>聯發</t>
    </r>
  </si>
  <si>
    <r>
      <t xml:space="preserve"> </t>
    </r>
    <r>
      <rPr>
        <sz val="12"/>
        <color theme="1"/>
        <rFont val="標楷體"/>
        <family val="4"/>
        <charset val="136"/>
      </rPr>
      <t>宏遠</t>
    </r>
  </si>
  <si>
    <r>
      <t xml:space="preserve"> </t>
    </r>
    <r>
      <rPr>
        <sz val="12"/>
        <color theme="1"/>
        <rFont val="標楷體"/>
        <family val="4"/>
        <charset val="136"/>
      </rPr>
      <t>強盛</t>
    </r>
  </si>
  <si>
    <r>
      <t xml:space="preserve"> </t>
    </r>
    <r>
      <rPr>
        <sz val="12"/>
        <color theme="1"/>
        <rFont val="標楷體"/>
        <family val="4"/>
        <charset val="136"/>
      </rPr>
      <t>得力</t>
    </r>
  </si>
  <si>
    <r>
      <t xml:space="preserve"> </t>
    </r>
    <r>
      <rPr>
        <sz val="12"/>
        <color theme="1"/>
        <rFont val="標楷體"/>
        <family val="4"/>
        <charset val="136"/>
      </rPr>
      <t>偉全</t>
    </r>
  </si>
  <si>
    <r>
      <t xml:space="preserve"> </t>
    </r>
    <r>
      <rPr>
        <sz val="12"/>
        <color theme="1"/>
        <rFont val="標楷體"/>
        <family val="4"/>
        <charset val="136"/>
      </rPr>
      <t>聚隆</t>
    </r>
  </si>
  <si>
    <r>
      <t xml:space="preserve"> </t>
    </r>
    <r>
      <rPr>
        <sz val="12"/>
        <color theme="1"/>
        <rFont val="標楷體"/>
        <family val="4"/>
        <charset val="136"/>
      </rPr>
      <t>南緯</t>
    </r>
  </si>
  <si>
    <r>
      <t xml:space="preserve"> </t>
    </r>
    <r>
      <rPr>
        <sz val="12"/>
        <color theme="1"/>
        <rFont val="標楷體"/>
        <family val="4"/>
        <charset val="136"/>
      </rPr>
      <t>昶和</t>
    </r>
  </si>
  <si>
    <r>
      <t xml:space="preserve"> </t>
    </r>
    <r>
      <rPr>
        <sz val="12"/>
        <color theme="1"/>
        <rFont val="標楷體"/>
        <family val="4"/>
        <charset val="136"/>
      </rPr>
      <t>大統新創</t>
    </r>
  </si>
  <si>
    <r>
      <t xml:space="preserve"> </t>
    </r>
    <r>
      <rPr>
        <sz val="12"/>
        <color theme="1"/>
        <rFont val="標楷體"/>
        <family val="4"/>
        <charset val="136"/>
      </rPr>
      <t>首利</t>
    </r>
  </si>
  <si>
    <r>
      <t xml:space="preserve"> </t>
    </r>
    <r>
      <rPr>
        <sz val="12"/>
        <color theme="1"/>
        <rFont val="標楷體"/>
        <family val="4"/>
        <charset val="136"/>
      </rPr>
      <t>三洋實業</t>
    </r>
  </si>
  <si>
    <r>
      <t xml:space="preserve"> </t>
    </r>
    <r>
      <rPr>
        <sz val="12"/>
        <color theme="1"/>
        <rFont val="標楷體"/>
        <family val="4"/>
        <charset val="136"/>
      </rPr>
      <t>台南</t>
    </r>
  </si>
  <si>
    <r>
      <t xml:space="preserve"> </t>
    </r>
    <r>
      <rPr>
        <sz val="12"/>
        <color theme="1"/>
        <rFont val="標楷體"/>
        <family val="4"/>
        <charset val="136"/>
      </rPr>
      <t>弘裕</t>
    </r>
  </si>
  <si>
    <r>
      <t xml:space="preserve"> </t>
    </r>
    <r>
      <rPr>
        <sz val="12"/>
        <color theme="1"/>
        <rFont val="標楷體"/>
        <family val="4"/>
        <charset val="136"/>
      </rPr>
      <t>業旺</t>
    </r>
  </si>
  <si>
    <r>
      <t xml:space="preserve"> </t>
    </r>
    <r>
      <rPr>
        <sz val="12"/>
        <color theme="1"/>
        <rFont val="標楷體"/>
        <family val="4"/>
        <charset val="136"/>
      </rPr>
      <t>儒鴻</t>
    </r>
  </si>
  <si>
    <r>
      <t xml:space="preserve"> </t>
    </r>
    <r>
      <rPr>
        <sz val="12"/>
        <color theme="1"/>
        <rFont val="標楷體"/>
        <family val="4"/>
        <charset val="136"/>
      </rPr>
      <t>聚陽</t>
    </r>
  </si>
  <si>
    <r>
      <t xml:space="preserve"> </t>
    </r>
    <r>
      <rPr>
        <sz val="12"/>
        <color theme="1"/>
        <rFont val="標楷體"/>
        <family val="4"/>
        <charset val="136"/>
      </rPr>
      <t>士電</t>
    </r>
  </si>
  <si>
    <r>
      <t xml:space="preserve"> </t>
    </r>
    <r>
      <rPr>
        <sz val="12"/>
        <color theme="1"/>
        <rFont val="標楷體"/>
        <family val="4"/>
        <charset val="136"/>
      </rPr>
      <t>東元</t>
    </r>
  </si>
  <si>
    <r>
      <t xml:space="preserve"> </t>
    </r>
    <r>
      <rPr>
        <sz val="12"/>
        <color theme="1"/>
        <rFont val="標楷體"/>
        <family val="4"/>
        <charset val="136"/>
      </rPr>
      <t>正道</t>
    </r>
  </si>
  <si>
    <r>
      <t xml:space="preserve"> </t>
    </r>
    <r>
      <rPr>
        <sz val="12"/>
        <color theme="1"/>
        <rFont val="標楷體"/>
        <family val="4"/>
        <charset val="136"/>
      </rPr>
      <t>瑞利</t>
    </r>
  </si>
  <si>
    <r>
      <t xml:space="preserve"> </t>
    </r>
    <r>
      <rPr>
        <sz val="12"/>
        <color theme="1"/>
        <rFont val="標楷體"/>
        <family val="4"/>
        <charset val="136"/>
      </rPr>
      <t>中興電</t>
    </r>
  </si>
  <si>
    <r>
      <t xml:space="preserve"> </t>
    </r>
    <r>
      <rPr>
        <sz val="12"/>
        <color theme="1"/>
        <rFont val="標楷體"/>
        <family val="4"/>
        <charset val="136"/>
      </rPr>
      <t>亞力</t>
    </r>
  </si>
  <si>
    <r>
      <t xml:space="preserve"> </t>
    </r>
    <r>
      <rPr>
        <sz val="12"/>
        <color theme="1"/>
        <rFont val="標楷體"/>
        <family val="4"/>
        <charset val="136"/>
      </rPr>
      <t>力山</t>
    </r>
  </si>
  <si>
    <r>
      <t xml:space="preserve"> </t>
    </r>
    <r>
      <rPr>
        <sz val="12"/>
        <color theme="1"/>
        <rFont val="標楷體"/>
        <family val="4"/>
        <charset val="136"/>
      </rPr>
      <t>川飛</t>
    </r>
  </si>
  <si>
    <r>
      <t xml:space="preserve"> </t>
    </r>
    <r>
      <rPr>
        <sz val="12"/>
        <color theme="1"/>
        <rFont val="標楷體"/>
        <family val="4"/>
        <charset val="136"/>
      </rPr>
      <t>利奇</t>
    </r>
  </si>
  <si>
    <r>
      <t xml:space="preserve"> </t>
    </r>
    <r>
      <rPr>
        <sz val="12"/>
        <color theme="1"/>
        <rFont val="標楷體"/>
        <family val="4"/>
        <charset val="136"/>
      </rPr>
      <t>華城</t>
    </r>
  </si>
  <si>
    <r>
      <t xml:space="preserve"> </t>
    </r>
    <r>
      <rPr>
        <sz val="12"/>
        <color theme="1"/>
        <rFont val="標楷體"/>
        <family val="4"/>
        <charset val="136"/>
      </rPr>
      <t>大億</t>
    </r>
  </si>
  <si>
    <r>
      <t xml:space="preserve"> </t>
    </r>
    <r>
      <rPr>
        <sz val="12"/>
        <color theme="1"/>
        <rFont val="標楷體"/>
        <family val="4"/>
        <charset val="136"/>
      </rPr>
      <t>堤維西</t>
    </r>
  </si>
  <si>
    <r>
      <t xml:space="preserve"> </t>
    </r>
    <r>
      <rPr>
        <sz val="12"/>
        <color theme="1"/>
        <rFont val="標楷體"/>
        <family val="4"/>
        <charset val="136"/>
      </rPr>
      <t>耿鼎</t>
    </r>
  </si>
  <si>
    <r>
      <t xml:space="preserve"> </t>
    </r>
    <r>
      <rPr>
        <sz val="12"/>
        <color theme="1"/>
        <rFont val="標楷體"/>
        <family val="4"/>
        <charset val="136"/>
      </rPr>
      <t>江申</t>
    </r>
  </si>
  <si>
    <r>
      <t xml:space="preserve"> </t>
    </r>
    <r>
      <rPr>
        <sz val="12"/>
        <color theme="1"/>
        <rFont val="標楷體"/>
        <family val="4"/>
        <charset val="136"/>
      </rPr>
      <t>日馳</t>
    </r>
  </si>
  <si>
    <r>
      <t xml:space="preserve"> </t>
    </r>
    <r>
      <rPr>
        <sz val="12"/>
        <color theme="1"/>
        <rFont val="標楷體"/>
        <family val="4"/>
        <charset val="136"/>
      </rPr>
      <t>鑽全</t>
    </r>
  </si>
  <si>
    <r>
      <t xml:space="preserve"> </t>
    </r>
    <r>
      <rPr>
        <sz val="12"/>
        <color theme="1"/>
        <rFont val="標楷體"/>
        <family val="4"/>
        <charset val="136"/>
      </rPr>
      <t>恩德</t>
    </r>
  </si>
  <si>
    <r>
      <t xml:space="preserve"> </t>
    </r>
    <r>
      <rPr>
        <sz val="12"/>
        <color theme="1"/>
        <rFont val="標楷體"/>
        <family val="4"/>
        <charset val="136"/>
      </rPr>
      <t>樂事綠能</t>
    </r>
  </si>
  <si>
    <r>
      <t xml:space="preserve"> </t>
    </r>
    <r>
      <rPr>
        <sz val="12"/>
        <color theme="1"/>
        <rFont val="標楷體"/>
        <family val="4"/>
        <charset val="136"/>
      </rPr>
      <t>亞崴</t>
    </r>
  </si>
  <si>
    <r>
      <t xml:space="preserve"> </t>
    </r>
    <r>
      <rPr>
        <sz val="12"/>
        <color theme="1"/>
        <rFont val="標楷體"/>
        <family val="4"/>
        <charset val="136"/>
      </rPr>
      <t>高林股</t>
    </r>
  </si>
  <si>
    <r>
      <t xml:space="preserve"> </t>
    </r>
    <r>
      <rPr>
        <sz val="12"/>
        <color theme="1"/>
        <rFont val="標楷體"/>
        <family val="4"/>
        <charset val="136"/>
      </rPr>
      <t>勤美</t>
    </r>
  </si>
  <si>
    <r>
      <t xml:space="preserve"> </t>
    </r>
    <r>
      <rPr>
        <sz val="12"/>
        <color theme="1"/>
        <rFont val="標楷體"/>
        <family val="4"/>
        <charset val="136"/>
      </rPr>
      <t>車王電</t>
    </r>
  </si>
  <si>
    <r>
      <t xml:space="preserve"> </t>
    </r>
    <r>
      <rPr>
        <sz val="12"/>
        <color theme="1"/>
        <rFont val="標楷體"/>
        <family val="4"/>
        <charset val="136"/>
      </rPr>
      <t>中宇</t>
    </r>
  </si>
  <si>
    <r>
      <t xml:space="preserve"> </t>
    </r>
    <r>
      <rPr>
        <sz val="12"/>
        <color theme="1"/>
        <rFont val="標楷體"/>
        <family val="4"/>
        <charset val="136"/>
      </rPr>
      <t>和大</t>
    </r>
  </si>
  <si>
    <r>
      <t xml:space="preserve"> </t>
    </r>
    <r>
      <rPr>
        <sz val="12"/>
        <color theme="1"/>
        <rFont val="標楷體"/>
        <family val="4"/>
        <charset val="136"/>
      </rPr>
      <t>廣隆</t>
    </r>
  </si>
  <si>
    <r>
      <t xml:space="preserve"> </t>
    </r>
    <r>
      <rPr>
        <sz val="12"/>
        <color theme="1"/>
        <rFont val="標楷體"/>
        <family val="4"/>
        <charset val="136"/>
      </rPr>
      <t>正峰</t>
    </r>
  </si>
  <si>
    <r>
      <t xml:space="preserve"> </t>
    </r>
    <r>
      <rPr>
        <sz val="12"/>
        <color theme="1"/>
        <rFont val="標楷體"/>
        <family val="4"/>
        <charset val="136"/>
      </rPr>
      <t>巨庭</t>
    </r>
  </si>
  <si>
    <r>
      <t xml:space="preserve"> </t>
    </r>
    <r>
      <rPr>
        <sz val="12"/>
        <color theme="1"/>
        <rFont val="標楷體"/>
        <family val="4"/>
        <charset val="136"/>
      </rPr>
      <t>喬福</t>
    </r>
  </si>
  <si>
    <r>
      <t xml:space="preserve"> </t>
    </r>
    <r>
      <rPr>
        <sz val="12"/>
        <color theme="1"/>
        <rFont val="標楷體"/>
        <family val="4"/>
        <charset val="136"/>
      </rPr>
      <t>錩泰</t>
    </r>
  </si>
  <si>
    <r>
      <t xml:space="preserve"> </t>
    </r>
    <r>
      <rPr>
        <sz val="12"/>
        <color theme="1"/>
        <rFont val="標楷體"/>
        <family val="4"/>
        <charset val="136"/>
      </rPr>
      <t>伸興</t>
    </r>
  </si>
  <si>
    <r>
      <t xml:space="preserve"> </t>
    </r>
    <r>
      <rPr>
        <sz val="12"/>
        <color theme="1"/>
        <rFont val="標楷體"/>
        <family val="4"/>
        <charset val="136"/>
      </rPr>
      <t>中砂</t>
    </r>
  </si>
  <si>
    <r>
      <t xml:space="preserve"> </t>
    </r>
    <r>
      <rPr>
        <sz val="12"/>
        <color theme="1"/>
        <rFont val="標楷體"/>
        <family val="4"/>
        <charset val="136"/>
      </rPr>
      <t>倉佑</t>
    </r>
  </si>
  <si>
    <r>
      <t xml:space="preserve"> </t>
    </r>
    <r>
      <rPr>
        <sz val="12"/>
        <color theme="1"/>
        <rFont val="標楷體"/>
        <family val="4"/>
        <charset val="136"/>
      </rPr>
      <t>信錦</t>
    </r>
  </si>
  <si>
    <r>
      <t xml:space="preserve"> </t>
    </r>
    <r>
      <rPr>
        <sz val="12"/>
        <color theme="1"/>
        <rFont val="標楷體"/>
        <family val="4"/>
        <charset val="136"/>
      </rPr>
      <t>程泰</t>
    </r>
  </si>
  <si>
    <r>
      <t xml:space="preserve"> </t>
    </r>
    <r>
      <rPr>
        <sz val="12"/>
        <color theme="1"/>
        <rFont val="標楷體"/>
        <family val="4"/>
        <charset val="136"/>
      </rPr>
      <t>吉茂</t>
    </r>
  </si>
  <si>
    <r>
      <t xml:space="preserve"> </t>
    </r>
    <r>
      <rPr>
        <sz val="12"/>
        <color theme="1"/>
        <rFont val="標楷體"/>
        <family val="4"/>
        <charset val="136"/>
      </rPr>
      <t>永冠</t>
    </r>
    <r>
      <rPr>
        <sz val="12"/>
        <color theme="1"/>
        <rFont val="Times New Roman"/>
        <family val="1"/>
      </rPr>
      <t>-KY</t>
    </r>
  </si>
  <si>
    <r>
      <t xml:space="preserve"> </t>
    </r>
    <r>
      <rPr>
        <sz val="12"/>
        <color theme="1"/>
        <rFont val="標楷體"/>
        <family val="4"/>
        <charset val="136"/>
      </rPr>
      <t>亞德客</t>
    </r>
    <r>
      <rPr>
        <sz val="12"/>
        <color theme="1"/>
        <rFont val="Times New Roman"/>
        <family val="1"/>
      </rPr>
      <t>-KY</t>
    </r>
  </si>
  <si>
    <r>
      <t xml:space="preserve"> </t>
    </r>
    <r>
      <rPr>
        <sz val="12"/>
        <color theme="1"/>
        <rFont val="標楷體"/>
        <family val="4"/>
        <charset val="136"/>
      </rPr>
      <t>直得</t>
    </r>
  </si>
  <si>
    <r>
      <t xml:space="preserve"> </t>
    </r>
    <r>
      <rPr>
        <sz val="12"/>
        <color theme="1"/>
        <rFont val="標楷體"/>
        <family val="4"/>
        <charset val="136"/>
      </rPr>
      <t>岱宇</t>
    </r>
  </si>
  <si>
    <r>
      <t xml:space="preserve"> </t>
    </r>
    <r>
      <rPr>
        <sz val="12"/>
        <color theme="1"/>
        <rFont val="標楷體"/>
        <family val="4"/>
        <charset val="136"/>
      </rPr>
      <t>華電</t>
    </r>
  </si>
  <si>
    <r>
      <t xml:space="preserve"> </t>
    </r>
    <r>
      <rPr>
        <sz val="12"/>
        <color theme="1"/>
        <rFont val="標楷體"/>
        <family val="4"/>
        <charset val="136"/>
      </rPr>
      <t>聲寶</t>
    </r>
  </si>
  <si>
    <r>
      <t xml:space="preserve"> </t>
    </r>
    <r>
      <rPr>
        <sz val="12"/>
        <color theme="1"/>
        <rFont val="標楷體"/>
        <family val="4"/>
        <charset val="136"/>
      </rPr>
      <t>華新</t>
    </r>
  </si>
  <si>
    <r>
      <t xml:space="preserve"> </t>
    </r>
    <r>
      <rPr>
        <sz val="12"/>
        <color theme="1"/>
        <rFont val="標楷體"/>
        <family val="4"/>
        <charset val="136"/>
      </rPr>
      <t>華榮</t>
    </r>
  </si>
  <si>
    <r>
      <t xml:space="preserve"> </t>
    </r>
    <r>
      <rPr>
        <sz val="12"/>
        <color theme="1"/>
        <rFont val="標楷體"/>
        <family val="4"/>
        <charset val="136"/>
      </rPr>
      <t>大亞</t>
    </r>
  </si>
  <si>
    <r>
      <t xml:space="preserve"> </t>
    </r>
    <r>
      <rPr>
        <sz val="12"/>
        <color theme="1"/>
        <rFont val="標楷體"/>
        <family val="4"/>
        <charset val="136"/>
      </rPr>
      <t>中電</t>
    </r>
  </si>
  <si>
    <r>
      <t xml:space="preserve"> </t>
    </r>
    <r>
      <rPr>
        <sz val="12"/>
        <color theme="1"/>
        <rFont val="標楷體"/>
        <family val="4"/>
        <charset val="136"/>
      </rPr>
      <t>宏泰</t>
    </r>
  </si>
  <si>
    <r>
      <t xml:space="preserve"> </t>
    </r>
    <r>
      <rPr>
        <sz val="12"/>
        <color theme="1"/>
        <rFont val="標楷體"/>
        <family val="4"/>
        <charset val="136"/>
      </rPr>
      <t>三洋電</t>
    </r>
  </si>
  <si>
    <r>
      <t xml:space="preserve"> </t>
    </r>
    <r>
      <rPr>
        <sz val="12"/>
        <color theme="1"/>
        <rFont val="標楷體"/>
        <family val="4"/>
        <charset val="136"/>
      </rPr>
      <t>大山</t>
    </r>
  </si>
  <si>
    <r>
      <t xml:space="preserve"> </t>
    </r>
    <r>
      <rPr>
        <sz val="12"/>
        <color theme="1"/>
        <rFont val="標楷體"/>
        <family val="4"/>
        <charset val="136"/>
      </rPr>
      <t>億泰</t>
    </r>
  </si>
  <si>
    <r>
      <t xml:space="preserve"> </t>
    </r>
    <r>
      <rPr>
        <sz val="12"/>
        <color theme="1"/>
        <rFont val="標楷體"/>
        <family val="4"/>
        <charset val="136"/>
      </rPr>
      <t>榮星</t>
    </r>
  </si>
  <si>
    <r>
      <t xml:space="preserve"> </t>
    </r>
    <r>
      <rPr>
        <sz val="12"/>
        <color theme="1"/>
        <rFont val="標楷體"/>
        <family val="4"/>
        <charset val="136"/>
      </rPr>
      <t>合機</t>
    </r>
  </si>
  <si>
    <r>
      <t xml:space="preserve"> </t>
    </r>
    <r>
      <rPr>
        <sz val="12"/>
        <color theme="1"/>
        <rFont val="標楷體"/>
        <family val="4"/>
        <charset val="136"/>
      </rPr>
      <t>艾美特</t>
    </r>
    <r>
      <rPr>
        <sz val="12"/>
        <color theme="1"/>
        <rFont val="Times New Roman"/>
        <family val="1"/>
      </rPr>
      <t>-KY</t>
    </r>
  </si>
  <si>
    <r>
      <t xml:space="preserve"> </t>
    </r>
    <r>
      <rPr>
        <sz val="12"/>
        <color theme="1"/>
        <rFont val="標楷體"/>
        <family val="4"/>
        <charset val="136"/>
      </rPr>
      <t>中化</t>
    </r>
  </si>
  <si>
    <r>
      <t xml:space="preserve"> </t>
    </r>
    <r>
      <rPr>
        <sz val="12"/>
        <color theme="1"/>
        <rFont val="標楷體"/>
        <family val="4"/>
        <charset val="136"/>
      </rPr>
      <t>南僑</t>
    </r>
  </si>
  <si>
    <r>
      <t xml:space="preserve"> </t>
    </r>
    <r>
      <rPr>
        <sz val="12"/>
        <color theme="1"/>
        <rFont val="標楷體"/>
        <family val="4"/>
        <charset val="136"/>
      </rPr>
      <t>葡萄王</t>
    </r>
  </si>
  <si>
    <r>
      <t xml:space="preserve"> </t>
    </r>
    <r>
      <rPr>
        <sz val="12"/>
        <color theme="1"/>
        <rFont val="標楷體"/>
        <family val="4"/>
        <charset val="136"/>
      </rPr>
      <t>東鹼</t>
    </r>
  </si>
  <si>
    <r>
      <t xml:space="preserve"> </t>
    </r>
    <r>
      <rPr>
        <sz val="12"/>
        <color theme="1"/>
        <rFont val="標楷體"/>
        <family val="4"/>
        <charset val="136"/>
      </rPr>
      <t>和益</t>
    </r>
  </si>
  <si>
    <r>
      <t xml:space="preserve"> </t>
    </r>
    <r>
      <rPr>
        <sz val="12"/>
        <color theme="1"/>
        <rFont val="標楷體"/>
        <family val="4"/>
        <charset val="136"/>
      </rPr>
      <t>東聯</t>
    </r>
  </si>
  <si>
    <r>
      <t xml:space="preserve"> </t>
    </r>
    <r>
      <rPr>
        <sz val="12"/>
        <color theme="1"/>
        <rFont val="標楷體"/>
        <family val="4"/>
        <charset val="136"/>
      </rPr>
      <t>永光</t>
    </r>
  </si>
  <si>
    <r>
      <t xml:space="preserve"> </t>
    </r>
    <r>
      <rPr>
        <sz val="12"/>
        <color theme="1"/>
        <rFont val="標楷體"/>
        <family val="4"/>
        <charset val="136"/>
      </rPr>
      <t>興農</t>
    </r>
  </si>
  <si>
    <r>
      <t xml:space="preserve"> </t>
    </r>
    <r>
      <rPr>
        <sz val="12"/>
        <color theme="1"/>
        <rFont val="標楷體"/>
        <family val="4"/>
        <charset val="136"/>
      </rPr>
      <t>國化</t>
    </r>
  </si>
  <si>
    <r>
      <t xml:space="preserve"> </t>
    </r>
    <r>
      <rPr>
        <sz val="12"/>
        <color theme="1"/>
        <rFont val="標楷體"/>
        <family val="4"/>
        <charset val="136"/>
      </rPr>
      <t>和桐</t>
    </r>
  </si>
  <si>
    <r>
      <t xml:space="preserve"> </t>
    </r>
    <r>
      <rPr>
        <sz val="12"/>
        <color theme="1"/>
        <rFont val="標楷體"/>
        <family val="4"/>
        <charset val="136"/>
      </rPr>
      <t>長興</t>
    </r>
  </si>
  <si>
    <r>
      <t xml:space="preserve"> </t>
    </r>
    <r>
      <rPr>
        <sz val="12"/>
        <color theme="1"/>
        <rFont val="標楷體"/>
        <family val="4"/>
        <charset val="136"/>
      </rPr>
      <t>中纖</t>
    </r>
  </si>
  <si>
    <r>
      <t xml:space="preserve"> </t>
    </r>
    <r>
      <rPr>
        <sz val="12"/>
        <color theme="1"/>
        <rFont val="標楷體"/>
        <family val="4"/>
        <charset val="136"/>
      </rPr>
      <t>生達</t>
    </r>
  </si>
  <si>
    <r>
      <t xml:space="preserve"> </t>
    </r>
    <r>
      <rPr>
        <sz val="12"/>
        <color theme="1"/>
        <rFont val="標楷體"/>
        <family val="4"/>
        <charset val="136"/>
      </rPr>
      <t>三晃</t>
    </r>
  </si>
  <si>
    <r>
      <t xml:space="preserve"> </t>
    </r>
    <r>
      <rPr>
        <sz val="12"/>
        <color theme="1"/>
        <rFont val="標楷體"/>
        <family val="4"/>
        <charset val="136"/>
      </rPr>
      <t>台肥</t>
    </r>
  </si>
  <si>
    <r>
      <t xml:space="preserve"> </t>
    </r>
    <r>
      <rPr>
        <sz val="12"/>
        <color theme="1"/>
        <rFont val="標楷體"/>
        <family val="4"/>
        <charset val="136"/>
      </rPr>
      <t>中碳</t>
    </r>
  </si>
  <si>
    <r>
      <t xml:space="preserve"> </t>
    </r>
    <r>
      <rPr>
        <sz val="12"/>
        <color theme="1"/>
        <rFont val="標楷體"/>
        <family val="4"/>
        <charset val="136"/>
      </rPr>
      <t>元禎</t>
    </r>
  </si>
  <si>
    <r>
      <t xml:space="preserve"> </t>
    </r>
    <r>
      <rPr>
        <sz val="12"/>
        <color theme="1"/>
        <rFont val="標楷體"/>
        <family val="4"/>
        <charset val="136"/>
      </rPr>
      <t>永記</t>
    </r>
  </si>
  <si>
    <r>
      <t xml:space="preserve"> </t>
    </r>
    <r>
      <rPr>
        <sz val="12"/>
        <color theme="1"/>
        <rFont val="標楷體"/>
        <family val="4"/>
        <charset val="136"/>
      </rPr>
      <t>中華化</t>
    </r>
  </si>
  <si>
    <r>
      <t xml:space="preserve"> </t>
    </r>
    <r>
      <rPr>
        <sz val="12"/>
        <color theme="1"/>
        <rFont val="標楷體"/>
        <family val="4"/>
        <charset val="136"/>
      </rPr>
      <t>花仙子</t>
    </r>
  </si>
  <si>
    <r>
      <t xml:space="preserve"> </t>
    </r>
    <r>
      <rPr>
        <sz val="12"/>
        <color theme="1"/>
        <rFont val="標楷體"/>
        <family val="4"/>
        <charset val="136"/>
      </rPr>
      <t>美吾華</t>
    </r>
  </si>
  <si>
    <r>
      <t xml:space="preserve"> </t>
    </r>
    <r>
      <rPr>
        <sz val="12"/>
        <color theme="1"/>
        <rFont val="標楷體"/>
        <family val="4"/>
        <charset val="136"/>
      </rPr>
      <t>毛寶</t>
    </r>
  </si>
  <si>
    <r>
      <t xml:space="preserve"> </t>
    </r>
    <r>
      <rPr>
        <sz val="12"/>
        <color theme="1"/>
        <rFont val="標楷體"/>
        <family val="4"/>
        <charset val="136"/>
      </rPr>
      <t>五鼎</t>
    </r>
  </si>
  <si>
    <r>
      <t xml:space="preserve"> </t>
    </r>
    <r>
      <rPr>
        <sz val="12"/>
        <color theme="1"/>
        <rFont val="標楷體"/>
        <family val="4"/>
        <charset val="136"/>
      </rPr>
      <t>杏輝</t>
    </r>
  </si>
  <si>
    <r>
      <t xml:space="preserve"> </t>
    </r>
    <r>
      <rPr>
        <sz val="12"/>
        <color theme="1"/>
        <rFont val="標楷體"/>
        <family val="4"/>
        <charset val="136"/>
      </rPr>
      <t>日勝化</t>
    </r>
  </si>
  <si>
    <r>
      <t xml:space="preserve"> </t>
    </r>
    <r>
      <rPr>
        <sz val="12"/>
        <color theme="1"/>
        <rFont val="標楷體"/>
        <family val="4"/>
        <charset val="136"/>
      </rPr>
      <t>喬山</t>
    </r>
  </si>
  <si>
    <r>
      <t xml:space="preserve"> </t>
    </r>
    <r>
      <rPr>
        <sz val="12"/>
        <color theme="1"/>
        <rFont val="標楷體"/>
        <family val="4"/>
        <charset val="136"/>
      </rPr>
      <t>臺鹽</t>
    </r>
  </si>
  <si>
    <r>
      <t xml:space="preserve"> </t>
    </r>
    <r>
      <rPr>
        <sz val="12"/>
        <color theme="1"/>
        <rFont val="標楷體"/>
        <family val="4"/>
        <charset val="136"/>
      </rPr>
      <t>南光</t>
    </r>
  </si>
  <si>
    <r>
      <t xml:space="preserve"> </t>
    </r>
    <r>
      <rPr>
        <sz val="12"/>
        <color theme="1"/>
        <rFont val="標楷體"/>
        <family val="4"/>
        <charset val="136"/>
      </rPr>
      <t>寶齡富錦</t>
    </r>
  </si>
  <si>
    <r>
      <t xml:space="preserve"> </t>
    </r>
    <r>
      <rPr>
        <sz val="12"/>
        <color theme="1"/>
        <rFont val="標楷體"/>
        <family val="4"/>
        <charset val="136"/>
      </rPr>
      <t>中化生</t>
    </r>
  </si>
  <si>
    <r>
      <t xml:space="preserve"> </t>
    </r>
    <r>
      <rPr>
        <sz val="12"/>
        <color theme="1"/>
        <rFont val="標楷體"/>
        <family val="4"/>
        <charset val="136"/>
      </rPr>
      <t>勝一</t>
    </r>
  </si>
  <si>
    <r>
      <t xml:space="preserve"> </t>
    </r>
    <r>
      <rPr>
        <sz val="12"/>
        <color theme="1"/>
        <rFont val="標楷體"/>
        <family val="4"/>
        <charset val="136"/>
      </rPr>
      <t>展宇</t>
    </r>
  </si>
  <si>
    <r>
      <t xml:space="preserve"> </t>
    </r>
    <r>
      <rPr>
        <sz val="12"/>
        <color theme="1"/>
        <rFont val="標楷體"/>
        <family val="4"/>
        <charset val="136"/>
      </rPr>
      <t>和康生</t>
    </r>
  </si>
  <si>
    <r>
      <t xml:space="preserve"> </t>
    </r>
    <r>
      <rPr>
        <sz val="12"/>
        <color theme="1"/>
        <rFont val="標楷體"/>
        <family val="4"/>
        <charset val="136"/>
      </rPr>
      <t>科妍</t>
    </r>
  </si>
  <si>
    <r>
      <t xml:space="preserve"> </t>
    </r>
    <r>
      <rPr>
        <sz val="12"/>
        <color theme="1"/>
        <rFont val="標楷體"/>
        <family val="4"/>
        <charset val="136"/>
      </rPr>
      <t>神隆</t>
    </r>
  </si>
  <si>
    <r>
      <t xml:space="preserve"> </t>
    </r>
    <r>
      <rPr>
        <sz val="12"/>
        <color theme="1"/>
        <rFont val="標楷體"/>
        <family val="4"/>
        <charset val="136"/>
      </rPr>
      <t>美時</t>
    </r>
  </si>
  <si>
    <r>
      <t xml:space="preserve"> </t>
    </r>
    <r>
      <rPr>
        <sz val="12"/>
        <color theme="1"/>
        <rFont val="標楷體"/>
        <family val="4"/>
        <charset val="136"/>
      </rPr>
      <t>台玻</t>
    </r>
  </si>
  <si>
    <r>
      <t xml:space="preserve"> </t>
    </r>
    <r>
      <rPr>
        <sz val="12"/>
        <color theme="1"/>
        <rFont val="標楷體"/>
        <family val="4"/>
        <charset val="136"/>
      </rPr>
      <t>寶徠</t>
    </r>
  </si>
  <si>
    <r>
      <t xml:space="preserve"> </t>
    </r>
    <r>
      <rPr>
        <sz val="12"/>
        <color theme="1"/>
        <rFont val="標楷體"/>
        <family val="4"/>
        <charset val="136"/>
      </rPr>
      <t>冠軍</t>
    </r>
  </si>
  <si>
    <r>
      <t xml:space="preserve"> </t>
    </r>
    <r>
      <rPr>
        <sz val="12"/>
        <color theme="1"/>
        <rFont val="標楷體"/>
        <family val="4"/>
        <charset val="136"/>
      </rPr>
      <t>潤隆</t>
    </r>
  </si>
  <si>
    <r>
      <t xml:space="preserve"> </t>
    </r>
    <r>
      <rPr>
        <sz val="12"/>
        <color theme="1"/>
        <rFont val="標楷體"/>
        <family val="4"/>
        <charset val="136"/>
      </rPr>
      <t>中釉</t>
    </r>
  </si>
  <si>
    <r>
      <t xml:space="preserve"> </t>
    </r>
    <r>
      <rPr>
        <sz val="12"/>
        <color theme="1"/>
        <rFont val="標楷體"/>
        <family val="4"/>
        <charset val="136"/>
      </rPr>
      <t>和成</t>
    </r>
  </si>
  <si>
    <r>
      <t xml:space="preserve"> </t>
    </r>
    <r>
      <rPr>
        <sz val="12"/>
        <color theme="1"/>
        <rFont val="標楷體"/>
        <family val="4"/>
        <charset val="136"/>
      </rPr>
      <t>凱撒衛</t>
    </r>
  </si>
  <si>
    <r>
      <t xml:space="preserve"> </t>
    </r>
    <r>
      <rPr>
        <sz val="12"/>
        <color theme="1"/>
        <rFont val="標楷體"/>
        <family val="4"/>
        <charset val="136"/>
      </rPr>
      <t>士紙</t>
    </r>
  </si>
  <si>
    <r>
      <t xml:space="preserve"> </t>
    </r>
    <r>
      <rPr>
        <sz val="12"/>
        <color theme="1"/>
        <rFont val="標楷體"/>
        <family val="4"/>
        <charset val="136"/>
      </rPr>
      <t>正隆</t>
    </r>
  </si>
  <si>
    <r>
      <t xml:space="preserve"> </t>
    </r>
    <r>
      <rPr>
        <sz val="12"/>
        <color theme="1"/>
        <rFont val="標楷體"/>
        <family val="4"/>
        <charset val="136"/>
      </rPr>
      <t>華紙</t>
    </r>
  </si>
  <si>
    <r>
      <t xml:space="preserve"> </t>
    </r>
    <r>
      <rPr>
        <sz val="12"/>
        <color theme="1"/>
        <rFont val="標楷體"/>
        <family val="4"/>
        <charset val="136"/>
      </rPr>
      <t>寶隆</t>
    </r>
  </si>
  <si>
    <r>
      <t xml:space="preserve"> </t>
    </r>
    <r>
      <rPr>
        <sz val="12"/>
        <color theme="1"/>
        <rFont val="標楷體"/>
        <family val="4"/>
        <charset val="136"/>
      </rPr>
      <t>永豐餘</t>
    </r>
  </si>
  <si>
    <r>
      <t xml:space="preserve"> </t>
    </r>
    <r>
      <rPr>
        <sz val="12"/>
        <color theme="1"/>
        <rFont val="標楷體"/>
        <family val="4"/>
        <charset val="136"/>
      </rPr>
      <t>榮成</t>
    </r>
  </si>
  <si>
    <r>
      <t xml:space="preserve"> </t>
    </r>
    <r>
      <rPr>
        <sz val="12"/>
        <color theme="1"/>
        <rFont val="標楷體"/>
        <family val="4"/>
        <charset val="136"/>
      </rPr>
      <t>中鋼</t>
    </r>
  </si>
  <si>
    <r>
      <t xml:space="preserve"> </t>
    </r>
    <r>
      <rPr>
        <sz val="12"/>
        <color theme="1"/>
        <rFont val="標楷體"/>
        <family val="4"/>
        <charset val="136"/>
      </rPr>
      <t>東和鋼鐵</t>
    </r>
  </si>
  <si>
    <r>
      <t xml:space="preserve"> </t>
    </r>
    <r>
      <rPr>
        <sz val="12"/>
        <color theme="1"/>
        <rFont val="標楷體"/>
        <family val="4"/>
        <charset val="136"/>
      </rPr>
      <t>燁興</t>
    </r>
  </si>
  <si>
    <r>
      <t xml:space="preserve"> </t>
    </r>
    <r>
      <rPr>
        <sz val="12"/>
        <color theme="1"/>
        <rFont val="標楷體"/>
        <family val="4"/>
        <charset val="136"/>
      </rPr>
      <t>高興昌</t>
    </r>
  </si>
  <si>
    <r>
      <t xml:space="preserve"> </t>
    </r>
    <r>
      <rPr>
        <sz val="12"/>
        <color theme="1"/>
        <rFont val="標楷體"/>
        <family val="4"/>
        <charset val="136"/>
      </rPr>
      <t>第一銅</t>
    </r>
  </si>
  <si>
    <r>
      <t xml:space="preserve"> </t>
    </r>
    <r>
      <rPr>
        <sz val="12"/>
        <color theme="1"/>
        <rFont val="標楷體"/>
        <family val="4"/>
        <charset val="136"/>
      </rPr>
      <t>春源</t>
    </r>
  </si>
  <si>
    <r>
      <t xml:space="preserve"> </t>
    </r>
    <r>
      <rPr>
        <sz val="12"/>
        <color theme="1"/>
        <rFont val="標楷體"/>
        <family val="4"/>
        <charset val="136"/>
      </rPr>
      <t>春雨</t>
    </r>
  </si>
  <si>
    <r>
      <t xml:space="preserve"> </t>
    </r>
    <r>
      <rPr>
        <sz val="12"/>
        <color theme="1"/>
        <rFont val="標楷體"/>
        <family val="4"/>
        <charset val="136"/>
      </rPr>
      <t>中鋼構</t>
    </r>
  </si>
  <si>
    <r>
      <t xml:space="preserve"> </t>
    </r>
    <r>
      <rPr>
        <sz val="12"/>
        <color theme="1"/>
        <rFont val="標楷體"/>
        <family val="4"/>
        <charset val="136"/>
      </rPr>
      <t>中鴻</t>
    </r>
  </si>
  <si>
    <r>
      <t xml:space="preserve"> </t>
    </r>
    <r>
      <rPr>
        <sz val="12"/>
        <color theme="1"/>
        <rFont val="標楷體"/>
        <family val="4"/>
        <charset val="136"/>
      </rPr>
      <t>豐興</t>
    </r>
  </si>
  <si>
    <r>
      <t xml:space="preserve"> </t>
    </r>
    <r>
      <rPr>
        <sz val="12"/>
        <color theme="1"/>
        <rFont val="標楷體"/>
        <family val="4"/>
        <charset val="136"/>
      </rPr>
      <t>官田鋼</t>
    </r>
  </si>
  <si>
    <r>
      <t xml:space="preserve"> </t>
    </r>
    <r>
      <rPr>
        <sz val="12"/>
        <color theme="1"/>
        <rFont val="標楷體"/>
        <family val="4"/>
        <charset val="136"/>
      </rPr>
      <t>美亞</t>
    </r>
  </si>
  <si>
    <r>
      <t xml:space="preserve"> </t>
    </r>
    <r>
      <rPr>
        <sz val="12"/>
        <color theme="1"/>
        <rFont val="標楷體"/>
        <family val="4"/>
        <charset val="136"/>
      </rPr>
      <t>聚亨</t>
    </r>
  </si>
  <si>
    <r>
      <t xml:space="preserve"> </t>
    </r>
    <r>
      <rPr>
        <sz val="12"/>
        <color theme="1"/>
        <rFont val="標楷體"/>
        <family val="4"/>
        <charset val="136"/>
      </rPr>
      <t>燁輝</t>
    </r>
  </si>
  <si>
    <r>
      <t xml:space="preserve"> </t>
    </r>
    <r>
      <rPr>
        <sz val="12"/>
        <color theme="1"/>
        <rFont val="標楷體"/>
        <family val="4"/>
        <charset val="136"/>
      </rPr>
      <t>志聯</t>
    </r>
  </si>
  <si>
    <r>
      <t xml:space="preserve"> </t>
    </r>
    <r>
      <rPr>
        <sz val="12"/>
        <color theme="1"/>
        <rFont val="標楷體"/>
        <family val="4"/>
        <charset val="136"/>
      </rPr>
      <t>千興</t>
    </r>
  </si>
  <si>
    <r>
      <t xml:space="preserve"> </t>
    </r>
    <r>
      <rPr>
        <sz val="12"/>
        <color theme="1"/>
        <rFont val="標楷體"/>
        <family val="4"/>
        <charset val="136"/>
      </rPr>
      <t>大成鋼</t>
    </r>
  </si>
  <si>
    <r>
      <t xml:space="preserve"> </t>
    </r>
    <r>
      <rPr>
        <sz val="12"/>
        <color theme="1"/>
        <rFont val="標楷體"/>
        <family val="4"/>
        <charset val="136"/>
      </rPr>
      <t>威致</t>
    </r>
  </si>
  <si>
    <r>
      <t xml:space="preserve"> </t>
    </r>
    <r>
      <rPr>
        <sz val="12"/>
        <color theme="1"/>
        <rFont val="標楷體"/>
        <family val="4"/>
        <charset val="136"/>
      </rPr>
      <t>盛餘</t>
    </r>
  </si>
  <si>
    <r>
      <t xml:space="preserve"> </t>
    </r>
    <r>
      <rPr>
        <sz val="12"/>
        <color theme="1"/>
        <rFont val="標楷體"/>
        <family val="4"/>
        <charset val="136"/>
      </rPr>
      <t>彰源</t>
    </r>
  </si>
  <si>
    <r>
      <t xml:space="preserve"> </t>
    </r>
    <r>
      <rPr>
        <sz val="12"/>
        <color theme="1"/>
        <rFont val="標楷體"/>
        <family val="4"/>
        <charset val="136"/>
      </rPr>
      <t>新光鋼</t>
    </r>
  </si>
  <si>
    <r>
      <t xml:space="preserve"> </t>
    </r>
    <r>
      <rPr>
        <sz val="12"/>
        <color theme="1"/>
        <rFont val="標楷體"/>
        <family val="4"/>
        <charset val="136"/>
      </rPr>
      <t>新鋼</t>
    </r>
  </si>
  <si>
    <r>
      <t xml:space="preserve"> </t>
    </r>
    <r>
      <rPr>
        <sz val="12"/>
        <color theme="1"/>
        <rFont val="標楷體"/>
        <family val="4"/>
        <charset val="136"/>
      </rPr>
      <t>佳大</t>
    </r>
  </si>
  <si>
    <r>
      <t xml:space="preserve"> </t>
    </r>
    <r>
      <rPr>
        <sz val="12"/>
        <color theme="1"/>
        <rFont val="標楷體"/>
        <family val="4"/>
        <charset val="136"/>
      </rPr>
      <t>允強</t>
    </r>
  </si>
  <si>
    <r>
      <t xml:space="preserve"> </t>
    </r>
    <r>
      <rPr>
        <sz val="12"/>
        <color theme="1"/>
        <rFont val="標楷體"/>
        <family val="4"/>
        <charset val="136"/>
      </rPr>
      <t>海光</t>
    </r>
  </si>
  <si>
    <r>
      <t xml:space="preserve"> </t>
    </r>
    <r>
      <rPr>
        <sz val="12"/>
        <color theme="1"/>
        <rFont val="標楷體"/>
        <family val="4"/>
        <charset val="136"/>
      </rPr>
      <t>上銀</t>
    </r>
  </si>
  <si>
    <r>
      <t xml:space="preserve"> </t>
    </r>
    <r>
      <rPr>
        <sz val="12"/>
        <color theme="1"/>
        <rFont val="標楷體"/>
        <family val="4"/>
        <charset val="136"/>
      </rPr>
      <t>川湖</t>
    </r>
  </si>
  <si>
    <r>
      <t xml:space="preserve"> </t>
    </r>
    <r>
      <rPr>
        <sz val="12"/>
        <color theme="1"/>
        <rFont val="標楷體"/>
        <family val="4"/>
        <charset val="136"/>
      </rPr>
      <t>橋椿</t>
    </r>
  </si>
  <si>
    <r>
      <t xml:space="preserve"> </t>
    </r>
    <r>
      <rPr>
        <sz val="12"/>
        <color theme="1"/>
        <rFont val="標楷體"/>
        <family val="4"/>
        <charset val="136"/>
      </rPr>
      <t>運錩</t>
    </r>
  </si>
  <si>
    <r>
      <t xml:space="preserve"> </t>
    </r>
    <r>
      <rPr>
        <sz val="12"/>
        <color theme="1"/>
        <rFont val="標楷體"/>
        <family val="4"/>
        <charset val="136"/>
      </rPr>
      <t>南港</t>
    </r>
  </si>
  <si>
    <r>
      <t xml:space="preserve"> </t>
    </r>
    <r>
      <rPr>
        <sz val="12"/>
        <color theme="1"/>
        <rFont val="標楷體"/>
        <family val="4"/>
        <charset val="136"/>
      </rPr>
      <t>泰豐</t>
    </r>
  </si>
  <si>
    <r>
      <t xml:space="preserve"> </t>
    </r>
    <r>
      <rPr>
        <sz val="12"/>
        <color theme="1"/>
        <rFont val="標楷體"/>
        <family val="4"/>
        <charset val="136"/>
      </rPr>
      <t>台橡</t>
    </r>
  </si>
  <si>
    <r>
      <t xml:space="preserve"> </t>
    </r>
    <r>
      <rPr>
        <sz val="12"/>
        <color theme="1"/>
        <rFont val="標楷體"/>
        <family val="4"/>
        <charset val="136"/>
      </rPr>
      <t>國際中橡</t>
    </r>
  </si>
  <si>
    <r>
      <t xml:space="preserve"> </t>
    </r>
    <r>
      <rPr>
        <sz val="12"/>
        <color theme="1"/>
        <rFont val="標楷體"/>
        <family val="4"/>
        <charset val="136"/>
      </rPr>
      <t>正新</t>
    </r>
  </si>
  <si>
    <r>
      <t xml:space="preserve"> </t>
    </r>
    <r>
      <rPr>
        <sz val="12"/>
        <color theme="1"/>
        <rFont val="標楷體"/>
        <family val="4"/>
        <charset val="136"/>
      </rPr>
      <t>建大</t>
    </r>
  </si>
  <si>
    <r>
      <t xml:space="preserve"> </t>
    </r>
    <r>
      <rPr>
        <sz val="12"/>
        <color theme="1"/>
        <rFont val="標楷體"/>
        <family val="4"/>
        <charset val="136"/>
      </rPr>
      <t>厚生</t>
    </r>
  </si>
  <si>
    <r>
      <t xml:space="preserve"> </t>
    </r>
    <r>
      <rPr>
        <sz val="12"/>
        <color theme="1"/>
        <rFont val="標楷體"/>
        <family val="4"/>
        <charset val="136"/>
      </rPr>
      <t>南帝</t>
    </r>
  </si>
  <si>
    <r>
      <t xml:space="preserve"> </t>
    </r>
    <r>
      <rPr>
        <sz val="12"/>
        <color theme="1"/>
        <rFont val="標楷體"/>
        <family val="4"/>
        <charset val="136"/>
      </rPr>
      <t>華豐</t>
    </r>
  </si>
  <si>
    <r>
      <t xml:space="preserve"> </t>
    </r>
    <r>
      <rPr>
        <sz val="12"/>
        <color theme="1"/>
        <rFont val="標楷體"/>
        <family val="4"/>
        <charset val="136"/>
      </rPr>
      <t>鑫永銓</t>
    </r>
  </si>
  <si>
    <r>
      <t xml:space="preserve"> </t>
    </r>
    <r>
      <rPr>
        <sz val="12"/>
        <color theme="1"/>
        <rFont val="標楷體"/>
        <family val="4"/>
        <charset val="136"/>
      </rPr>
      <t>六暉</t>
    </r>
    <r>
      <rPr>
        <sz val="12"/>
        <color theme="1"/>
        <rFont val="Times New Roman"/>
        <family val="1"/>
      </rPr>
      <t>-KY</t>
    </r>
  </si>
  <si>
    <r>
      <t xml:space="preserve"> </t>
    </r>
    <r>
      <rPr>
        <sz val="12"/>
        <color theme="1"/>
        <rFont val="標楷體"/>
        <family val="4"/>
        <charset val="136"/>
      </rPr>
      <t>裕隆</t>
    </r>
  </si>
  <si>
    <r>
      <t xml:space="preserve"> </t>
    </r>
    <r>
      <rPr>
        <sz val="12"/>
        <color theme="1"/>
        <rFont val="標楷體"/>
        <family val="4"/>
        <charset val="136"/>
      </rPr>
      <t>中華</t>
    </r>
  </si>
  <si>
    <r>
      <t xml:space="preserve"> </t>
    </r>
    <r>
      <rPr>
        <sz val="12"/>
        <color theme="1"/>
        <rFont val="標楷體"/>
        <family val="4"/>
        <charset val="136"/>
      </rPr>
      <t>三陽工業</t>
    </r>
  </si>
  <si>
    <r>
      <t xml:space="preserve"> </t>
    </r>
    <r>
      <rPr>
        <sz val="12"/>
        <color theme="1"/>
        <rFont val="標楷體"/>
        <family val="4"/>
        <charset val="136"/>
      </rPr>
      <t>和泰車</t>
    </r>
  </si>
  <si>
    <r>
      <t xml:space="preserve"> </t>
    </r>
    <r>
      <rPr>
        <sz val="12"/>
        <color theme="1"/>
        <rFont val="標楷體"/>
        <family val="4"/>
        <charset val="136"/>
      </rPr>
      <t>台船</t>
    </r>
  </si>
  <si>
    <r>
      <t xml:space="preserve"> </t>
    </r>
    <r>
      <rPr>
        <sz val="12"/>
        <color theme="1"/>
        <rFont val="標楷體"/>
        <family val="4"/>
        <charset val="136"/>
      </rPr>
      <t>長榮鋼</t>
    </r>
  </si>
  <si>
    <r>
      <t xml:space="preserve"> </t>
    </r>
    <r>
      <rPr>
        <sz val="12"/>
        <color theme="1"/>
        <rFont val="標楷體"/>
        <family val="4"/>
        <charset val="136"/>
      </rPr>
      <t>裕日車</t>
    </r>
  </si>
  <si>
    <r>
      <t xml:space="preserve"> </t>
    </r>
    <r>
      <rPr>
        <sz val="12"/>
        <color theme="1"/>
        <rFont val="標楷體"/>
        <family val="4"/>
        <charset val="136"/>
      </rPr>
      <t>劍麟</t>
    </r>
  </si>
  <si>
    <r>
      <t xml:space="preserve"> </t>
    </r>
    <r>
      <rPr>
        <sz val="12"/>
        <color theme="1"/>
        <rFont val="標楷體"/>
        <family val="4"/>
        <charset val="136"/>
      </rPr>
      <t>為升</t>
    </r>
  </si>
  <si>
    <r>
      <t xml:space="preserve"> </t>
    </r>
    <r>
      <rPr>
        <sz val="12"/>
        <color theme="1"/>
        <rFont val="標楷體"/>
        <family val="4"/>
        <charset val="136"/>
      </rPr>
      <t>宇隆</t>
    </r>
  </si>
  <si>
    <r>
      <t xml:space="preserve"> </t>
    </r>
    <r>
      <rPr>
        <sz val="12"/>
        <color theme="1"/>
        <rFont val="標楷體"/>
        <family val="4"/>
        <charset val="136"/>
      </rPr>
      <t>百達</t>
    </r>
    <r>
      <rPr>
        <sz val="12"/>
        <color theme="1"/>
        <rFont val="Times New Roman"/>
        <family val="1"/>
      </rPr>
      <t>-KY</t>
    </r>
  </si>
  <si>
    <r>
      <t xml:space="preserve"> </t>
    </r>
    <r>
      <rPr>
        <sz val="12"/>
        <color theme="1"/>
        <rFont val="標楷體"/>
        <family val="4"/>
        <charset val="136"/>
      </rPr>
      <t>英利</t>
    </r>
    <r>
      <rPr>
        <sz val="12"/>
        <color theme="1"/>
        <rFont val="Times New Roman"/>
        <family val="1"/>
      </rPr>
      <t>-KY</t>
    </r>
  </si>
  <si>
    <r>
      <t xml:space="preserve"> </t>
    </r>
    <r>
      <rPr>
        <sz val="12"/>
        <color theme="1"/>
        <rFont val="標楷體"/>
        <family val="4"/>
        <charset val="136"/>
      </rPr>
      <t>艾姆勒</t>
    </r>
  </si>
  <si>
    <r>
      <t xml:space="preserve"> </t>
    </r>
    <r>
      <rPr>
        <sz val="12"/>
        <color theme="1"/>
        <rFont val="標楷體"/>
        <family val="4"/>
        <charset val="136"/>
      </rPr>
      <t>宏旭</t>
    </r>
    <r>
      <rPr>
        <sz val="12"/>
        <color theme="1"/>
        <rFont val="Times New Roman"/>
        <family val="1"/>
      </rPr>
      <t>-KY</t>
    </r>
  </si>
  <si>
    <r>
      <t xml:space="preserve"> </t>
    </r>
    <r>
      <rPr>
        <sz val="12"/>
        <color theme="1"/>
        <rFont val="標楷體"/>
        <family val="4"/>
        <charset val="136"/>
      </rPr>
      <t>汎德永業</t>
    </r>
  </si>
  <si>
    <t xml:space="preserve"> IKKA-KY</t>
  </si>
  <si>
    <r>
      <t xml:space="preserve"> </t>
    </r>
    <r>
      <rPr>
        <sz val="12"/>
        <color theme="1"/>
        <rFont val="標楷體"/>
        <family val="4"/>
        <charset val="136"/>
      </rPr>
      <t>光寶科</t>
    </r>
  </si>
  <si>
    <r>
      <t xml:space="preserve"> </t>
    </r>
    <r>
      <rPr>
        <sz val="12"/>
        <color theme="1"/>
        <rFont val="標楷體"/>
        <family val="4"/>
        <charset val="136"/>
      </rPr>
      <t>麗正</t>
    </r>
  </si>
  <si>
    <r>
      <t xml:space="preserve"> </t>
    </r>
    <r>
      <rPr>
        <sz val="12"/>
        <color theme="1"/>
        <rFont val="標楷體"/>
        <family val="4"/>
        <charset val="136"/>
      </rPr>
      <t>聯電</t>
    </r>
  </si>
  <si>
    <r>
      <t xml:space="preserve"> </t>
    </r>
    <r>
      <rPr>
        <sz val="12"/>
        <color theme="1"/>
        <rFont val="標楷體"/>
        <family val="4"/>
        <charset val="136"/>
      </rPr>
      <t>全友</t>
    </r>
  </si>
  <si>
    <r>
      <t xml:space="preserve"> </t>
    </r>
    <r>
      <rPr>
        <sz val="12"/>
        <color theme="1"/>
        <rFont val="標楷體"/>
        <family val="4"/>
        <charset val="136"/>
      </rPr>
      <t>台達電</t>
    </r>
  </si>
  <si>
    <r>
      <t xml:space="preserve"> </t>
    </r>
    <r>
      <rPr>
        <sz val="12"/>
        <color theme="1"/>
        <rFont val="標楷體"/>
        <family val="4"/>
        <charset val="136"/>
      </rPr>
      <t>金寶</t>
    </r>
  </si>
  <si>
    <r>
      <t xml:space="preserve"> </t>
    </r>
    <r>
      <rPr>
        <sz val="12"/>
        <color theme="1"/>
        <rFont val="標楷體"/>
        <family val="4"/>
        <charset val="136"/>
      </rPr>
      <t>華通</t>
    </r>
  </si>
  <si>
    <r>
      <t xml:space="preserve"> </t>
    </r>
    <r>
      <rPr>
        <sz val="12"/>
        <color theme="1"/>
        <rFont val="標楷體"/>
        <family val="4"/>
        <charset val="136"/>
      </rPr>
      <t>台揚</t>
    </r>
  </si>
  <si>
    <r>
      <t xml:space="preserve"> </t>
    </r>
    <r>
      <rPr>
        <sz val="12"/>
        <color theme="1"/>
        <rFont val="標楷體"/>
        <family val="4"/>
        <charset val="136"/>
      </rPr>
      <t>楠梓電</t>
    </r>
  </si>
  <si>
    <r>
      <t xml:space="preserve"> </t>
    </r>
    <r>
      <rPr>
        <sz val="12"/>
        <color theme="1"/>
        <rFont val="標楷體"/>
        <family val="4"/>
        <charset val="136"/>
      </rPr>
      <t>鴻海</t>
    </r>
  </si>
  <si>
    <r>
      <t xml:space="preserve"> </t>
    </r>
    <r>
      <rPr>
        <sz val="12"/>
        <color theme="1"/>
        <rFont val="標楷體"/>
        <family val="4"/>
        <charset val="136"/>
      </rPr>
      <t>東訊</t>
    </r>
  </si>
  <si>
    <r>
      <t xml:space="preserve"> </t>
    </r>
    <r>
      <rPr>
        <sz val="12"/>
        <color theme="1"/>
        <rFont val="標楷體"/>
        <family val="4"/>
        <charset val="136"/>
      </rPr>
      <t>中環</t>
    </r>
  </si>
  <si>
    <r>
      <t xml:space="preserve"> </t>
    </r>
    <r>
      <rPr>
        <sz val="12"/>
        <color theme="1"/>
        <rFont val="標楷體"/>
        <family val="4"/>
        <charset val="136"/>
      </rPr>
      <t>仁寶</t>
    </r>
  </si>
  <si>
    <r>
      <t xml:space="preserve"> </t>
    </r>
    <r>
      <rPr>
        <sz val="12"/>
        <color theme="1"/>
        <rFont val="標楷體"/>
        <family val="4"/>
        <charset val="136"/>
      </rPr>
      <t>國巨</t>
    </r>
  </si>
  <si>
    <r>
      <t xml:space="preserve"> </t>
    </r>
    <r>
      <rPr>
        <sz val="12"/>
        <color theme="1"/>
        <rFont val="標楷體"/>
        <family val="4"/>
        <charset val="136"/>
      </rPr>
      <t>廣宇</t>
    </r>
  </si>
  <si>
    <r>
      <t xml:space="preserve"> </t>
    </r>
    <r>
      <rPr>
        <sz val="12"/>
        <color theme="1"/>
        <rFont val="標楷體"/>
        <family val="4"/>
        <charset val="136"/>
      </rPr>
      <t>華泰</t>
    </r>
  </si>
  <si>
    <r>
      <t xml:space="preserve"> </t>
    </r>
    <r>
      <rPr>
        <sz val="12"/>
        <color theme="1"/>
        <rFont val="標楷體"/>
        <family val="4"/>
        <charset val="136"/>
      </rPr>
      <t>台積電</t>
    </r>
  </si>
  <si>
    <r>
      <t xml:space="preserve"> </t>
    </r>
    <r>
      <rPr>
        <sz val="12"/>
        <color theme="1"/>
        <rFont val="標楷體"/>
        <family val="4"/>
        <charset val="136"/>
      </rPr>
      <t>精英</t>
    </r>
  </si>
  <si>
    <r>
      <t xml:space="preserve"> </t>
    </r>
    <r>
      <rPr>
        <sz val="12"/>
        <color theme="1"/>
        <rFont val="標楷體"/>
        <family val="4"/>
        <charset val="136"/>
      </rPr>
      <t>友訊</t>
    </r>
  </si>
  <si>
    <r>
      <t xml:space="preserve"> </t>
    </r>
    <r>
      <rPr>
        <sz val="12"/>
        <color theme="1"/>
        <rFont val="標楷體"/>
        <family val="4"/>
        <charset val="136"/>
      </rPr>
      <t>旺宏</t>
    </r>
  </si>
  <si>
    <r>
      <t xml:space="preserve"> </t>
    </r>
    <r>
      <rPr>
        <sz val="12"/>
        <color theme="1"/>
        <rFont val="標楷體"/>
        <family val="4"/>
        <charset val="136"/>
      </rPr>
      <t>光罩</t>
    </r>
  </si>
  <si>
    <r>
      <t xml:space="preserve"> </t>
    </r>
    <r>
      <rPr>
        <sz val="12"/>
        <color theme="1"/>
        <rFont val="標楷體"/>
        <family val="4"/>
        <charset val="136"/>
      </rPr>
      <t>台亞</t>
    </r>
  </si>
  <si>
    <r>
      <t xml:space="preserve"> </t>
    </r>
    <r>
      <rPr>
        <sz val="12"/>
        <color theme="1"/>
        <rFont val="標楷體"/>
        <family val="4"/>
        <charset val="136"/>
      </rPr>
      <t>茂矽</t>
    </r>
  </si>
  <si>
    <r>
      <t xml:space="preserve"> </t>
    </r>
    <r>
      <rPr>
        <sz val="12"/>
        <color theme="1"/>
        <rFont val="標楷體"/>
        <family val="4"/>
        <charset val="136"/>
      </rPr>
      <t>華邦電</t>
    </r>
  </si>
  <si>
    <r>
      <t xml:space="preserve"> </t>
    </r>
    <r>
      <rPr>
        <sz val="12"/>
        <color theme="1"/>
        <rFont val="標楷體"/>
        <family val="4"/>
        <charset val="136"/>
      </rPr>
      <t>智邦</t>
    </r>
  </si>
  <si>
    <r>
      <t xml:space="preserve"> </t>
    </r>
    <r>
      <rPr>
        <sz val="12"/>
        <color theme="1"/>
        <rFont val="標楷體"/>
        <family val="4"/>
        <charset val="136"/>
      </rPr>
      <t>聯強</t>
    </r>
  </si>
  <si>
    <r>
      <t xml:space="preserve"> </t>
    </r>
    <r>
      <rPr>
        <sz val="12"/>
        <color theme="1"/>
        <rFont val="標楷體"/>
        <family val="4"/>
        <charset val="136"/>
      </rPr>
      <t>海悅</t>
    </r>
  </si>
  <si>
    <r>
      <t xml:space="preserve"> </t>
    </r>
    <r>
      <rPr>
        <sz val="12"/>
        <color theme="1"/>
        <rFont val="標楷體"/>
        <family val="4"/>
        <charset val="136"/>
      </rPr>
      <t>錸德</t>
    </r>
  </si>
  <si>
    <r>
      <t xml:space="preserve"> </t>
    </r>
    <r>
      <rPr>
        <sz val="12"/>
        <color theme="1"/>
        <rFont val="標楷體"/>
        <family val="4"/>
        <charset val="136"/>
      </rPr>
      <t>順德</t>
    </r>
  </si>
  <si>
    <r>
      <t xml:space="preserve"> </t>
    </r>
    <r>
      <rPr>
        <sz val="12"/>
        <color theme="1"/>
        <rFont val="標楷體"/>
        <family val="4"/>
        <charset val="136"/>
      </rPr>
      <t>佳世達</t>
    </r>
  </si>
  <si>
    <r>
      <t xml:space="preserve"> </t>
    </r>
    <r>
      <rPr>
        <sz val="12"/>
        <color theme="1"/>
        <rFont val="標楷體"/>
        <family val="4"/>
        <charset val="136"/>
      </rPr>
      <t>宏碁</t>
    </r>
  </si>
  <si>
    <r>
      <t xml:space="preserve"> </t>
    </r>
    <r>
      <rPr>
        <sz val="12"/>
        <color theme="1"/>
        <rFont val="標楷體"/>
        <family val="4"/>
        <charset val="136"/>
      </rPr>
      <t>鴻準</t>
    </r>
  </si>
  <si>
    <r>
      <t xml:space="preserve"> </t>
    </r>
    <r>
      <rPr>
        <sz val="12"/>
        <color theme="1"/>
        <rFont val="標楷體"/>
        <family val="4"/>
        <charset val="136"/>
      </rPr>
      <t>敬鵬</t>
    </r>
  </si>
  <si>
    <r>
      <t xml:space="preserve"> </t>
    </r>
    <r>
      <rPr>
        <sz val="12"/>
        <color theme="1"/>
        <rFont val="標楷體"/>
        <family val="4"/>
        <charset val="136"/>
      </rPr>
      <t>英業達</t>
    </r>
  </si>
  <si>
    <r>
      <t xml:space="preserve"> </t>
    </r>
    <r>
      <rPr>
        <sz val="12"/>
        <color theme="1"/>
        <rFont val="標楷體"/>
        <family val="4"/>
        <charset val="136"/>
      </rPr>
      <t>華碩</t>
    </r>
  </si>
  <si>
    <r>
      <t xml:space="preserve"> </t>
    </r>
    <r>
      <rPr>
        <sz val="12"/>
        <color theme="1"/>
        <rFont val="標楷體"/>
        <family val="4"/>
        <charset val="136"/>
      </rPr>
      <t>廷鑫</t>
    </r>
  </si>
  <si>
    <r>
      <t xml:space="preserve"> </t>
    </r>
    <r>
      <rPr>
        <sz val="12"/>
        <color theme="1"/>
        <rFont val="標楷體"/>
        <family val="4"/>
        <charset val="136"/>
      </rPr>
      <t>所羅門</t>
    </r>
  </si>
  <si>
    <r>
      <t xml:space="preserve"> </t>
    </r>
    <r>
      <rPr>
        <sz val="12"/>
        <color theme="1"/>
        <rFont val="標楷體"/>
        <family val="4"/>
        <charset val="136"/>
      </rPr>
      <t>致茂</t>
    </r>
  </si>
  <si>
    <r>
      <t xml:space="preserve"> </t>
    </r>
    <r>
      <rPr>
        <sz val="12"/>
        <color theme="1"/>
        <rFont val="標楷體"/>
        <family val="4"/>
        <charset val="136"/>
      </rPr>
      <t>藍天</t>
    </r>
  </si>
  <si>
    <r>
      <t xml:space="preserve"> </t>
    </r>
    <r>
      <rPr>
        <sz val="12"/>
        <color theme="1"/>
        <rFont val="標楷體"/>
        <family val="4"/>
        <charset val="136"/>
      </rPr>
      <t>矽統</t>
    </r>
  </si>
  <si>
    <r>
      <t xml:space="preserve"> </t>
    </r>
    <r>
      <rPr>
        <sz val="12"/>
        <color theme="1"/>
        <rFont val="標楷體"/>
        <family val="4"/>
        <charset val="136"/>
      </rPr>
      <t>倫飛</t>
    </r>
  </si>
  <si>
    <r>
      <t xml:space="preserve"> </t>
    </r>
    <r>
      <rPr>
        <sz val="12"/>
        <color theme="1"/>
        <rFont val="標楷體"/>
        <family val="4"/>
        <charset val="136"/>
      </rPr>
      <t>昆盈</t>
    </r>
  </si>
  <si>
    <r>
      <t xml:space="preserve"> </t>
    </r>
    <r>
      <rPr>
        <sz val="12"/>
        <color theme="1"/>
        <rFont val="標楷體"/>
        <family val="4"/>
        <charset val="136"/>
      </rPr>
      <t>燿華</t>
    </r>
  </si>
  <si>
    <r>
      <t xml:space="preserve"> </t>
    </r>
    <r>
      <rPr>
        <sz val="12"/>
        <color theme="1"/>
        <rFont val="標楷體"/>
        <family val="4"/>
        <charset val="136"/>
      </rPr>
      <t>金像電</t>
    </r>
  </si>
  <si>
    <r>
      <t xml:space="preserve"> </t>
    </r>
    <r>
      <rPr>
        <sz val="12"/>
        <color theme="1"/>
        <rFont val="標楷體"/>
        <family val="4"/>
        <charset val="136"/>
      </rPr>
      <t>菱生</t>
    </r>
  </si>
  <si>
    <r>
      <t xml:space="preserve"> </t>
    </r>
    <r>
      <rPr>
        <sz val="12"/>
        <color theme="1"/>
        <rFont val="標楷體"/>
        <family val="4"/>
        <charset val="136"/>
      </rPr>
      <t>大同</t>
    </r>
  </si>
  <si>
    <r>
      <t xml:space="preserve"> </t>
    </r>
    <r>
      <rPr>
        <sz val="12"/>
        <color theme="1"/>
        <rFont val="標楷體"/>
        <family val="4"/>
        <charset val="136"/>
      </rPr>
      <t>震旦行</t>
    </r>
  </si>
  <si>
    <r>
      <t xml:space="preserve"> </t>
    </r>
    <r>
      <rPr>
        <sz val="12"/>
        <color theme="1"/>
        <rFont val="標楷體"/>
        <family val="4"/>
        <charset val="136"/>
      </rPr>
      <t>佳能</t>
    </r>
  </si>
  <si>
    <r>
      <t xml:space="preserve"> </t>
    </r>
    <r>
      <rPr>
        <sz val="12"/>
        <color theme="1"/>
        <rFont val="標楷體"/>
        <family val="4"/>
        <charset val="136"/>
      </rPr>
      <t>凱美</t>
    </r>
  </si>
  <si>
    <r>
      <t xml:space="preserve"> </t>
    </r>
    <r>
      <rPr>
        <sz val="12"/>
        <color theme="1"/>
        <rFont val="標楷體"/>
        <family val="4"/>
        <charset val="136"/>
      </rPr>
      <t>技嘉</t>
    </r>
  </si>
  <si>
    <r>
      <t xml:space="preserve"> </t>
    </r>
    <r>
      <rPr>
        <sz val="12"/>
        <color theme="1"/>
        <rFont val="標楷體"/>
        <family val="4"/>
        <charset val="136"/>
      </rPr>
      <t>微星</t>
    </r>
  </si>
  <si>
    <r>
      <t xml:space="preserve"> </t>
    </r>
    <r>
      <rPr>
        <sz val="12"/>
        <color theme="1"/>
        <rFont val="標楷體"/>
        <family val="4"/>
        <charset val="136"/>
      </rPr>
      <t>瑞昱</t>
    </r>
  </si>
  <si>
    <r>
      <t xml:space="preserve"> </t>
    </r>
    <r>
      <rPr>
        <sz val="12"/>
        <color theme="1"/>
        <rFont val="標楷體"/>
        <family val="4"/>
        <charset val="136"/>
      </rPr>
      <t>虹光</t>
    </r>
  </si>
  <si>
    <r>
      <t xml:space="preserve"> </t>
    </r>
    <r>
      <rPr>
        <sz val="12"/>
        <color theme="1"/>
        <rFont val="標楷體"/>
        <family val="4"/>
        <charset val="136"/>
      </rPr>
      <t>廣達</t>
    </r>
  </si>
  <si>
    <r>
      <t xml:space="preserve"> </t>
    </r>
    <r>
      <rPr>
        <sz val="12"/>
        <color theme="1"/>
        <rFont val="標楷體"/>
        <family val="4"/>
        <charset val="136"/>
      </rPr>
      <t>台光電</t>
    </r>
  </si>
  <si>
    <r>
      <t xml:space="preserve"> </t>
    </r>
    <r>
      <rPr>
        <sz val="12"/>
        <color theme="1"/>
        <rFont val="標楷體"/>
        <family val="4"/>
        <charset val="136"/>
      </rPr>
      <t>群光</t>
    </r>
  </si>
  <si>
    <r>
      <t xml:space="preserve"> </t>
    </r>
    <r>
      <rPr>
        <sz val="12"/>
        <color theme="1"/>
        <rFont val="標楷體"/>
        <family val="4"/>
        <charset val="136"/>
      </rPr>
      <t>精元</t>
    </r>
  </si>
  <si>
    <r>
      <t xml:space="preserve"> </t>
    </r>
    <r>
      <rPr>
        <sz val="12"/>
        <color theme="1"/>
        <rFont val="標楷體"/>
        <family val="4"/>
        <charset val="136"/>
      </rPr>
      <t>威盛</t>
    </r>
  </si>
  <si>
    <r>
      <t xml:space="preserve"> </t>
    </r>
    <r>
      <rPr>
        <sz val="12"/>
        <color theme="1"/>
        <rFont val="標楷體"/>
        <family val="4"/>
        <charset val="136"/>
      </rPr>
      <t>云辰</t>
    </r>
  </si>
  <si>
    <r>
      <t xml:space="preserve"> </t>
    </r>
    <r>
      <rPr>
        <sz val="12"/>
        <color theme="1"/>
        <rFont val="標楷體"/>
        <family val="4"/>
        <charset val="136"/>
      </rPr>
      <t>正崴</t>
    </r>
  </si>
  <si>
    <r>
      <t xml:space="preserve"> </t>
    </r>
    <r>
      <rPr>
        <sz val="12"/>
        <color theme="1"/>
        <rFont val="標楷體"/>
        <family val="4"/>
        <charset val="136"/>
      </rPr>
      <t>億光</t>
    </r>
  </si>
  <si>
    <r>
      <t xml:space="preserve"> </t>
    </r>
    <r>
      <rPr>
        <sz val="12"/>
        <color theme="1"/>
        <rFont val="標楷體"/>
        <family val="4"/>
        <charset val="136"/>
      </rPr>
      <t>研華</t>
    </r>
  </si>
  <si>
    <r>
      <t xml:space="preserve"> </t>
    </r>
    <r>
      <rPr>
        <sz val="12"/>
        <color theme="1"/>
        <rFont val="標楷體"/>
        <family val="4"/>
        <charset val="136"/>
      </rPr>
      <t>友通</t>
    </r>
  </si>
  <si>
    <r>
      <t xml:space="preserve"> </t>
    </r>
    <r>
      <rPr>
        <sz val="12"/>
        <color theme="1"/>
        <rFont val="標楷體"/>
        <family val="4"/>
        <charset val="136"/>
      </rPr>
      <t>映泰</t>
    </r>
  </si>
  <si>
    <r>
      <t xml:space="preserve"> </t>
    </r>
    <r>
      <rPr>
        <sz val="12"/>
        <color theme="1"/>
        <rFont val="標楷體"/>
        <family val="4"/>
        <charset val="136"/>
      </rPr>
      <t>凌陽</t>
    </r>
  </si>
  <si>
    <r>
      <t xml:space="preserve"> </t>
    </r>
    <r>
      <rPr>
        <sz val="12"/>
        <color theme="1"/>
        <rFont val="標楷體"/>
        <family val="4"/>
        <charset val="136"/>
      </rPr>
      <t>毅嘉</t>
    </r>
  </si>
  <si>
    <r>
      <t xml:space="preserve"> </t>
    </r>
    <r>
      <rPr>
        <sz val="12"/>
        <color theme="1"/>
        <rFont val="標楷體"/>
        <family val="4"/>
        <charset val="136"/>
      </rPr>
      <t>漢唐</t>
    </r>
  </si>
  <si>
    <r>
      <t xml:space="preserve"> </t>
    </r>
    <r>
      <rPr>
        <sz val="12"/>
        <color theme="1"/>
        <rFont val="標楷體"/>
        <family val="4"/>
        <charset val="136"/>
      </rPr>
      <t>輔信</t>
    </r>
  </si>
  <si>
    <r>
      <t xml:space="preserve"> </t>
    </r>
    <r>
      <rPr>
        <sz val="12"/>
        <color theme="1"/>
        <rFont val="標楷體"/>
        <family val="4"/>
        <charset val="136"/>
      </rPr>
      <t>國碩</t>
    </r>
  </si>
  <si>
    <r>
      <t xml:space="preserve"> </t>
    </r>
    <r>
      <rPr>
        <sz val="12"/>
        <color theme="1"/>
        <rFont val="標楷體"/>
        <family val="4"/>
        <charset val="136"/>
      </rPr>
      <t>南亞科</t>
    </r>
  </si>
  <si>
    <r>
      <t xml:space="preserve"> </t>
    </r>
    <r>
      <rPr>
        <sz val="12"/>
        <color theme="1"/>
        <rFont val="標楷體"/>
        <family val="4"/>
        <charset val="136"/>
      </rPr>
      <t>友達</t>
    </r>
  </si>
  <si>
    <r>
      <t xml:space="preserve"> </t>
    </r>
    <r>
      <rPr>
        <sz val="12"/>
        <color theme="1"/>
        <rFont val="標楷體"/>
        <family val="4"/>
        <charset val="136"/>
      </rPr>
      <t>中華電</t>
    </r>
  </si>
  <si>
    <r>
      <t xml:space="preserve"> </t>
    </r>
    <r>
      <rPr>
        <sz val="12"/>
        <color theme="1"/>
        <rFont val="標楷體"/>
        <family val="4"/>
        <charset val="136"/>
      </rPr>
      <t>環科</t>
    </r>
  </si>
  <si>
    <r>
      <t xml:space="preserve"> </t>
    </r>
    <r>
      <rPr>
        <sz val="12"/>
        <color theme="1"/>
        <rFont val="標楷體"/>
        <family val="4"/>
        <charset val="136"/>
      </rPr>
      <t>精技</t>
    </r>
  </si>
  <si>
    <r>
      <t xml:space="preserve"> </t>
    </r>
    <r>
      <rPr>
        <sz val="12"/>
        <color theme="1"/>
        <rFont val="標楷體"/>
        <family val="4"/>
        <charset val="136"/>
      </rPr>
      <t>錩新</t>
    </r>
  </si>
  <si>
    <r>
      <t xml:space="preserve"> </t>
    </r>
    <r>
      <rPr>
        <sz val="12"/>
        <color theme="1"/>
        <rFont val="標楷體"/>
        <family val="4"/>
        <charset val="136"/>
      </rPr>
      <t>圓剛</t>
    </r>
  </si>
  <si>
    <r>
      <t xml:space="preserve"> </t>
    </r>
    <r>
      <rPr>
        <sz val="12"/>
        <color theme="1"/>
        <rFont val="標楷體"/>
        <family val="4"/>
        <charset val="136"/>
      </rPr>
      <t>仲琦</t>
    </r>
  </si>
  <si>
    <r>
      <t xml:space="preserve"> </t>
    </r>
    <r>
      <rPr>
        <sz val="12"/>
        <color theme="1"/>
        <rFont val="標楷體"/>
        <family val="4"/>
        <charset val="136"/>
      </rPr>
      <t>新巨</t>
    </r>
  </si>
  <si>
    <r>
      <t xml:space="preserve"> </t>
    </r>
    <r>
      <rPr>
        <sz val="12"/>
        <color theme="1"/>
        <rFont val="標楷體"/>
        <family val="4"/>
        <charset val="136"/>
      </rPr>
      <t>建準</t>
    </r>
  </si>
  <si>
    <r>
      <t xml:space="preserve"> </t>
    </r>
    <r>
      <rPr>
        <sz val="12"/>
        <color theme="1"/>
        <rFont val="標楷體"/>
        <family val="4"/>
        <charset val="136"/>
      </rPr>
      <t>固緯</t>
    </r>
  </si>
  <si>
    <r>
      <t xml:space="preserve"> </t>
    </r>
    <r>
      <rPr>
        <sz val="12"/>
        <color theme="1"/>
        <rFont val="標楷體"/>
        <family val="4"/>
        <charset val="136"/>
      </rPr>
      <t>隴華</t>
    </r>
  </si>
  <si>
    <r>
      <t xml:space="preserve"> </t>
    </r>
    <r>
      <rPr>
        <sz val="12"/>
        <color theme="1"/>
        <rFont val="標楷體"/>
        <family val="4"/>
        <charset val="136"/>
      </rPr>
      <t>承啟</t>
    </r>
  </si>
  <si>
    <r>
      <t xml:space="preserve"> </t>
    </r>
    <r>
      <rPr>
        <sz val="12"/>
        <color theme="1"/>
        <rFont val="標楷體"/>
        <family val="4"/>
        <charset val="136"/>
      </rPr>
      <t>鼎元</t>
    </r>
  </si>
  <si>
    <r>
      <t xml:space="preserve"> </t>
    </r>
    <r>
      <rPr>
        <sz val="12"/>
        <color theme="1"/>
        <rFont val="標楷體"/>
        <family val="4"/>
        <charset val="136"/>
      </rPr>
      <t>三商電</t>
    </r>
  </si>
  <si>
    <r>
      <t xml:space="preserve"> </t>
    </r>
    <r>
      <rPr>
        <sz val="12"/>
        <color theme="1"/>
        <rFont val="標楷體"/>
        <family val="4"/>
        <charset val="136"/>
      </rPr>
      <t>興勤</t>
    </r>
  </si>
  <si>
    <r>
      <t xml:space="preserve"> </t>
    </r>
    <r>
      <rPr>
        <sz val="12"/>
        <color theme="1"/>
        <rFont val="標楷體"/>
        <family val="4"/>
        <charset val="136"/>
      </rPr>
      <t>銘旺科</t>
    </r>
  </si>
  <si>
    <r>
      <t xml:space="preserve"> </t>
    </r>
    <r>
      <rPr>
        <sz val="12"/>
        <color theme="1"/>
        <rFont val="標楷體"/>
        <family val="4"/>
        <charset val="136"/>
      </rPr>
      <t>燦坤</t>
    </r>
  </si>
  <si>
    <r>
      <t xml:space="preserve"> </t>
    </r>
    <r>
      <rPr>
        <sz val="12"/>
        <color theme="1"/>
        <rFont val="標楷體"/>
        <family val="4"/>
        <charset val="136"/>
      </rPr>
      <t>聯昌</t>
    </r>
  </si>
  <si>
    <r>
      <t xml:space="preserve"> </t>
    </r>
    <r>
      <rPr>
        <sz val="12"/>
        <color theme="1"/>
        <rFont val="標楷體"/>
        <family val="4"/>
        <charset val="136"/>
      </rPr>
      <t>互盛電</t>
    </r>
  </si>
  <si>
    <r>
      <t xml:space="preserve"> </t>
    </r>
    <r>
      <rPr>
        <sz val="12"/>
        <color theme="1"/>
        <rFont val="標楷體"/>
        <family val="4"/>
        <charset val="136"/>
      </rPr>
      <t>統懋</t>
    </r>
  </si>
  <si>
    <r>
      <t xml:space="preserve"> </t>
    </r>
    <r>
      <rPr>
        <sz val="12"/>
        <color theme="1"/>
        <rFont val="標楷體"/>
        <family val="4"/>
        <charset val="136"/>
      </rPr>
      <t>偉詮電</t>
    </r>
  </si>
  <si>
    <r>
      <t xml:space="preserve"> </t>
    </r>
    <r>
      <rPr>
        <sz val="12"/>
        <color theme="1"/>
        <rFont val="標楷體"/>
        <family val="4"/>
        <charset val="136"/>
      </rPr>
      <t>翔耀</t>
    </r>
  </si>
  <si>
    <r>
      <t xml:space="preserve"> </t>
    </r>
    <r>
      <rPr>
        <sz val="12"/>
        <color theme="1"/>
        <rFont val="標楷體"/>
        <family val="4"/>
        <charset val="136"/>
      </rPr>
      <t>美律</t>
    </r>
  </si>
  <si>
    <r>
      <t xml:space="preserve"> </t>
    </r>
    <r>
      <rPr>
        <sz val="12"/>
        <color theme="1"/>
        <rFont val="標楷體"/>
        <family val="4"/>
        <charset val="136"/>
      </rPr>
      <t>太空梭</t>
    </r>
  </si>
  <si>
    <r>
      <t xml:space="preserve"> </t>
    </r>
    <r>
      <rPr>
        <sz val="12"/>
        <color theme="1"/>
        <rFont val="標楷體"/>
        <family val="4"/>
        <charset val="136"/>
      </rPr>
      <t>超豐</t>
    </r>
  </si>
  <si>
    <r>
      <t xml:space="preserve"> </t>
    </r>
    <r>
      <rPr>
        <sz val="12"/>
        <color theme="1"/>
        <rFont val="標楷體"/>
        <family val="4"/>
        <charset val="136"/>
      </rPr>
      <t>新美齊</t>
    </r>
  </si>
  <si>
    <r>
      <t xml:space="preserve"> </t>
    </r>
    <r>
      <rPr>
        <sz val="12"/>
        <color theme="1"/>
        <rFont val="標楷體"/>
        <family val="4"/>
        <charset val="136"/>
      </rPr>
      <t>昶虹</t>
    </r>
  </si>
  <si>
    <r>
      <t xml:space="preserve"> </t>
    </r>
    <r>
      <rPr>
        <sz val="12"/>
        <color theme="1"/>
        <rFont val="標楷體"/>
        <family val="4"/>
        <charset val="136"/>
      </rPr>
      <t>兆勁</t>
    </r>
  </si>
  <si>
    <r>
      <t xml:space="preserve"> </t>
    </r>
    <r>
      <rPr>
        <sz val="12"/>
        <color theme="1"/>
        <rFont val="標楷體"/>
        <family val="4"/>
        <charset val="136"/>
      </rPr>
      <t>京元電子</t>
    </r>
  </si>
  <si>
    <r>
      <t xml:space="preserve"> </t>
    </r>
    <r>
      <rPr>
        <sz val="12"/>
        <color theme="1"/>
        <rFont val="標楷體"/>
        <family val="4"/>
        <charset val="136"/>
      </rPr>
      <t>神腦</t>
    </r>
  </si>
  <si>
    <r>
      <t xml:space="preserve"> </t>
    </r>
    <r>
      <rPr>
        <sz val="12"/>
        <color theme="1"/>
        <rFont val="標楷體"/>
        <family val="4"/>
        <charset val="136"/>
      </rPr>
      <t>創見</t>
    </r>
  </si>
  <si>
    <r>
      <t xml:space="preserve"> </t>
    </r>
    <r>
      <rPr>
        <sz val="12"/>
        <color theme="1"/>
        <rFont val="標楷體"/>
        <family val="4"/>
        <charset val="136"/>
      </rPr>
      <t>凌群</t>
    </r>
  </si>
  <si>
    <r>
      <t xml:space="preserve"> </t>
    </r>
    <r>
      <rPr>
        <sz val="12"/>
        <color theme="1"/>
        <rFont val="標楷體"/>
        <family val="4"/>
        <charset val="136"/>
      </rPr>
      <t>聯發科</t>
    </r>
  </si>
  <si>
    <r>
      <t xml:space="preserve"> </t>
    </r>
    <r>
      <rPr>
        <sz val="12"/>
        <color theme="1"/>
        <rFont val="標楷體"/>
        <family val="4"/>
        <charset val="136"/>
      </rPr>
      <t>全新</t>
    </r>
  </si>
  <si>
    <r>
      <t xml:space="preserve"> </t>
    </r>
    <r>
      <rPr>
        <sz val="12"/>
        <color theme="1"/>
        <rFont val="標楷體"/>
        <family val="4"/>
        <charset val="136"/>
      </rPr>
      <t>飛宏</t>
    </r>
  </si>
  <si>
    <r>
      <t xml:space="preserve"> </t>
    </r>
    <r>
      <rPr>
        <sz val="12"/>
        <color theme="1"/>
        <rFont val="標楷體"/>
        <family val="4"/>
        <charset val="136"/>
      </rPr>
      <t>義隆</t>
    </r>
  </si>
  <si>
    <r>
      <t xml:space="preserve"> </t>
    </r>
    <r>
      <rPr>
        <sz val="12"/>
        <color theme="1"/>
        <rFont val="標楷體"/>
        <family val="4"/>
        <charset val="136"/>
      </rPr>
      <t>敦吉</t>
    </r>
  </si>
  <si>
    <r>
      <t xml:space="preserve"> </t>
    </r>
    <r>
      <rPr>
        <sz val="12"/>
        <color theme="1"/>
        <rFont val="標楷體"/>
        <family val="4"/>
        <charset val="136"/>
      </rPr>
      <t>建通</t>
    </r>
  </si>
  <si>
    <r>
      <t xml:space="preserve"> </t>
    </r>
    <r>
      <rPr>
        <sz val="12"/>
        <color theme="1"/>
        <rFont val="標楷體"/>
        <family val="4"/>
        <charset val="136"/>
      </rPr>
      <t>光群雷</t>
    </r>
  </si>
  <si>
    <r>
      <t xml:space="preserve"> </t>
    </r>
    <r>
      <rPr>
        <sz val="12"/>
        <color theme="1"/>
        <rFont val="標楷體"/>
        <family val="4"/>
        <charset val="136"/>
      </rPr>
      <t>良得電</t>
    </r>
  </si>
  <si>
    <r>
      <t xml:space="preserve"> </t>
    </r>
    <r>
      <rPr>
        <sz val="12"/>
        <color theme="1"/>
        <rFont val="標楷體"/>
        <family val="4"/>
        <charset val="136"/>
      </rPr>
      <t>盟立</t>
    </r>
  </si>
  <si>
    <r>
      <t xml:space="preserve"> </t>
    </r>
    <r>
      <rPr>
        <sz val="12"/>
        <color theme="1"/>
        <rFont val="標楷體"/>
        <family val="4"/>
        <charset val="136"/>
      </rPr>
      <t>麗臺</t>
    </r>
  </si>
  <si>
    <r>
      <t xml:space="preserve"> </t>
    </r>
    <r>
      <rPr>
        <sz val="12"/>
        <color theme="1"/>
        <rFont val="標楷體"/>
        <family val="4"/>
        <charset val="136"/>
      </rPr>
      <t>冠西電</t>
    </r>
  </si>
  <si>
    <r>
      <t xml:space="preserve"> </t>
    </r>
    <r>
      <rPr>
        <sz val="12"/>
        <color theme="1"/>
        <rFont val="標楷體"/>
        <family val="4"/>
        <charset val="136"/>
      </rPr>
      <t>志聖</t>
    </r>
  </si>
  <si>
    <r>
      <t xml:space="preserve"> </t>
    </r>
    <r>
      <rPr>
        <sz val="12"/>
        <color theme="1"/>
        <rFont val="標楷體"/>
        <family val="4"/>
        <charset val="136"/>
      </rPr>
      <t>華經</t>
    </r>
  </si>
  <si>
    <r>
      <t xml:space="preserve"> </t>
    </r>
    <r>
      <rPr>
        <sz val="12"/>
        <color theme="1"/>
        <rFont val="標楷體"/>
        <family val="4"/>
        <charset val="136"/>
      </rPr>
      <t>資通</t>
    </r>
  </si>
  <si>
    <r>
      <t xml:space="preserve"> </t>
    </r>
    <r>
      <rPr>
        <sz val="12"/>
        <color theme="1"/>
        <rFont val="標楷體"/>
        <family val="4"/>
        <charset val="136"/>
      </rPr>
      <t>立隆電</t>
    </r>
  </si>
  <si>
    <r>
      <t xml:space="preserve"> </t>
    </r>
    <r>
      <rPr>
        <sz val="12"/>
        <color theme="1"/>
        <rFont val="標楷體"/>
        <family val="4"/>
        <charset val="136"/>
      </rPr>
      <t>可成</t>
    </r>
  </si>
  <si>
    <r>
      <t xml:space="preserve"> </t>
    </r>
    <r>
      <rPr>
        <sz val="12"/>
        <color theme="1"/>
        <rFont val="標楷體"/>
        <family val="4"/>
        <charset val="136"/>
      </rPr>
      <t>鉅祥</t>
    </r>
  </si>
  <si>
    <r>
      <t xml:space="preserve"> </t>
    </r>
    <r>
      <rPr>
        <sz val="12"/>
        <color theme="1"/>
        <rFont val="標楷體"/>
        <family val="4"/>
        <charset val="136"/>
      </rPr>
      <t>美隆電</t>
    </r>
  </si>
  <si>
    <r>
      <t xml:space="preserve"> </t>
    </r>
    <r>
      <rPr>
        <sz val="12"/>
        <color theme="1"/>
        <rFont val="標楷體"/>
        <family val="4"/>
        <charset val="136"/>
      </rPr>
      <t>大毅</t>
    </r>
  </si>
  <si>
    <r>
      <t xml:space="preserve"> </t>
    </r>
    <r>
      <rPr>
        <sz val="12"/>
        <color theme="1"/>
        <rFont val="標楷體"/>
        <family val="4"/>
        <charset val="136"/>
      </rPr>
      <t>敦陽科</t>
    </r>
  </si>
  <si>
    <r>
      <t xml:space="preserve"> </t>
    </r>
    <r>
      <rPr>
        <sz val="12"/>
        <color theme="1"/>
        <rFont val="標楷體"/>
        <family val="4"/>
        <charset val="136"/>
      </rPr>
      <t>強茂</t>
    </r>
  </si>
  <si>
    <r>
      <t xml:space="preserve"> </t>
    </r>
    <r>
      <rPr>
        <sz val="12"/>
        <color theme="1"/>
        <rFont val="標楷體"/>
        <family val="4"/>
        <charset val="136"/>
      </rPr>
      <t>連宇</t>
    </r>
  </si>
  <si>
    <r>
      <t xml:space="preserve"> </t>
    </r>
    <r>
      <rPr>
        <sz val="12"/>
        <color theme="1"/>
        <rFont val="標楷體"/>
        <family val="4"/>
        <charset val="136"/>
      </rPr>
      <t>百容</t>
    </r>
  </si>
  <si>
    <r>
      <t xml:space="preserve"> </t>
    </r>
    <r>
      <rPr>
        <sz val="12"/>
        <color theme="1"/>
        <rFont val="標楷體"/>
        <family val="4"/>
        <charset val="136"/>
      </rPr>
      <t>希華</t>
    </r>
  </si>
  <si>
    <r>
      <t xml:space="preserve"> </t>
    </r>
    <r>
      <rPr>
        <sz val="12"/>
        <color theme="1"/>
        <rFont val="標楷體"/>
        <family val="4"/>
        <charset val="136"/>
      </rPr>
      <t>兆赫</t>
    </r>
  </si>
  <si>
    <r>
      <t xml:space="preserve"> </t>
    </r>
    <r>
      <rPr>
        <sz val="12"/>
        <color theme="1"/>
        <rFont val="標楷體"/>
        <family val="4"/>
        <charset val="136"/>
      </rPr>
      <t>一詮</t>
    </r>
  </si>
  <si>
    <r>
      <t xml:space="preserve"> </t>
    </r>
    <r>
      <rPr>
        <sz val="12"/>
        <color theme="1"/>
        <rFont val="標楷體"/>
        <family val="4"/>
        <charset val="136"/>
      </rPr>
      <t>漢平</t>
    </r>
  </si>
  <si>
    <r>
      <t xml:space="preserve"> </t>
    </r>
    <r>
      <rPr>
        <sz val="12"/>
        <color theme="1"/>
        <rFont val="標楷體"/>
        <family val="4"/>
        <charset val="136"/>
      </rPr>
      <t>瑞軒</t>
    </r>
  </si>
  <si>
    <r>
      <t xml:space="preserve"> </t>
    </r>
    <r>
      <rPr>
        <sz val="12"/>
        <color theme="1"/>
        <rFont val="標楷體"/>
        <family val="4"/>
        <charset val="136"/>
      </rPr>
      <t>吉祥全</t>
    </r>
  </si>
  <si>
    <r>
      <t xml:space="preserve"> </t>
    </r>
    <r>
      <rPr>
        <sz val="12"/>
        <color theme="1"/>
        <rFont val="標楷體"/>
        <family val="4"/>
        <charset val="136"/>
      </rPr>
      <t>華新科</t>
    </r>
  </si>
  <si>
    <r>
      <t xml:space="preserve"> </t>
    </r>
    <r>
      <rPr>
        <sz val="12"/>
        <color theme="1"/>
        <rFont val="標楷體"/>
        <family val="4"/>
        <charset val="136"/>
      </rPr>
      <t>揚博</t>
    </r>
  </si>
  <si>
    <r>
      <t xml:space="preserve"> </t>
    </r>
    <r>
      <rPr>
        <sz val="12"/>
        <color theme="1"/>
        <rFont val="標楷體"/>
        <family val="4"/>
        <charset val="136"/>
      </rPr>
      <t>普安</t>
    </r>
  </si>
  <si>
    <r>
      <t xml:space="preserve"> </t>
    </r>
    <r>
      <rPr>
        <sz val="12"/>
        <color theme="1"/>
        <rFont val="標楷體"/>
        <family val="4"/>
        <charset val="136"/>
      </rPr>
      <t>卓越</t>
    </r>
  </si>
  <si>
    <r>
      <t xml:space="preserve"> </t>
    </r>
    <r>
      <rPr>
        <sz val="12"/>
        <color theme="1"/>
        <rFont val="標楷體"/>
        <family val="4"/>
        <charset val="136"/>
      </rPr>
      <t>怡利電</t>
    </r>
  </si>
  <si>
    <r>
      <t xml:space="preserve"> </t>
    </r>
    <r>
      <rPr>
        <sz val="12"/>
        <color theme="1"/>
        <rFont val="標楷體"/>
        <family val="4"/>
        <charset val="136"/>
      </rPr>
      <t>宏達電</t>
    </r>
  </si>
  <si>
    <r>
      <t xml:space="preserve"> </t>
    </r>
    <r>
      <rPr>
        <sz val="12"/>
        <color theme="1"/>
        <rFont val="標楷體"/>
        <family val="4"/>
        <charset val="136"/>
      </rPr>
      <t>國建</t>
    </r>
  </si>
  <si>
    <r>
      <t xml:space="preserve"> </t>
    </r>
    <r>
      <rPr>
        <sz val="12"/>
        <color theme="1"/>
        <rFont val="標楷體"/>
        <family val="4"/>
        <charset val="136"/>
      </rPr>
      <t>國產</t>
    </r>
  </si>
  <si>
    <r>
      <t xml:space="preserve"> </t>
    </r>
    <r>
      <rPr>
        <sz val="12"/>
        <color theme="1"/>
        <rFont val="標楷體"/>
        <family val="4"/>
        <charset val="136"/>
      </rPr>
      <t>國揚</t>
    </r>
  </si>
  <si>
    <r>
      <t xml:space="preserve"> </t>
    </r>
    <r>
      <rPr>
        <sz val="12"/>
        <color theme="1"/>
        <rFont val="標楷體"/>
        <family val="4"/>
        <charset val="136"/>
      </rPr>
      <t>太設</t>
    </r>
  </si>
  <si>
    <r>
      <t xml:space="preserve"> </t>
    </r>
    <r>
      <rPr>
        <sz val="12"/>
        <color theme="1"/>
        <rFont val="標楷體"/>
        <family val="4"/>
        <charset val="136"/>
      </rPr>
      <t>全坤建</t>
    </r>
  </si>
  <si>
    <r>
      <t xml:space="preserve"> </t>
    </r>
    <r>
      <rPr>
        <sz val="12"/>
        <color theme="1"/>
        <rFont val="標楷體"/>
        <family val="4"/>
        <charset val="136"/>
      </rPr>
      <t>太子</t>
    </r>
  </si>
  <si>
    <r>
      <t xml:space="preserve"> </t>
    </r>
    <r>
      <rPr>
        <sz val="12"/>
        <color theme="1"/>
        <rFont val="標楷體"/>
        <family val="4"/>
        <charset val="136"/>
      </rPr>
      <t>龍邦</t>
    </r>
  </si>
  <si>
    <r>
      <t xml:space="preserve"> </t>
    </r>
    <r>
      <rPr>
        <sz val="12"/>
        <color theme="1"/>
        <rFont val="標楷體"/>
        <family val="4"/>
        <charset val="136"/>
      </rPr>
      <t>中工</t>
    </r>
  </si>
  <si>
    <r>
      <t xml:space="preserve"> </t>
    </r>
    <r>
      <rPr>
        <sz val="12"/>
        <color theme="1"/>
        <rFont val="標楷體"/>
        <family val="4"/>
        <charset val="136"/>
      </rPr>
      <t>新建</t>
    </r>
  </si>
  <si>
    <r>
      <t xml:space="preserve"> </t>
    </r>
    <r>
      <rPr>
        <sz val="12"/>
        <color theme="1"/>
        <rFont val="標楷體"/>
        <family val="4"/>
        <charset val="136"/>
      </rPr>
      <t>冠德</t>
    </r>
  </si>
  <si>
    <r>
      <t xml:space="preserve"> </t>
    </r>
    <r>
      <rPr>
        <sz val="12"/>
        <color theme="1"/>
        <rFont val="標楷體"/>
        <family val="4"/>
        <charset val="136"/>
      </rPr>
      <t>京城</t>
    </r>
  </si>
  <si>
    <r>
      <t xml:space="preserve"> </t>
    </r>
    <r>
      <rPr>
        <sz val="12"/>
        <color theme="1"/>
        <rFont val="標楷體"/>
        <family val="4"/>
        <charset val="136"/>
      </rPr>
      <t>宏璟</t>
    </r>
  </si>
  <si>
    <r>
      <t xml:space="preserve"> </t>
    </r>
    <r>
      <rPr>
        <sz val="12"/>
        <color theme="1"/>
        <rFont val="標楷體"/>
        <family val="4"/>
        <charset val="136"/>
      </rPr>
      <t>皇普</t>
    </r>
  </si>
  <si>
    <r>
      <t xml:space="preserve"> </t>
    </r>
    <r>
      <rPr>
        <sz val="12"/>
        <color theme="1"/>
        <rFont val="標楷體"/>
        <family val="4"/>
        <charset val="136"/>
      </rPr>
      <t>華建</t>
    </r>
  </si>
  <si>
    <r>
      <t xml:space="preserve"> </t>
    </r>
    <r>
      <rPr>
        <sz val="12"/>
        <color theme="1"/>
        <rFont val="標楷體"/>
        <family val="4"/>
        <charset val="136"/>
      </rPr>
      <t>宏盛</t>
    </r>
  </si>
  <si>
    <r>
      <t xml:space="preserve"> </t>
    </r>
    <r>
      <rPr>
        <sz val="12"/>
        <color theme="1"/>
        <rFont val="標楷體"/>
        <family val="4"/>
        <charset val="136"/>
      </rPr>
      <t>達欣工</t>
    </r>
  </si>
  <si>
    <r>
      <t xml:space="preserve"> </t>
    </r>
    <r>
      <rPr>
        <sz val="12"/>
        <color theme="1"/>
        <rFont val="標楷體"/>
        <family val="4"/>
        <charset val="136"/>
      </rPr>
      <t>宏普</t>
    </r>
  </si>
  <si>
    <r>
      <t xml:space="preserve"> </t>
    </r>
    <r>
      <rPr>
        <sz val="12"/>
        <color theme="1"/>
        <rFont val="標楷體"/>
        <family val="4"/>
        <charset val="136"/>
      </rPr>
      <t>聯上發</t>
    </r>
  </si>
  <si>
    <r>
      <t xml:space="preserve"> </t>
    </r>
    <r>
      <rPr>
        <sz val="12"/>
        <color theme="1"/>
        <rFont val="標楷體"/>
        <family val="4"/>
        <charset val="136"/>
      </rPr>
      <t>基泰</t>
    </r>
  </si>
  <si>
    <r>
      <t xml:space="preserve"> </t>
    </r>
    <r>
      <rPr>
        <sz val="12"/>
        <color theme="1"/>
        <rFont val="標楷體"/>
        <family val="4"/>
        <charset val="136"/>
      </rPr>
      <t>櫻花建</t>
    </r>
  </si>
  <si>
    <r>
      <t xml:space="preserve"> </t>
    </r>
    <r>
      <rPr>
        <sz val="12"/>
        <color theme="1"/>
        <rFont val="標楷體"/>
        <family val="4"/>
        <charset val="136"/>
      </rPr>
      <t>愛山林</t>
    </r>
  </si>
  <si>
    <r>
      <t xml:space="preserve"> </t>
    </r>
    <r>
      <rPr>
        <sz val="12"/>
        <color theme="1"/>
        <rFont val="標楷體"/>
        <family val="4"/>
        <charset val="136"/>
      </rPr>
      <t>興富發</t>
    </r>
  </si>
  <si>
    <r>
      <t xml:space="preserve"> </t>
    </r>
    <r>
      <rPr>
        <sz val="12"/>
        <color theme="1"/>
        <rFont val="標楷體"/>
        <family val="4"/>
        <charset val="136"/>
      </rPr>
      <t>皇昌</t>
    </r>
  </si>
  <si>
    <r>
      <t xml:space="preserve"> </t>
    </r>
    <r>
      <rPr>
        <sz val="12"/>
        <color theme="1"/>
        <rFont val="標楷體"/>
        <family val="4"/>
        <charset val="136"/>
      </rPr>
      <t>皇翔</t>
    </r>
  </si>
  <si>
    <r>
      <t xml:space="preserve"> </t>
    </r>
    <r>
      <rPr>
        <sz val="12"/>
        <color theme="1"/>
        <rFont val="標楷體"/>
        <family val="4"/>
        <charset val="136"/>
      </rPr>
      <t>根基</t>
    </r>
  </si>
  <si>
    <r>
      <t xml:space="preserve"> </t>
    </r>
    <r>
      <rPr>
        <sz val="12"/>
        <color theme="1"/>
        <rFont val="標楷體"/>
        <family val="4"/>
        <charset val="136"/>
      </rPr>
      <t>日勝生</t>
    </r>
  </si>
  <si>
    <r>
      <t xml:space="preserve"> </t>
    </r>
    <r>
      <rPr>
        <sz val="12"/>
        <color theme="1"/>
        <rFont val="標楷體"/>
        <family val="4"/>
        <charset val="136"/>
      </rPr>
      <t>華固</t>
    </r>
  </si>
  <si>
    <r>
      <t xml:space="preserve"> </t>
    </r>
    <r>
      <rPr>
        <sz val="12"/>
        <color theme="1"/>
        <rFont val="標楷體"/>
        <family val="4"/>
        <charset val="136"/>
      </rPr>
      <t>潤弘</t>
    </r>
  </si>
  <si>
    <r>
      <t xml:space="preserve"> </t>
    </r>
    <r>
      <rPr>
        <sz val="12"/>
        <color theme="1"/>
        <rFont val="標楷體"/>
        <family val="4"/>
        <charset val="136"/>
      </rPr>
      <t>益航</t>
    </r>
  </si>
  <si>
    <r>
      <t xml:space="preserve"> </t>
    </r>
    <r>
      <rPr>
        <sz val="12"/>
        <color theme="1"/>
        <rFont val="標楷體"/>
        <family val="4"/>
        <charset val="136"/>
      </rPr>
      <t>長榮</t>
    </r>
  </si>
  <si>
    <r>
      <t xml:space="preserve"> </t>
    </r>
    <r>
      <rPr>
        <sz val="12"/>
        <color theme="1"/>
        <rFont val="標楷體"/>
        <family val="4"/>
        <charset val="136"/>
      </rPr>
      <t>新興</t>
    </r>
  </si>
  <si>
    <r>
      <t xml:space="preserve"> </t>
    </r>
    <r>
      <rPr>
        <sz val="12"/>
        <color theme="1"/>
        <rFont val="標楷體"/>
        <family val="4"/>
        <charset val="136"/>
      </rPr>
      <t>裕民</t>
    </r>
  </si>
  <si>
    <r>
      <t xml:space="preserve"> </t>
    </r>
    <r>
      <rPr>
        <sz val="12"/>
        <color theme="1"/>
        <rFont val="標楷體"/>
        <family val="4"/>
        <charset val="136"/>
      </rPr>
      <t>榮運</t>
    </r>
  </si>
  <si>
    <r>
      <t xml:space="preserve"> </t>
    </r>
    <r>
      <rPr>
        <sz val="12"/>
        <color theme="1"/>
        <rFont val="標楷體"/>
        <family val="4"/>
        <charset val="136"/>
      </rPr>
      <t>嘉里大榮</t>
    </r>
  </si>
  <si>
    <r>
      <t xml:space="preserve"> </t>
    </r>
    <r>
      <rPr>
        <sz val="12"/>
        <color theme="1"/>
        <rFont val="標楷體"/>
        <family val="4"/>
        <charset val="136"/>
      </rPr>
      <t>陽明</t>
    </r>
  </si>
  <si>
    <r>
      <t xml:space="preserve"> </t>
    </r>
    <r>
      <rPr>
        <sz val="12"/>
        <color theme="1"/>
        <rFont val="標楷體"/>
        <family val="4"/>
        <charset val="136"/>
      </rPr>
      <t>華航</t>
    </r>
  </si>
  <si>
    <r>
      <t xml:space="preserve"> </t>
    </r>
    <r>
      <rPr>
        <sz val="12"/>
        <color theme="1"/>
        <rFont val="標楷體"/>
        <family val="4"/>
        <charset val="136"/>
      </rPr>
      <t>志信</t>
    </r>
  </si>
  <si>
    <r>
      <t xml:space="preserve"> </t>
    </r>
    <r>
      <rPr>
        <sz val="12"/>
        <color theme="1"/>
        <rFont val="標楷體"/>
        <family val="4"/>
        <charset val="136"/>
      </rPr>
      <t>中航</t>
    </r>
  </si>
  <si>
    <r>
      <t xml:space="preserve"> </t>
    </r>
    <r>
      <rPr>
        <sz val="12"/>
        <color theme="1"/>
        <rFont val="標楷體"/>
        <family val="4"/>
        <charset val="136"/>
      </rPr>
      <t>中櫃</t>
    </r>
  </si>
  <si>
    <r>
      <t xml:space="preserve"> </t>
    </r>
    <r>
      <rPr>
        <sz val="12"/>
        <color theme="1"/>
        <rFont val="標楷體"/>
        <family val="4"/>
        <charset val="136"/>
      </rPr>
      <t>東森</t>
    </r>
  </si>
  <si>
    <r>
      <t xml:space="preserve"> </t>
    </r>
    <r>
      <rPr>
        <sz val="12"/>
        <color theme="1"/>
        <rFont val="標楷體"/>
        <family val="4"/>
        <charset val="136"/>
      </rPr>
      <t>萬海</t>
    </r>
  </si>
  <si>
    <r>
      <t xml:space="preserve"> </t>
    </r>
    <r>
      <rPr>
        <sz val="12"/>
        <color theme="1"/>
        <rFont val="標楷體"/>
        <family val="4"/>
        <charset val="136"/>
      </rPr>
      <t>山隆</t>
    </r>
  </si>
  <si>
    <r>
      <t xml:space="preserve"> </t>
    </r>
    <r>
      <rPr>
        <sz val="12"/>
        <color theme="1"/>
        <rFont val="標楷體"/>
        <family val="4"/>
        <charset val="136"/>
      </rPr>
      <t>台航</t>
    </r>
  </si>
  <si>
    <r>
      <t xml:space="preserve"> </t>
    </r>
    <r>
      <rPr>
        <sz val="12"/>
        <color theme="1"/>
        <rFont val="標楷體"/>
        <family val="4"/>
        <charset val="136"/>
      </rPr>
      <t>長榮航</t>
    </r>
  </si>
  <si>
    <r>
      <t xml:space="preserve"> </t>
    </r>
    <r>
      <rPr>
        <sz val="12"/>
        <color theme="1"/>
        <rFont val="標楷體"/>
        <family val="4"/>
        <charset val="136"/>
      </rPr>
      <t>亞航</t>
    </r>
  </si>
  <si>
    <r>
      <t xml:space="preserve"> </t>
    </r>
    <r>
      <rPr>
        <sz val="12"/>
        <color theme="1"/>
        <rFont val="標楷體"/>
        <family val="4"/>
        <charset val="136"/>
      </rPr>
      <t>台灣高鐵</t>
    </r>
  </si>
  <si>
    <r>
      <t xml:space="preserve"> </t>
    </r>
    <r>
      <rPr>
        <sz val="12"/>
        <color theme="1"/>
        <rFont val="標楷體"/>
        <family val="4"/>
        <charset val="136"/>
      </rPr>
      <t>漢翔</t>
    </r>
  </si>
  <si>
    <r>
      <t xml:space="preserve"> </t>
    </r>
    <r>
      <rPr>
        <sz val="12"/>
        <color theme="1"/>
        <rFont val="標楷體"/>
        <family val="4"/>
        <charset val="136"/>
      </rPr>
      <t>台驊投控</t>
    </r>
  </si>
  <si>
    <r>
      <t xml:space="preserve"> </t>
    </r>
    <r>
      <rPr>
        <sz val="12"/>
        <color theme="1"/>
        <rFont val="標楷體"/>
        <family val="4"/>
        <charset val="136"/>
      </rPr>
      <t>慧洋</t>
    </r>
    <r>
      <rPr>
        <sz val="12"/>
        <color theme="1"/>
        <rFont val="Times New Roman"/>
        <family val="1"/>
      </rPr>
      <t>-KY</t>
    </r>
  </si>
  <si>
    <r>
      <t xml:space="preserve"> </t>
    </r>
    <r>
      <rPr>
        <sz val="12"/>
        <color theme="1"/>
        <rFont val="標楷體"/>
        <family val="4"/>
        <charset val="136"/>
      </rPr>
      <t>宅配通</t>
    </r>
  </si>
  <si>
    <r>
      <t xml:space="preserve"> </t>
    </r>
    <r>
      <rPr>
        <sz val="12"/>
        <color theme="1"/>
        <rFont val="標楷體"/>
        <family val="4"/>
        <charset val="136"/>
      </rPr>
      <t>萬企</t>
    </r>
  </si>
  <si>
    <r>
      <t xml:space="preserve"> </t>
    </r>
    <r>
      <rPr>
        <sz val="12"/>
        <color theme="1"/>
        <rFont val="標楷體"/>
        <family val="4"/>
        <charset val="136"/>
      </rPr>
      <t>華園</t>
    </r>
  </si>
  <si>
    <r>
      <t xml:space="preserve"> </t>
    </r>
    <r>
      <rPr>
        <sz val="12"/>
        <color theme="1"/>
        <rFont val="標楷體"/>
        <family val="4"/>
        <charset val="136"/>
      </rPr>
      <t>國賓</t>
    </r>
  </si>
  <si>
    <r>
      <t xml:space="preserve"> </t>
    </r>
    <r>
      <rPr>
        <sz val="12"/>
        <color theme="1"/>
        <rFont val="標楷體"/>
        <family val="4"/>
        <charset val="136"/>
      </rPr>
      <t>六福</t>
    </r>
  </si>
  <si>
    <r>
      <t xml:space="preserve"> </t>
    </r>
    <r>
      <rPr>
        <sz val="12"/>
        <color theme="1"/>
        <rFont val="標楷體"/>
        <family val="4"/>
        <charset val="136"/>
      </rPr>
      <t>第一店</t>
    </r>
  </si>
  <si>
    <r>
      <t xml:space="preserve"> </t>
    </r>
    <r>
      <rPr>
        <sz val="12"/>
        <color theme="1"/>
        <rFont val="標楷體"/>
        <family val="4"/>
        <charset val="136"/>
      </rPr>
      <t>晶華</t>
    </r>
  </si>
  <si>
    <r>
      <t xml:space="preserve"> </t>
    </r>
    <r>
      <rPr>
        <sz val="12"/>
        <color theme="1"/>
        <rFont val="標楷體"/>
        <family val="4"/>
        <charset val="136"/>
      </rPr>
      <t>遠雄來</t>
    </r>
  </si>
  <si>
    <r>
      <t xml:space="preserve"> </t>
    </r>
    <r>
      <rPr>
        <sz val="12"/>
        <color theme="1"/>
        <rFont val="標楷體"/>
        <family val="4"/>
        <charset val="136"/>
      </rPr>
      <t>夏都</t>
    </r>
  </si>
  <si>
    <r>
      <t xml:space="preserve"> </t>
    </r>
    <r>
      <rPr>
        <sz val="12"/>
        <color theme="1"/>
        <rFont val="標楷體"/>
        <family val="4"/>
        <charset val="136"/>
      </rPr>
      <t>美食</t>
    </r>
    <r>
      <rPr>
        <sz val="12"/>
        <color theme="1"/>
        <rFont val="Times New Roman"/>
        <family val="1"/>
      </rPr>
      <t>-KY</t>
    </r>
  </si>
  <si>
    <r>
      <t xml:space="preserve"> </t>
    </r>
    <r>
      <rPr>
        <sz val="12"/>
        <color theme="1"/>
        <rFont val="標楷體"/>
        <family val="4"/>
        <charset val="136"/>
      </rPr>
      <t>王品</t>
    </r>
  </si>
  <si>
    <r>
      <t xml:space="preserve"> </t>
    </r>
    <r>
      <rPr>
        <sz val="12"/>
        <color theme="1"/>
        <rFont val="標楷體"/>
        <family val="4"/>
        <charset val="136"/>
      </rPr>
      <t>雄獅</t>
    </r>
  </si>
  <si>
    <r>
      <t xml:space="preserve"> </t>
    </r>
    <r>
      <rPr>
        <sz val="12"/>
        <color theme="1"/>
        <rFont val="標楷體"/>
        <family val="4"/>
        <charset val="136"/>
      </rPr>
      <t>寒舍</t>
    </r>
  </si>
  <si>
    <r>
      <t xml:space="preserve"> </t>
    </r>
    <r>
      <rPr>
        <sz val="12"/>
        <color theme="1"/>
        <rFont val="標楷體"/>
        <family val="4"/>
        <charset val="136"/>
      </rPr>
      <t>雲品</t>
    </r>
  </si>
  <si>
    <r>
      <t xml:space="preserve"> </t>
    </r>
    <r>
      <rPr>
        <sz val="12"/>
        <color theme="1"/>
        <rFont val="標楷體"/>
        <family val="4"/>
        <charset val="136"/>
      </rPr>
      <t>八方雲集</t>
    </r>
  </si>
  <si>
    <r>
      <t xml:space="preserve"> </t>
    </r>
    <r>
      <rPr>
        <sz val="12"/>
        <color theme="1"/>
        <rFont val="標楷體"/>
        <family val="4"/>
        <charset val="136"/>
      </rPr>
      <t>彰銀</t>
    </r>
  </si>
  <si>
    <r>
      <t xml:space="preserve"> </t>
    </r>
    <r>
      <rPr>
        <sz val="12"/>
        <color theme="1"/>
        <rFont val="標楷體"/>
        <family val="4"/>
        <charset val="136"/>
      </rPr>
      <t>京城銀</t>
    </r>
  </si>
  <si>
    <r>
      <t xml:space="preserve"> </t>
    </r>
    <r>
      <rPr>
        <sz val="12"/>
        <color theme="1"/>
        <rFont val="標楷體"/>
        <family val="4"/>
        <charset val="136"/>
      </rPr>
      <t>台中銀</t>
    </r>
  </si>
  <si>
    <r>
      <t xml:space="preserve"> </t>
    </r>
    <r>
      <rPr>
        <sz val="12"/>
        <color theme="1"/>
        <rFont val="標楷體"/>
        <family val="4"/>
        <charset val="136"/>
      </rPr>
      <t>旺旺保</t>
    </r>
  </si>
  <si>
    <r>
      <t xml:space="preserve"> </t>
    </r>
    <r>
      <rPr>
        <sz val="12"/>
        <color theme="1"/>
        <rFont val="標楷體"/>
        <family val="4"/>
        <charset val="136"/>
      </rPr>
      <t>華票</t>
    </r>
  </si>
  <si>
    <r>
      <t xml:space="preserve"> </t>
    </r>
    <r>
      <rPr>
        <sz val="12"/>
        <color theme="1"/>
        <rFont val="標楷體"/>
        <family val="4"/>
        <charset val="136"/>
      </rPr>
      <t>台產</t>
    </r>
  </si>
  <si>
    <r>
      <t xml:space="preserve"> </t>
    </r>
    <r>
      <rPr>
        <sz val="12"/>
        <color theme="1"/>
        <rFont val="標楷體"/>
        <family val="4"/>
        <charset val="136"/>
      </rPr>
      <t>臺企銀</t>
    </r>
  </si>
  <si>
    <r>
      <t xml:space="preserve"> </t>
    </r>
    <r>
      <rPr>
        <sz val="12"/>
        <color theme="1"/>
        <rFont val="標楷體"/>
        <family val="4"/>
        <charset val="136"/>
      </rPr>
      <t>高雄銀</t>
    </r>
  </si>
  <si>
    <r>
      <t xml:space="preserve"> </t>
    </r>
    <r>
      <rPr>
        <sz val="12"/>
        <color theme="1"/>
        <rFont val="標楷體"/>
        <family val="4"/>
        <charset val="136"/>
      </rPr>
      <t>聯邦銀</t>
    </r>
  </si>
  <si>
    <r>
      <t xml:space="preserve"> </t>
    </r>
    <r>
      <rPr>
        <sz val="12"/>
        <color theme="1"/>
        <rFont val="標楷體"/>
        <family val="4"/>
        <charset val="136"/>
      </rPr>
      <t>遠東銀</t>
    </r>
  </si>
  <si>
    <r>
      <t xml:space="preserve"> </t>
    </r>
    <r>
      <rPr>
        <sz val="12"/>
        <color theme="1"/>
        <rFont val="標楷體"/>
        <family val="4"/>
        <charset val="136"/>
      </rPr>
      <t>安泰銀</t>
    </r>
  </si>
  <si>
    <r>
      <t xml:space="preserve"> </t>
    </r>
    <r>
      <rPr>
        <sz val="12"/>
        <color theme="1"/>
        <rFont val="標楷體"/>
        <family val="4"/>
        <charset val="136"/>
      </rPr>
      <t>新產</t>
    </r>
  </si>
  <si>
    <r>
      <t xml:space="preserve"> </t>
    </r>
    <r>
      <rPr>
        <sz val="12"/>
        <color theme="1"/>
        <rFont val="標楷體"/>
        <family val="4"/>
        <charset val="136"/>
      </rPr>
      <t>中再保</t>
    </r>
  </si>
  <si>
    <r>
      <t xml:space="preserve"> </t>
    </r>
    <r>
      <rPr>
        <sz val="12"/>
        <color theme="1"/>
        <rFont val="標楷體"/>
        <family val="4"/>
        <charset val="136"/>
      </rPr>
      <t>第一保</t>
    </r>
  </si>
  <si>
    <r>
      <t xml:space="preserve"> </t>
    </r>
    <r>
      <rPr>
        <sz val="12"/>
        <color theme="1"/>
        <rFont val="標楷體"/>
        <family val="4"/>
        <charset val="136"/>
      </rPr>
      <t>統一證</t>
    </r>
  </si>
  <si>
    <r>
      <t xml:space="preserve"> </t>
    </r>
    <r>
      <rPr>
        <sz val="12"/>
        <color theme="1"/>
        <rFont val="標楷體"/>
        <family val="4"/>
        <charset val="136"/>
      </rPr>
      <t>三商壽</t>
    </r>
  </si>
  <si>
    <r>
      <t xml:space="preserve"> </t>
    </r>
    <r>
      <rPr>
        <sz val="12"/>
        <color theme="1"/>
        <rFont val="標楷體"/>
        <family val="4"/>
        <charset val="136"/>
      </rPr>
      <t>華南金</t>
    </r>
  </si>
  <si>
    <r>
      <t xml:space="preserve"> </t>
    </r>
    <r>
      <rPr>
        <sz val="12"/>
        <color theme="1"/>
        <rFont val="標楷體"/>
        <family val="4"/>
        <charset val="136"/>
      </rPr>
      <t>富邦金</t>
    </r>
  </si>
  <si>
    <r>
      <t xml:space="preserve"> </t>
    </r>
    <r>
      <rPr>
        <sz val="12"/>
        <color theme="1"/>
        <rFont val="標楷體"/>
        <family val="4"/>
        <charset val="136"/>
      </rPr>
      <t>國泰金</t>
    </r>
  </si>
  <si>
    <r>
      <t xml:space="preserve"> </t>
    </r>
    <r>
      <rPr>
        <sz val="12"/>
        <color theme="1"/>
        <rFont val="標楷體"/>
        <family val="4"/>
        <charset val="136"/>
      </rPr>
      <t>開發金</t>
    </r>
  </si>
  <si>
    <r>
      <t xml:space="preserve"> </t>
    </r>
    <r>
      <rPr>
        <sz val="12"/>
        <color theme="1"/>
        <rFont val="標楷體"/>
        <family val="4"/>
        <charset val="136"/>
      </rPr>
      <t>玉山金</t>
    </r>
  </si>
  <si>
    <r>
      <t xml:space="preserve"> </t>
    </r>
    <r>
      <rPr>
        <sz val="12"/>
        <color theme="1"/>
        <rFont val="標楷體"/>
        <family val="4"/>
        <charset val="136"/>
      </rPr>
      <t>元大金</t>
    </r>
  </si>
  <si>
    <r>
      <t xml:space="preserve"> </t>
    </r>
    <r>
      <rPr>
        <sz val="12"/>
        <color theme="1"/>
        <rFont val="標楷體"/>
        <family val="4"/>
        <charset val="136"/>
      </rPr>
      <t>兆豐金</t>
    </r>
  </si>
  <si>
    <r>
      <t xml:space="preserve"> </t>
    </r>
    <r>
      <rPr>
        <sz val="12"/>
        <color theme="1"/>
        <rFont val="標楷體"/>
        <family val="4"/>
        <charset val="136"/>
      </rPr>
      <t>台新金</t>
    </r>
  </si>
  <si>
    <r>
      <t xml:space="preserve"> </t>
    </r>
    <r>
      <rPr>
        <sz val="12"/>
        <color theme="1"/>
        <rFont val="標楷體"/>
        <family val="4"/>
        <charset val="136"/>
      </rPr>
      <t>新光金</t>
    </r>
  </si>
  <si>
    <r>
      <t xml:space="preserve"> </t>
    </r>
    <r>
      <rPr>
        <sz val="12"/>
        <color theme="1"/>
        <rFont val="標楷體"/>
        <family val="4"/>
        <charset val="136"/>
      </rPr>
      <t>國票金</t>
    </r>
  </si>
  <si>
    <r>
      <t xml:space="preserve"> </t>
    </r>
    <r>
      <rPr>
        <sz val="12"/>
        <color theme="1"/>
        <rFont val="標楷體"/>
        <family val="4"/>
        <charset val="136"/>
      </rPr>
      <t>永豐金</t>
    </r>
  </si>
  <si>
    <r>
      <t xml:space="preserve"> </t>
    </r>
    <r>
      <rPr>
        <sz val="12"/>
        <color theme="1"/>
        <rFont val="標楷體"/>
        <family val="4"/>
        <charset val="136"/>
      </rPr>
      <t>中信金</t>
    </r>
  </si>
  <si>
    <r>
      <t xml:space="preserve"> </t>
    </r>
    <r>
      <rPr>
        <sz val="12"/>
        <color theme="1"/>
        <rFont val="標楷體"/>
        <family val="4"/>
        <charset val="136"/>
      </rPr>
      <t>第一金</t>
    </r>
  </si>
  <si>
    <r>
      <t xml:space="preserve"> </t>
    </r>
    <r>
      <rPr>
        <sz val="12"/>
        <color theme="1"/>
        <rFont val="標楷體"/>
        <family val="4"/>
        <charset val="136"/>
      </rPr>
      <t>王道銀行</t>
    </r>
  </si>
  <si>
    <r>
      <t xml:space="preserve"> </t>
    </r>
    <r>
      <rPr>
        <sz val="12"/>
        <color theme="1"/>
        <rFont val="標楷體"/>
        <family val="4"/>
        <charset val="136"/>
      </rPr>
      <t>欣欣</t>
    </r>
  </si>
  <si>
    <r>
      <t xml:space="preserve"> </t>
    </r>
    <r>
      <rPr>
        <sz val="12"/>
        <color theme="1"/>
        <rFont val="標楷體"/>
        <family val="4"/>
        <charset val="136"/>
      </rPr>
      <t>遠百</t>
    </r>
  </si>
  <si>
    <r>
      <t xml:space="preserve"> </t>
    </r>
    <r>
      <rPr>
        <sz val="12"/>
        <color theme="1"/>
        <rFont val="標楷體"/>
        <family val="4"/>
        <charset val="136"/>
      </rPr>
      <t>匯僑</t>
    </r>
  </si>
  <si>
    <r>
      <t xml:space="preserve"> </t>
    </r>
    <r>
      <rPr>
        <sz val="12"/>
        <color theme="1"/>
        <rFont val="標楷體"/>
        <family val="4"/>
        <charset val="136"/>
      </rPr>
      <t>三商</t>
    </r>
  </si>
  <si>
    <r>
      <t xml:space="preserve"> </t>
    </r>
    <r>
      <rPr>
        <sz val="12"/>
        <color theme="1"/>
        <rFont val="標楷體"/>
        <family val="4"/>
        <charset val="136"/>
      </rPr>
      <t>高林</t>
    </r>
  </si>
  <si>
    <r>
      <t xml:space="preserve"> </t>
    </r>
    <r>
      <rPr>
        <sz val="12"/>
        <color theme="1"/>
        <rFont val="標楷體"/>
        <family val="4"/>
        <charset val="136"/>
      </rPr>
      <t>特力</t>
    </r>
  </si>
  <si>
    <r>
      <t xml:space="preserve"> </t>
    </r>
    <r>
      <rPr>
        <sz val="12"/>
        <color theme="1"/>
        <rFont val="標楷體"/>
        <family val="4"/>
        <charset val="136"/>
      </rPr>
      <t>統領</t>
    </r>
  </si>
  <si>
    <r>
      <t xml:space="preserve"> </t>
    </r>
    <r>
      <rPr>
        <sz val="12"/>
        <color theme="1"/>
        <rFont val="標楷體"/>
        <family val="4"/>
        <charset val="136"/>
      </rPr>
      <t>麗嬰房</t>
    </r>
  </si>
  <si>
    <r>
      <t xml:space="preserve"> </t>
    </r>
    <r>
      <rPr>
        <sz val="12"/>
        <color theme="1"/>
        <rFont val="標楷體"/>
        <family val="4"/>
        <charset val="136"/>
      </rPr>
      <t>統一超</t>
    </r>
  </si>
  <si>
    <r>
      <t xml:space="preserve"> </t>
    </r>
    <r>
      <rPr>
        <sz val="12"/>
        <color theme="1"/>
        <rFont val="標楷體"/>
        <family val="4"/>
        <charset val="136"/>
      </rPr>
      <t>農林</t>
    </r>
  </si>
  <si>
    <r>
      <t xml:space="preserve"> </t>
    </r>
    <r>
      <rPr>
        <sz val="12"/>
        <color theme="1"/>
        <rFont val="標楷體"/>
        <family val="4"/>
        <charset val="136"/>
      </rPr>
      <t>潤泰全</t>
    </r>
  </si>
  <si>
    <r>
      <t xml:space="preserve"> </t>
    </r>
    <r>
      <rPr>
        <sz val="12"/>
        <color theme="1"/>
        <rFont val="標楷體"/>
        <family val="4"/>
        <charset val="136"/>
      </rPr>
      <t>鼎固</t>
    </r>
    <r>
      <rPr>
        <sz val="12"/>
        <color theme="1"/>
        <rFont val="Times New Roman"/>
        <family val="1"/>
      </rPr>
      <t>-KY</t>
    </r>
  </si>
  <si>
    <r>
      <t xml:space="preserve"> </t>
    </r>
    <r>
      <rPr>
        <sz val="12"/>
        <color theme="1"/>
        <rFont val="標楷體"/>
        <family val="4"/>
        <charset val="136"/>
      </rPr>
      <t>淘帝</t>
    </r>
    <r>
      <rPr>
        <sz val="12"/>
        <color theme="1"/>
        <rFont val="Times New Roman"/>
        <family val="1"/>
      </rPr>
      <t>-KY</t>
    </r>
  </si>
  <si>
    <r>
      <t xml:space="preserve"> </t>
    </r>
    <r>
      <rPr>
        <sz val="12"/>
        <color theme="1"/>
        <rFont val="標楷體"/>
        <family val="4"/>
        <charset val="136"/>
      </rPr>
      <t>凱羿</t>
    </r>
    <r>
      <rPr>
        <sz val="12"/>
        <color theme="1"/>
        <rFont val="Times New Roman"/>
        <family val="1"/>
      </rPr>
      <t>-KY</t>
    </r>
  </si>
  <si>
    <r>
      <t xml:space="preserve"> </t>
    </r>
    <r>
      <rPr>
        <sz val="12"/>
        <color theme="1"/>
        <rFont val="標楷體"/>
        <family val="4"/>
        <charset val="136"/>
      </rPr>
      <t>三商家購</t>
    </r>
  </si>
  <si>
    <r>
      <t xml:space="preserve"> </t>
    </r>
    <r>
      <rPr>
        <sz val="12"/>
        <color theme="1"/>
        <rFont val="標楷體"/>
        <family val="4"/>
        <charset val="136"/>
      </rPr>
      <t>歐格</t>
    </r>
  </si>
  <si>
    <r>
      <t xml:space="preserve"> </t>
    </r>
    <r>
      <rPr>
        <sz val="12"/>
        <color theme="1"/>
        <rFont val="標楷體"/>
        <family val="4"/>
        <charset val="136"/>
      </rPr>
      <t>健和興</t>
    </r>
  </si>
  <si>
    <r>
      <t xml:space="preserve"> </t>
    </r>
    <r>
      <rPr>
        <sz val="12"/>
        <color theme="1"/>
        <rFont val="標楷體"/>
        <family val="4"/>
        <charset val="136"/>
      </rPr>
      <t>豐達科</t>
    </r>
  </si>
  <si>
    <r>
      <t xml:space="preserve"> </t>
    </r>
    <r>
      <rPr>
        <sz val="12"/>
        <color theme="1"/>
        <rFont val="標楷體"/>
        <family val="4"/>
        <charset val="136"/>
      </rPr>
      <t>神基</t>
    </r>
  </si>
  <si>
    <r>
      <t xml:space="preserve"> </t>
    </r>
    <r>
      <rPr>
        <sz val="12"/>
        <color theme="1"/>
        <rFont val="標楷體"/>
        <family val="4"/>
        <charset val="136"/>
      </rPr>
      <t>晶豪科</t>
    </r>
  </si>
  <si>
    <r>
      <t xml:space="preserve"> </t>
    </r>
    <r>
      <rPr>
        <sz val="12"/>
        <color theme="1"/>
        <rFont val="標楷體"/>
        <family val="4"/>
        <charset val="136"/>
      </rPr>
      <t>大立光</t>
    </r>
  </si>
  <si>
    <r>
      <t xml:space="preserve"> </t>
    </r>
    <r>
      <rPr>
        <sz val="12"/>
        <color theme="1"/>
        <rFont val="標楷體"/>
        <family val="4"/>
        <charset val="136"/>
      </rPr>
      <t>華立</t>
    </r>
  </si>
  <si>
    <r>
      <t xml:space="preserve"> </t>
    </r>
    <r>
      <rPr>
        <sz val="12"/>
        <color theme="1"/>
        <rFont val="標楷體"/>
        <family val="4"/>
        <charset val="136"/>
      </rPr>
      <t>今皓</t>
    </r>
  </si>
  <si>
    <r>
      <t xml:space="preserve"> </t>
    </r>
    <r>
      <rPr>
        <sz val="12"/>
        <color theme="1"/>
        <rFont val="標楷體"/>
        <family val="4"/>
        <charset val="136"/>
      </rPr>
      <t>晟銘電</t>
    </r>
  </si>
  <si>
    <r>
      <t xml:space="preserve"> </t>
    </r>
    <r>
      <rPr>
        <sz val="12"/>
        <color theme="1"/>
        <rFont val="標楷體"/>
        <family val="4"/>
        <charset val="136"/>
      </rPr>
      <t>聯陽</t>
    </r>
  </si>
  <si>
    <r>
      <t xml:space="preserve"> </t>
    </r>
    <r>
      <rPr>
        <sz val="12"/>
        <color theme="1"/>
        <rFont val="標楷體"/>
        <family val="4"/>
        <charset val="136"/>
      </rPr>
      <t>全漢</t>
    </r>
  </si>
  <si>
    <r>
      <t xml:space="preserve"> </t>
    </r>
    <r>
      <rPr>
        <sz val="12"/>
        <color theme="1"/>
        <rFont val="標楷體"/>
        <family val="4"/>
        <charset val="136"/>
      </rPr>
      <t>嘉晶</t>
    </r>
  </si>
  <si>
    <r>
      <t xml:space="preserve"> </t>
    </r>
    <r>
      <rPr>
        <sz val="12"/>
        <color theme="1"/>
        <rFont val="標楷體"/>
        <family val="4"/>
        <charset val="136"/>
      </rPr>
      <t>奇鋐</t>
    </r>
  </si>
  <si>
    <r>
      <t xml:space="preserve"> </t>
    </r>
    <r>
      <rPr>
        <sz val="12"/>
        <color theme="1"/>
        <rFont val="標楷體"/>
        <family val="4"/>
        <charset val="136"/>
      </rPr>
      <t>同開</t>
    </r>
  </si>
  <si>
    <r>
      <t xml:space="preserve"> </t>
    </r>
    <r>
      <rPr>
        <sz val="12"/>
        <color theme="1"/>
        <rFont val="標楷體"/>
        <family val="4"/>
        <charset val="136"/>
      </rPr>
      <t>亞光</t>
    </r>
  </si>
  <si>
    <r>
      <t xml:space="preserve"> </t>
    </r>
    <r>
      <rPr>
        <sz val="12"/>
        <color theme="1"/>
        <rFont val="標楷體"/>
        <family val="4"/>
        <charset val="136"/>
      </rPr>
      <t>鴻名</t>
    </r>
  </si>
  <si>
    <r>
      <t xml:space="preserve"> </t>
    </r>
    <r>
      <rPr>
        <sz val="12"/>
        <color theme="1"/>
        <rFont val="標楷體"/>
        <family val="4"/>
        <charset val="136"/>
      </rPr>
      <t>威強電</t>
    </r>
  </si>
  <si>
    <r>
      <t xml:space="preserve"> </t>
    </r>
    <r>
      <rPr>
        <sz val="12"/>
        <color theme="1"/>
        <rFont val="標楷體"/>
        <family val="4"/>
        <charset val="136"/>
      </rPr>
      <t>信邦</t>
    </r>
  </si>
  <si>
    <r>
      <t xml:space="preserve"> </t>
    </r>
    <r>
      <rPr>
        <sz val="12"/>
        <color theme="1"/>
        <rFont val="標楷體"/>
        <family val="4"/>
        <charset val="136"/>
      </rPr>
      <t>憶聲</t>
    </r>
  </si>
  <si>
    <r>
      <t xml:space="preserve"> </t>
    </r>
    <r>
      <rPr>
        <sz val="12"/>
        <color theme="1"/>
        <rFont val="標楷體"/>
        <family val="4"/>
        <charset val="136"/>
      </rPr>
      <t>星通</t>
    </r>
  </si>
  <si>
    <r>
      <t xml:space="preserve"> </t>
    </r>
    <r>
      <rPr>
        <sz val="12"/>
        <color theme="1"/>
        <rFont val="標楷體"/>
        <family val="4"/>
        <charset val="136"/>
      </rPr>
      <t>禾伸堂</t>
    </r>
  </si>
  <si>
    <r>
      <t xml:space="preserve"> </t>
    </r>
    <r>
      <rPr>
        <sz val="12"/>
        <color theme="1"/>
        <rFont val="標楷體"/>
        <family val="4"/>
        <charset val="136"/>
      </rPr>
      <t>盛達</t>
    </r>
  </si>
  <si>
    <r>
      <t xml:space="preserve"> </t>
    </r>
    <r>
      <rPr>
        <sz val="12"/>
        <color theme="1"/>
        <rFont val="標楷體"/>
        <family val="4"/>
        <charset val="136"/>
      </rPr>
      <t>增你強</t>
    </r>
  </si>
  <si>
    <r>
      <t xml:space="preserve"> </t>
    </r>
    <r>
      <rPr>
        <sz val="12"/>
        <color theme="1"/>
        <rFont val="標楷體"/>
        <family val="4"/>
        <charset val="136"/>
      </rPr>
      <t>零壹</t>
    </r>
  </si>
  <si>
    <r>
      <t xml:space="preserve"> </t>
    </r>
    <r>
      <rPr>
        <sz val="12"/>
        <color theme="1"/>
        <rFont val="標楷體"/>
        <family val="4"/>
        <charset val="136"/>
      </rPr>
      <t>德律</t>
    </r>
  </si>
  <si>
    <r>
      <t xml:space="preserve"> </t>
    </r>
    <r>
      <rPr>
        <sz val="12"/>
        <color theme="1"/>
        <rFont val="標楷體"/>
        <family val="4"/>
        <charset val="136"/>
      </rPr>
      <t>佰鴻</t>
    </r>
  </si>
  <si>
    <r>
      <t xml:space="preserve"> </t>
    </r>
    <r>
      <rPr>
        <sz val="12"/>
        <color theme="1"/>
        <rFont val="標楷體"/>
        <family val="4"/>
        <charset val="136"/>
      </rPr>
      <t>偉訓</t>
    </r>
  </si>
  <si>
    <r>
      <t xml:space="preserve"> </t>
    </r>
    <r>
      <rPr>
        <sz val="12"/>
        <color theme="1"/>
        <rFont val="標楷體"/>
        <family val="4"/>
        <charset val="136"/>
      </rPr>
      <t>威健</t>
    </r>
  </si>
  <si>
    <r>
      <t xml:space="preserve"> </t>
    </r>
    <r>
      <rPr>
        <sz val="12"/>
        <color theme="1"/>
        <rFont val="標楷體"/>
        <family val="4"/>
        <charset val="136"/>
      </rPr>
      <t>聯詠</t>
    </r>
  </si>
  <si>
    <r>
      <t xml:space="preserve"> </t>
    </r>
    <r>
      <rPr>
        <sz val="12"/>
        <color theme="1"/>
        <rFont val="標楷體"/>
        <family val="4"/>
        <charset val="136"/>
      </rPr>
      <t>智原</t>
    </r>
  </si>
  <si>
    <r>
      <t xml:space="preserve"> </t>
    </r>
    <r>
      <rPr>
        <sz val="12"/>
        <color theme="1"/>
        <rFont val="標楷體"/>
        <family val="4"/>
        <charset val="136"/>
      </rPr>
      <t>文曄</t>
    </r>
  </si>
  <si>
    <r>
      <t xml:space="preserve"> </t>
    </r>
    <r>
      <rPr>
        <sz val="12"/>
        <color theme="1"/>
        <rFont val="標楷體"/>
        <family val="4"/>
        <charset val="136"/>
      </rPr>
      <t>欣興</t>
    </r>
  </si>
  <si>
    <r>
      <t xml:space="preserve"> </t>
    </r>
    <r>
      <rPr>
        <sz val="12"/>
        <color theme="1"/>
        <rFont val="標楷體"/>
        <family val="4"/>
        <charset val="136"/>
      </rPr>
      <t>全台</t>
    </r>
  </si>
  <si>
    <r>
      <t xml:space="preserve"> </t>
    </r>
    <r>
      <rPr>
        <sz val="12"/>
        <color theme="1"/>
        <rFont val="標楷體"/>
        <family val="4"/>
        <charset val="136"/>
      </rPr>
      <t>遠見</t>
    </r>
  </si>
  <si>
    <r>
      <t xml:space="preserve"> </t>
    </r>
    <r>
      <rPr>
        <sz val="12"/>
        <color theme="1"/>
        <rFont val="標楷體"/>
        <family val="4"/>
        <charset val="136"/>
      </rPr>
      <t>揚智</t>
    </r>
  </si>
  <si>
    <r>
      <t xml:space="preserve"> </t>
    </r>
    <r>
      <rPr>
        <sz val="12"/>
        <color theme="1"/>
        <rFont val="標楷體"/>
        <family val="4"/>
        <charset val="136"/>
      </rPr>
      <t>晶技</t>
    </r>
  </si>
  <si>
    <r>
      <t xml:space="preserve"> </t>
    </r>
    <r>
      <rPr>
        <sz val="12"/>
        <color theme="1"/>
        <rFont val="標楷體"/>
        <family val="4"/>
        <charset val="136"/>
      </rPr>
      <t>科風</t>
    </r>
  </si>
  <si>
    <r>
      <t xml:space="preserve"> </t>
    </r>
    <r>
      <rPr>
        <sz val="12"/>
        <color theme="1"/>
        <rFont val="標楷體"/>
        <family val="4"/>
        <charset val="136"/>
      </rPr>
      <t>健鼎</t>
    </r>
  </si>
  <si>
    <r>
      <t xml:space="preserve"> </t>
    </r>
    <r>
      <rPr>
        <sz val="12"/>
        <color theme="1"/>
        <rFont val="標楷體"/>
        <family val="4"/>
        <charset val="136"/>
      </rPr>
      <t>台灣大</t>
    </r>
  </si>
  <si>
    <r>
      <t xml:space="preserve"> </t>
    </r>
    <r>
      <rPr>
        <sz val="12"/>
        <color theme="1"/>
        <rFont val="標楷體"/>
        <family val="4"/>
        <charset val="136"/>
      </rPr>
      <t>建碁</t>
    </r>
  </si>
  <si>
    <r>
      <t xml:space="preserve"> </t>
    </r>
    <r>
      <rPr>
        <sz val="12"/>
        <color theme="1"/>
        <rFont val="標楷體"/>
        <family val="4"/>
        <charset val="136"/>
      </rPr>
      <t>訊舟</t>
    </r>
  </si>
  <si>
    <r>
      <t xml:space="preserve"> </t>
    </r>
    <r>
      <rPr>
        <sz val="12"/>
        <color theme="1"/>
        <rFont val="標楷體"/>
        <family val="4"/>
        <charset val="136"/>
      </rPr>
      <t>益登</t>
    </r>
  </si>
  <si>
    <r>
      <t xml:space="preserve"> </t>
    </r>
    <r>
      <rPr>
        <sz val="12"/>
        <color theme="1"/>
        <rFont val="標楷體"/>
        <family val="4"/>
        <charset val="136"/>
      </rPr>
      <t>和鑫</t>
    </r>
  </si>
  <si>
    <r>
      <t xml:space="preserve"> </t>
    </r>
    <r>
      <rPr>
        <sz val="12"/>
        <color theme="1"/>
        <rFont val="標楷體"/>
        <family val="4"/>
        <charset val="136"/>
      </rPr>
      <t>鈺德</t>
    </r>
  </si>
  <si>
    <r>
      <t xml:space="preserve"> </t>
    </r>
    <r>
      <rPr>
        <sz val="12"/>
        <color theme="1"/>
        <rFont val="標楷體"/>
        <family val="4"/>
        <charset val="136"/>
      </rPr>
      <t>力特</t>
    </r>
  </si>
  <si>
    <r>
      <t xml:space="preserve"> </t>
    </r>
    <r>
      <rPr>
        <sz val="12"/>
        <color theme="1"/>
        <rFont val="標楷體"/>
        <family val="4"/>
        <charset val="136"/>
      </rPr>
      <t>夆典</t>
    </r>
  </si>
  <si>
    <r>
      <t xml:space="preserve"> </t>
    </r>
    <r>
      <rPr>
        <sz val="12"/>
        <color theme="1"/>
        <rFont val="標楷體"/>
        <family val="4"/>
        <charset val="136"/>
      </rPr>
      <t>立萬利</t>
    </r>
  </si>
  <si>
    <r>
      <t xml:space="preserve"> </t>
    </r>
    <r>
      <rPr>
        <sz val="12"/>
        <color theme="1"/>
        <rFont val="標楷體"/>
        <family val="4"/>
        <charset val="136"/>
      </rPr>
      <t>蔚華科</t>
    </r>
  </si>
  <si>
    <r>
      <t xml:space="preserve"> </t>
    </r>
    <r>
      <rPr>
        <sz val="12"/>
        <color theme="1"/>
        <rFont val="標楷體"/>
        <family val="4"/>
        <charset val="136"/>
      </rPr>
      <t>總太</t>
    </r>
  </si>
  <si>
    <r>
      <t xml:space="preserve"> </t>
    </r>
    <r>
      <rPr>
        <sz val="12"/>
        <color theme="1"/>
        <rFont val="標楷體"/>
        <family val="4"/>
        <charset val="136"/>
      </rPr>
      <t>喬鼎</t>
    </r>
  </si>
  <si>
    <r>
      <t xml:space="preserve"> </t>
    </r>
    <r>
      <rPr>
        <sz val="12"/>
        <color theme="1"/>
        <rFont val="標楷體"/>
        <family val="4"/>
        <charset val="136"/>
      </rPr>
      <t>立德</t>
    </r>
  </si>
  <si>
    <r>
      <t xml:space="preserve"> </t>
    </r>
    <r>
      <rPr>
        <sz val="12"/>
        <color theme="1"/>
        <rFont val="標楷體"/>
        <family val="4"/>
        <charset val="136"/>
      </rPr>
      <t>華晶科</t>
    </r>
  </si>
  <si>
    <r>
      <t xml:space="preserve"> </t>
    </r>
    <r>
      <rPr>
        <sz val="12"/>
        <color theme="1"/>
        <rFont val="標楷體"/>
        <family val="4"/>
        <charset val="136"/>
      </rPr>
      <t>銘異</t>
    </r>
  </si>
  <si>
    <r>
      <t xml:space="preserve"> </t>
    </r>
    <r>
      <rPr>
        <sz val="12"/>
        <color theme="1"/>
        <rFont val="標楷體"/>
        <family val="4"/>
        <charset val="136"/>
      </rPr>
      <t>建漢</t>
    </r>
  </si>
  <si>
    <r>
      <t xml:space="preserve"> </t>
    </r>
    <r>
      <rPr>
        <sz val="12"/>
        <color theme="1"/>
        <rFont val="標楷體"/>
        <family val="4"/>
        <charset val="136"/>
      </rPr>
      <t>日電貿</t>
    </r>
  </si>
  <si>
    <r>
      <t xml:space="preserve"> </t>
    </r>
    <r>
      <rPr>
        <sz val="12"/>
        <color theme="1"/>
        <rFont val="標楷體"/>
        <family val="4"/>
        <charset val="136"/>
      </rPr>
      <t>鴻碩</t>
    </r>
  </si>
  <si>
    <r>
      <t xml:space="preserve"> </t>
    </r>
    <r>
      <rPr>
        <sz val="12"/>
        <color theme="1"/>
        <rFont val="標楷體"/>
        <family val="4"/>
        <charset val="136"/>
      </rPr>
      <t>聯傑</t>
    </r>
  </si>
  <si>
    <r>
      <t xml:space="preserve"> </t>
    </r>
    <r>
      <rPr>
        <sz val="12"/>
        <color theme="1"/>
        <rFont val="標楷體"/>
        <family val="4"/>
        <charset val="136"/>
      </rPr>
      <t>一零四</t>
    </r>
  </si>
  <si>
    <r>
      <t xml:space="preserve"> </t>
    </r>
    <r>
      <rPr>
        <sz val="12"/>
        <color theme="1"/>
        <rFont val="標楷體"/>
        <family val="4"/>
        <charset val="136"/>
      </rPr>
      <t>耀登</t>
    </r>
  </si>
  <si>
    <r>
      <t xml:space="preserve"> </t>
    </r>
    <r>
      <rPr>
        <sz val="12"/>
        <color theme="1"/>
        <rFont val="標楷體"/>
        <family val="4"/>
        <charset val="136"/>
      </rPr>
      <t>正達</t>
    </r>
  </si>
  <si>
    <r>
      <t xml:space="preserve"> </t>
    </r>
    <r>
      <rPr>
        <sz val="12"/>
        <color theme="1"/>
        <rFont val="標楷體"/>
        <family val="4"/>
        <charset val="136"/>
      </rPr>
      <t>景岳</t>
    </r>
  </si>
  <si>
    <r>
      <t xml:space="preserve"> </t>
    </r>
    <r>
      <rPr>
        <sz val="12"/>
        <color theme="1"/>
        <rFont val="標楷體"/>
        <family val="4"/>
        <charset val="136"/>
      </rPr>
      <t>大量</t>
    </r>
  </si>
  <si>
    <r>
      <t xml:space="preserve"> </t>
    </r>
    <r>
      <rPr>
        <sz val="12"/>
        <color theme="1"/>
        <rFont val="標楷體"/>
        <family val="4"/>
        <charset val="136"/>
      </rPr>
      <t>景碩</t>
    </r>
  </si>
  <si>
    <r>
      <t xml:space="preserve"> </t>
    </r>
    <r>
      <rPr>
        <sz val="12"/>
        <color theme="1"/>
        <rFont val="標楷體"/>
        <family val="4"/>
        <charset val="136"/>
      </rPr>
      <t>全科</t>
    </r>
  </si>
  <si>
    <r>
      <t xml:space="preserve"> </t>
    </r>
    <r>
      <rPr>
        <sz val="12"/>
        <color theme="1"/>
        <rFont val="標楷體"/>
        <family val="4"/>
        <charset val="136"/>
      </rPr>
      <t>晟鈦</t>
    </r>
  </si>
  <si>
    <r>
      <t xml:space="preserve"> </t>
    </r>
    <r>
      <rPr>
        <sz val="12"/>
        <color theme="1"/>
        <rFont val="標楷體"/>
        <family val="4"/>
        <charset val="136"/>
      </rPr>
      <t>緯創</t>
    </r>
  </si>
  <si>
    <r>
      <t xml:space="preserve"> </t>
    </r>
    <r>
      <rPr>
        <sz val="12"/>
        <color theme="1"/>
        <rFont val="標楷體"/>
        <family val="4"/>
        <charset val="136"/>
      </rPr>
      <t>虹冠電</t>
    </r>
  </si>
  <si>
    <r>
      <t xml:space="preserve"> </t>
    </r>
    <r>
      <rPr>
        <sz val="12"/>
        <color theme="1"/>
        <rFont val="標楷體"/>
        <family val="4"/>
        <charset val="136"/>
      </rPr>
      <t>昇陽</t>
    </r>
  </si>
  <si>
    <r>
      <t xml:space="preserve"> </t>
    </r>
    <r>
      <rPr>
        <sz val="12"/>
        <color theme="1"/>
        <rFont val="標楷體"/>
        <family val="4"/>
        <charset val="136"/>
      </rPr>
      <t>勝德</t>
    </r>
  </si>
  <si>
    <r>
      <t xml:space="preserve"> </t>
    </r>
    <r>
      <rPr>
        <sz val="12"/>
        <color theme="1"/>
        <rFont val="標楷體"/>
        <family val="4"/>
        <charset val="136"/>
      </rPr>
      <t>昇貿</t>
    </r>
  </si>
  <si>
    <r>
      <t xml:space="preserve"> </t>
    </r>
    <r>
      <rPr>
        <sz val="12"/>
        <color theme="1"/>
        <rFont val="標楷體"/>
        <family val="4"/>
        <charset val="136"/>
      </rPr>
      <t>聯德</t>
    </r>
  </si>
  <si>
    <r>
      <t xml:space="preserve"> </t>
    </r>
    <r>
      <rPr>
        <sz val="12"/>
        <color theme="1"/>
        <rFont val="標楷體"/>
        <family val="4"/>
        <charset val="136"/>
      </rPr>
      <t>閎暉</t>
    </r>
  </si>
  <si>
    <r>
      <t xml:space="preserve"> </t>
    </r>
    <r>
      <rPr>
        <sz val="12"/>
        <color theme="1"/>
        <rFont val="標楷體"/>
        <family val="4"/>
        <charset val="136"/>
      </rPr>
      <t>弘憶股</t>
    </r>
  </si>
  <si>
    <r>
      <t xml:space="preserve"> </t>
    </r>
    <r>
      <rPr>
        <sz val="12"/>
        <color theme="1"/>
        <rFont val="標楷體"/>
        <family val="4"/>
        <charset val="136"/>
      </rPr>
      <t>同泰</t>
    </r>
  </si>
  <si>
    <r>
      <t xml:space="preserve"> </t>
    </r>
    <r>
      <rPr>
        <sz val="12"/>
        <color theme="1"/>
        <rFont val="標楷體"/>
        <family val="4"/>
        <charset val="136"/>
      </rPr>
      <t>泰碩</t>
    </r>
  </si>
  <si>
    <r>
      <t xml:space="preserve"> </t>
    </r>
    <r>
      <rPr>
        <sz val="12"/>
        <color theme="1"/>
        <rFont val="標楷體"/>
        <family val="4"/>
        <charset val="136"/>
      </rPr>
      <t>麗清</t>
    </r>
  </si>
  <si>
    <r>
      <t xml:space="preserve"> </t>
    </r>
    <r>
      <rPr>
        <sz val="12"/>
        <color theme="1"/>
        <rFont val="標楷體"/>
        <family val="4"/>
        <charset val="136"/>
      </rPr>
      <t>奇偶</t>
    </r>
  </si>
  <si>
    <r>
      <t xml:space="preserve"> </t>
    </r>
    <r>
      <rPr>
        <sz val="12"/>
        <color theme="1"/>
        <rFont val="標楷體"/>
        <family val="4"/>
        <charset val="136"/>
      </rPr>
      <t>新日興</t>
    </r>
  </si>
  <si>
    <r>
      <t xml:space="preserve"> </t>
    </r>
    <r>
      <rPr>
        <sz val="12"/>
        <color theme="1"/>
        <rFont val="標楷體"/>
        <family val="4"/>
        <charset val="136"/>
      </rPr>
      <t>明泰</t>
    </r>
  </si>
  <si>
    <r>
      <t xml:space="preserve"> </t>
    </r>
    <r>
      <rPr>
        <sz val="12"/>
        <color theme="1"/>
        <rFont val="標楷體"/>
        <family val="4"/>
        <charset val="136"/>
      </rPr>
      <t>玉晶光</t>
    </r>
  </si>
  <si>
    <r>
      <t xml:space="preserve"> </t>
    </r>
    <r>
      <rPr>
        <sz val="12"/>
        <color theme="1"/>
        <rFont val="標楷體"/>
        <family val="4"/>
        <charset val="136"/>
      </rPr>
      <t>京鼎</t>
    </r>
  </si>
  <si>
    <r>
      <t xml:space="preserve"> </t>
    </r>
    <r>
      <rPr>
        <sz val="12"/>
        <color theme="1"/>
        <rFont val="標楷體"/>
        <family val="4"/>
        <charset val="136"/>
      </rPr>
      <t>融程電</t>
    </r>
  </si>
  <si>
    <r>
      <t xml:space="preserve"> </t>
    </r>
    <r>
      <rPr>
        <sz val="12"/>
        <color theme="1"/>
        <rFont val="標楷體"/>
        <family val="4"/>
        <charset val="136"/>
      </rPr>
      <t>譁裕</t>
    </r>
  </si>
  <si>
    <r>
      <t xml:space="preserve"> </t>
    </r>
    <r>
      <rPr>
        <sz val="12"/>
        <color theme="1"/>
        <rFont val="標楷體"/>
        <family val="4"/>
        <charset val="136"/>
      </rPr>
      <t>台端</t>
    </r>
  </si>
  <si>
    <r>
      <t xml:space="preserve"> </t>
    </r>
    <r>
      <rPr>
        <sz val="12"/>
        <color theme="1"/>
        <rFont val="標楷體"/>
        <family val="4"/>
        <charset val="136"/>
      </rPr>
      <t>榮創</t>
    </r>
  </si>
  <si>
    <r>
      <t xml:space="preserve"> </t>
    </r>
    <r>
      <rPr>
        <sz val="12"/>
        <color theme="1"/>
        <rFont val="標楷體"/>
        <family val="4"/>
        <charset val="136"/>
      </rPr>
      <t>創意</t>
    </r>
  </si>
  <si>
    <t>3447</t>
  </si>
  <si>
    <r>
      <t xml:space="preserve"> </t>
    </r>
    <r>
      <rPr>
        <sz val="12"/>
        <color theme="1"/>
        <rFont val="標楷體"/>
        <family val="4"/>
        <charset val="136"/>
      </rPr>
      <t>展達</t>
    </r>
  </si>
  <si>
    <r>
      <t xml:space="preserve"> </t>
    </r>
    <r>
      <rPr>
        <sz val="12"/>
        <color theme="1"/>
        <rFont val="標楷體"/>
        <family val="4"/>
        <charset val="136"/>
      </rPr>
      <t>聯鈞</t>
    </r>
  </si>
  <si>
    <r>
      <t xml:space="preserve"> </t>
    </r>
    <r>
      <rPr>
        <sz val="12"/>
        <color theme="1"/>
        <rFont val="標楷體"/>
        <family val="4"/>
        <charset val="136"/>
      </rPr>
      <t>晶睿</t>
    </r>
  </si>
  <si>
    <r>
      <t xml:space="preserve"> </t>
    </r>
    <r>
      <rPr>
        <sz val="12"/>
        <color theme="1"/>
        <rFont val="標楷體"/>
        <family val="4"/>
        <charset val="136"/>
      </rPr>
      <t>群創</t>
    </r>
  </si>
  <si>
    <r>
      <t xml:space="preserve"> </t>
    </r>
    <r>
      <rPr>
        <sz val="12"/>
        <color theme="1"/>
        <rFont val="標楷體"/>
        <family val="4"/>
        <charset val="136"/>
      </rPr>
      <t>誠研</t>
    </r>
  </si>
  <si>
    <r>
      <t xml:space="preserve"> </t>
    </r>
    <r>
      <rPr>
        <sz val="12"/>
        <color theme="1"/>
        <rFont val="標楷體"/>
        <family val="4"/>
        <charset val="136"/>
      </rPr>
      <t>維熹</t>
    </r>
  </si>
  <si>
    <r>
      <t xml:space="preserve"> </t>
    </r>
    <r>
      <rPr>
        <sz val="12"/>
        <color theme="1"/>
        <rFont val="標楷體"/>
        <family val="4"/>
        <charset val="136"/>
      </rPr>
      <t>揚明光</t>
    </r>
  </si>
  <si>
    <r>
      <t xml:space="preserve"> </t>
    </r>
    <r>
      <rPr>
        <sz val="12"/>
        <color theme="1"/>
        <rFont val="標楷體"/>
        <family val="4"/>
        <charset val="136"/>
      </rPr>
      <t>華擎</t>
    </r>
  </si>
  <si>
    <r>
      <t xml:space="preserve"> </t>
    </r>
    <r>
      <rPr>
        <sz val="12"/>
        <color theme="1"/>
        <rFont val="標楷體"/>
        <family val="4"/>
        <charset val="136"/>
      </rPr>
      <t>柏騰</t>
    </r>
  </si>
  <si>
    <r>
      <t xml:space="preserve"> </t>
    </r>
    <r>
      <rPr>
        <sz val="12"/>
        <color theme="1"/>
        <rFont val="標楷體"/>
        <family val="4"/>
        <charset val="136"/>
      </rPr>
      <t>安馳</t>
    </r>
  </si>
  <si>
    <r>
      <t xml:space="preserve"> </t>
    </r>
    <r>
      <rPr>
        <sz val="12"/>
        <color theme="1"/>
        <rFont val="標楷體"/>
        <family val="4"/>
        <charset val="136"/>
      </rPr>
      <t>晶相光</t>
    </r>
  </si>
  <si>
    <r>
      <t xml:space="preserve"> </t>
    </r>
    <r>
      <rPr>
        <sz val="12"/>
        <color theme="1"/>
        <rFont val="標楷體"/>
        <family val="4"/>
        <charset val="136"/>
      </rPr>
      <t>台勝科</t>
    </r>
  </si>
  <si>
    <r>
      <t xml:space="preserve"> </t>
    </r>
    <r>
      <rPr>
        <sz val="12"/>
        <color theme="1"/>
        <rFont val="標楷體"/>
        <family val="4"/>
        <charset val="136"/>
      </rPr>
      <t>嘉澤</t>
    </r>
  </si>
  <si>
    <r>
      <t xml:space="preserve"> </t>
    </r>
    <r>
      <rPr>
        <sz val="12"/>
        <color theme="1"/>
        <rFont val="標楷體"/>
        <family val="4"/>
        <charset val="136"/>
      </rPr>
      <t>晶彩科</t>
    </r>
  </si>
  <si>
    <r>
      <t xml:space="preserve"> </t>
    </r>
    <r>
      <rPr>
        <sz val="12"/>
        <color theme="1"/>
        <rFont val="標楷體"/>
        <family val="4"/>
        <charset val="136"/>
      </rPr>
      <t>誠創</t>
    </r>
  </si>
  <si>
    <r>
      <t xml:space="preserve"> </t>
    </r>
    <r>
      <rPr>
        <sz val="12"/>
        <color theme="1"/>
        <rFont val="標楷體"/>
        <family val="4"/>
        <charset val="136"/>
      </rPr>
      <t>州巧</t>
    </r>
  </si>
  <si>
    <r>
      <t xml:space="preserve"> </t>
    </r>
    <r>
      <rPr>
        <sz val="12"/>
        <color theme="1"/>
        <rFont val="標楷體"/>
        <family val="4"/>
        <charset val="136"/>
      </rPr>
      <t>敦泰</t>
    </r>
  </si>
  <si>
    <r>
      <t xml:space="preserve"> </t>
    </r>
    <r>
      <rPr>
        <sz val="12"/>
        <color theme="1"/>
        <rFont val="標楷體"/>
        <family val="4"/>
        <charset val="136"/>
      </rPr>
      <t>聯穎</t>
    </r>
  </si>
  <si>
    <r>
      <t xml:space="preserve"> </t>
    </r>
    <r>
      <rPr>
        <sz val="12"/>
        <color theme="1"/>
        <rFont val="標楷體"/>
        <family val="4"/>
        <charset val="136"/>
      </rPr>
      <t>嘉威</t>
    </r>
  </si>
  <si>
    <r>
      <t xml:space="preserve"> </t>
    </r>
    <r>
      <rPr>
        <sz val="12"/>
        <color theme="1"/>
        <rFont val="標楷體"/>
        <family val="4"/>
        <charset val="136"/>
      </rPr>
      <t>牧德</t>
    </r>
  </si>
  <si>
    <r>
      <t xml:space="preserve"> </t>
    </r>
    <r>
      <rPr>
        <sz val="12"/>
        <color theme="1"/>
        <rFont val="標楷體"/>
        <family val="4"/>
        <charset val="136"/>
      </rPr>
      <t>聯合再生</t>
    </r>
  </si>
  <si>
    <r>
      <t xml:space="preserve"> </t>
    </r>
    <r>
      <rPr>
        <sz val="12"/>
        <color theme="1"/>
        <rFont val="標楷體"/>
        <family val="4"/>
        <charset val="136"/>
      </rPr>
      <t>辛耘</t>
    </r>
  </si>
  <si>
    <r>
      <t xml:space="preserve"> </t>
    </r>
    <r>
      <rPr>
        <sz val="12"/>
        <color theme="1"/>
        <rFont val="標楷體"/>
        <family val="4"/>
        <charset val="136"/>
      </rPr>
      <t>通嘉</t>
    </r>
  </si>
  <si>
    <r>
      <t xml:space="preserve"> </t>
    </r>
    <r>
      <rPr>
        <sz val="12"/>
        <color theme="1"/>
        <rFont val="標楷體"/>
        <family val="4"/>
        <charset val="136"/>
      </rPr>
      <t>艾笛森</t>
    </r>
  </si>
  <si>
    <t>3592</t>
  </si>
  <si>
    <r>
      <t xml:space="preserve"> </t>
    </r>
    <r>
      <rPr>
        <sz val="12"/>
        <color theme="1"/>
        <rFont val="標楷體"/>
        <family val="4"/>
        <charset val="136"/>
      </rPr>
      <t>瑞鼎</t>
    </r>
  </si>
  <si>
    <r>
      <t xml:space="preserve"> </t>
    </r>
    <r>
      <rPr>
        <sz val="12"/>
        <color theme="1"/>
        <rFont val="標楷體"/>
        <family val="4"/>
        <charset val="136"/>
      </rPr>
      <t>力銘</t>
    </r>
  </si>
  <si>
    <r>
      <t xml:space="preserve"> </t>
    </r>
    <r>
      <rPr>
        <sz val="12"/>
        <color theme="1"/>
        <rFont val="標楷體"/>
        <family val="4"/>
        <charset val="136"/>
      </rPr>
      <t>智易</t>
    </r>
  </si>
  <si>
    <r>
      <t xml:space="preserve"> </t>
    </r>
    <r>
      <rPr>
        <sz val="12"/>
        <color theme="1"/>
        <rFont val="標楷體"/>
        <family val="4"/>
        <charset val="136"/>
      </rPr>
      <t>宏致</t>
    </r>
  </si>
  <si>
    <r>
      <t xml:space="preserve"> </t>
    </r>
    <r>
      <rPr>
        <sz val="12"/>
        <color theme="1"/>
        <rFont val="標楷體"/>
        <family val="4"/>
        <charset val="136"/>
      </rPr>
      <t>谷崧</t>
    </r>
  </si>
  <si>
    <r>
      <t xml:space="preserve"> </t>
    </r>
    <r>
      <rPr>
        <sz val="12"/>
        <color theme="1"/>
        <rFont val="標楷體"/>
        <family val="4"/>
        <charset val="136"/>
      </rPr>
      <t>碩天</t>
    </r>
  </si>
  <si>
    <r>
      <t xml:space="preserve"> </t>
    </r>
    <r>
      <rPr>
        <sz val="12"/>
        <color theme="1"/>
        <rFont val="標楷體"/>
        <family val="4"/>
        <charset val="136"/>
      </rPr>
      <t>洋華</t>
    </r>
  </si>
  <si>
    <r>
      <t xml:space="preserve"> </t>
    </r>
    <r>
      <rPr>
        <sz val="12"/>
        <color theme="1"/>
        <rFont val="標楷體"/>
        <family val="4"/>
        <charset val="136"/>
      </rPr>
      <t>達邁</t>
    </r>
  </si>
  <si>
    <r>
      <t xml:space="preserve"> </t>
    </r>
    <r>
      <rPr>
        <sz val="12"/>
        <color theme="1"/>
        <rFont val="標楷體"/>
        <family val="4"/>
        <charset val="136"/>
      </rPr>
      <t>精聯</t>
    </r>
  </si>
  <si>
    <r>
      <t xml:space="preserve"> </t>
    </r>
    <r>
      <rPr>
        <sz val="12"/>
        <color theme="1"/>
        <rFont val="標楷體"/>
        <family val="4"/>
        <charset val="136"/>
      </rPr>
      <t>健策</t>
    </r>
  </si>
  <si>
    <r>
      <t xml:space="preserve"> </t>
    </r>
    <r>
      <rPr>
        <sz val="12"/>
        <color theme="1"/>
        <rFont val="標楷體"/>
        <family val="4"/>
        <charset val="136"/>
      </rPr>
      <t>世芯</t>
    </r>
    <r>
      <rPr>
        <sz val="12"/>
        <color theme="1"/>
        <rFont val="Times New Roman"/>
        <family val="1"/>
      </rPr>
      <t>-KY</t>
    </r>
  </si>
  <si>
    <r>
      <t xml:space="preserve"> </t>
    </r>
    <r>
      <rPr>
        <sz val="12"/>
        <color theme="1"/>
        <rFont val="標楷體"/>
        <family val="4"/>
        <charset val="136"/>
      </rPr>
      <t>貿聯</t>
    </r>
    <r>
      <rPr>
        <sz val="12"/>
        <color theme="1"/>
        <rFont val="Times New Roman"/>
        <family val="1"/>
      </rPr>
      <t>-KY</t>
    </r>
  </si>
  <si>
    <r>
      <t xml:space="preserve"> </t>
    </r>
    <r>
      <rPr>
        <sz val="12"/>
        <color theme="1"/>
        <rFont val="標楷體"/>
        <family val="4"/>
        <charset val="136"/>
      </rPr>
      <t>圓展</t>
    </r>
  </si>
  <si>
    <t xml:space="preserve"> TPK-KY</t>
  </si>
  <si>
    <r>
      <t xml:space="preserve"> </t>
    </r>
    <r>
      <rPr>
        <sz val="12"/>
        <color theme="1"/>
        <rFont val="標楷體"/>
        <family val="4"/>
        <charset val="136"/>
      </rPr>
      <t>新至陞</t>
    </r>
  </si>
  <si>
    <r>
      <t xml:space="preserve"> </t>
    </r>
    <r>
      <rPr>
        <sz val="12"/>
        <color theme="1"/>
        <rFont val="標楷體"/>
        <family val="4"/>
        <charset val="136"/>
      </rPr>
      <t>亞太電</t>
    </r>
  </si>
  <si>
    <r>
      <t xml:space="preserve"> </t>
    </r>
    <r>
      <rPr>
        <sz val="12"/>
        <color theme="1"/>
        <rFont val="標楷體"/>
        <family val="4"/>
        <charset val="136"/>
      </rPr>
      <t>達能</t>
    </r>
  </si>
  <si>
    <r>
      <t xml:space="preserve"> </t>
    </r>
    <r>
      <rPr>
        <sz val="12"/>
        <color theme="1"/>
        <rFont val="標楷體"/>
        <family val="4"/>
        <charset val="136"/>
      </rPr>
      <t>海華</t>
    </r>
  </si>
  <si>
    <r>
      <t xml:space="preserve"> </t>
    </r>
    <r>
      <rPr>
        <sz val="12"/>
        <color theme="1"/>
        <rFont val="標楷體"/>
        <family val="4"/>
        <charset val="136"/>
      </rPr>
      <t>大眾控</t>
    </r>
  </si>
  <si>
    <r>
      <t xml:space="preserve"> </t>
    </r>
    <r>
      <rPr>
        <sz val="12"/>
        <color theme="1"/>
        <rFont val="標楷體"/>
        <family val="4"/>
        <charset val="136"/>
      </rPr>
      <t>大聯大</t>
    </r>
  </si>
  <si>
    <r>
      <t xml:space="preserve"> </t>
    </r>
    <r>
      <rPr>
        <sz val="12"/>
        <color theme="1"/>
        <rFont val="標楷體"/>
        <family val="4"/>
        <charset val="136"/>
      </rPr>
      <t>欣陸</t>
    </r>
  </si>
  <si>
    <r>
      <t xml:space="preserve"> </t>
    </r>
    <r>
      <rPr>
        <sz val="12"/>
        <color theme="1"/>
        <rFont val="標楷體"/>
        <family val="4"/>
        <charset val="136"/>
      </rPr>
      <t>合勤控</t>
    </r>
  </si>
  <si>
    <r>
      <t xml:space="preserve"> </t>
    </r>
    <r>
      <rPr>
        <sz val="12"/>
        <color theme="1"/>
        <rFont val="標楷體"/>
        <family val="4"/>
        <charset val="136"/>
      </rPr>
      <t>永信</t>
    </r>
  </si>
  <si>
    <r>
      <t xml:space="preserve"> </t>
    </r>
    <r>
      <rPr>
        <sz val="12"/>
        <color theme="1"/>
        <rFont val="標楷體"/>
        <family val="4"/>
        <charset val="136"/>
      </rPr>
      <t>神達</t>
    </r>
  </si>
  <si>
    <r>
      <t xml:space="preserve"> </t>
    </r>
    <r>
      <rPr>
        <sz val="12"/>
        <color theme="1"/>
        <rFont val="標楷體"/>
        <family val="4"/>
        <charset val="136"/>
      </rPr>
      <t>上緯投控</t>
    </r>
  </si>
  <si>
    <r>
      <t xml:space="preserve"> </t>
    </r>
    <r>
      <rPr>
        <sz val="12"/>
        <color theme="1"/>
        <rFont val="標楷體"/>
        <family val="4"/>
        <charset val="136"/>
      </rPr>
      <t>日月光投控</t>
    </r>
  </si>
  <si>
    <r>
      <t xml:space="preserve"> </t>
    </r>
    <r>
      <rPr>
        <sz val="12"/>
        <color theme="1"/>
        <rFont val="標楷體"/>
        <family val="4"/>
        <charset val="136"/>
      </rPr>
      <t>永崴投控</t>
    </r>
  </si>
  <si>
    <r>
      <t xml:space="preserve"> </t>
    </r>
    <r>
      <rPr>
        <sz val="12"/>
        <color theme="1"/>
        <rFont val="標楷體"/>
        <family val="4"/>
        <charset val="136"/>
      </rPr>
      <t>富采</t>
    </r>
  </si>
  <si>
    <t>3715</t>
  </si>
  <si>
    <r>
      <t xml:space="preserve"> </t>
    </r>
    <r>
      <rPr>
        <sz val="12"/>
        <color theme="1"/>
        <rFont val="標楷體"/>
        <family val="4"/>
        <charset val="136"/>
      </rPr>
      <t>定穎投控</t>
    </r>
  </si>
  <si>
    <r>
      <t xml:space="preserve"> </t>
    </r>
    <r>
      <rPr>
        <sz val="12"/>
        <color theme="1"/>
        <rFont val="標楷體"/>
        <family val="4"/>
        <charset val="136"/>
      </rPr>
      <t>佳醫</t>
    </r>
  </si>
  <si>
    <r>
      <t xml:space="preserve"> </t>
    </r>
    <r>
      <rPr>
        <sz val="12"/>
        <color theme="1"/>
        <rFont val="標楷體"/>
        <family val="4"/>
        <charset val="136"/>
      </rPr>
      <t>雃博</t>
    </r>
  </si>
  <si>
    <r>
      <t xml:space="preserve"> </t>
    </r>
    <r>
      <rPr>
        <sz val="12"/>
        <color theme="1"/>
        <rFont val="標楷體"/>
        <family val="4"/>
        <charset val="136"/>
      </rPr>
      <t>懷特</t>
    </r>
  </si>
  <si>
    <r>
      <t xml:space="preserve"> </t>
    </r>
    <r>
      <rPr>
        <sz val="12"/>
        <color theme="1"/>
        <rFont val="標楷體"/>
        <family val="4"/>
        <charset val="136"/>
      </rPr>
      <t>旭富</t>
    </r>
  </si>
  <si>
    <r>
      <t xml:space="preserve"> </t>
    </r>
    <r>
      <rPr>
        <sz val="12"/>
        <color theme="1"/>
        <rFont val="標楷體"/>
        <family val="4"/>
        <charset val="136"/>
      </rPr>
      <t>亞諾法</t>
    </r>
  </si>
  <si>
    <r>
      <t xml:space="preserve"> </t>
    </r>
    <r>
      <rPr>
        <sz val="12"/>
        <color theme="1"/>
        <rFont val="標楷體"/>
        <family val="4"/>
        <charset val="136"/>
      </rPr>
      <t>麗豐</t>
    </r>
    <r>
      <rPr>
        <sz val="12"/>
        <color theme="1"/>
        <rFont val="Times New Roman"/>
        <family val="1"/>
      </rPr>
      <t>-KY</t>
    </r>
  </si>
  <si>
    <r>
      <t xml:space="preserve"> </t>
    </r>
    <r>
      <rPr>
        <sz val="12"/>
        <color theme="1"/>
        <rFont val="標楷體"/>
        <family val="4"/>
        <charset val="136"/>
      </rPr>
      <t>國光生</t>
    </r>
  </si>
  <si>
    <r>
      <t xml:space="preserve"> </t>
    </r>
    <r>
      <rPr>
        <sz val="12"/>
        <color theme="1"/>
        <rFont val="標楷體"/>
        <family val="4"/>
        <charset val="136"/>
      </rPr>
      <t>全宇生技</t>
    </r>
    <r>
      <rPr>
        <sz val="12"/>
        <color theme="1"/>
        <rFont val="Times New Roman"/>
        <family val="1"/>
      </rPr>
      <t>-KY</t>
    </r>
  </si>
  <si>
    <r>
      <t xml:space="preserve"> </t>
    </r>
    <r>
      <rPr>
        <sz val="12"/>
        <color theme="1"/>
        <rFont val="標楷體"/>
        <family val="4"/>
        <charset val="136"/>
      </rPr>
      <t>訊映</t>
    </r>
  </si>
  <si>
    <r>
      <t xml:space="preserve"> </t>
    </r>
    <r>
      <rPr>
        <sz val="12"/>
        <color theme="1"/>
        <rFont val="標楷體"/>
        <family val="4"/>
        <charset val="136"/>
      </rPr>
      <t>承業醫</t>
    </r>
  </si>
  <si>
    <r>
      <t xml:space="preserve"> </t>
    </r>
    <r>
      <rPr>
        <sz val="12"/>
        <color theme="1"/>
        <rFont val="標楷體"/>
        <family val="4"/>
        <charset val="136"/>
      </rPr>
      <t>佐登</t>
    </r>
    <r>
      <rPr>
        <sz val="12"/>
        <color theme="1"/>
        <rFont val="Times New Roman"/>
        <family val="1"/>
      </rPr>
      <t>-KY</t>
    </r>
  </si>
  <si>
    <r>
      <t xml:space="preserve"> </t>
    </r>
    <r>
      <rPr>
        <sz val="12"/>
        <color theme="1"/>
        <rFont val="標楷體"/>
        <family val="4"/>
        <charset val="136"/>
      </rPr>
      <t>炎洲</t>
    </r>
  </si>
  <si>
    <r>
      <t xml:space="preserve"> </t>
    </r>
    <r>
      <rPr>
        <sz val="12"/>
        <color theme="1"/>
        <rFont val="標楷體"/>
        <family val="4"/>
        <charset val="136"/>
      </rPr>
      <t>如興</t>
    </r>
  </si>
  <si>
    <r>
      <t xml:space="preserve"> </t>
    </r>
    <r>
      <rPr>
        <sz val="12"/>
        <color theme="1"/>
        <rFont val="標楷體"/>
        <family val="4"/>
        <charset val="136"/>
      </rPr>
      <t>利勤</t>
    </r>
  </si>
  <si>
    <r>
      <t xml:space="preserve"> </t>
    </r>
    <r>
      <rPr>
        <sz val="12"/>
        <color theme="1"/>
        <rFont val="標楷體"/>
        <family val="4"/>
        <charset val="136"/>
      </rPr>
      <t>廣越</t>
    </r>
  </si>
  <si>
    <r>
      <t xml:space="preserve"> </t>
    </r>
    <r>
      <rPr>
        <sz val="12"/>
        <color theme="1"/>
        <rFont val="標楷體"/>
        <family val="4"/>
        <charset val="136"/>
      </rPr>
      <t>冠星</t>
    </r>
    <r>
      <rPr>
        <sz val="12"/>
        <color theme="1"/>
        <rFont val="Times New Roman"/>
        <family val="1"/>
      </rPr>
      <t>-KY</t>
    </r>
  </si>
  <si>
    <r>
      <t xml:space="preserve"> </t>
    </r>
    <r>
      <rPr>
        <sz val="12"/>
        <color theme="1"/>
        <rFont val="標楷體"/>
        <family val="4"/>
        <charset val="136"/>
      </rPr>
      <t>宜新實業</t>
    </r>
  </si>
  <si>
    <r>
      <t xml:space="preserve"> </t>
    </r>
    <r>
      <rPr>
        <sz val="12"/>
        <color theme="1"/>
        <rFont val="標楷體"/>
        <family val="4"/>
        <charset val="136"/>
      </rPr>
      <t>東台</t>
    </r>
  </si>
  <si>
    <r>
      <t xml:space="preserve"> </t>
    </r>
    <r>
      <rPr>
        <sz val="12"/>
        <color theme="1"/>
        <rFont val="標楷體"/>
        <family val="4"/>
        <charset val="136"/>
      </rPr>
      <t>瑞智</t>
    </r>
  </si>
  <si>
    <r>
      <t xml:space="preserve"> </t>
    </r>
    <r>
      <rPr>
        <sz val="12"/>
        <color theme="1"/>
        <rFont val="標楷體"/>
        <family val="4"/>
        <charset val="136"/>
      </rPr>
      <t>拓凱</t>
    </r>
  </si>
  <si>
    <r>
      <t xml:space="preserve"> </t>
    </r>
    <r>
      <rPr>
        <sz val="12"/>
        <color theme="1"/>
        <rFont val="標楷體"/>
        <family val="4"/>
        <charset val="136"/>
      </rPr>
      <t>全球傳動</t>
    </r>
  </si>
  <si>
    <r>
      <t xml:space="preserve"> </t>
    </r>
    <r>
      <rPr>
        <sz val="12"/>
        <color theme="1"/>
        <rFont val="標楷體"/>
        <family val="4"/>
        <charset val="136"/>
      </rPr>
      <t>銘鈺</t>
    </r>
  </si>
  <si>
    <r>
      <t xml:space="preserve"> </t>
    </r>
    <r>
      <rPr>
        <sz val="12"/>
        <color theme="1"/>
        <rFont val="標楷體"/>
        <family val="4"/>
        <charset val="136"/>
      </rPr>
      <t>智伸科</t>
    </r>
  </si>
  <si>
    <r>
      <t xml:space="preserve"> </t>
    </r>
    <r>
      <rPr>
        <sz val="12"/>
        <color theme="1"/>
        <rFont val="標楷體"/>
        <family val="4"/>
        <charset val="136"/>
      </rPr>
      <t>力達</t>
    </r>
    <r>
      <rPr>
        <sz val="12"/>
        <color theme="1"/>
        <rFont val="Times New Roman"/>
        <family val="1"/>
      </rPr>
      <t>-KY</t>
    </r>
  </si>
  <si>
    <r>
      <t xml:space="preserve"> </t>
    </r>
    <r>
      <rPr>
        <sz val="12"/>
        <color theme="1"/>
        <rFont val="標楷體"/>
        <family val="4"/>
        <charset val="136"/>
      </rPr>
      <t>氣立</t>
    </r>
  </si>
  <si>
    <r>
      <t xml:space="preserve"> </t>
    </r>
    <r>
      <rPr>
        <sz val="12"/>
        <color theme="1"/>
        <rFont val="標楷體"/>
        <family val="4"/>
        <charset val="136"/>
      </rPr>
      <t>永新</t>
    </r>
    <r>
      <rPr>
        <sz val="12"/>
        <color theme="1"/>
        <rFont val="Times New Roman"/>
        <family val="1"/>
      </rPr>
      <t>-KY</t>
    </r>
  </si>
  <si>
    <r>
      <t xml:space="preserve"> </t>
    </r>
    <r>
      <rPr>
        <sz val="12"/>
        <color theme="1"/>
        <rFont val="標楷體"/>
        <family val="4"/>
        <charset val="136"/>
      </rPr>
      <t>強信</t>
    </r>
    <r>
      <rPr>
        <sz val="12"/>
        <color theme="1"/>
        <rFont val="Times New Roman"/>
        <family val="1"/>
      </rPr>
      <t>-KY</t>
    </r>
  </si>
  <si>
    <r>
      <t xml:space="preserve"> </t>
    </r>
    <r>
      <rPr>
        <sz val="12"/>
        <color theme="1"/>
        <rFont val="標楷體"/>
        <family val="4"/>
        <charset val="136"/>
      </rPr>
      <t>穎漢</t>
    </r>
  </si>
  <si>
    <r>
      <t xml:space="preserve"> </t>
    </r>
    <r>
      <rPr>
        <sz val="12"/>
        <color theme="1"/>
        <rFont val="標楷體"/>
        <family val="4"/>
        <charset val="136"/>
      </rPr>
      <t>元翎</t>
    </r>
  </si>
  <si>
    <r>
      <t xml:space="preserve"> </t>
    </r>
    <r>
      <rPr>
        <sz val="12"/>
        <color theme="1"/>
        <rFont val="標楷體"/>
        <family val="4"/>
        <charset val="136"/>
      </rPr>
      <t>時碩工業</t>
    </r>
  </si>
  <si>
    <r>
      <t xml:space="preserve"> </t>
    </r>
    <r>
      <rPr>
        <sz val="12"/>
        <color theme="1"/>
        <rFont val="標楷體"/>
        <family val="4"/>
        <charset val="136"/>
      </rPr>
      <t>鈞興</t>
    </r>
    <r>
      <rPr>
        <sz val="12"/>
        <color theme="1"/>
        <rFont val="Times New Roman"/>
        <family val="1"/>
      </rPr>
      <t>-KY</t>
    </r>
  </si>
  <si>
    <r>
      <t xml:space="preserve"> </t>
    </r>
    <r>
      <rPr>
        <sz val="12"/>
        <color theme="1"/>
        <rFont val="標楷體"/>
        <family val="4"/>
        <charset val="136"/>
      </rPr>
      <t>駐龍</t>
    </r>
  </si>
  <si>
    <r>
      <t xml:space="preserve"> </t>
    </r>
    <r>
      <rPr>
        <sz val="12"/>
        <color theme="1"/>
        <rFont val="標楷體"/>
        <family val="4"/>
        <charset val="136"/>
      </rPr>
      <t>大銀微系統</t>
    </r>
  </si>
  <si>
    <r>
      <t xml:space="preserve"> </t>
    </r>
    <r>
      <rPr>
        <sz val="12"/>
        <color theme="1"/>
        <rFont val="標楷體"/>
        <family val="4"/>
        <charset val="136"/>
      </rPr>
      <t>光隆精密</t>
    </r>
    <r>
      <rPr>
        <sz val="12"/>
        <color theme="1"/>
        <rFont val="Times New Roman"/>
        <family val="1"/>
      </rPr>
      <t>-KY</t>
    </r>
  </si>
  <si>
    <t>4583</t>
  </si>
  <si>
    <r>
      <t xml:space="preserve"> </t>
    </r>
    <r>
      <rPr>
        <sz val="12"/>
        <color theme="1"/>
        <rFont val="標楷體"/>
        <family val="4"/>
        <charset val="136"/>
      </rPr>
      <t>台灣精銳</t>
    </r>
  </si>
  <si>
    <r>
      <t xml:space="preserve"> </t>
    </r>
    <r>
      <rPr>
        <sz val="12"/>
        <color theme="1"/>
        <rFont val="標楷體"/>
        <family val="4"/>
        <charset val="136"/>
      </rPr>
      <t>德淵</t>
    </r>
  </si>
  <si>
    <r>
      <t xml:space="preserve"> </t>
    </r>
    <r>
      <rPr>
        <sz val="12"/>
        <color theme="1"/>
        <rFont val="標楷體"/>
        <family val="4"/>
        <charset val="136"/>
      </rPr>
      <t>國精化</t>
    </r>
  </si>
  <si>
    <r>
      <t xml:space="preserve"> </t>
    </r>
    <r>
      <rPr>
        <sz val="12"/>
        <color theme="1"/>
        <rFont val="標楷體"/>
        <family val="4"/>
        <charset val="136"/>
      </rPr>
      <t>華廣</t>
    </r>
  </si>
  <si>
    <r>
      <t xml:space="preserve"> </t>
    </r>
    <r>
      <rPr>
        <sz val="12"/>
        <color theme="1"/>
        <rFont val="標楷體"/>
        <family val="4"/>
        <charset val="136"/>
      </rPr>
      <t>康普</t>
    </r>
  </si>
  <si>
    <r>
      <t xml:space="preserve"> </t>
    </r>
    <r>
      <rPr>
        <sz val="12"/>
        <color theme="1"/>
        <rFont val="標楷體"/>
        <family val="4"/>
        <charset val="136"/>
      </rPr>
      <t>台耀</t>
    </r>
  </si>
  <si>
    <r>
      <t xml:space="preserve"> </t>
    </r>
    <r>
      <rPr>
        <sz val="12"/>
        <color theme="1"/>
        <rFont val="標楷體"/>
        <family val="4"/>
        <charset val="136"/>
      </rPr>
      <t>三福化</t>
    </r>
  </si>
  <si>
    <r>
      <t xml:space="preserve"> </t>
    </r>
    <r>
      <rPr>
        <sz val="12"/>
        <color theme="1"/>
        <rFont val="標楷體"/>
        <family val="4"/>
        <charset val="136"/>
      </rPr>
      <t>材料</t>
    </r>
    <r>
      <rPr>
        <sz val="12"/>
        <color theme="1"/>
        <rFont val="Times New Roman"/>
        <family val="1"/>
      </rPr>
      <t>-KY</t>
    </r>
  </si>
  <si>
    <r>
      <t xml:space="preserve"> </t>
    </r>
    <r>
      <rPr>
        <sz val="12"/>
        <color theme="1"/>
        <rFont val="標楷體"/>
        <family val="4"/>
        <charset val="136"/>
      </rPr>
      <t>雙鍵</t>
    </r>
  </si>
  <si>
    <r>
      <t xml:space="preserve"> </t>
    </r>
    <r>
      <rPr>
        <sz val="12"/>
        <color theme="1"/>
        <rFont val="標楷體"/>
        <family val="4"/>
        <charset val="136"/>
      </rPr>
      <t>南寶</t>
    </r>
  </si>
  <si>
    <r>
      <t xml:space="preserve"> </t>
    </r>
    <r>
      <rPr>
        <sz val="12"/>
        <color theme="1"/>
        <rFont val="標楷體"/>
        <family val="4"/>
        <charset val="136"/>
      </rPr>
      <t>上品</t>
    </r>
  </si>
  <si>
    <r>
      <t xml:space="preserve"> </t>
    </r>
    <r>
      <rPr>
        <sz val="12"/>
        <color theme="1"/>
        <rFont val="標楷體"/>
        <family val="4"/>
        <charset val="136"/>
      </rPr>
      <t>日成</t>
    </r>
    <r>
      <rPr>
        <sz val="12"/>
        <color theme="1"/>
        <rFont val="Times New Roman"/>
        <family val="1"/>
      </rPr>
      <t>-KY</t>
    </r>
  </si>
  <si>
    <r>
      <t xml:space="preserve"> </t>
    </r>
    <r>
      <rPr>
        <sz val="12"/>
        <color theme="1"/>
        <rFont val="標楷體"/>
        <family val="4"/>
        <charset val="136"/>
      </rPr>
      <t>遠傳</t>
    </r>
  </si>
  <si>
    <r>
      <t xml:space="preserve"> </t>
    </r>
    <r>
      <rPr>
        <sz val="12"/>
        <color theme="1"/>
        <rFont val="標楷體"/>
        <family val="4"/>
        <charset val="136"/>
      </rPr>
      <t>正文</t>
    </r>
  </si>
  <si>
    <r>
      <t xml:space="preserve"> </t>
    </r>
    <r>
      <rPr>
        <sz val="12"/>
        <color theme="1"/>
        <rFont val="標楷體"/>
        <family val="4"/>
        <charset val="136"/>
      </rPr>
      <t>聯德控股</t>
    </r>
    <r>
      <rPr>
        <sz val="12"/>
        <color theme="1"/>
        <rFont val="Times New Roman"/>
        <family val="1"/>
      </rPr>
      <t>-KY</t>
    </r>
  </si>
  <si>
    <r>
      <t xml:space="preserve"> </t>
    </r>
    <r>
      <rPr>
        <sz val="12"/>
        <color theme="1"/>
        <rFont val="標楷體"/>
        <family val="4"/>
        <charset val="136"/>
      </rPr>
      <t>致伸</t>
    </r>
  </si>
  <si>
    <r>
      <t xml:space="preserve"> </t>
    </r>
    <r>
      <rPr>
        <sz val="12"/>
        <color theme="1"/>
        <rFont val="標楷體"/>
        <family val="4"/>
        <charset val="136"/>
      </rPr>
      <t>事欣科</t>
    </r>
  </si>
  <si>
    <r>
      <t xml:space="preserve"> </t>
    </r>
    <r>
      <rPr>
        <sz val="12"/>
        <color theme="1"/>
        <rFont val="標楷體"/>
        <family val="4"/>
        <charset val="136"/>
      </rPr>
      <t>新唐</t>
    </r>
  </si>
  <si>
    <r>
      <t xml:space="preserve"> </t>
    </r>
    <r>
      <rPr>
        <sz val="12"/>
        <color theme="1"/>
        <rFont val="標楷體"/>
        <family val="4"/>
        <charset val="136"/>
      </rPr>
      <t>泰鼎</t>
    </r>
    <r>
      <rPr>
        <sz val="12"/>
        <color theme="1"/>
        <rFont val="Times New Roman"/>
        <family val="1"/>
      </rPr>
      <t>-KY</t>
    </r>
  </si>
  <si>
    <r>
      <t xml:space="preserve"> </t>
    </r>
    <r>
      <rPr>
        <sz val="12"/>
        <color theme="1"/>
        <rFont val="標楷體"/>
        <family val="4"/>
        <charset val="136"/>
      </rPr>
      <t>燦星網</t>
    </r>
  </si>
  <si>
    <r>
      <t xml:space="preserve"> </t>
    </r>
    <r>
      <rPr>
        <sz val="12"/>
        <color theme="1"/>
        <rFont val="標楷體"/>
        <family val="4"/>
        <charset val="136"/>
      </rPr>
      <t>太極</t>
    </r>
  </si>
  <si>
    <r>
      <t xml:space="preserve"> </t>
    </r>
    <r>
      <rPr>
        <sz val="12"/>
        <color theme="1"/>
        <rFont val="標楷體"/>
        <family val="4"/>
        <charset val="136"/>
      </rPr>
      <t>茂林</t>
    </r>
    <r>
      <rPr>
        <sz val="12"/>
        <color theme="1"/>
        <rFont val="Times New Roman"/>
        <family val="1"/>
      </rPr>
      <t>-KY</t>
    </r>
  </si>
  <si>
    <r>
      <t xml:space="preserve"> </t>
    </r>
    <r>
      <rPr>
        <sz val="12"/>
        <color theme="1"/>
        <rFont val="標楷體"/>
        <family val="4"/>
        <charset val="136"/>
      </rPr>
      <t>和碩</t>
    </r>
  </si>
  <si>
    <r>
      <t xml:space="preserve"> </t>
    </r>
    <r>
      <rPr>
        <sz val="12"/>
        <color theme="1"/>
        <rFont val="標楷體"/>
        <family val="4"/>
        <charset val="136"/>
      </rPr>
      <t>嘉彰</t>
    </r>
  </si>
  <si>
    <r>
      <t xml:space="preserve"> </t>
    </r>
    <r>
      <rPr>
        <sz val="12"/>
        <color theme="1"/>
        <rFont val="標楷體"/>
        <family val="4"/>
        <charset val="136"/>
      </rPr>
      <t>康控</t>
    </r>
    <r>
      <rPr>
        <sz val="12"/>
        <color theme="1"/>
        <rFont val="Times New Roman"/>
        <family val="1"/>
      </rPr>
      <t>-KY</t>
    </r>
  </si>
  <si>
    <r>
      <t xml:space="preserve"> </t>
    </r>
    <r>
      <rPr>
        <sz val="12"/>
        <color theme="1"/>
        <rFont val="標楷體"/>
        <family val="4"/>
        <charset val="136"/>
      </rPr>
      <t>凌通</t>
    </r>
  </si>
  <si>
    <r>
      <t xml:space="preserve"> </t>
    </r>
    <r>
      <rPr>
        <sz val="12"/>
        <color theme="1"/>
        <rFont val="標楷體"/>
        <family val="4"/>
        <charset val="136"/>
      </rPr>
      <t>光鋐</t>
    </r>
  </si>
  <si>
    <r>
      <t xml:space="preserve"> </t>
    </r>
    <r>
      <rPr>
        <sz val="12"/>
        <color theme="1"/>
        <rFont val="標楷體"/>
        <family val="4"/>
        <charset val="136"/>
      </rPr>
      <t>臻鼎</t>
    </r>
    <r>
      <rPr>
        <sz val="12"/>
        <color theme="1"/>
        <rFont val="Times New Roman"/>
        <family val="1"/>
      </rPr>
      <t>-KY</t>
    </r>
  </si>
  <si>
    <r>
      <t xml:space="preserve"> </t>
    </r>
    <r>
      <rPr>
        <sz val="12"/>
        <color theme="1"/>
        <rFont val="標楷體"/>
        <family val="4"/>
        <charset val="136"/>
      </rPr>
      <t>誠美材</t>
    </r>
  </si>
  <si>
    <r>
      <t xml:space="preserve"> </t>
    </r>
    <r>
      <rPr>
        <sz val="12"/>
        <color theme="1"/>
        <rFont val="標楷體"/>
        <family val="4"/>
        <charset val="136"/>
      </rPr>
      <t>天鈺</t>
    </r>
  </si>
  <si>
    <r>
      <t xml:space="preserve"> </t>
    </r>
    <r>
      <rPr>
        <sz val="12"/>
        <color theme="1"/>
        <rFont val="標楷體"/>
        <family val="4"/>
        <charset val="136"/>
      </rPr>
      <t>十銓</t>
    </r>
  </si>
  <si>
    <r>
      <t xml:space="preserve"> </t>
    </r>
    <r>
      <rPr>
        <sz val="12"/>
        <color theme="1"/>
        <rFont val="標楷體"/>
        <family val="4"/>
        <charset val="136"/>
      </rPr>
      <t>立積</t>
    </r>
  </si>
  <si>
    <r>
      <t xml:space="preserve"> </t>
    </r>
    <r>
      <rPr>
        <sz val="12"/>
        <color theme="1"/>
        <rFont val="標楷體"/>
        <family val="4"/>
        <charset val="136"/>
      </rPr>
      <t>佳凌</t>
    </r>
  </si>
  <si>
    <r>
      <t xml:space="preserve"> </t>
    </r>
    <r>
      <rPr>
        <sz val="12"/>
        <color theme="1"/>
        <rFont val="標楷體"/>
        <family val="4"/>
        <charset val="136"/>
      </rPr>
      <t>眾達</t>
    </r>
    <r>
      <rPr>
        <sz val="12"/>
        <color theme="1"/>
        <rFont val="Times New Roman"/>
        <family val="1"/>
      </rPr>
      <t>-KY</t>
    </r>
  </si>
  <si>
    <r>
      <t xml:space="preserve"> </t>
    </r>
    <r>
      <rPr>
        <sz val="12"/>
        <color theme="1"/>
        <rFont val="標楷體"/>
        <family val="4"/>
        <charset val="136"/>
      </rPr>
      <t>榮科</t>
    </r>
  </si>
  <si>
    <r>
      <t xml:space="preserve"> </t>
    </r>
    <r>
      <rPr>
        <sz val="12"/>
        <color theme="1"/>
        <rFont val="標楷體"/>
        <family val="4"/>
        <charset val="136"/>
      </rPr>
      <t>傳奇</t>
    </r>
  </si>
  <si>
    <r>
      <t xml:space="preserve"> </t>
    </r>
    <r>
      <rPr>
        <sz val="12"/>
        <color theme="1"/>
        <rFont val="標楷體"/>
        <family val="4"/>
        <charset val="136"/>
      </rPr>
      <t>鑫禾</t>
    </r>
  </si>
  <si>
    <r>
      <t xml:space="preserve"> </t>
    </r>
    <r>
      <rPr>
        <sz val="12"/>
        <color theme="1"/>
        <rFont val="標楷體"/>
        <family val="4"/>
        <charset val="136"/>
      </rPr>
      <t>三星</t>
    </r>
  </si>
  <si>
    <r>
      <t xml:space="preserve"> </t>
    </r>
    <r>
      <rPr>
        <sz val="12"/>
        <color theme="1"/>
        <rFont val="標楷體"/>
        <family val="4"/>
        <charset val="136"/>
      </rPr>
      <t>訊連</t>
    </r>
  </si>
  <si>
    <r>
      <t xml:space="preserve"> </t>
    </r>
    <r>
      <rPr>
        <sz val="12"/>
        <color theme="1"/>
        <rFont val="標楷體"/>
        <family val="4"/>
        <charset val="136"/>
      </rPr>
      <t>科嘉</t>
    </r>
    <r>
      <rPr>
        <sz val="12"/>
        <color theme="1"/>
        <rFont val="Times New Roman"/>
        <family val="1"/>
      </rPr>
      <t>-KY</t>
    </r>
  </si>
  <si>
    <r>
      <t xml:space="preserve"> </t>
    </r>
    <r>
      <rPr>
        <sz val="12"/>
        <color theme="1"/>
        <rFont val="標楷體"/>
        <family val="4"/>
        <charset val="136"/>
      </rPr>
      <t>全訊</t>
    </r>
  </si>
  <si>
    <r>
      <t xml:space="preserve"> </t>
    </r>
    <r>
      <rPr>
        <sz val="12"/>
        <color theme="1"/>
        <rFont val="標楷體"/>
        <family val="4"/>
        <charset val="136"/>
      </rPr>
      <t>東科</t>
    </r>
    <r>
      <rPr>
        <sz val="12"/>
        <color theme="1"/>
        <rFont val="Times New Roman"/>
        <family val="1"/>
      </rPr>
      <t>-KY</t>
    </r>
  </si>
  <si>
    <r>
      <t xml:space="preserve"> </t>
    </r>
    <r>
      <rPr>
        <sz val="12"/>
        <color theme="1"/>
        <rFont val="標楷體"/>
        <family val="4"/>
        <charset val="136"/>
      </rPr>
      <t>達興材料</t>
    </r>
  </si>
  <si>
    <r>
      <t xml:space="preserve"> </t>
    </r>
    <r>
      <rPr>
        <sz val="12"/>
        <color theme="1"/>
        <rFont val="標楷體"/>
        <family val="4"/>
        <charset val="136"/>
      </rPr>
      <t>乙盛</t>
    </r>
    <r>
      <rPr>
        <sz val="12"/>
        <color theme="1"/>
        <rFont val="Times New Roman"/>
        <family val="1"/>
      </rPr>
      <t>-KY</t>
    </r>
  </si>
  <si>
    <t>5244</t>
  </si>
  <si>
    <r>
      <t xml:space="preserve"> </t>
    </r>
    <r>
      <rPr>
        <sz val="12"/>
        <color theme="1"/>
        <rFont val="標楷體"/>
        <family val="4"/>
        <charset val="136"/>
      </rPr>
      <t>弘凱</t>
    </r>
  </si>
  <si>
    <r>
      <t xml:space="preserve"> </t>
    </r>
    <r>
      <rPr>
        <sz val="12"/>
        <color theme="1"/>
        <rFont val="標楷體"/>
        <family val="4"/>
        <charset val="136"/>
      </rPr>
      <t>虹堡</t>
    </r>
  </si>
  <si>
    <r>
      <t xml:space="preserve"> </t>
    </r>
    <r>
      <rPr>
        <sz val="12"/>
        <color theme="1"/>
        <rFont val="標楷體"/>
        <family val="4"/>
        <charset val="136"/>
      </rPr>
      <t>祥碩</t>
    </r>
  </si>
  <si>
    <r>
      <t xml:space="preserve"> </t>
    </r>
    <r>
      <rPr>
        <sz val="12"/>
        <color theme="1"/>
        <rFont val="標楷體"/>
        <family val="4"/>
        <charset val="136"/>
      </rPr>
      <t>禾聯碩</t>
    </r>
  </si>
  <si>
    <t xml:space="preserve"> jpp-KY</t>
  </si>
  <si>
    <r>
      <t xml:space="preserve"> </t>
    </r>
    <r>
      <rPr>
        <sz val="12"/>
        <color theme="1"/>
        <rFont val="標楷體"/>
        <family val="4"/>
        <charset val="136"/>
      </rPr>
      <t>界霖</t>
    </r>
  </si>
  <si>
    <r>
      <t xml:space="preserve"> </t>
    </r>
    <r>
      <rPr>
        <sz val="12"/>
        <color theme="1"/>
        <rFont val="標楷體"/>
        <family val="4"/>
        <charset val="136"/>
      </rPr>
      <t>豐祥</t>
    </r>
    <r>
      <rPr>
        <sz val="12"/>
        <color theme="1"/>
        <rFont val="Times New Roman"/>
        <family val="1"/>
      </rPr>
      <t>-KY</t>
    </r>
  </si>
  <si>
    <r>
      <t xml:space="preserve"> </t>
    </r>
    <r>
      <rPr>
        <sz val="12"/>
        <color theme="1"/>
        <rFont val="標楷體"/>
        <family val="4"/>
        <charset val="136"/>
      </rPr>
      <t>桂盟</t>
    </r>
  </si>
  <si>
    <r>
      <t xml:space="preserve"> </t>
    </r>
    <r>
      <rPr>
        <sz val="12"/>
        <color theme="1"/>
        <rFont val="標楷體"/>
        <family val="4"/>
        <charset val="136"/>
      </rPr>
      <t>中磊</t>
    </r>
  </si>
  <si>
    <r>
      <t xml:space="preserve"> </t>
    </r>
    <r>
      <rPr>
        <sz val="12"/>
        <color theme="1"/>
        <rFont val="標楷體"/>
        <family val="4"/>
        <charset val="136"/>
      </rPr>
      <t>崇越</t>
    </r>
  </si>
  <si>
    <r>
      <t xml:space="preserve"> </t>
    </r>
    <r>
      <rPr>
        <sz val="12"/>
        <color theme="1"/>
        <rFont val="標楷體"/>
        <family val="4"/>
        <charset val="136"/>
      </rPr>
      <t>瀚宇博</t>
    </r>
  </si>
  <si>
    <r>
      <t xml:space="preserve"> </t>
    </r>
    <r>
      <rPr>
        <sz val="12"/>
        <color theme="1"/>
        <rFont val="標楷體"/>
        <family val="4"/>
        <charset val="136"/>
      </rPr>
      <t>松翰</t>
    </r>
  </si>
  <si>
    <r>
      <t xml:space="preserve"> </t>
    </r>
    <r>
      <rPr>
        <sz val="12"/>
        <color theme="1"/>
        <rFont val="標楷體"/>
        <family val="4"/>
        <charset val="136"/>
      </rPr>
      <t>慧友</t>
    </r>
  </si>
  <si>
    <r>
      <t xml:space="preserve"> </t>
    </r>
    <r>
      <rPr>
        <sz val="12"/>
        <color theme="1"/>
        <rFont val="標楷體"/>
        <family val="4"/>
        <charset val="136"/>
      </rPr>
      <t>建國</t>
    </r>
  </si>
  <si>
    <r>
      <t xml:space="preserve"> </t>
    </r>
    <r>
      <rPr>
        <sz val="12"/>
        <color theme="1"/>
        <rFont val="標楷體"/>
        <family val="4"/>
        <charset val="136"/>
      </rPr>
      <t>隆大</t>
    </r>
  </si>
  <si>
    <r>
      <t xml:space="preserve"> </t>
    </r>
    <r>
      <rPr>
        <sz val="12"/>
        <color theme="1"/>
        <rFont val="標楷體"/>
        <family val="4"/>
        <charset val="136"/>
      </rPr>
      <t>工信</t>
    </r>
  </si>
  <si>
    <r>
      <t xml:space="preserve"> </t>
    </r>
    <r>
      <rPr>
        <sz val="12"/>
        <color theme="1"/>
        <rFont val="標楷體"/>
        <family val="4"/>
        <charset val="136"/>
      </rPr>
      <t>遠雄</t>
    </r>
  </si>
  <si>
    <r>
      <t xml:space="preserve"> </t>
    </r>
    <r>
      <rPr>
        <sz val="12"/>
        <color theme="1"/>
        <rFont val="標楷體"/>
        <family val="4"/>
        <charset val="136"/>
      </rPr>
      <t>順天</t>
    </r>
  </si>
  <si>
    <r>
      <t xml:space="preserve"> </t>
    </r>
    <r>
      <rPr>
        <sz val="12"/>
        <color theme="1"/>
        <rFont val="標楷體"/>
        <family val="4"/>
        <charset val="136"/>
      </rPr>
      <t>鄉林</t>
    </r>
  </si>
  <si>
    <r>
      <t xml:space="preserve"> </t>
    </r>
    <r>
      <rPr>
        <sz val="12"/>
        <color theme="1"/>
        <rFont val="標楷體"/>
        <family val="4"/>
        <charset val="136"/>
      </rPr>
      <t>皇鼎</t>
    </r>
  </si>
  <si>
    <r>
      <t xml:space="preserve"> </t>
    </r>
    <r>
      <rPr>
        <sz val="12"/>
        <color theme="1"/>
        <rFont val="標楷體"/>
        <family val="4"/>
        <charset val="136"/>
      </rPr>
      <t>長虹</t>
    </r>
  </si>
  <si>
    <r>
      <t xml:space="preserve"> </t>
    </r>
    <r>
      <rPr>
        <sz val="12"/>
        <color theme="1"/>
        <rFont val="標楷體"/>
        <family val="4"/>
        <charset val="136"/>
      </rPr>
      <t>東明</t>
    </r>
    <r>
      <rPr>
        <sz val="12"/>
        <color theme="1"/>
        <rFont val="Times New Roman"/>
        <family val="1"/>
      </rPr>
      <t>-KY</t>
    </r>
  </si>
  <si>
    <r>
      <t xml:space="preserve"> </t>
    </r>
    <r>
      <rPr>
        <sz val="12"/>
        <color theme="1"/>
        <rFont val="標楷體"/>
        <family val="4"/>
        <charset val="136"/>
      </rPr>
      <t>永固</t>
    </r>
    <r>
      <rPr>
        <sz val="12"/>
        <color theme="1"/>
        <rFont val="Times New Roman"/>
        <family val="1"/>
      </rPr>
      <t>-KY</t>
    </r>
  </si>
  <si>
    <r>
      <t xml:space="preserve"> </t>
    </r>
    <r>
      <rPr>
        <sz val="12"/>
        <color theme="1"/>
        <rFont val="標楷體"/>
        <family val="4"/>
        <charset val="136"/>
      </rPr>
      <t>遠雄港</t>
    </r>
  </si>
  <si>
    <r>
      <t xml:space="preserve"> </t>
    </r>
    <r>
      <rPr>
        <sz val="12"/>
        <color theme="1"/>
        <rFont val="標楷體"/>
        <family val="4"/>
        <charset val="136"/>
      </rPr>
      <t>四維航</t>
    </r>
  </si>
  <si>
    <r>
      <t xml:space="preserve"> </t>
    </r>
    <r>
      <rPr>
        <sz val="12"/>
        <color theme="1"/>
        <rFont val="標楷體"/>
        <family val="4"/>
        <charset val="136"/>
      </rPr>
      <t>鳳凰</t>
    </r>
  </si>
  <si>
    <r>
      <t xml:space="preserve"> </t>
    </r>
    <r>
      <rPr>
        <sz val="12"/>
        <color theme="1"/>
        <rFont val="標楷體"/>
        <family val="4"/>
        <charset val="136"/>
      </rPr>
      <t>中租</t>
    </r>
    <r>
      <rPr>
        <sz val="12"/>
        <color theme="1"/>
        <rFont val="Times New Roman"/>
        <family val="1"/>
      </rPr>
      <t>-KY</t>
    </r>
  </si>
  <si>
    <r>
      <t xml:space="preserve"> </t>
    </r>
    <r>
      <rPr>
        <sz val="12"/>
        <color theme="1"/>
        <rFont val="標楷體"/>
        <family val="4"/>
        <charset val="136"/>
      </rPr>
      <t>上海商銀</t>
    </r>
  </si>
  <si>
    <r>
      <t xml:space="preserve"> </t>
    </r>
    <r>
      <rPr>
        <sz val="12"/>
        <color theme="1"/>
        <rFont val="標楷體"/>
        <family val="4"/>
        <charset val="136"/>
      </rPr>
      <t>合庫金</t>
    </r>
  </si>
  <si>
    <r>
      <t xml:space="preserve"> </t>
    </r>
    <r>
      <rPr>
        <sz val="12"/>
        <color theme="1"/>
        <rFont val="標楷體"/>
        <family val="4"/>
        <charset val="136"/>
      </rPr>
      <t>台南</t>
    </r>
    <r>
      <rPr>
        <sz val="12"/>
        <color theme="1"/>
        <rFont val="Times New Roman"/>
        <family val="1"/>
      </rPr>
      <t>-KY</t>
    </r>
  </si>
  <si>
    <r>
      <t xml:space="preserve"> </t>
    </r>
    <r>
      <rPr>
        <sz val="12"/>
        <color theme="1"/>
        <rFont val="標楷體"/>
        <family val="4"/>
        <charset val="136"/>
      </rPr>
      <t>大洋</t>
    </r>
    <r>
      <rPr>
        <sz val="12"/>
        <color theme="1"/>
        <rFont val="Times New Roman"/>
        <family val="1"/>
      </rPr>
      <t>-KY</t>
    </r>
  </si>
  <si>
    <r>
      <t xml:space="preserve"> </t>
    </r>
    <r>
      <rPr>
        <sz val="12"/>
        <color theme="1"/>
        <rFont val="標楷體"/>
        <family val="4"/>
        <charset val="136"/>
      </rPr>
      <t>群益證</t>
    </r>
  </si>
  <si>
    <r>
      <t xml:space="preserve"> </t>
    </r>
    <r>
      <rPr>
        <sz val="12"/>
        <color theme="1"/>
        <rFont val="標楷體"/>
        <family val="4"/>
        <charset val="136"/>
      </rPr>
      <t>群益期</t>
    </r>
  </si>
  <si>
    <r>
      <t xml:space="preserve"> </t>
    </r>
    <r>
      <rPr>
        <sz val="12"/>
        <color theme="1"/>
        <rFont val="標楷體"/>
        <family val="4"/>
        <charset val="136"/>
      </rPr>
      <t>競國</t>
    </r>
  </si>
  <si>
    <r>
      <t xml:space="preserve"> </t>
    </r>
    <r>
      <rPr>
        <sz val="12"/>
        <color theme="1"/>
        <rFont val="標楷體"/>
        <family val="4"/>
        <charset val="136"/>
      </rPr>
      <t>邁達特</t>
    </r>
  </si>
  <si>
    <r>
      <t xml:space="preserve"> </t>
    </r>
    <r>
      <rPr>
        <sz val="12"/>
        <color theme="1"/>
        <rFont val="標楷體"/>
        <family val="4"/>
        <charset val="136"/>
      </rPr>
      <t>鎰勝</t>
    </r>
  </si>
  <si>
    <r>
      <t xml:space="preserve"> </t>
    </r>
    <r>
      <rPr>
        <sz val="12"/>
        <color theme="1"/>
        <rFont val="標楷體"/>
        <family val="4"/>
        <charset val="136"/>
      </rPr>
      <t>彩晶</t>
    </r>
  </si>
  <si>
    <r>
      <t xml:space="preserve"> </t>
    </r>
    <r>
      <rPr>
        <sz val="12"/>
        <color theme="1"/>
        <rFont val="標楷體"/>
        <family val="4"/>
        <charset val="136"/>
      </rPr>
      <t>迎廣</t>
    </r>
  </si>
  <si>
    <r>
      <t xml:space="preserve"> </t>
    </r>
    <r>
      <rPr>
        <sz val="12"/>
        <color theme="1"/>
        <rFont val="標楷體"/>
        <family val="4"/>
        <charset val="136"/>
      </rPr>
      <t>達運</t>
    </r>
  </si>
  <si>
    <r>
      <t xml:space="preserve"> </t>
    </r>
    <r>
      <rPr>
        <sz val="12"/>
        <color theme="1"/>
        <rFont val="標楷體"/>
        <family val="4"/>
        <charset val="136"/>
      </rPr>
      <t>上福</t>
    </r>
  </si>
  <si>
    <r>
      <t xml:space="preserve"> </t>
    </r>
    <r>
      <rPr>
        <sz val="12"/>
        <color theme="1"/>
        <rFont val="標楷體"/>
        <family val="4"/>
        <charset val="136"/>
      </rPr>
      <t>金橋</t>
    </r>
  </si>
  <si>
    <r>
      <t xml:space="preserve"> </t>
    </r>
    <r>
      <rPr>
        <sz val="12"/>
        <color theme="1"/>
        <rFont val="標楷體"/>
        <family val="4"/>
        <charset val="136"/>
      </rPr>
      <t>富爾特</t>
    </r>
  </si>
  <si>
    <r>
      <t xml:space="preserve"> </t>
    </r>
    <r>
      <rPr>
        <sz val="12"/>
        <color theme="1"/>
        <rFont val="標楷體"/>
        <family val="4"/>
        <charset val="136"/>
      </rPr>
      <t>亞翔</t>
    </r>
  </si>
  <si>
    <r>
      <t xml:space="preserve"> </t>
    </r>
    <r>
      <rPr>
        <sz val="12"/>
        <color theme="1"/>
        <rFont val="標楷體"/>
        <family val="4"/>
        <charset val="136"/>
      </rPr>
      <t>柏承</t>
    </r>
  </si>
  <si>
    <r>
      <t xml:space="preserve"> </t>
    </r>
    <r>
      <rPr>
        <sz val="12"/>
        <color theme="1"/>
        <rFont val="標楷體"/>
        <family val="4"/>
        <charset val="136"/>
      </rPr>
      <t>友勁</t>
    </r>
  </si>
  <si>
    <r>
      <t xml:space="preserve"> </t>
    </r>
    <r>
      <rPr>
        <sz val="12"/>
        <color theme="1"/>
        <rFont val="標楷體"/>
        <family val="4"/>
        <charset val="136"/>
      </rPr>
      <t>百一</t>
    </r>
  </si>
  <si>
    <r>
      <t xml:space="preserve"> </t>
    </r>
    <r>
      <rPr>
        <sz val="12"/>
        <color theme="1"/>
        <rFont val="標楷體"/>
        <family val="4"/>
        <charset val="136"/>
      </rPr>
      <t>嘉聯益</t>
    </r>
  </si>
  <si>
    <r>
      <t xml:space="preserve"> </t>
    </r>
    <r>
      <rPr>
        <sz val="12"/>
        <color theme="1"/>
        <rFont val="標楷體"/>
        <family val="4"/>
        <charset val="136"/>
      </rPr>
      <t>鈞寶</t>
    </r>
  </si>
  <si>
    <r>
      <t xml:space="preserve"> </t>
    </r>
    <r>
      <rPr>
        <sz val="12"/>
        <color theme="1"/>
        <rFont val="標楷體"/>
        <family val="4"/>
        <charset val="136"/>
      </rPr>
      <t>華興</t>
    </r>
  </si>
  <si>
    <r>
      <t xml:space="preserve"> </t>
    </r>
    <r>
      <rPr>
        <sz val="12"/>
        <color theme="1"/>
        <rFont val="標楷體"/>
        <family val="4"/>
        <charset val="136"/>
      </rPr>
      <t>浪凡</t>
    </r>
  </si>
  <si>
    <r>
      <t xml:space="preserve"> </t>
    </r>
    <r>
      <rPr>
        <sz val="12"/>
        <color theme="1"/>
        <rFont val="標楷體"/>
        <family val="4"/>
        <charset val="136"/>
      </rPr>
      <t>凌華</t>
    </r>
  </si>
  <si>
    <r>
      <t xml:space="preserve"> </t>
    </r>
    <r>
      <rPr>
        <sz val="12"/>
        <color theme="1"/>
        <rFont val="標楷體"/>
        <family val="4"/>
        <charset val="136"/>
      </rPr>
      <t>宏齊</t>
    </r>
  </si>
  <si>
    <r>
      <t xml:space="preserve"> </t>
    </r>
    <r>
      <rPr>
        <sz val="12"/>
        <color theme="1"/>
        <rFont val="標楷體"/>
        <family val="4"/>
        <charset val="136"/>
      </rPr>
      <t>瑞儀</t>
    </r>
  </si>
  <si>
    <r>
      <t xml:space="preserve"> </t>
    </r>
    <r>
      <rPr>
        <sz val="12"/>
        <color theme="1"/>
        <rFont val="標楷體"/>
        <family val="4"/>
        <charset val="136"/>
      </rPr>
      <t>達麗</t>
    </r>
  </si>
  <si>
    <r>
      <t xml:space="preserve"> </t>
    </r>
    <r>
      <rPr>
        <sz val="12"/>
        <color theme="1"/>
        <rFont val="標楷體"/>
        <family val="4"/>
        <charset val="136"/>
      </rPr>
      <t>關貿</t>
    </r>
  </si>
  <si>
    <r>
      <t xml:space="preserve"> </t>
    </r>
    <r>
      <rPr>
        <sz val="12"/>
        <color theme="1"/>
        <rFont val="標楷體"/>
        <family val="4"/>
        <charset val="136"/>
      </rPr>
      <t>大豐電</t>
    </r>
  </si>
  <si>
    <r>
      <t xml:space="preserve"> </t>
    </r>
    <r>
      <rPr>
        <sz val="12"/>
        <color theme="1"/>
        <rFont val="標楷體"/>
        <family val="4"/>
        <charset val="136"/>
      </rPr>
      <t>豐藝</t>
    </r>
  </si>
  <si>
    <r>
      <t xml:space="preserve"> </t>
    </r>
    <r>
      <rPr>
        <sz val="12"/>
        <color theme="1"/>
        <rFont val="標楷體"/>
        <family val="4"/>
        <charset val="136"/>
      </rPr>
      <t>精成科</t>
    </r>
  </si>
  <si>
    <r>
      <t xml:space="preserve"> </t>
    </r>
    <r>
      <rPr>
        <sz val="12"/>
        <color theme="1"/>
        <rFont val="標楷體"/>
        <family val="4"/>
        <charset val="136"/>
      </rPr>
      <t>巨路</t>
    </r>
  </si>
  <si>
    <r>
      <t xml:space="preserve"> </t>
    </r>
    <r>
      <rPr>
        <sz val="12"/>
        <color theme="1"/>
        <rFont val="標楷體"/>
        <family val="4"/>
        <charset val="136"/>
      </rPr>
      <t>帆宣</t>
    </r>
  </si>
  <si>
    <r>
      <t xml:space="preserve"> </t>
    </r>
    <r>
      <rPr>
        <sz val="12"/>
        <color theme="1"/>
        <rFont val="標楷體"/>
        <family val="4"/>
        <charset val="136"/>
      </rPr>
      <t>佳必琪</t>
    </r>
  </si>
  <si>
    <r>
      <t xml:space="preserve"> </t>
    </r>
    <r>
      <rPr>
        <sz val="12"/>
        <color theme="1"/>
        <rFont val="標楷體"/>
        <family val="4"/>
        <charset val="136"/>
      </rPr>
      <t>亞弘電</t>
    </r>
  </si>
  <si>
    <r>
      <t xml:space="preserve"> </t>
    </r>
    <r>
      <rPr>
        <sz val="12"/>
        <color theme="1"/>
        <rFont val="標楷體"/>
        <family val="4"/>
        <charset val="136"/>
      </rPr>
      <t>盛群</t>
    </r>
  </si>
  <si>
    <r>
      <t xml:space="preserve"> </t>
    </r>
    <r>
      <rPr>
        <sz val="12"/>
        <color theme="1"/>
        <rFont val="標楷體"/>
        <family val="4"/>
        <charset val="136"/>
      </rPr>
      <t>詮欣</t>
    </r>
  </si>
  <si>
    <r>
      <t xml:space="preserve"> </t>
    </r>
    <r>
      <rPr>
        <sz val="12"/>
        <color theme="1"/>
        <rFont val="標楷體"/>
        <family val="4"/>
        <charset val="136"/>
      </rPr>
      <t>飛捷</t>
    </r>
  </si>
  <si>
    <r>
      <t xml:space="preserve"> </t>
    </r>
    <r>
      <rPr>
        <sz val="12"/>
        <color theme="1"/>
        <rFont val="標楷體"/>
        <family val="4"/>
        <charset val="136"/>
      </rPr>
      <t>今國光</t>
    </r>
  </si>
  <si>
    <r>
      <t xml:space="preserve"> </t>
    </r>
    <r>
      <rPr>
        <sz val="12"/>
        <color theme="1"/>
        <rFont val="標楷體"/>
        <family val="4"/>
        <charset val="136"/>
      </rPr>
      <t>聯茂</t>
    </r>
  </si>
  <si>
    <r>
      <t xml:space="preserve"> </t>
    </r>
    <r>
      <rPr>
        <sz val="12"/>
        <color theme="1"/>
        <rFont val="標楷體"/>
        <family val="4"/>
        <charset val="136"/>
      </rPr>
      <t>精誠</t>
    </r>
  </si>
  <si>
    <r>
      <t xml:space="preserve"> </t>
    </r>
    <r>
      <rPr>
        <sz val="12"/>
        <color theme="1"/>
        <rFont val="標楷體"/>
        <family val="4"/>
        <charset val="136"/>
      </rPr>
      <t>和椿</t>
    </r>
  </si>
  <si>
    <r>
      <t xml:space="preserve"> </t>
    </r>
    <r>
      <rPr>
        <sz val="12"/>
        <color theme="1"/>
        <rFont val="標楷體"/>
        <family val="4"/>
        <charset val="136"/>
      </rPr>
      <t>居易</t>
    </r>
  </si>
  <si>
    <r>
      <t xml:space="preserve"> </t>
    </r>
    <r>
      <rPr>
        <sz val="12"/>
        <color theme="1"/>
        <rFont val="標楷體"/>
        <family val="4"/>
        <charset val="136"/>
      </rPr>
      <t>聚鼎</t>
    </r>
  </si>
  <si>
    <r>
      <t xml:space="preserve"> </t>
    </r>
    <r>
      <rPr>
        <sz val="12"/>
        <color theme="1"/>
        <rFont val="標楷體"/>
        <family val="4"/>
        <charset val="136"/>
      </rPr>
      <t>天瀚</t>
    </r>
  </si>
  <si>
    <r>
      <t xml:space="preserve"> </t>
    </r>
    <r>
      <rPr>
        <sz val="12"/>
        <color theme="1"/>
        <rFont val="標楷體"/>
        <family val="4"/>
        <charset val="136"/>
      </rPr>
      <t>光鼎</t>
    </r>
  </si>
  <si>
    <r>
      <t xml:space="preserve"> </t>
    </r>
    <r>
      <rPr>
        <sz val="12"/>
        <color theme="1"/>
        <rFont val="標楷體"/>
        <family val="4"/>
        <charset val="136"/>
      </rPr>
      <t>尼得科超眾</t>
    </r>
  </si>
  <si>
    <r>
      <t xml:space="preserve"> </t>
    </r>
    <r>
      <rPr>
        <sz val="12"/>
        <color theme="1"/>
        <rFont val="標楷體"/>
        <family val="4"/>
        <charset val="136"/>
      </rPr>
      <t>華孚</t>
    </r>
  </si>
  <si>
    <r>
      <t xml:space="preserve"> </t>
    </r>
    <r>
      <rPr>
        <sz val="12"/>
        <color theme="1"/>
        <rFont val="標楷體"/>
        <family val="4"/>
        <charset val="136"/>
      </rPr>
      <t>力成</t>
    </r>
  </si>
  <si>
    <r>
      <t xml:space="preserve"> </t>
    </r>
    <r>
      <rPr>
        <sz val="12"/>
        <color theme="1"/>
        <rFont val="標楷體"/>
        <family val="4"/>
        <charset val="136"/>
      </rPr>
      <t>迅杰</t>
    </r>
  </si>
  <si>
    <r>
      <t xml:space="preserve"> </t>
    </r>
    <r>
      <rPr>
        <sz val="12"/>
        <color theme="1"/>
        <rFont val="標楷體"/>
        <family val="4"/>
        <charset val="136"/>
      </rPr>
      <t>矽格</t>
    </r>
  </si>
  <si>
    <r>
      <t xml:space="preserve"> </t>
    </r>
    <r>
      <rPr>
        <sz val="12"/>
        <color theme="1"/>
        <rFont val="標楷體"/>
        <family val="4"/>
        <charset val="136"/>
      </rPr>
      <t>台郡</t>
    </r>
  </si>
  <si>
    <r>
      <t xml:space="preserve"> </t>
    </r>
    <r>
      <rPr>
        <sz val="12"/>
        <color theme="1"/>
        <rFont val="標楷體"/>
        <family val="4"/>
        <charset val="136"/>
      </rPr>
      <t>同欣電</t>
    </r>
  </si>
  <si>
    <r>
      <t xml:space="preserve"> </t>
    </r>
    <r>
      <rPr>
        <sz val="12"/>
        <color theme="1"/>
        <rFont val="標楷體"/>
        <family val="4"/>
        <charset val="136"/>
      </rPr>
      <t>宏正</t>
    </r>
  </si>
  <si>
    <r>
      <t xml:space="preserve"> </t>
    </r>
    <r>
      <rPr>
        <sz val="12"/>
        <color theme="1"/>
        <rFont val="標楷體"/>
        <family val="4"/>
        <charset val="136"/>
      </rPr>
      <t>台表科</t>
    </r>
  </si>
  <si>
    <r>
      <t xml:space="preserve"> </t>
    </r>
    <r>
      <rPr>
        <sz val="12"/>
        <color theme="1"/>
        <rFont val="標楷體"/>
        <family val="4"/>
        <charset val="136"/>
      </rPr>
      <t>全國電</t>
    </r>
  </si>
  <si>
    <r>
      <t xml:space="preserve"> </t>
    </r>
    <r>
      <rPr>
        <sz val="12"/>
        <color theme="1"/>
        <rFont val="標楷體"/>
        <family val="4"/>
        <charset val="136"/>
      </rPr>
      <t>康舒</t>
    </r>
  </si>
  <si>
    <r>
      <t xml:space="preserve"> </t>
    </r>
    <r>
      <rPr>
        <sz val="12"/>
        <color theme="1"/>
        <rFont val="標楷體"/>
        <family val="4"/>
        <charset val="136"/>
      </rPr>
      <t>淳安</t>
    </r>
  </si>
  <si>
    <r>
      <t xml:space="preserve"> </t>
    </r>
    <r>
      <rPr>
        <sz val="12"/>
        <color theme="1"/>
        <rFont val="標楷體"/>
        <family val="4"/>
        <charset val="136"/>
      </rPr>
      <t>啟碁</t>
    </r>
  </si>
  <si>
    <r>
      <t xml:space="preserve"> </t>
    </r>
    <r>
      <rPr>
        <sz val="12"/>
        <color theme="1"/>
        <rFont val="標楷體"/>
        <family val="4"/>
        <charset val="136"/>
      </rPr>
      <t>聯嘉</t>
    </r>
  </si>
  <si>
    <r>
      <t xml:space="preserve"> </t>
    </r>
    <r>
      <rPr>
        <sz val="12"/>
        <color theme="1"/>
        <rFont val="標楷體"/>
        <family val="4"/>
        <charset val="136"/>
      </rPr>
      <t>悅城</t>
    </r>
  </si>
  <si>
    <r>
      <t xml:space="preserve"> </t>
    </r>
    <r>
      <rPr>
        <sz val="12"/>
        <color theme="1"/>
        <rFont val="標楷體"/>
        <family val="4"/>
        <charset val="136"/>
      </rPr>
      <t>旭隼</t>
    </r>
  </si>
  <si>
    <r>
      <t xml:space="preserve"> </t>
    </r>
    <r>
      <rPr>
        <sz val="12"/>
        <color theme="1"/>
        <rFont val="標楷體"/>
        <family val="4"/>
        <charset val="136"/>
      </rPr>
      <t>群電</t>
    </r>
  </si>
  <si>
    <r>
      <t xml:space="preserve"> </t>
    </r>
    <r>
      <rPr>
        <sz val="12"/>
        <color theme="1"/>
        <rFont val="標楷體"/>
        <family val="4"/>
        <charset val="136"/>
      </rPr>
      <t>樺漢</t>
    </r>
  </si>
  <si>
    <r>
      <t xml:space="preserve"> </t>
    </r>
    <r>
      <rPr>
        <sz val="12"/>
        <color theme="1"/>
        <rFont val="標楷體"/>
        <family val="4"/>
        <charset val="136"/>
      </rPr>
      <t>矽力</t>
    </r>
    <r>
      <rPr>
        <sz val="12"/>
        <color theme="1"/>
        <rFont val="Times New Roman"/>
        <family val="1"/>
      </rPr>
      <t>*-KY</t>
    </r>
  </si>
  <si>
    <r>
      <t xml:space="preserve"> </t>
    </r>
    <r>
      <rPr>
        <sz val="12"/>
        <color theme="1"/>
        <rFont val="標楷體"/>
        <family val="4"/>
        <charset val="136"/>
      </rPr>
      <t>瑞祺電通</t>
    </r>
  </si>
  <si>
    <r>
      <t xml:space="preserve"> </t>
    </r>
    <r>
      <rPr>
        <sz val="12"/>
        <color theme="1"/>
        <rFont val="標楷體"/>
        <family val="4"/>
        <charset val="136"/>
      </rPr>
      <t>統新</t>
    </r>
  </si>
  <si>
    <r>
      <t xml:space="preserve"> </t>
    </r>
    <r>
      <rPr>
        <sz val="12"/>
        <color theme="1"/>
        <rFont val="標楷體"/>
        <family val="4"/>
        <charset val="136"/>
      </rPr>
      <t>光麗</t>
    </r>
    <r>
      <rPr>
        <sz val="12"/>
        <color theme="1"/>
        <rFont val="Times New Roman"/>
        <family val="1"/>
      </rPr>
      <t>-KY</t>
    </r>
  </si>
  <si>
    <r>
      <t xml:space="preserve"> </t>
    </r>
    <r>
      <rPr>
        <sz val="12"/>
        <color theme="1"/>
        <rFont val="標楷體"/>
        <family val="4"/>
        <charset val="136"/>
      </rPr>
      <t>迅得</t>
    </r>
  </si>
  <si>
    <r>
      <t xml:space="preserve"> </t>
    </r>
    <r>
      <rPr>
        <sz val="12"/>
        <color theme="1"/>
        <rFont val="標楷體"/>
        <family val="4"/>
        <charset val="136"/>
      </rPr>
      <t>光聖</t>
    </r>
  </si>
  <si>
    <r>
      <t xml:space="preserve"> </t>
    </r>
    <r>
      <rPr>
        <sz val="12"/>
        <color theme="1"/>
        <rFont val="標楷體"/>
        <family val="4"/>
        <charset val="136"/>
      </rPr>
      <t>元晶</t>
    </r>
  </si>
  <si>
    <r>
      <t xml:space="preserve"> </t>
    </r>
    <r>
      <rPr>
        <sz val="12"/>
        <color theme="1"/>
        <rFont val="標楷體"/>
        <family val="4"/>
        <charset val="136"/>
      </rPr>
      <t>鈺邦</t>
    </r>
  </si>
  <si>
    <r>
      <t xml:space="preserve"> </t>
    </r>
    <r>
      <rPr>
        <sz val="12"/>
        <color theme="1"/>
        <rFont val="標楷體"/>
        <family val="4"/>
        <charset val="136"/>
      </rPr>
      <t>訊芯</t>
    </r>
    <r>
      <rPr>
        <sz val="12"/>
        <color theme="1"/>
        <rFont val="Times New Roman"/>
        <family val="1"/>
      </rPr>
      <t>-KY</t>
    </r>
  </si>
  <si>
    <t xml:space="preserve"> GIS-KY</t>
  </si>
  <si>
    <r>
      <t xml:space="preserve"> </t>
    </r>
    <r>
      <rPr>
        <sz val="12"/>
        <color theme="1"/>
        <rFont val="標楷體"/>
        <family val="4"/>
        <charset val="136"/>
      </rPr>
      <t>台數科</t>
    </r>
  </si>
  <si>
    <r>
      <t xml:space="preserve"> </t>
    </r>
    <r>
      <rPr>
        <sz val="12"/>
        <color theme="1"/>
        <rFont val="標楷體"/>
        <family val="4"/>
        <charset val="136"/>
      </rPr>
      <t>安集</t>
    </r>
  </si>
  <si>
    <r>
      <t xml:space="preserve"> </t>
    </r>
    <r>
      <rPr>
        <sz val="12"/>
        <color theme="1"/>
        <rFont val="標楷體"/>
        <family val="4"/>
        <charset val="136"/>
      </rPr>
      <t>晶碩</t>
    </r>
  </si>
  <si>
    <r>
      <t xml:space="preserve"> </t>
    </r>
    <r>
      <rPr>
        <sz val="12"/>
        <color theme="1"/>
        <rFont val="標楷體"/>
        <family val="4"/>
        <charset val="136"/>
      </rPr>
      <t>南六</t>
    </r>
  </si>
  <si>
    <r>
      <t xml:space="preserve"> </t>
    </r>
    <r>
      <rPr>
        <sz val="12"/>
        <color theme="1"/>
        <rFont val="標楷體"/>
        <family val="4"/>
        <charset val="136"/>
      </rPr>
      <t>台塑化</t>
    </r>
  </si>
  <si>
    <r>
      <t xml:space="preserve"> </t>
    </r>
    <r>
      <rPr>
        <sz val="12"/>
        <color theme="1"/>
        <rFont val="標楷體"/>
        <family val="4"/>
        <charset val="136"/>
      </rPr>
      <t>穎崴</t>
    </r>
  </si>
  <si>
    <r>
      <t xml:space="preserve"> </t>
    </r>
    <r>
      <rPr>
        <sz val="12"/>
        <color theme="1"/>
        <rFont val="標楷體"/>
        <family val="4"/>
        <charset val="136"/>
      </rPr>
      <t>捷敏</t>
    </r>
    <r>
      <rPr>
        <sz val="12"/>
        <color theme="1"/>
        <rFont val="Times New Roman"/>
        <family val="1"/>
      </rPr>
      <t>-KY</t>
    </r>
  </si>
  <si>
    <r>
      <t xml:space="preserve"> </t>
    </r>
    <r>
      <rPr>
        <sz val="12"/>
        <color theme="1"/>
        <rFont val="標楷體"/>
        <family val="4"/>
        <charset val="136"/>
      </rPr>
      <t>愛普</t>
    </r>
    <r>
      <rPr>
        <sz val="12"/>
        <color theme="1"/>
        <rFont val="Times New Roman"/>
        <family val="1"/>
      </rPr>
      <t>*</t>
    </r>
  </si>
  <si>
    <r>
      <t xml:space="preserve"> </t>
    </r>
    <r>
      <rPr>
        <sz val="12"/>
        <color theme="1"/>
        <rFont val="標楷體"/>
        <family val="4"/>
        <charset val="136"/>
      </rPr>
      <t>晶心科</t>
    </r>
  </si>
  <si>
    <r>
      <t xml:space="preserve"> </t>
    </r>
    <r>
      <rPr>
        <sz val="12"/>
        <color theme="1"/>
        <rFont val="標楷體"/>
        <family val="4"/>
        <charset val="136"/>
      </rPr>
      <t>泰福</t>
    </r>
    <r>
      <rPr>
        <sz val="12"/>
        <color theme="1"/>
        <rFont val="Times New Roman"/>
        <family val="1"/>
      </rPr>
      <t>-KY</t>
    </r>
  </si>
  <si>
    <t>6550</t>
  </si>
  <si>
    <r>
      <t xml:space="preserve"> </t>
    </r>
    <r>
      <rPr>
        <sz val="12"/>
        <color theme="1"/>
        <rFont val="標楷體"/>
        <family val="4"/>
        <charset val="136"/>
      </rPr>
      <t>北極星藥業</t>
    </r>
    <r>
      <rPr>
        <sz val="12"/>
        <color theme="1"/>
        <rFont val="Times New Roman"/>
        <family val="1"/>
      </rPr>
      <t>-KY</t>
    </r>
  </si>
  <si>
    <r>
      <t xml:space="preserve"> </t>
    </r>
    <r>
      <rPr>
        <sz val="12"/>
        <color theme="1"/>
        <rFont val="標楷體"/>
        <family val="4"/>
        <charset val="136"/>
      </rPr>
      <t>易華電</t>
    </r>
  </si>
  <si>
    <r>
      <t xml:space="preserve"> </t>
    </r>
    <r>
      <rPr>
        <sz val="12"/>
        <color theme="1"/>
        <rFont val="標楷體"/>
        <family val="4"/>
        <charset val="136"/>
      </rPr>
      <t>興能高</t>
    </r>
  </si>
  <si>
    <r>
      <t xml:space="preserve"> </t>
    </r>
    <r>
      <rPr>
        <sz val="12"/>
        <color theme="1"/>
        <rFont val="標楷體"/>
        <family val="4"/>
        <charset val="136"/>
      </rPr>
      <t>虹揚</t>
    </r>
    <r>
      <rPr>
        <sz val="12"/>
        <color theme="1"/>
        <rFont val="Times New Roman"/>
        <family val="1"/>
      </rPr>
      <t>-KY</t>
    </r>
  </si>
  <si>
    <r>
      <t xml:space="preserve"> </t>
    </r>
    <r>
      <rPr>
        <sz val="12"/>
        <color theme="1"/>
        <rFont val="標楷體"/>
        <family val="4"/>
        <charset val="136"/>
      </rPr>
      <t>研揚</t>
    </r>
  </si>
  <si>
    <r>
      <t xml:space="preserve"> </t>
    </r>
    <r>
      <rPr>
        <sz val="12"/>
        <color theme="1"/>
        <rFont val="標楷體"/>
        <family val="4"/>
        <charset val="136"/>
      </rPr>
      <t>鋼聯</t>
    </r>
  </si>
  <si>
    <r>
      <t xml:space="preserve"> </t>
    </r>
    <r>
      <rPr>
        <sz val="12"/>
        <color theme="1"/>
        <rFont val="標楷體"/>
        <family val="4"/>
        <charset val="136"/>
      </rPr>
      <t>申豐</t>
    </r>
  </si>
  <si>
    <t>6585</t>
  </si>
  <si>
    <r>
      <t xml:space="preserve"> </t>
    </r>
    <r>
      <rPr>
        <sz val="12"/>
        <color theme="1"/>
        <rFont val="標楷體"/>
        <family val="4"/>
        <charset val="136"/>
      </rPr>
      <t>鼎基</t>
    </r>
  </si>
  <si>
    <r>
      <t xml:space="preserve"> </t>
    </r>
    <r>
      <rPr>
        <sz val="12"/>
        <color theme="1"/>
        <rFont val="標楷體"/>
        <family val="4"/>
        <charset val="136"/>
      </rPr>
      <t>動力</t>
    </r>
    <r>
      <rPr>
        <sz val="12"/>
        <color theme="1"/>
        <rFont val="Times New Roman"/>
        <family val="1"/>
      </rPr>
      <t>-KY</t>
    </r>
  </si>
  <si>
    <r>
      <t xml:space="preserve"> </t>
    </r>
    <r>
      <rPr>
        <sz val="12"/>
        <color theme="1"/>
        <rFont val="標楷體"/>
        <family val="4"/>
        <charset val="136"/>
      </rPr>
      <t>和潤企業</t>
    </r>
  </si>
  <si>
    <t xml:space="preserve"> ABC-KY</t>
  </si>
  <si>
    <r>
      <t xml:space="preserve"> </t>
    </r>
    <r>
      <rPr>
        <sz val="12"/>
        <color theme="1"/>
        <rFont val="標楷體"/>
        <family val="4"/>
        <charset val="136"/>
      </rPr>
      <t>帝寶</t>
    </r>
  </si>
  <si>
    <r>
      <t xml:space="preserve"> </t>
    </r>
    <r>
      <rPr>
        <sz val="12"/>
        <color theme="1"/>
        <rFont val="標楷體"/>
        <family val="4"/>
        <charset val="136"/>
      </rPr>
      <t>必應</t>
    </r>
  </si>
  <si>
    <r>
      <t xml:space="preserve"> </t>
    </r>
    <r>
      <rPr>
        <sz val="12"/>
        <color theme="1"/>
        <rFont val="標楷體"/>
        <family val="4"/>
        <charset val="136"/>
      </rPr>
      <t>基士德</t>
    </r>
    <r>
      <rPr>
        <sz val="12"/>
        <color theme="1"/>
        <rFont val="Times New Roman"/>
        <family val="1"/>
      </rPr>
      <t>-KY</t>
    </r>
  </si>
  <si>
    <r>
      <t xml:space="preserve"> </t>
    </r>
    <r>
      <rPr>
        <sz val="12"/>
        <color theme="1"/>
        <rFont val="標楷體"/>
        <family val="4"/>
        <charset val="136"/>
      </rPr>
      <t>科定</t>
    </r>
  </si>
  <si>
    <r>
      <t xml:space="preserve"> </t>
    </r>
    <r>
      <rPr>
        <sz val="12"/>
        <color theme="1"/>
        <rFont val="標楷體"/>
        <family val="4"/>
        <charset val="136"/>
      </rPr>
      <t>羅麗芬</t>
    </r>
    <r>
      <rPr>
        <sz val="12"/>
        <color theme="1"/>
        <rFont val="Times New Roman"/>
        <family val="1"/>
      </rPr>
      <t>-KY</t>
    </r>
  </si>
  <si>
    <r>
      <t xml:space="preserve"> </t>
    </r>
    <r>
      <rPr>
        <sz val="12"/>
        <color theme="1"/>
        <rFont val="標楷體"/>
        <family val="4"/>
        <charset val="136"/>
      </rPr>
      <t>中揚光</t>
    </r>
  </si>
  <si>
    <r>
      <t xml:space="preserve"> </t>
    </r>
    <r>
      <rPr>
        <sz val="12"/>
        <color theme="1"/>
        <rFont val="標楷體"/>
        <family val="4"/>
        <charset val="136"/>
      </rPr>
      <t>緯穎</t>
    </r>
  </si>
  <si>
    <r>
      <t xml:space="preserve"> </t>
    </r>
    <r>
      <rPr>
        <sz val="12"/>
        <color theme="1"/>
        <rFont val="標楷體"/>
        <family val="4"/>
        <charset val="136"/>
      </rPr>
      <t>復盛應用</t>
    </r>
  </si>
  <si>
    <r>
      <t xml:space="preserve"> </t>
    </r>
    <r>
      <rPr>
        <sz val="12"/>
        <color theme="1"/>
        <rFont val="標楷體"/>
        <family val="4"/>
        <charset val="136"/>
      </rPr>
      <t>三能</t>
    </r>
    <r>
      <rPr>
        <sz val="12"/>
        <color theme="1"/>
        <rFont val="Times New Roman"/>
        <family val="1"/>
      </rPr>
      <t>-KY</t>
    </r>
  </si>
  <si>
    <r>
      <t xml:space="preserve"> </t>
    </r>
    <r>
      <rPr>
        <sz val="12"/>
        <color theme="1"/>
        <rFont val="標楷體"/>
        <family val="4"/>
        <charset val="136"/>
      </rPr>
      <t>騰輝電子</t>
    </r>
    <r>
      <rPr>
        <sz val="12"/>
        <color theme="1"/>
        <rFont val="Times New Roman"/>
        <family val="1"/>
      </rPr>
      <t>-KY</t>
    </r>
  </si>
  <si>
    <r>
      <t xml:space="preserve"> </t>
    </r>
    <r>
      <rPr>
        <sz val="12"/>
        <color theme="1"/>
        <rFont val="標楷體"/>
        <family val="4"/>
        <charset val="136"/>
      </rPr>
      <t>鋐寶科技</t>
    </r>
  </si>
  <si>
    <t>6689</t>
  </si>
  <si>
    <r>
      <t xml:space="preserve"> </t>
    </r>
    <r>
      <rPr>
        <sz val="12"/>
        <color theme="1"/>
        <rFont val="標楷體"/>
        <family val="4"/>
        <charset val="136"/>
      </rPr>
      <t>伊雲谷</t>
    </r>
  </si>
  <si>
    <t>6691</t>
  </si>
  <si>
    <r>
      <t xml:space="preserve"> </t>
    </r>
    <r>
      <rPr>
        <sz val="12"/>
        <color theme="1"/>
        <rFont val="標楷體"/>
        <family val="4"/>
        <charset val="136"/>
      </rPr>
      <t>洋基工程</t>
    </r>
  </si>
  <si>
    <t>6695</t>
  </si>
  <si>
    <r>
      <t xml:space="preserve"> </t>
    </r>
    <r>
      <rPr>
        <sz val="12"/>
        <color theme="1"/>
        <rFont val="標楷體"/>
        <family val="4"/>
        <charset val="136"/>
      </rPr>
      <t>芯鼎</t>
    </r>
  </si>
  <si>
    <r>
      <t xml:space="preserve"> </t>
    </r>
    <r>
      <rPr>
        <sz val="12"/>
        <color theme="1"/>
        <rFont val="標楷體"/>
        <family val="4"/>
        <charset val="136"/>
      </rPr>
      <t>旭暉應材</t>
    </r>
  </si>
  <si>
    <r>
      <t xml:space="preserve"> </t>
    </r>
    <r>
      <rPr>
        <sz val="12"/>
        <color theme="1"/>
        <rFont val="標楷體"/>
        <family val="4"/>
        <charset val="136"/>
      </rPr>
      <t>惠特</t>
    </r>
  </si>
  <si>
    <r>
      <t xml:space="preserve"> </t>
    </r>
    <r>
      <rPr>
        <sz val="12"/>
        <color theme="1"/>
        <rFont val="標楷體"/>
        <family val="4"/>
        <charset val="136"/>
      </rPr>
      <t>嘉基</t>
    </r>
  </si>
  <si>
    <t>6719</t>
  </si>
  <si>
    <r>
      <t xml:space="preserve"> </t>
    </r>
    <r>
      <rPr>
        <sz val="12"/>
        <color theme="1"/>
        <rFont val="標楷體"/>
        <family val="4"/>
        <charset val="136"/>
      </rPr>
      <t>力智</t>
    </r>
  </si>
  <si>
    <r>
      <t xml:space="preserve"> </t>
    </r>
    <r>
      <rPr>
        <sz val="12"/>
        <color theme="1"/>
        <rFont val="標楷體"/>
        <family val="4"/>
        <charset val="136"/>
      </rPr>
      <t>安普新</t>
    </r>
  </si>
  <si>
    <r>
      <t xml:space="preserve"> </t>
    </r>
    <r>
      <rPr>
        <sz val="12"/>
        <color theme="1"/>
        <rFont val="標楷體"/>
        <family val="4"/>
        <charset val="136"/>
      </rPr>
      <t>匯僑設計</t>
    </r>
  </si>
  <si>
    <r>
      <t xml:space="preserve"> </t>
    </r>
    <r>
      <rPr>
        <sz val="12"/>
        <color theme="1"/>
        <rFont val="標楷體"/>
        <family val="4"/>
        <charset val="136"/>
      </rPr>
      <t>威鋒電子</t>
    </r>
  </si>
  <si>
    <r>
      <t xml:space="preserve"> </t>
    </r>
    <r>
      <rPr>
        <sz val="12"/>
        <color theme="1"/>
        <rFont val="標楷體"/>
        <family val="4"/>
        <charset val="136"/>
      </rPr>
      <t>志強</t>
    </r>
    <r>
      <rPr>
        <sz val="12"/>
        <color theme="1"/>
        <rFont val="Times New Roman"/>
        <family val="1"/>
      </rPr>
      <t>-KY</t>
    </r>
  </si>
  <si>
    <r>
      <t xml:space="preserve"> </t>
    </r>
    <r>
      <rPr>
        <sz val="12"/>
        <color theme="1"/>
        <rFont val="標楷體"/>
        <family val="4"/>
        <charset val="136"/>
      </rPr>
      <t>力積電</t>
    </r>
  </si>
  <si>
    <r>
      <t xml:space="preserve"> </t>
    </r>
    <r>
      <rPr>
        <sz val="12"/>
        <color theme="1"/>
        <rFont val="標楷體"/>
        <family val="4"/>
        <charset val="136"/>
      </rPr>
      <t>展碁國際</t>
    </r>
  </si>
  <si>
    <t xml:space="preserve"> AES-KY</t>
  </si>
  <si>
    <t>6782</t>
  </si>
  <si>
    <r>
      <t xml:space="preserve"> </t>
    </r>
    <r>
      <rPr>
        <sz val="12"/>
        <color theme="1"/>
        <rFont val="標楷體"/>
        <family val="4"/>
        <charset val="136"/>
      </rPr>
      <t>視陽</t>
    </r>
  </si>
  <si>
    <t>6789</t>
  </si>
  <si>
    <r>
      <t xml:space="preserve"> </t>
    </r>
    <r>
      <rPr>
        <sz val="12"/>
        <color theme="1"/>
        <rFont val="標楷體"/>
        <family val="4"/>
        <charset val="136"/>
      </rPr>
      <t>采鈺</t>
    </r>
  </si>
  <si>
    <r>
      <t xml:space="preserve"> </t>
    </r>
    <r>
      <rPr>
        <sz val="12"/>
        <color theme="1"/>
        <rFont val="標楷體"/>
        <family val="4"/>
        <charset val="136"/>
      </rPr>
      <t>永豐實</t>
    </r>
  </si>
  <si>
    <r>
      <t xml:space="preserve"> </t>
    </r>
    <r>
      <rPr>
        <sz val="12"/>
        <color theme="1"/>
        <rFont val="標楷體"/>
        <family val="4"/>
        <charset val="136"/>
      </rPr>
      <t>詠業</t>
    </r>
  </si>
  <si>
    <t>6796</t>
  </si>
  <si>
    <r>
      <t xml:space="preserve"> </t>
    </r>
    <r>
      <rPr>
        <sz val="12"/>
        <color theme="1"/>
        <rFont val="標楷體"/>
        <family val="4"/>
        <charset val="136"/>
      </rPr>
      <t>晉弘</t>
    </r>
  </si>
  <si>
    <t>6799</t>
  </si>
  <si>
    <r>
      <t xml:space="preserve"> </t>
    </r>
    <r>
      <rPr>
        <sz val="12"/>
        <color theme="1"/>
        <rFont val="標楷體"/>
        <family val="4"/>
        <charset val="136"/>
      </rPr>
      <t>來頡</t>
    </r>
  </si>
  <si>
    <r>
      <t xml:space="preserve"> </t>
    </r>
    <r>
      <rPr>
        <sz val="12"/>
        <color theme="1"/>
        <rFont val="標楷體"/>
        <family val="4"/>
        <charset val="136"/>
      </rPr>
      <t>森崴能源</t>
    </r>
  </si>
  <si>
    <t>6807</t>
  </si>
  <si>
    <r>
      <t xml:space="preserve"> </t>
    </r>
    <r>
      <rPr>
        <sz val="12"/>
        <color theme="1"/>
        <rFont val="標楷體"/>
        <family val="4"/>
        <charset val="136"/>
      </rPr>
      <t>峰源</t>
    </r>
    <r>
      <rPr>
        <sz val="12"/>
        <color theme="1"/>
        <rFont val="Times New Roman"/>
        <family val="1"/>
      </rPr>
      <t>-KY</t>
    </r>
  </si>
  <si>
    <t>6830</t>
  </si>
  <si>
    <r>
      <t xml:space="preserve"> </t>
    </r>
    <r>
      <rPr>
        <sz val="12"/>
        <color theme="1"/>
        <rFont val="標楷體"/>
        <family val="4"/>
        <charset val="136"/>
      </rPr>
      <t>汎銓</t>
    </r>
  </si>
  <si>
    <t>6834</t>
  </si>
  <si>
    <r>
      <t xml:space="preserve"> </t>
    </r>
    <r>
      <rPr>
        <sz val="12"/>
        <color theme="1"/>
        <rFont val="標楷體"/>
        <family val="4"/>
        <charset val="136"/>
      </rPr>
      <t>天二科技</t>
    </r>
  </si>
  <si>
    <t>6835</t>
  </si>
  <si>
    <r>
      <t xml:space="preserve"> </t>
    </r>
    <r>
      <rPr>
        <sz val="12"/>
        <color theme="1"/>
        <rFont val="標楷體"/>
        <family val="4"/>
        <charset val="136"/>
      </rPr>
      <t>圓裕</t>
    </r>
  </si>
  <si>
    <r>
      <t xml:space="preserve"> </t>
    </r>
    <r>
      <rPr>
        <sz val="12"/>
        <color theme="1"/>
        <rFont val="標楷體"/>
        <family val="4"/>
        <charset val="136"/>
      </rPr>
      <t>台通</t>
    </r>
  </si>
  <si>
    <r>
      <t xml:space="preserve"> </t>
    </r>
    <r>
      <rPr>
        <sz val="12"/>
        <color theme="1"/>
        <rFont val="標楷體"/>
        <family val="4"/>
        <charset val="136"/>
      </rPr>
      <t>矽創</t>
    </r>
  </si>
  <si>
    <r>
      <t xml:space="preserve"> </t>
    </r>
    <r>
      <rPr>
        <sz val="12"/>
        <color theme="1"/>
        <rFont val="標楷體"/>
        <family val="4"/>
        <charset val="136"/>
      </rPr>
      <t>尖點</t>
    </r>
  </si>
  <si>
    <r>
      <t xml:space="preserve"> </t>
    </r>
    <r>
      <rPr>
        <sz val="12"/>
        <color theme="1"/>
        <rFont val="標楷體"/>
        <family val="4"/>
        <charset val="136"/>
      </rPr>
      <t>昇陽半導體</t>
    </r>
  </si>
  <si>
    <r>
      <t xml:space="preserve"> </t>
    </r>
    <r>
      <rPr>
        <sz val="12"/>
        <color theme="1"/>
        <rFont val="標楷體"/>
        <family val="4"/>
        <charset val="136"/>
      </rPr>
      <t>雷虎</t>
    </r>
  </si>
  <si>
    <r>
      <t xml:space="preserve"> </t>
    </r>
    <r>
      <rPr>
        <sz val="12"/>
        <color theme="1"/>
        <rFont val="標楷體"/>
        <family val="4"/>
        <charset val="136"/>
      </rPr>
      <t>台虹</t>
    </r>
  </si>
  <si>
    <r>
      <t xml:space="preserve"> </t>
    </r>
    <r>
      <rPr>
        <sz val="12"/>
        <color theme="1"/>
        <rFont val="標楷體"/>
        <family val="4"/>
        <charset val="136"/>
      </rPr>
      <t>南電</t>
    </r>
  </si>
  <si>
    <r>
      <t xml:space="preserve"> </t>
    </r>
    <r>
      <rPr>
        <sz val="12"/>
        <color theme="1"/>
        <rFont val="標楷體"/>
        <family val="4"/>
        <charset val="136"/>
      </rPr>
      <t>長華</t>
    </r>
    <r>
      <rPr>
        <sz val="12"/>
        <color theme="1"/>
        <rFont val="Times New Roman"/>
        <family val="1"/>
      </rPr>
      <t>*</t>
    </r>
  </si>
  <si>
    <r>
      <t xml:space="preserve"> </t>
    </r>
    <r>
      <rPr>
        <sz val="12"/>
        <color theme="1"/>
        <rFont val="標楷體"/>
        <family val="4"/>
        <charset val="136"/>
      </rPr>
      <t>陞泰</t>
    </r>
  </si>
  <si>
    <r>
      <t xml:space="preserve"> </t>
    </r>
    <r>
      <rPr>
        <sz val="12"/>
        <color theme="1"/>
        <rFont val="標楷體"/>
        <family val="4"/>
        <charset val="136"/>
      </rPr>
      <t>致新</t>
    </r>
  </si>
  <si>
    <r>
      <t xml:space="preserve"> </t>
    </r>
    <r>
      <rPr>
        <sz val="12"/>
        <color theme="1"/>
        <rFont val="標楷體"/>
        <family val="4"/>
        <charset val="136"/>
      </rPr>
      <t>華冠</t>
    </r>
  </si>
  <si>
    <r>
      <t xml:space="preserve"> </t>
    </r>
    <r>
      <rPr>
        <sz val="12"/>
        <color theme="1"/>
        <rFont val="標楷體"/>
        <family val="4"/>
        <charset val="136"/>
      </rPr>
      <t>瀚荃</t>
    </r>
  </si>
  <si>
    <r>
      <t xml:space="preserve"> </t>
    </r>
    <r>
      <rPr>
        <sz val="12"/>
        <color theme="1"/>
        <rFont val="標楷體"/>
        <family val="4"/>
        <charset val="136"/>
      </rPr>
      <t>錸寶</t>
    </r>
  </si>
  <si>
    <r>
      <t xml:space="preserve"> </t>
    </r>
    <r>
      <rPr>
        <sz val="12"/>
        <color theme="1"/>
        <rFont val="標楷體"/>
        <family val="4"/>
        <charset val="136"/>
      </rPr>
      <t>凌巨</t>
    </r>
  </si>
  <si>
    <r>
      <t xml:space="preserve"> </t>
    </r>
    <r>
      <rPr>
        <sz val="12"/>
        <color theme="1"/>
        <rFont val="標楷體"/>
        <family val="4"/>
        <charset val="136"/>
      </rPr>
      <t>華東</t>
    </r>
  </si>
  <si>
    <r>
      <t xml:space="preserve"> </t>
    </r>
    <r>
      <rPr>
        <sz val="12"/>
        <color theme="1"/>
        <rFont val="標楷體"/>
        <family val="4"/>
        <charset val="136"/>
      </rPr>
      <t>至上</t>
    </r>
  </si>
  <si>
    <r>
      <t xml:space="preserve"> </t>
    </r>
    <r>
      <rPr>
        <sz val="12"/>
        <color theme="1"/>
        <rFont val="標楷體"/>
        <family val="4"/>
        <charset val="136"/>
      </rPr>
      <t>振樺電</t>
    </r>
  </si>
  <si>
    <r>
      <t xml:space="preserve"> </t>
    </r>
    <r>
      <rPr>
        <sz val="12"/>
        <color theme="1"/>
        <rFont val="標楷體"/>
        <family val="4"/>
        <charset val="136"/>
      </rPr>
      <t>福懋科</t>
    </r>
  </si>
  <si>
    <r>
      <t xml:space="preserve"> </t>
    </r>
    <r>
      <rPr>
        <sz val="12"/>
        <color theme="1"/>
        <rFont val="標楷體"/>
        <family val="4"/>
        <charset val="136"/>
      </rPr>
      <t>南茂</t>
    </r>
  </si>
  <si>
    <r>
      <t xml:space="preserve"> </t>
    </r>
    <r>
      <rPr>
        <sz val="12"/>
        <color theme="1"/>
        <rFont val="標楷體"/>
        <family val="4"/>
        <charset val="136"/>
      </rPr>
      <t>達方</t>
    </r>
  </si>
  <si>
    <r>
      <t xml:space="preserve"> </t>
    </r>
    <r>
      <rPr>
        <sz val="12"/>
        <color theme="1"/>
        <rFont val="標楷體"/>
        <family val="4"/>
        <charset val="136"/>
      </rPr>
      <t>無敵</t>
    </r>
  </si>
  <si>
    <r>
      <t xml:space="preserve"> </t>
    </r>
    <r>
      <rPr>
        <sz val="12"/>
        <color theme="1"/>
        <rFont val="標楷體"/>
        <family val="4"/>
        <charset val="136"/>
      </rPr>
      <t>勤誠</t>
    </r>
  </si>
  <si>
    <r>
      <t xml:space="preserve"> </t>
    </r>
    <r>
      <rPr>
        <sz val="12"/>
        <color theme="1"/>
        <rFont val="標楷體"/>
        <family val="4"/>
        <charset val="136"/>
      </rPr>
      <t>志超</t>
    </r>
  </si>
  <si>
    <r>
      <t xml:space="preserve"> </t>
    </r>
    <r>
      <rPr>
        <sz val="12"/>
        <color theme="1"/>
        <rFont val="標楷體"/>
        <family val="4"/>
        <charset val="136"/>
      </rPr>
      <t>明基材</t>
    </r>
  </si>
  <si>
    <r>
      <t xml:space="preserve"> </t>
    </r>
    <r>
      <rPr>
        <sz val="12"/>
        <color theme="1"/>
        <rFont val="標楷體"/>
        <family val="4"/>
        <charset val="136"/>
      </rPr>
      <t>寶一</t>
    </r>
  </si>
  <si>
    <r>
      <t xml:space="preserve"> </t>
    </r>
    <r>
      <rPr>
        <sz val="12"/>
        <color theme="1"/>
        <rFont val="標楷體"/>
        <family val="4"/>
        <charset val="136"/>
      </rPr>
      <t>菱光</t>
    </r>
  </si>
  <si>
    <r>
      <t xml:space="preserve"> </t>
    </r>
    <r>
      <rPr>
        <sz val="12"/>
        <color theme="1"/>
        <rFont val="標楷體"/>
        <family val="4"/>
        <charset val="136"/>
      </rPr>
      <t>富鼎</t>
    </r>
  </si>
  <si>
    <r>
      <t xml:space="preserve"> </t>
    </r>
    <r>
      <rPr>
        <sz val="12"/>
        <color theme="1"/>
        <rFont val="標楷體"/>
        <family val="4"/>
        <charset val="136"/>
      </rPr>
      <t>宇瞻</t>
    </r>
  </si>
  <si>
    <r>
      <t xml:space="preserve"> </t>
    </r>
    <r>
      <rPr>
        <sz val="12"/>
        <color theme="1"/>
        <rFont val="標楷體"/>
        <family val="4"/>
        <charset val="136"/>
      </rPr>
      <t>日友</t>
    </r>
  </si>
  <si>
    <r>
      <t xml:space="preserve"> </t>
    </r>
    <r>
      <rPr>
        <sz val="12"/>
        <color theme="1"/>
        <rFont val="標楷體"/>
        <family val="4"/>
        <charset val="136"/>
      </rPr>
      <t>建新國際</t>
    </r>
  </si>
  <si>
    <r>
      <t xml:space="preserve"> </t>
    </r>
    <r>
      <rPr>
        <sz val="12"/>
        <color theme="1"/>
        <rFont val="標楷體"/>
        <family val="4"/>
        <charset val="136"/>
      </rPr>
      <t>羅昇</t>
    </r>
  </si>
  <si>
    <r>
      <t xml:space="preserve"> </t>
    </r>
    <r>
      <rPr>
        <sz val="12"/>
        <color theme="1"/>
        <rFont val="標楷體"/>
        <family val="4"/>
        <charset val="136"/>
      </rPr>
      <t>百和興業</t>
    </r>
    <r>
      <rPr>
        <sz val="12"/>
        <color theme="1"/>
        <rFont val="Times New Roman"/>
        <family val="1"/>
      </rPr>
      <t>-KY</t>
    </r>
  </si>
  <si>
    <r>
      <t xml:space="preserve"> </t>
    </r>
    <r>
      <rPr>
        <sz val="12"/>
        <color theme="1"/>
        <rFont val="標楷體"/>
        <family val="4"/>
        <charset val="136"/>
      </rPr>
      <t>福貞</t>
    </r>
    <r>
      <rPr>
        <sz val="12"/>
        <color theme="1"/>
        <rFont val="Times New Roman"/>
        <family val="1"/>
      </rPr>
      <t>-KY</t>
    </r>
  </si>
  <si>
    <r>
      <t xml:space="preserve"> </t>
    </r>
    <r>
      <rPr>
        <sz val="12"/>
        <color theme="1"/>
        <rFont val="標楷體"/>
        <family val="4"/>
        <charset val="136"/>
      </rPr>
      <t>可寧衛</t>
    </r>
  </si>
  <si>
    <r>
      <t xml:space="preserve"> </t>
    </r>
    <r>
      <rPr>
        <sz val="12"/>
        <color theme="1"/>
        <rFont val="標楷體"/>
        <family val="4"/>
        <charset val="136"/>
      </rPr>
      <t>金麗</t>
    </r>
    <r>
      <rPr>
        <sz val="12"/>
        <color theme="1"/>
        <rFont val="Times New Roman"/>
        <family val="1"/>
      </rPr>
      <t>-KY</t>
    </r>
  </si>
  <si>
    <t>8438</t>
  </si>
  <si>
    <r>
      <t xml:space="preserve"> </t>
    </r>
    <r>
      <rPr>
        <sz val="12"/>
        <color theme="1"/>
        <rFont val="標楷體"/>
        <family val="4"/>
        <charset val="136"/>
      </rPr>
      <t>昶昕</t>
    </r>
  </si>
  <si>
    <r>
      <t xml:space="preserve"> </t>
    </r>
    <r>
      <rPr>
        <sz val="12"/>
        <color theme="1"/>
        <rFont val="標楷體"/>
        <family val="4"/>
        <charset val="136"/>
      </rPr>
      <t>威宏</t>
    </r>
    <r>
      <rPr>
        <sz val="12"/>
        <color theme="1"/>
        <rFont val="Times New Roman"/>
        <family val="1"/>
      </rPr>
      <t>-KY</t>
    </r>
  </si>
  <si>
    <r>
      <t xml:space="preserve"> </t>
    </r>
    <r>
      <rPr>
        <sz val="12"/>
        <color theme="1"/>
        <rFont val="標楷體"/>
        <family val="4"/>
        <charset val="136"/>
      </rPr>
      <t>阿瘦</t>
    </r>
  </si>
  <si>
    <r>
      <t xml:space="preserve"> </t>
    </r>
    <r>
      <rPr>
        <sz val="12"/>
        <color theme="1"/>
        <rFont val="標楷體"/>
        <family val="4"/>
        <charset val="136"/>
      </rPr>
      <t>富邦媒</t>
    </r>
  </si>
  <si>
    <r>
      <t xml:space="preserve"> </t>
    </r>
    <r>
      <rPr>
        <sz val="12"/>
        <color theme="1"/>
        <rFont val="標楷體"/>
        <family val="4"/>
        <charset val="136"/>
      </rPr>
      <t>柏文</t>
    </r>
  </si>
  <si>
    <r>
      <t xml:space="preserve"> </t>
    </r>
    <r>
      <rPr>
        <sz val="12"/>
        <color theme="1"/>
        <rFont val="標楷體"/>
        <family val="4"/>
        <charset val="136"/>
      </rPr>
      <t>潤泰材</t>
    </r>
  </si>
  <si>
    <r>
      <t xml:space="preserve"> </t>
    </r>
    <r>
      <rPr>
        <sz val="12"/>
        <color theme="1"/>
        <rFont val="標楷體"/>
        <family val="4"/>
        <charset val="136"/>
      </rPr>
      <t>億豐</t>
    </r>
  </si>
  <si>
    <r>
      <t xml:space="preserve"> </t>
    </r>
    <r>
      <rPr>
        <sz val="12"/>
        <color theme="1"/>
        <rFont val="標楷體"/>
        <family val="4"/>
        <charset val="136"/>
      </rPr>
      <t>美吉吉</t>
    </r>
    <r>
      <rPr>
        <sz val="12"/>
        <color theme="1"/>
        <rFont val="Times New Roman"/>
        <family val="1"/>
      </rPr>
      <t>-KY</t>
    </r>
  </si>
  <si>
    <r>
      <t xml:space="preserve"> </t>
    </r>
    <r>
      <rPr>
        <sz val="12"/>
        <color theme="1"/>
        <rFont val="標楷體"/>
        <family val="4"/>
        <charset val="136"/>
      </rPr>
      <t>波力</t>
    </r>
    <r>
      <rPr>
        <sz val="12"/>
        <color theme="1"/>
        <rFont val="Times New Roman"/>
        <family val="1"/>
      </rPr>
      <t>-KY</t>
    </r>
  </si>
  <si>
    <r>
      <t xml:space="preserve"> </t>
    </r>
    <r>
      <rPr>
        <sz val="12"/>
        <color theme="1"/>
        <rFont val="標楷體"/>
        <family val="4"/>
        <charset val="136"/>
      </rPr>
      <t>山林水</t>
    </r>
  </si>
  <si>
    <r>
      <t xml:space="preserve"> </t>
    </r>
    <r>
      <rPr>
        <sz val="12"/>
        <color theme="1"/>
        <rFont val="標楷體"/>
        <family val="4"/>
        <charset val="136"/>
      </rPr>
      <t>東哥遊艇</t>
    </r>
  </si>
  <si>
    <r>
      <t xml:space="preserve"> </t>
    </r>
    <r>
      <rPr>
        <sz val="12"/>
        <color theme="1"/>
        <rFont val="標楷體"/>
        <family val="4"/>
        <charset val="136"/>
      </rPr>
      <t>政伸</t>
    </r>
  </si>
  <si>
    <r>
      <t xml:space="preserve"> </t>
    </r>
    <r>
      <rPr>
        <sz val="12"/>
        <color theme="1"/>
        <rFont val="標楷體"/>
        <family val="4"/>
        <charset val="136"/>
      </rPr>
      <t>商億</t>
    </r>
    <r>
      <rPr>
        <sz val="12"/>
        <color theme="1"/>
        <rFont val="Times New Roman"/>
        <family val="1"/>
      </rPr>
      <t>-KY</t>
    </r>
  </si>
  <si>
    <r>
      <t xml:space="preserve"> </t>
    </r>
    <r>
      <rPr>
        <sz val="12"/>
        <color theme="1"/>
        <rFont val="標楷體"/>
        <family val="4"/>
        <charset val="136"/>
      </rPr>
      <t>吉源</t>
    </r>
    <r>
      <rPr>
        <sz val="12"/>
        <color theme="1"/>
        <rFont val="Times New Roman"/>
        <family val="1"/>
      </rPr>
      <t>-KY</t>
    </r>
  </si>
  <si>
    <r>
      <t xml:space="preserve"> </t>
    </r>
    <r>
      <rPr>
        <sz val="12"/>
        <color theme="1"/>
        <rFont val="標楷體"/>
        <family val="4"/>
        <charset val="136"/>
      </rPr>
      <t>鼎炫</t>
    </r>
    <r>
      <rPr>
        <sz val="12"/>
        <color theme="1"/>
        <rFont val="Times New Roman"/>
        <family val="1"/>
      </rPr>
      <t>-KY</t>
    </r>
  </si>
  <si>
    <r>
      <t xml:space="preserve"> </t>
    </r>
    <r>
      <rPr>
        <sz val="12"/>
        <color theme="1"/>
        <rFont val="標楷體"/>
        <family val="4"/>
        <charset val="136"/>
      </rPr>
      <t>台汽電</t>
    </r>
  </si>
  <si>
    <r>
      <t xml:space="preserve"> </t>
    </r>
    <r>
      <rPr>
        <sz val="12"/>
        <color theme="1"/>
        <rFont val="標楷體"/>
        <family val="4"/>
        <charset val="136"/>
      </rPr>
      <t>新天地</t>
    </r>
  </si>
  <si>
    <r>
      <t xml:space="preserve"> </t>
    </r>
    <r>
      <rPr>
        <sz val="12"/>
        <color theme="1"/>
        <rFont val="標楷體"/>
        <family val="4"/>
        <charset val="136"/>
      </rPr>
      <t>高力</t>
    </r>
  </si>
  <si>
    <r>
      <t xml:space="preserve"> </t>
    </r>
    <r>
      <rPr>
        <sz val="12"/>
        <color theme="1"/>
        <rFont val="標楷體"/>
        <family val="4"/>
        <charset val="136"/>
      </rPr>
      <t>鈺齊</t>
    </r>
    <r>
      <rPr>
        <sz val="12"/>
        <color theme="1"/>
        <rFont val="Times New Roman"/>
        <family val="1"/>
      </rPr>
      <t>-KY</t>
    </r>
  </si>
  <si>
    <r>
      <t xml:space="preserve"> </t>
    </r>
    <r>
      <rPr>
        <sz val="12"/>
        <color theme="1"/>
        <rFont val="標楷體"/>
        <family val="4"/>
        <charset val="136"/>
      </rPr>
      <t>台火</t>
    </r>
  </si>
  <si>
    <r>
      <t xml:space="preserve"> </t>
    </r>
    <r>
      <rPr>
        <sz val="12"/>
        <color theme="1"/>
        <rFont val="標楷體"/>
        <family val="4"/>
        <charset val="136"/>
      </rPr>
      <t>寶成</t>
    </r>
  </si>
  <si>
    <r>
      <t xml:space="preserve"> </t>
    </r>
    <r>
      <rPr>
        <sz val="12"/>
        <color theme="1"/>
        <rFont val="標楷體"/>
        <family val="4"/>
        <charset val="136"/>
      </rPr>
      <t>大華</t>
    </r>
  </si>
  <si>
    <r>
      <t xml:space="preserve"> </t>
    </r>
    <r>
      <rPr>
        <sz val="12"/>
        <color theme="1"/>
        <rFont val="標楷體"/>
        <family val="4"/>
        <charset val="136"/>
      </rPr>
      <t>欣巴巴</t>
    </r>
  </si>
  <si>
    <r>
      <t xml:space="preserve"> </t>
    </r>
    <r>
      <rPr>
        <sz val="12"/>
        <color theme="1"/>
        <rFont val="標楷體"/>
        <family val="4"/>
        <charset val="136"/>
      </rPr>
      <t>統一實</t>
    </r>
  </si>
  <si>
    <r>
      <t xml:space="preserve"> </t>
    </r>
    <r>
      <rPr>
        <sz val="12"/>
        <color theme="1"/>
        <rFont val="標楷體"/>
        <family val="4"/>
        <charset val="136"/>
      </rPr>
      <t>大台北</t>
    </r>
  </si>
  <si>
    <r>
      <t xml:space="preserve"> </t>
    </r>
    <r>
      <rPr>
        <sz val="12"/>
        <color theme="1"/>
        <rFont val="標楷體"/>
        <family val="4"/>
        <charset val="136"/>
      </rPr>
      <t>豐泰</t>
    </r>
  </si>
  <si>
    <r>
      <t xml:space="preserve"> </t>
    </r>
    <r>
      <rPr>
        <sz val="12"/>
        <color theme="1"/>
        <rFont val="標楷體"/>
        <family val="4"/>
        <charset val="136"/>
      </rPr>
      <t>櫻花</t>
    </r>
  </si>
  <si>
    <r>
      <t xml:space="preserve"> </t>
    </r>
    <r>
      <rPr>
        <sz val="12"/>
        <color theme="1"/>
        <rFont val="標楷體"/>
        <family val="4"/>
        <charset val="136"/>
      </rPr>
      <t>偉聯</t>
    </r>
  </si>
  <si>
    <r>
      <t xml:space="preserve"> </t>
    </r>
    <r>
      <rPr>
        <sz val="12"/>
        <color theme="1"/>
        <rFont val="標楷體"/>
        <family val="4"/>
        <charset val="136"/>
      </rPr>
      <t>美利達</t>
    </r>
  </si>
  <si>
    <r>
      <t xml:space="preserve"> </t>
    </r>
    <r>
      <rPr>
        <sz val="12"/>
        <color theme="1"/>
        <rFont val="標楷體"/>
        <family val="4"/>
        <charset val="136"/>
      </rPr>
      <t>中保科</t>
    </r>
  </si>
  <si>
    <r>
      <t xml:space="preserve"> </t>
    </r>
    <r>
      <rPr>
        <sz val="12"/>
        <color theme="1"/>
        <rFont val="標楷體"/>
        <family val="4"/>
        <charset val="136"/>
      </rPr>
      <t>欣天然</t>
    </r>
  </si>
  <si>
    <r>
      <t xml:space="preserve"> </t>
    </r>
    <r>
      <rPr>
        <sz val="12"/>
        <color theme="1"/>
        <rFont val="標楷體"/>
        <family val="4"/>
        <charset val="136"/>
      </rPr>
      <t>康那香</t>
    </r>
  </si>
  <si>
    <r>
      <t xml:space="preserve"> </t>
    </r>
    <r>
      <rPr>
        <sz val="12"/>
        <color theme="1"/>
        <rFont val="標楷體"/>
        <family val="4"/>
        <charset val="136"/>
      </rPr>
      <t>巨大</t>
    </r>
  </si>
  <si>
    <r>
      <t xml:space="preserve"> </t>
    </r>
    <r>
      <rPr>
        <sz val="12"/>
        <color theme="1"/>
        <rFont val="標楷體"/>
        <family val="4"/>
        <charset val="136"/>
      </rPr>
      <t>福興</t>
    </r>
  </si>
  <si>
    <r>
      <t xml:space="preserve"> </t>
    </r>
    <r>
      <rPr>
        <sz val="12"/>
        <color theme="1"/>
        <rFont val="標楷體"/>
        <family val="4"/>
        <charset val="136"/>
      </rPr>
      <t>新保</t>
    </r>
  </si>
  <si>
    <r>
      <t xml:space="preserve"> </t>
    </r>
    <r>
      <rPr>
        <sz val="12"/>
        <color theme="1"/>
        <rFont val="標楷體"/>
        <family val="4"/>
        <charset val="136"/>
      </rPr>
      <t>新海</t>
    </r>
  </si>
  <si>
    <r>
      <t xml:space="preserve"> </t>
    </r>
    <r>
      <rPr>
        <sz val="12"/>
        <color theme="1"/>
        <rFont val="標楷體"/>
        <family val="4"/>
        <charset val="136"/>
      </rPr>
      <t>泰銘</t>
    </r>
  </si>
  <si>
    <r>
      <t xml:space="preserve"> </t>
    </r>
    <r>
      <rPr>
        <sz val="12"/>
        <color theme="1"/>
        <rFont val="標楷體"/>
        <family val="4"/>
        <charset val="136"/>
      </rPr>
      <t>中視</t>
    </r>
  </si>
  <si>
    <r>
      <t xml:space="preserve"> </t>
    </r>
    <r>
      <rPr>
        <sz val="12"/>
        <color theme="1"/>
        <rFont val="標楷體"/>
        <family val="4"/>
        <charset val="136"/>
      </rPr>
      <t>秋雨</t>
    </r>
  </si>
  <si>
    <r>
      <t xml:space="preserve"> </t>
    </r>
    <r>
      <rPr>
        <sz val="12"/>
        <color theme="1"/>
        <rFont val="標楷體"/>
        <family val="4"/>
        <charset val="136"/>
      </rPr>
      <t>中聯資源</t>
    </r>
  </si>
  <si>
    <r>
      <t xml:space="preserve"> </t>
    </r>
    <r>
      <rPr>
        <sz val="12"/>
        <color theme="1"/>
        <rFont val="標楷體"/>
        <family val="4"/>
        <charset val="136"/>
      </rPr>
      <t>欣高</t>
    </r>
  </si>
  <si>
    <r>
      <t xml:space="preserve"> </t>
    </r>
    <r>
      <rPr>
        <sz val="12"/>
        <color theme="1"/>
        <rFont val="標楷體"/>
        <family val="4"/>
        <charset val="136"/>
      </rPr>
      <t>中鼎</t>
    </r>
  </si>
  <si>
    <r>
      <t xml:space="preserve"> </t>
    </r>
    <r>
      <rPr>
        <sz val="12"/>
        <color theme="1"/>
        <rFont val="標楷體"/>
        <family val="4"/>
        <charset val="136"/>
      </rPr>
      <t>成霖</t>
    </r>
  </si>
  <si>
    <r>
      <t xml:space="preserve"> </t>
    </r>
    <r>
      <rPr>
        <sz val="12"/>
        <color theme="1"/>
        <rFont val="標楷體"/>
        <family val="4"/>
        <charset val="136"/>
      </rPr>
      <t>慶豐富</t>
    </r>
  </si>
  <si>
    <r>
      <t xml:space="preserve"> </t>
    </r>
    <r>
      <rPr>
        <sz val="12"/>
        <color theme="1"/>
        <rFont val="標楷體"/>
        <family val="4"/>
        <charset val="136"/>
      </rPr>
      <t>全國</t>
    </r>
  </si>
  <si>
    <r>
      <t xml:space="preserve"> </t>
    </r>
    <r>
      <rPr>
        <sz val="12"/>
        <color theme="1"/>
        <rFont val="標楷體"/>
        <family val="4"/>
        <charset val="136"/>
      </rPr>
      <t>百和</t>
    </r>
  </si>
  <si>
    <r>
      <t xml:space="preserve"> </t>
    </r>
    <r>
      <rPr>
        <sz val="12"/>
        <color theme="1"/>
        <rFont val="標楷體"/>
        <family val="4"/>
        <charset val="136"/>
      </rPr>
      <t>宏全</t>
    </r>
  </si>
  <si>
    <r>
      <t xml:space="preserve"> </t>
    </r>
    <r>
      <rPr>
        <sz val="12"/>
        <color theme="1"/>
        <rFont val="標楷體"/>
        <family val="4"/>
        <charset val="136"/>
      </rPr>
      <t>信義</t>
    </r>
  </si>
  <si>
    <r>
      <t xml:space="preserve"> </t>
    </r>
    <r>
      <rPr>
        <sz val="12"/>
        <color theme="1"/>
        <rFont val="標楷體"/>
        <family val="4"/>
        <charset val="136"/>
      </rPr>
      <t>裕融</t>
    </r>
  </si>
  <si>
    <r>
      <t xml:space="preserve"> </t>
    </r>
    <r>
      <rPr>
        <sz val="12"/>
        <color theme="1"/>
        <rFont val="標楷體"/>
        <family val="4"/>
        <charset val="136"/>
      </rPr>
      <t>茂順</t>
    </r>
  </si>
  <si>
    <r>
      <t xml:space="preserve"> </t>
    </r>
    <r>
      <rPr>
        <sz val="12"/>
        <color theme="1"/>
        <rFont val="標楷體"/>
        <family val="4"/>
        <charset val="136"/>
      </rPr>
      <t>好樂迪</t>
    </r>
  </si>
  <si>
    <r>
      <t xml:space="preserve"> </t>
    </r>
    <r>
      <rPr>
        <sz val="12"/>
        <color theme="1"/>
        <rFont val="標楷體"/>
        <family val="4"/>
        <charset val="136"/>
      </rPr>
      <t>新麗</t>
    </r>
  </si>
  <si>
    <r>
      <t xml:space="preserve"> </t>
    </r>
    <r>
      <rPr>
        <sz val="12"/>
        <color theme="1"/>
        <rFont val="標楷體"/>
        <family val="4"/>
        <charset val="136"/>
      </rPr>
      <t>潤泰新</t>
    </r>
  </si>
  <si>
    <r>
      <t xml:space="preserve"> </t>
    </r>
    <r>
      <rPr>
        <sz val="12"/>
        <color theme="1"/>
        <rFont val="標楷體"/>
        <family val="4"/>
        <charset val="136"/>
      </rPr>
      <t>三發地產</t>
    </r>
  </si>
  <si>
    <r>
      <t xml:space="preserve"> </t>
    </r>
    <r>
      <rPr>
        <sz val="12"/>
        <color theme="1"/>
        <rFont val="標楷體"/>
        <family val="4"/>
        <charset val="136"/>
      </rPr>
      <t>佳龍</t>
    </r>
  </si>
  <si>
    <r>
      <t xml:space="preserve"> </t>
    </r>
    <r>
      <rPr>
        <sz val="12"/>
        <color theme="1"/>
        <rFont val="標楷體"/>
        <family val="4"/>
        <charset val="136"/>
      </rPr>
      <t>世紀鋼</t>
    </r>
  </si>
  <si>
    <r>
      <t xml:space="preserve"> </t>
    </r>
    <r>
      <rPr>
        <sz val="12"/>
        <color theme="1"/>
        <rFont val="標楷體"/>
        <family val="4"/>
        <charset val="136"/>
      </rPr>
      <t>兆豐第一</t>
    </r>
  </si>
  <si>
    <r>
      <t xml:space="preserve"> </t>
    </r>
    <r>
      <rPr>
        <sz val="12"/>
        <color theme="1"/>
        <rFont val="標楷體"/>
        <family val="4"/>
        <charset val="136"/>
      </rPr>
      <t>兆豐國民</t>
    </r>
  </si>
  <si>
    <r>
      <t xml:space="preserve"> </t>
    </r>
    <r>
      <rPr>
        <sz val="12"/>
        <color theme="1"/>
        <rFont val="標楷體"/>
        <family val="4"/>
        <charset val="136"/>
      </rPr>
      <t>兆豐萬全</t>
    </r>
  </si>
  <si>
    <r>
      <rPr>
        <sz val="12"/>
        <color theme="1"/>
        <rFont val="標楷體"/>
        <family val="4"/>
        <charset val="136"/>
      </rPr>
      <t>平衡型基金及多重資產型基金</t>
    </r>
  </si>
  <si>
    <r>
      <t xml:space="preserve"> </t>
    </r>
    <r>
      <rPr>
        <sz val="12"/>
        <color theme="1"/>
        <rFont val="標楷體"/>
        <family val="4"/>
        <charset val="136"/>
      </rPr>
      <t>兆豐電子</t>
    </r>
  </si>
  <si>
    <r>
      <t xml:space="preserve"> </t>
    </r>
    <r>
      <rPr>
        <sz val="12"/>
        <color theme="1"/>
        <rFont val="標楷體"/>
        <family val="4"/>
        <charset val="136"/>
      </rPr>
      <t>兆豐豐台灣</t>
    </r>
  </si>
  <si>
    <r>
      <t xml:space="preserve"> </t>
    </r>
    <r>
      <rPr>
        <sz val="12"/>
        <color theme="1"/>
        <rFont val="標楷體"/>
        <family val="4"/>
        <charset val="136"/>
      </rPr>
      <t>兆豐台金傳股</t>
    </r>
    <r>
      <rPr>
        <sz val="12"/>
        <color theme="1"/>
        <rFont val="Times New Roman"/>
        <family val="1"/>
      </rPr>
      <t>Aa</t>
    </r>
  </si>
  <si>
    <r>
      <t xml:space="preserve"> </t>
    </r>
    <r>
      <rPr>
        <sz val="12"/>
        <color theme="1"/>
        <rFont val="標楷體"/>
        <family val="4"/>
        <charset val="136"/>
      </rPr>
      <t>兆豐台金傳股</t>
    </r>
    <r>
      <rPr>
        <sz val="12"/>
        <color theme="1"/>
        <rFont val="Times New Roman"/>
        <family val="1"/>
      </rPr>
      <t>Na</t>
    </r>
  </si>
  <si>
    <r>
      <t xml:space="preserve"> </t>
    </r>
    <r>
      <rPr>
        <sz val="12"/>
        <color theme="1"/>
        <rFont val="標楷體"/>
        <family val="4"/>
        <charset val="136"/>
      </rPr>
      <t>第一金小型</t>
    </r>
  </si>
  <si>
    <r>
      <t xml:space="preserve"> </t>
    </r>
    <r>
      <rPr>
        <sz val="12"/>
        <color theme="1"/>
        <rFont val="標楷體"/>
        <family val="4"/>
        <charset val="136"/>
      </rPr>
      <t>第一金電子</t>
    </r>
  </si>
  <si>
    <r>
      <t xml:space="preserve"> </t>
    </r>
    <r>
      <rPr>
        <sz val="12"/>
        <color theme="1"/>
        <rFont val="標楷體"/>
        <family val="4"/>
        <charset val="136"/>
      </rPr>
      <t>第一金中概平衡</t>
    </r>
  </si>
  <si>
    <r>
      <t xml:space="preserve"> </t>
    </r>
    <r>
      <rPr>
        <sz val="12"/>
        <color theme="1"/>
        <rFont val="標楷體"/>
        <family val="4"/>
        <charset val="136"/>
      </rPr>
      <t>第一金創新</t>
    </r>
    <r>
      <rPr>
        <sz val="12"/>
        <color theme="1"/>
        <rFont val="Times New Roman"/>
        <family val="1"/>
      </rPr>
      <t>Aa</t>
    </r>
  </si>
  <si>
    <t>T0363A</t>
  </si>
  <si>
    <r>
      <t xml:space="preserve"> </t>
    </r>
    <r>
      <rPr>
        <sz val="12"/>
        <color theme="1"/>
        <rFont val="標楷體"/>
        <family val="4"/>
        <charset val="136"/>
      </rPr>
      <t>第台核心建設</t>
    </r>
    <r>
      <rPr>
        <sz val="12"/>
        <color theme="1"/>
        <rFont val="Times New Roman"/>
        <family val="1"/>
      </rPr>
      <t>Aa</t>
    </r>
  </si>
  <si>
    <t>T0363B</t>
  </si>
  <si>
    <r>
      <t xml:space="preserve"> </t>
    </r>
    <r>
      <rPr>
        <sz val="12"/>
        <color theme="1"/>
        <rFont val="標楷體"/>
        <family val="4"/>
        <charset val="136"/>
      </rPr>
      <t>第台核心建設</t>
    </r>
    <r>
      <rPr>
        <sz val="12"/>
        <color theme="1"/>
        <rFont val="Times New Roman"/>
        <family val="1"/>
      </rPr>
      <t>Bd</t>
    </r>
  </si>
  <si>
    <t>T0363C</t>
  </si>
  <si>
    <r>
      <t xml:space="preserve"> </t>
    </r>
    <r>
      <rPr>
        <sz val="12"/>
        <color theme="1"/>
        <rFont val="標楷體"/>
        <family val="4"/>
        <charset val="136"/>
      </rPr>
      <t>第台核心建設</t>
    </r>
    <r>
      <rPr>
        <sz val="12"/>
        <color theme="1"/>
        <rFont val="Times New Roman"/>
        <family val="1"/>
      </rPr>
      <t>NAa</t>
    </r>
  </si>
  <si>
    <t>T0363D</t>
  </si>
  <si>
    <r>
      <t xml:space="preserve"> </t>
    </r>
    <r>
      <rPr>
        <sz val="12"/>
        <color theme="1"/>
        <rFont val="標楷體"/>
        <family val="4"/>
        <charset val="136"/>
      </rPr>
      <t>第台核心建設</t>
    </r>
    <r>
      <rPr>
        <sz val="12"/>
        <color theme="1"/>
        <rFont val="Times New Roman"/>
        <family val="1"/>
      </rPr>
      <t>NBd</t>
    </r>
  </si>
  <si>
    <r>
      <t xml:space="preserve"> </t>
    </r>
    <r>
      <rPr>
        <sz val="12"/>
        <color theme="1"/>
        <rFont val="標楷體"/>
        <family val="4"/>
        <charset val="136"/>
      </rPr>
      <t>匯豐安富</t>
    </r>
  </si>
  <si>
    <r>
      <t xml:space="preserve"> </t>
    </r>
    <r>
      <rPr>
        <sz val="12"/>
        <color theme="1"/>
        <rFont val="標楷體"/>
        <family val="4"/>
        <charset val="136"/>
      </rPr>
      <t>匯豐成功</t>
    </r>
  </si>
  <si>
    <t>T0408A</t>
  </si>
  <si>
    <r>
      <t xml:space="preserve"> </t>
    </r>
    <r>
      <rPr>
        <sz val="12"/>
        <color theme="1"/>
        <rFont val="標楷體"/>
        <family val="4"/>
        <charset val="136"/>
      </rPr>
      <t>匯豐龍鳳</t>
    </r>
    <r>
      <rPr>
        <sz val="12"/>
        <color theme="1"/>
        <rFont val="Times New Roman"/>
        <family val="1"/>
      </rPr>
      <t>Ia</t>
    </r>
  </si>
  <si>
    <r>
      <t xml:space="preserve"> </t>
    </r>
    <r>
      <rPr>
        <sz val="12"/>
        <color theme="1"/>
        <rFont val="標楷體"/>
        <family val="4"/>
        <charset val="136"/>
      </rPr>
      <t>匯豐龍鳳</t>
    </r>
    <r>
      <rPr>
        <sz val="12"/>
        <color theme="1"/>
        <rFont val="Times New Roman"/>
        <family val="1"/>
      </rPr>
      <t>Ra</t>
    </r>
  </si>
  <si>
    <r>
      <t xml:space="preserve"> </t>
    </r>
    <r>
      <rPr>
        <sz val="12"/>
        <color theme="1"/>
        <rFont val="標楷體"/>
        <family val="4"/>
        <charset val="136"/>
      </rPr>
      <t>匯豐龍鳳</t>
    </r>
    <r>
      <rPr>
        <sz val="12"/>
        <color theme="1"/>
        <rFont val="Times New Roman"/>
        <family val="1"/>
      </rPr>
      <t>Aa</t>
    </r>
  </si>
  <si>
    <r>
      <t xml:space="preserve"> </t>
    </r>
    <r>
      <rPr>
        <sz val="12"/>
        <color theme="1"/>
        <rFont val="標楷體"/>
        <family val="4"/>
        <charset val="136"/>
      </rPr>
      <t>匯豐龍騰電子</t>
    </r>
  </si>
  <si>
    <r>
      <t xml:space="preserve"> </t>
    </r>
    <r>
      <rPr>
        <sz val="12"/>
        <color theme="1"/>
        <rFont val="標楷體"/>
        <family val="4"/>
        <charset val="136"/>
      </rPr>
      <t>匯豐台灣精典</t>
    </r>
  </si>
  <si>
    <r>
      <t xml:space="preserve"> </t>
    </r>
    <r>
      <rPr>
        <sz val="12"/>
        <color theme="1"/>
        <rFont val="標楷體"/>
        <family val="4"/>
        <charset val="136"/>
      </rPr>
      <t>元多福</t>
    </r>
  </si>
  <si>
    <r>
      <t xml:space="preserve"> </t>
    </r>
    <r>
      <rPr>
        <sz val="12"/>
        <color theme="1"/>
        <rFont val="標楷體"/>
        <family val="4"/>
        <charset val="136"/>
      </rPr>
      <t>元大多多基金</t>
    </r>
  </si>
  <si>
    <r>
      <t xml:space="preserve"> </t>
    </r>
    <r>
      <rPr>
        <sz val="12"/>
        <color theme="1"/>
        <rFont val="標楷體"/>
        <family val="4"/>
        <charset val="136"/>
      </rPr>
      <t>元卓越</t>
    </r>
  </si>
  <si>
    <r>
      <t xml:space="preserve"> </t>
    </r>
    <r>
      <rPr>
        <sz val="12"/>
        <color theme="1"/>
        <rFont val="標楷體"/>
        <family val="4"/>
        <charset val="136"/>
      </rPr>
      <t>元高科</t>
    </r>
  </si>
  <si>
    <r>
      <t xml:space="preserve"> </t>
    </r>
    <r>
      <rPr>
        <sz val="12"/>
        <color theme="1"/>
        <rFont val="標楷體"/>
        <family val="4"/>
        <charset val="136"/>
      </rPr>
      <t>元大經貿基金</t>
    </r>
  </si>
  <si>
    <r>
      <t xml:space="preserve"> </t>
    </r>
    <r>
      <rPr>
        <sz val="12"/>
        <color theme="1"/>
        <rFont val="標楷體"/>
        <family val="4"/>
        <charset val="136"/>
      </rPr>
      <t>新主流</t>
    </r>
  </si>
  <si>
    <r>
      <t xml:space="preserve"> </t>
    </r>
    <r>
      <rPr>
        <sz val="12"/>
        <color theme="1"/>
        <rFont val="標楷體"/>
        <family val="4"/>
        <charset val="136"/>
      </rPr>
      <t>元</t>
    </r>
    <r>
      <rPr>
        <sz val="12"/>
        <color theme="1"/>
        <rFont val="Times New Roman"/>
        <family val="1"/>
      </rPr>
      <t>2001</t>
    </r>
  </si>
  <si>
    <t>T0574A</t>
  </si>
  <si>
    <r>
      <t xml:space="preserve"> </t>
    </r>
    <r>
      <rPr>
        <sz val="12"/>
        <color theme="1"/>
        <rFont val="標楷體"/>
        <family val="4"/>
        <charset val="136"/>
      </rPr>
      <t>元大台灣加權股</t>
    </r>
    <r>
      <rPr>
        <sz val="12"/>
        <color theme="1"/>
        <rFont val="Times New Roman"/>
        <family val="1"/>
      </rPr>
      <t>Ra</t>
    </r>
  </si>
  <si>
    <r>
      <t xml:space="preserve"> </t>
    </r>
    <r>
      <rPr>
        <sz val="12"/>
        <color theme="1"/>
        <rFont val="標楷體"/>
        <family val="4"/>
        <charset val="136"/>
      </rPr>
      <t>元大台灣加權股</t>
    </r>
    <r>
      <rPr>
        <sz val="12"/>
        <color theme="1"/>
        <rFont val="Times New Roman"/>
        <family val="1"/>
      </rPr>
      <t>Aa</t>
    </r>
  </si>
  <si>
    <r>
      <t xml:space="preserve"> </t>
    </r>
    <r>
      <rPr>
        <sz val="12"/>
        <color theme="1"/>
        <rFont val="標楷體"/>
        <family val="4"/>
        <charset val="136"/>
      </rPr>
      <t>元大台高息龍</t>
    </r>
    <r>
      <rPr>
        <sz val="12"/>
        <color theme="1"/>
        <rFont val="Times New Roman"/>
        <family val="1"/>
      </rPr>
      <t>Aa</t>
    </r>
  </si>
  <si>
    <r>
      <t xml:space="preserve"> </t>
    </r>
    <r>
      <rPr>
        <sz val="12"/>
        <color theme="1"/>
        <rFont val="標楷體"/>
        <family val="4"/>
        <charset val="136"/>
      </rPr>
      <t>元大台高息龍</t>
    </r>
    <r>
      <rPr>
        <sz val="12"/>
        <color theme="1"/>
        <rFont val="Times New Roman"/>
        <family val="1"/>
      </rPr>
      <t>Bd</t>
    </r>
  </si>
  <si>
    <r>
      <t xml:space="preserve"> </t>
    </r>
    <r>
      <rPr>
        <sz val="12"/>
        <color theme="1"/>
        <rFont val="標楷體"/>
        <family val="4"/>
        <charset val="136"/>
      </rPr>
      <t>元大台高息龍</t>
    </r>
    <r>
      <rPr>
        <sz val="12"/>
        <color theme="1"/>
        <rFont val="Times New Roman"/>
        <family val="1"/>
      </rPr>
      <t>Ia</t>
    </r>
  </si>
  <si>
    <r>
      <t xml:space="preserve"> </t>
    </r>
    <r>
      <rPr>
        <sz val="12"/>
        <color theme="1"/>
        <rFont val="標楷體"/>
        <family val="4"/>
        <charset val="136"/>
      </rPr>
      <t>元大台高息龍</t>
    </r>
    <r>
      <rPr>
        <sz val="12"/>
        <color theme="1"/>
        <rFont val="Times New Roman"/>
        <family val="1"/>
      </rPr>
      <t>Id</t>
    </r>
  </si>
  <si>
    <r>
      <t xml:space="preserve"> </t>
    </r>
    <r>
      <rPr>
        <sz val="12"/>
        <color theme="1"/>
        <rFont val="標楷體"/>
        <family val="4"/>
        <charset val="136"/>
      </rPr>
      <t>景順潛力</t>
    </r>
  </si>
  <si>
    <r>
      <t xml:space="preserve"> </t>
    </r>
    <r>
      <rPr>
        <sz val="12"/>
        <color theme="1"/>
        <rFont val="標楷體"/>
        <family val="4"/>
        <charset val="136"/>
      </rPr>
      <t>景順台灣科技</t>
    </r>
  </si>
  <si>
    <r>
      <t xml:space="preserve"> </t>
    </r>
    <r>
      <rPr>
        <sz val="12"/>
        <color theme="1"/>
        <rFont val="標楷體"/>
        <family val="4"/>
        <charset val="136"/>
      </rPr>
      <t>景順主流</t>
    </r>
  </si>
  <si>
    <r>
      <t xml:space="preserve"> </t>
    </r>
    <r>
      <rPr>
        <sz val="12"/>
        <color theme="1"/>
        <rFont val="標楷體"/>
        <family val="4"/>
        <charset val="136"/>
      </rPr>
      <t>瀚亞高科技</t>
    </r>
  </si>
  <si>
    <r>
      <t xml:space="preserve"> </t>
    </r>
    <r>
      <rPr>
        <sz val="12"/>
        <color theme="1"/>
        <rFont val="標楷體"/>
        <family val="4"/>
        <charset val="136"/>
      </rPr>
      <t>瀚亞外銷</t>
    </r>
  </si>
  <si>
    <r>
      <t xml:space="preserve"> </t>
    </r>
    <r>
      <rPr>
        <sz val="12"/>
        <color theme="1"/>
        <rFont val="標楷體"/>
        <family val="4"/>
        <charset val="136"/>
      </rPr>
      <t>瀚亞菁華</t>
    </r>
  </si>
  <si>
    <r>
      <t xml:space="preserve"> </t>
    </r>
    <r>
      <rPr>
        <sz val="12"/>
        <color theme="1"/>
        <rFont val="標楷體"/>
        <family val="4"/>
        <charset val="136"/>
      </rPr>
      <t>瀚亞中小型股</t>
    </r>
  </si>
  <si>
    <r>
      <t xml:space="preserve"> </t>
    </r>
    <r>
      <rPr>
        <sz val="12"/>
        <color theme="1"/>
        <rFont val="標楷體"/>
        <family val="4"/>
        <charset val="136"/>
      </rPr>
      <t>瀚亞理財通</t>
    </r>
    <r>
      <rPr>
        <sz val="12"/>
        <color theme="1"/>
        <rFont val="Times New Roman"/>
        <family val="1"/>
      </rPr>
      <t>A</t>
    </r>
  </si>
  <si>
    <r>
      <t xml:space="preserve"> PGIM</t>
    </r>
    <r>
      <rPr>
        <sz val="12"/>
        <color theme="1"/>
        <rFont val="標楷體"/>
        <family val="4"/>
        <charset val="136"/>
      </rPr>
      <t>高成長</t>
    </r>
    <r>
      <rPr>
        <sz val="12"/>
        <color theme="1"/>
        <rFont val="Times New Roman"/>
        <family val="1"/>
      </rPr>
      <t>Aa</t>
    </r>
  </si>
  <si>
    <r>
      <t xml:space="preserve"> PGIM</t>
    </r>
    <r>
      <rPr>
        <sz val="12"/>
        <color theme="1"/>
        <rFont val="標楷體"/>
        <family val="4"/>
        <charset val="136"/>
      </rPr>
      <t>金滿意</t>
    </r>
    <r>
      <rPr>
        <sz val="12"/>
        <color theme="1"/>
        <rFont val="Times New Roman"/>
        <family val="1"/>
      </rPr>
      <t>Ra</t>
    </r>
  </si>
  <si>
    <r>
      <t xml:space="preserve"> PGIM</t>
    </r>
    <r>
      <rPr>
        <sz val="12"/>
        <color theme="1"/>
        <rFont val="標楷體"/>
        <family val="4"/>
        <charset val="136"/>
      </rPr>
      <t>金滿意</t>
    </r>
    <r>
      <rPr>
        <sz val="12"/>
        <color theme="1"/>
        <rFont val="Times New Roman"/>
        <family val="1"/>
      </rPr>
      <t>Aa</t>
    </r>
  </si>
  <si>
    <r>
      <t xml:space="preserve"> PGIM</t>
    </r>
    <r>
      <rPr>
        <sz val="12"/>
        <color theme="1"/>
        <rFont val="標楷體"/>
        <family val="4"/>
        <charset val="136"/>
      </rPr>
      <t>科技島</t>
    </r>
    <r>
      <rPr>
        <sz val="12"/>
        <color theme="1"/>
        <rFont val="Times New Roman"/>
        <family val="1"/>
      </rPr>
      <t>Aa</t>
    </r>
  </si>
  <si>
    <r>
      <t xml:space="preserve"> PGIM</t>
    </r>
    <r>
      <rPr>
        <sz val="12"/>
        <color theme="1"/>
        <rFont val="標楷體"/>
        <family val="4"/>
        <charset val="136"/>
      </rPr>
      <t>中小型股</t>
    </r>
    <r>
      <rPr>
        <sz val="12"/>
        <color theme="1"/>
        <rFont val="Times New Roman"/>
        <family val="1"/>
      </rPr>
      <t>Aa</t>
    </r>
  </si>
  <si>
    <r>
      <t xml:space="preserve"> PGIM</t>
    </r>
    <r>
      <rPr>
        <sz val="12"/>
        <color theme="1"/>
        <rFont val="標楷體"/>
        <family val="4"/>
        <charset val="136"/>
      </rPr>
      <t>新世紀</t>
    </r>
    <r>
      <rPr>
        <sz val="12"/>
        <color theme="1"/>
        <rFont val="Times New Roman"/>
        <family val="1"/>
      </rPr>
      <t>Ra</t>
    </r>
  </si>
  <si>
    <r>
      <t xml:space="preserve"> PGIM</t>
    </r>
    <r>
      <rPr>
        <sz val="12"/>
        <color theme="1"/>
        <rFont val="標楷體"/>
        <family val="4"/>
        <charset val="136"/>
      </rPr>
      <t>新世紀</t>
    </r>
    <r>
      <rPr>
        <sz val="12"/>
        <color theme="1"/>
        <rFont val="Times New Roman"/>
        <family val="1"/>
      </rPr>
      <t>Aa</t>
    </r>
  </si>
  <si>
    <r>
      <t xml:space="preserve"> PGIM</t>
    </r>
    <r>
      <rPr>
        <sz val="12"/>
        <color theme="1"/>
        <rFont val="標楷體"/>
        <family val="4"/>
        <charset val="136"/>
      </rPr>
      <t>金平衡</t>
    </r>
    <r>
      <rPr>
        <sz val="12"/>
        <color theme="1"/>
        <rFont val="Times New Roman"/>
        <family val="1"/>
      </rPr>
      <t>Ra</t>
    </r>
  </si>
  <si>
    <r>
      <t xml:space="preserve"> PGIM</t>
    </r>
    <r>
      <rPr>
        <sz val="12"/>
        <color theme="1"/>
        <rFont val="標楷體"/>
        <family val="4"/>
        <charset val="136"/>
      </rPr>
      <t>金平衡</t>
    </r>
    <r>
      <rPr>
        <sz val="12"/>
        <color theme="1"/>
        <rFont val="Times New Roman"/>
        <family val="1"/>
      </rPr>
      <t>Aa</t>
    </r>
  </si>
  <si>
    <r>
      <t xml:space="preserve"> </t>
    </r>
    <r>
      <rPr>
        <sz val="12"/>
        <color theme="1"/>
        <rFont val="標楷體"/>
        <family val="4"/>
        <charset val="136"/>
      </rPr>
      <t>統一統信</t>
    </r>
  </si>
  <si>
    <r>
      <t xml:space="preserve"> </t>
    </r>
    <r>
      <rPr>
        <sz val="12"/>
        <color theme="1"/>
        <rFont val="標楷體"/>
        <family val="4"/>
        <charset val="136"/>
      </rPr>
      <t>統一全天候</t>
    </r>
    <r>
      <rPr>
        <sz val="12"/>
        <color theme="1"/>
        <rFont val="Times New Roman"/>
        <family val="1"/>
      </rPr>
      <t>I</t>
    </r>
  </si>
  <si>
    <r>
      <t xml:space="preserve"> </t>
    </r>
    <r>
      <rPr>
        <sz val="12"/>
        <color theme="1"/>
        <rFont val="標楷體"/>
        <family val="4"/>
        <charset val="136"/>
      </rPr>
      <t>統一全天候</t>
    </r>
    <r>
      <rPr>
        <sz val="12"/>
        <color theme="1"/>
        <rFont val="Times New Roman"/>
        <family val="1"/>
      </rPr>
      <t>A</t>
    </r>
  </si>
  <si>
    <r>
      <t xml:space="preserve"> </t>
    </r>
    <r>
      <rPr>
        <sz val="12"/>
        <color theme="1"/>
        <rFont val="標楷體"/>
        <family val="4"/>
        <charset val="136"/>
      </rPr>
      <t>統一黑馬</t>
    </r>
  </si>
  <si>
    <r>
      <t xml:space="preserve"> </t>
    </r>
    <r>
      <rPr>
        <sz val="12"/>
        <color theme="1"/>
        <rFont val="標楷體"/>
        <family val="4"/>
        <charset val="136"/>
      </rPr>
      <t>統一龍馬</t>
    </r>
  </si>
  <si>
    <r>
      <t xml:space="preserve"> </t>
    </r>
    <r>
      <rPr>
        <sz val="12"/>
        <color theme="1"/>
        <rFont val="標楷體"/>
        <family val="4"/>
        <charset val="136"/>
      </rPr>
      <t>統一中小</t>
    </r>
  </si>
  <si>
    <r>
      <t xml:space="preserve"> </t>
    </r>
    <r>
      <rPr>
        <sz val="12"/>
        <color theme="1"/>
        <rFont val="標楷體"/>
        <family val="4"/>
        <charset val="136"/>
      </rPr>
      <t>統一經建</t>
    </r>
  </si>
  <si>
    <r>
      <t xml:space="preserve"> </t>
    </r>
    <r>
      <rPr>
        <sz val="12"/>
        <color theme="1"/>
        <rFont val="標楷體"/>
        <family val="4"/>
        <charset val="136"/>
      </rPr>
      <t>統一奔騰</t>
    </r>
  </si>
  <si>
    <r>
      <t xml:space="preserve"> </t>
    </r>
    <r>
      <rPr>
        <sz val="12"/>
        <color theme="1"/>
        <rFont val="標楷體"/>
        <family val="4"/>
        <charset val="136"/>
      </rPr>
      <t>統一大滿貫</t>
    </r>
    <r>
      <rPr>
        <sz val="12"/>
        <color theme="1"/>
        <rFont val="Times New Roman"/>
        <family val="1"/>
      </rPr>
      <t>A</t>
    </r>
  </si>
  <si>
    <r>
      <t xml:space="preserve"> </t>
    </r>
    <r>
      <rPr>
        <sz val="12"/>
        <color theme="1"/>
        <rFont val="標楷體"/>
        <family val="4"/>
        <charset val="136"/>
      </rPr>
      <t>統一台灣動力</t>
    </r>
  </si>
  <si>
    <r>
      <t xml:space="preserve"> </t>
    </r>
    <r>
      <rPr>
        <sz val="12"/>
        <color theme="1"/>
        <rFont val="標楷體"/>
        <family val="4"/>
        <charset val="136"/>
      </rPr>
      <t>富邦</t>
    </r>
    <r>
      <rPr>
        <sz val="12"/>
        <color theme="1"/>
        <rFont val="Times New Roman"/>
        <family val="1"/>
      </rPr>
      <t>FB I</t>
    </r>
  </si>
  <si>
    <r>
      <t xml:space="preserve"> </t>
    </r>
    <r>
      <rPr>
        <sz val="12"/>
        <color theme="1"/>
        <rFont val="標楷體"/>
        <family val="4"/>
        <charset val="136"/>
      </rPr>
      <t>富邦</t>
    </r>
    <r>
      <rPr>
        <sz val="12"/>
        <color theme="1"/>
        <rFont val="Times New Roman"/>
        <family val="1"/>
      </rPr>
      <t>FB A</t>
    </r>
  </si>
  <si>
    <r>
      <t xml:space="preserve"> </t>
    </r>
    <r>
      <rPr>
        <sz val="12"/>
        <color theme="1"/>
        <rFont val="標楷體"/>
        <family val="4"/>
        <charset val="136"/>
      </rPr>
      <t>富邦精準</t>
    </r>
  </si>
  <si>
    <r>
      <t xml:space="preserve"> </t>
    </r>
    <r>
      <rPr>
        <sz val="12"/>
        <color theme="1"/>
        <rFont val="標楷體"/>
        <family val="4"/>
        <charset val="136"/>
      </rPr>
      <t>富邦長紅</t>
    </r>
  </si>
  <si>
    <r>
      <t xml:space="preserve"> </t>
    </r>
    <r>
      <rPr>
        <sz val="12"/>
        <color theme="1"/>
        <rFont val="標楷體"/>
        <family val="4"/>
        <charset val="136"/>
      </rPr>
      <t>精銳</t>
    </r>
    <r>
      <rPr>
        <sz val="12"/>
        <color theme="1"/>
        <rFont val="Times New Roman"/>
        <family val="1"/>
      </rPr>
      <t>FB</t>
    </r>
  </si>
  <si>
    <r>
      <t xml:space="preserve"> </t>
    </r>
    <r>
      <rPr>
        <sz val="12"/>
        <color theme="1"/>
        <rFont val="標楷體"/>
        <family val="4"/>
        <charset val="136"/>
      </rPr>
      <t>富邦高成長</t>
    </r>
  </si>
  <si>
    <r>
      <t xml:space="preserve"> </t>
    </r>
    <r>
      <rPr>
        <sz val="12"/>
        <color theme="1"/>
        <rFont val="標楷體"/>
        <family val="4"/>
        <charset val="136"/>
      </rPr>
      <t>科技</t>
    </r>
    <r>
      <rPr>
        <sz val="12"/>
        <color theme="1"/>
        <rFont val="Times New Roman"/>
        <family val="1"/>
      </rPr>
      <t>FB</t>
    </r>
  </si>
  <si>
    <r>
      <t xml:space="preserve"> </t>
    </r>
    <r>
      <rPr>
        <sz val="12"/>
        <color theme="1"/>
        <rFont val="標楷體"/>
        <family val="4"/>
        <charset val="136"/>
      </rPr>
      <t>富邦台灣心</t>
    </r>
  </si>
  <si>
    <r>
      <t xml:space="preserve"> </t>
    </r>
    <r>
      <rPr>
        <sz val="12"/>
        <color theme="1"/>
        <rFont val="標楷體"/>
        <family val="4"/>
        <charset val="136"/>
      </rPr>
      <t>富邦台灣永高</t>
    </r>
    <r>
      <rPr>
        <sz val="12"/>
        <color theme="1"/>
        <rFont val="Times New Roman"/>
        <family val="1"/>
      </rPr>
      <t>Aa</t>
    </r>
  </si>
  <si>
    <r>
      <t xml:space="preserve"> </t>
    </r>
    <r>
      <rPr>
        <sz val="12"/>
        <color theme="1"/>
        <rFont val="標楷體"/>
        <family val="4"/>
        <charset val="136"/>
      </rPr>
      <t>富邦台灣永高</t>
    </r>
    <r>
      <rPr>
        <sz val="12"/>
        <color theme="1"/>
        <rFont val="Times New Roman"/>
        <family val="1"/>
      </rPr>
      <t>Bd</t>
    </r>
  </si>
  <si>
    <r>
      <t xml:space="preserve"> </t>
    </r>
    <r>
      <rPr>
        <sz val="12"/>
        <color theme="1"/>
        <rFont val="標楷體"/>
        <family val="4"/>
        <charset val="136"/>
      </rPr>
      <t>摩根台灣增長</t>
    </r>
  </si>
  <si>
    <r>
      <t xml:space="preserve"> </t>
    </r>
    <r>
      <rPr>
        <sz val="12"/>
        <color theme="1"/>
        <rFont val="標楷體"/>
        <family val="4"/>
        <charset val="136"/>
      </rPr>
      <t>摩根新興科技</t>
    </r>
  </si>
  <si>
    <r>
      <t xml:space="preserve"> </t>
    </r>
    <r>
      <rPr>
        <sz val="12"/>
        <color theme="1"/>
        <rFont val="標楷體"/>
        <family val="4"/>
        <charset val="136"/>
      </rPr>
      <t>摩根中小</t>
    </r>
  </si>
  <si>
    <r>
      <t xml:space="preserve"> </t>
    </r>
    <r>
      <rPr>
        <sz val="12"/>
        <color theme="1"/>
        <rFont val="標楷體"/>
        <family val="4"/>
        <charset val="136"/>
      </rPr>
      <t>摩根平衡</t>
    </r>
  </si>
  <si>
    <r>
      <t xml:space="preserve"> </t>
    </r>
    <r>
      <rPr>
        <sz val="12"/>
        <color theme="1"/>
        <rFont val="標楷體"/>
        <family val="4"/>
        <charset val="136"/>
      </rPr>
      <t>摩根台灣金磚</t>
    </r>
    <r>
      <rPr>
        <sz val="12"/>
        <color theme="1"/>
        <rFont val="Times New Roman"/>
        <family val="1"/>
      </rPr>
      <t>I</t>
    </r>
  </si>
  <si>
    <r>
      <t xml:space="preserve"> </t>
    </r>
    <r>
      <rPr>
        <sz val="12"/>
        <color theme="1"/>
        <rFont val="標楷體"/>
        <family val="4"/>
        <charset val="136"/>
      </rPr>
      <t>摩根台灣金磚</t>
    </r>
    <r>
      <rPr>
        <sz val="12"/>
        <color theme="1"/>
        <rFont val="Times New Roman"/>
        <family val="1"/>
      </rPr>
      <t>A</t>
    </r>
  </si>
  <si>
    <r>
      <t xml:space="preserve"> </t>
    </r>
    <r>
      <rPr>
        <sz val="12"/>
        <color theme="1"/>
        <rFont val="標楷體"/>
        <family val="4"/>
        <charset val="136"/>
      </rPr>
      <t>華南永昌永昌</t>
    </r>
  </si>
  <si>
    <t>T1282A</t>
  </si>
  <si>
    <r>
      <t xml:space="preserve"> </t>
    </r>
    <r>
      <rPr>
        <sz val="12"/>
        <color theme="1"/>
        <rFont val="標楷體"/>
        <family val="4"/>
        <charset val="136"/>
      </rPr>
      <t>華南永昌台灣環境永續</t>
    </r>
  </si>
  <si>
    <t>T1282B</t>
  </si>
  <si>
    <r>
      <t xml:space="preserve"> </t>
    </r>
    <r>
      <rPr>
        <sz val="12"/>
        <color theme="1"/>
        <rFont val="標楷體"/>
        <family val="4"/>
        <charset val="136"/>
      </rPr>
      <t>新光創新科技</t>
    </r>
  </si>
  <si>
    <r>
      <t xml:space="preserve"> </t>
    </r>
    <r>
      <rPr>
        <sz val="12"/>
        <color theme="1"/>
        <rFont val="標楷體"/>
        <family val="4"/>
        <charset val="136"/>
      </rPr>
      <t>新光大三通</t>
    </r>
  </si>
  <si>
    <r>
      <t xml:space="preserve"> </t>
    </r>
    <r>
      <rPr>
        <sz val="12"/>
        <color theme="1"/>
        <rFont val="標楷體"/>
        <family val="4"/>
        <charset val="136"/>
      </rPr>
      <t>新光台灣富貴</t>
    </r>
  </si>
  <si>
    <t>T1450A</t>
  </si>
  <si>
    <r>
      <t xml:space="preserve"> </t>
    </r>
    <r>
      <rPr>
        <sz val="12"/>
        <color theme="1"/>
        <rFont val="標楷體"/>
        <family val="4"/>
        <charset val="136"/>
      </rPr>
      <t>新光臺高股息</t>
    </r>
    <r>
      <rPr>
        <sz val="12"/>
        <color theme="1"/>
        <rFont val="Times New Roman"/>
        <family val="1"/>
      </rPr>
      <t>Aa</t>
    </r>
  </si>
  <si>
    <t>T1450B</t>
  </si>
  <si>
    <r>
      <t xml:space="preserve"> </t>
    </r>
    <r>
      <rPr>
        <sz val="12"/>
        <color theme="1"/>
        <rFont val="標楷體"/>
        <family val="4"/>
        <charset val="136"/>
      </rPr>
      <t>新光臺高股息</t>
    </r>
    <r>
      <rPr>
        <sz val="12"/>
        <color theme="1"/>
        <rFont val="Times New Roman"/>
        <family val="1"/>
      </rPr>
      <t>Bd</t>
    </r>
  </si>
  <si>
    <r>
      <t xml:space="preserve"> </t>
    </r>
    <r>
      <rPr>
        <sz val="12"/>
        <color theme="1"/>
        <rFont val="標楷體"/>
        <family val="4"/>
        <charset val="136"/>
      </rPr>
      <t>群益奧斯卡</t>
    </r>
  </si>
  <si>
    <r>
      <t xml:space="preserve"> </t>
    </r>
    <r>
      <rPr>
        <sz val="12"/>
        <color theme="1"/>
        <rFont val="標楷體"/>
        <family val="4"/>
        <charset val="136"/>
      </rPr>
      <t>群益葛萊美</t>
    </r>
  </si>
  <si>
    <r>
      <t xml:space="preserve"> </t>
    </r>
    <r>
      <rPr>
        <sz val="12"/>
        <color theme="1"/>
        <rFont val="標楷體"/>
        <family val="4"/>
        <charset val="136"/>
      </rPr>
      <t>群益中小</t>
    </r>
  </si>
  <si>
    <r>
      <t xml:space="preserve"> </t>
    </r>
    <r>
      <rPr>
        <sz val="12"/>
        <color theme="1"/>
        <rFont val="標楷體"/>
        <family val="4"/>
        <charset val="136"/>
      </rPr>
      <t>群益馬拉松</t>
    </r>
    <r>
      <rPr>
        <sz val="12"/>
        <color theme="1"/>
        <rFont val="Times New Roman"/>
        <family val="1"/>
      </rPr>
      <t>Ia</t>
    </r>
  </si>
  <si>
    <r>
      <t xml:space="preserve"> </t>
    </r>
    <r>
      <rPr>
        <sz val="12"/>
        <color theme="1"/>
        <rFont val="標楷體"/>
        <family val="4"/>
        <charset val="136"/>
      </rPr>
      <t>群益馬拉松</t>
    </r>
    <r>
      <rPr>
        <sz val="12"/>
        <color theme="1"/>
        <rFont val="Times New Roman"/>
        <family val="1"/>
      </rPr>
      <t>Na</t>
    </r>
  </si>
  <si>
    <r>
      <t xml:space="preserve"> </t>
    </r>
    <r>
      <rPr>
        <sz val="12"/>
        <color theme="1"/>
        <rFont val="標楷體"/>
        <family val="4"/>
        <charset val="136"/>
      </rPr>
      <t>群益馬拉松</t>
    </r>
    <r>
      <rPr>
        <sz val="12"/>
        <color theme="1"/>
        <rFont val="Times New Roman"/>
        <family val="1"/>
      </rPr>
      <t>Fa</t>
    </r>
  </si>
  <si>
    <r>
      <t xml:space="preserve"> </t>
    </r>
    <r>
      <rPr>
        <sz val="12"/>
        <color theme="1"/>
        <rFont val="標楷體"/>
        <family val="4"/>
        <charset val="136"/>
      </rPr>
      <t>群益長安</t>
    </r>
  </si>
  <si>
    <r>
      <t xml:space="preserve"> </t>
    </r>
    <r>
      <rPr>
        <sz val="12"/>
        <color theme="1"/>
        <rFont val="標楷體"/>
        <family val="4"/>
        <charset val="136"/>
      </rPr>
      <t>群益創新科技</t>
    </r>
    <r>
      <rPr>
        <sz val="12"/>
        <color theme="1"/>
        <rFont val="Times New Roman"/>
        <family val="1"/>
      </rPr>
      <t>Na</t>
    </r>
  </si>
  <si>
    <r>
      <t xml:space="preserve"> </t>
    </r>
    <r>
      <rPr>
        <sz val="12"/>
        <color theme="1"/>
        <rFont val="標楷體"/>
        <family val="4"/>
        <charset val="136"/>
      </rPr>
      <t>群益創新科技</t>
    </r>
    <r>
      <rPr>
        <sz val="12"/>
        <color theme="1"/>
        <rFont val="Times New Roman"/>
        <family val="1"/>
      </rPr>
      <t>Fa</t>
    </r>
  </si>
  <si>
    <r>
      <t xml:space="preserve"> </t>
    </r>
    <r>
      <rPr>
        <sz val="12"/>
        <color theme="1"/>
        <rFont val="標楷體"/>
        <family val="4"/>
        <charset val="136"/>
      </rPr>
      <t>群益真善美</t>
    </r>
  </si>
  <si>
    <r>
      <t xml:space="preserve"> </t>
    </r>
    <r>
      <rPr>
        <sz val="12"/>
        <color theme="1"/>
        <rFont val="標楷體"/>
        <family val="4"/>
        <charset val="136"/>
      </rPr>
      <t>群益平衡王</t>
    </r>
  </si>
  <si>
    <r>
      <t xml:space="preserve"> </t>
    </r>
    <r>
      <rPr>
        <sz val="12"/>
        <color theme="1"/>
        <rFont val="標楷體"/>
        <family val="4"/>
        <charset val="136"/>
      </rPr>
      <t>群益安家</t>
    </r>
  </si>
  <si>
    <r>
      <t xml:space="preserve"> </t>
    </r>
    <r>
      <rPr>
        <sz val="12"/>
        <color theme="1"/>
        <rFont val="標楷體"/>
        <family val="4"/>
        <charset val="136"/>
      </rPr>
      <t>台中銀大發</t>
    </r>
    <r>
      <rPr>
        <sz val="12"/>
        <color theme="1"/>
        <rFont val="Times New Roman"/>
        <family val="1"/>
      </rPr>
      <t>Aa</t>
    </r>
  </si>
  <si>
    <r>
      <t xml:space="preserve"> </t>
    </r>
    <r>
      <rPr>
        <sz val="12"/>
        <color theme="1"/>
        <rFont val="標楷體"/>
        <family val="4"/>
        <charset val="136"/>
      </rPr>
      <t>台中銀數位</t>
    </r>
    <r>
      <rPr>
        <sz val="12"/>
        <color theme="1"/>
        <rFont val="Times New Roman"/>
        <family val="1"/>
      </rPr>
      <t>Aa</t>
    </r>
  </si>
  <si>
    <r>
      <t xml:space="preserve"> </t>
    </r>
    <r>
      <rPr>
        <sz val="12"/>
        <color theme="1"/>
        <rFont val="標楷體"/>
        <family val="4"/>
        <charset val="136"/>
      </rPr>
      <t>台中銀台灣主流</t>
    </r>
    <r>
      <rPr>
        <sz val="12"/>
        <color theme="1"/>
        <rFont val="Times New Roman"/>
        <family val="1"/>
      </rPr>
      <t>Aa</t>
    </r>
  </si>
  <si>
    <t>T1718A</t>
  </si>
  <si>
    <r>
      <t xml:space="preserve"> </t>
    </r>
    <r>
      <rPr>
        <sz val="12"/>
        <color theme="1"/>
        <rFont val="標楷體"/>
        <family val="4"/>
        <charset val="136"/>
      </rPr>
      <t>台中銀台優息</t>
    </r>
    <r>
      <rPr>
        <sz val="12"/>
        <color theme="1"/>
        <rFont val="Times New Roman"/>
        <family val="1"/>
      </rPr>
      <t>Aa</t>
    </r>
  </si>
  <si>
    <t>T1718B</t>
  </si>
  <si>
    <r>
      <t xml:space="preserve"> </t>
    </r>
    <r>
      <rPr>
        <sz val="12"/>
        <color theme="1"/>
        <rFont val="標楷體"/>
        <family val="4"/>
        <charset val="136"/>
      </rPr>
      <t>台中銀台優息</t>
    </r>
    <r>
      <rPr>
        <sz val="12"/>
        <color theme="1"/>
        <rFont val="Times New Roman"/>
        <family val="1"/>
      </rPr>
      <t>Bd</t>
    </r>
  </si>
  <si>
    <t>T1718C</t>
  </si>
  <si>
    <r>
      <t xml:space="preserve"> </t>
    </r>
    <r>
      <rPr>
        <sz val="12"/>
        <color theme="1"/>
        <rFont val="標楷體"/>
        <family val="4"/>
        <charset val="136"/>
      </rPr>
      <t>台中銀台優息</t>
    </r>
    <r>
      <rPr>
        <sz val="12"/>
        <color theme="1"/>
        <rFont val="Times New Roman"/>
        <family val="1"/>
      </rPr>
      <t>Ca</t>
    </r>
  </si>
  <si>
    <t>T1718D</t>
  </si>
  <si>
    <r>
      <t xml:space="preserve"> </t>
    </r>
    <r>
      <rPr>
        <sz val="12"/>
        <color theme="1"/>
        <rFont val="標楷體"/>
        <family val="4"/>
        <charset val="136"/>
      </rPr>
      <t>台中銀台優息</t>
    </r>
    <r>
      <rPr>
        <sz val="12"/>
        <color theme="1"/>
        <rFont val="Times New Roman"/>
        <family val="1"/>
      </rPr>
      <t>Nd</t>
    </r>
  </si>
  <si>
    <r>
      <t xml:space="preserve"> </t>
    </r>
    <r>
      <rPr>
        <sz val="12"/>
        <color theme="1"/>
        <rFont val="標楷體"/>
        <family val="4"/>
        <charset val="136"/>
      </rPr>
      <t>聯博大利</t>
    </r>
  </si>
  <si>
    <r>
      <t xml:space="preserve"> </t>
    </r>
    <r>
      <rPr>
        <sz val="12"/>
        <color theme="1"/>
        <rFont val="標楷體"/>
        <family val="4"/>
        <charset val="136"/>
      </rPr>
      <t>日盛上選</t>
    </r>
    <r>
      <rPr>
        <sz val="12"/>
        <color theme="1"/>
        <rFont val="Times New Roman"/>
        <family val="1"/>
      </rPr>
      <t>Ia</t>
    </r>
  </si>
  <si>
    <r>
      <t xml:space="preserve"> </t>
    </r>
    <r>
      <rPr>
        <sz val="12"/>
        <color theme="1"/>
        <rFont val="標楷體"/>
        <family val="4"/>
        <charset val="136"/>
      </rPr>
      <t>日盛上選</t>
    </r>
    <r>
      <rPr>
        <sz val="12"/>
        <color theme="1"/>
        <rFont val="Times New Roman"/>
        <family val="1"/>
      </rPr>
      <t>Na</t>
    </r>
  </si>
  <si>
    <r>
      <t xml:space="preserve"> </t>
    </r>
    <r>
      <rPr>
        <sz val="12"/>
        <color theme="1"/>
        <rFont val="標楷體"/>
        <family val="4"/>
        <charset val="136"/>
      </rPr>
      <t>日盛上選</t>
    </r>
    <r>
      <rPr>
        <sz val="12"/>
        <color theme="1"/>
        <rFont val="Times New Roman"/>
        <family val="1"/>
      </rPr>
      <t>Aa</t>
    </r>
  </si>
  <si>
    <r>
      <t xml:space="preserve"> </t>
    </r>
    <r>
      <rPr>
        <sz val="12"/>
        <color theme="1"/>
        <rFont val="標楷體"/>
        <family val="4"/>
        <charset val="136"/>
      </rPr>
      <t>日盛小而美</t>
    </r>
    <r>
      <rPr>
        <sz val="12"/>
        <color theme="1"/>
        <rFont val="Times New Roman"/>
        <family val="1"/>
      </rPr>
      <t>Aa</t>
    </r>
  </si>
  <si>
    <r>
      <t xml:space="preserve"> </t>
    </r>
    <r>
      <rPr>
        <sz val="12"/>
        <color theme="1"/>
        <rFont val="標楷體"/>
        <family val="4"/>
        <charset val="136"/>
      </rPr>
      <t>日盛精選五虎</t>
    </r>
    <r>
      <rPr>
        <sz val="12"/>
        <color theme="1"/>
        <rFont val="Times New Roman"/>
        <family val="1"/>
      </rPr>
      <t>Aa</t>
    </r>
  </si>
  <si>
    <r>
      <t xml:space="preserve"> </t>
    </r>
    <r>
      <rPr>
        <sz val="12"/>
        <color theme="1"/>
        <rFont val="標楷體"/>
        <family val="4"/>
        <charset val="136"/>
      </rPr>
      <t>日盛高科技</t>
    </r>
    <r>
      <rPr>
        <sz val="12"/>
        <color theme="1"/>
        <rFont val="Times New Roman"/>
        <family val="1"/>
      </rPr>
      <t>Aa</t>
    </r>
  </si>
  <si>
    <r>
      <t xml:space="preserve"> </t>
    </r>
    <r>
      <rPr>
        <sz val="12"/>
        <color theme="1"/>
        <rFont val="標楷體"/>
        <family val="4"/>
        <charset val="136"/>
      </rPr>
      <t>日盛日盛</t>
    </r>
    <r>
      <rPr>
        <sz val="12"/>
        <color theme="1"/>
        <rFont val="Times New Roman"/>
        <family val="1"/>
      </rPr>
      <t>Ad</t>
    </r>
  </si>
  <si>
    <r>
      <t xml:space="preserve"> </t>
    </r>
    <r>
      <rPr>
        <sz val="12"/>
        <color theme="1"/>
        <rFont val="標楷體"/>
        <family val="4"/>
        <charset val="136"/>
      </rPr>
      <t>日盛新台商</t>
    </r>
    <r>
      <rPr>
        <sz val="12"/>
        <color theme="1"/>
        <rFont val="Times New Roman"/>
        <family val="1"/>
      </rPr>
      <t>Aa</t>
    </r>
  </si>
  <si>
    <r>
      <t xml:space="preserve"> </t>
    </r>
    <r>
      <rPr>
        <sz val="12"/>
        <color theme="1"/>
        <rFont val="標楷體"/>
        <family val="4"/>
        <charset val="136"/>
      </rPr>
      <t>日盛首選</t>
    </r>
    <r>
      <rPr>
        <sz val="12"/>
        <color theme="1"/>
        <rFont val="Times New Roman"/>
        <family val="1"/>
      </rPr>
      <t>Aa</t>
    </r>
  </si>
  <si>
    <r>
      <t xml:space="preserve"> </t>
    </r>
    <r>
      <rPr>
        <sz val="12"/>
        <color theme="1"/>
        <rFont val="標楷體"/>
        <family val="4"/>
        <charset val="136"/>
      </rPr>
      <t>日盛</t>
    </r>
    <r>
      <rPr>
        <sz val="12"/>
        <color theme="1"/>
        <rFont val="Times New Roman"/>
        <family val="1"/>
      </rPr>
      <t xml:space="preserve">MIT </t>
    </r>
    <r>
      <rPr>
        <sz val="12"/>
        <color theme="1"/>
        <rFont val="標楷體"/>
        <family val="4"/>
        <charset val="136"/>
      </rPr>
      <t>主流</t>
    </r>
    <r>
      <rPr>
        <sz val="12"/>
        <color theme="1"/>
        <rFont val="Times New Roman"/>
        <family val="1"/>
      </rPr>
      <t>Aa</t>
    </r>
  </si>
  <si>
    <r>
      <t xml:space="preserve"> </t>
    </r>
    <r>
      <rPr>
        <sz val="12"/>
        <color theme="1"/>
        <rFont val="標楷體"/>
        <family val="4"/>
        <charset val="136"/>
      </rPr>
      <t>日盛台灣成股</t>
    </r>
    <r>
      <rPr>
        <sz val="12"/>
        <color theme="1"/>
        <rFont val="Times New Roman"/>
        <family val="1"/>
      </rPr>
      <t>Aa</t>
    </r>
  </si>
  <si>
    <r>
      <t xml:space="preserve"> </t>
    </r>
    <r>
      <rPr>
        <sz val="12"/>
        <color theme="1"/>
        <rFont val="標楷體"/>
        <family val="4"/>
        <charset val="136"/>
      </rPr>
      <t>柏瑞巨人</t>
    </r>
    <r>
      <rPr>
        <sz val="12"/>
        <color theme="1"/>
        <rFont val="Times New Roman"/>
        <family val="1"/>
      </rPr>
      <t xml:space="preserve"> A</t>
    </r>
  </si>
  <si>
    <r>
      <t xml:space="preserve"> </t>
    </r>
    <r>
      <rPr>
        <sz val="12"/>
        <color theme="1"/>
        <rFont val="標楷體"/>
        <family val="4"/>
        <charset val="136"/>
      </rPr>
      <t>復華基金</t>
    </r>
  </si>
  <si>
    <r>
      <t xml:space="preserve"> FH</t>
    </r>
    <r>
      <rPr>
        <sz val="12"/>
        <color theme="1"/>
        <rFont val="標楷體"/>
        <family val="4"/>
        <charset val="136"/>
      </rPr>
      <t>高成</t>
    </r>
  </si>
  <si>
    <r>
      <t xml:space="preserve"> </t>
    </r>
    <r>
      <rPr>
        <sz val="12"/>
        <color theme="1"/>
        <rFont val="標楷體"/>
        <family val="4"/>
        <charset val="136"/>
      </rPr>
      <t>復華傳家</t>
    </r>
  </si>
  <si>
    <r>
      <t xml:space="preserve"> FH</t>
    </r>
    <r>
      <rPr>
        <sz val="12"/>
        <color theme="1"/>
        <rFont val="標楷體"/>
        <family val="4"/>
        <charset val="136"/>
      </rPr>
      <t>數位</t>
    </r>
  </si>
  <si>
    <r>
      <t xml:space="preserve"> </t>
    </r>
    <r>
      <rPr>
        <sz val="12"/>
        <color theme="1"/>
        <rFont val="標楷體"/>
        <family val="4"/>
        <charset val="136"/>
      </rPr>
      <t>復華傳家二號</t>
    </r>
  </si>
  <si>
    <r>
      <t xml:space="preserve"> FH</t>
    </r>
    <r>
      <rPr>
        <sz val="12"/>
        <color theme="1"/>
        <rFont val="標楷體"/>
        <family val="4"/>
        <charset val="136"/>
      </rPr>
      <t>中小</t>
    </r>
  </si>
  <si>
    <r>
      <t xml:space="preserve"> </t>
    </r>
    <r>
      <rPr>
        <sz val="12"/>
        <color theme="1"/>
        <rFont val="標楷體"/>
        <family val="4"/>
        <charset val="136"/>
      </rPr>
      <t>復華人生目標</t>
    </r>
  </si>
  <si>
    <r>
      <t xml:space="preserve"> </t>
    </r>
    <r>
      <rPr>
        <sz val="12"/>
        <color theme="1"/>
        <rFont val="標楷體"/>
        <family val="4"/>
        <charset val="136"/>
      </rPr>
      <t>復華神盾</t>
    </r>
  </si>
  <si>
    <r>
      <t xml:space="preserve"> </t>
    </r>
    <r>
      <rPr>
        <sz val="12"/>
        <color theme="1"/>
        <rFont val="標楷體"/>
        <family val="4"/>
        <charset val="136"/>
      </rPr>
      <t>復華全方位</t>
    </r>
  </si>
  <si>
    <r>
      <t xml:space="preserve"> </t>
    </r>
    <r>
      <rPr>
        <sz val="12"/>
        <color theme="1"/>
        <rFont val="標楷體"/>
        <family val="4"/>
        <charset val="136"/>
      </rPr>
      <t>復華台灣智能基金</t>
    </r>
  </si>
  <si>
    <r>
      <t xml:space="preserve"> </t>
    </r>
    <r>
      <rPr>
        <sz val="12"/>
        <color theme="1"/>
        <rFont val="標楷體"/>
        <family val="4"/>
        <charset val="136"/>
      </rPr>
      <t>復華台灣好收益</t>
    </r>
    <r>
      <rPr>
        <sz val="12"/>
        <color theme="1"/>
        <rFont val="Times New Roman"/>
        <family val="1"/>
      </rPr>
      <t>Bd</t>
    </r>
  </si>
  <si>
    <r>
      <t xml:space="preserve"> </t>
    </r>
    <r>
      <rPr>
        <sz val="12"/>
        <color theme="1"/>
        <rFont val="標楷體"/>
        <family val="4"/>
        <charset val="136"/>
      </rPr>
      <t>永豐永豐</t>
    </r>
    <r>
      <rPr>
        <sz val="12"/>
        <color theme="1"/>
        <rFont val="Times New Roman"/>
        <family val="1"/>
      </rPr>
      <t>Ia</t>
    </r>
  </si>
  <si>
    <r>
      <t xml:space="preserve"> </t>
    </r>
    <r>
      <rPr>
        <sz val="12"/>
        <color theme="1"/>
        <rFont val="標楷體"/>
        <family val="4"/>
        <charset val="136"/>
      </rPr>
      <t>永豐永豐</t>
    </r>
    <r>
      <rPr>
        <sz val="12"/>
        <color theme="1"/>
        <rFont val="Times New Roman"/>
        <family val="1"/>
      </rPr>
      <t>Ra</t>
    </r>
  </si>
  <si>
    <r>
      <t xml:space="preserve"> </t>
    </r>
    <r>
      <rPr>
        <sz val="12"/>
        <color theme="1"/>
        <rFont val="標楷體"/>
        <family val="4"/>
        <charset val="136"/>
      </rPr>
      <t>永豐永豐</t>
    </r>
    <r>
      <rPr>
        <sz val="12"/>
        <color theme="1"/>
        <rFont val="Times New Roman"/>
        <family val="1"/>
      </rPr>
      <t>Aa</t>
    </r>
  </si>
  <si>
    <r>
      <t xml:space="preserve"> </t>
    </r>
    <r>
      <rPr>
        <sz val="12"/>
        <color theme="1"/>
        <rFont val="標楷體"/>
        <family val="4"/>
        <charset val="136"/>
      </rPr>
      <t>永豐中小</t>
    </r>
    <r>
      <rPr>
        <sz val="12"/>
        <color theme="1"/>
        <rFont val="Times New Roman"/>
        <family val="1"/>
      </rPr>
      <t>Ia</t>
    </r>
  </si>
  <si>
    <r>
      <t xml:space="preserve"> </t>
    </r>
    <r>
      <rPr>
        <sz val="12"/>
        <color theme="1"/>
        <rFont val="標楷體"/>
        <family val="4"/>
        <charset val="136"/>
      </rPr>
      <t>永豐中小</t>
    </r>
    <r>
      <rPr>
        <sz val="12"/>
        <color theme="1"/>
        <rFont val="Times New Roman"/>
        <family val="1"/>
      </rPr>
      <t>Aa</t>
    </r>
  </si>
  <si>
    <r>
      <t xml:space="preserve"> </t>
    </r>
    <r>
      <rPr>
        <sz val="12"/>
        <color theme="1"/>
        <rFont val="標楷體"/>
        <family val="4"/>
        <charset val="136"/>
      </rPr>
      <t>永豐趨勢平衡</t>
    </r>
  </si>
  <si>
    <r>
      <t xml:space="preserve"> </t>
    </r>
    <r>
      <rPr>
        <sz val="12"/>
        <color theme="1"/>
        <rFont val="標楷體"/>
        <family val="4"/>
        <charset val="136"/>
      </rPr>
      <t>永豐領航科技</t>
    </r>
  </si>
  <si>
    <r>
      <t xml:space="preserve"> </t>
    </r>
    <r>
      <rPr>
        <sz val="12"/>
        <color theme="1"/>
        <rFont val="標楷體"/>
        <family val="4"/>
        <charset val="136"/>
      </rPr>
      <t>永豐臺</t>
    </r>
    <r>
      <rPr>
        <sz val="12"/>
        <color theme="1"/>
        <rFont val="Times New Roman"/>
        <family val="1"/>
      </rPr>
      <t>ESG</t>
    </r>
    <r>
      <rPr>
        <sz val="12"/>
        <color theme="1"/>
        <rFont val="標楷體"/>
        <family val="4"/>
        <charset val="136"/>
      </rPr>
      <t>永優</t>
    </r>
    <r>
      <rPr>
        <sz val="12"/>
        <color theme="1"/>
        <rFont val="Times New Roman"/>
        <family val="1"/>
      </rPr>
      <t>Aa</t>
    </r>
  </si>
  <si>
    <r>
      <t xml:space="preserve"> </t>
    </r>
    <r>
      <rPr>
        <sz val="12"/>
        <color theme="1"/>
        <rFont val="標楷體"/>
        <family val="4"/>
        <charset val="136"/>
      </rPr>
      <t>永豐臺</t>
    </r>
    <r>
      <rPr>
        <sz val="12"/>
        <color theme="1"/>
        <rFont val="Times New Roman"/>
        <family val="1"/>
      </rPr>
      <t>ESG</t>
    </r>
    <r>
      <rPr>
        <sz val="12"/>
        <color theme="1"/>
        <rFont val="標楷體"/>
        <family val="4"/>
        <charset val="136"/>
      </rPr>
      <t>永優</t>
    </r>
    <r>
      <rPr>
        <sz val="12"/>
        <color theme="1"/>
        <rFont val="Times New Roman"/>
        <family val="1"/>
      </rPr>
      <t>Ad</t>
    </r>
  </si>
  <si>
    <r>
      <t xml:space="preserve"> </t>
    </r>
    <r>
      <rPr>
        <sz val="12"/>
        <color theme="1"/>
        <rFont val="標楷體"/>
        <family val="4"/>
        <charset val="136"/>
      </rPr>
      <t>永豐臺</t>
    </r>
    <r>
      <rPr>
        <sz val="12"/>
        <color theme="1"/>
        <rFont val="Times New Roman"/>
        <family val="1"/>
      </rPr>
      <t>ESG</t>
    </r>
    <r>
      <rPr>
        <sz val="12"/>
        <color theme="1"/>
        <rFont val="標楷體"/>
        <family val="4"/>
        <charset val="136"/>
      </rPr>
      <t>永優</t>
    </r>
    <r>
      <rPr>
        <sz val="12"/>
        <color theme="1"/>
        <rFont val="Times New Roman"/>
        <family val="1"/>
      </rPr>
      <t>Ia</t>
    </r>
  </si>
  <si>
    <r>
      <t xml:space="preserve"> </t>
    </r>
    <r>
      <rPr>
        <sz val="12"/>
        <color theme="1"/>
        <rFont val="標楷體"/>
        <family val="4"/>
        <charset val="136"/>
      </rPr>
      <t>中信台灣活力</t>
    </r>
    <r>
      <rPr>
        <sz val="12"/>
        <color theme="1"/>
        <rFont val="Times New Roman"/>
        <family val="1"/>
      </rPr>
      <t>A</t>
    </r>
  </si>
  <si>
    <r>
      <t xml:space="preserve"> </t>
    </r>
    <r>
      <rPr>
        <sz val="12"/>
        <color theme="1"/>
        <rFont val="標楷體"/>
        <family val="4"/>
        <charset val="136"/>
      </rPr>
      <t>宏利臺灣股息</t>
    </r>
    <r>
      <rPr>
        <sz val="12"/>
        <color theme="1"/>
        <rFont val="Times New Roman"/>
        <family val="1"/>
      </rPr>
      <t>Aa</t>
    </r>
  </si>
  <si>
    <r>
      <t xml:space="preserve"> </t>
    </r>
    <r>
      <rPr>
        <sz val="12"/>
        <color theme="1"/>
        <rFont val="標楷體"/>
        <family val="4"/>
        <charset val="136"/>
      </rPr>
      <t>宏利台灣動力</t>
    </r>
    <r>
      <rPr>
        <sz val="12"/>
        <color theme="1"/>
        <rFont val="Times New Roman"/>
        <family val="1"/>
      </rPr>
      <t>Ia</t>
    </r>
  </si>
  <si>
    <r>
      <t xml:space="preserve"> </t>
    </r>
    <r>
      <rPr>
        <sz val="12"/>
        <color theme="1"/>
        <rFont val="標楷體"/>
        <family val="4"/>
        <charset val="136"/>
      </rPr>
      <t>宏利台灣動力</t>
    </r>
    <r>
      <rPr>
        <sz val="12"/>
        <color theme="1"/>
        <rFont val="Times New Roman"/>
        <family val="1"/>
      </rPr>
      <t>Aa</t>
    </r>
  </si>
  <si>
    <r>
      <t xml:space="preserve"> </t>
    </r>
    <r>
      <rPr>
        <sz val="12"/>
        <color theme="1"/>
        <rFont val="標楷體"/>
        <family val="4"/>
        <charset val="136"/>
      </rPr>
      <t>貝萊德寶利基金</t>
    </r>
  </si>
  <si>
    <r>
      <t xml:space="preserve"> </t>
    </r>
    <r>
      <rPr>
        <sz val="12"/>
        <color theme="1"/>
        <rFont val="標楷體"/>
        <family val="4"/>
        <charset val="136"/>
      </rPr>
      <t>野村優質</t>
    </r>
    <r>
      <rPr>
        <sz val="12"/>
        <color theme="1"/>
        <rFont val="Times New Roman"/>
        <family val="1"/>
      </rPr>
      <t>S</t>
    </r>
  </si>
  <si>
    <r>
      <t xml:space="preserve"> </t>
    </r>
    <r>
      <rPr>
        <sz val="12"/>
        <color theme="1"/>
        <rFont val="標楷體"/>
        <family val="4"/>
        <charset val="136"/>
      </rPr>
      <t>野村優質</t>
    </r>
  </si>
  <si>
    <r>
      <t xml:space="preserve"> </t>
    </r>
    <r>
      <rPr>
        <sz val="12"/>
        <color theme="1"/>
        <rFont val="標楷體"/>
        <family val="4"/>
        <charset val="136"/>
      </rPr>
      <t>野村成長</t>
    </r>
  </si>
  <si>
    <r>
      <t xml:space="preserve"> </t>
    </r>
    <r>
      <rPr>
        <sz val="12"/>
        <color theme="1"/>
        <rFont val="標楷體"/>
        <family val="4"/>
        <charset val="136"/>
      </rPr>
      <t>野村平衡</t>
    </r>
  </si>
  <si>
    <r>
      <t xml:space="preserve"> </t>
    </r>
    <r>
      <rPr>
        <sz val="12"/>
        <color theme="1"/>
        <rFont val="標楷體"/>
        <family val="4"/>
        <charset val="136"/>
      </rPr>
      <t>野村</t>
    </r>
    <r>
      <rPr>
        <sz val="12"/>
        <color theme="1"/>
        <rFont val="Times New Roman"/>
        <family val="1"/>
      </rPr>
      <t xml:space="preserve">e </t>
    </r>
    <r>
      <rPr>
        <sz val="12"/>
        <color theme="1"/>
        <rFont val="標楷體"/>
        <family val="4"/>
        <charset val="136"/>
      </rPr>
      <t>科技</t>
    </r>
  </si>
  <si>
    <r>
      <t xml:space="preserve"> </t>
    </r>
    <r>
      <rPr>
        <sz val="12"/>
        <color theme="1"/>
        <rFont val="標楷體"/>
        <family val="4"/>
        <charset val="136"/>
      </rPr>
      <t>野村中小</t>
    </r>
    <r>
      <rPr>
        <sz val="12"/>
        <color theme="1"/>
        <rFont val="Times New Roman"/>
        <family val="1"/>
      </rPr>
      <t>S</t>
    </r>
  </si>
  <si>
    <r>
      <t xml:space="preserve"> </t>
    </r>
    <r>
      <rPr>
        <sz val="12"/>
        <color theme="1"/>
        <rFont val="標楷體"/>
        <family val="4"/>
        <charset val="136"/>
      </rPr>
      <t>野村中小</t>
    </r>
  </si>
  <si>
    <r>
      <t xml:space="preserve"> </t>
    </r>
    <r>
      <rPr>
        <sz val="12"/>
        <color theme="1"/>
        <rFont val="標楷體"/>
        <family val="4"/>
        <charset val="136"/>
      </rPr>
      <t>野村台灣運籌</t>
    </r>
  </si>
  <si>
    <r>
      <t xml:space="preserve"> </t>
    </r>
    <r>
      <rPr>
        <sz val="12"/>
        <color theme="1"/>
        <rFont val="標楷體"/>
        <family val="4"/>
        <charset val="136"/>
      </rPr>
      <t>野村鴻運</t>
    </r>
  </si>
  <si>
    <r>
      <t xml:space="preserve"> </t>
    </r>
    <r>
      <rPr>
        <sz val="12"/>
        <color theme="1"/>
        <rFont val="標楷體"/>
        <family val="4"/>
        <charset val="136"/>
      </rPr>
      <t>野村鴻利</t>
    </r>
  </si>
  <si>
    <r>
      <t xml:space="preserve"> </t>
    </r>
    <r>
      <rPr>
        <sz val="12"/>
        <color theme="1"/>
        <rFont val="標楷體"/>
        <family val="4"/>
        <charset val="136"/>
      </rPr>
      <t>野村積極成長</t>
    </r>
  </si>
  <si>
    <r>
      <t xml:space="preserve"> </t>
    </r>
    <r>
      <rPr>
        <sz val="12"/>
        <color theme="1"/>
        <rFont val="標楷體"/>
        <family val="4"/>
        <charset val="136"/>
      </rPr>
      <t>野村高科技</t>
    </r>
  </si>
  <si>
    <r>
      <t xml:space="preserve"> </t>
    </r>
    <r>
      <rPr>
        <sz val="12"/>
        <color theme="1"/>
        <rFont val="標楷體"/>
        <family val="4"/>
        <charset val="136"/>
      </rPr>
      <t>野村台灣高股</t>
    </r>
  </si>
  <si>
    <r>
      <t xml:space="preserve"> </t>
    </r>
    <r>
      <rPr>
        <sz val="12"/>
        <color theme="1"/>
        <rFont val="標楷體"/>
        <family val="4"/>
        <charset val="136"/>
      </rPr>
      <t>聯邦精選科技</t>
    </r>
  </si>
  <si>
    <r>
      <t xml:space="preserve"> </t>
    </r>
    <r>
      <rPr>
        <sz val="12"/>
        <color theme="1"/>
        <rFont val="標楷體"/>
        <family val="4"/>
        <charset val="136"/>
      </rPr>
      <t>聯邦中國龍</t>
    </r>
  </si>
  <si>
    <r>
      <t xml:space="preserve"> </t>
    </r>
    <r>
      <rPr>
        <sz val="12"/>
        <color theme="1"/>
        <rFont val="標楷體"/>
        <family val="4"/>
        <charset val="136"/>
      </rPr>
      <t>聯邦金鑽平衡</t>
    </r>
  </si>
  <si>
    <r>
      <t xml:space="preserve"> </t>
    </r>
    <r>
      <rPr>
        <sz val="12"/>
        <color theme="1"/>
        <rFont val="標楷體"/>
        <family val="4"/>
        <charset val="136"/>
      </rPr>
      <t>安聯台灣大壩</t>
    </r>
    <r>
      <rPr>
        <sz val="12"/>
        <color theme="1"/>
        <rFont val="Times New Roman"/>
        <family val="1"/>
      </rPr>
      <t>Ga</t>
    </r>
  </si>
  <si>
    <r>
      <t xml:space="preserve"> </t>
    </r>
    <r>
      <rPr>
        <sz val="12"/>
        <color theme="1"/>
        <rFont val="標楷體"/>
        <family val="4"/>
        <charset val="136"/>
      </rPr>
      <t>安聯台灣大壩</t>
    </r>
    <r>
      <rPr>
        <sz val="12"/>
        <color theme="1"/>
        <rFont val="Times New Roman"/>
        <family val="1"/>
      </rPr>
      <t>Aa</t>
    </r>
  </si>
  <si>
    <r>
      <t xml:space="preserve"> </t>
    </r>
    <r>
      <rPr>
        <sz val="12"/>
        <color theme="1"/>
        <rFont val="標楷體"/>
        <family val="4"/>
        <charset val="136"/>
      </rPr>
      <t>安聯台灣科技</t>
    </r>
  </si>
  <si>
    <r>
      <t xml:space="preserve"> </t>
    </r>
    <r>
      <rPr>
        <sz val="12"/>
        <color theme="1"/>
        <rFont val="標楷體"/>
        <family val="4"/>
        <charset val="136"/>
      </rPr>
      <t>安聯台灣智慧</t>
    </r>
  </si>
  <si>
    <r>
      <t xml:space="preserve"> </t>
    </r>
    <r>
      <rPr>
        <sz val="12"/>
        <color theme="1"/>
        <rFont val="標楷體"/>
        <family val="4"/>
        <charset val="136"/>
      </rPr>
      <t>國泰國泰</t>
    </r>
    <r>
      <rPr>
        <sz val="12"/>
        <color theme="1"/>
        <rFont val="Times New Roman"/>
        <family val="1"/>
      </rPr>
      <t>I</t>
    </r>
  </si>
  <si>
    <r>
      <t xml:space="preserve"> </t>
    </r>
    <r>
      <rPr>
        <sz val="12"/>
        <color theme="1"/>
        <rFont val="標楷體"/>
        <family val="4"/>
        <charset val="136"/>
      </rPr>
      <t>國泰國泰</t>
    </r>
    <r>
      <rPr>
        <sz val="12"/>
        <color theme="1"/>
        <rFont val="Times New Roman"/>
        <family val="1"/>
      </rPr>
      <t>A</t>
    </r>
  </si>
  <si>
    <r>
      <t xml:space="preserve"> </t>
    </r>
    <r>
      <rPr>
        <sz val="12"/>
        <color theme="1"/>
        <rFont val="標楷體"/>
        <family val="4"/>
        <charset val="136"/>
      </rPr>
      <t>國泰中小成長</t>
    </r>
    <r>
      <rPr>
        <sz val="12"/>
        <color theme="1"/>
        <rFont val="Times New Roman"/>
        <family val="1"/>
      </rPr>
      <t>Ia</t>
    </r>
  </si>
  <si>
    <r>
      <t xml:space="preserve"> </t>
    </r>
    <r>
      <rPr>
        <sz val="12"/>
        <color theme="1"/>
        <rFont val="標楷體"/>
        <family val="4"/>
        <charset val="136"/>
      </rPr>
      <t>國泰中小成長</t>
    </r>
  </si>
  <si>
    <r>
      <t xml:space="preserve"> </t>
    </r>
    <r>
      <rPr>
        <sz val="12"/>
        <color theme="1"/>
        <rFont val="標楷體"/>
        <family val="4"/>
        <charset val="136"/>
      </rPr>
      <t>國泰大中華</t>
    </r>
  </si>
  <si>
    <r>
      <t xml:space="preserve"> </t>
    </r>
    <r>
      <rPr>
        <sz val="12"/>
        <color theme="1"/>
        <rFont val="標楷體"/>
        <family val="4"/>
        <charset val="136"/>
      </rPr>
      <t>國泰科技生化</t>
    </r>
  </si>
  <si>
    <r>
      <t xml:space="preserve"> </t>
    </r>
    <r>
      <rPr>
        <sz val="12"/>
        <color theme="1"/>
        <rFont val="標楷體"/>
        <family val="4"/>
        <charset val="136"/>
      </rPr>
      <t>國泰小龍</t>
    </r>
    <r>
      <rPr>
        <sz val="12"/>
        <color theme="1"/>
        <rFont val="Times New Roman"/>
        <family val="1"/>
      </rPr>
      <t>Ra</t>
    </r>
  </si>
  <si>
    <r>
      <t xml:space="preserve"> </t>
    </r>
    <r>
      <rPr>
        <sz val="12"/>
        <color theme="1"/>
        <rFont val="標楷體"/>
        <family val="4"/>
        <charset val="136"/>
      </rPr>
      <t>國泰小龍</t>
    </r>
    <r>
      <rPr>
        <sz val="12"/>
        <color theme="1"/>
        <rFont val="Times New Roman"/>
        <family val="1"/>
      </rPr>
      <t>Ia</t>
    </r>
  </si>
  <si>
    <r>
      <t xml:space="preserve"> </t>
    </r>
    <r>
      <rPr>
        <sz val="12"/>
        <color theme="1"/>
        <rFont val="標楷體"/>
        <family val="4"/>
        <charset val="136"/>
      </rPr>
      <t>國泰小龍</t>
    </r>
    <r>
      <rPr>
        <sz val="12"/>
        <color theme="1"/>
        <rFont val="Times New Roman"/>
        <family val="1"/>
      </rPr>
      <t>Aa</t>
    </r>
  </si>
  <si>
    <r>
      <t xml:space="preserve"> </t>
    </r>
    <r>
      <rPr>
        <sz val="12"/>
        <color theme="1"/>
        <rFont val="標楷體"/>
        <family val="4"/>
        <charset val="136"/>
      </rPr>
      <t>國泰台灣高息</t>
    </r>
    <r>
      <rPr>
        <sz val="12"/>
        <color theme="1"/>
        <rFont val="Times New Roman"/>
        <family val="1"/>
      </rPr>
      <t>Aa</t>
    </r>
  </si>
  <si>
    <r>
      <t xml:space="preserve"> </t>
    </r>
    <r>
      <rPr>
        <sz val="12"/>
        <color theme="1"/>
        <rFont val="標楷體"/>
        <family val="4"/>
        <charset val="136"/>
      </rPr>
      <t>國泰台灣高息</t>
    </r>
    <r>
      <rPr>
        <sz val="12"/>
        <color theme="1"/>
        <rFont val="Times New Roman"/>
        <family val="1"/>
      </rPr>
      <t>Bd</t>
    </r>
  </si>
  <si>
    <r>
      <t xml:space="preserve"> </t>
    </r>
    <r>
      <rPr>
        <sz val="12"/>
        <color theme="1"/>
        <rFont val="標楷體"/>
        <family val="4"/>
        <charset val="136"/>
      </rPr>
      <t>富達台灣成長</t>
    </r>
  </si>
  <si>
    <r>
      <t xml:space="preserve"> </t>
    </r>
    <r>
      <rPr>
        <sz val="12"/>
        <color theme="1"/>
        <rFont val="標楷體"/>
        <family val="4"/>
        <charset val="136"/>
      </rPr>
      <t>德銀遠東</t>
    </r>
    <r>
      <rPr>
        <sz val="12"/>
        <color theme="1"/>
        <rFont val="Times New Roman"/>
        <family val="1"/>
      </rPr>
      <t xml:space="preserve">DWS </t>
    </r>
    <r>
      <rPr>
        <sz val="12"/>
        <color theme="1"/>
        <rFont val="標楷體"/>
        <family val="4"/>
        <charset val="136"/>
      </rPr>
      <t>台灣</t>
    </r>
  </si>
  <si>
    <r>
      <t xml:space="preserve"> </t>
    </r>
    <r>
      <rPr>
        <sz val="12"/>
        <color theme="1"/>
        <rFont val="標楷體"/>
        <family val="4"/>
        <charset val="136"/>
      </rPr>
      <t>凱基開創</t>
    </r>
  </si>
  <si>
    <r>
      <t xml:space="preserve"> </t>
    </r>
    <r>
      <rPr>
        <sz val="12"/>
        <color theme="1"/>
        <rFont val="標楷體"/>
        <family val="4"/>
        <charset val="136"/>
      </rPr>
      <t>凱基台灣精五門</t>
    </r>
  </si>
  <si>
    <r>
      <t xml:space="preserve"> </t>
    </r>
    <r>
      <rPr>
        <sz val="12"/>
        <color theme="1"/>
        <rFont val="標楷體"/>
        <family val="4"/>
        <charset val="136"/>
      </rPr>
      <t>施羅德台樂活</t>
    </r>
    <r>
      <rPr>
        <sz val="12"/>
        <color theme="1"/>
        <rFont val="Times New Roman"/>
        <family val="1"/>
      </rPr>
      <t>Ia</t>
    </r>
  </si>
  <si>
    <r>
      <t xml:space="preserve"> </t>
    </r>
    <r>
      <rPr>
        <sz val="12"/>
        <color theme="1"/>
        <rFont val="標楷體"/>
        <family val="4"/>
        <charset val="136"/>
      </rPr>
      <t>施羅德台樂活</t>
    </r>
    <r>
      <rPr>
        <sz val="12"/>
        <color theme="1"/>
        <rFont val="Times New Roman"/>
        <family val="1"/>
      </rPr>
      <t>Aa</t>
    </r>
  </si>
  <si>
    <r>
      <t xml:space="preserve"> </t>
    </r>
    <r>
      <rPr>
        <sz val="12"/>
        <color theme="1"/>
        <rFont val="標楷體"/>
        <family val="4"/>
        <charset val="136"/>
      </rPr>
      <t>街口台灣</t>
    </r>
    <r>
      <rPr>
        <sz val="12"/>
        <color theme="1"/>
        <rFont val="Times New Roman"/>
        <family val="1"/>
      </rPr>
      <t>Aa</t>
    </r>
  </si>
  <si>
    <r>
      <t xml:space="preserve"> </t>
    </r>
    <r>
      <rPr>
        <sz val="12"/>
        <color theme="1"/>
        <rFont val="標楷體"/>
        <family val="4"/>
        <charset val="136"/>
      </rPr>
      <t>街口中小型</t>
    </r>
    <r>
      <rPr>
        <sz val="12"/>
        <color theme="1"/>
        <rFont val="Times New Roman"/>
        <family val="1"/>
      </rPr>
      <t>Aa</t>
    </r>
  </si>
  <si>
    <r>
      <t xml:space="preserve"> </t>
    </r>
    <r>
      <rPr>
        <sz val="12"/>
        <color theme="1"/>
        <rFont val="標楷體"/>
        <family val="4"/>
        <charset val="136"/>
      </rPr>
      <t>富蘭克林華美第一</t>
    </r>
  </si>
  <si>
    <r>
      <t xml:space="preserve"> </t>
    </r>
    <r>
      <rPr>
        <sz val="12"/>
        <color theme="1"/>
        <rFont val="標楷體"/>
        <family val="4"/>
        <charset val="136"/>
      </rPr>
      <t>富蘭克林高科技</t>
    </r>
  </si>
  <si>
    <r>
      <t xml:space="preserve"> </t>
    </r>
    <r>
      <rPr>
        <sz val="12"/>
        <color theme="1"/>
        <rFont val="標楷體"/>
        <family val="4"/>
        <charset val="136"/>
      </rPr>
      <t>台新高息平衡</t>
    </r>
    <r>
      <rPr>
        <sz val="12"/>
        <color theme="1"/>
        <rFont val="Times New Roman"/>
        <family val="1"/>
      </rPr>
      <t>Bd</t>
    </r>
  </si>
  <si>
    <r>
      <t xml:space="preserve"> </t>
    </r>
    <r>
      <rPr>
        <sz val="12"/>
        <color theme="1"/>
        <rFont val="標楷體"/>
        <family val="4"/>
        <charset val="136"/>
      </rPr>
      <t>台新高息平衡</t>
    </r>
    <r>
      <rPr>
        <sz val="12"/>
        <color theme="1"/>
        <rFont val="Times New Roman"/>
        <family val="1"/>
      </rPr>
      <t>NAa</t>
    </r>
  </si>
  <si>
    <r>
      <t xml:space="preserve"> </t>
    </r>
    <r>
      <rPr>
        <sz val="12"/>
        <color theme="1"/>
        <rFont val="標楷體"/>
        <family val="4"/>
        <charset val="136"/>
      </rPr>
      <t>台新高息平衡</t>
    </r>
    <r>
      <rPr>
        <sz val="12"/>
        <color theme="1"/>
        <rFont val="Times New Roman"/>
        <family val="1"/>
      </rPr>
      <t>NBd</t>
    </r>
  </si>
  <si>
    <r>
      <t xml:space="preserve"> </t>
    </r>
    <r>
      <rPr>
        <sz val="12"/>
        <color theme="1"/>
        <rFont val="標楷體"/>
        <family val="4"/>
        <charset val="136"/>
      </rPr>
      <t>台新高息平衡</t>
    </r>
    <r>
      <rPr>
        <sz val="12"/>
        <color theme="1"/>
        <rFont val="Times New Roman"/>
        <family val="1"/>
      </rPr>
      <t>Aa</t>
    </r>
  </si>
  <si>
    <r>
      <t xml:space="preserve"> </t>
    </r>
    <r>
      <rPr>
        <sz val="12"/>
        <color theme="1"/>
        <rFont val="標楷體"/>
        <family val="4"/>
        <charset val="136"/>
      </rPr>
      <t>台新主流</t>
    </r>
  </si>
  <si>
    <r>
      <t xml:space="preserve"> </t>
    </r>
    <r>
      <rPr>
        <sz val="12"/>
        <color theme="1"/>
        <rFont val="標楷體"/>
        <family val="4"/>
        <charset val="136"/>
      </rPr>
      <t>台新台灣中小基金</t>
    </r>
  </si>
  <si>
    <r>
      <t xml:space="preserve"> </t>
    </r>
    <r>
      <rPr>
        <sz val="12"/>
        <color theme="1"/>
        <rFont val="標楷體"/>
        <family val="4"/>
        <charset val="136"/>
      </rPr>
      <t>台新中國通</t>
    </r>
  </si>
  <si>
    <r>
      <t xml:space="preserve"> </t>
    </r>
    <r>
      <rPr>
        <sz val="12"/>
        <color theme="1"/>
        <rFont val="標楷體"/>
        <family val="4"/>
        <charset val="136"/>
      </rPr>
      <t>台新</t>
    </r>
    <r>
      <rPr>
        <sz val="12"/>
        <color theme="1"/>
        <rFont val="Times New Roman"/>
        <family val="1"/>
      </rPr>
      <t>2000</t>
    </r>
    <r>
      <rPr>
        <sz val="12"/>
        <color theme="1"/>
        <rFont val="標楷體"/>
        <family val="4"/>
        <charset val="136"/>
      </rPr>
      <t>高科</t>
    </r>
    <r>
      <rPr>
        <sz val="12"/>
        <color theme="1"/>
        <rFont val="Times New Roman"/>
        <family val="1"/>
      </rPr>
      <t>Ia</t>
    </r>
  </si>
  <si>
    <r>
      <t xml:space="preserve"> </t>
    </r>
    <r>
      <rPr>
        <sz val="12"/>
        <color theme="1"/>
        <rFont val="標楷體"/>
        <family val="4"/>
        <charset val="136"/>
      </rPr>
      <t>台新</t>
    </r>
    <r>
      <rPr>
        <sz val="12"/>
        <color theme="1"/>
        <rFont val="Times New Roman"/>
        <family val="1"/>
      </rPr>
      <t>2000</t>
    </r>
    <r>
      <rPr>
        <sz val="12"/>
        <color theme="1"/>
        <rFont val="標楷體"/>
        <family val="4"/>
        <charset val="136"/>
      </rPr>
      <t>高科</t>
    </r>
    <r>
      <rPr>
        <sz val="12"/>
        <color theme="1"/>
        <rFont val="Times New Roman"/>
        <family val="1"/>
      </rPr>
      <t>Aa</t>
    </r>
  </si>
  <si>
    <r>
      <t xml:space="preserve"> </t>
    </r>
    <r>
      <rPr>
        <sz val="12"/>
        <color theme="1"/>
        <rFont val="標楷體"/>
        <family val="4"/>
        <charset val="136"/>
      </rPr>
      <t>合庫台灣基金</t>
    </r>
  </si>
  <si>
    <r>
      <t xml:space="preserve"> </t>
    </r>
    <r>
      <rPr>
        <sz val="12"/>
        <color theme="1"/>
        <rFont val="標楷體"/>
        <family val="4"/>
        <charset val="136"/>
      </rPr>
      <t>合庫台高科技</t>
    </r>
    <r>
      <rPr>
        <sz val="12"/>
        <color theme="1"/>
        <rFont val="Times New Roman"/>
        <family val="1"/>
      </rPr>
      <t>Aa</t>
    </r>
  </si>
  <si>
    <r>
      <t xml:space="preserve"> </t>
    </r>
    <r>
      <rPr>
        <sz val="12"/>
        <color theme="1"/>
        <rFont val="標楷體"/>
        <family val="4"/>
        <charset val="136"/>
      </rPr>
      <t>大華銀多特收</t>
    </r>
    <r>
      <rPr>
        <sz val="12"/>
        <color theme="1"/>
        <rFont val="Times New Roman"/>
        <family val="1"/>
      </rPr>
      <t>NAa</t>
    </r>
  </si>
  <si>
    <r>
      <t xml:space="preserve"> </t>
    </r>
    <r>
      <rPr>
        <sz val="12"/>
        <color theme="1"/>
        <rFont val="標楷體"/>
        <family val="4"/>
        <charset val="136"/>
      </rPr>
      <t>大華銀多特收</t>
    </r>
    <r>
      <rPr>
        <sz val="12"/>
        <color theme="1"/>
        <rFont val="Times New Roman"/>
        <family val="1"/>
      </rPr>
      <t>Aa</t>
    </r>
  </si>
  <si>
    <r>
      <t xml:space="preserve"> </t>
    </r>
    <r>
      <rPr>
        <sz val="12"/>
        <color theme="1"/>
        <rFont val="標楷體"/>
        <family val="4"/>
        <charset val="136"/>
      </rPr>
      <t>路博邁台</t>
    </r>
    <r>
      <rPr>
        <sz val="12"/>
        <color theme="1"/>
        <rFont val="Times New Roman"/>
        <family val="1"/>
      </rPr>
      <t>5G</t>
    </r>
    <r>
      <rPr>
        <sz val="12"/>
        <color theme="1"/>
        <rFont val="標楷體"/>
        <family val="4"/>
        <charset val="136"/>
      </rPr>
      <t>股</t>
    </r>
    <r>
      <rPr>
        <sz val="12"/>
        <color theme="1"/>
        <rFont val="Times New Roman"/>
        <family val="1"/>
      </rPr>
      <t>TAa</t>
    </r>
  </si>
  <si>
    <r>
      <t xml:space="preserve"> </t>
    </r>
    <r>
      <rPr>
        <sz val="12"/>
        <color theme="1"/>
        <rFont val="標楷體"/>
        <family val="4"/>
        <charset val="136"/>
      </rPr>
      <t>路博邁台</t>
    </r>
    <r>
      <rPr>
        <sz val="12"/>
        <color theme="1"/>
        <rFont val="Times New Roman"/>
        <family val="1"/>
      </rPr>
      <t>5G</t>
    </r>
    <r>
      <rPr>
        <sz val="12"/>
        <color theme="1"/>
        <rFont val="標楷體"/>
        <family val="4"/>
        <charset val="136"/>
      </rPr>
      <t>股</t>
    </r>
    <r>
      <rPr>
        <sz val="12"/>
        <color theme="1"/>
        <rFont val="Times New Roman"/>
        <family val="1"/>
      </rPr>
      <t>TBd</t>
    </r>
  </si>
  <si>
    <r>
      <t xml:space="preserve"> </t>
    </r>
    <r>
      <rPr>
        <sz val="12"/>
        <color theme="1"/>
        <rFont val="標楷體"/>
        <family val="4"/>
        <charset val="136"/>
      </rPr>
      <t>路博邁台</t>
    </r>
    <r>
      <rPr>
        <sz val="12"/>
        <color theme="1"/>
        <rFont val="Times New Roman"/>
        <family val="1"/>
      </rPr>
      <t>5G</t>
    </r>
    <r>
      <rPr>
        <sz val="12"/>
        <color theme="1"/>
        <rFont val="標楷體"/>
        <family val="4"/>
        <charset val="136"/>
      </rPr>
      <t>股</t>
    </r>
    <r>
      <rPr>
        <sz val="12"/>
        <color theme="1"/>
        <rFont val="Times New Roman"/>
        <family val="1"/>
      </rPr>
      <t>NAa</t>
    </r>
  </si>
  <si>
    <r>
      <t xml:space="preserve"> </t>
    </r>
    <r>
      <rPr>
        <sz val="12"/>
        <color theme="1"/>
        <rFont val="標楷體"/>
        <family val="4"/>
        <charset val="136"/>
      </rPr>
      <t>路博邁台</t>
    </r>
    <r>
      <rPr>
        <sz val="12"/>
        <color theme="1"/>
        <rFont val="Times New Roman"/>
        <family val="1"/>
      </rPr>
      <t>5G</t>
    </r>
    <r>
      <rPr>
        <sz val="12"/>
        <color theme="1"/>
        <rFont val="標楷體"/>
        <family val="4"/>
        <charset val="136"/>
      </rPr>
      <t>股</t>
    </r>
    <r>
      <rPr>
        <sz val="12"/>
        <color theme="1"/>
        <rFont val="Times New Roman"/>
        <family val="1"/>
      </rPr>
      <t>NBd</t>
    </r>
  </si>
  <si>
    <t xml:space="preserve">00888 </t>
  </si>
  <si>
    <t>2756</t>
  </si>
  <si>
    <t>3349</t>
  </si>
  <si>
    <t>3430</t>
  </si>
  <si>
    <t>4558</t>
  </si>
  <si>
    <t>4577</t>
  </si>
  <si>
    <t>4584</t>
  </si>
  <si>
    <t>4768</t>
  </si>
  <si>
    <t>4923</t>
  </si>
  <si>
    <t>4951</t>
  </si>
  <si>
    <t xml:space="preserve"> IET-KY</t>
  </si>
  <si>
    <t>5228</t>
  </si>
  <si>
    <t>6517</t>
  </si>
  <si>
    <t>6546</t>
  </si>
  <si>
    <t xml:space="preserve"> M31</t>
  </si>
  <si>
    <t>6693</t>
  </si>
  <si>
    <t>6721</t>
  </si>
  <si>
    <t>6735</t>
  </si>
  <si>
    <t xml:space="preserve"> 91APP*-KY</t>
  </si>
  <si>
    <t>6763</t>
  </si>
  <si>
    <t>6791</t>
  </si>
  <si>
    <t>6804</t>
  </si>
  <si>
    <t>6811</t>
  </si>
  <si>
    <t>6823</t>
  </si>
  <si>
    <t>6829</t>
  </si>
  <si>
    <t>6843</t>
  </si>
  <si>
    <t>6855</t>
  </si>
  <si>
    <t>6859</t>
  </si>
  <si>
    <t>6874</t>
  </si>
  <si>
    <t>8227</t>
  </si>
  <si>
    <r>
      <t xml:space="preserve"> </t>
    </r>
    <r>
      <rPr>
        <sz val="12"/>
        <color theme="1"/>
        <rFont val="標楷體"/>
        <family val="4"/>
        <charset val="136"/>
      </rPr>
      <t>元大富櫃</t>
    </r>
    <r>
      <rPr>
        <sz val="12"/>
        <color theme="1"/>
        <rFont val="Times New Roman"/>
        <family val="1"/>
      </rPr>
      <t>50</t>
    </r>
  </si>
  <si>
    <r>
      <rPr>
        <sz val="12"/>
        <color theme="1"/>
        <rFont val="標楷體"/>
        <family val="4"/>
        <charset val="136"/>
      </rPr>
      <t>永豐台灣</t>
    </r>
    <r>
      <rPr>
        <sz val="12"/>
        <color theme="1"/>
        <rFont val="Times New Roman"/>
        <family val="1"/>
      </rPr>
      <t>ESG</t>
    </r>
  </si>
  <si>
    <r>
      <t xml:space="preserve"> </t>
    </r>
    <r>
      <rPr>
        <sz val="12"/>
        <color theme="1"/>
        <rFont val="標楷體"/>
        <family val="4"/>
        <charset val="136"/>
      </rPr>
      <t>茂生農經</t>
    </r>
  </si>
  <si>
    <r>
      <t xml:space="preserve"> </t>
    </r>
    <r>
      <rPr>
        <sz val="12"/>
        <color theme="1"/>
        <rFont val="標楷體"/>
        <family val="4"/>
        <charset val="136"/>
      </rPr>
      <t>其祥</t>
    </r>
    <r>
      <rPr>
        <sz val="12"/>
        <color theme="1"/>
        <rFont val="Times New Roman"/>
        <family val="1"/>
      </rPr>
      <t>-KY</t>
    </r>
  </si>
  <si>
    <r>
      <t xml:space="preserve"> </t>
    </r>
    <r>
      <rPr>
        <sz val="12"/>
        <color theme="1"/>
        <rFont val="標楷體"/>
        <family val="4"/>
        <charset val="136"/>
      </rPr>
      <t>安心</t>
    </r>
  </si>
  <si>
    <r>
      <t xml:space="preserve"> </t>
    </r>
    <r>
      <rPr>
        <sz val="12"/>
        <color theme="1"/>
        <rFont val="標楷體"/>
        <family val="4"/>
        <charset val="136"/>
      </rPr>
      <t>德麥</t>
    </r>
  </si>
  <si>
    <r>
      <t xml:space="preserve"> </t>
    </r>
    <r>
      <rPr>
        <sz val="12"/>
        <color theme="1"/>
        <rFont val="標楷體"/>
        <family val="4"/>
        <charset val="136"/>
      </rPr>
      <t>漢來美食</t>
    </r>
  </si>
  <si>
    <r>
      <t xml:space="preserve"> </t>
    </r>
    <r>
      <rPr>
        <sz val="12"/>
        <color theme="1"/>
        <rFont val="標楷體"/>
        <family val="4"/>
        <charset val="136"/>
      </rPr>
      <t>台翰</t>
    </r>
  </si>
  <si>
    <r>
      <t xml:space="preserve"> </t>
    </r>
    <r>
      <rPr>
        <sz val="12"/>
        <color theme="1"/>
        <rFont val="標楷體"/>
        <family val="4"/>
        <charset val="136"/>
      </rPr>
      <t>精華</t>
    </r>
  </si>
  <si>
    <r>
      <t xml:space="preserve"> </t>
    </r>
    <r>
      <rPr>
        <sz val="12"/>
        <color theme="1"/>
        <rFont val="標楷體"/>
        <family val="4"/>
        <charset val="136"/>
      </rPr>
      <t>濱川</t>
    </r>
  </si>
  <si>
    <r>
      <t xml:space="preserve"> </t>
    </r>
    <r>
      <rPr>
        <sz val="12"/>
        <color theme="1"/>
        <rFont val="標楷體"/>
        <family val="4"/>
        <charset val="136"/>
      </rPr>
      <t>力肯</t>
    </r>
  </si>
  <si>
    <r>
      <t xml:space="preserve"> </t>
    </r>
    <r>
      <rPr>
        <sz val="12"/>
        <color theme="1"/>
        <rFont val="標楷體"/>
        <family val="4"/>
        <charset val="136"/>
      </rPr>
      <t>新麥</t>
    </r>
  </si>
  <si>
    <r>
      <t xml:space="preserve"> </t>
    </r>
    <r>
      <rPr>
        <sz val="12"/>
        <color theme="1"/>
        <rFont val="標楷體"/>
        <family val="4"/>
        <charset val="136"/>
      </rPr>
      <t>精剛</t>
    </r>
  </si>
  <si>
    <r>
      <t xml:space="preserve"> </t>
    </r>
    <r>
      <rPr>
        <sz val="12"/>
        <color theme="1"/>
        <rFont val="標楷體"/>
        <family val="4"/>
        <charset val="136"/>
      </rPr>
      <t>和勤</t>
    </r>
  </si>
  <si>
    <r>
      <t xml:space="preserve"> </t>
    </r>
    <r>
      <rPr>
        <sz val="12"/>
        <color theme="1"/>
        <rFont val="標楷體"/>
        <family val="4"/>
        <charset val="136"/>
      </rPr>
      <t>駿吉</t>
    </r>
    <r>
      <rPr>
        <sz val="12"/>
        <color theme="1"/>
        <rFont val="Times New Roman"/>
        <family val="1"/>
      </rPr>
      <t>-KY</t>
    </r>
  </si>
  <si>
    <r>
      <t xml:space="preserve"> </t>
    </r>
    <r>
      <rPr>
        <sz val="12"/>
        <color theme="1"/>
        <rFont val="標楷體"/>
        <family val="4"/>
        <charset val="136"/>
      </rPr>
      <t>祺驊</t>
    </r>
  </si>
  <si>
    <r>
      <t xml:space="preserve"> </t>
    </r>
    <r>
      <rPr>
        <sz val="12"/>
        <color theme="1"/>
        <rFont val="標楷體"/>
        <family val="4"/>
        <charset val="136"/>
      </rPr>
      <t>川寶</t>
    </r>
  </si>
  <si>
    <r>
      <t xml:space="preserve"> </t>
    </r>
    <r>
      <rPr>
        <sz val="12"/>
        <color theme="1"/>
        <rFont val="標楷體"/>
        <family val="4"/>
        <charset val="136"/>
      </rPr>
      <t>宏佳騰</t>
    </r>
  </si>
  <si>
    <r>
      <t xml:space="preserve"> </t>
    </r>
    <r>
      <rPr>
        <sz val="12"/>
        <color theme="1"/>
        <rFont val="標楷體"/>
        <family val="4"/>
        <charset val="136"/>
      </rPr>
      <t>台蠟</t>
    </r>
  </si>
  <si>
    <r>
      <t xml:space="preserve"> </t>
    </r>
    <r>
      <rPr>
        <sz val="12"/>
        <color theme="1"/>
        <rFont val="標楷體"/>
        <family val="4"/>
        <charset val="136"/>
      </rPr>
      <t>生泰</t>
    </r>
  </si>
  <si>
    <r>
      <t xml:space="preserve"> </t>
    </r>
    <r>
      <rPr>
        <sz val="12"/>
        <color theme="1"/>
        <rFont val="標楷體"/>
        <family val="4"/>
        <charset val="136"/>
      </rPr>
      <t>合世</t>
    </r>
  </si>
  <si>
    <r>
      <t xml:space="preserve"> </t>
    </r>
    <r>
      <rPr>
        <sz val="12"/>
        <color theme="1"/>
        <rFont val="標楷體"/>
        <family val="4"/>
        <charset val="136"/>
      </rPr>
      <t>訊聯</t>
    </r>
  </si>
  <si>
    <r>
      <t xml:space="preserve"> </t>
    </r>
    <r>
      <rPr>
        <sz val="12"/>
        <color theme="1"/>
        <rFont val="標楷體"/>
        <family val="4"/>
        <charset val="136"/>
      </rPr>
      <t>光洋科</t>
    </r>
  </si>
  <si>
    <r>
      <t xml:space="preserve"> </t>
    </r>
    <r>
      <rPr>
        <sz val="12"/>
        <color theme="1"/>
        <rFont val="標楷體"/>
        <family val="4"/>
        <charset val="136"/>
      </rPr>
      <t>杏昌</t>
    </r>
  </si>
  <si>
    <r>
      <t xml:space="preserve"> </t>
    </r>
    <r>
      <rPr>
        <sz val="12"/>
        <color theme="1"/>
        <rFont val="標楷體"/>
        <family val="4"/>
        <charset val="136"/>
      </rPr>
      <t>金穎生技</t>
    </r>
  </si>
  <si>
    <r>
      <t xml:space="preserve"> </t>
    </r>
    <r>
      <rPr>
        <sz val="12"/>
        <color theme="1"/>
        <rFont val="標楷體"/>
        <family val="4"/>
        <charset val="136"/>
      </rPr>
      <t>易威</t>
    </r>
  </si>
  <si>
    <r>
      <t xml:space="preserve"> </t>
    </r>
    <r>
      <rPr>
        <sz val="12"/>
        <color theme="1"/>
        <rFont val="標楷體"/>
        <family val="4"/>
        <charset val="136"/>
      </rPr>
      <t>寶利徠</t>
    </r>
  </si>
  <si>
    <r>
      <t xml:space="preserve"> </t>
    </r>
    <r>
      <rPr>
        <sz val="12"/>
        <color theme="1"/>
        <rFont val="標楷體"/>
        <family val="4"/>
        <charset val="136"/>
      </rPr>
      <t>富喬</t>
    </r>
  </si>
  <si>
    <r>
      <t xml:space="preserve"> </t>
    </r>
    <r>
      <rPr>
        <sz val="12"/>
        <color theme="1"/>
        <rFont val="標楷體"/>
        <family val="4"/>
        <charset val="136"/>
      </rPr>
      <t>唐榮</t>
    </r>
  </si>
  <si>
    <r>
      <t xml:space="preserve"> </t>
    </r>
    <r>
      <rPr>
        <sz val="12"/>
        <color theme="1"/>
        <rFont val="標楷體"/>
        <family val="4"/>
        <charset val="136"/>
      </rPr>
      <t>風青</t>
    </r>
  </si>
  <si>
    <r>
      <t xml:space="preserve"> </t>
    </r>
    <r>
      <rPr>
        <sz val="12"/>
        <color theme="1"/>
        <rFont val="標楷體"/>
        <family val="4"/>
        <charset val="136"/>
      </rPr>
      <t>世鎧</t>
    </r>
  </si>
  <si>
    <r>
      <t xml:space="preserve"> </t>
    </r>
    <r>
      <rPr>
        <sz val="12"/>
        <color theme="1"/>
        <rFont val="標楷體"/>
        <family val="4"/>
        <charset val="136"/>
      </rPr>
      <t>晉椿</t>
    </r>
  </si>
  <si>
    <r>
      <t xml:space="preserve"> </t>
    </r>
    <r>
      <rPr>
        <sz val="12"/>
        <color theme="1"/>
        <rFont val="標楷體"/>
        <family val="4"/>
        <charset val="136"/>
      </rPr>
      <t>世豐</t>
    </r>
  </si>
  <si>
    <r>
      <t xml:space="preserve"> </t>
    </r>
    <r>
      <rPr>
        <sz val="12"/>
        <color theme="1"/>
        <rFont val="標楷體"/>
        <family val="4"/>
        <charset val="136"/>
      </rPr>
      <t>世德</t>
    </r>
  </si>
  <si>
    <r>
      <t xml:space="preserve"> </t>
    </r>
    <r>
      <rPr>
        <sz val="12"/>
        <color theme="1"/>
        <rFont val="標楷體"/>
        <family val="4"/>
        <charset val="136"/>
      </rPr>
      <t>嘉鋼</t>
    </r>
  </si>
  <si>
    <r>
      <t xml:space="preserve"> </t>
    </r>
    <r>
      <rPr>
        <sz val="12"/>
        <color theme="1"/>
        <rFont val="標楷體"/>
        <family val="4"/>
        <charset val="136"/>
      </rPr>
      <t>精湛</t>
    </r>
  </si>
  <si>
    <r>
      <t xml:space="preserve"> </t>
    </r>
    <r>
      <rPr>
        <sz val="12"/>
        <color theme="1"/>
        <rFont val="標楷體"/>
        <family val="4"/>
        <charset val="136"/>
      </rPr>
      <t>大甲</t>
    </r>
  </si>
  <si>
    <r>
      <t xml:space="preserve"> </t>
    </r>
    <r>
      <rPr>
        <sz val="12"/>
        <color theme="1"/>
        <rFont val="標楷體"/>
        <family val="4"/>
        <charset val="136"/>
      </rPr>
      <t>泰茂</t>
    </r>
  </si>
  <si>
    <r>
      <t xml:space="preserve"> </t>
    </r>
    <r>
      <rPr>
        <sz val="12"/>
        <color theme="1"/>
        <rFont val="標楷體"/>
        <family val="4"/>
        <charset val="136"/>
      </rPr>
      <t>謚源</t>
    </r>
  </si>
  <si>
    <r>
      <t xml:space="preserve"> </t>
    </r>
    <r>
      <rPr>
        <sz val="12"/>
        <color theme="1"/>
        <rFont val="標楷體"/>
        <family val="4"/>
        <charset val="136"/>
      </rPr>
      <t>綠意</t>
    </r>
  </si>
  <si>
    <r>
      <t xml:space="preserve"> </t>
    </r>
    <r>
      <rPr>
        <sz val="12"/>
        <color theme="1"/>
        <rFont val="標楷體"/>
        <family val="4"/>
        <charset val="136"/>
      </rPr>
      <t>大車隊</t>
    </r>
  </si>
  <si>
    <r>
      <t xml:space="preserve"> </t>
    </r>
    <r>
      <rPr>
        <sz val="12"/>
        <color theme="1"/>
        <rFont val="標楷體"/>
        <family val="4"/>
        <charset val="136"/>
      </rPr>
      <t>正德</t>
    </r>
  </si>
  <si>
    <r>
      <t xml:space="preserve"> </t>
    </r>
    <r>
      <rPr>
        <sz val="12"/>
        <color theme="1"/>
        <rFont val="標楷體"/>
        <family val="4"/>
        <charset val="136"/>
      </rPr>
      <t>捷迅</t>
    </r>
  </si>
  <si>
    <r>
      <t xml:space="preserve"> </t>
    </r>
    <r>
      <rPr>
        <sz val="12"/>
        <color theme="1"/>
        <rFont val="標楷體"/>
        <family val="4"/>
        <charset val="136"/>
      </rPr>
      <t>晶悅</t>
    </r>
  </si>
  <si>
    <r>
      <t xml:space="preserve"> </t>
    </r>
    <r>
      <rPr>
        <sz val="12"/>
        <color theme="1"/>
        <rFont val="標楷體"/>
        <family val="4"/>
        <charset val="136"/>
      </rPr>
      <t>燦星旅</t>
    </r>
  </si>
  <si>
    <r>
      <t xml:space="preserve"> </t>
    </r>
    <r>
      <rPr>
        <sz val="12"/>
        <color theme="1"/>
        <rFont val="標楷體"/>
        <family val="4"/>
        <charset val="136"/>
      </rPr>
      <t>富驛</t>
    </r>
    <r>
      <rPr>
        <sz val="12"/>
        <color theme="1"/>
        <rFont val="Times New Roman"/>
        <family val="1"/>
      </rPr>
      <t>-KY</t>
    </r>
  </si>
  <si>
    <r>
      <t xml:space="preserve"> </t>
    </r>
    <r>
      <rPr>
        <sz val="12"/>
        <color theme="1"/>
        <rFont val="標楷體"/>
        <family val="4"/>
        <charset val="136"/>
      </rPr>
      <t>雅茗</t>
    </r>
    <r>
      <rPr>
        <sz val="12"/>
        <color theme="1"/>
        <rFont val="Times New Roman"/>
        <family val="1"/>
      </rPr>
      <t>-KY</t>
    </r>
  </si>
  <si>
    <r>
      <t xml:space="preserve"> </t>
    </r>
    <r>
      <rPr>
        <sz val="12"/>
        <color theme="1"/>
        <rFont val="標楷體"/>
        <family val="4"/>
        <charset val="136"/>
      </rPr>
      <t>瓦城</t>
    </r>
  </si>
  <si>
    <r>
      <t xml:space="preserve"> </t>
    </r>
    <r>
      <rPr>
        <sz val="12"/>
        <color theme="1"/>
        <rFont val="標楷體"/>
        <family val="4"/>
        <charset val="136"/>
      </rPr>
      <t>六角</t>
    </r>
  </si>
  <si>
    <r>
      <t xml:space="preserve"> </t>
    </r>
    <r>
      <rPr>
        <sz val="12"/>
        <color theme="1"/>
        <rFont val="標楷體"/>
        <family val="4"/>
        <charset val="136"/>
      </rPr>
      <t>易飛網</t>
    </r>
  </si>
  <si>
    <r>
      <t xml:space="preserve"> </t>
    </r>
    <r>
      <rPr>
        <sz val="12"/>
        <color theme="1"/>
        <rFont val="標楷體"/>
        <family val="4"/>
        <charset val="136"/>
      </rPr>
      <t>富野</t>
    </r>
  </si>
  <si>
    <r>
      <t xml:space="preserve"> </t>
    </r>
    <r>
      <rPr>
        <sz val="12"/>
        <color theme="1"/>
        <rFont val="標楷體"/>
        <family val="4"/>
        <charset val="136"/>
      </rPr>
      <t>天蔥</t>
    </r>
  </si>
  <si>
    <r>
      <t xml:space="preserve"> </t>
    </r>
    <r>
      <rPr>
        <sz val="12"/>
        <color theme="1"/>
        <rFont val="標楷體"/>
        <family val="4"/>
        <charset val="136"/>
      </rPr>
      <t>山富</t>
    </r>
  </si>
  <si>
    <r>
      <t xml:space="preserve"> </t>
    </r>
    <r>
      <rPr>
        <sz val="12"/>
        <color theme="1"/>
        <rFont val="標楷體"/>
        <family val="4"/>
        <charset val="136"/>
      </rPr>
      <t>五福</t>
    </r>
  </si>
  <si>
    <r>
      <t xml:space="preserve"> </t>
    </r>
    <r>
      <rPr>
        <sz val="12"/>
        <color theme="1"/>
        <rFont val="標楷體"/>
        <family val="4"/>
        <charset val="136"/>
      </rPr>
      <t>豆府</t>
    </r>
  </si>
  <si>
    <r>
      <t xml:space="preserve"> </t>
    </r>
    <r>
      <rPr>
        <sz val="12"/>
        <color theme="1"/>
        <rFont val="標楷體"/>
        <family val="4"/>
        <charset val="136"/>
      </rPr>
      <t>亞洲藏壽司</t>
    </r>
  </si>
  <si>
    <r>
      <t xml:space="preserve"> </t>
    </r>
    <r>
      <rPr>
        <sz val="12"/>
        <color theme="1"/>
        <rFont val="標楷體"/>
        <family val="4"/>
        <charset val="136"/>
      </rPr>
      <t>揚秦</t>
    </r>
  </si>
  <si>
    <r>
      <t xml:space="preserve"> </t>
    </r>
    <r>
      <rPr>
        <sz val="12"/>
        <color theme="1"/>
        <rFont val="標楷體"/>
        <family val="4"/>
        <charset val="136"/>
      </rPr>
      <t>聯發國際</t>
    </r>
  </si>
  <si>
    <r>
      <t xml:space="preserve"> </t>
    </r>
    <r>
      <rPr>
        <sz val="12"/>
        <color theme="1"/>
        <rFont val="標楷體"/>
        <family val="4"/>
        <charset val="136"/>
      </rPr>
      <t>滿心</t>
    </r>
  </si>
  <si>
    <r>
      <t xml:space="preserve"> </t>
    </r>
    <r>
      <rPr>
        <sz val="12"/>
        <color theme="1"/>
        <rFont val="標楷體"/>
        <family val="4"/>
        <charset val="136"/>
      </rPr>
      <t>東凌</t>
    </r>
    <r>
      <rPr>
        <sz val="12"/>
        <color theme="1"/>
        <rFont val="Times New Roman"/>
        <family val="1"/>
      </rPr>
      <t>-KY</t>
    </r>
  </si>
  <si>
    <r>
      <t xml:space="preserve"> </t>
    </r>
    <r>
      <rPr>
        <sz val="12"/>
        <color theme="1"/>
        <rFont val="標楷體"/>
        <family val="4"/>
        <charset val="136"/>
      </rPr>
      <t>誠品生活</t>
    </r>
  </si>
  <si>
    <r>
      <t xml:space="preserve"> </t>
    </r>
    <r>
      <rPr>
        <sz val="12"/>
        <color theme="1"/>
        <rFont val="標楷體"/>
        <family val="4"/>
        <charset val="136"/>
      </rPr>
      <t>集雅社</t>
    </r>
  </si>
  <si>
    <r>
      <t xml:space="preserve"> </t>
    </r>
    <r>
      <rPr>
        <sz val="12"/>
        <color theme="1"/>
        <rFont val="標楷體"/>
        <family val="4"/>
        <charset val="136"/>
      </rPr>
      <t>振宇五金</t>
    </r>
  </si>
  <si>
    <r>
      <t xml:space="preserve"> </t>
    </r>
    <r>
      <rPr>
        <sz val="12"/>
        <color theme="1"/>
        <rFont val="標楷體"/>
        <family val="4"/>
        <charset val="136"/>
      </rPr>
      <t>泰偉</t>
    </r>
  </si>
  <si>
    <r>
      <t xml:space="preserve"> </t>
    </r>
    <r>
      <rPr>
        <sz val="12"/>
        <color theme="1"/>
        <rFont val="標楷體"/>
        <family val="4"/>
        <charset val="136"/>
      </rPr>
      <t>李洲</t>
    </r>
  </si>
  <si>
    <r>
      <t xml:space="preserve"> </t>
    </r>
    <r>
      <rPr>
        <sz val="12"/>
        <color theme="1"/>
        <rFont val="標楷體"/>
        <family val="4"/>
        <charset val="136"/>
      </rPr>
      <t>全域</t>
    </r>
  </si>
  <si>
    <r>
      <t xml:space="preserve"> </t>
    </r>
    <r>
      <rPr>
        <sz val="12"/>
        <color theme="1"/>
        <rFont val="標楷體"/>
        <family val="4"/>
        <charset val="136"/>
      </rPr>
      <t>協禧</t>
    </r>
  </si>
  <si>
    <r>
      <t xml:space="preserve"> </t>
    </r>
    <r>
      <rPr>
        <sz val="12"/>
        <color theme="1"/>
        <rFont val="標楷體"/>
        <family val="4"/>
        <charset val="136"/>
      </rPr>
      <t>天方能源</t>
    </r>
  </si>
  <si>
    <r>
      <t xml:space="preserve"> </t>
    </r>
    <r>
      <rPr>
        <sz val="12"/>
        <color theme="1"/>
        <rFont val="標楷體"/>
        <family val="4"/>
        <charset val="136"/>
      </rPr>
      <t>僑威</t>
    </r>
  </si>
  <si>
    <r>
      <t xml:space="preserve"> </t>
    </r>
    <r>
      <rPr>
        <sz val="12"/>
        <color theme="1"/>
        <rFont val="標楷體"/>
        <family val="4"/>
        <charset val="136"/>
      </rPr>
      <t>聯亞</t>
    </r>
  </si>
  <si>
    <r>
      <t xml:space="preserve"> </t>
    </r>
    <r>
      <rPr>
        <sz val="12"/>
        <color theme="1"/>
        <rFont val="標楷體"/>
        <family val="4"/>
        <charset val="136"/>
      </rPr>
      <t>網龍</t>
    </r>
  </si>
  <si>
    <r>
      <t xml:space="preserve"> </t>
    </r>
    <r>
      <rPr>
        <sz val="12"/>
        <color theme="1"/>
        <rFont val="標楷體"/>
        <family val="4"/>
        <charset val="136"/>
      </rPr>
      <t>新零售</t>
    </r>
  </si>
  <si>
    <r>
      <t xml:space="preserve"> </t>
    </r>
    <r>
      <rPr>
        <sz val="12"/>
        <color theme="1"/>
        <rFont val="標楷體"/>
        <family val="4"/>
        <charset val="136"/>
      </rPr>
      <t>華義</t>
    </r>
  </si>
  <si>
    <r>
      <t xml:space="preserve"> </t>
    </r>
    <r>
      <rPr>
        <sz val="12"/>
        <color theme="1"/>
        <rFont val="標楷體"/>
        <family val="4"/>
        <charset val="136"/>
      </rPr>
      <t>艾訊</t>
    </r>
  </si>
  <si>
    <r>
      <t xml:space="preserve"> </t>
    </r>
    <r>
      <rPr>
        <sz val="12"/>
        <color theme="1"/>
        <rFont val="標楷體"/>
        <family val="4"/>
        <charset val="136"/>
      </rPr>
      <t>億杰</t>
    </r>
  </si>
  <si>
    <r>
      <t xml:space="preserve"> </t>
    </r>
    <r>
      <rPr>
        <sz val="12"/>
        <color theme="1"/>
        <rFont val="標楷體"/>
        <family val="4"/>
        <charset val="136"/>
      </rPr>
      <t>港建</t>
    </r>
    <r>
      <rPr>
        <sz val="12"/>
        <color theme="1"/>
        <rFont val="Times New Roman"/>
        <family val="1"/>
      </rPr>
      <t>*</t>
    </r>
  </si>
  <si>
    <r>
      <t xml:space="preserve"> </t>
    </r>
    <r>
      <rPr>
        <sz val="12"/>
        <color theme="1"/>
        <rFont val="標楷體"/>
        <family val="4"/>
        <charset val="136"/>
      </rPr>
      <t>及成</t>
    </r>
  </si>
  <si>
    <r>
      <t xml:space="preserve"> </t>
    </r>
    <r>
      <rPr>
        <sz val="12"/>
        <color theme="1"/>
        <rFont val="標楷體"/>
        <family val="4"/>
        <charset val="136"/>
      </rPr>
      <t>穩懋</t>
    </r>
  </si>
  <si>
    <r>
      <t xml:space="preserve"> </t>
    </r>
    <r>
      <rPr>
        <sz val="12"/>
        <color theme="1"/>
        <rFont val="標楷體"/>
        <family val="4"/>
        <charset val="136"/>
      </rPr>
      <t>好德</t>
    </r>
  </si>
  <si>
    <r>
      <t xml:space="preserve"> </t>
    </r>
    <r>
      <rPr>
        <sz val="12"/>
        <color theme="1"/>
        <rFont val="標楷體"/>
        <family val="4"/>
        <charset val="136"/>
      </rPr>
      <t>富榮綱</t>
    </r>
  </si>
  <si>
    <r>
      <t xml:space="preserve"> </t>
    </r>
    <r>
      <rPr>
        <sz val="12"/>
        <color theme="1"/>
        <rFont val="標楷體"/>
        <family val="4"/>
        <charset val="136"/>
      </rPr>
      <t>進階</t>
    </r>
  </si>
  <si>
    <r>
      <t xml:space="preserve"> </t>
    </r>
    <r>
      <rPr>
        <sz val="12"/>
        <color theme="1"/>
        <rFont val="標楷體"/>
        <family val="4"/>
        <charset val="136"/>
      </rPr>
      <t>笙泉</t>
    </r>
  </si>
  <si>
    <r>
      <t xml:space="preserve"> </t>
    </r>
    <r>
      <rPr>
        <sz val="12"/>
        <color theme="1"/>
        <rFont val="標楷體"/>
        <family val="4"/>
        <charset val="136"/>
      </rPr>
      <t>昇銳</t>
    </r>
  </si>
  <si>
    <r>
      <t xml:space="preserve"> </t>
    </r>
    <r>
      <rPr>
        <sz val="12"/>
        <color theme="1"/>
        <rFont val="標楷體"/>
        <family val="4"/>
        <charset val="136"/>
      </rPr>
      <t>弘塑</t>
    </r>
  </si>
  <si>
    <r>
      <t xml:space="preserve"> </t>
    </r>
    <r>
      <rPr>
        <sz val="12"/>
        <color theme="1"/>
        <rFont val="標楷體"/>
        <family val="4"/>
        <charset val="136"/>
      </rPr>
      <t>晶宏</t>
    </r>
  </si>
  <si>
    <r>
      <t xml:space="preserve"> </t>
    </r>
    <r>
      <rPr>
        <sz val="12"/>
        <color theme="1"/>
        <rFont val="標楷體"/>
        <family val="4"/>
        <charset val="136"/>
      </rPr>
      <t>大綜</t>
    </r>
  </si>
  <si>
    <r>
      <t xml:space="preserve"> </t>
    </r>
    <r>
      <rPr>
        <sz val="12"/>
        <color theme="1"/>
        <rFont val="標楷體"/>
        <family val="4"/>
        <charset val="136"/>
      </rPr>
      <t>璟德</t>
    </r>
  </si>
  <si>
    <r>
      <t xml:space="preserve"> </t>
    </r>
    <r>
      <rPr>
        <sz val="12"/>
        <color theme="1"/>
        <rFont val="標楷體"/>
        <family val="4"/>
        <charset val="136"/>
      </rPr>
      <t>精確</t>
    </r>
  </si>
  <si>
    <r>
      <t xml:space="preserve"> </t>
    </r>
    <r>
      <rPr>
        <sz val="12"/>
        <color theme="1"/>
        <rFont val="標楷體"/>
        <family val="4"/>
        <charset val="136"/>
      </rPr>
      <t>波若威</t>
    </r>
  </si>
  <si>
    <r>
      <t xml:space="preserve"> </t>
    </r>
    <r>
      <rPr>
        <sz val="12"/>
        <color theme="1"/>
        <rFont val="標楷體"/>
        <family val="4"/>
        <charset val="136"/>
      </rPr>
      <t>亞信</t>
    </r>
  </si>
  <si>
    <r>
      <t xml:space="preserve"> </t>
    </r>
    <r>
      <rPr>
        <sz val="12"/>
        <color theme="1"/>
        <rFont val="標楷體"/>
        <family val="4"/>
        <charset val="136"/>
      </rPr>
      <t>新洲</t>
    </r>
  </si>
  <si>
    <r>
      <t xml:space="preserve"> </t>
    </r>
    <r>
      <rPr>
        <sz val="12"/>
        <color theme="1"/>
        <rFont val="標楷體"/>
        <family val="4"/>
        <charset val="136"/>
      </rPr>
      <t>基亞</t>
    </r>
  </si>
  <si>
    <r>
      <t xml:space="preserve"> </t>
    </r>
    <r>
      <rPr>
        <sz val="12"/>
        <color theme="1"/>
        <rFont val="標楷體"/>
        <family val="4"/>
        <charset val="136"/>
      </rPr>
      <t>公準</t>
    </r>
  </si>
  <si>
    <r>
      <t xml:space="preserve"> </t>
    </r>
    <r>
      <rPr>
        <sz val="12"/>
        <color theme="1"/>
        <rFont val="標楷體"/>
        <family val="4"/>
        <charset val="136"/>
      </rPr>
      <t>鑫龍騰</t>
    </r>
  </si>
  <si>
    <r>
      <t xml:space="preserve"> </t>
    </r>
    <r>
      <rPr>
        <sz val="12"/>
        <color theme="1"/>
        <rFont val="標楷體"/>
        <family val="4"/>
        <charset val="136"/>
      </rPr>
      <t>和進</t>
    </r>
  </si>
  <si>
    <r>
      <t xml:space="preserve"> </t>
    </r>
    <r>
      <rPr>
        <sz val="12"/>
        <color theme="1"/>
        <rFont val="標楷體"/>
        <family val="4"/>
        <charset val="136"/>
      </rPr>
      <t>樺晟</t>
    </r>
  </si>
  <si>
    <r>
      <t xml:space="preserve"> </t>
    </r>
    <r>
      <rPr>
        <sz val="12"/>
        <color theme="1"/>
        <rFont val="標楷體"/>
        <family val="4"/>
        <charset val="136"/>
      </rPr>
      <t>佰研</t>
    </r>
  </si>
  <si>
    <r>
      <t xml:space="preserve"> </t>
    </r>
    <r>
      <rPr>
        <sz val="12"/>
        <color theme="1"/>
        <rFont val="標楷體"/>
        <family val="4"/>
        <charset val="136"/>
      </rPr>
      <t>志豐</t>
    </r>
  </si>
  <si>
    <r>
      <t xml:space="preserve"> </t>
    </r>
    <r>
      <rPr>
        <sz val="12"/>
        <color theme="1"/>
        <rFont val="標楷體"/>
        <family val="4"/>
        <charset val="136"/>
      </rPr>
      <t>耀勝</t>
    </r>
  </si>
  <si>
    <r>
      <t xml:space="preserve"> </t>
    </r>
    <r>
      <rPr>
        <sz val="12"/>
        <color theme="1"/>
        <rFont val="標楷體"/>
        <family val="4"/>
        <charset val="136"/>
      </rPr>
      <t>順達</t>
    </r>
  </si>
  <si>
    <r>
      <t xml:space="preserve"> </t>
    </r>
    <r>
      <rPr>
        <sz val="12"/>
        <color theme="1"/>
        <rFont val="標楷體"/>
        <family val="4"/>
        <charset val="136"/>
      </rPr>
      <t>茂訊</t>
    </r>
  </si>
  <si>
    <r>
      <t xml:space="preserve"> </t>
    </r>
    <r>
      <rPr>
        <sz val="12"/>
        <color theme="1"/>
        <rFont val="標楷體"/>
        <family val="4"/>
        <charset val="136"/>
      </rPr>
      <t>優群</t>
    </r>
  </si>
  <si>
    <r>
      <t xml:space="preserve"> </t>
    </r>
    <r>
      <rPr>
        <sz val="12"/>
        <color theme="1"/>
        <rFont val="標楷體"/>
        <family val="4"/>
        <charset val="136"/>
      </rPr>
      <t>大學光</t>
    </r>
  </si>
  <si>
    <r>
      <t xml:space="preserve"> </t>
    </r>
    <r>
      <rPr>
        <sz val="12"/>
        <color theme="1"/>
        <rFont val="標楷體"/>
        <family val="4"/>
        <charset val="136"/>
      </rPr>
      <t>倚強科</t>
    </r>
  </si>
  <si>
    <r>
      <t xml:space="preserve"> </t>
    </r>
    <r>
      <rPr>
        <sz val="12"/>
        <color theme="1"/>
        <rFont val="標楷體"/>
        <family val="4"/>
        <charset val="136"/>
      </rPr>
      <t>台嘉碩</t>
    </r>
  </si>
  <si>
    <r>
      <t xml:space="preserve"> </t>
    </r>
    <r>
      <rPr>
        <sz val="12"/>
        <color theme="1"/>
        <rFont val="標楷體"/>
        <family val="4"/>
        <charset val="136"/>
      </rPr>
      <t>三顧</t>
    </r>
  </si>
  <si>
    <r>
      <t xml:space="preserve"> </t>
    </r>
    <r>
      <rPr>
        <sz val="12"/>
        <color theme="1"/>
        <rFont val="標楷體"/>
        <family val="4"/>
        <charset val="136"/>
      </rPr>
      <t>至寶電</t>
    </r>
  </si>
  <si>
    <r>
      <t xml:space="preserve"> </t>
    </r>
    <r>
      <rPr>
        <sz val="12"/>
        <color theme="1"/>
        <rFont val="標楷體"/>
        <family val="4"/>
        <charset val="136"/>
      </rPr>
      <t>原相</t>
    </r>
  </si>
  <si>
    <r>
      <t xml:space="preserve"> </t>
    </r>
    <r>
      <rPr>
        <sz val="12"/>
        <color theme="1"/>
        <rFont val="標楷體"/>
        <family val="4"/>
        <charset val="136"/>
      </rPr>
      <t>金麗科</t>
    </r>
  </si>
  <si>
    <r>
      <t xml:space="preserve"> </t>
    </r>
    <r>
      <rPr>
        <sz val="12"/>
        <color theme="1"/>
        <rFont val="標楷體"/>
        <family val="4"/>
        <charset val="136"/>
      </rPr>
      <t>錦明</t>
    </r>
  </si>
  <si>
    <r>
      <t xml:space="preserve"> </t>
    </r>
    <r>
      <rPr>
        <sz val="12"/>
        <color theme="1"/>
        <rFont val="標楷體"/>
        <family val="4"/>
        <charset val="136"/>
      </rPr>
      <t>昱捷</t>
    </r>
  </si>
  <si>
    <r>
      <t xml:space="preserve"> </t>
    </r>
    <r>
      <rPr>
        <sz val="12"/>
        <color theme="1"/>
        <rFont val="標楷體"/>
        <family val="4"/>
        <charset val="136"/>
      </rPr>
      <t>光環</t>
    </r>
  </si>
  <si>
    <r>
      <t xml:space="preserve"> </t>
    </r>
    <r>
      <rPr>
        <sz val="12"/>
        <color theme="1"/>
        <rFont val="標楷體"/>
        <family val="4"/>
        <charset val="136"/>
      </rPr>
      <t>千如</t>
    </r>
  </si>
  <si>
    <r>
      <t xml:space="preserve"> </t>
    </r>
    <r>
      <rPr>
        <sz val="12"/>
        <color theme="1"/>
        <rFont val="標楷體"/>
        <family val="4"/>
        <charset val="136"/>
      </rPr>
      <t>海灣</t>
    </r>
  </si>
  <si>
    <r>
      <t xml:space="preserve"> </t>
    </r>
    <r>
      <rPr>
        <sz val="12"/>
        <color theme="1"/>
        <rFont val="標楷體"/>
        <family val="4"/>
        <charset val="136"/>
      </rPr>
      <t>鑫創</t>
    </r>
  </si>
  <si>
    <r>
      <t xml:space="preserve"> </t>
    </r>
    <r>
      <rPr>
        <sz val="12"/>
        <color theme="1"/>
        <rFont val="標楷體"/>
        <family val="4"/>
        <charset val="136"/>
      </rPr>
      <t>威剛</t>
    </r>
  </si>
  <si>
    <r>
      <t xml:space="preserve"> </t>
    </r>
    <r>
      <rPr>
        <sz val="12"/>
        <color theme="1"/>
        <rFont val="標楷體"/>
        <family val="4"/>
        <charset val="136"/>
      </rPr>
      <t>欣銓</t>
    </r>
  </si>
  <si>
    <r>
      <t xml:space="preserve"> </t>
    </r>
    <r>
      <rPr>
        <sz val="12"/>
        <color theme="1"/>
        <rFont val="標楷體"/>
        <family val="4"/>
        <charset val="136"/>
      </rPr>
      <t>台星科</t>
    </r>
  </si>
  <si>
    <r>
      <t xml:space="preserve"> </t>
    </r>
    <r>
      <rPr>
        <sz val="12"/>
        <color theme="1"/>
        <rFont val="標楷體"/>
        <family val="4"/>
        <charset val="136"/>
      </rPr>
      <t>海德威</t>
    </r>
  </si>
  <si>
    <r>
      <t xml:space="preserve"> </t>
    </r>
    <r>
      <rPr>
        <sz val="12"/>
        <color theme="1"/>
        <rFont val="標楷體"/>
        <family val="4"/>
        <charset val="136"/>
      </rPr>
      <t>東碩</t>
    </r>
  </si>
  <si>
    <r>
      <t xml:space="preserve"> </t>
    </r>
    <r>
      <rPr>
        <sz val="12"/>
        <color theme="1"/>
        <rFont val="標楷體"/>
        <family val="4"/>
        <charset val="136"/>
      </rPr>
      <t>宇環</t>
    </r>
  </si>
  <si>
    <r>
      <t xml:space="preserve"> </t>
    </r>
    <r>
      <rPr>
        <sz val="12"/>
        <color theme="1"/>
        <rFont val="標楷體"/>
        <family val="4"/>
        <charset val="136"/>
      </rPr>
      <t>太普高</t>
    </r>
  </si>
  <si>
    <r>
      <t xml:space="preserve"> </t>
    </r>
    <r>
      <rPr>
        <sz val="12"/>
        <color theme="1"/>
        <rFont val="標楷體"/>
        <family val="4"/>
        <charset val="136"/>
      </rPr>
      <t>微端</t>
    </r>
  </si>
  <si>
    <r>
      <t xml:space="preserve"> </t>
    </r>
    <r>
      <rPr>
        <sz val="12"/>
        <color theme="1"/>
        <rFont val="標楷體"/>
        <family val="4"/>
        <charset val="136"/>
      </rPr>
      <t>廣寰科</t>
    </r>
  </si>
  <si>
    <r>
      <t xml:space="preserve"> </t>
    </r>
    <r>
      <rPr>
        <sz val="12"/>
        <color theme="1"/>
        <rFont val="標楷體"/>
        <family val="4"/>
        <charset val="136"/>
      </rPr>
      <t>點晶</t>
    </r>
  </si>
  <si>
    <r>
      <t xml:space="preserve"> </t>
    </r>
    <r>
      <rPr>
        <sz val="12"/>
        <color theme="1"/>
        <rFont val="標楷體"/>
        <family val="4"/>
        <charset val="136"/>
      </rPr>
      <t>宜特</t>
    </r>
  </si>
  <si>
    <r>
      <t xml:space="preserve"> </t>
    </r>
    <r>
      <rPr>
        <sz val="12"/>
        <color theme="1"/>
        <rFont val="標楷體"/>
        <family val="4"/>
        <charset val="136"/>
      </rPr>
      <t>東浦</t>
    </r>
  </si>
  <si>
    <r>
      <t xml:space="preserve"> </t>
    </r>
    <r>
      <rPr>
        <sz val="12"/>
        <color theme="1"/>
        <rFont val="標楷體"/>
        <family val="4"/>
        <charset val="136"/>
      </rPr>
      <t>鈊象</t>
    </r>
  </si>
  <si>
    <r>
      <t xml:space="preserve"> </t>
    </r>
    <r>
      <rPr>
        <sz val="12"/>
        <color theme="1"/>
        <rFont val="標楷體"/>
        <family val="4"/>
        <charset val="136"/>
      </rPr>
      <t>英濟</t>
    </r>
  </si>
  <si>
    <r>
      <t xml:space="preserve"> </t>
    </r>
    <r>
      <rPr>
        <sz val="12"/>
        <color theme="1"/>
        <rFont val="標楷體"/>
        <family val="4"/>
        <charset val="136"/>
      </rPr>
      <t>杭特</t>
    </r>
  </si>
  <si>
    <r>
      <t xml:space="preserve"> </t>
    </r>
    <r>
      <rPr>
        <sz val="12"/>
        <color theme="1"/>
        <rFont val="標楷體"/>
        <family val="4"/>
        <charset val="136"/>
      </rPr>
      <t>岱稜</t>
    </r>
  </si>
  <si>
    <r>
      <t xml:space="preserve"> </t>
    </r>
    <r>
      <rPr>
        <sz val="12"/>
        <color theme="1"/>
        <rFont val="標楷體"/>
        <family val="4"/>
        <charset val="136"/>
      </rPr>
      <t>鼎天</t>
    </r>
  </si>
  <si>
    <r>
      <t xml:space="preserve"> </t>
    </r>
    <r>
      <rPr>
        <sz val="12"/>
        <color theme="1"/>
        <rFont val="標楷體"/>
        <family val="4"/>
        <charset val="136"/>
      </rPr>
      <t>佳穎</t>
    </r>
  </si>
  <si>
    <r>
      <t xml:space="preserve"> </t>
    </r>
    <r>
      <rPr>
        <sz val="12"/>
        <color theme="1"/>
        <rFont val="標楷體"/>
        <family val="4"/>
        <charset val="136"/>
      </rPr>
      <t>斐成</t>
    </r>
  </si>
  <si>
    <r>
      <t xml:space="preserve"> </t>
    </r>
    <r>
      <rPr>
        <sz val="12"/>
        <color theme="1"/>
        <rFont val="標楷體"/>
        <family val="4"/>
        <charset val="136"/>
      </rPr>
      <t>尼克森</t>
    </r>
  </si>
  <si>
    <r>
      <t xml:space="preserve"> </t>
    </r>
    <r>
      <rPr>
        <sz val="12"/>
        <color theme="1"/>
        <rFont val="標楷體"/>
        <family val="4"/>
        <charset val="136"/>
      </rPr>
      <t>建舜電</t>
    </r>
  </si>
  <si>
    <r>
      <t xml:space="preserve"> </t>
    </r>
    <r>
      <rPr>
        <sz val="12"/>
        <color theme="1"/>
        <rFont val="標楷體"/>
        <family val="4"/>
        <charset val="136"/>
      </rPr>
      <t>加百裕</t>
    </r>
  </si>
  <si>
    <r>
      <t xml:space="preserve"> </t>
    </r>
    <r>
      <rPr>
        <sz val="12"/>
        <color theme="1"/>
        <rFont val="標楷體"/>
        <family val="4"/>
        <charset val="136"/>
      </rPr>
      <t>雙鴻</t>
    </r>
  </si>
  <si>
    <r>
      <t xml:space="preserve"> </t>
    </r>
    <r>
      <rPr>
        <sz val="12"/>
        <color theme="1"/>
        <rFont val="標楷體"/>
        <family val="4"/>
        <charset val="136"/>
      </rPr>
      <t>旭品</t>
    </r>
  </si>
  <si>
    <r>
      <t xml:space="preserve"> </t>
    </r>
    <r>
      <rPr>
        <sz val="12"/>
        <color theme="1"/>
        <rFont val="標楷體"/>
        <family val="4"/>
        <charset val="136"/>
      </rPr>
      <t>幸康</t>
    </r>
  </si>
  <si>
    <r>
      <t xml:space="preserve"> </t>
    </r>
    <r>
      <rPr>
        <sz val="12"/>
        <color theme="1"/>
        <rFont val="標楷體"/>
        <family val="4"/>
        <charset val="136"/>
      </rPr>
      <t>泰谷</t>
    </r>
  </si>
  <si>
    <r>
      <t xml:space="preserve"> </t>
    </r>
    <r>
      <rPr>
        <sz val="12"/>
        <color theme="1"/>
        <rFont val="標楷體"/>
        <family val="4"/>
        <charset val="136"/>
      </rPr>
      <t>寶德</t>
    </r>
  </si>
  <si>
    <r>
      <t xml:space="preserve"> </t>
    </r>
    <r>
      <rPr>
        <sz val="12"/>
        <color theme="1"/>
        <rFont val="標楷體"/>
        <family val="4"/>
        <charset val="136"/>
      </rPr>
      <t>律勝</t>
    </r>
  </si>
  <si>
    <r>
      <t xml:space="preserve"> </t>
    </r>
    <r>
      <rPr>
        <sz val="12"/>
        <color theme="1"/>
        <rFont val="標楷體"/>
        <family val="4"/>
        <charset val="136"/>
      </rPr>
      <t>臺慶科</t>
    </r>
  </si>
  <si>
    <r>
      <t xml:space="preserve"> </t>
    </r>
    <r>
      <rPr>
        <sz val="12"/>
        <color theme="1"/>
        <rFont val="標楷體"/>
        <family val="4"/>
        <charset val="136"/>
      </rPr>
      <t>尚立</t>
    </r>
  </si>
  <si>
    <r>
      <t xml:space="preserve"> </t>
    </r>
    <r>
      <rPr>
        <sz val="12"/>
        <color theme="1"/>
        <rFont val="標楷體"/>
        <family val="4"/>
        <charset val="136"/>
      </rPr>
      <t>先進光</t>
    </r>
  </si>
  <si>
    <r>
      <t xml:space="preserve"> </t>
    </r>
    <r>
      <rPr>
        <sz val="12"/>
        <color theme="1"/>
        <rFont val="標楷體"/>
        <family val="4"/>
        <charset val="136"/>
      </rPr>
      <t>上詮</t>
    </r>
  </si>
  <si>
    <r>
      <t xml:space="preserve"> </t>
    </r>
    <r>
      <rPr>
        <sz val="12"/>
        <color theme="1"/>
        <rFont val="標楷體"/>
        <family val="4"/>
        <charset val="136"/>
      </rPr>
      <t>典範</t>
    </r>
  </si>
  <si>
    <r>
      <t xml:space="preserve"> </t>
    </r>
    <r>
      <rPr>
        <sz val="12"/>
        <color theme="1"/>
        <rFont val="標楷體"/>
        <family val="4"/>
        <charset val="136"/>
      </rPr>
      <t>熱映</t>
    </r>
  </si>
  <si>
    <r>
      <t xml:space="preserve"> </t>
    </r>
    <r>
      <rPr>
        <sz val="12"/>
        <color theme="1"/>
        <rFont val="標楷體"/>
        <family val="4"/>
        <charset val="136"/>
      </rPr>
      <t>精材</t>
    </r>
  </si>
  <si>
    <r>
      <t xml:space="preserve"> </t>
    </r>
    <r>
      <rPr>
        <sz val="12"/>
        <color theme="1"/>
        <rFont val="標楷體"/>
        <family val="4"/>
        <charset val="136"/>
      </rPr>
      <t>彬台</t>
    </r>
  </si>
  <si>
    <r>
      <t xml:space="preserve"> </t>
    </r>
    <r>
      <rPr>
        <sz val="12"/>
        <color theme="1"/>
        <rFont val="標楷體"/>
        <family val="4"/>
        <charset val="136"/>
      </rPr>
      <t>崇越電</t>
    </r>
  </si>
  <si>
    <r>
      <t xml:space="preserve"> </t>
    </r>
    <r>
      <rPr>
        <sz val="12"/>
        <color theme="1"/>
        <rFont val="標楷體"/>
        <family val="4"/>
        <charset val="136"/>
      </rPr>
      <t>旭軟</t>
    </r>
  </si>
  <si>
    <r>
      <t xml:space="preserve"> </t>
    </r>
    <r>
      <rPr>
        <sz val="12"/>
        <color theme="1"/>
        <rFont val="標楷體"/>
        <family val="4"/>
        <charset val="136"/>
      </rPr>
      <t>漢科</t>
    </r>
  </si>
  <si>
    <r>
      <t xml:space="preserve"> </t>
    </r>
    <r>
      <rPr>
        <sz val="12"/>
        <color theme="1"/>
        <rFont val="標楷體"/>
        <family val="4"/>
        <charset val="136"/>
      </rPr>
      <t>台興</t>
    </r>
  </si>
  <si>
    <r>
      <t xml:space="preserve"> </t>
    </r>
    <r>
      <rPr>
        <sz val="12"/>
        <color theme="1"/>
        <rFont val="標楷體"/>
        <family val="4"/>
        <charset val="136"/>
      </rPr>
      <t>奇鈦科</t>
    </r>
  </si>
  <si>
    <r>
      <t xml:space="preserve"> </t>
    </r>
    <r>
      <rPr>
        <sz val="12"/>
        <color theme="1"/>
        <rFont val="標楷體"/>
        <family val="4"/>
        <charset val="136"/>
      </rPr>
      <t>哲固</t>
    </r>
  </si>
  <si>
    <r>
      <t xml:space="preserve"> </t>
    </r>
    <r>
      <rPr>
        <sz val="12"/>
        <color theme="1"/>
        <rFont val="標楷體"/>
        <family val="4"/>
        <charset val="136"/>
      </rPr>
      <t>類比科</t>
    </r>
  </si>
  <si>
    <r>
      <t xml:space="preserve"> </t>
    </r>
    <r>
      <rPr>
        <sz val="12"/>
        <color theme="1"/>
        <rFont val="標楷體"/>
        <family val="4"/>
        <charset val="136"/>
      </rPr>
      <t>聯一光</t>
    </r>
  </si>
  <si>
    <r>
      <t xml:space="preserve"> </t>
    </r>
    <r>
      <rPr>
        <sz val="12"/>
        <color theme="1"/>
        <rFont val="標楷體"/>
        <family val="4"/>
        <charset val="136"/>
      </rPr>
      <t>利機</t>
    </r>
  </si>
  <si>
    <r>
      <t xml:space="preserve"> </t>
    </r>
    <r>
      <rPr>
        <sz val="12"/>
        <color theme="1"/>
        <rFont val="標楷體"/>
        <family val="4"/>
        <charset val="136"/>
      </rPr>
      <t>由田</t>
    </r>
  </si>
  <si>
    <r>
      <t xml:space="preserve"> </t>
    </r>
    <r>
      <rPr>
        <sz val="12"/>
        <color theme="1"/>
        <rFont val="標楷體"/>
        <family val="4"/>
        <charset val="136"/>
      </rPr>
      <t>進泰電子</t>
    </r>
  </si>
  <si>
    <r>
      <t xml:space="preserve"> </t>
    </r>
    <r>
      <rPr>
        <sz val="12"/>
        <color theme="1"/>
        <rFont val="標楷體"/>
        <family val="4"/>
        <charset val="136"/>
      </rPr>
      <t>致振</t>
    </r>
  </si>
  <si>
    <r>
      <t xml:space="preserve"> </t>
    </r>
    <r>
      <rPr>
        <sz val="12"/>
        <color theme="1"/>
        <rFont val="標楷體"/>
        <family val="4"/>
        <charset val="136"/>
      </rPr>
      <t>安勤</t>
    </r>
  </si>
  <si>
    <r>
      <t xml:space="preserve"> </t>
    </r>
    <r>
      <rPr>
        <sz val="12"/>
        <color theme="1"/>
        <rFont val="標楷體"/>
        <family val="4"/>
        <charset val="136"/>
      </rPr>
      <t>力致</t>
    </r>
  </si>
  <si>
    <r>
      <t xml:space="preserve"> </t>
    </r>
    <r>
      <rPr>
        <sz val="12"/>
        <color theme="1"/>
        <rFont val="標楷體"/>
        <family val="4"/>
        <charset val="136"/>
      </rPr>
      <t>崧騰</t>
    </r>
  </si>
  <si>
    <r>
      <t xml:space="preserve"> </t>
    </r>
    <r>
      <rPr>
        <sz val="12"/>
        <color theme="1"/>
        <rFont val="標楷體"/>
        <family val="4"/>
        <charset val="136"/>
      </rPr>
      <t>森寶</t>
    </r>
  </si>
  <si>
    <r>
      <t xml:space="preserve"> </t>
    </r>
    <r>
      <rPr>
        <sz val="12"/>
        <color theme="1"/>
        <rFont val="標楷體"/>
        <family val="4"/>
        <charset val="136"/>
      </rPr>
      <t>單井</t>
    </r>
  </si>
  <si>
    <r>
      <t xml:space="preserve"> </t>
    </r>
    <r>
      <rPr>
        <sz val="12"/>
        <color theme="1"/>
        <rFont val="標楷體"/>
        <family val="4"/>
        <charset val="136"/>
      </rPr>
      <t>昇達科</t>
    </r>
  </si>
  <si>
    <r>
      <t xml:space="preserve"> </t>
    </r>
    <r>
      <rPr>
        <sz val="12"/>
        <color theme="1"/>
        <rFont val="標楷體"/>
        <family val="4"/>
        <charset val="136"/>
      </rPr>
      <t>長盛</t>
    </r>
  </si>
  <si>
    <r>
      <t xml:space="preserve"> </t>
    </r>
    <r>
      <rPr>
        <sz val="12"/>
        <color theme="1"/>
        <rFont val="標楷體"/>
        <family val="4"/>
        <charset val="136"/>
      </rPr>
      <t>陽程</t>
    </r>
  </si>
  <si>
    <r>
      <t xml:space="preserve"> </t>
    </r>
    <r>
      <rPr>
        <sz val="12"/>
        <color theme="1"/>
        <rFont val="標楷體"/>
        <family val="4"/>
        <charset val="136"/>
      </rPr>
      <t>環天科</t>
    </r>
  </si>
  <si>
    <r>
      <t xml:space="preserve"> </t>
    </r>
    <r>
      <rPr>
        <sz val="12"/>
        <color theme="1"/>
        <rFont val="標楷體"/>
        <family val="4"/>
        <charset val="136"/>
      </rPr>
      <t>位速</t>
    </r>
  </si>
  <si>
    <r>
      <t xml:space="preserve"> </t>
    </r>
    <r>
      <rPr>
        <sz val="12"/>
        <color theme="1"/>
        <rFont val="標楷體"/>
        <family val="4"/>
        <charset val="136"/>
      </rPr>
      <t>矽瑪</t>
    </r>
  </si>
  <si>
    <r>
      <t xml:space="preserve"> </t>
    </r>
    <r>
      <rPr>
        <sz val="12"/>
        <color theme="1"/>
        <rFont val="標楷體"/>
        <family val="4"/>
        <charset val="136"/>
      </rPr>
      <t>皇龍</t>
    </r>
  </si>
  <si>
    <r>
      <t xml:space="preserve"> </t>
    </r>
    <r>
      <rPr>
        <sz val="12"/>
        <color theme="1"/>
        <rFont val="標楷體"/>
        <family val="4"/>
        <charset val="136"/>
      </rPr>
      <t>亞帝歐</t>
    </r>
  </si>
  <si>
    <r>
      <t xml:space="preserve"> </t>
    </r>
    <r>
      <rPr>
        <sz val="12"/>
        <color theme="1"/>
        <rFont val="標楷體"/>
        <family val="4"/>
        <charset val="136"/>
      </rPr>
      <t>華盈</t>
    </r>
  </si>
  <si>
    <r>
      <t xml:space="preserve"> </t>
    </r>
    <r>
      <rPr>
        <sz val="12"/>
        <color theme="1"/>
        <rFont val="標楷體"/>
        <family val="4"/>
        <charset val="136"/>
      </rPr>
      <t>鴻翊</t>
    </r>
  </si>
  <si>
    <r>
      <t xml:space="preserve"> </t>
    </r>
    <r>
      <rPr>
        <sz val="12"/>
        <color theme="1"/>
        <rFont val="標楷體"/>
        <family val="4"/>
        <charset val="136"/>
      </rPr>
      <t>御頂</t>
    </r>
  </si>
  <si>
    <r>
      <t xml:space="preserve"> </t>
    </r>
    <r>
      <rPr>
        <sz val="12"/>
        <color theme="1"/>
        <rFont val="標楷體"/>
        <family val="4"/>
        <charset val="136"/>
      </rPr>
      <t>迎輝</t>
    </r>
  </si>
  <si>
    <r>
      <t xml:space="preserve"> </t>
    </r>
    <r>
      <rPr>
        <sz val="12"/>
        <color theme="1"/>
        <rFont val="標楷體"/>
        <family val="4"/>
        <charset val="136"/>
      </rPr>
      <t>凡甲</t>
    </r>
  </si>
  <si>
    <r>
      <t xml:space="preserve"> </t>
    </r>
    <r>
      <rPr>
        <sz val="12"/>
        <color theme="1"/>
        <rFont val="標楷體"/>
        <family val="4"/>
        <charset val="136"/>
      </rPr>
      <t>聚積</t>
    </r>
  </si>
  <si>
    <r>
      <t xml:space="preserve"> </t>
    </r>
    <r>
      <rPr>
        <sz val="12"/>
        <color theme="1"/>
        <rFont val="標楷體"/>
        <family val="4"/>
        <charset val="136"/>
      </rPr>
      <t>力旺</t>
    </r>
  </si>
  <si>
    <r>
      <t xml:space="preserve"> </t>
    </r>
    <r>
      <rPr>
        <sz val="12"/>
        <color theme="1"/>
        <rFont val="標楷體"/>
        <family val="4"/>
        <charset val="136"/>
      </rPr>
      <t>先益</t>
    </r>
  </si>
  <si>
    <r>
      <t xml:space="preserve"> </t>
    </r>
    <r>
      <rPr>
        <sz val="12"/>
        <color theme="1"/>
        <rFont val="標楷體"/>
        <family val="4"/>
        <charset val="136"/>
      </rPr>
      <t>堡達</t>
    </r>
  </si>
  <si>
    <r>
      <t xml:space="preserve"> </t>
    </r>
    <r>
      <rPr>
        <sz val="12"/>
        <color theme="1"/>
        <rFont val="標楷體"/>
        <family val="4"/>
        <charset val="136"/>
      </rPr>
      <t>曜越</t>
    </r>
  </si>
  <si>
    <r>
      <t xml:space="preserve"> </t>
    </r>
    <r>
      <rPr>
        <sz val="12"/>
        <color theme="1"/>
        <rFont val="標楷體"/>
        <family val="4"/>
        <charset val="136"/>
      </rPr>
      <t>西柏</t>
    </r>
  </si>
  <si>
    <r>
      <t xml:space="preserve"> </t>
    </r>
    <r>
      <rPr>
        <sz val="12"/>
        <color theme="1"/>
        <rFont val="標楷體"/>
        <family val="4"/>
        <charset val="136"/>
      </rPr>
      <t>宇峻</t>
    </r>
  </si>
  <si>
    <r>
      <t xml:space="preserve"> </t>
    </r>
    <r>
      <rPr>
        <sz val="12"/>
        <color theme="1"/>
        <rFont val="標楷體"/>
        <family val="4"/>
        <charset val="136"/>
      </rPr>
      <t>兆利</t>
    </r>
  </si>
  <si>
    <r>
      <t xml:space="preserve"> </t>
    </r>
    <r>
      <rPr>
        <sz val="12"/>
        <color theme="1"/>
        <rFont val="標楷體"/>
        <family val="4"/>
        <charset val="136"/>
      </rPr>
      <t>世禾</t>
    </r>
  </si>
  <si>
    <r>
      <t xml:space="preserve"> </t>
    </r>
    <r>
      <rPr>
        <sz val="12"/>
        <color theme="1"/>
        <rFont val="標楷體"/>
        <family val="4"/>
        <charset val="136"/>
      </rPr>
      <t>同致</t>
    </r>
  </si>
  <si>
    <r>
      <t xml:space="preserve"> </t>
    </r>
    <r>
      <rPr>
        <sz val="12"/>
        <color theme="1"/>
        <rFont val="標楷體"/>
        <family val="4"/>
        <charset val="136"/>
      </rPr>
      <t>重鵬</t>
    </r>
  </si>
  <si>
    <r>
      <t xml:space="preserve"> </t>
    </r>
    <r>
      <rPr>
        <sz val="12"/>
        <color theme="1"/>
        <rFont val="標楷體"/>
        <family val="4"/>
        <charset val="136"/>
      </rPr>
      <t>禾瑞亞</t>
    </r>
  </si>
  <si>
    <r>
      <t xml:space="preserve"> </t>
    </r>
    <r>
      <rPr>
        <sz val="12"/>
        <color theme="1"/>
        <rFont val="標楷體"/>
        <family val="4"/>
        <charset val="136"/>
      </rPr>
      <t>神準</t>
    </r>
  </si>
  <si>
    <r>
      <t xml:space="preserve"> </t>
    </r>
    <r>
      <rPr>
        <sz val="12"/>
        <color theme="1"/>
        <rFont val="標楷體"/>
        <family val="4"/>
        <charset val="136"/>
      </rPr>
      <t>其陽</t>
    </r>
  </si>
  <si>
    <r>
      <t xml:space="preserve"> </t>
    </r>
    <r>
      <rPr>
        <sz val="12"/>
        <color theme="1"/>
        <rFont val="標楷體"/>
        <family val="4"/>
        <charset val="136"/>
      </rPr>
      <t>逸昌</t>
    </r>
  </si>
  <si>
    <r>
      <t xml:space="preserve"> </t>
    </r>
    <r>
      <rPr>
        <sz val="12"/>
        <color theme="1"/>
        <rFont val="標楷體"/>
        <family val="4"/>
        <charset val="136"/>
      </rPr>
      <t>大塚</t>
    </r>
  </si>
  <si>
    <r>
      <t xml:space="preserve"> </t>
    </r>
    <r>
      <rPr>
        <sz val="12"/>
        <color theme="1"/>
        <rFont val="標楷體"/>
        <family val="4"/>
        <charset val="136"/>
      </rPr>
      <t>泓格</t>
    </r>
  </si>
  <si>
    <r>
      <t xml:space="preserve"> </t>
    </r>
    <r>
      <rPr>
        <sz val="12"/>
        <color theme="1"/>
        <rFont val="標楷體"/>
        <family val="4"/>
        <charset val="136"/>
      </rPr>
      <t>友威科</t>
    </r>
  </si>
  <si>
    <r>
      <t xml:space="preserve"> </t>
    </r>
    <r>
      <rPr>
        <sz val="12"/>
        <color theme="1"/>
        <rFont val="標楷體"/>
        <family val="4"/>
        <charset val="136"/>
      </rPr>
      <t>博磊</t>
    </r>
  </si>
  <si>
    <r>
      <t xml:space="preserve"> </t>
    </r>
    <r>
      <rPr>
        <sz val="12"/>
        <color theme="1"/>
        <rFont val="標楷體"/>
        <family val="4"/>
        <charset val="136"/>
      </rPr>
      <t>閎康</t>
    </r>
  </si>
  <si>
    <r>
      <t xml:space="preserve"> </t>
    </r>
    <r>
      <rPr>
        <sz val="12"/>
        <color theme="1"/>
        <rFont val="標楷體"/>
        <family val="4"/>
        <charset val="136"/>
      </rPr>
      <t>磐儀</t>
    </r>
  </si>
  <si>
    <r>
      <t xml:space="preserve"> </t>
    </r>
    <r>
      <rPr>
        <sz val="12"/>
        <color theme="1"/>
        <rFont val="標楷體"/>
        <family val="4"/>
        <charset val="136"/>
      </rPr>
      <t>映興</t>
    </r>
  </si>
  <si>
    <r>
      <t xml:space="preserve"> </t>
    </r>
    <r>
      <rPr>
        <sz val="12"/>
        <color theme="1"/>
        <rFont val="標楷體"/>
        <family val="4"/>
        <charset val="136"/>
      </rPr>
      <t>三一東林</t>
    </r>
  </si>
  <si>
    <r>
      <t xml:space="preserve"> </t>
    </r>
    <r>
      <rPr>
        <sz val="12"/>
        <color theme="1"/>
        <rFont val="標楷體"/>
        <family val="4"/>
        <charset val="136"/>
      </rPr>
      <t>鼎翰</t>
    </r>
  </si>
  <si>
    <r>
      <t xml:space="preserve"> </t>
    </r>
    <r>
      <rPr>
        <sz val="12"/>
        <color theme="1"/>
        <rFont val="標楷體"/>
        <family val="4"/>
        <charset val="136"/>
      </rPr>
      <t>安可</t>
    </r>
  </si>
  <si>
    <r>
      <t xml:space="preserve"> </t>
    </r>
    <r>
      <rPr>
        <sz val="12"/>
        <color theme="1"/>
        <rFont val="標楷體"/>
        <family val="4"/>
        <charset val="136"/>
      </rPr>
      <t>富晶通</t>
    </r>
  </si>
  <si>
    <r>
      <t xml:space="preserve"> </t>
    </r>
    <r>
      <rPr>
        <sz val="12"/>
        <color theme="1"/>
        <rFont val="標楷體"/>
        <family val="4"/>
        <charset val="136"/>
      </rPr>
      <t>光頡</t>
    </r>
  </si>
  <si>
    <r>
      <t xml:space="preserve"> </t>
    </r>
    <r>
      <rPr>
        <sz val="12"/>
        <color theme="1"/>
        <rFont val="標楷體"/>
        <family val="4"/>
        <charset val="136"/>
      </rPr>
      <t>西勝</t>
    </r>
  </si>
  <si>
    <r>
      <t xml:space="preserve"> </t>
    </r>
    <r>
      <rPr>
        <sz val="12"/>
        <color theme="1"/>
        <rFont val="標楷體"/>
        <family val="4"/>
        <charset val="136"/>
      </rPr>
      <t>盈正</t>
    </r>
  </si>
  <si>
    <r>
      <t xml:space="preserve"> </t>
    </r>
    <r>
      <rPr>
        <sz val="12"/>
        <color theme="1"/>
        <rFont val="標楷體"/>
        <family val="4"/>
        <charset val="136"/>
      </rPr>
      <t>地心引力</t>
    </r>
  </si>
  <si>
    <r>
      <t xml:space="preserve"> </t>
    </r>
    <r>
      <rPr>
        <sz val="12"/>
        <color theme="1"/>
        <rFont val="標楷體"/>
        <family val="4"/>
        <charset val="136"/>
      </rPr>
      <t>新鉅科</t>
    </r>
  </si>
  <si>
    <r>
      <t xml:space="preserve"> </t>
    </r>
    <r>
      <rPr>
        <sz val="12"/>
        <color theme="1"/>
        <rFont val="標楷體"/>
        <family val="4"/>
        <charset val="136"/>
      </rPr>
      <t>晟楠</t>
    </r>
  </si>
  <si>
    <r>
      <t xml:space="preserve"> </t>
    </r>
    <r>
      <rPr>
        <sz val="12"/>
        <color theme="1"/>
        <rFont val="標楷體"/>
        <family val="4"/>
        <charset val="136"/>
      </rPr>
      <t>研勤</t>
    </r>
  </si>
  <si>
    <r>
      <t xml:space="preserve"> </t>
    </r>
    <r>
      <rPr>
        <sz val="12"/>
        <color theme="1"/>
        <rFont val="標楷體"/>
        <family val="4"/>
        <charset val="136"/>
      </rPr>
      <t>駿熠電</t>
    </r>
  </si>
  <si>
    <r>
      <t xml:space="preserve"> </t>
    </r>
    <r>
      <rPr>
        <sz val="12"/>
        <color theme="1"/>
        <rFont val="標楷體"/>
        <family val="4"/>
        <charset val="136"/>
      </rPr>
      <t>艾恩特</t>
    </r>
  </si>
  <si>
    <r>
      <t xml:space="preserve"> </t>
    </r>
    <r>
      <rPr>
        <sz val="12"/>
        <color theme="1"/>
        <rFont val="標楷體"/>
        <family val="4"/>
        <charset val="136"/>
      </rPr>
      <t>鑫科</t>
    </r>
  </si>
  <si>
    <r>
      <t xml:space="preserve"> </t>
    </r>
    <r>
      <rPr>
        <sz val="12"/>
        <color theme="1"/>
        <rFont val="標楷體"/>
        <family val="4"/>
        <charset val="136"/>
      </rPr>
      <t>安瑞</t>
    </r>
    <r>
      <rPr>
        <sz val="12"/>
        <color theme="1"/>
        <rFont val="Times New Roman"/>
        <family val="1"/>
      </rPr>
      <t>-KY</t>
    </r>
  </si>
  <si>
    <r>
      <t xml:space="preserve"> </t>
    </r>
    <r>
      <rPr>
        <sz val="12"/>
        <color theme="1"/>
        <rFont val="標楷體"/>
        <family val="4"/>
        <charset val="136"/>
      </rPr>
      <t>光耀</t>
    </r>
  </si>
  <si>
    <r>
      <t xml:space="preserve"> </t>
    </r>
    <r>
      <rPr>
        <sz val="12"/>
        <color theme="1"/>
        <rFont val="標楷體"/>
        <family val="4"/>
        <charset val="136"/>
      </rPr>
      <t>康聯訊</t>
    </r>
  </si>
  <si>
    <r>
      <t xml:space="preserve"> </t>
    </r>
    <r>
      <rPr>
        <sz val="12"/>
        <color theme="1"/>
        <rFont val="標楷體"/>
        <family val="4"/>
        <charset val="136"/>
      </rPr>
      <t>德微</t>
    </r>
  </si>
  <si>
    <r>
      <t xml:space="preserve"> </t>
    </r>
    <r>
      <rPr>
        <sz val="12"/>
        <color theme="1"/>
        <rFont val="標楷體"/>
        <family val="4"/>
        <charset val="136"/>
      </rPr>
      <t>家登</t>
    </r>
  </si>
  <si>
    <r>
      <t xml:space="preserve"> </t>
    </r>
    <r>
      <rPr>
        <sz val="12"/>
        <color theme="1"/>
        <rFont val="標楷體"/>
        <family val="4"/>
        <charset val="136"/>
      </rPr>
      <t>榮昌</t>
    </r>
  </si>
  <si>
    <r>
      <t xml:space="preserve"> </t>
    </r>
    <r>
      <rPr>
        <sz val="12"/>
        <color theme="1"/>
        <rFont val="標楷體"/>
        <family val="4"/>
        <charset val="136"/>
      </rPr>
      <t>元創精密</t>
    </r>
  </si>
  <si>
    <r>
      <t xml:space="preserve"> </t>
    </r>
    <r>
      <rPr>
        <sz val="12"/>
        <color theme="1"/>
        <rFont val="標楷體"/>
        <family val="4"/>
        <charset val="136"/>
      </rPr>
      <t>歐買尬</t>
    </r>
  </si>
  <si>
    <r>
      <t xml:space="preserve"> </t>
    </r>
    <r>
      <rPr>
        <sz val="12"/>
        <color theme="1"/>
        <rFont val="標楷體"/>
        <family val="4"/>
        <charset val="136"/>
      </rPr>
      <t>湧德</t>
    </r>
  </si>
  <si>
    <r>
      <t xml:space="preserve"> </t>
    </r>
    <r>
      <rPr>
        <sz val="12"/>
        <color theme="1"/>
        <rFont val="標楷體"/>
        <family val="4"/>
        <charset val="136"/>
      </rPr>
      <t>碩禾</t>
    </r>
  </si>
  <si>
    <r>
      <t xml:space="preserve"> </t>
    </r>
    <r>
      <rPr>
        <sz val="12"/>
        <color theme="1"/>
        <rFont val="標楷體"/>
        <family val="4"/>
        <charset val="136"/>
      </rPr>
      <t>營邦</t>
    </r>
  </si>
  <si>
    <r>
      <t xml:space="preserve"> </t>
    </r>
    <r>
      <rPr>
        <sz val="12"/>
        <color theme="1"/>
        <rFont val="標楷體"/>
        <family val="4"/>
        <charset val="136"/>
      </rPr>
      <t>漢磊</t>
    </r>
  </si>
  <si>
    <r>
      <t xml:space="preserve"> </t>
    </r>
    <r>
      <rPr>
        <sz val="12"/>
        <color theme="1"/>
        <rFont val="標楷體"/>
        <family val="4"/>
        <charset val="136"/>
      </rPr>
      <t>鑫聯大投控</t>
    </r>
  </si>
  <si>
    <r>
      <t xml:space="preserve"> </t>
    </r>
    <r>
      <rPr>
        <sz val="12"/>
        <color theme="1"/>
        <rFont val="標楷體"/>
        <family val="4"/>
        <charset val="136"/>
      </rPr>
      <t>連展投控</t>
    </r>
  </si>
  <si>
    <r>
      <t xml:space="preserve"> </t>
    </r>
    <r>
      <rPr>
        <sz val="12"/>
        <color theme="1"/>
        <rFont val="標楷體"/>
        <family val="4"/>
        <charset val="136"/>
      </rPr>
      <t>新晶投控</t>
    </r>
  </si>
  <si>
    <r>
      <t xml:space="preserve"> </t>
    </r>
    <r>
      <rPr>
        <sz val="12"/>
        <color theme="1"/>
        <rFont val="標楷體"/>
        <family val="4"/>
        <charset val="136"/>
      </rPr>
      <t>永日</t>
    </r>
  </si>
  <si>
    <r>
      <t xml:space="preserve"> </t>
    </r>
    <r>
      <rPr>
        <sz val="12"/>
        <color theme="1"/>
        <rFont val="標楷體"/>
        <family val="4"/>
        <charset val="136"/>
      </rPr>
      <t>東洋</t>
    </r>
  </si>
  <si>
    <r>
      <t xml:space="preserve"> </t>
    </r>
    <r>
      <rPr>
        <sz val="12"/>
        <color theme="1"/>
        <rFont val="標楷體"/>
        <family val="4"/>
        <charset val="136"/>
      </rPr>
      <t>邦特</t>
    </r>
  </si>
  <si>
    <r>
      <t xml:space="preserve"> </t>
    </r>
    <r>
      <rPr>
        <sz val="12"/>
        <color theme="1"/>
        <rFont val="標楷體"/>
        <family val="4"/>
        <charset val="136"/>
      </rPr>
      <t>加捷生醫</t>
    </r>
  </si>
  <si>
    <r>
      <t xml:space="preserve"> </t>
    </r>
    <r>
      <rPr>
        <sz val="12"/>
        <color theme="1"/>
        <rFont val="標楷體"/>
        <family val="4"/>
        <charset val="136"/>
      </rPr>
      <t>濟生</t>
    </r>
  </si>
  <si>
    <r>
      <t xml:space="preserve"> </t>
    </r>
    <r>
      <rPr>
        <sz val="12"/>
        <color theme="1"/>
        <rFont val="標楷體"/>
        <family val="4"/>
        <charset val="136"/>
      </rPr>
      <t>聯上</t>
    </r>
  </si>
  <si>
    <r>
      <t xml:space="preserve"> </t>
    </r>
    <r>
      <rPr>
        <sz val="12"/>
        <color theme="1"/>
        <rFont val="標楷體"/>
        <family val="4"/>
        <charset val="136"/>
      </rPr>
      <t>健喬</t>
    </r>
  </si>
  <si>
    <r>
      <t xml:space="preserve"> </t>
    </r>
    <r>
      <rPr>
        <sz val="12"/>
        <color theme="1"/>
        <rFont val="標楷體"/>
        <family val="4"/>
        <charset val="136"/>
      </rPr>
      <t>明基醫</t>
    </r>
  </si>
  <si>
    <r>
      <t xml:space="preserve"> </t>
    </r>
    <r>
      <rPr>
        <sz val="12"/>
        <color theme="1"/>
        <rFont val="標楷體"/>
        <family val="4"/>
        <charset val="136"/>
      </rPr>
      <t>友華</t>
    </r>
  </si>
  <si>
    <r>
      <t xml:space="preserve"> </t>
    </r>
    <r>
      <rPr>
        <sz val="12"/>
        <color theme="1"/>
        <rFont val="標楷體"/>
        <family val="4"/>
        <charset val="136"/>
      </rPr>
      <t>優盛</t>
    </r>
  </si>
  <si>
    <r>
      <t xml:space="preserve"> </t>
    </r>
    <r>
      <rPr>
        <sz val="12"/>
        <color theme="1"/>
        <rFont val="標楷體"/>
        <family val="4"/>
        <charset val="136"/>
      </rPr>
      <t>晟德</t>
    </r>
  </si>
  <si>
    <r>
      <t xml:space="preserve"> </t>
    </r>
    <r>
      <rPr>
        <sz val="12"/>
        <color theme="1"/>
        <rFont val="標楷體"/>
        <family val="4"/>
        <charset val="136"/>
      </rPr>
      <t>太醫</t>
    </r>
  </si>
  <si>
    <r>
      <t xml:space="preserve"> </t>
    </r>
    <r>
      <rPr>
        <sz val="12"/>
        <color theme="1"/>
        <rFont val="標楷體"/>
        <family val="4"/>
        <charset val="136"/>
      </rPr>
      <t>天良</t>
    </r>
  </si>
  <si>
    <r>
      <t xml:space="preserve"> </t>
    </r>
    <r>
      <rPr>
        <sz val="12"/>
        <color theme="1"/>
        <rFont val="標楷體"/>
        <family val="4"/>
        <charset val="136"/>
      </rPr>
      <t>中天</t>
    </r>
  </si>
  <si>
    <r>
      <t xml:space="preserve"> </t>
    </r>
    <r>
      <rPr>
        <sz val="12"/>
        <color theme="1"/>
        <rFont val="標楷體"/>
        <family val="4"/>
        <charset val="136"/>
      </rPr>
      <t>聯合</t>
    </r>
  </si>
  <si>
    <r>
      <t xml:space="preserve"> </t>
    </r>
    <r>
      <rPr>
        <sz val="12"/>
        <color theme="1"/>
        <rFont val="標楷體"/>
        <family val="4"/>
        <charset val="136"/>
      </rPr>
      <t>健亞</t>
    </r>
  </si>
  <si>
    <r>
      <t xml:space="preserve"> </t>
    </r>
    <r>
      <rPr>
        <sz val="12"/>
        <color theme="1"/>
        <rFont val="標楷體"/>
        <family val="4"/>
        <charset val="136"/>
      </rPr>
      <t>晶宇</t>
    </r>
  </si>
  <si>
    <r>
      <t xml:space="preserve"> </t>
    </r>
    <r>
      <rPr>
        <sz val="12"/>
        <color theme="1"/>
        <rFont val="標楷體"/>
        <family val="4"/>
        <charset val="136"/>
      </rPr>
      <t>曜亞</t>
    </r>
  </si>
  <si>
    <r>
      <t xml:space="preserve"> </t>
    </r>
    <r>
      <rPr>
        <sz val="12"/>
        <color theme="1"/>
        <rFont val="標楷體"/>
        <family val="4"/>
        <charset val="136"/>
      </rPr>
      <t>馬光</t>
    </r>
    <r>
      <rPr>
        <sz val="12"/>
        <color theme="1"/>
        <rFont val="Times New Roman"/>
        <family val="1"/>
      </rPr>
      <t>-KY</t>
    </r>
  </si>
  <si>
    <r>
      <t xml:space="preserve"> </t>
    </r>
    <r>
      <rPr>
        <sz val="12"/>
        <color theme="1"/>
        <rFont val="標楷體"/>
        <family val="4"/>
        <charset val="136"/>
      </rPr>
      <t>中裕</t>
    </r>
  </si>
  <si>
    <r>
      <t xml:space="preserve"> </t>
    </r>
    <r>
      <rPr>
        <sz val="12"/>
        <color theme="1"/>
        <rFont val="標楷體"/>
        <family val="4"/>
        <charset val="136"/>
      </rPr>
      <t>鈺緯</t>
    </r>
  </si>
  <si>
    <r>
      <t xml:space="preserve"> </t>
    </r>
    <r>
      <rPr>
        <sz val="12"/>
        <color theme="1"/>
        <rFont val="標楷體"/>
        <family val="4"/>
        <charset val="136"/>
      </rPr>
      <t>樂威科</t>
    </r>
    <r>
      <rPr>
        <sz val="12"/>
        <color theme="1"/>
        <rFont val="Times New Roman"/>
        <family val="1"/>
      </rPr>
      <t>-KY</t>
    </r>
  </si>
  <si>
    <r>
      <t xml:space="preserve"> </t>
    </r>
    <r>
      <rPr>
        <sz val="12"/>
        <color theme="1"/>
        <rFont val="標楷體"/>
        <family val="4"/>
        <charset val="136"/>
      </rPr>
      <t>太景</t>
    </r>
    <r>
      <rPr>
        <sz val="12"/>
        <color theme="1"/>
        <rFont val="Times New Roman"/>
        <family val="1"/>
      </rPr>
      <t>*-KY</t>
    </r>
  </si>
  <si>
    <r>
      <t xml:space="preserve"> </t>
    </r>
    <r>
      <rPr>
        <sz val="12"/>
        <color theme="1"/>
        <rFont val="標楷體"/>
        <family val="4"/>
        <charset val="136"/>
      </rPr>
      <t>創源</t>
    </r>
  </si>
  <si>
    <r>
      <t xml:space="preserve"> </t>
    </r>
    <r>
      <rPr>
        <sz val="12"/>
        <color theme="1"/>
        <rFont val="標楷體"/>
        <family val="4"/>
        <charset val="136"/>
      </rPr>
      <t>聿新科</t>
    </r>
  </si>
  <si>
    <r>
      <t xml:space="preserve"> </t>
    </r>
    <r>
      <rPr>
        <sz val="12"/>
        <color theme="1"/>
        <rFont val="標楷體"/>
        <family val="4"/>
        <charset val="136"/>
      </rPr>
      <t>智擎</t>
    </r>
  </si>
  <si>
    <r>
      <t xml:space="preserve"> </t>
    </r>
    <r>
      <rPr>
        <sz val="12"/>
        <color theme="1"/>
        <rFont val="標楷體"/>
        <family val="4"/>
        <charset val="136"/>
      </rPr>
      <t>鐿鈦</t>
    </r>
  </si>
  <si>
    <r>
      <t xml:space="preserve"> </t>
    </r>
    <r>
      <rPr>
        <sz val="12"/>
        <color theme="1"/>
        <rFont val="標楷體"/>
        <family val="4"/>
        <charset val="136"/>
      </rPr>
      <t>松瑞藥</t>
    </r>
  </si>
  <si>
    <r>
      <t xml:space="preserve"> </t>
    </r>
    <r>
      <rPr>
        <sz val="12"/>
        <color theme="1"/>
        <rFont val="標楷體"/>
        <family val="4"/>
        <charset val="136"/>
      </rPr>
      <t>醣聯</t>
    </r>
  </si>
  <si>
    <r>
      <t xml:space="preserve"> </t>
    </r>
    <r>
      <rPr>
        <sz val="12"/>
        <color theme="1"/>
        <rFont val="標楷體"/>
        <family val="4"/>
        <charset val="136"/>
      </rPr>
      <t>瑞基</t>
    </r>
  </si>
  <si>
    <r>
      <t xml:space="preserve"> </t>
    </r>
    <r>
      <rPr>
        <sz val="12"/>
        <color theme="1"/>
        <rFont val="標楷體"/>
        <family val="4"/>
        <charset val="136"/>
      </rPr>
      <t>久裕</t>
    </r>
  </si>
  <si>
    <r>
      <t xml:space="preserve"> </t>
    </r>
    <r>
      <rPr>
        <sz val="12"/>
        <color theme="1"/>
        <rFont val="標楷體"/>
        <family val="4"/>
        <charset val="136"/>
      </rPr>
      <t>浩鼎</t>
    </r>
  </si>
  <si>
    <r>
      <t xml:space="preserve"> </t>
    </r>
    <r>
      <rPr>
        <sz val="12"/>
        <color theme="1"/>
        <rFont val="標楷體"/>
        <family val="4"/>
        <charset val="136"/>
      </rPr>
      <t>杏一</t>
    </r>
  </si>
  <si>
    <r>
      <t xml:space="preserve"> </t>
    </r>
    <r>
      <rPr>
        <sz val="12"/>
        <color theme="1"/>
        <rFont val="標楷體"/>
        <family val="4"/>
        <charset val="136"/>
      </rPr>
      <t>福永生技</t>
    </r>
  </si>
  <si>
    <r>
      <t xml:space="preserve"> </t>
    </r>
    <r>
      <rPr>
        <sz val="12"/>
        <color theme="1"/>
        <rFont val="標楷體"/>
        <family val="4"/>
        <charset val="136"/>
      </rPr>
      <t>安克</t>
    </r>
  </si>
  <si>
    <r>
      <t xml:space="preserve"> </t>
    </r>
    <r>
      <rPr>
        <sz val="12"/>
        <color theme="1"/>
        <rFont val="標楷體"/>
        <family val="4"/>
        <charset val="136"/>
      </rPr>
      <t>杏國</t>
    </r>
  </si>
  <si>
    <r>
      <t xml:space="preserve"> </t>
    </r>
    <r>
      <rPr>
        <sz val="12"/>
        <color theme="1"/>
        <rFont val="標楷體"/>
        <family val="4"/>
        <charset val="136"/>
      </rPr>
      <t>欣大健康</t>
    </r>
  </si>
  <si>
    <r>
      <t xml:space="preserve"> </t>
    </r>
    <r>
      <rPr>
        <sz val="12"/>
        <color theme="1"/>
        <rFont val="標楷體"/>
        <family val="4"/>
        <charset val="136"/>
      </rPr>
      <t>中華食</t>
    </r>
  </si>
  <si>
    <r>
      <t xml:space="preserve"> </t>
    </r>
    <r>
      <rPr>
        <sz val="12"/>
        <color theme="1"/>
        <rFont val="標楷體"/>
        <family val="4"/>
        <charset val="136"/>
      </rPr>
      <t>環泰</t>
    </r>
  </si>
  <si>
    <r>
      <t xml:space="preserve"> </t>
    </r>
    <r>
      <rPr>
        <sz val="12"/>
        <color theme="1"/>
        <rFont val="標楷體"/>
        <family val="4"/>
        <charset val="136"/>
      </rPr>
      <t>信立</t>
    </r>
  </si>
  <si>
    <r>
      <t xml:space="preserve"> </t>
    </r>
    <r>
      <rPr>
        <sz val="12"/>
        <color theme="1"/>
        <rFont val="標楷體"/>
        <family val="4"/>
        <charset val="136"/>
      </rPr>
      <t>勝昱</t>
    </r>
  </si>
  <si>
    <r>
      <t xml:space="preserve"> </t>
    </r>
    <r>
      <rPr>
        <sz val="12"/>
        <color theme="1"/>
        <rFont val="標楷體"/>
        <family val="4"/>
        <charset val="136"/>
      </rPr>
      <t>世坤</t>
    </r>
  </si>
  <si>
    <r>
      <t xml:space="preserve"> </t>
    </r>
    <r>
      <rPr>
        <sz val="12"/>
        <color theme="1"/>
        <rFont val="標楷體"/>
        <family val="4"/>
        <charset val="136"/>
      </rPr>
      <t>東隆興</t>
    </r>
  </si>
  <si>
    <r>
      <t xml:space="preserve"> </t>
    </r>
    <r>
      <rPr>
        <sz val="12"/>
        <color theme="1"/>
        <rFont val="標楷體"/>
        <family val="4"/>
        <charset val="136"/>
      </rPr>
      <t>福大</t>
    </r>
  </si>
  <si>
    <r>
      <t xml:space="preserve"> </t>
    </r>
    <r>
      <rPr>
        <sz val="12"/>
        <color theme="1"/>
        <rFont val="標楷體"/>
        <family val="4"/>
        <charset val="136"/>
      </rPr>
      <t>新昕纖</t>
    </r>
  </si>
  <si>
    <r>
      <t xml:space="preserve"> </t>
    </r>
    <r>
      <rPr>
        <sz val="12"/>
        <color theme="1"/>
        <rFont val="標楷體"/>
        <family val="4"/>
        <charset val="136"/>
      </rPr>
      <t>飛寶企業</t>
    </r>
  </si>
  <si>
    <r>
      <t xml:space="preserve"> </t>
    </r>
    <r>
      <rPr>
        <sz val="12"/>
        <color theme="1"/>
        <rFont val="標楷體"/>
        <family val="4"/>
        <charset val="136"/>
      </rPr>
      <t>三圓</t>
    </r>
  </si>
  <si>
    <r>
      <t xml:space="preserve"> </t>
    </r>
    <r>
      <rPr>
        <sz val="12"/>
        <color theme="1"/>
        <rFont val="標楷體"/>
        <family val="4"/>
        <charset val="136"/>
      </rPr>
      <t>金洲</t>
    </r>
  </si>
  <si>
    <r>
      <t xml:space="preserve"> </t>
    </r>
    <r>
      <rPr>
        <sz val="12"/>
        <color theme="1"/>
        <rFont val="標楷體"/>
        <family val="4"/>
        <charset val="136"/>
      </rPr>
      <t>元勝</t>
    </r>
  </si>
  <si>
    <r>
      <t xml:space="preserve"> </t>
    </r>
    <r>
      <rPr>
        <sz val="12"/>
        <color theme="1"/>
        <rFont val="標楷體"/>
        <family val="4"/>
        <charset val="136"/>
      </rPr>
      <t>光明</t>
    </r>
  </si>
  <si>
    <r>
      <t xml:space="preserve"> </t>
    </r>
    <r>
      <rPr>
        <sz val="12"/>
        <color theme="1"/>
        <rFont val="標楷體"/>
        <family val="4"/>
        <charset val="136"/>
      </rPr>
      <t>耀億</t>
    </r>
  </si>
  <si>
    <r>
      <t xml:space="preserve"> </t>
    </r>
    <r>
      <rPr>
        <sz val="12"/>
        <color theme="1"/>
        <rFont val="標楷體"/>
        <family val="4"/>
        <charset val="136"/>
      </rPr>
      <t>銘旺實</t>
    </r>
  </si>
  <si>
    <r>
      <t xml:space="preserve"> </t>
    </r>
    <r>
      <rPr>
        <sz val="12"/>
        <color theme="1"/>
        <rFont val="標楷體"/>
        <family val="4"/>
        <charset val="136"/>
      </rPr>
      <t>興采</t>
    </r>
  </si>
  <si>
    <r>
      <t xml:space="preserve"> </t>
    </r>
    <r>
      <rPr>
        <sz val="12"/>
        <color theme="1"/>
        <rFont val="標楷體"/>
        <family val="4"/>
        <charset val="136"/>
      </rPr>
      <t>健信</t>
    </r>
  </si>
  <si>
    <r>
      <t xml:space="preserve"> </t>
    </r>
    <r>
      <rPr>
        <sz val="12"/>
        <color theme="1"/>
        <rFont val="標楷體"/>
        <family val="4"/>
        <charset val="136"/>
      </rPr>
      <t>金雨</t>
    </r>
  </si>
  <si>
    <r>
      <t xml:space="preserve"> </t>
    </r>
    <r>
      <rPr>
        <sz val="12"/>
        <color theme="1"/>
        <rFont val="標楷體"/>
        <family val="4"/>
        <charset val="136"/>
      </rPr>
      <t>崇友</t>
    </r>
  </si>
  <si>
    <r>
      <t xml:space="preserve"> </t>
    </r>
    <r>
      <rPr>
        <sz val="12"/>
        <color theme="1"/>
        <rFont val="標楷體"/>
        <family val="4"/>
        <charset val="136"/>
      </rPr>
      <t>高鋒</t>
    </r>
  </si>
  <si>
    <r>
      <t xml:space="preserve"> </t>
    </r>
    <r>
      <rPr>
        <sz val="12"/>
        <color theme="1"/>
        <rFont val="標楷體"/>
        <family val="4"/>
        <charset val="136"/>
      </rPr>
      <t>福裕</t>
    </r>
  </si>
  <si>
    <r>
      <t xml:space="preserve"> </t>
    </r>
    <r>
      <rPr>
        <sz val="12"/>
        <color theme="1"/>
        <rFont val="標楷體"/>
        <family val="4"/>
        <charset val="136"/>
      </rPr>
      <t>永彰</t>
    </r>
  </si>
  <si>
    <r>
      <t xml:space="preserve"> </t>
    </r>
    <r>
      <rPr>
        <sz val="12"/>
        <color theme="1"/>
        <rFont val="標楷體"/>
        <family val="4"/>
        <charset val="136"/>
      </rPr>
      <t>方土霖</t>
    </r>
  </si>
  <si>
    <r>
      <t xml:space="preserve"> </t>
    </r>
    <r>
      <rPr>
        <sz val="12"/>
        <color theme="1"/>
        <rFont val="標楷體"/>
        <family val="4"/>
        <charset val="136"/>
      </rPr>
      <t>江興鍛</t>
    </r>
  </si>
  <si>
    <r>
      <t xml:space="preserve"> </t>
    </r>
    <r>
      <rPr>
        <sz val="12"/>
        <color theme="1"/>
        <rFont val="標楷體"/>
        <family val="4"/>
        <charset val="136"/>
      </rPr>
      <t>淳紳</t>
    </r>
  </si>
  <si>
    <r>
      <t xml:space="preserve"> </t>
    </r>
    <r>
      <rPr>
        <sz val="12"/>
        <color theme="1"/>
        <rFont val="標楷體"/>
        <family val="4"/>
        <charset val="136"/>
      </rPr>
      <t>宏易</t>
    </r>
  </si>
  <si>
    <r>
      <t xml:space="preserve"> </t>
    </r>
    <r>
      <rPr>
        <sz val="12"/>
        <color theme="1"/>
        <rFont val="標楷體"/>
        <family val="4"/>
        <charset val="136"/>
      </rPr>
      <t>協易機</t>
    </r>
  </si>
  <si>
    <r>
      <t xml:space="preserve"> </t>
    </r>
    <r>
      <rPr>
        <sz val="12"/>
        <color theme="1"/>
        <rFont val="標楷體"/>
        <family val="4"/>
        <charset val="136"/>
      </rPr>
      <t>慶騰</t>
    </r>
  </si>
  <si>
    <r>
      <t xml:space="preserve"> </t>
    </r>
    <r>
      <rPr>
        <sz val="12"/>
        <color theme="1"/>
        <rFont val="標楷體"/>
        <family val="4"/>
        <charset val="136"/>
      </rPr>
      <t>至興</t>
    </r>
  </si>
  <si>
    <r>
      <t xml:space="preserve"> </t>
    </r>
    <r>
      <rPr>
        <sz val="12"/>
        <color theme="1"/>
        <rFont val="標楷體"/>
        <family val="4"/>
        <charset val="136"/>
      </rPr>
      <t>大詠城</t>
    </r>
  </si>
  <si>
    <r>
      <t xml:space="preserve"> </t>
    </r>
    <r>
      <rPr>
        <sz val="12"/>
        <color theme="1"/>
        <rFont val="標楷體"/>
        <family val="4"/>
        <charset val="136"/>
      </rPr>
      <t>晟田</t>
    </r>
  </si>
  <si>
    <r>
      <t xml:space="preserve"> </t>
    </r>
    <r>
      <rPr>
        <sz val="12"/>
        <color theme="1"/>
        <rFont val="標楷體"/>
        <family val="4"/>
        <charset val="136"/>
      </rPr>
      <t>科嶠</t>
    </r>
  </si>
  <si>
    <r>
      <t xml:space="preserve"> </t>
    </r>
    <r>
      <rPr>
        <sz val="12"/>
        <color theme="1"/>
        <rFont val="標楷體"/>
        <family val="4"/>
        <charset val="136"/>
      </rPr>
      <t>萬在</t>
    </r>
  </si>
  <si>
    <r>
      <t xml:space="preserve"> </t>
    </r>
    <r>
      <rPr>
        <sz val="12"/>
        <color theme="1"/>
        <rFont val="標楷體"/>
        <family val="4"/>
        <charset val="136"/>
      </rPr>
      <t>桓達</t>
    </r>
  </si>
  <si>
    <r>
      <t xml:space="preserve"> </t>
    </r>
    <r>
      <rPr>
        <sz val="12"/>
        <color theme="1"/>
        <rFont val="標楷體"/>
        <family val="4"/>
        <charset val="136"/>
      </rPr>
      <t>長佳</t>
    </r>
  </si>
  <si>
    <r>
      <t xml:space="preserve"> </t>
    </r>
    <r>
      <rPr>
        <sz val="12"/>
        <color theme="1"/>
        <rFont val="標楷體"/>
        <family val="4"/>
        <charset val="136"/>
      </rPr>
      <t>橙的</t>
    </r>
  </si>
  <si>
    <r>
      <t xml:space="preserve"> </t>
    </r>
    <r>
      <rPr>
        <sz val="12"/>
        <color theme="1"/>
        <rFont val="標楷體"/>
        <family val="4"/>
        <charset val="136"/>
      </rPr>
      <t>旭然</t>
    </r>
  </si>
  <si>
    <r>
      <t xml:space="preserve"> </t>
    </r>
    <r>
      <rPr>
        <sz val="12"/>
        <color theme="1"/>
        <rFont val="標楷體"/>
        <family val="4"/>
        <charset val="136"/>
      </rPr>
      <t>寶緯</t>
    </r>
  </si>
  <si>
    <r>
      <t xml:space="preserve"> </t>
    </r>
    <r>
      <rPr>
        <sz val="12"/>
        <color theme="1"/>
        <rFont val="標楷體"/>
        <family val="4"/>
        <charset val="136"/>
      </rPr>
      <t>健椿</t>
    </r>
  </si>
  <si>
    <r>
      <t xml:space="preserve"> </t>
    </r>
    <r>
      <rPr>
        <sz val="12"/>
        <color theme="1"/>
        <rFont val="標楷體"/>
        <family val="4"/>
        <charset val="136"/>
      </rPr>
      <t>百德</t>
    </r>
  </si>
  <si>
    <r>
      <t xml:space="preserve"> </t>
    </r>
    <r>
      <rPr>
        <sz val="12"/>
        <color theme="1"/>
        <rFont val="標楷體"/>
        <family val="4"/>
        <charset val="136"/>
      </rPr>
      <t>科際精密</t>
    </r>
  </si>
  <si>
    <r>
      <t xml:space="preserve"> </t>
    </r>
    <r>
      <rPr>
        <sz val="12"/>
        <color theme="1"/>
        <rFont val="標楷體"/>
        <family val="4"/>
        <charset val="136"/>
      </rPr>
      <t>達航</t>
    </r>
  </si>
  <si>
    <r>
      <t xml:space="preserve"> </t>
    </r>
    <r>
      <rPr>
        <sz val="12"/>
        <color theme="1"/>
        <rFont val="標楷體"/>
        <family val="4"/>
        <charset val="136"/>
      </rPr>
      <t>捷流閥業</t>
    </r>
  </si>
  <si>
    <r>
      <t xml:space="preserve"> </t>
    </r>
    <r>
      <rPr>
        <sz val="12"/>
        <color theme="1"/>
        <rFont val="標楷體"/>
        <family val="4"/>
        <charset val="136"/>
      </rPr>
      <t>君帆</t>
    </r>
  </si>
  <si>
    <r>
      <t xml:space="preserve"> </t>
    </r>
    <r>
      <rPr>
        <sz val="12"/>
        <color theme="1"/>
        <rFont val="標楷體"/>
        <family val="4"/>
        <charset val="136"/>
      </rPr>
      <t>唐鋒</t>
    </r>
  </si>
  <si>
    <r>
      <t xml:space="preserve"> </t>
    </r>
    <r>
      <rPr>
        <sz val="12"/>
        <color theme="1"/>
        <rFont val="標楷體"/>
        <family val="4"/>
        <charset val="136"/>
      </rPr>
      <t>中美實</t>
    </r>
  </si>
  <si>
    <r>
      <t xml:space="preserve"> </t>
    </r>
    <r>
      <rPr>
        <sz val="12"/>
        <color theme="1"/>
        <rFont val="標楷體"/>
        <family val="4"/>
        <charset val="136"/>
      </rPr>
      <t>大恭</t>
    </r>
  </si>
  <si>
    <r>
      <t xml:space="preserve"> </t>
    </r>
    <r>
      <rPr>
        <sz val="12"/>
        <color theme="1"/>
        <rFont val="標楷體"/>
        <family val="4"/>
        <charset val="136"/>
      </rPr>
      <t>磐亞</t>
    </r>
  </si>
  <si>
    <r>
      <t xml:space="preserve"> </t>
    </r>
    <r>
      <rPr>
        <sz val="12"/>
        <color theme="1"/>
        <rFont val="標楷體"/>
        <family val="4"/>
        <charset val="136"/>
      </rPr>
      <t>永純</t>
    </r>
  </si>
  <si>
    <r>
      <t xml:space="preserve"> </t>
    </r>
    <r>
      <rPr>
        <sz val="12"/>
        <color theme="1"/>
        <rFont val="標楷體"/>
        <family val="4"/>
        <charset val="136"/>
      </rPr>
      <t>南璋</t>
    </r>
  </si>
  <si>
    <r>
      <t xml:space="preserve"> </t>
    </r>
    <r>
      <rPr>
        <sz val="12"/>
        <color theme="1"/>
        <rFont val="標楷體"/>
        <family val="4"/>
        <charset val="136"/>
      </rPr>
      <t>永捷</t>
    </r>
  </si>
  <si>
    <r>
      <t xml:space="preserve"> </t>
    </r>
    <r>
      <rPr>
        <sz val="12"/>
        <color theme="1"/>
        <rFont val="標楷體"/>
        <family val="4"/>
        <charset val="136"/>
      </rPr>
      <t>大立</t>
    </r>
  </si>
  <si>
    <r>
      <t xml:space="preserve"> </t>
    </r>
    <r>
      <rPr>
        <sz val="12"/>
        <color theme="1"/>
        <rFont val="標楷體"/>
        <family val="4"/>
        <charset val="136"/>
      </rPr>
      <t>美琪瑪</t>
    </r>
  </si>
  <si>
    <r>
      <t xml:space="preserve"> </t>
    </r>
    <r>
      <rPr>
        <sz val="12"/>
        <color theme="1"/>
        <rFont val="標楷體"/>
        <family val="4"/>
        <charset val="136"/>
      </rPr>
      <t>永昕</t>
    </r>
  </si>
  <si>
    <r>
      <t xml:space="preserve"> </t>
    </r>
    <r>
      <rPr>
        <sz val="12"/>
        <color theme="1"/>
        <rFont val="標楷體"/>
        <family val="4"/>
        <charset val="136"/>
      </rPr>
      <t>雙美</t>
    </r>
  </si>
  <si>
    <r>
      <t xml:space="preserve"> </t>
    </r>
    <r>
      <rPr>
        <sz val="12"/>
        <color theme="1"/>
        <rFont val="標楷體"/>
        <family val="4"/>
        <charset val="136"/>
      </rPr>
      <t>熒茂</t>
    </r>
  </si>
  <si>
    <r>
      <t xml:space="preserve"> </t>
    </r>
    <r>
      <rPr>
        <sz val="12"/>
        <color theme="1"/>
        <rFont val="標楷體"/>
        <family val="4"/>
        <charset val="136"/>
      </rPr>
      <t>豪展</t>
    </r>
  </si>
  <si>
    <r>
      <t xml:space="preserve"> </t>
    </r>
    <r>
      <rPr>
        <sz val="12"/>
        <color theme="1"/>
        <rFont val="標楷體"/>
        <family val="4"/>
        <charset val="136"/>
      </rPr>
      <t>泰博</t>
    </r>
  </si>
  <si>
    <r>
      <t xml:space="preserve"> </t>
    </r>
    <r>
      <rPr>
        <sz val="12"/>
        <color theme="1"/>
        <rFont val="標楷體"/>
        <family val="4"/>
        <charset val="136"/>
      </rPr>
      <t>泓瀚</t>
    </r>
  </si>
  <si>
    <r>
      <t xml:space="preserve"> </t>
    </r>
    <r>
      <rPr>
        <sz val="12"/>
        <color theme="1"/>
        <rFont val="標楷體"/>
        <family val="4"/>
        <charset val="136"/>
      </rPr>
      <t>合一</t>
    </r>
  </si>
  <si>
    <r>
      <t xml:space="preserve"> </t>
    </r>
    <r>
      <rPr>
        <sz val="12"/>
        <color theme="1"/>
        <rFont val="標楷體"/>
        <family val="4"/>
        <charset val="136"/>
      </rPr>
      <t>皇將</t>
    </r>
  </si>
  <si>
    <r>
      <t xml:space="preserve"> </t>
    </r>
    <r>
      <rPr>
        <sz val="12"/>
        <color theme="1"/>
        <rFont val="標楷體"/>
        <family val="4"/>
        <charset val="136"/>
      </rPr>
      <t>合富</t>
    </r>
    <r>
      <rPr>
        <sz val="12"/>
        <color theme="1"/>
        <rFont val="Times New Roman"/>
        <family val="1"/>
      </rPr>
      <t>-KY</t>
    </r>
  </si>
  <si>
    <r>
      <t xml:space="preserve"> </t>
    </r>
    <r>
      <rPr>
        <sz val="12"/>
        <color theme="1"/>
        <rFont val="標楷體"/>
        <family val="4"/>
        <charset val="136"/>
      </rPr>
      <t>強生</t>
    </r>
  </si>
  <si>
    <r>
      <t xml:space="preserve"> </t>
    </r>
    <r>
      <rPr>
        <sz val="12"/>
        <color theme="1"/>
        <rFont val="標楷體"/>
        <family val="4"/>
        <charset val="136"/>
      </rPr>
      <t>國碳科</t>
    </r>
  </si>
  <si>
    <r>
      <t xml:space="preserve"> </t>
    </r>
    <r>
      <rPr>
        <sz val="12"/>
        <color theme="1"/>
        <rFont val="標楷體"/>
        <family val="4"/>
        <charset val="136"/>
      </rPr>
      <t>勤凱</t>
    </r>
  </si>
  <si>
    <r>
      <t xml:space="preserve"> </t>
    </r>
    <r>
      <rPr>
        <sz val="12"/>
        <color theme="1"/>
        <rFont val="標楷體"/>
        <family val="4"/>
        <charset val="136"/>
      </rPr>
      <t>誠泰科技</t>
    </r>
  </si>
  <si>
    <r>
      <t xml:space="preserve"> </t>
    </r>
    <r>
      <rPr>
        <sz val="12"/>
        <color theme="1"/>
        <rFont val="標楷體"/>
        <family val="4"/>
        <charset val="136"/>
      </rPr>
      <t>晶呈科技</t>
    </r>
  </si>
  <si>
    <r>
      <t xml:space="preserve"> </t>
    </r>
    <r>
      <rPr>
        <sz val="12"/>
        <color theme="1"/>
        <rFont val="標楷體"/>
        <family val="4"/>
        <charset val="136"/>
      </rPr>
      <t>大略</t>
    </r>
    <r>
      <rPr>
        <sz val="12"/>
        <color theme="1"/>
        <rFont val="Times New Roman"/>
        <family val="1"/>
      </rPr>
      <t>-KY</t>
    </r>
  </si>
  <si>
    <r>
      <t xml:space="preserve"> </t>
    </r>
    <r>
      <rPr>
        <sz val="12"/>
        <color theme="1"/>
        <rFont val="標楷體"/>
        <family val="4"/>
        <charset val="136"/>
      </rPr>
      <t>昇華</t>
    </r>
  </si>
  <si>
    <r>
      <t xml:space="preserve"> </t>
    </r>
    <r>
      <rPr>
        <sz val="12"/>
        <color theme="1"/>
        <rFont val="標楷體"/>
        <family val="4"/>
        <charset val="136"/>
      </rPr>
      <t>聯光通</t>
    </r>
  </si>
  <si>
    <r>
      <t xml:space="preserve"> </t>
    </r>
    <r>
      <rPr>
        <sz val="12"/>
        <color theme="1"/>
        <rFont val="標楷體"/>
        <family val="4"/>
        <charset val="136"/>
      </rPr>
      <t>台聯電</t>
    </r>
  </si>
  <si>
    <r>
      <t xml:space="preserve"> </t>
    </r>
    <r>
      <rPr>
        <sz val="12"/>
        <color theme="1"/>
        <rFont val="標楷體"/>
        <family val="4"/>
        <charset val="136"/>
      </rPr>
      <t>富宇</t>
    </r>
  </si>
  <si>
    <r>
      <t xml:space="preserve"> </t>
    </r>
    <r>
      <rPr>
        <sz val="12"/>
        <color theme="1"/>
        <rFont val="標楷體"/>
        <family val="4"/>
        <charset val="136"/>
      </rPr>
      <t>前鼎</t>
    </r>
  </si>
  <si>
    <r>
      <t xml:space="preserve"> </t>
    </r>
    <r>
      <rPr>
        <sz val="12"/>
        <color theme="1"/>
        <rFont val="標楷體"/>
        <family val="4"/>
        <charset val="136"/>
      </rPr>
      <t>新復興</t>
    </r>
  </si>
  <si>
    <r>
      <t xml:space="preserve"> </t>
    </r>
    <r>
      <rPr>
        <sz val="12"/>
        <color theme="1"/>
        <rFont val="標楷體"/>
        <family val="4"/>
        <charset val="136"/>
      </rPr>
      <t>德英</t>
    </r>
  </si>
  <si>
    <r>
      <t xml:space="preserve"> </t>
    </r>
    <r>
      <rPr>
        <sz val="12"/>
        <color theme="1"/>
        <rFont val="標楷體"/>
        <family val="4"/>
        <charset val="136"/>
      </rPr>
      <t>力士</t>
    </r>
  </si>
  <si>
    <r>
      <t xml:space="preserve"> </t>
    </r>
    <r>
      <rPr>
        <sz val="12"/>
        <color theme="1"/>
        <rFont val="標楷體"/>
        <family val="4"/>
        <charset val="136"/>
      </rPr>
      <t>欣厚</t>
    </r>
    <r>
      <rPr>
        <sz val="12"/>
        <color theme="1"/>
        <rFont val="Times New Roman"/>
        <family val="1"/>
      </rPr>
      <t>-KY</t>
    </r>
  </si>
  <si>
    <r>
      <t xml:space="preserve"> </t>
    </r>
    <r>
      <rPr>
        <sz val="12"/>
        <color theme="1"/>
        <rFont val="標楷體"/>
        <family val="4"/>
        <charset val="136"/>
      </rPr>
      <t>新盛力</t>
    </r>
  </si>
  <si>
    <r>
      <t xml:space="preserve"> </t>
    </r>
    <r>
      <rPr>
        <sz val="12"/>
        <color theme="1"/>
        <rFont val="標楷體"/>
        <family val="4"/>
        <charset val="136"/>
      </rPr>
      <t>友輝</t>
    </r>
  </si>
  <si>
    <r>
      <t xml:space="preserve"> </t>
    </r>
    <r>
      <rPr>
        <sz val="12"/>
        <color theme="1"/>
        <rFont val="標楷體"/>
        <family val="4"/>
        <charset val="136"/>
      </rPr>
      <t>亞電</t>
    </r>
  </si>
  <si>
    <r>
      <t xml:space="preserve"> </t>
    </r>
    <r>
      <rPr>
        <sz val="12"/>
        <color theme="1"/>
        <rFont val="標楷體"/>
        <family val="4"/>
        <charset val="136"/>
      </rPr>
      <t>兆遠</t>
    </r>
  </si>
  <si>
    <r>
      <t xml:space="preserve"> </t>
    </r>
    <r>
      <rPr>
        <sz val="12"/>
        <color theme="1"/>
        <rFont val="標楷體"/>
        <family val="4"/>
        <charset val="136"/>
      </rPr>
      <t>陞達科技</t>
    </r>
  </si>
  <si>
    <r>
      <t xml:space="preserve"> </t>
    </r>
    <r>
      <rPr>
        <sz val="12"/>
        <color theme="1"/>
        <rFont val="標楷體"/>
        <family val="4"/>
        <charset val="136"/>
      </rPr>
      <t>辣椒</t>
    </r>
  </si>
  <si>
    <r>
      <t xml:space="preserve"> </t>
    </r>
    <r>
      <rPr>
        <sz val="12"/>
        <color theme="1"/>
        <rFont val="標楷體"/>
        <family val="4"/>
        <charset val="136"/>
      </rPr>
      <t>牧東</t>
    </r>
  </si>
  <si>
    <r>
      <t xml:space="preserve"> </t>
    </r>
    <r>
      <rPr>
        <sz val="12"/>
        <color theme="1"/>
        <rFont val="標楷體"/>
        <family val="4"/>
        <charset val="136"/>
      </rPr>
      <t>精拓科</t>
    </r>
  </si>
  <si>
    <r>
      <t xml:space="preserve"> </t>
    </r>
    <r>
      <rPr>
        <sz val="12"/>
        <color theme="1"/>
        <rFont val="標楷體"/>
        <family val="4"/>
        <charset val="136"/>
      </rPr>
      <t>緯軟</t>
    </r>
  </si>
  <si>
    <r>
      <t xml:space="preserve"> </t>
    </r>
    <r>
      <rPr>
        <sz val="12"/>
        <color theme="1"/>
        <rFont val="標楷體"/>
        <family val="4"/>
        <charset val="136"/>
      </rPr>
      <t>譜瑞</t>
    </r>
    <r>
      <rPr>
        <sz val="12"/>
        <color theme="1"/>
        <rFont val="Times New Roman"/>
        <family val="1"/>
      </rPr>
      <t>-KY</t>
    </r>
  </si>
  <si>
    <r>
      <t xml:space="preserve"> </t>
    </r>
    <r>
      <rPr>
        <sz val="12"/>
        <color theme="1"/>
        <rFont val="標楷體"/>
        <family val="4"/>
        <charset val="136"/>
      </rPr>
      <t>湯石照明</t>
    </r>
  </si>
  <si>
    <r>
      <t xml:space="preserve"> </t>
    </r>
    <r>
      <rPr>
        <sz val="12"/>
        <color theme="1"/>
        <rFont val="標楷體"/>
        <family val="4"/>
        <charset val="136"/>
      </rPr>
      <t>廣穎</t>
    </r>
  </si>
  <si>
    <r>
      <t xml:space="preserve"> </t>
    </r>
    <r>
      <rPr>
        <sz val="12"/>
        <color theme="1"/>
        <rFont val="標楷體"/>
        <family val="4"/>
        <charset val="136"/>
      </rPr>
      <t>亞泰</t>
    </r>
  </si>
  <si>
    <r>
      <t xml:space="preserve"> </t>
    </r>
    <r>
      <rPr>
        <sz val="12"/>
        <color theme="1"/>
        <rFont val="標楷體"/>
        <family val="4"/>
        <charset val="136"/>
      </rPr>
      <t>華星光</t>
    </r>
  </si>
  <si>
    <r>
      <t xml:space="preserve"> </t>
    </r>
    <r>
      <rPr>
        <sz val="12"/>
        <color theme="1"/>
        <rFont val="標楷體"/>
        <family val="4"/>
        <charset val="136"/>
      </rPr>
      <t>科誠</t>
    </r>
  </si>
  <si>
    <r>
      <t xml:space="preserve"> </t>
    </r>
    <r>
      <rPr>
        <sz val="12"/>
        <color theme="1"/>
        <rFont val="標楷體"/>
        <family val="4"/>
        <charset val="136"/>
      </rPr>
      <t>環宇</t>
    </r>
    <r>
      <rPr>
        <sz val="12"/>
        <color theme="1"/>
        <rFont val="Times New Roman"/>
        <family val="1"/>
      </rPr>
      <t>-KY</t>
    </r>
  </si>
  <si>
    <r>
      <t xml:space="preserve"> </t>
    </r>
    <r>
      <rPr>
        <sz val="12"/>
        <color theme="1"/>
        <rFont val="標楷體"/>
        <family val="4"/>
        <charset val="136"/>
      </rPr>
      <t>晶達</t>
    </r>
  </si>
  <si>
    <r>
      <t xml:space="preserve"> </t>
    </r>
    <r>
      <rPr>
        <sz val="12"/>
        <color theme="1"/>
        <rFont val="標楷體"/>
        <family val="4"/>
        <charset val="136"/>
      </rPr>
      <t>榮剛</t>
    </r>
  </si>
  <si>
    <r>
      <t xml:space="preserve"> </t>
    </r>
    <r>
      <rPr>
        <sz val="12"/>
        <color theme="1"/>
        <rFont val="標楷體"/>
        <family val="4"/>
        <charset val="136"/>
      </rPr>
      <t>久陽</t>
    </r>
  </si>
  <si>
    <r>
      <t xml:space="preserve"> </t>
    </r>
    <r>
      <rPr>
        <sz val="12"/>
        <color theme="1"/>
        <rFont val="標楷體"/>
        <family val="4"/>
        <charset val="136"/>
      </rPr>
      <t>強新</t>
    </r>
  </si>
  <si>
    <r>
      <t xml:space="preserve"> </t>
    </r>
    <r>
      <rPr>
        <sz val="12"/>
        <color theme="1"/>
        <rFont val="標楷體"/>
        <family val="4"/>
        <charset val="136"/>
      </rPr>
      <t>建錩</t>
    </r>
  </si>
  <si>
    <r>
      <t xml:space="preserve"> </t>
    </r>
    <r>
      <rPr>
        <sz val="12"/>
        <color theme="1"/>
        <rFont val="標楷體"/>
        <family val="4"/>
        <charset val="136"/>
      </rPr>
      <t>華祺</t>
    </r>
  </si>
  <si>
    <r>
      <t xml:space="preserve"> </t>
    </r>
    <r>
      <rPr>
        <sz val="12"/>
        <color theme="1"/>
        <rFont val="標楷體"/>
        <family val="4"/>
        <charset val="136"/>
      </rPr>
      <t>松和</t>
    </r>
  </si>
  <si>
    <r>
      <t xml:space="preserve"> </t>
    </r>
    <r>
      <rPr>
        <sz val="12"/>
        <color theme="1"/>
        <rFont val="標楷體"/>
        <family val="4"/>
        <charset val="136"/>
      </rPr>
      <t>凱衛</t>
    </r>
  </si>
  <si>
    <r>
      <t xml:space="preserve"> </t>
    </r>
    <r>
      <rPr>
        <sz val="12"/>
        <color theme="1"/>
        <rFont val="標楷體"/>
        <family val="4"/>
        <charset val="136"/>
      </rPr>
      <t>力新</t>
    </r>
  </si>
  <si>
    <r>
      <t xml:space="preserve"> </t>
    </r>
    <r>
      <rPr>
        <sz val="12"/>
        <color theme="1"/>
        <rFont val="標楷體"/>
        <family val="4"/>
        <charset val="136"/>
      </rPr>
      <t>中茂</t>
    </r>
  </si>
  <si>
    <r>
      <t xml:space="preserve"> </t>
    </r>
    <r>
      <rPr>
        <sz val="12"/>
        <color theme="1"/>
        <rFont val="標楷體"/>
        <family val="4"/>
        <charset val="136"/>
      </rPr>
      <t>坤悅</t>
    </r>
  </si>
  <si>
    <r>
      <t xml:space="preserve"> </t>
    </r>
    <r>
      <rPr>
        <sz val="12"/>
        <color theme="1"/>
        <rFont val="標楷體"/>
        <family val="4"/>
        <charset val="136"/>
      </rPr>
      <t>新鼎</t>
    </r>
  </si>
  <si>
    <r>
      <t xml:space="preserve"> </t>
    </r>
    <r>
      <rPr>
        <sz val="12"/>
        <color theme="1"/>
        <rFont val="標楷體"/>
        <family val="4"/>
        <charset val="136"/>
      </rPr>
      <t>寶碩</t>
    </r>
  </si>
  <si>
    <r>
      <t xml:space="preserve"> </t>
    </r>
    <r>
      <rPr>
        <sz val="12"/>
        <color theme="1"/>
        <rFont val="標楷體"/>
        <family val="4"/>
        <charset val="136"/>
      </rPr>
      <t>蒙恬</t>
    </r>
  </si>
  <si>
    <r>
      <t xml:space="preserve"> </t>
    </r>
    <r>
      <rPr>
        <sz val="12"/>
        <color theme="1"/>
        <rFont val="標楷體"/>
        <family val="4"/>
        <charset val="136"/>
      </rPr>
      <t>凌網</t>
    </r>
  </si>
  <si>
    <r>
      <t xml:space="preserve"> </t>
    </r>
    <r>
      <rPr>
        <sz val="12"/>
        <color theme="1"/>
        <rFont val="標楷體"/>
        <family val="4"/>
        <charset val="136"/>
      </rPr>
      <t>亞昕</t>
    </r>
  </si>
  <si>
    <r>
      <t xml:space="preserve"> </t>
    </r>
    <r>
      <rPr>
        <sz val="12"/>
        <color theme="1"/>
        <rFont val="標楷體"/>
        <family val="4"/>
        <charset val="136"/>
      </rPr>
      <t>萬達光電</t>
    </r>
  </si>
  <si>
    <r>
      <t xml:space="preserve"> </t>
    </r>
    <r>
      <rPr>
        <sz val="12"/>
        <color theme="1"/>
        <rFont val="標楷體"/>
        <family val="4"/>
        <charset val="136"/>
      </rPr>
      <t>安力</t>
    </r>
    <r>
      <rPr>
        <sz val="12"/>
        <color theme="1"/>
        <rFont val="Times New Roman"/>
        <family val="1"/>
      </rPr>
      <t>-KY</t>
    </r>
  </si>
  <si>
    <r>
      <t xml:space="preserve"> </t>
    </r>
    <r>
      <rPr>
        <sz val="12"/>
        <color theme="1"/>
        <rFont val="標楷體"/>
        <family val="4"/>
        <charset val="136"/>
      </rPr>
      <t>立凱</t>
    </r>
    <r>
      <rPr>
        <sz val="12"/>
        <color theme="1"/>
        <rFont val="Times New Roman"/>
        <family val="1"/>
      </rPr>
      <t>-KY</t>
    </r>
  </si>
  <si>
    <r>
      <t xml:space="preserve"> </t>
    </r>
    <r>
      <rPr>
        <sz val="12"/>
        <color theme="1"/>
        <rFont val="標楷體"/>
        <family val="4"/>
        <charset val="136"/>
      </rPr>
      <t>鈺鎧</t>
    </r>
  </si>
  <si>
    <r>
      <t xml:space="preserve"> </t>
    </r>
    <r>
      <rPr>
        <sz val="12"/>
        <color theme="1"/>
        <rFont val="標楷體"/>
        <family val="4"/>
        <charset val="136"/>
      </rPr>
      <t>雷笛克光學</t>
    </r>
  </si>
  <si>
    <r>
      <t xml:space="preserve"> </t>
    </r>
    <r>
      <rPr>
        <sz val="12"/>
        <color theme="1"/>
        <rFont val="標楷體"/>
        <family val="4"/>
        <charset val="136"/>
      </rPr>
      <t>凌陽創新</t>
    </r>
  </si>
  <si>
    <r>
      <t xml:space="preserve"> </t>
    </r>
    <r>
      <rPr>
        <sz val="12"/>
        <color theme="1"/>
        <rFont val="標楷體"/>
        <family val="4"/>
        <charset val="136"/>
      </rPr>
      <t>智晶</t>
    </r>
  </si>
  <si>
    <r>
      <t xml:space="preserve"> </t>
    </r>
    <r>
      <rPr>
        <sz val="12"/>
        <color theme="1"/>
        <rFont val="標楷體"/>
        <family val="4"/>
        <charset val="136"/>
      </rPr>
      <t>天鉞電</t>
    </r>
  </si>
  <si>
    <r>
      <t xml:space="preserve"> </t>
    </r>
    <r>
      <rPr>
        <sz val="12"/>
        <color theme="1"/>
        <rFont val="標楷體"/>
        <family val="4"/>
        <charset val="136"/>
      </rPr>
      <t>智崴</t>
    </r>
  </si>
  <si>
    <r>
      <t xml:space="preserve"> </t>
    </r>
    <r>
      <rPr>
        <sz val="12"/>
        <color theme="1"/>
        <rFont val="標楷體"/>
        <family val="4"/>
        <charset val="136"/>
      </rPr>
      <t>笙科</t>
    </r>
  </si>
  <si>
    <r>
      <t xml:space="preserve"> </t>
    </r>
    <r>
      <rPr>
        <sz val="12"/>
        <color theme="1"/>
        <rFont val="標楷體"/>
        <family val="4"/>
        <charset val="136"/>
      </rPr>
      <t>信驊</t>
    </r>
  </si>
  <si>
    <r>
      <t xml:space="preserve"> </t>
    </r>
    <r>
      <rPr>
        <sz val="12"/>
        <color theme="1"/>
        <rFont val="標楷體"/>
        <family val="4"/>
        <charset val="136"/>
      </rPr>
      <t>達輝</t>
    </r>
    <r>
      <rPr>
        <sz val="12"/>
        <color theme="1"/>
        <rFont val="Times New Roman"/>
        <family val="1"/>
      </rPr>
      <t>-KY</t>
    </r>
  </si>
  <si>
    <r>
      <t xml:space="preserve"> </t>
    </r>
    <r>
      <rPr>
        <sz val="12"/>
        <color theme="1"/>
        <rFont val="標楷體"/>
        <family val="4"/>
        <charset val="136"/>
      </rPr>
      <t>尚凡</t>
    </r>
  </si>
  <si>
    <r>
      <t xml:space="preserve"> </t>
    </r>
    <r>
      <rPr>
        <sz val="12"/>
        <color theme="1"/>
        <rFont val="標楷體"/>
        <family val="4"/>
        <charset val="136"/>
      </rPr>
      <t>大峽谷</t>
    </r>
    <r>
      <rPr>
        <sz val="12"/>
        <color theme="1"/>
        <rFont val="Times New Roman"/>
        <family val="1"/>
      </rPr>
      <t>-KY</t>
    </r>
  </si>
  <si>
    <r>
      <t xml:space="preserve"> </t>
    </r>
    <r>
      <rPr>
        <sz val="12"/>
        <color theme="1"/>
        <rFont val="標楷體"/>
        <family val="4"/>
        <charset val="136"/>
      </rPr>
      <t>數字</t>
    </r>
  </si>
  <si>
    <r>
      <t xml:space="preserve"> </t>
    </r>
    <r>
      <rPr>
        <sz val="12"/>
        <color theme="1"/>
        <rFont val="標楷體"/>
        <family val="4"/>
        <charset val="136"/>
      </rPr>
      <t>宜鼎</t>
    </r>
  </si>
  <si>
    <r>
      <t xml:space="preserve"> </t>
    </r>
    <r>
      <rPr>
        <sz val="12"/>
        <color theme="1"/>
        <rFont val="標楷體"/>
        <family val="4"/>
        <charset val="136"/>
      </rPr>
      <t>邑昇</t>
    </r>
  </si>
  <si>
    <r>
      <t xml:space="preserve"> </t>
    </r>
    <r>
      <rPr>
        <sz val="12"/>
        <color theme="1"/>
        <rFont val="標楷體"/>
        <family val="4"/>
        <charset val="136"/>
      </rPr>
      <t>杰力</t>
    </r>
  </si>
  <si>
    <r>
      <t xml:space="preserve"> </t>
    </r>
    <r>
      <rPr>
        <sz val="12"/>
        <color theme="1"/>
        <rFont val="標楷體"/>
        <family val="4"/>
        <charset val="136"/>
      </rPr>
      <t>寶得利</t>
    </r>
  </si>
  <si>
    <r>
      <t xml:space="preserve"> </t>
    </r>
    <r>
      <rPr>
        <sz val="12"/>
        <color theme="1"/>
        <rFont val="標楷體"/>
        <family val="4"/>
        <charset val="136"/>
      </rPr>
      <t>太欣</t>
    </r>
  </si>
  <si>
    <r>
      <t xml:space="preserve"> </t>
    </r>
    <r>
      <rPr>
        <sz val="12"/>
        <color theme="1"/>
        <rFont val="標楷體"/>
        <family val="4"/>
        <charset val="136"/>
      </rPr>
      <t>系統電</t>
    </r>
  </si>
  <si>
    <r>
      <t xml:space="preserve"> </t>
    </r>
    <r>
      <rPr>
        <sz val="12"/>
        <color theme="1"/>
        <rFont val="標楷體"/>
        <family val="4"/>
        <charset val="136"/>
      </rPr>
      <t>天剛</t>
    </r>
  </si>
  <si>
    <r>
      <t xml:space="preserve"> </t>
    </r>
    <r>
      <rPr>
        <sz val="12"/>
        <color theme="1"/>
        <rFont val="標楷體"/>
        <family val="4"/>
        <charset val="136"/>
      </rPr>
      <t>寶島科</t>
    </r>
  </si>
  <si>
    <r>
      <t xml:space="preserve"> </t>
    </r>
    <r>
      <rPr>
        <sz val="12"/>
        <color theme="1"/>
        <rFont val="標楷體"/>
        <family val="4"/>
        <charset val="136"/>
      </rPr>
      <t>世紀</t>
    </r>
  </si>
  <si>
    <r>
      <t xml:space="preserve"> </t>
    </r>
    <r>
      <rPr>
        <sz val="12"/>
        <color theme="1"/>
        <rFont val="標楷體"/>
        <family val="4"/>
        <charset val="136"/>
      </rPr>
      <t>光聯</t>
    </r>
  </si>
  <si>
    <r>
      <t xml:space="preserve"> </t>
    </r>
    <r>
      <rPr>
        <sz val="12"/>
        <color theme="1"/>
        <rFont val="標楷體"/>
        <family val="4"/>
        <charset val="136"/>
      </rPr>
      <t>美而快</t>
    </r>
  </si>
  <si>
    <r>
      <t xml:space="preserve"> </t>
    </r>
    <r>
      <rPr>
        <sz val="12"/>
        <color theme="1"/>
        <rFont val="標楷體"/>
        <family val="4"/>
        <charset val="136"/>
      </rPr>
      <t>士開</t>
    </r>
  </si>
  <si>
    <r>
      <t xml:space="preserve"> </t>
    </r>
    <r>
      <rPr>
        <sz val="12"/>
        <color theme="1"/>
        <rFont val="標楷體"/>
        <family val="4"/>
        <charset val="136"/>
      </rPr>
      <t>華容</t>
    </r>
  </si>
  <si>
    <r>
      <t xml:space="preserve"> </t>
    </r>
    <r>
      <rPr>
        <sz val="12"/>
        <color theme="1"/>
        <rFont val="標楷體"/>
        <family val="4"/>
        <charset val="136"/>
      </rPr>
      <t>建榮</t>
    </r>
  </si>
  <si>
    <r>
      <t xml:space="preserve"> </t>
    </r>
    <r>
      <rPr>
        <sz val="12"/>
        <color theme="1"/>
        <rFont val="標楷體"/>
        <family val="4"/>
        <charset val="136"/>
      </rPr>
      <t>立衛</t>
    </r>
  </si>
  <si>
    <r>
      <t xml:space="preserve"> </t>
    </r>
    <r>
      <rPr>
        <sz val="12"/>
        <color theme="1"/>
        <rFont val="標楷體"/>
        <family val="4"/>
        <charset val="136"/>
      </rPr>
      <t>天揚</t>
    </r>
  </si>
  <si>
    <r>
      <t xml:space="preserve"> </t>
    </r>
    <r>
      <rPr>
        <sz val="12"/>
        <color theme="1"/>
        <rFont val="標楷體"/>
        <family val="4"/>
        <charset val="136"/>
      </rPr>
      <t>世界</t>
    </r>
  </si>
  <si>
    <r>
      <t xml:space="preserve"> </t>
    </r>
    <r>
      <rPr>
        <sz val="12"/>
        <color theme="1"/>
        <rFont val="標楷體"/>
        <family val="4"/>
        <charset val="136"/>
      </rPr>
      <t>系通</t>
    </r>
  </si>
  <si>
    <r>
      <t xml:space="preserve"> </t>
    </r>
    <r>
      <rPr>
        <sz val="12"/>
        <color theme="1"/>
        <rFont val="標楷體"/>
        <family val="4"/>
        <charset val="136"/>
      </rPr>
      <t>鈺創</t>
    </r>
  </si>
  <si>
    <r>
      <t xml:space="preserve"> </t>
    </r>
    <r>
      <rPr>
        <sz val="12"/>
        <color theme="1"/>
        <rFont val="標楷體"/>
        <family val="4"/>
        <charset val="136"/>
      </rPr>
      <t>台林</t>
    </r>
  </si>
  <si>
    <r>
      <t xml:space="preserve"> </t>
    </r>
    <r>
      <rPr>
        <sz val="12"/>
        <color theme="1"/>
        <rFont val="標楷體"/>
        <family val="4"/>
        <charset val="136"/>
      </rPr>
      <t>佳總</t>
    </r>
  </si>
  <si>
    <r>
      <t xml:space="preserve"> </t>
    </r>
    <r>
      <rPr>
        <sz val="12"/>
        <color theme="1"/>
        <rFont val="標楷體"/>
        <family val="4"/>
        <charset val="136"/>
      </rPr>
      <t>協益</t>
    </r>
  </si>
  <si>
    <r>
      <t xml:space="preserve"> </t>
    </r>
    <r>
      <rPr>
        <sz val="12"/>
        <color theme="1"/>
        <rFont val="標楷體"/>
        <family val="4"/>
        <charset val="136"/>
      </rPr>
      <t>力麗店</t>
    </r>
  </si>
  <si>
    <r>
      <t xml:space="preserve"> </t>
    </r>
    <r>
      <rPr>
        <sz val="12"/>
        <color theme="1"/>
        <rFont val="標楷體"/>
        <family val="4"/>
        <charset val="136"/>
      </rPr>
      <t>中光電</t>
    </r>
  </si>
  <si>
    <r>
      <t xml:space="preserve"> </t>
    </r>
    <r>
      <rPr>
        <sz val="12"/>
        <color theme="1"/>
        <rFont val="標楷體"/>
        <family val="4"/>
        <charset val="136"/>
      </rPr>
      <t>合正</t>
    </r>
  </si>
  <si>
    <r>
      <t xml:space="preserve"> </t>
    </r>
    <r>
      <rPr>
        <sz val="12"/>
        <color theme="1"/>
        <rFont val="標楷體"/>
        <family val="4"/>
        <charset val="136"/>
      </rPr>
      <t>金利</t>
    </r>
  </si>
  <si>
    <r>
      <t xml:space="preserve"> </t>
    </r>
    <r>
      <rPr>
        <sz val="12"/>
        <color theme="1"/>
        <rFont val="標楷體"/>
        <family val="4"/>
        <charset val="136"/>
      </rPr>
      <t>青雲</t>
    </r>
  </si>
  <si>
    <r>
      <t xml:space="preserve"> </t>
    </r>
    <r>
      <rPr>
        <sz val="12"/>
        <color theme="1"/>
        <rFont val="標楷體"/>
        <family val="4"/>
        <charset val="136"/>
      </rPr>
      <t>能率</t>
    </r>
  </si>
  <si>
    <r>
      <t xml:space="preserve"> </t>
    </r>
    <r>
      <rPr>
        <sz val="12"/>
        <color theme="1"/>
        <rFont val="標楷體"/>
        <family val="4"/>
        <charset val="136"/>
      </rPr>
      <t>慕康生醫</t>
    </r>
  </si>
  <si>
    <r>
      <t xml:space="preserve"> </t>
    </r>
    <r>
      <rPr>
        <sz val="12"/>
        <color theme="1"/>
        <rFont val="標楷體"/>
        <family val="4"/>
        <charset val="136"/>
      </rPr>
      <t>中菲</t>
    </r>
  </si>
  <si>
    <r>
      <t xml:space="preserve"> </t>
    </r>
    <r>
      <rPr>
        <sz val="12"/>
        <color theme="1"/>
        <rFont val="標楷體"/>
        <family val="4"/>
        <charset val="136"/>
      </rPr>
      <t>國眾</t>
    </r>
  </si>
  <si>
    <r>
      <t xml:space="preserve"> </t>
    </r>
    <r>
      <rPr>
        <sz val="12"/>
        <color theme="1"/>
        <rFont val="標楷體"/>
        <family val="4"/>
        <charset val="136"/>
      </rPr>
      <t>台半</t>
    </r>
  </si>
  <si>
    <r>
      <t xml:space="preserve"> </t>
    </r>
    <r>
      <rPr>
        <sz val="12"/>
        <color theme="1"/>
        <rFont val="標楷體"/>
        <family val="4"/>
        <charset val="136"/>
      </rPr>
      <t>振發</t>
    </r>
  </si>
  <si>
    <r>
      <t xml:space="preserve"> </t>
    </r>
    <r>
      <rPr>
        <sz val="12"/>
        <color theme="1"/>
        <rFont val="標楷體"/>
        <family val="4"/>
        <charset val="136"/>
      </rPr>
      <t>新門</t>
    </r>
  </si>
  <si>
    <r>
      <t xml:space="preserve"> </t>
    </r>
    <r>
      <rPr>
        <sz val="12"/>
        <color theme="1"/>
        <rFont val="標楷體"/>
        <family val="4"/>
        <charset val="136"/>
      </rPr>
      <t>東友</t>
    </r>
  </si>
  <si>
    <r>
      <t xml:space="preserve"> </t>
    </r>
    <r>
      <rPr>
        <sz val="12"/>
        <color theme="1"/>
        <rFont val="標楷體"/>
        <family val="4"/>
        <charset val="136"/>
      </rPr>
      <t>高技</t>
    </r>
  </si>
  <si>
    <r>
      <t xml:space="preserve"> </t>
    </r>
    <r>
      <rPr>
        <sz val="12"/>
        <color theme="1"/>
        <rFont val="標楷體"/>
        <family val="4"/>
        <charset val="136"/>
      </rPr>
      <t>均豪</t>
    </r>
  </si>
  <si>
    <r>
      <t xml:space="preserve"> </t>
    </r>
    <r>
      <rPr>
        <sz val="12"/>
        <color theme="1"/>
        <rFont val="標楷體"/>
        <family val="4"/>
        <charset val="136"/>
      </rPr>
      <t>南良</t>
    </r>
  </si>
  <si>
    <r>
      <t xml:space="preserve"> </t>
    </r>
    <r>
      <rPr>
        <sz val="12"/>
        <color theme="1"/>
        <rFont val="標楷體"/>
        <family val="4"/>
        <charset val="136"/>
      </rPr>
      <t>佶優</t>
    </r>
  </si>
  <si>
    <r>
      <t xml:space="preserve"> </t>
    </r>
    <r>
      <rPr>
        <sz val="12"/>
        <color theme="1"/>
        <rFont val="標楷體"/>
        <family val="4"/>
        <charset val="136"/>
      </rPr>
      <t>昇益</t>
    </r>
  </si>
  <si>
    <r>
      <t xml:space="preserve"> </t>
    </r>
    <r>
      <rPr>
        <sz val="12"/>
        <color theme="1"/>
        <rFont val="標楷體"/>
        <family val="4"/>
        <charset val="136"/>
      </rPr>
      <t>宣德</t>
    </r>
  </si>
  <si>
    <r>
      <t xml:space="preserve"> </t>
    </r>
    <r>
      <rPr>
        <sz val="12"/>
        <color theme="1"/>
        <rFont val="標楷體"/>
        <family val="4"/>
        <charset val="136"/>
      </rPr>
      <t>同協</t>
    </r>
  </si>
  <si>
    <r>
      <t xml:space="preserve"> </t>
    </r>
    <r>
      <rPr>
        <sz val="12"/>
        <color theme="1"/>
        <rFont val="標楷體"/>
        <family val="4"/>
        <charset val="136"/>
      </rPr>
      <t>霖宏</t>
    </r>
  </si>
  <si>
    <r>
      <t xml:space="preserve"> </t>
    </r>
    <r>
      <rPr>
        <sz val="12"/>
        <color theme="1"/>
        <rFont val="標楷體"/>
        <family val="4"/>
        <charset val="136"/>
      </rPr>
      <t>富驊</t>
    </r>
  </si>
  <si>
    <r>
      <t xml:space="preserve"> </t>
    </r>
    <r>
      <rPr>
        <sz val="12"/>
        <color theme="1"/>
        <rFont val="標楷體"/>
        <family val="4"/>
        <charset val="136"/>
      </rPr>
      <t>凱鈺</t>
    </r>
  </si>
  <si>
    <r>
      <t xml:space="preserve"> </t>
    </r>
    <r>
      <rPr>
        <sz val="12"/>
        <color theme="1"/>
        <rFont val="標楷體"/>
        <family val="4"/>
        <charset val="136"/>
      </rPr>
      <t>聰泰</t>
    </r>
  </si>
  <si>
    <r>
      <t xml:space="preserve"> </t>
    </r>
    <r>
      <rPr>
        <sz val="12"/>
        <color theme="1"/>
        <rFont val="標楷體"/>
        <family val="4"/>
        <charset val="136"/>
      </rPr>
      <t>德宏</t>
    </r>
  </si>
  <si>
    <r>
      <t xml:space="preserve"> </t>
    </r>
    <r>
      <rPr>
        <sz val="12"/>
        <color theme="1"/>
        <rFont val="標楷體"/>
        <family val="4"/>
        <charset val="136"/>
      </rPr>
      <t>智冠</t>
    </r>
  </si>
  <si>
    <r>
      <t xml:space="preserve"> </t>
    </r>
    <r>
      <rPr>
        <sz val="12"/>
        <color theme="1"/>
        <rFont val="標楷體"/>
        <family val="4"/>
        <charset val="136"/>
      </rPr>
      <t>新華</t>
    </r>
  </si>
  <si>
    <r>
      <t xml:space="preserve"> </t>
    </r>
    <r>
      <rPr>
        <sz val="12"/>
        <color theme="1"/>
        <rFont val="標楷體"/>
        <family val="4"/>
        <charset val="136"/>
      </rPr>
      <t>中美晶</t>
    </r>
  </si>
  <si>
    <r>
      <t xml:space="preserve"> </t>
    </r>
    <r>
      <rPr>
        <sz val="12"/>
        <color theme="1"/>
        <rFont val="標楷體"/>
        <family val="4"/>
        <charset val="136"/>
      </rPr>
      <t>通泰</t>
    </r>
  </si>
  <si>
    <r>
      <t xml:space="preserve"> </t>
    </r>
    <r>
      <rPr>
        <sz val="12"/>
        <color theme="1"/>
        <rFont val="標楷體"/>
        <family val="4"/>
        <charset val="136"/>
      </rPr>
      <t>松普</t>
    </r>
  </si>
  <si>
    <r>
      <t xml:space="preserve"> </t>
    </r>
    <r>
      <rPr>
        <sz val="12"/>
        <color theme="1"/>
        <rFont val="標楷體"/>
        <family val="4"/>
        <charset val="136"/>
      </rPr>
      <t>彩富</t>
    </r>
  </si>
  <si>
    <r>
      <t xml:space="preserve"> </t>
    </r>
    <r>
      <rPr>
        <sz val="12"/>
        <color theme="1"/>
        <rFont val="標楷體"/>
        <family val="4"/>
        <charset val="136"/>
      </rPr>
      <t>同亨</t>
    </r>
  </si>
  <si>
    <r>
      <t xml:space="preserve"> </t>
    </r>
    <r>
      <rPr>
        <sz val="12"/>
        <color theme="1"/>
        <rFont val="標楷體"/>
        <family val="4"/>
        <charset val="136"/>
      </rPr>
      <t>三聯</t>
    </r>
  </si>
  <si>
    <r>
      <t xml:space="preserve"> </t>
    </r>
    <r>
      <rPr>
        <sz val="12"/>
        <color theme="1"/>
        <rFont val="標楷體"/>
        <family val="4"/>
        <charset val="136"/>
      </rPr>
      <t>凱崴</t>
    </r>
  </si>
  <si>
    <r>
      <t xml:space="preserve"> </t>
    </r>
    <r>
      <rPr>
        <sz val="12"/>
        <color theme="1"/>
        <rFont val="標楷體"/>
        <family val="4"/>
        <charset val="136"/>
      </rPr>
      <t>永信建</t>
    </r>
  </si>
  <si>
    <r>
      <t xml:space="preserve"> </t>
    </r>
    <r>
      <rPr>
        <sz val="12"/>
        <color theme="1"/>
        <rFont val="標楷體"/>
        <family val="4"/>
        <charset val="136"/>
      </rPr>
      <t>德昌</t>
    </r>
  </si>
  <si>
    <r>
      <t xml:space="preserve"> </t>
    </r>
    <r>
      <rPr>
        <sz val="12"/>
        <color theme="1"/>
        <rFont val="標楷體"/>
        <family val="4"/>
        <charset val="136"/>
      </rPr>
      <t>力麒</t>
    </r>
  </si>
  <si>
    <r>
      <t xml:space="preserve"> </t>
    </r>
    <r>
      <rPr>
        <sz val="12"/>
        <color theme="1"/>
        <rFont val="標楷體"/>
        <family val="4"/>
        <charset val="136"/>
      </rPr>
      <t>三豐</t>
    </r>
  </si>
  <si>
    <r>
      <t xml:space="preserve"> </t>
    </r>
    <r>
      <rPr>
        <sz val="12"/>
        <color theme="1"/>
        <rFont val="標楷體"/>
        <family val="4"/>
        <charset val="136"/>
      </rPr>
      <t>雙喜</t>
    </r>
  </si>
  <si>
    <r>
      <t xml:space="preserve"> </t>
    </r>
    <r>
      <rPr>
        <sz val="12"/>
        <color theme="1"/>
        <rFont val="標楷體"/>
        <family val="4"/>
        <charset val="136"/>
      </rPr>
      <t>力泰</t>
    </r>
  </si>
  <si>
    <r>
      <t xml:space="preserve"> </t>
    </r>
    <r>
      <rPr>
        <sz val="12"/>
        <color theme="1"/>
        <rFont val="標楷體"/>
        <family val="4"/>
        <charset val="136"/>
      </rPr>
      <t>豐謙</t>
    </r>
  </si>
  <si>
    <r>
      <t xml:space="preserve"> </t>
    </r>
    <r>
      <rPr>
        <sz val="12"/>
        <color theme="1"/>
        <rFont val="標楷體"/>
        <family val="4"/>
        <charset val="136"/>
      </rPr>
      <t>鉅陞</t>
    </r>
  </si>
  <si>
    <r>
      <t xml:space="preserve"> </t>
    </r>
    <r>
      <rPr>
        <sz val="12"/>
        <color theme="1"/>
        <rFont val="標楷體"/>
        <family val="4"/>
        <charset val="136"/>
      </rPr>
      <t>龍巖</t>
    </r>
  </si>
  <si>
    <r>
      <t xml:space="preserve"> </t>
    </r>
    <r>
      <rPr>
        <sz val="12"/>
        <color theme="1"/>
        <rFont val="標楷體"/>
        <family val="4"/>
        <charset val="136"/>
      </rPr>
      <t>聖暉</t>
    </r>
    <r>
      <rPr>
        <sz val="12"/>
        <color theme="1"/>
        <rFont val="Times New Roman"/>
        <family val="1"/>
      </rPr>
      <t>*</t>
    </r>
  </si>
  <si>
    <r>
      <t xml:space="preserve"> </t>
    </r>
    <r>
      <rPr>
        <sz val="12"/>
        <color theme="1"/>
        <rFont val="標楷體"/>
        <family val="4"/>
        <charset val="136"/>
      </rPr>
      <t>桓鼎</t>
    </r>
    <r>
      <rPr>
        <sz val="12"/>
        <color theme="1"/>
        <rFont val="Times New Roman"/>
        <family val="1"/>
      </rPr>
      <t>-KY</t>
    </r>
  </si>
  <si>
    <r>
      <t xml:space="preserve"> </t>
    </r>
    <r>
      <rPr>
        <sz val="12"/>
        <color theme="1"/>
        <rFont val="標楷體"/>
        <family val="4"/>
        <charset val="136"/>
      </rPr>
      <t>台聯櫃</t>
    </r>
  </si>
  <si>
    <r>
      <t xml:space="preserve"> </t>
    </r>
    <r>
      <rPr>
        <sz val="12"/>
        <color theme="1"/>
        <rFont val="標楷體"/>
        <family val="4"/>
        <charset val="136"/>
      </rPr>
      <t>陸海</t>
    </r>
  </si>
  <si>
    <r>
      <t xml:space="preserve"> </t>
    </r>
    <r>
      <rPr>
        <sz val="12"/>
        <color theme="1"/>
        <rFont val="標楷體"/>
        <family val="4"/>
        <charset val="136"/>
      </rPr>
      <t>中連</t>
    </r>
  </si>
  <si>
    <r>
      <t xml:space="preserve"> </t>
    </r>
    <r>
      <rPr>
        <sz val="12"/>
        <color theme="1"/>
        <rFont val="標楷體"/>
        <family val="4"/>
        <charset val="136"/>
      </rPr>
      <t>中菲行</t>
    </r>
  </si>
  <si>
    <r>
      <t xml:space="preserve"> </t>
    </r>
    <r>
      <rPr>
        <sz val="12"/>
        <color theme="1"/>
        <rFont val="標楷體"/>
        <family val="4"/>
        <charset val="136"/>
      </rPr>
      <t>劍湖山</t>
    </r>
  </si>
  <si>
    <r>
      <t xml:space="preserve"> </t>
    </r>
    <r>
      <rPr>
        <sz val="12"/>
        <color theme="1"/>
        <rFont val="標楷體"/>
        <family val="4"/>
        <charset val="136"/>
      </rPr>
      <t>亞都</t>
    </r>
  </si>
  <si>
    <r>
      <t xml:space="preserve"> </t>
    </r>
    <r>
      <rPr>
        <sz val="12"/>
        <color theme="1"/>
        <rFont val="標楷體"/>
        <family val="4"/>
        <charset val="136"/>
      </rPr>
      <t>老爺知</t>
    </r>
  </si>
  <si>
    <r>
      <t xml:space="preserve"> </t>
    </r>
    <r>
      <rPr>
        <sz val="12"/>
        <color theme="1"/>
        <rFont val="標楷體"/>
        <family val="4"/>
        <charset val="136"/>
      </rPr>
      <t>致和證</t>
    </r>
  </si>
  <si>
    <r>
      <t xml:space="preserve"> </t>
    </r>
    <r>
      <rPr>
        <sz val="12"/>
        <color theme="1"/>
        <rFont val="標楷體"/>
        <family val="4"/>
        <charset val="136"/>
      </rPr>
      <t>台名</t>
    </r>
  </si>
  <si>
    <r>
      <t xml:space="preserve"> </t>
    </r>
    <r>
      <rPr>
        <sz val="12"/>
        <color theme="1"/>
        <rFont val="標楷體"/>
        <family val="4"/>
        <charset val="136"/>
      </rPr>
      <t>德記</t>
    </r>
  </si>
  <si>
    <r>
      <t xml:space="preserve"> </t>
    </r>
    <r>
      <rPr>
        <sz val="12"/>
        <color theme="1"/>
        <rFont val="標楷體"/>
        <family val="4"/>
        <charset val="136"/>
      </rPr>
      <t>全家</t>
    </r>
  </si>
  <si>
    <r>
      <t xml:space="preserve"> </t>
    </r>
    <r>
      <rPr>
        <sz val="12"/>
        <color theme="1"/>
        <rFont val="標楷體"/>
        <family val="4"/>
        <charset val="136"/>
      </rPr>
      <t>寶雅</t>
    </r>
  </si>
  <si>
    <r>
      <t xml:space="preserve"> </t>
    </r>
    <r>
      <rPr>
        <sz val="12"/>
        <color theme="1"/>
        <rFont val="標楷體"/>
        <family val="4"/>
        <charset val="136"/>
      </rPr>
      <t>南仁湖</t>
    </r>
  </si>
  <si>
    <r>
      <t xml:space="preserve"> </t>
    </r>
    <r>
      <rPr>
        <sz val="12"/>
        <color theme="1"/>
        <rFont val="標楷體"/>
        <family val="4"/>
        <charset val="136"/>
      </rPr>
      <t>宏遠證</t>
    </r>
  </si>
  <si>
    <r>
      <t xml:space="preserve"> </t>
    </r>
    <r>
      <rPr>
        <sz val="12"/>
        <color theme="1"/>
        <rFont val="標楷體"/>
        <family val="4"/>
        <charset val="136"/>
      </rPr>
      <t>康和證</t>
    </r>
  </si>
  <si>
    <r>
      <t xml:space="preserve"> </t>
    </r>
    <r>
      <rPr>
        <sz val="12"/>
        <color theme="1"/>
        <rFont val="標楷體"/>
        <family val="4"/>
        <charset val="136"/>
      </rPr>
      <t>大展證</t>
    </r>
  </si>
  <si>
    <r>
      <t xml:space="preserve"> </t>
    </r>
    <r>
      <rPr>
        <sz val="12"/>
        <color theme="1"/>
        <rFont val="標楷體"/>
        <family val="4"/>
        <charset val="136"/>
      </rPr>
      <t>美好證</t>
    </r>
  </si>
  <si>
    <r>
      <t xml:space="preserve"> </t>
    </r>
    <r>
      <rPr>
        <sz val="12"/>
        <color theme="1"/>
        <rFont val="標楷體"/>
        <family val="4"/>
        <charset val="136"/>
      </rPr>
      <t>元大期</t>
    </r>
  </si>
  <si>
    <r>
      <t xml:space="preserve"> </t>
    </r>
    <r>
      <rPr>
        <sz val="12"/>
        <color theme="1"/>
        <rFont val="標楷體"/>
        <family val="4"/>
        <charset val="136"/>
      </rPr>
      <t>福邦證</t>
    </r>
  </si>
  <si>
    <r>
      <t xml:space="preserve"> </t>
    </r>
    <r>
      <rPr>
        <sz val="12"/>
        <color theme="1"/>
        <rFont val="標楷體"/>
        <family val="4"/>
        <charset val="136"/>
      </rPr>
      <t>寬魚國際</t>
    </r>
  </si>
  <si>
    <r>
      <t xml:space="preserve"> </t>
    </r>
    <r>
      <rPr>
        <sz val="12"/>
        <color theme="1"/>
        <rFont val="標楷體"/>
        <family val="4"/>
        <charset val="136"/>
      </rPr>
      <t>合邦</t>
    </r>
  </si>
  <si>
    <r>
      <t xml:space="preserve"> </t>
    </r>
    <r>
      <rPr>
        <sz val="12"/>
        <color theme="1"/>
        <rFont val="標楷體"/>
        <family val="4"/>
        <charset val="136"/>
      </rPr>
      <t>創惟</t>
    </r>
  </si>
  <si>
    <r>
      <t xml:space="preserve"> </t>
    </r>
    <r>
      <rPr>
        <sz val="12"/>
        <color theme="1"/>
        <rFont val="標楷體"/>
        <family val="4"/>
        <charset val="136"/>
      </rPr>
      <t>亞元</t>
    </r>
  </si>
  <si>
    <r>
      <t xml:space="preserve"> </t>
    </r>
    <r>
      <rPr>
        <sz val="12"/>
        <color theme="1"/>
        <rFont val="標楷體"/>
        <family val="4"/>
        <charset val="136"/>
      </rPr>
      <t>大宇資</t>
    </r>
  </si>
  <si>
    <r>
      <t xml:space="preserve"> </t>
    </r>
    <r>
      <rPr>
        <sz val="12"/>
        <color theme="1"/>
        <rFont val="標楷體"/>
        <family val="4"/>
        <charset val="136"/>
      </rPr>
      <t>亞矽</t>
    </r>
  </si>
  <si>
    <r>
      <t xml:space="preserve"> </t>
    </r>
    <r>
      <rPr>
        <sz val="12"/>
        <color theme="1"/>
        <rFont val="標楷體"/>
        <family val="4"/>
        <charset val="136"/>
      </rPr>
      <t>久威</t>
    </r>
  </si>
  <si>
    <r>
      <t xml:space="preserve"> </t>
    </r>
    <r>
      <rPr>
        <sz val="12"/>
        <color theme="1"/>
        <rFont val="標楷體"/>
        <family val="4"/>
        <charset val="136"/>
      </rPr>
      <t>建達</t>
    </r>
  </si>
  <si>
    <r>
      <t xml:space="preserve"> </t>
    </r>
    <r>
      <rPr>
        <sz val="12"/>
        <color theme="1"/>
        <rFont val="標楷體"/>
        <family val="4"/>
        <charset val="136"/>
      </rPr>
      <t>新普</t>
    </r>
  </si>
  <si>
    <r>
      <t xml:space="preserve"> </t>
    </r>
    <r>
      <rPr>
        <sz val="12"/>
        <color theme="1"/>
        <rFont val="標楷體"/>
        <family val="4"/>
        <charset val="136"/>
      </rPr>
      <t>擎邦</t>
    </r>
  </si>
  <si>
    <r>
      <t xml:space="preserve"> </t>
    </r>
    <r>
      <rPr>
        <sz val="12"/>
        <color theme="1"/>
        <rFont val="標楷體"/>
        <family val="4"/>
        <charset val="136"/>
      </rPr>
      <t>上奇</t>
    </r>
  </si>
  <si>
    <r>
      <t xml:space="preserve"> </t>
    </r>
    <r>
      <rPr>
        <sz val="12"/>
        <color theme="1"/>
        <rFont val="標楷體"/>
        <family val="4"/>
        <charset val="136"/>
      </rPr>
      <t>業強</t>
    </r>
  </si>
  <si>
    <r>
      <t xml:space="preserve"> </t>
    </r>
    <r>
      <rPr>
        <sz val="12"/>
        <color theme="1"/>
        <rFont val="標楷體"/>
        <family val="4"/>
        <charset val="136"/>
      </rPr>
      <t>廣運</t>
    </r>
  </si>
  <si>
    <r>
      <t xml:space="preserve"> </t>
    </r>
    <r>
      <rPr>
        <sz val="12"/>
        <color theme="1"/>
        <rFont val="標楷體"/>
        <family val="4"/>
        <charset val="136"/>
      </rPr>
      <t>信音</t>
    </r>
  </si>
  <si>
    <r>
      <t xml:space="preserve"> </t>
    </r>
    <r>
      <rPr>
        <sz val="12"/>
        <color theme="1"/>
        <rFont val="標楷體"/>
        <family val="4"/>
        <charset val="136"/>
      </rPr>
      <t>九豪</t>
    </r>
  </si>
  <si>
    <r>
      <t xml:space="preserve"> </t>
    </r>
    <r>
      <rPr>
        <sz val="12"/>
        <color theme="1"/>
        <rFont val="標楷體"/>
        <family val="4"/>
        <charset val="136"/>
      </rPr>
      <t>普誠</t>
    </r>
  </si>
  <si>
    <r>
      <t xml:space="preserve"> </t>
    </r>
    <r>
      <rPr>
        <sz val="12"/>
        <color theme="1"/>
        <rFont val="標楷體"/>
        <family val="4"/>
        <charset val="136"/>
      </rPr>
      <t>星寶國際</t>
    </r>
  </si>
  <si>
    <r>
      <t xml:space="preserve"> </t>
    </r>
    <r>
      <rPr>
        <sz val="12"/>
        <color theme="1"/>
        <rFont val="標楷體"/>
        <family val="4"/>
        <charset val="136"/>
      </rPr>
      <t>萬旭</t>
    </r>
  </si>
  <si>
    <r>
      <t xml:space="preserve"> </t>
    </r>
    <r>
      <rPr>
        <sz val="12"/>
        <color theme="1"/>
        <rFont val="標楷體"/>
        <family val="4"/>
        <charset val="136"/>
      </rPr>
      <t>茂達</t>
    </r>
  </si>
  <si>
    <r>
      <t xml:space="preserve"> </t>
    </r>
    <r>
      <rPr>
        <sz val="12"/>
        <color theme="1"/>
        <rFont val="標楷體"/>
        <family val="4"/>
        <charset val="136"/>
      </rPr>
      <t>訊達</t>
    </r>
  </si>
  <si>
    <r>
      <t xml:space="preserve"> </t>
    </r>
    <r>
      <rPr>
        <sz val="12"/>
        <color theme="1"/>
        <rFont val="標楷體"/>
        <family val="4"/>
        <charset val="136"/>
      </rPr>
      <t>振曜</t>
    </r>
  </si>
  <si>
    <r>
      <t xml:space="preserve"> </t>
    </r>
    <r>
      <rPr>
        <sz val="12"/>
        <color theme="1"/>
        <rFont val="標楷體"/>
        <family val="4"/>
        <charset val="136"/>
      </rPr>
      <t>得利影</t>
    </r>
  </si>
  <si>
    <r>
      <t xml:space="preserve"> </t>
    </r>
    <r>
      <rPr>
        <sz val="12"/>
        <color theme="1"/>
        <rFont val="標楷體"/>
        <family val="4"/>
        <charset val="136"/>
      </rPr>
      <t>耕興</t>
    </r>
  </si>
  <si>
    <r>
      <t xml:space="preserve"> </t>
    </r>
    <r>
      <rPr>
        <sz val="12"/>
        <color theme="1"/>
        <rFont val="標楷體"/>
        <family val="4"/>
        <charset val="136"/>
      </rPr>
      <t>頎邦</t>
    </r>
  </si>
  <si>
    <r>
      <t xml:space="preserve"> </t>
    </r>
    <r>
      <rPr>
        <sz val="12"/>
        <color theme="1"/>
        <rFont val="標楷體"/>
        <family val="4"/>
        <charset val="136"/>
      </rPr>
      <t>驊宏資</t>
    </r>
  </si>
  <si>
    <r>
      <t xml:space="preserve"> </t>
    </r>
    <r>
      <rPr>
        <sz val="12"/>
        <color theme="1"/>
        <rFont val="標楷體"/>
        <family val="4"/>
        <charset val="136"/>
      </rPr>
      <t>撼訊</t>
    </r>
  </si>
  <si>
    <r>
      <t xml:space="preserve"> </t>
    </r>
    <r>
      <rPr>
        <sz val="12"/>
        <color theme="1"/>
        <rFont val="標楷體"/>
        <family val="4"/>
        <charset val="136"/>
      </rPr>
      <t>晉倫</t>
    </r>
  </si>
  <si>
    <r>
      <t xml:space="preserve"> </t>
    </r>
    <r>
      <rPr>
        <sz val="12"/>
        <color theme="1"/>
        <rFont val="標楷體"/>
        <family val="4"/>
        <charset val="136"/>
      </rPr>
      <t>順發</t>
    </r>
  </si>
  <si>
    <r>
      <t xml:space="preserve"> </t>
    </r>
    <r>
      <rPr>
        <sz val="12"/>
        <color theme="1"/>
        <rFont val="標楷體"/>
        <family val="4"/>
        <charset val="136"/>
      </rPr>
      <t>松上</t>
    </r>
  </si>
  <si>
    <r>
      <t xml:space="preserve"> </t>
    </r>
    <r>
      <rPr>
        <sz val="12"/>
        <color theme="1"/>
        <rFont val="標楷體"/>
        <family val="4"/>
        <charset val="136"/>
      </rPr>
      <t>禾昌</t>
    </r>
  </si>
  <si>
    <r>
      <t xml:space="preserve"> </t>
    </r>
    <r>
      <rPr>
        <sz val="12"/>
        <color theme="1"/>
        <rFont val="標楷體"/>
        <family val="4"/>
        <charset val="136"/>
      </rPr>
      <t>欣技</t>
    </r>
  </si>
  <si>
    <r>
      <t xml:space="preserve"> </t>
    </r>
    <r>
      <rPr>
        <sz val="12"/>
        <color theme="1"/>
        <rFont val="標楷體"/>
        <family val="4"/>
        <charset val="136"/>
      </rPr>
      <t>捷波</t>
    </r>
  </si>
  <si>
    <r>
      <t xml:space="preserve"> </t>
    </r>
    <r>
      <rPr>
        <sz val="12"/>
        <color theme="1"/>
        <rFont val="標楷體"/>
        <family val="4"/>
        <charset val="136"/>
      </rPr>
      <t>華電網</t>
    </r>
  </si>
  <si>
    <r>
      <t xml:space="preserve"> </t>
    </r>
    <r>
      <rPr>
        <sz val="12"/>
        <color theme="1"/>
        <rFont val="標楷體"/>
        <family val="4"/>
        <charset val="136"/>
      </rPr>
      <t>久正</t>
    </r>
  </si>
  <si>
    <r>
      <t xml:space="preserve"> </t>
    </r>
    <r>
      <rPr>
        <sz val="12"/>
        <color theme="1"/>
        <rFont val="標楷體"/>
        <family val="4"/>
        <charset val="136"/>
      </rPr>
      <t>昱泉</t>
    </r>
  </si>
  <si>
    <r>
      <t xml:space="preserve"> </t>
    </r>
    <r>
      <rPr>
        <sz val="12"/>
        <color theme="1"/>
        <rFont val="標楷體"/>
        <family val="4"/>
        <charset val="136"/>
      </rPr>
      <t>統振</t>
    </r>
  </si>
  <si>
    <r>
      <t xml:space="preserve"> </t>
    </r>
    <r>
      <rPr>
        <sz val="12"/>
        <color theme="1"/>
        <rFont val="標楷體"/>
        <family val="4"/>
        <charset val="136"/>
      </rPr>
      <t>大城地產</t>
    </r>
  </si>
  <si>
    <r>
      <t xml:space="preserve"> </t>
    </r>
    <r>
      <rPr>
        <sz val="12"/>
        <color theme="1"/>
        <rFont val="標楷體"/>
        <family val="4"/>
        <charset val="136"/>
      </rPr>
      <t>信昌電</t>
    </r>
  </si>
  <si>
    <r>
      <t xml:space="preserve"> </t>
    </r>
    <r>
      <rPr>
        <sz val="12"/>
        <color theme="1"/>
        <rFont val="標楷體"/>
        <family val="4"/>
        <charset val="136"/>
      </rPr>
      <t>安碁</t>
    </r>
  </si>
  <si>
    <r>
      <t xml:space="preserve"> </t>
    </r>
    <r>
      <rPr>
        <sz val="12"/>
        <color theme="1"/>
        <rFont val="標楷體"/>
        <family val="4"/>
        <charset val="136"/>
      </rPr>
      <t>立敦</t>
    </r>
  </si>
  <si>
    <r>
      <t xml:space="preserve"> </t>
    </r>
    <r>
      <rPr>
        <sz val="12"/>
        <color theme="1"/>
        <rFont val="標楷體"/>
        <family val="4"/>
        <charset val="136"/>
      </rPr>
      <t>亞通</t>
    </r>
  </si>
  <si>
    <r>
      <t xml:space="preserve"> </t>
    </r>
    <r>
      <rPr>
        <sz val="12"/>
        <color theme="1"/>
        <rFont val="標楷體"/>
        <family val="4"/>
        <charset val="136"/>
      </rPr>
      <t>橘子</t>
    </r>
  </si>
  <si>
    <r>
      <t xml:space="preserve"> </t>
    </r>
    <r>
      <rPr>
        <sz val="12"/>
        <color theme="1"/>
        <rFont val="標楷體"/>
        <family val="4"/>
        <charset val="136"/>
      </rPr>
      <t>合晶</t>
    </r>
  </si>
  <si>
    <r>
      <t xml:space="preserve"> </t>
    </r>
    <r>
      <rPr>
        <sz val="12"/>
        <color theme="1"/>
        <rFont val="標楷體"/>
        <family val="4"/>
        <charset val="136"/>
      </rPr>
      <t>幃翔</t>
    </r>
  </si>
  <si>
    <r>
      <t xml:space="preserve"> </t>
    </r>
    <r>
      <rPr>
        <sz val="12"/>
        <color theme="1"/>
        <rFont val="標楷體"/>
        <family val="4"/>
        <charset val="136"/>
      </rPr>
      <t>新潤</t>
    </r>
  </si>
  <si>
    <r>
      <t xml:space="preserve"> </t>
    </r>
    <r>
      <rPr>
        <sz val="12"/>
        <color theme="1"/>
        <rFont val="標楷體"/>
        <family val="4"/>
        <charset val="136"/>
      </rPr>
      <t>萬潤</t>
    </r>
  </si>
  <si>
    <r>
      <t xml:space="preserve"> </t>
    </r>
    <r>
      <rPr>
        <sz val="12"/>
        <color theme="1"/>
        <rFont val="標楷體"/>
        <family val="4"/>
        <charset val="136"/>
      </rPr>
      <t>廣明</t>
    </r>
  </si>
  <si>
    <r>
      <t xml:space="preserve"> </t>
    </r>
    <r>
      <rPr>
        <sz val="12"/>
        <color theme="1"/>
        <rFont val="標楷體"/>
        <family val="4"/>
        <charset val="136"/>
      </rPr>
      <t>萬泰科</t>
    </r>
  </si>
  <si>
    <r>
      <t xml:space="preserve"> </t>
    </r>
    <r>
      <rPr>
        <sz val="12"/>
        <color theme="1"/>
        <rFont val="標楷體"/>
        <family val="4"/>
        <charset val="136"/>
      </rPr>
      <t>育富</t>
    </r>
  </si>
  <si>
    <r>
      <t xml:space="preserve"> </t>
    </r>
    <r>
      <rPr>
        <sz val="12"/>
        <color theme="1"/>
        <rFont val="標楷體"/>
        <family val="4"/>
        <charset val="136"/>
      </rPr>
      <t>詩肯</t>
    </r>
  </si>
  <si>
    <r>
      <t xml:space="preserve"> </t>
    </r>
    <r>
      <rPr>
        <sz val="12"/>
        <color theme="1"/>
        <rFont val="標楷體"/>
        <family val="4"/>
        <charset val="136"/>
      </rPr>
      <t>瑞築</t>
    </r>
  </si>
  <si>
    <r>
      <t xml:space="preserve"> </t>
    </r>
    <r>
      <rPr>
        <sz val="12"/>
        <color theme="1"/>
        <rFont val="標楷體"/>
        <family val="4"/>
        <charset val="136"/>
      </rPr>
      <t>天品</t>
    </r>
  </si>
  <si>
    <r>
      <t xml:space="preserve"> </t>
    </r>
    <r>
      <rPr>
        <sz val="12"/>
        <color theme="1"/>
        <rFont val="標楷體"/>
        <family val="4"/>
        <charset val="136"/>
      </rPr>
      <t>海韻電</t>
    </r>
  </si>
  <si>
    <r>
      <t xml:space="preserve"> </t>
    </r>
    <r>
      <rPr>
        <sz val="12"/>
        <color theme="1"/>
        <rFont val="標楷體"/>
        <family val="4"/>
        <charset val="136"/>
      </rPr>
      <t>艾華</t>
    </r>
  </si>
  <si>
    <r>
      <t xml:space="preserve"> </t>
    </r>
    <r>
      <rPr>
        <sz val="12"/>
        <color theme="1"/>
        <rFont val="標楷體"/>
        <family val="4"/>
        <charset val="136"/>
      </rPr>
      <t>雷科</t>
    </r>
  </si>
  <si>
    <r>
      <t xml:space="preserve"> </t>
    </r>
    <r>
      <rPr>
        <sz val="12"/>
        <color theme="1"/>
        <rFont val="標楷體"/>
        <family val="4"/>
        <charset val="136"/>
      </rPr>
      <t>日揚</t>
    </r>
  </si>
  <si>
    <r>
      <t xml:space="preserve"> </t>
    </r>
    <r>
      <rPr>
        <sz val="12"/>
        <color theme="1"/>
        <rFont val="標楷體"/>
        <family val="4"/>
        <charset val="136"/>
      </rPr>
      <t>慶生</t>
    </r>
  </si>
  <si>
    <r>
      <t xml:space="preserve"> </t>
    </r>
    <r>
      <rPr>
        <sz val="12"/>
        <color theme="1"/>
        <rFont val="標楷體"/>
        <family val="4"/>
        <charset val="136"/>
      </rPr>
      <t>理銘</t>
    </r>
  </si>
  <si>
    <r>
      <t xml:space="preserve"> </t>
    </r>
    <r>
      <rPr>
        <sz val="12"/>
        <color theme="1"/>
        <rFont val="標楷體"/>
        <family val="4"/>
        <charset val="136"/>
      </rPr>
      <t>中探針</t>
    </r>
  </si>
  <si>
    <r>
      <t xml:space="preserve"> </t>
    </r>
    <r>
      <rPr>
        <sz val="12"/>
        <color theme="1"/>
        <rFont val="標楷體"/>
        <family val="4"/>
        <charset val="136"/>
      </rPr>
      <t>豪勉</t>
    </r>
  </si>
  <si>
    <r>
      <t xml:space="preserve"> </t>
    </r>
    <r>
      <rPr>
        <sz val="12"/>
        <color theme="1"/>
        <rFont val="標楷體"/>
        <family val="4"/>
        <charset val="136"/>
      </rPr>
      <t>富旺</t>
    </r>
  </si>
  <si>
    <r>
      <t xml:space="preserve"> </t>
    </r>
    <r>
      <rPr>
        <sz val="12"/>
        <color theme="1"/>
        <rFont val="標楷體"/>
        <family val="4"/>
        <charset val="136"/>
      </rPr>
      <t>岳豐</t>
    </r>
  </si>
  <si>
    <r>
      <t xml:space="preserve"> </t>
    </r>
    <r>
      <rPr>
        <sz val="12"/>
        <color theme="1"/>
        <rFont val="標楷體"/>
        <family val="4"/>
        <charset val="136"/>
      </rPr>
      <t>晉泰</t>
    </r>
  </si>
  <si>
    <r>
      <t xml:space="preserve"> </t>
    </r>
    <r>
      <rPr>
        <sz val="12"/>
        <color theme="1"/>
        <rFont val="標楷體"/>
        <family val="4"/>
        <charset val="136"/>
      </rPr>
      <t>上揚</t>
    </r>
  </si>
  <si>
    <r>
      <t xml:space="preserve"> </t>
    </r>
    <r>
      <rPr>
        <sz val="12"/>
        <color theme="1"/>
        <rFont val="標楷體"/>
        <family val="4"/>
        <charset val="136"/>
      </rPr>
      <t>旺矽</t>
    </r>
  </si>
  <si>
    <r>
      <t xml:space="preserve"> </t>
    </r>
    <r>
      <rPr>
        <sz val="12"/>
        <color theme="1"/>
        <rFont val="標楷體"/>
        <family val="4"/>
        <charset val="136"/>
      </rPr>
      <t>茂綸</t>
    </r>
  </si>
  <si>
    <r>
      <t xml:space="preserve"> </t>
    </r>
    <r>
      <rPr>
        <sz val="12"/>
        <color theme="1"/>
        <rFont val="標楷體"/>
        <family val="4"/>
        <charset val="136"/>
      </rPr>
      <t>全譜</t>
    </r>
  </si>
  <si>
    <r>
      <t xml:space="preserve"> </t>
    </r>
    <r>
      <rPr>
        <sz val="12"/>
        <color theme="1"/>
        <rFont val="標楷體"/>
        <family val="4"/>
        <charset val="136"/>
      </rPr>
      <t>研通</t>
    </r>
  </si>
  <si>
    <r>
      <t xml:space="preserve"> </t>
    </r>
    <r>
      <rPr>
        <sz val="12"/>
        <color theme="1"/>
        <rFont val="標楷體"/>
        <family val="4"/>
        <charset val="136"/>
      </rPr>
      <t>系微</t>
    </r>
  </si>
  <si>
    <r>
      <t xml:space="preserve"> </t>
    </r>
    <r>
      <rPr>
        <sz val="12"/>
        <color theme="1"/>
        <rFont val="標楷體"/>
        <family val="4"/>
        <charset val="136"/>
      </rPr>
      <t>旺玖</t>
    </r>
  </si>
  <si>
    <r>
      <t xml:space="preserve"> </t>
    </r>
    <r>
      <rPr>
        <sz val="12"/>
        <color theme="1"/>
        <rFont val="標楷體"/>
        <family val="4"/>
        <charset val="136"/>
      </rPr>
      <t>高僑</t>
    </r>
  </si>
  <si>
    <r>
      <t xml:space="preserve"> </t>
    </r>
    <r>
      <rPr>
        <sz val="12"/>
        <color theme="1"/>
        <rFont val="標楷體"/>
        <family val="4"/>
        <charset val="136"/>
      </rPr>
      <t>康呈</t>
    </r>
  </si>
  <si>
    <r>
      <t xml:space="preserve"> </t>
    </r>
    <r>
      <rPr>
        <sz val="12"/>
        <color theme="1"/>
        <rFont val="標楷體"/>
        <family val="4"/>
        <charset val="136"/>
      </rPr>
      <t>驊訊</t>
    </r>
  </si>
  <si>
    <r>
      <t xml:space="preserve"> </t>
    </r>
    <r>
      <rPr>
        <sz val="12"/>
        <color theme="1"/>
        <rFont val="標楷體"/>
        <family val="4"/>
        <charset val="136"/>
      </rPr>
      <t>松崗</t>
    </r>
  </si>
  <si>
    <r>
      <t xml:space="preserve"> </t>
    </r>
    <r>
      <rPr>
        <sz val="12"/>
        <color theme="1"/>
        <rFont val="標楷體"/>
        <family val="4"/>
        <charset val="136"/>
      </rPr>
      <t>易通展</t>
    </r>
  </si>
  <si>
    <r>
      <t xml:space="preserve"> </t>
    </r>
    <r>
      <rPr>
        <sz val="12"/>
        <color theme="1"/>
        <rFont val="標楷體"/>
        <family val="4"/>
        <charset val="136"/>
      </rPr>
      <t>立康</t>
    </r>
  </si>
  <si>
    <r>
      <t xml:space="preserve"> </t>
    </r>
    <r>
      <rPr>
        <sz val="12"/>
        <color theme="1"/>
        <rFont val="標楷體"/>
        <family val="4"/>
        <charset val="136"/>
      </rPr>
      <t>茂迪</t>
    </r>
  </si>
  <si>
    <r>
      <t xml:space="preserve"> </t>
    </r>
    <r>
      <rPr>
        <sz val="12"/>
        <color theme="1"/>
        <rFont val="標楷體"/>
        <family val="4"/>
        <charset val="136"/>
      </rPr>
      <t>立端</t>
    </r>
  </si>
  <si>
    <r>
      <t xml:space="preserve"> </t>
    </r>
    <r>
      <rPr>
        <sz val="12"/>
        <color theme="1"/>
        <rFont val="標楷體"/>
        <family val="4"/>
        <charset val="136"/>
      </rPr>
      <t>臺龍</t>
    </r>
  </si>
  <si>
    <r>
      <t xml:space="preserve"> </t>
    </r>
    <r>
      <rPr>
        <sz val="12"/>
        <color theme="1"/>
        <rFont val="標楷體"/>
        <family val="4"/>
        <charset val="136"/>
      </rPr>
      <t>淇譽電</t>
    </r>
  </si>
  <si>
    <r>
      <t xml:space="preserve"> </t>
    </r>
    <r>
      <rPr>
        <sz val="12"/>
        <color theme="1"/>
        <rFont val="標楷體"/>
        <family val="4"/>
        <charset val="136"/>
      </rPr>
      <t>沛波</t>
    </r>
  </si>
  <si>
    <r>
      <t xml:space="preserve"> </t>
    </r>
    <r>
      <rPr>
        <sz val="12"/>
        <color theme="1"/>
        <rFont val="標楷體"/>
        <family val="4"/>
        <charset val="136"/>
      </rPr>
      <t>百徽</t>
    </r>
  </si>
  <si>
    <r>
      <t xml:space="preserve"> </t>
    </r>
    <r>
      <rPr>
        <sz val="12"/>
        <color theme="1"/>
        <rFont val="標楷體"/>
        <family val="4"/>
        <charset val="136"/>
      </rPr>
      <t>久元</t>
    </r>
  </si>
  <si>
    <r>
      <t xml:space="preserve"> </t>
    </r>
    <r>
      <rPr>
        <sz val="12"/>
        <color theme="1"/>
        <rFont val="標楷體"/>
        <family val="4"/>
        <charset val="136"/>
      </rPr>
      <t>普萊德</t>
    </r>
  </si>
  <si>
    <r>
      <t xml:space="preserve"> </t>
    </r>
    <r>
      <rPr>
        <sz val="12"/>
        <color theme="1"/>
        <rFont val="標楷體"/>
        <family val="4"/>
        <charset val="136"/>
      </rPr>
      <t>富裔</t>
    </r>
  </si>
  <si>
    <r>
      <t xml:space="preserve"> </t>
    </r>
    <r>
      <rPr>
        <sz val="12"/>
        <color theme="1"/>
        <rFont val="標楷體"/>
        <family val="4"/>
        <charset val="136"/>
      </rPr>
      <t>方土昶</t>
    </r>
  </si>
  <si>
    <r>
      <t xml:space="preserve"> </t>
    </r>
    <r>
      <rPr>
        <sz val="12"/>
        <color theme="1"/>
        <rFont val="標楷體"/>
        <family val="4"/>
        <charset val="136"/>
      </rPr>
      <t>泰詠</t>
    </r>
  </si>
  <si>
    <r>
      <t xml:space="preserve"> </t>
    </r>
    <r>
      <rPr>
        <sz val="12"/>
        <color theme="1"/>
        <rFont val="標楷體"/>
        <family val="4"/>
        <charset val="136"/>
      </rPr>
      <t>倍微</t>
    </r>
  </si>
  <si>
    <r>
      <t xml:space="preserve"> </t>
    </r>
    <r>
      <rPr>
        <sz val="12"/>
        <color theme="1"/>
        <rFont val="標楷體"/>
        <family val="4"/>
        <charset val="136"/>
      </rPr>
      <t>台燿</t>
    </r>
  </si>
  <si>
    <r>
      <t xml:space="preserve"> </t>
    </r>
    <r>
      <rPr>
        <sz val="12"/>
        <color theme="1"/>
        <rFont val="標楷體"/>
        <family val="4"/>
        <charset val="136"/>
      </rPr>
      <t>元山</t>
    </r>
  </si>
  <si>
    <r>
      <t xml:space="preserve"> </t>
    </r>
    <r>
      <rPr>
        <sz val="12"/>
        <color theme="1"/>
        <rFont val="標楷體"/>
        <family val="4"/>
        <charset val="136"/>
      </rPr>
      <t>安鈦克</t>
    </r>
  </si>
  <si>
    <r>
      <t xml:space="preserve"> </t>
    </r>
    <r>
      <rPr>
        <sz val="12"/>
        <color theme="1"/>
        <rFont val="標楷體"/>
        <family val="4"/>
        <charset val="136"/>
      </rPr>
      <t>胡連</t>
    </r>
  </si>
  <si>
    <r>
      <t xml:space="preserve"> </t>
    </r>
    <r>
      <rPr>
        <sz val="12"/>
        <color theme="1"/>
        <rFont val="標楷體"/>
        <family val="4"/>
        <charset val="136"/>
      </rPr>
      <t>佳邦</t>
    </r>
  </si>
  <si>
    <r>
      <t xml:space="preserve"> </t>
    </r>
    <r>
      <rPr>
        <sz val="12"/>
        <color theme="1"/>
        <rFont val="標楷體"/>
        <family val="4"/>
        <charset val="136"/>
      </rPr>
      <t>元隆</t>
    </r>
  </si>
  <si>
    <r>
      <t xml:space="preserve"> </t>
    </r>
    <r>
      <rPr>
        <sz val="12"/>
        <color theme="1"/>
        <rFont val="標楷體"/>
        <family val="4"/>
        <charset val="136"/>
      </rPr>
      <t>良維</t>
    </r>
  </si>
  <si>
    <r>
      <t xml:space="preserve"> </t>
    </r>
    <r>
      <rPr>
        <sz val="12"/>
        <color theme="1"/>
        <rFont val="標楷體"/>
        <family val="4"/>
        <charset val="136"/>
      </rPr>
      <t>沛亨</t>
    </r>
  </si>
  <si>
    <r>
      <t xml:space="preserve"> </t>
    </r>
    <r>
      <rPr>
        <sz val="12"/>
        <color theme="1"/>
        <rFont val="標楷體"/>
        <family val="4"/>
        <charset val="136"/>
      </rPr>
      <t>迅德</t>
    </r>
  </si>
  <si>
    <r>
      <t xml:space="preserve"> </t>
    </r>
    <r>
      <rPr>
        <sz val="12"/>
        <color theme="1"/>
        <rFont val="標楷體"/>
        <family val="4"/>
        <charset val="136"/>
      </rPr>
      <t>智基</t>
    </r>
  </si>
  <si>
    <r>
      <t xml:space="preserve"> </t>
    </r>
    <r>
      <rPr>
        <sz val="12"/>
        <color theme="1"/>
        <rFont val="標楷體"/>
        <family val="4"/>
        <charset val="136"/>
      </rPr>
      <t>通訊</t>
    </r>
    <r>
      <rPr>
        <sz val="12"/>
        <color theme="1"/>
        <rFont val="Times New Roman"/>
        <family val="1"/>
      </rPr>
      <t>-KY</t>
    </r>
  </si>
  <si>
    <r>
      <t xml:space="preserve"> </t>
    </r>
    <r>
      <rPr>
        <sz val="12"/>
        <color theme="1"/>
        <rFont val="標楷體"/>
        <family val="4"/>
        <charset val="136"/>
      </rPr>
      <t>晶焱</t>
    </r>
  </si>
  <si>
    <r>
      <t xml:space="preserve"> </t>
    </r>
    <r>
      <rPr>
        <sz val="12"/>
        <color theme="1"/>
        <rFont val="標楷體"/>
        <family val="4"/>
        <charset val="136"/>
      </rPr>
      <t>韋僑</t>
    </r>
  </si>
  <si>
    <r>
      <t xml:space="preserve"> </t>
    </r>
    <r>
      <rPr>
        <sz val="12"/>
        <color theme="1"/>
        <rFont val="標楷體"/>
        <family val="4"/>
        <charset val="136"/>
      </rPr>
      <t>詠昇</t>
    </r>
  </si>
  <si>
    <r>
      <t xml:space="preserve"> </t>
    </r>
    <r>
      <rPr>
        <sz val="12"/>
        <color theme="1"/>
        <rFont val="標楷體"/>
        <family val="4"/>
        <charset val="136"/>
      </rPr>
      <t>京晨科</t>
    </r>
  </si>
  <si>
    <r>
      <t xml:space="preserve"> </t>
    </r>
    <r>
      <rPr>
        <sz val="12"/>
        <color theme="1"/>
        <rFont val="標楷體"/>
        <family val="4"/>
        <charset val="136"/>
      </rPr>
      <t>易發</t>
    </r>
  </si>
  <si>
    <r>
      <t xml:space="preserve"> </t>
    </r>
    <r>
      <rPr>
        <sz val="12"/>
        <color theme="1"/>
        <rFont val="標楷體"/>
        <family val="4"/>
        <charset val="136"/>
      </rPr>
      <t>今展科</t>
    </r>
  </si>
  <si>
    <r>
      <t xml:space="preserve"> </t>
    </r>
    <r>
      <rPr>
        <sz val="12"/>
        <color theme="1"/>
        <rFont val="標楷體"/>
        <family val="4"/>
        <charset val="136"/>
      </rPr>
      <t>大中</t>
    </r>
  </si>
  <si>
    <r>
      <t xml:space="preserve"> </t>
    </r>
    <r>
      <rPr>
        <sz val="12"/>
        <color theme="1"/>
        <rFont val="標楷體"/>
        <family val="4"/>
        <charset val="136"/>
      </rPr>
      <t>廣錠</t>
    </r>
  </si>
  <si>
    <r>
      <t xml:space="preserve"> </t>
    </r>
    <r>
      <rPr>
        <sz val="12"/>
        <color theme="1"/>
        <rFont val="標楷體"/>
        <family val="4"/>
        <charset val="136"/>
      </rPr>
      <t>藥華藥</t>
    </r>
  </si>
  <si>
    <r>
      <t xml:space="preserve"> </t>
    </r>
    <r>
      <rPr>
        <sz val="12"/>
        <color theme="1"/>
        <rFont val="標楷體"/>
        <family val="4"/>
        <charset val="136"/>
      </rPr>
      <t>紘康</t>
    </r>
  </si>
  <si>
    <r>
      <t xml:space="preserve"> </t>
    </r>
    <r>
      <rPr>
        <sz val="12"/>
        <color theme="1"/>
        <rFont val="標楷體"/>
        <family val="4"/>
        <charset val="136"/>
      </rPr>
      <t>益得</t>
    </r>
  </si>
  <si>
    <r>
      <t xml:space="preserve"> </t>
    </r>
    <r>
      <rPr>
        <sz val="12"/>
        <color theme="1"/>
        <rFont val="標楷體"/>
        <family val="4"/>
        <charset val="136"/>
      </rPr>
      <t>神盾</t>
    </r>
  </si>
  <si>
    <r>
      <t xml:space="preserve"> </t>
    </r>
    <r>
      <rPr>
        <sz val="12"/>
        <color theme="1"/>
        <rFont val="標楷體"/>
        <family val="4"/>
        <charset val="136"/>
      </rPr>
      <t>威潤</t>
    </r>
  </si>
  <si>
    <r>
      <t xml:space="preserve"> </t>
    </r>
    <r>
      <rPr>
        <sz val="12"/>
        <color theme="1"/>
        <rFont val="標楷體"/>
        <family val="4"/>
        <charset val="136"/>
      </rPr>
      <t>大樹</t>
    </r>
  </si>
  <si>
    <r>
      <t xml:space="preserve"> </t>
    </r>
    <r>
      <rPr>
        <sz val="12"/>
        <color theme="1"/>
        <rFont val="標楷體"/>
        <family val="4"/>
        <charset val="136"/>
      </rPr>
      <t>宇智</t>
    </r>
  </si>
  <si>
    <r>
      <t xml:space="preserve"> </t>
    </r>
    <r>
      <rPr>
        <sz val="12"/>
        <color theme="1"/>
        <rFont val="標楷體"/>
        <family val="4"/>
        <charset val="136"/>
      </rPr>
      <t>保瑞</t>
    </r>
  </si>
  <si>
    <r>
      <t xml:space="preserve"> </t>
    </r>
    <r>
      <rPr>
        <sz val="12"/>
        <color theme="1"/>
        <rFont val="標楷體"/>
        <family val="4"/>
        <charset val="136"/>
      </rPr>
      <t>弘煜科</t>
    </r>
  </si>
  <si>
    <r>
      <t xml:space="preserve"> </t>
    </r>
    <r>
      <rPr>
        <sz val="12"/>
        <color theme="1"/>
        <rFont val="標楷體"/>
        <family val="4"/>
        <charset val="136"/>
      </rPr>
      <t>點序</t>
    </r>
  </si>
  <si>
    <r>
      <t xml:space="preserve"> </t>
    </r>
    <r>
      <rPr>
        <sz val="12"/>
        <color theme="1"/>
        <rFont val="標楷體"/>
        <family val="4"/>
        <charset val="136"/>
      </rPr>
      <t>互動</t>
    </r>
  </si>
  <si>
    <r>
      <t xml:space="preserve"> </t>
    </r>
    <r>
      <rPr>
        <sz val="12"/>
        <color theme="1"/>
        <rFont val="標楷體"/>
        <family val="4"/>
        <charset val="136"/>
      </rPr>
      <t>環球晶</t>
    </r>
  </si>
  <si>
    <r>
      <t xml:space="preserve"> </t>
    </r>
    <r>
      <rPr>
        <sz val="12"/>
        <color theme="1"/>
        <rFont val="標楷體"/>
        <family val="4"/>
        <charset val="136"/>
      </rPr>
      <t>生華科</t>
    </r>
  </si>
  <si>
    <r>
      <t xml:space="preserve"> </t>
    </r>
    <r>
      <rPr>
        <sz val="12"/>
        <color theme="1"/>
        <rFont val="標楷體"/>
        <family val="4"/>
        <charset val="136"/>
      </rPr>
      <t>九齊</t>
    </r>
  </si>
  <si>
    <r>
      <t xml:space="preserve"> </t>
    </r>
    <r>
      <rPr>
        <sz val="12"/>
        <color theme="1"/>
        <rFont val="標楷體"/>
        <family val="4"/>
        <charset val="136"/>
      </rPr>
      <t>科懋</t>
    </r>
  </si>
  <si>
    <r>
      <t xml:space="preserve"> </t>
    </r>
    <r>
      <rPr>
        <sz val="12"/>
        <color theme="1"/>
        <rFont val="標楷體"/>
        <family val="4"/>
        <charset val="136"/>
      </rPr>
      <t>益安</t>
    </r>
  </si>
  <si>
    <r>
      <t xml:space="preserve"> </t>
    </r>
    <r>
      <rPr>
        <sz val="12"/>
        <color theme="1"/>
        <rFont val="標楷體"/>
        <family val="4"/>
        <charset val="136"/>
      </rPr>
      <t>雙邦</t>
    </r>
  </si>
  <si>
    <r>
      <t xml:space="preserve"> </t>
    </r>
    <r>
      <rPr>
        <sz val="12"/>
        <color theme="1"/>
        <rFont val="標楷體"/>
        <family val="4"/>
        <charset val="136"/>
      </rPr>
      <t>惠光</t>
    </r>
  </si>
  <si>
    <r>
      <t xml:space="preserve"> </t>
    </r>
    <r>
      <rPr>
        <sz val="12"/>
        <color theme="1"/>
        <rFont val="標楷體"/>
        <family val="4"/>
        <charset val="136"/>
      </rPr>
      <t>聚和</t>
    </r>
  </si>
  <si>
    <r>
      <t xml:space="preserve"> </t>
    </r>
    <r>
      <rPr>
        <sz val="12"/>
        <color theme="1"/>
        <rFont val="標楷體"/>
        <family val="4"/>
        <charset val="136"/>
      </rPr>
      <t>精測</t>
    </r>
  </si>
  <si>
    <r>
      <t xml:space="preserve"> </t>
    </r>
    <r>
      <rPr>
        <sz val="12"/>
        <color theme="1"/>
        <rFont val="標楷體"/>
        <family val="4"/>
        <charset val="136"/>
      </rPr>
      <t>啟發電</t>
    </r>
  </si>
  <si>
    <r>
      <t xml:space="preserve"> </t>
    </r>
    <r>
      <rPr>
        <sz val="12"/>
        <color theme="1"/>
        <rFont val="標楷體"/>
        <family val="4"/>
        <charset val="136"/>
      </rPr>
      <t>芮特</t>
    </r>
    <r>
      <rPr>
        <sz val="12"/>
        <color theme="1"/>
        <rFont val="Times New Roman"/>
        <family val="1"/>
      </rPr>
      <t>-KY</t>
    </r>
  </si>
  <si>
    <r>
      <t xml:space="preserve"> </t>
    </r>
    <r>
      <rPr>
        <sz val="12"/>
        <color theme="1"/>
        <rFont val="標楷體"/>
        <family val="4"/>
        <charset val="136"/>
      </rPr>
      <t>勤崴國際</t>
    </r>
  </si>
  <si>
    <r>
      <t xml:space="preserve"> </t>
    </r>
    <r>
      <rPr>
        <sz val="12"/>
        <color theme="1"/>
        <rFont val="標楷體"/>
        <family val="4"/>
        <charset val="136"/>
      </rPr>
      <t>保勝光學</t>
    </r>
  </si>
  <si>
    <r>
      <t xml:space="preserve"> </t>
    </r>
    <r>
      <rPr>
        <sz val="12"/>
        <color theme="1"/>
        <rFont val="標楷體"/>
        <family val="4"/>
        <charset val="136"/>
      </rPr>
      <t>達爾膚</t>
    </r>
  </si>
  <si>
    <r>
      <t xml:space="preserve"> </t>
    </r>
    <r>
      <rPr>
        <sz val="12"/>
        <color theme="1"/>
        <rFont val="標楷體"/>
        <family val="4"/>
        <charset val="136"/>
      </rPr>
      <t>明達醫</t>
    </r>
  </si>
  <si>
    <r>
      <t xml:space="preserve"> </t>
    </r>
    <r>
      <rPr>
        <sz val="12"/>
        <color theme="1"/>
        <rFont val="標楷體"/>
        <family val="4"/>
        <charset val="136"/>
      </rPr>
      <t>創威</t>
    </r>
  </si>
  <si>
    <r>
      <t xml:space="preserve"> </t>
    </r>
    <r>
      <rPr>
        <sz val="12"/>
        <color theme="1"/>
        <rFont val="標楷體"/>
        <family val="4"/>
        <charset val="136"/>
      </rPr>
      <t>瑞耘</t>
    </r>
  </si>
  <si>
    <r>
      <t xml:space="preserve"> </t>
    </r>
    <r>
      <rPr>
        <sz val="12"/>
        <color theme="1"/>
        <rFont val="標楷體"/>
        <family val="4"/>
        <charset val="136"/>
      </rPr>
      <t>順藥</t>
    </r>
  </si>
  <si>
    <r>
      <t xml:space="preserve"> </t>
    </r>
    <r>
      <rPr>
        <sz val="12"/>
        <color theme="1"/>
        <rFont val="標楷體"/>
        <family val="4"/>
        <charset val="136"/>
      </rPr>
      <t>倉和</t>
    </r>
  </si>
  <si>
    <r>
      <t xml:space="preserve"> </t>
    </r>
    <r>
      <rPr>
        <sz val="12"/>
        <color theme="1"/>
        <rFont val="標楷體"/>
        <family val="4"/>
        <charset val="136"/>
      </rPr>
      <t>隆中</t>
    </r>
  </si>
  <si>
    <r>
      <t xml:space="preserve"> </t>
    </r>
    <r>
      <rPr>
        <sz val="12"/>
        <color theme="1"/>
        <rFont val="標楷體"/>
        <family val="4"/>
        <charset val="136"/>
      </rPr>
      <t>正基</t>
    </r>
  </si>
  <si>
    <r>
      <t xml:space="preserve"> </t>
    </r>
    <r>
      <rPr>
        <sz val="12"/>
        <color theme="1"/>
        <rFont val="標楷體"/>
        <family val="4"/>
        <charset val="136"/>
      </rPr>
      <t>高端疫苗</t>
    </r>
  </si>
  <si>
    <r>
      <t xml:space="preserve"> </t>
    </r>
    <r>
      <rPr>
        <sz val="12"/>
        <color theme="1"/>
        <rFont val="標楷體"/>
        <family val="4"/>
        <charset val="136"/>
      </rPr>
      <t>長科</t>
    </r>
    <r>
      <rPr>
        <sz val="12"/>
        <color theme="1"/>
        <rFont val="Times New Roman"/>
        <family val="1"/>
      </rPr>
      <t>*</t>
    </r>
  </si>
  <si>
    <r>
      <t xml:space="preserve"> </t>
    </r>
    <r>
      <rPr>
        <sz val="12"/>
        <color theme="1"/>
        <rFont val="標楷體"/>
        <family val="4"/>
        <charset val="136"/>
      </rPr>
      <t>勝品</t>
    </r>
  </si>
  <si>
    <r>
      <t xml:space="preserve"> </t>
    </r>
    <r>
      <rPr>
        <sz val="12"/>
        <color theme="1"/>
        <rFont val="標楷體"/>
        <family val="4"/>
        <charset val="136"/>
      </rPr>
      <t>欣普羅</t>
    </r>
  </si>
  <si>
    <r>
      <t xml:space="preserve"> </t>
    </r>
    <r>
      <rPr>
        <sz val="12"/>
        <color theme="1"/>
        <rFont val="標楷體"/>
        <family val="4"/>
        <charset val="136"/>
      </rPr>
      <t>是方</t>
    </r>
  </si>
  <si>
    <r>
      <t xml:space="preserve"> </t>
    </r>
    <r>
      <rPr>
        <sz val="12"/>
        <color theme="1"/>
        <rFont val="標楷體"/>
        <family val="4"/>
        <charset val="136"/>
      </rPr>
      <t>宏觀</t>
    </r>
  </si>
  <si>
    <r>
      <t xml:space="preserve"> </t>
    </r>
    <r>
      <rPr>
        <sz val="12"/>
        <color theme="1"/>
        <rFont val="標楷體"/>
        <family val="4"/>
        <charset val="136"/>
      </rPr>
      <t>醫揚</t>
    </r>
  </si>
  <si>
    <r>
      <t xml:space="preserve"> </t>
    </r>
    <r>
      <rPr>
        <sz val="12"/>
        <color theme="1"/>
        <rFont val="標楷體"/>
        <family val="4"/>
        <charset val="136"/>
      </rPr>
      <t>維田</t>
    </r>
  </si>
  <si>
    <r>
      <t xml:space="preserve"> </t>
    </r>
    <r>
      <rPr>
        <sz val="12"/>
        <color theme="1"/>
        <rFont val="標楷體"/>
        <family val="4"/>
        <charset val="136"/>
      </rPr>
      <t>霈方</t>
    </r>
  </si>
  <si>
    <r>
      <t xml:space="preserve"> </t>
    </r>
    <r>
      <rPr>
        <sz val="12"/>
        <color theme="1"/>
        <rFont val="標楷體"/>
        <family val="4"/>
        <charset val="136"/>
      </rPr>
      <t>逸達</t>
    </r>
  </si>
  <si>
    <r>
      <t xml:space="preserve"> </t>
    </r>
    <r>
      <rPr>
        <sz val="12"/>
        <color theme="1"/>
        <rFont val="標楷體"/>
        <family val="4"/>
        <charset val="136"/>
      </rPr>
      <t>勁豐</t>
    </r>
  </si>
  <si>
    <r>
      <t xml:space="preserve"> </t>
    </r>
    <r>
      <rPr>
        <sz val="12"/>
        <color theme="1"/>
        <rFont val="標楷體"/>
        <family val="4"/>
        <charset val="136"/>
      </rPr>
      <t>達邦蛋白</t>
    </r>
  </si>
  <si>
    <r>
      <t xml:space="preserve"> </t>
    </r>
    <r>
      <rPr>
        <sz val="12"/>
        <color theme="1"/>
        <rFont val="標楷體"/>
        <family val="4"/>
        <charset val="136"/>
      </rPr>
      <t>東典光電</t>
    </r>
  </si>
  <si>
    <r>
      <t xml:space="preserve"> </t>
    </r>
    <r>
      <rPr>
        <sz val="12"/>
        <color theme="1"/>
        <rFont val="標楷體"/>
        <family val="4"/>
        <charset val="136"/>
      </rPr>
      <t>台康生技</t>
    </r>
  </si>
  <si>
    <r>
      <t xml:space="preserve"> </t>
    </r>
    <r>
      <rPr>
        <sz val="12"/>
        <color theme="1"/>
        <rFont val="標楷體"/>
        <family val="4"/>
        <charset val="136"/>
      </rPr>
      <t>普鴻</t>
    </r>
  </si>
  <si>
    <r>
      <t xml:space="preserve"> </t>
    </r>
    <r>
      <rPr>
        <sz val="12"/>
        <color theme="1"/>
        <rFont val="標楷體"/>
        <family val="4"/>
        <charset val="136"/>
      </rPr>
      <t>台灣銘板</t>
    </r>
  </si>
  <si>
    <r>
      <t xml:space="preserve"> </t>
    </r>
    <r>
      <rPr>
        <sz val="12"/>
        <color theme="1"/>
        <rFont val="標楷體"/>
        <family val="4"/>
        <charset val="136"/>
      </rPr>
      <t>展匯科</t>
    </r>
  </si>
  <si>
    <r>
      <t xml:space="preserve"> </t>
    </r>
    <r>
      <rPr>
        <sz val="12"/>
        <color theme="1"/>
        <rFont val="標楷體"/>
        <family val="4"/>
        <charset val="136"/>
      </rPr>
      <t>寬宏藝術</t>
    </r>
  </si>
  <si>
    <r>
      <t xml:space="preserve"> </t>
    </r>
    <r>
      <rPr>
        <sz val="12"/>
        <color theme="1"/>
        <rFont val="標楷體"/>
        <family val="4"/>
        <charset val="136"/>
      </rPr>
      <t>富強鑫</t>
    </r>
  </si>
  <si>
    <r>
      <t xml:space="preserve"> </t>
    </r>
    <r>
      <rPr>
        <sz val="12"/>
        <color theme="1"/>
        <rFont val="標楷體"/>
        <family val="4"/>
        <charset val="136"/>
      </rPr>
      <t>瀧澤科</t>
    </r>
  </si>
  <si>
    <r>
      <t xml:space="preserve"> </t>
    </r>
    <r>
      <rPr>
        <sz val="12"/>
        <color theme="1"/>
        <rFont val="標楷體"/>
        <family val="4"/>
        <charset val="136"/>
      </rPr>
      <t>奈米醫材</t>
    </r>
  </si>
  <si>
    <r>
      <t xml:space="preserve"> </t>
    </r>
    <r>
      <rPr>
        <sz val="12"/>
        <color theme="1"/>
        <rFont val="標楷體"/>
        <family val="4"/>
        <charset val="136"/>
      </rPr>
      <t>朋億</t>
    </r>
    <r>
      <rPr>
        <sz val="12"/>
        <color theme="1"/>
        <rFont val="Times New Roman"/>
        <family val="1"/>
      </rPr>
      <t>*</t>
    </r>
  </si>
  <si>
    <r>
      <t xml:space="preserve"> </t>
    </r>
    <r>
      <rPr>
        <sz val="12"/>
        <color theme="1"/>
        <rFont val="標楷體"/>
        <family val="4"/>
        <charset val="136"/>
      </rPr>
      <t>慧智</t>
    </r>
  </si>
  <si>
    <r>
      <t xml:space="preserve"> </t>
    </r>
    <r>
      <rPr>
        <sz val="12"/>
        <color theme="1"/>
        <rFont val="標楷體"/>
        <family val="4"/>
        <charset val="136"/>
      </rPr>
      <t>特昇</t>
    </r>
    <r>
      <rPr>
        <sz val="12"/>
        <color theme="1"/>
        <rFont val="Times New Roman"/>
        <family val="1"/>
      </rPr>
      <t>-KY</t>
    </r>
  </si>
  <si>
    <r>
      <t xml:space="preserve"> </t>
    </r>
    <r>
      <rPr>
        <sz val="12"/>
        <color theme="1"/>
        <rFont val="標楷體"/>
        <family val="4"/>
        <charset val="136"/>
      </rPr>
      <t>萬年清</t>
    </r>
  </si>
  <si>
    <r>
      <t xml:space="preserve"> </t>
    </r>
    <r>
      <rPr>
        <sz val="12"/>
        <color theme="1"/>
        <rFont val="標楷體"/>
        <family val="4"/>
        <charset val="136"/>
      </rPr>
      <t>泰金</t>
    </r>
    <r>
      <rPr>
        <sz val="12"/>
        <color theme="1"/>
        <rFont val="Times New Roman"/>
        <family val="1"/>
      </rPr>
      <t>-KY</t>
    </r>
  </si>
  <si>
    <r>
      <t xml:space="preserve"> </t>
    </r>
    <r>
      <rPr>
        <sz val="12"/>
        <color theme="1"/>
        <rFont val="標楷體"/>
        <family val="4"/>
        <charset val="136"/>
      </rPr>
      <t>均華</t>
    </r>
  </si>
  <si>
    <r>
      <t xml:space="preserve"> </t>
    </r>
    <r>
      <rPr>
        <sz val="12"/>
        <color theme="1"/>
        <rFont val="標楷體"/>
        <family val="4"/>
        <charset val="136"/>
      </rPr>
      <t>富致</t>
    </r>
  </si>
  <si>
    <r>
      <t xml:space="preserve"> </t>
    </r>
    <r>
      <rPr>
        <sz val="12"/>
        <color theme="1"/>
        <rFont val="標楷體"/>
        <family val="4"/>
        <charset val="136"/>
      </rPr>
      <t>台生材</t>
    </r>
  </si>
  <si>
    <r>
      <t xml:space="preserve"> </t>
    </r>
    <r>
      <rPr>
        <sz val="12"/>
        <color theme="1"/>
        <rFont val="標楷體"/>
        <family val="4"/>
        <charset val="136"/>
      </rPr>
      <t>全宇昕</t>
    </r>
  </si>
  <si>
    <r>
      <t xml:space="preserve"> </t>
    </r>
    <r>
      <rPr>
        <sz val="12"/>
        <color theme="1"/>
        <rFont val="標楷體"/>
        <family val="4"/>
        <charset val="136"/>
      </rPr>
      <t>天正國際</t>
    </r>
  </si>
  <si>
    <r>
      <t xml:space="preserve"> </t>
    </r>
    <r>
      <rPr>
        <sz val="12"/>
        <color theme="1"/>
        <rFont val="標楷體"/>
        <family val="4"/>
        <charset val="136"/>
      </rPr>
      <t>威健生技</t>
    </r>
  </si>
  <si>
    <r>
      <t xml:space="preserve"> </t>
    </r>
    <r>
      <rPr>
        <sz val="12"/>
        <color theme="1"/>
        <rFont val="標楷體"/>
        <family val="4"/>
        <charset val="136"/>
      </rPr>
      <t>樂斯科</t>
    </r>
  </si>
  <si>
    <r>
      <t xml:space="preserve"> </t>
    </r>
    <r>
      <rPr>
        <sz val="12"/>
        <color theme="1"/>
        <rFont val="標楷體"/>
        <family val="4"/>
        <charset val="136"/>
      </rPr>
      <t>群翊</t>
    </r>
  </si>
  <si>
    <r>
      <t xml:space="preserve"> </t>
    </r>
    <r>
      <rPr>
        <sz val="12"/>
        <color theme="1"/>
        <rFont val="標楷體"/>
        <family val="4"/>
        <charset val="136"/>
      </rPr>
      <t>信紘科</t>
    </r>
  </si>
  <si>
    <r>
      <t xml:space="preserve"> </t>
    </r>
    <r>
      <rPr>
        <sz val="12"/>
        <color theme="1"/>
        <rFont val="標楷體"/>
        <family val="4"/>
        <charset val="136"/>
      </rPr>
      <t>鈺太</t>
    </r>
  </si>
  <si>
    <r>
      <t xml:space="preserve"> </t>
    </r>
    <r>
      <rPr>
        <sz val="12"/>
        <color theme="1"/>
        <rFont val="標楷體"/>
        <family val="4"/>
        <charset val="136"/>
      </rPr>
      <t>鑫創電子</t>
    </r>
  </si>
  <si>
    <r>
      <t xml:space="preserve"> </t>
    </r>
    <r>
      <rPr>
        <sz val="12"/>
        <color theme="1"/>
        <rFont val="標楷體"/>
        <family val="4"/>
        <charset val="136"/>
      </rPr>
      <t>雍智科技</t>
    </r>
  </si>
  <si>
    <r>
      <t xml:space="preserve"> </t>
    </r>
    <r>
      <rPr>
        <sz val="12"/>
        <color theme="1"/>
        <rFont val="標楷體"/>
        <family val="4"/>
        <charset val="136"/>
      </rPr>
      <t>安格</t>
    </r>
  </si>
  <si>
    <r>
      <t xml:space="preserve"> </t>
    </r>
    <r>
      <rPr>
        <sz val="12"/>
        <color theme="1"/>
        <rFont val="標楷體"/>
        <family val="4"/>
        <charset val="136"/>
      </rPr>
      <t>安碁資訊</t>
    </r>
  </si>
  <si>
    <r>
      <t xml:space="preserve"> </t>
    </r>
    <r>
      <rPr>
        <sz val="12"/>
        <color theme="1"/>
        <rFont val="標楷體"/>
        <family val="4"/>
        <charset val="136"/>
      </rPr>
      <t>廣閎科</t>
    </r>
  </si>
  <si>
    <r>
      <t xml:space="preserve"> </t>
    </r>
    <r>
      <rPr>
        <sz val="12"/>
        <color theme="1"/>
        <rFont val="標楷體"/>
        <family val="4"/>
        <charset val="136"/>
      </rPr>
      <t>東捷資訊</t>
    </r>
  </si>
  <si>
    <r>
      <t xml:space="preserve"> </t>
    </r>
    <r>
      <rPr>
        <sz val="12"/>
        <color theme="1"/>
        <rFont val="標楷體"/>
        <family val="4"/>
        <charset val="136"/>
      </rPr>
      <t>軒郁</t>
    </r>
  </si>
  <si>
    <r>
      <t xml:space="preserve"> </t>
    </r>
    <r>
      <rPr>
        <sz val="12"/>
        <color theme="1"/>
        <rFont val="標楷體"/>
        <family val="4"/>
        <charset val="136"/>
      </rPr>
      <t>長聖</t>
    </r>
  </si>
  <si>
    <r>
      <t xml:space="preserve"> </t>
    </r>
    <r>
      <rPr>
        <sz val="12"/>
        <color theme="1"/>
        <rFont val="標楷體"/>
        <family val="4"/>
        <charset val="136"/>
      </rPr>
      <t>應廣</t>
    </r>
  </si>
  <si>
    <r>
      <t xml:space="preserve"> </t>
    </r>
    <r>
      <rPr>
        <sz val="12"/>
        <color theme="1"/>
        <rFont val="標楷體"/>
        <family val="4"/>
        <charset val="136"/>
      </rPr>
      <t>信實</t>
    </r>
  </si>
  <si>
    <r>
      <t xml:space="preserve"> </t>
    </r>
    <r>
      <rPr>
        <sz val="12"/>
        <color theme="1"/>
        <rFont val="標楷體"/>
        <family val="4"/>
        <charset val="136"/>
      </rPr>
      <t>亞泰金屬</t>
    </r>
  </si>
  <si>
    <r>
      <t xml:space="preserve"> </t>
    </r>
    <r>
      <rPr>
        <sz val="12"/>
        <color theme="1"/>
        <rFont val="標楷體"/>
        <family val="4"/>
        <charset val="136"/>
      </rPr>
      <t>上洋</t>
    </r>
  </si>
  <si>
    <r>
      <t xml:space="preserve"> </t>
    </r>
    <r>
      <rPr>
        <sz val="12"/>
        <color theme="1"/>
        <rFont val="標楷體"/>
        <family val="4"/>
        <charset val="136"/>
      </rPr>
      <t>昇佳電子</t>
    </r>
  </si>
  <si>
    <r>
      <t xml:space="preserve"> </t>
    </r>
    <r>
      <rPr>
        <sz val="12"/>
        <color theme="1"/>
        <rFont val="標楷體"/>
        <family val="4"/>
        <charset val="136"/>
      </rPr>
      <t>博晟生醫</t>
    </r>
  </si>
  <si>
    <r>
      <t xml:space="preserve"> </t>
    </r>
    <r>
      <rPr>
        <sz val="12"/>
        <color theme="1"/>
        <rFont val="標楷體"/>
        <family val="4"/>
        <charset val="136"/>
      </rPr>
      <t>美達科技</t>
    </r>
  </si>
  <si>
    <r>
      <t xml:space="preserve"> </t>
    </r>
    <r>
      <rPr>
        <sz val="12"/>
        <color theme="1"/>
        <rFont val="標楷體"/>
        <family val="4"/>
        <charset val="136"/>
      </rPr>
      <t>亨泰光</t>
    </r>
  </si>
  <si>
    <r>
      <t xml:space="preserve"> </t>
    </r>
    <r>
      <rPr>
        <sz val="12"/>
        <color theme="1"/>
        <rFont val="標楷體"/>
        <family val="4"/>
        <charset val="136"/>
      </rPr>
      <t>智聯服務</t>
    </r>
  </si>
  <si>
    <r>
      <t xml:space="preserve"> </t>
    </r>
    <r>
      <rPr>
        <sz val="12"/>
        <color theme="1"/>
        <rFont val="標楷體"/>
        <family val="4"/>
        <charset val="136"/>
      </rPr>
      <t>叡揚</t>
    </r>
  </si>
  <si>
    <r>
      <t xml:space="preserve"> </t>
    </r>
    <r>
      <rPr>
        <sz val="12"/>
        <color theme="1"/>
        <rFont val="標楷體"/>
        <family val="4"/>
        <charset val="136"/>
      </rPr>
      <t>穩得</t>
    </r>
  </si>
  <si>
    <r>
      <t xml:space="preserve"> </t>
    </r>
    <r>
      <rPr>
        <sz val="12"/>
        <color theme="1"/>
        <rFont val="標楷體"/>
        <family val="4"/>
        <charset val="136"/>
      </rPr>
      <t>達亞</t>
    </r>
  </si>
  <si>
    <r>
      <t xml:space="preserve"> </t>
    </r>
    <r>
      <rPr>
        <sz val="12"/>
        <color theme="1"/>
        <rFont val="標楷體"/>
        <family val="4"/>
        <charset val="136"/>
      </rPr>
      <t>綠界科技</t>
    </r>
  </si>
  <si>
    <r>
      <t xml:space="preserve"> </t>
    </r>
    <r>
      <rPr>
        <sz val="12"/>
        <color theme="1"/>
        <rFont val="標楷體"/>
        <family val="4"/>
        <charset val="136"/>
      </rPr>
      <t>台微醫</t>
    </r>
  </si>
  <si>
    <r>
      <t xml:space="preserve"> </t>
    </r>
    <r>
      <rPr>
        <sz val="12"/>
        <color theme="1"/>
        <rFont val="標楷體"/>
        <family val="4"/>
        <charset val="136"/>
      </rPr>
      <t>華景電</t>
    </r>
  </si>
  <si>
    <r>
      <t xml:space="preserve"> </t>
    </r>
    <r>
      <rPr>
        <sz val="12"/>
        <color theme="1"/>
        <rFont val="標楷體"/>
        <family val="4"/>
        <charset val="136"/>
      </rPr>
      <t>虎門科技</t>
    </r>
  </si>
  <si>
    <r>
      <t xml:space="preserve"> </t>
    </r>
    <r>
      <rPr>
        <sz val="12"/>
        <color theme="1"/>
        <rFont val="標楷體"/>
        <family val="4"/>
        <charset val="136"/>
      </rPr>
      <t>崑鼎</t>
    </r>
  </si>
  <si>
    <r>
      <t xml:space="preserve"> </t>
    </r>
    <r>
      <rPr>
        <sz val="12"/>
        <color theme="1"/>
        <rFont val="標楷體"/>
        <family val="4"/>
        <charset val="136"/>
      </rPr>
      <t>明係</t>
    </r>
  </si>
  <si>
    <r>
      <t xml:space="preserve"> </t>
    </r>
    <r>
      <rPr>
        <sz val="12"/>
        <color theme="1"/>
        <rFont val="標楷體"/>
        <family val="4"/>
        <charset val="136"/>
      </rPr>
      <t>宏碁資訊</t>
    </r>
  </si>
  <si>
    <r>
      <t xml:space="preserve"> </t>
    </r>
    <r>
      <rPr>
        <sz val="12"/>
        <color theme="1"/>
        <rFont val="標楷體"/>
        <family val="4"/>
        <charset val="136"/>
      </rPr>
      <t>濾能</t>
    </r>
  </si>
  <si>
    <r>
      <t xml:space="preserve"> </t>
    </r>
    <r>
      <rPr>
        <sz val="12"/>
        <color theme="1"/>
        <rFont val="標楷體"/>
        <family val="4"/>
        <charset val="136"/>
      </rPr>
      <t>千附精密</t>
    </r>
  </si>
  <si>
    <r>
      <t xml:space="preserve"> </t>
    </r>
    <r>
      <rPr>
        <sz val="12"/>
        <color theme="1"/>
        <rFont val="標楷體"/>
        <family val="4"/>
        <charset val="136"/>
      </rPr>
      <t>進典</t>
    </r>
  </si>
  <si>
    <r>
      <t xml:space="preserve"> </t>
    </r>
    <r>
      <rPr>
        <sz val="12"/>
        <color theme="1"/>
        <rFont val="標楷體"/>
        <family val="4"/>
        <charset val="136"/>
      </rPr>
      <t>數泓科</t>
    </r>
  </si>
  <si>
    <r>
      <t xml:space="preserve"> </t>
    </r>
    <r>
      <rPr>
        <sz val="12"/>
        <color theme="1"/>
        <rFont val="標楷體"/>
        <family val="4"/>
        <charset val="136"/>
      </rPr>
      <t>伯特光</t>
    </r>
  </si>
  <si>
    <r>
      <t xml:space="preserve"> </t>
    </r>
    <r>
      <rPr>
        <sz val="12"/>
        <color theme="1"/>
        <rFont val="標楷體"/>
        <family val="4"/>
        <charset val="136"/>
      </rPr>
      <t>倍力</t>
    </r>
  </si>
  <si>
    <r>
      <t xml:space="preserve"> </t>
    </r>
    <r>
      <rPr>
        <sz val="12"/>
        <color theme="1"/>
        <rFont val="標楷體"/>
        <family val="4"/>
        <charset val="136"/>
      </rPr>
      <t>邑錡</t>
    </r>
  </si>
  <si>
    <r>
      <t xml:space="preserve"> </t>
    </r>
    <r>
      <rPr>
        <sz val="12"/>
        <color theme="1"/>
        <rFont val="標楷體"/>
        <family val="4"/>
        <charset val="136"/>
      </rPr>
      <t>意德士</t>
    </r>
  </si>
  <si>
    <r>
      <t xml:space="preserve"> </t>
    </r>
    <r>
      <rPr>
        <sz val="12"/>
        <color theme="1"/>
        <rFont val="標楷體"/>
        <family val="4"/>
        <charset val="136"/>
      </rPr>
      <t>佑華</t>
    </r>
  </si>
  <si>
    <r>
      <t xml:space="preserve"> </t>
    </r>
    <r>
      <rPr>
        <sz val="12"/>
        <color theme="1"/>
        <rFont val="標楷體"/>
        <family val="4"/>
        <charset val="136"/>
      </rPr>
      <t>鈦昇</t>
    </r>
  </si>
  <si>
    <r>
      <t xml:space="preserve"> </t>
    </r>
    <r>
      <rPr>
        <sz val="12"/>
        <color theme="1"/>
        <rFont val="標楷體"/>
        <family val="4"/>
        <charset val="136"/>
      </rPr>
      <t>光菱</t>
    </r>
  </si>
  <si>
    <r>
      <t xml:space="preserve"> </t>
    </r>
    <r>
      <rPr>
        <sz val="12"/>
        <color theme="1"/>
        <rFont val="標楷體"/>
        <family val="4"/>
        <charset val="136"/>
      </rPr>
      <t>榮群</t>
    </r>
  </si>
  <si>
    <r>
      <t xml:space="preserve"> </t>
    </r>
    <r>
      <rPr>
        <sz val="12"/>
        <color theme="1"/>
        <rFont val="標楷體"/>
        <family val="4"/>
        <charset val="136"/>
      </rPr>
      <t>長園科</t>
    </r>
  </si>
  <si>
    <r>
      <t xml:space="preserve"> </t>
    </r>
    <r>
      <rPr>
        <sz val="12"/>
        <color theme="1"/>
        <rFont val="標楷體"/>
        <family val="4"/>
        <charset val="136"/>
      </rPr>
      <t>九暘</t>
    </r>
  </si>
  <si>
    <r>
      <t xml:space="preserve"> </t>
    </r>
    <r>
      <rPr>
        <sz val="12"/>
        <color theme="1"/>
        <rFont val="標楷體"/>
        <family val="4"/>
        <charset val="136"/>
      </rPr>
      <t>金山電</t>
    </r>
  </si>
  <si>
    <r>
      <t xml:space="preserve"> </t>
    </r>
    <r>
      <rPr>
        <sz val="12"/>
        <color theme="1"/>
        <rFont val="標楷體"/>
        <family val="4"/>
        <charset val="136"/>
      </rPr>
      <t>蜜望實</t>
    </r>
  </si>
  <si>
    <r>
      <t xml:space="preserve"> </t>
    </r>
    <r>
      <rPr>
        <sz val="12"/>
        <color theme="1"/>
        <rFont val="標楷體"/>
        <family val="4"/>
        <charset val="136"/>
      </rPr>
      <t>網家</t>
    </r>
  </si>
  <si>
    <r>
      <t xml:space="preserve"> </t>
    </r>
    <r>
      <rPr>
        <sz val="12"/>
        <color theme="1"/>
        <rFont val="標楷體"/>
        <family val="4"/>
        <charset val="136"/>
      </rPr>
      <t>星雲</t>
    </r>
  </si>
  <si>
    <r>
      <t xml:space="preserve"> </t>
    </r>
    <r>
      <rPr>
        <sz val="12"/>
        <color theme="1"/>
        <rFont val="標楷體"/>
        <family val="4"/>
        <charset val="136"/>
      </rPr>
      <t>德勝</t>
    </r>
  </si>
  <si>
    <r>
      <t xml:space="preserve"> </t>
    </r>
    <r>
      <rPr>
        <sz val="12"/>
        <color theme="1"/>
        <rFont val="標楷體"/>
        <family val="4"/>
        <charset val="136"/>
      </rPr>
      <t>晶采</t>
    </r>
  </si>
  <si>
    <r>
      <t xml:space="preserve"> </t>
    </r>
    <r>
      <rPr>
        <sz val="12"/>
        <color theme="1"/>
        <rFont val="標楷體"/>
        <family val="4"/>
        <charset val="136"/>
      </rPr>
      <t>廣積</t>
    </r>
  </si>
  <si>
    <r>
      <t xml:space="preserve"> </t>
    </r>
    <r>
      <rPr>
        <sz val="12"/>
        <color theme="1"/>
        <rFont val="標楷體"/>
        <family val="4"/>
        <charset val="136"/>
      </rPr>
      <t>安國</t>
    </r>
  </si>
  <si>
    <r>
      <t xml:space="preserve"> </t>
    </r>
    <r>
      <rPr>
        <sz val="12"/>
        <color theme="1"/>
        <rFont val="標楷體"/>
        <family val="4"/>
        <charset val="136"/>
      </rPr>
      <t>凱碩</t>
    </r>
  </si>
  <si>
    <r>
      <t xml:space="preserve"> </t>
    </r>
    <r>
      <rPr>
        <sz val="12"/>
        <color theme="1"/>
        <rFont val="標楷體"/>
        <family val="4"/>
        <charset val="136"/>
      </rPr>
      <t>東捷</t>
    </r>
  </si>
  <si>
    <r>
      <t xml:space="preserve"> </t>
    </r>
    <r>
      <rPr>
        <sz val="12"/>
        <color theme="1"/>
        <rFont val="標楷體"/>
        <family val="4"/>
        <charset val="136"/>
      </rPr>
      <t>來思達</t>
    </r>
  </si>
  <si>
    <r>
      <t xml:space="preserve"> </t>
    </r>
    <r>
      <rPr>
        <sz val="12"/>
        <color theme="1"/>
        <rFont val="標楷體"/>
        <family val="4"/>
        <charset val="136"/>
      </rPr>
      <t>志旭</t>
    </r>
  </si>
  <si>
    <r>
      <t xml:space="preserve"> </t>
    </r>
    <r>
      <rPr>
        <sz val="12"/>
        <color theme="1"/>
        <rFont val="標楷體"/>
        <family val="4"/>
        <charset val="136"/>
      </rPr>
      <t>全達</t>
    </r>
  </si>
  <si>
    <r>
      <t xml:space="preserve"> </t>
    </r>
    <r>
      <rPr>
        <sz val="12"/>
        <color theme="1"/>
        <rFont val="標楷體"/>
        <family val="4"/>
        <charset val="136"/>
      </rPr>
      <t>元太</t>
    </r>
  </si>
  <si>
    <r>
      <t xml:space="preserve"> </t>
    </r>
    <r>
      <rPr>
        <sz val="12"/>
        <color theme="1"/>
        <rFont val="標楷體"/>
        <family val="4"/>
        <charset val="136"/>
      </rPr>
      <t>能率網通</t>
    </r>
  </si>
  <si>
    <r>
      <t xml:space="preserve"> </t>
    </r>
    <r>
      <rPr>
        <sz val="12"/>
        <color theme="1"/>
        <rFont val="標楷體"/>
        <family val="4"/>
        <charset val="136"/>
      </rPr>
      <t>鉅橡</t>
    </r>
  </si>
  <si>
    <r>
      <t xml:space="preserve"> </t>
    </r>
    <r>
      <rPr>
        <sz val="12"/>
        <color theme="1"/>
        <rFont val="標楷體"/>
        <family val="4"/>
        <charset val="136"/>
      </rPr>
      <t>伍豐</t>
    </r>
  </si>
  <si>
    <r>
      <t xml:space="preserve"> </t>
    </r>
    <r>
      <rPr>
        <sz val="12"/>
        <color theme="1"/>
        <rFont val="標楷體"/>
        <family val="4"/>
        <charset val="136"/>
      </rPr>
      <t>洛碁</t>
    </r>
  </si>
  <si>
    <r>
      <t xml:space="preserve"> </t>
    </r>
    <r>
      <rPr>
        <sz val="12"/>
        <color theme="1"/>
        <rFont val="標楷體"/>
        <family val="4"/>
        <charset val="136"/>
      </rPr>
      <t>永利聯合</t>
    </r>
  </si>
  <si>
    <r>
      <t xml:space="preserve"> </t>
    </r>
    <r>
      <rPr>
        <sz val="12"/>
        <color theme="1"/>
        <rFont val="標楷體"/>
        <family val="4"/>
        <charset val="136"/>
      </rPr>
      <t>瑞穎</t>
    </r>
  </si>
  <si>
    <r>
      <t xml:space="preserve"> </t>
    </r>
    <r>
      <rPr>
        <sz val="12"/>
        <color theme="1"/>
        <rFont val="標楷體"/>
        <family val="4"/>
        <charset val="136"/>
      </rPr>
      <t>巨虹</t>
    </r>
  </si>
  <si>
    <r>
      <t xml:space="preserve"> </t>
    </r>
    <r>
      <rPr>
        <sz val="12"/>
        <color theme="1"/>
        <rFont val="標楷體"/>
        <family val="4"/>
        <charset val="136"/>
      </rPr>
      <t>福華</t>
    </r>
  </si>
  <si>
    <r>
      <t xml:space="preserve"> </t>
    </r>
    <r>
      <rPr>
        <sz val="12"/>
        <color theme="1"/>
        <rFont val="標楷體"/>
        <family val="4"/>
        <charset val="136"/>
      </rPr>
      <t>宏捷科</t>
    </r>
  </si>
  <si>
    <r>
      <t xml:space="preserve"> </t>
    </r>
    <r>
      <rPr>
        <sz val="12"/>
        <color theme="1"/>
        <rFont val="標楷體"/>
        <family val="4"/>
        <charset val="136"/>
      </rPr>
      <t>華鎂鑫</t>
    </r>
  </si>
  <si>
    <r>
      <t xml:space="preserve"> </t>
    </r>
    <r>
      <rPr>
        <sz val="12"/>
        <color theme="1"/>
        <rFont val="標楷體"/>
        <family val="4"/>
        <charset val="136"/>
      </rPr>
      <t>品安</t>
    </r>
  </si>
  <si>
    <r>
      <t xml:space="preserve"> </t>
    </r>
    <r>
      <rPr>
        <sz val="12"/>
        <color theme="1"/>
        <rFont val="標楷體"/>
        <family val="4"/>
        <charset val="136"/>
      </rPr>
      <t>康全電訊</t>
    </r>
  </si>
  <si>
    <r>
      <t xml:space="preserve"> </t>
    </r>
    <r>
      <rPr>
        <sz val="12"/>
        <color theme="1"/>
        <rFont val="標楷體"/>
        <family val="4"/>
        <charset val="136"/>
      </rPr>
      <t>翔名</t>
    </r>
  </si>
  <si>
    <r>
      <t xml:space="preserve"> </t>
    </r>
    <r>
      <rPr>
        <sz val="12"/>
        <color theme="1"/>
        <rFont val="標楷體"/>
        <family val="4"/>
        <charset val="136"/>
      </rPr>
      <t>建暐</t>
    </r>
  </si>
  <si>
    <r>
      <t xml:space="preserve"> </t>
    </r>
    <r>
      <rPr>
        <sz val="12"/>
        <color theme="1"/>
        <rFont val="標楷體"/>
        <family val="4"/>
        <charset val="136"/>
      </rPr>
      <t>保銳</t>
    </r>
  </si>
  <si>
    <r>
      <t xml:space="preserve"> </t>
    </r>
    <r>
      <rPr>
        <sz val="12"/>
        <color theme="1"/>
        <rFont val="標楷體"/>
        <family val="4"/>
        <charset val="136"/>
      </rPr>
      <t>擎亞</t>
    </r>
  </si>
  <si>
    <r>
      <t xml:space="preserve"> </t>
    </r>
    <r>
      <rPr>
        <sz val="12"/>
        <color theme="1"/>
        <rFont val="標楷體"/>
        <family val="4"/>
        <charset val="136"/>
      </rPr>
      <t>常珵</t>
    </r>
  </si>
  <si>
    <r>
      <t xml:space="preserve"> </t>
    </r>
    <r>
      <rPr>
        <sz val="12"/>
        <color theme="1"/>
        <rFont val="標楷體"/>
        <family val="4"/>
        <charset val="136"/>
      </rPr>
      <t>大世科</t>
    </r>
  </si>
  <si>
    <r>
      <t xml:space="preserve"> </t>
    </r>
    <r>
      <rPr>
        <sz val="12"/>
        <color theme="1"/>
        <rFont val="標楷體"/>
        <family val="4"/>
        <charset val="136"/>
      </rPr>
      <t>大億金茂</t>
    </r>
  </si>
  <si>
    <r>
      <t xml:space="preserve"> </t>
    </r>
    <r>
      <rPr>
        <sz val="12"/>
        <color theme="1"/>
        <rFont val="標楷體"/>
        <family val="4"/>
        <charset val="136"/>
      </rPr>
      <t>博大</t>
    </r>
  </si>
  <si>
    <r>
      <t xml:space="preserve"> </t>
    </r>
    <r>
      <rPr>
        <sz val="12"/>
        <color theme="1"/>
        <rFont val="標楷體"/>
        <family val="4"/>
        <charset val="136"/>
      </rPr>
      <t>立碁</t>
    </r>
  </si>
  <si>
    <r>
      <t xml:space="preserve"> </t>
    </r>
    <r>
      <rPr>
        <sz val="12"/>
        <color theme="1"/>
        <rFont val="標楷體"/>
        <family val="4"/>
        <charset val="136"/>
      </rPr>
      <t>越峰</t>
    </r>
  </si>
  <si>
    <r>
      <t xml:space="preserve"> </t>
    </r>
    <r>
      <rPr>
        <sz val="12"/>
        <color theme="1"/>
        <rFont val="標楷體"/>
        <family val="4"/>
        <charset val="136"/>
      </rPr>
      <t>正淩</t>
    </r>
  </si>
  <si>
    <r>
      <t xml:space="preserve"> </t>
    </r>
    <r>
      <rPr>
        <sz val="12"/>
        <color theme="1"/>
        <rFont val="標楷體"/>
        <family val="4"/>
        <charset val="136"/>
      </rPr>
      <t>博智</t>
    </r>
  </si>
  <si>
    <r>
      <t xml:space="preserve"> </t>
    </r>
    <r>
      <rPr>
        <sz val="12"/>
        <color theme="1"/>
        <rFont val="標楷體"/>
        <family val="4"/>
        <charset val="136"/>
      </rPr>
      <t>天宇</t>
    </r>
  </si>
  <si>
    <r>
      <t xml:space="preserve"> </t>
    </r>
    <r>
      <rPr>
        <sz val="12"/>
        <color theme="1"/>
        <rFont val="標楷體"/>
        <family val="4"/>
        <charset val="136"/>
      </rPr>
      <t>智捷</t>
    </r>
  </si>
  <si>
    <r>
      <t xml:space="preserve"> </t>
    </r>
    <r>
      <rPr>
        <sz val="12"/>
        <color theme="1"/>
        <rFont val="標楷體"/>
        <family val="4"/>
        <charset val="136"/>
      </rPr>
      <t>加高</t>
    </r>
  </si>
  <si>
    <r>
      <t xml:space="preserve"> </t>
    </r>
    <r>
      <rPr>
        <sz val="12"/>
        <color theme="1"/>
        <rFont val="標楷體"/>
        <family val="4"/>
        <charset val="136"/>
      </rPr>
      <t>精星</t>
    </r>
  </si>
  <si>
    <r>
      <t xml:space="preserve"> </t>
    </r>
    <r>
      <rPr>
        <sz val="12"/>
        <color theme="1"/>
        <rFont val="標楷體"/>
        <family val="4"/>
        <charset val="136"/>
      </rPr>
      <t>巨有科技</t>
    </r>
  </si>
  <si>
    <r>
      <t xml:space="preserve"> </t>
    </r>
    <r>
      <rPr>
        <sz val="12"/>
        <color theme="1"/>
        <rFont val="標楷體"/>
        <family val="4"/>
        <charset val="136"/>
      </rPr>
      <t>新漢</t>
    </r>
  </si>
  <si>
    <r>
      <t xml:space="preserve"> </t>
    </r>
    <r>
      <rPr>
        <sz val="12"/>
        <color theme="1"/>
        <rFont val="標楷體"/>
        <family val="4"/>
        <charset val="136"/>
      </rPr>
      <t>華宏</t>
    </r>
  </si>
  <si>
    <r>
      <t xml:space="preserve"> </t>
    </r>
    <r>
      <rPr>
        <sz val="12"/>
        <color theme="1"/>
        <rFont val="標楷體"/>
        <family val="4"/>
        <charset val="136"/>
      </rPr>
      <t>朋程</t>
    </r>
  </si>
  <si>
    <r>
      <t xml:space="preserve"> </t>
    </r>
    <r>
      <rPr>
        <sz val="12"/>
        <color theme="1"/>
        <rFont val="標楷體"/>
        <family val="4"/>
        <charset val="136"/>
      </rPr>
      <t>商丞</t>
    </r>
  </si>
  <si>
    <r>
      <t xml:space="preserve"> </t>
    </r>
    <r>
      <rPr>
        <sz val="12"/>
        <color theme="1"/>
        <rFont val="標楷體"/>
        <family val="4"/>
        <charset val="136"/>
      </rPr>
      <t>生展</t>
    </r>
  </si>
  <si>
    <r>
      <t xml:space="preserve"> </t>
    </r>
    <r>
      <rPr>
        <sz val="12"/>
        <color theme="1"/>
        <rFont val="標楷體"/>
        <family val="4"/>
        <charset val="136"/>
      </rPr>
      <t>三竹</t>
    </r>
  </si>
  <si>
    <r>
      <t xml:space="preserve"> </t>
    </r>
    <r>
      <rPr>
        <sz val="12"/>
        <color theme="1"/>
        <rFont val="標楷體"/>
        <family val="4"/>
        <charset val="136"/>
      </rPr>
      <t>泰藝</t>
    </r>
  </si>
  <si>
    <r>
      <t xml:space="preserve"> </t>
    </r>
    <r>
      <rPr>
        <sz val="12"/>
        <color theme="1"/>
        <rFont val="標楷體"/>
        <family val="4"/>
        <charset val="136"/>
      </rPr>
      <t>尚茂</t>
    </r>
  </si>
  <si>
    <r>
      <t xml:space="preserve"> </t>
    </r>
    <r>
      <rPr>
        <sz val="12"/>
        <color theme="1"/>
        <rFont val="標楷體"/>
        <family val="4"/>
        <charset val="136"/>
      </rPr>
      <t>群聯</t>
    </r>
  </si>
  <si>
    <r>
      <t xml:space="preserve"> </t>
    </r>
    <r>
      <rPr>
        <sz val="12"/>
        <color theme="1"/>
        <rFont val="標楷體"/>
        <family val="4"/>
        <charset val="136"/>
      </rPr>
      <t>益張</t>
    </r>
  </si>
  <si>
    <r>
      <t xml:space="preserve"> </t>
    </r>
    <r>
      <rPr>
        <sz val="12"/>
        <color theme="1"/>
        <rFont val="標楷體"/>
        <family val="4"/>
        <charset val="136"/>
      </rPr>
      <t>恒耀</t>
    </r>
  </si>
  <si>
    <r>
      <t xml:space="preserve"> </t>
    </r>
    <r>
      <rPr>
        <sz val="12"/>
        <color theme="1"/>
        <rFont val="標楷體"/>
        <family val="4"/>
        <charset val="136"/>
      </rPr>
      <t>冠好</t>
    </r>
  </si>
  <si>
    <r>
      <t xml:space="preserve"> </t>
    </r>
    <r>
      <rPr>
        <sz val="12"/>
        <color theme="1"/>
        <rFont val="標楷體"/>
        <family val="4"/>
        <charset val="136"/>
      </rPr>
      <t>金居</t>
    </r>
  </si>
  <si>
    <r>
      <t xml:space="preserve"> </t>
    </r>
    <r>
      <rPr>
        <sz val="12"/>
        <color theme="1"/>
        <rFont val="標楷體"/>
        <family val="4"/>
        <charset val="136"/>
      </rPr>
      <t>千附</t>
    </r>
  </si>
  <si>
    <r>
      <t xml:space="preserve"> </t>
    </r>
    <r>
      <rPr>
        <sz val="12"/>
        <color theme="1"/>
        <rFont val="標楷體"/>
        <family val="4"/>
        <charset val="136"/>
      </rPr>
      <t>金益鼎</t>
    </r>
  </si>
  <si>
    <r>
      <t xml:space="preserve"> </t>
    </r>
    <r>
      <rPr>
        <sz val="12"/>
        <color theme="1"/>
        <rFont val="標楷體"/>
        <family val="4"/>
        <charset val="136"/>
      </rPr>
      <t>白紗科</t>
    </r>
  </si>
  <si>
    <r>
      <t xml:space="preserve"> </t>
    </r>
    <r>
      <rPr>
        <sz val="12"/>
        <color theme="1"/>
        <rFont val="標楷體"/>
        <family val="4"/>
        <charset val="136"/>
      </rPr>
      <t>盛弘</t>
    </r>
  </si>
  <si>
    <r>
      <t xml:space="preserve"> </t>
    </r>
    <r>
      <rPr>
        <sz val="12"/>
        <color theme="1"/>
        <rFont val="標楷體"/>
        <family val="4"/>
        <charset val="136"/>
      </rPr>
      <t>商之器</t>
    </r>
  </si>
  <si>
    <r>
      <t xml:space="preserve"> </t>
    </r>
    <r>
      <rPr>
        <sz val="12"/>
        <color theme="1"/>
        <rFont val="標楷體"/>
        <family val="4"/>
        <charset val="136"/>
      </rPr>
      <t>森田</t>
    </r>
  </si>
  <si>
    <r>
      <t xml:space="preserve"> </t>
    </r>
    <r>
      <rPr>
        <sz val="12"/>
        <color theme="1"/>
        <rFont val="標楷體"/>
        <family val="4"/>
        <charset val="136"/>
      </rPr>
      <t>大國鋼</t>
    </r>
  </si>
  <si>
    <r>
      <t xml:space="preserve"> </t>
    </r>
    <r>
      <rPr>
        <sz val="12"/>
        <color theme="1"/>
        <rFont val="標楷體"/>
        <family val="4"/>
        <charset val="136"/>
      </rPr>
      <t>實威</t>
    </r>
  </si>
  <si>
    <r>
      <t xml:space="preserve"> </t>
    </r>
    <r>
      <rPr>
        <sz val="12"/>
        <color theme="1"/>
        <rFont val="標楷體"/>
        <family val="4"/>
        <charset val="136"/>
      </rPr>
      <t>捷必勝</t>
    </r>
    <r>
      <rPr>
        <sz val="12"/>
        <color theme="1"/>
        <rFont val="Times New Roman"/>
        <family val="1"/>
      </rPr>
      <t>-KY</t>
    </r>
  </si>
  <si>
    <r>
      <t xml:space="preserve"> </t>
    </r>
    <r>
      <rPr>
        <sz val="12"/>
        <color theme="1"/>
        <rFont val="標楷體"/>
        <family val="4"/>
        <charset val="136"/>
      </rPr>
      <t>明揚</t>
    </r>
  </si>
  <si>
    <r>
      <t xml:space="preserve"> </t>
    </r>
    <r>
      <rPr>
        <sz val="12"/>
        <color theme="1"/>
        <rFont val="標楷體"/>
        <family val="4"/>
        <charset val="136"/>
      </rPr>
      <t>旭源</t>
    </r>
  </si>
  <si>
    <r>
      <t xml:space="preserve"> </t>
    </r>
    <r>
      <rPr>
        <sz val="12"/>
        <color theme="1"/>
        <rFont val="標楷體"/>
        <family val="4"/>
        <charset val="136"/>
      </rPr>
      <t>保綠</t>
    </r>
    <r>
      <rPr>
        <sz val="12"/>
        <color theme="1"/>
        <rFont val="Times New Roman"/>
        <family val="1"/>
      </rPr>
      <t>-KY</t>
    </r>
  </si>
  <si>
    <r>
      <t xml:space="preserve"> </t>
    </r>
    <r>
      <rPr>
        <sz val="12"/>
        <color theme="1"/>
        <rFont val="標楷體"/>
        <family val="4"/>
        <charset val="136"/>
      </rPr>
      <t>惠普</t>
    </r>
  </si>
  <si>
    <r>
      <t xml:space="preserve"> </t>
    </r>
    <r>
      <rPr>
        <sz val="12"/>
        <color theme="1"/>
        <rFont val="標楷體"/>
        <family val="4"/>
        <charset val="136"/>
      </rPr>
      <t>紅木</t>
    </r>
    <r>
      <rPr>
        <sz val="12"/>
        <color theme="1"/>
        <rFont val="Times New Roman"/>
        <family val="1"/>
      </rPr>
      <t>-KY</t>
    </r>
  </si>
  <si>
    <r>
      <t xml:space="preserve"> </t>
    </r>
    <r>
      <rPr>
        <sz val="12"/>
        <color theme="1"/>
        <rFont val="標楷體"/>
        <family val="4"/>
        <charset val="136"/>
      </rPr>
      <t>匯鑽科</t>
    </r>
  </si>
  <si>
    <r>
      <t xml:space="preserve"> </t>
    </r>
    <r>
      <rPr>
        <sz val="12"/>
        <color theme="1"/>
        <rFont val="標楷體"/>
        <family val="4"/>
        <charset val="136"/>
      </rPr>
      <t>東生華</t>
    </r>
  </si>
  <si>
    <r>
      <t xml:space="preserve"> </t>
    </r>
    <r>
      <rPr>
        <sz val="12"/>
        <color theme="1"/>
        <rFont val="標楷體"/>
        <family val="4"/>
        <charset val="136"/>
      </rPr>
      <t>弘帆</t>
    </r>
  </si>
  <si>
    <r>
      <t xml:space="preserve"> </t>
    </r>
    <r>
      <rPr>
        <sz val="12"/>
        <color theme="1"/>
        <rFont val="標楷體"/>
        <family val="4"/>
        <charset val="136"/>
      </rPr>
      <t>鉅邁</t>
    </r>
  </si>
  <si>
    <r>
      <t xml:space="preserve"> </t>
    </r>
    <r>
      <rPr>
        <sz val="12"/>
        <color theme="1"/>
        <rFont val="標楷體"/>
        <family val="4"/>
        <charset val="136"/>
      </rPr>
      <t>大江</t>
    </r>
  </si>
  <si>
    <r>
      <t xml:space="preserve"> </t>
    </r>
    <r>
      <rPr>
        <sz val="12"/>
        <color theme="1"/>
        <rFont val="標楷體"/>
        <family val="4"/>
        <charset val="136"/>
      </rPr>
      <t>大地</t>
    </r>
    <r>
      <rPr>
        <sz val="12"/>
        <color theme="1"/>
        <rFont val="Times New Roman"/>
        <family val="1"/>
      </rPr>
      <t>-KY</t>
    </r>
  </si>
  <si>
    <r>
      <t xml:space="preserve"> </t>
    </r>
    <r>
      <rPr>
        <sz val="12"/>
        <color theme="1"/>
        <rFont val="標楷體"/>
        <family val="4"/>
        <charset val="136"/>
      </rPr>
      <t>綠電</t>
    </r>
  </si>
  <si>
    <r>
      <t xml:space="preserve"> </t>
    </r>
    <r>
      <rPr>
        <sz val="12"/>
        <color theme="1"/>
        <rFont val="標楷體"/>
        <family val="4"/>
        <charset val="136"/>
      </rPr>
      <t>綠河</t>
    </r>
    <r>
      <rPr>
        <sz val="12"/>
        <color theme="1"/>
        <rFont val="Times New Roman"/>
        <family val="1"/>
      </rPr>
      <t>-KY</t>
    </r>
  </si>
  <si>
    <r>
      <t xml:space="preserve"> </t>
    </r>
    <r>
      <rPr>
        <sz val="12"/>
        <color theme="1"/>
        <rFont val="標楷體"/>
        <family val="4"/>
        <charset val="136"/>
      </rPr>
      <t>華研</t>
    </r>
  </si>
  <si>
    <r>
      <t xml:space="preserve"> </t>
    </r>
    <r>
      <rPr>
        <sz val="12"/>
        <color theme="1"/>
        <rFont val="標楷體"/>
        <family val="4"/>
        <charset val="136"/>
      </rPr>
      <t>霹靂</t>
    </r>
  </si>
  <si>
    <r>
      <t xml:space="preserve"> </t>
    </r>
    <r>
      <rPr>
        <sz val="12"/>
        <color theme="1"/>
        <rFont val="標楷體"/>
        <family val="4"/>
        <charset val="136"/>
      </rPr>
      <t>大拓</t>
    </r>
    <r>
      <rPr>
        <sz val="12"/>
        <color theme="1"/>
        <rFont val="Times New Roman"/>
        <family val="1"/>
      </rPr>
      <t>-KY</t>
    </r>
  </si>
  <si>
    <r>
      <t xml:space="preserve"> </t>
    </r>
    <r>
      <rPr>
        <sz val="12"/>
        <color theme="1"/>
        <rFont val="標楷體"/>
        <family val="4"/>
        <charset val="136"/>
      </rPr>
      <t>夠麻吉</t>
    </r>
  </si>
  <si>
    <r>
      <t xml:space="preserve"> </t>
    </r>
    <r>
      <rPr>
        <sz val="12"/>
        <color theme="1"/>
        <rFont val="標楷體"/>
        <family val="4"/>
        <charset val="136"/>
      </rPr>
      <t>台境</t>
    </r>
  </si>
  <si>
    <r>
      <t xml:space="preserve"> </t>
    </r>
    <r>
      <rPr>
        <sz val="12"/>
        <color theme="1"/>
        <rFont val="標楷體"/>
        <family val="4"/>
        <charset val="136"/>
      </rPr>
      <t>創業家</t>
    </r>
  </si>
  <si>
    <r>
      <t xml:space="preserve"> </t>
    </r>
    <r>
      <rPr>
        <sz val="12"/>
        <color theme="1"/>
        <rFont val="標楷體"/>
        <family val="4"/>
        <charset val="136"/>
      </rPr>
      <t>三貝德</t>
    </r>
  </si>
  <si>
    <r>
      <t xml:space="preserve"> </t>
    </r>
    <r>
      <rPr>
        <sz val="12"/>
        <color theme="1"/>
        <rFont val="標楷體"/>
        <family val="4"/>
        <charset val="136"/>
      </rPr>
      <t>裕國</t>
    </r>
  </si>
  <si>
    <r>
      <t xml:space="preserve"> </t>
    </r>
    <r>
      <rPr>
        <sz val="12"/>
        <color theme="1"/>
        <rFont val="標楷體"/>
        <family val="4"/>
        <charset val="136"/>
      </rPr>
      <t>花王</t>
    </r>
  </si>
  <si>
    <r>
      <t xml:space="preserve"> </t>
    </r>
    <r>
      <rPr>
        <sz val="12"/>
        <color theme="1"/>
        <rFont val="標楷體"/>
        <family val="4"/>
        <charset val="136"/>
      </rPr>
      <t>欣雄</t>
    </r>
  </si>
  <si>
    <r>
      <t xml:space="preserve"> </t>
    </r>
    <r>
      <rPr>
        <sz val="12"/>
        <color theme="1"/>
        <rFont val="標楷體"/>
        <family val="4"/>
        <charset val="136"/>
      </rPr>
      <t>光隆</t>
    </r>
  </si>
  <si>
    <r>
      <t xml:space="preserve"> </t>
    </r>
    <r>
      <rPr>
        <sz val="12"/>
        <color theme="1"/>
        <rFont val="標楷體"/>
        <family val="4"/>
        <charset val="136"/>
      </rPr>
      <t>欣泰</t>
    </r>
  </si>
  <si>
    <r>
      <t xml:space="preserve"> </t>
    </r>
    <r>
      <rPr>
        <sz val="12"/>
        <color theme="1"/>
        <rFont val="標楷體"/>
        <family val="4"/>
        <charset val="136"/>
      </rPr>
      <t>沈氏</t>
    </r>
  </si>
  <si>
    <r>
      <t xml:space="preserve"> </t>
    </r>
    <r>
      <rPr>
        <sz val="12"/>
        <color theme="1"/>
        <rFont val="標楷體"/>
        <family val="4"/>
        <charset val="136"/>
      </rPr>
      <t>時報</t>
    </r>
  </si>
  <si>
    <r>
      <t xml:space="preserve"> </t>
    </r>
    <r>
      <rPr>
        <sz val="12"/>
        <color theme="1"/>
        <rFont val="標楷體"/>
        <family val="4"/>
        <charset val="136"/>
      </rPr>
      <t>大田</t>
    </r>
  </si>
  <si>
    <r>
      <t xml:space="preserve"> </t>
    </r>
    <r>
      <rPr>
        <sz val="12"/>
        <color theme="1"/>
        <rFont val="標楷體"/>
        <family val="4"/>
        <charset val="136"/>
      </rPr>
      <t>北基</t>
    </r>
  </si>
  <si>
    <r>
      <t xml:space="preserve"> </t>
    </r>
    <r>
      <rPr>
        <sz val="12"/>
        <color theme="1"/>
        <rFont val="標楷體"/>
        <family val="4"/>
        <charset val="136"/>
      </rPr>
      <t>鉅明</t>
    </r>
  </si>
  <si>
    <r>
      <t xml:space="preserve"> </t>
    </r>
    <r>
      <rPr>
        <sz val="12"/>
        <color theme="1"/>
        <rFont val="標楷體"/>
        <family val="4"/>
        <charset val="136"/>
      </rPr>
      <t>富堡</t>
    </r>
  </si>
  <si>
    <r>
      <t xml:space="preserve"> </t>
    </r>
    <r>
      <rPr>
        <sz val="12"/>
        <color theme="1"/>
        <rFont val="標楷體"/>
        <family val="4"/>
        <charset val="136"/>
      </rPr>
      <t>青鋼</t>
    </r>
  </si>
  <si>
    <r>
      <t xml:space="preserve"> </t>
    </r>
    <r>
      <rPr>
        <sz val="12"/>
        <color theme="1"/>
        <rFont val="標楷體"/>
        <family val="4"/>
        <charset val="136"/>
      </rPr>
      <t>大汽電</t>
    </r>
  </si>
  <si>
    <r>
      <t xml:space="preserve"> </t>
    </r>
    <r>
      <rPr>
        <sz val="12"/>
        <color theme="1"/>
        <rFont val="標楷體"/>
        <family val="4"/>
        <charset val="136"/>
      </rPr>
      <t>宏大</t>
    </r>
  </si>
  <si>
    <r>
      <t xml:space="preserve"> </t>
    </r>
    <r>
      <rPr>
        <sz val="12"/>
        <color theme="1"/>
        <rFont val="標楷體"/>
        <family val="4"/>
        <charset val="136"/>
      </rPr>
      <t>愛地雅</t>
    </r>
  </si>
  <si>
    <r>
      <t xml:space="preserve"> </t>
    </r>
    <r>
      <rPr>
        <sz val="12"/>
        <color theme="1"/>
        <rFont val="標楷體"/>
        <family val="4"/>
        <charset val="136"/>
      </rPr>
      <t>邦泰</t>
    </r>
  </si>
  <si>
    <r>
      <t xml:space="preserve"> </t>
    </r>
    <r>
      <rPr>
        <sz val="12"/>
        <color theme="1"/>
        <rFont val="標楷體"/>
        <family val="4"/>
        <charset val="136"/>
      </rPr>
      <t>國統</t>
    </r>
  </si>
  <si>
    <r>
      <t xml:space="preserve"> </t>
    </r>
    <r>
      <rPr>
        <sz val="12"/>
        <color theme="1"/>
        <rFont val="標楷體"/>
        <family val="4"/>
        <charset val="136"/>
      </rPr>
      <t>合騏</t>
    </r>
  </si>
  <si>
    <r>
      <t xml:space="preserve"> </t>
    </r>
    <r>
      <rPr>
        <sz val="12"/>
        <color theme="1"/>
        <rFont val="標楷體"/>
        <family val="4"/>
        <charset val="136"/>
      </rPr>
      <t>明安</t>
    </r>
  </si>
  <si>
    <r>
      <t xml:space="preserve"> </t>
    </r>
    <r>
      <rPr>
        <sz val="12"/>
        <color theme="1"/>
        <rFont val="標楷體"/>
        <family val="4"/>
        <charset val="136"/>
      </rPr>
      <t>關中</t>
    </r>
  </si>
  <si>
    <r>
      <t xml:space="preserve"> </t>
    </r>
    <r>
      <rPr>
        <sz val="12"/>
        <color theme="1"/>
        <rFont val="標楷體"/>
        <family val="4"/>
        <charset val="136"/>
      </rPr>
      <t>森鉅</t>
    </r>
  </si>
  <si>
    <r>
      <t xml:space="preserve"> </t>
    </r>
    <r>
      <rPr>
        <sz val="12"/>
        <color theme="1"/>
        <rFont val="標楷體"/>
        <family val="4"/>
        <charset val="136"/>
      </rPr>
      <t>琉園</t>
    </r>
  </si>
  <si>
    <r>
      <t xml:space="preserve"> </t>
    </r>
    <r>
      <rPr>
        <sz val="12"/>
        <color theme="1"/>
        <rFont val="標楷體"/>
        <family val="4"/>
        <charset val="136"/>
      </rPr>
      <t>萬國通</t>
    </r>
  </si>
  <si>
    <r>
      <t xml:space="preserve"> </t>
    </r>
    <r>
      <rPr>
        <sz val="12"/>
        <color theme="1"/>
        <rFont val="標楷體"/>
        <family val="4"/>
        <charset val="136"/>
      </rPr>
      <t>皇田</t>
    </r>
  </si>
  <si>
    <r>
      <t xml:space="preserve"> </t>
    </r>
    <r>
      <rPr>
        <sz val="12"/>
        <color theme="1"/>
        <rFont val="標楷體"/>
        <family val="4"/>
        <charset val="136"/>
      </rPr>
      <t>邁達康</t>
    </r>
  </si>
  <si>
    <r>
      <t xml:space="preserve"> </t>
    </r>
    <r>
      <rPr>
        <sz val="12"/>
        <color theme="1"/>
        <rFont val="標楷體"/>
        <family val="4"/>
        <charset val="136"/>
      </rPr>
      <t>有益</t>
    </r>
  </si>
  <si>
    <r>
      <t xml:space="preserve"> </t>
    </r>
    <r>
      <rPr>
        <sz val="12"/>
        <color theme="1"/>
        <rFont val="標楷體"/>
        <family val="4"/>
        <charset val="136"/>
      </rPr>
      <t>第一金店頭</t>
    </r>
  </si>
  <si>
    <r>
      <t xml:space="preserve"> </t>
    </r>
    <r>
      <rPr>
        <sz val="12"/>
        <color theme="1"/>
        <rFont val="標楷體"/>
        <family val="4"/>
        <charset val="136"/>
      </rPr>
      <t>元店頭</t>
    </r>
  </si>
  <si>
    <r>
      <t xml:space="preserve"> PGIM</t>
    </r>
    <r>
      <rPr>
        <sz val="12"/>
        <color theme="1"/>
        <rFont val="標楷體"/>
        <family val="4"/>
        <charset val="136"/>
      </rPr>
      <t>店頭市場</t>
    </r>
    <r>
      <rPr>
        <sz val="12"/>
        <color theme="1"/>
        <rFont val="Times New Roman"/>
        <family val="1"/>
      </rPr>
      <t>Aa</t>
    </r>
  </si>
  <si>
    <r>
      <t xml:space="preserve"> </t>
    </r>
    <r>
      <rPr>
        <sz val="12"/>
        <color theme="1"/>
        <rFont val="標楷體"/>
        <family val="4"/>
        <charset val="136"/>
      </rPr>
      <t>新光店頭</t>
    </r>
  </si>
  <si>
    <r>
      <t xml:space="preserve"> </t>
    </r>
    <r>
      <rPr>
        <sz val="12"/>
        <color theme="1"/>
        <rFont val="標楷體"/>
        <family val="4"/>
        <charset val="136"/>
      </rPr>
      <t>群益店頭市場</t>
    </r>
    <r>
      <rPr>
        <sz val="12"/>
        <color theme="1"/>
        <rFont val="Times New Roman"/>
        <family val="1"/>
      </rPr>
      <t>Na</t>
    </r>
  </si>
  <si>
    <r>
      <t xml:space="preserve"> </t>
    </r>
    <r>
      <rPr>
        <sz val="12"/>
        <color theme="1"/>
        <rFont val="標楷體"/>
        <family val="4"/>
        <charset val="136"/>
      </rPr>
      <t>群益店頭市場</t>
    </r>
    <r>
      <rPr>
        <sz val="12"/>
        <color theme="1"/>
        <rFont val="Times New Roman"/>
        <family val="1"/>
      </rPr>
      <t>Fa</t>
    </r>
  </si>
  <si>
    <r>
      <t xml:space="preserve"> </t>
    </r>
    <r>
      <rPr>
        <sz val="10"/>
        <color theme="1"/>
        <rFont val="標楷體"/>
        <family val="4"/>
        <charset val="136"/>
      </rPr>
      <t>保險股份有限公司</t>
    </r>
    <r>
      <rPr>
        <sz val="10"/>
        <color theme="1"/>
        <rFont val="Times New Roman"/>
        <family val="1"/>
      </rPr>
      <t xml:space="preserve">(  </t>
    </r>
    <r>
      <rPr>
        <sz val="10"/>
        <color theme="1"/>
        <rFont val="標楷體"/>
        <family val="4"/>
        <charset val="136"/>
      </rPr>
      <t>分公司</t>
    </r>
    <r>
      <rPr>
        <sz val="10"/>
        <color theme="1"/>
        <rFont val="Times New Roman"/>
        <family val="1"/>
      </rPr>
      <t xml:space="preserve">)   </t>
    </r>
    <r>
      <rPr>
        <sz val="10"/>
        <color theme="1"/>
        <rFont val="標楷體"/>
        <family val="4"/>
        <charset val="136"/>
      </rPr>
      <t>年度</t>
    </r>
    <r>
      <rPr>
        <sz val="10"/>
        <color theme="1"/>
        <rFont val="Times New Roman"/>
        <family val="1"/>
      </rPr>
      <t>(</t>
    </r>
    <r>
      <rPr>
        <sz val="10"/>
        <color theme="1"/>
        <rFont val="標楷體"/>
        <family val="4"/>
        <charset val="136"/>
      </rPr>
      <t>月</t>
    </r>
    <r>
      <rPr>
        <sz val="10"/>
        <color theme="1"/>
        <rFont val="Times New Roman"/>
        <family val="1"/>
      </rPr>
      <t>)</t>
    </r>
    <r>
      <rPr>
        <sz val="10"/>
        <color theme="1"/>
        <rFont val="標楷體"/>
        <family val="4"/>
        <charset val="136"/>
      </rPr>
      <t>報表</t>
    </r>
  </si>
  <si>
    <r>
      <t xml:space="preserve"> </t>
    </r>
    <r>
      <rPr>
        <sz val="10"/>
        <color theme="1"/>
        <rFont val="標楷體"/>
        <family val="4"/>
        <charset val="136"/>
      </rPr>
      <t>表</t>
    </r>
    <r>
      <rPr>
        <sz val="10"/>
        <color theme="1"/>
        <rFont val="Times New Roman"/>
        <family val="1"/>
      </rPr>
      <t>30-8-6</t>
    </r>
    <r>
      <rPr>
        <sz val="10"/>
        <color theme="1"/>
        <rFont val="標楷體"/>
        <family val="4"/>
        <charset val="136"/>
      </rPr>
      <t>：資金運用收益率調整計算表</t>
    </r>
    <phoneticPr fontId="30" type="noConversion"/>
  </si>
  <si>
    <r>
      <rPr>
        <sz val="10"/>
        <color theme="1"/>
        <rFont val="標楷體"/>
        <family val="4"/>
        <charset val="136"/>
      </rPr>
      <t>最近五年度資金運用收益率平均數</t>
    </r>
  </si>
  <si>
    <r>
      <rPr>
        <sz val="10"/>
        <color theme="1"/>
        <rFont val="標楷體"/>
        <family val="4"/>
        <charset val="136"/>
      </rPr>
      <t>調整後資金運用收益率</t>
    </r>
    <r>
      <rPr>
        <sz val="10"/>
        <color theme="1"/>
        <rFont val="Times New Roman"/>
        <family val="1"/>
      </rPr>
      <t>(</t>
    </r>
    <r>
      <rPr>
        <sz val="10"/>
        <color theme="1"/>
        <rFont val="標楷體"/>
        <family val="4"/>
        <charset val="136"/>
      </rPr>
      <t>註</t>
    </r>
    <r>
      <rPr>
        <sz val="10"/>
        <color theme="1"/>
        <rFont val="Times New Roman"/>
        <family val="1"/>
      </rPr>
      <t>2)</t>
    </r>
    <phoneticPr fontId="30" type="noConversion"/>
  </si>
  <si>
    <r>
      <t>__</t>
    </r>
    <r>
      <rPr>
        <sz val="10"/>
        <color theme="1"/>
        <rFont val="標楷體"/>
        <family val="4"/>
        <charset val="136"/>
      </rPr>
      <t xml:space="preserve">年
</t>
    </r>
    <r>
      <rPr>
        <sz val="10"/>
        <color theme="1"/>
        <rFont val="Times New Roman"/>
        <family val="1"/>
      </rPr>
      <t>(</t>
    </r>
    <r>
      <rPr>
        <sz val="10"/>
        <color theme="1"/>
        <rFont val="標楷體"/>
        <family val="4"/>
        <charset val="136"/>
      </rPr>
      <t>註</t>
    </r>
    <r>
      <rPr>
        <sz val="10"/>
        <color theme="1"/>
        <rFont val="Times New Roman"/>
        <family val="1"/>
      </rPr>
      <t>1)</t>
    </r>
    <phoneticPr fontId="30" type="noConversion"/>
  </si>
  <si>
    <r>
      <t>__</t>
    </r>
    <r>
      <rPr>
        <sz val="10"/>
        <color theme="1"/>
        <rFont val="標楷體"/>
        <family val="4"/>
        <charset val="136"/>
      </rPr>
      <t xml:space="preserve">年下半年
</t>
    </r>
    <r>
      <rPr>
        <sz val="10"/>
        <color theme="1"/>
        <rFont val="Times New Roman"/>
        <family val="1"/>
      </rPr>
      <t>(</t>
    </r>
    <r>
      <rPr>
        <sz val="10"/>
        <color theme="1"/>
        <rFont val="標楷體"/>
        <family val="4"/>
        <charset val="136"/>
      </rPr>
      <t>註</t>
    </r>
    <r>
      <rPr>
        <sz val="10"/>
        <color theme="1"/>
        <rFont val="Times New Roman"/>
        <family val="1"/>
      </rPr>
      <t>1)</t>
    </r>
    <phoneticPr fontId="30" type="noConversion"/>
  </si>
  <si>
    <r>
      <rPr>
        <sz val="10"/>
        <color rgb="FFFF0000"/>
        <rFont val="Times New Roman"/>
        <family val="1"/>
      </rPr>
      <t>(5a)</t>
    </r>
    <phoneticPr fontId="30" type="noConversion"/>
  </si>
  <si>
    <r>
      <rPr>
        <sz val="10"/>
        <color theme="1"/>
        <rFont val="標楷體"/>
        <family val="4"/>
        <charset val="136"/>
      </rPr>
      <t>註</t>
    </r>
    <r>
      <rPr>
        <sz val="10"/>
        <color theme="1"/>
        <rFont val="Times New Roman"/>
        <family val="1"/>
      </rPr>
      <t>:</t>
    </r>
  </si>
  <si>
    <r>
      <rPr>
        <sz val="10"/>
        <color theme="1"/>
        <rFont val="標楷體"/>
        <family val="4"/>
        <charset val="136"/>
      </rPr>
      <t>請依調整後收益率填列。</t>
    </r>
    <phoneticPr fontId="30" type="noConversion"/>
  </si>
  <si>
    <r>
      <rPr>
        <sz val="10"/>
        <color theme="1"/>
        <rFont val="標楷體"/>
        <family val="4"/>
        <charset val="136"/>
      </rPr>
      <t>調整後資金運用收益率</t>
    </r>
    <r>
      <rPr>
        <sz val="10"/>
        <color theme="1"/>
        <rFont val="Times New Roman"/>
        <family val="1"/>
      </rPr>
      <t>=</t>
    </r>
    <r>
      <rPr>
        <sz val="10"/>
        <color theme="1"/>
        <rFont val="標楷體"/>
        <family val="4"/>
        <charset val="136"/>
      </rPr>
      <t>２</t>
    </r>
    <r>
      <rPr>
        <sz val="10"/>
        <color theme="1"/>
        <rFont val="Times New Roman"/>
        <family val="1"/>
      </rPr>
      <t>×(</t>
    </r>
    <r>
      <rPr>
        <sz val="10"/>
        <color theme="1"/>
        <rFont val="標楷體"/>
        <family val="4"/>
        <charset val="136"/>
      </rPr>
      <t>本期投資收益</t>
    </r>
    <r>
      <rPr>
        <sz val="10"/>
        <color theme="1"/>
        <rFont val="Times New Roman"/>
        <family val="1"/>
      </rPr>
      <t>+</t>
    </r>
    <r>
      <rPr>
        <sz val="10"/>
        <color theme="1"/>
        <rFont val="標楷體"/>
        <family val="4"/>
        <charset val="136"/>
      </rPr>
      <t>調整數</t>
    </r>
    <r>
      <rPr>
        <sz val="10"/>
        <color theme="1"/>
        <rFont val="Times New Roman"/>
        <family val="1"/>
      </rPr>
      <t>)</t>
    </r>
    <r>
      <rPr>
        <sz val="10"/>
        <color theme="1"/>
        <rFont val="標楷體"/>
        <family val="4"/>
        <charset val="136"/>
      </rPr>
      <t>／</t>
    </r>
    <r>
      <rPr>
        <sz val="10"/>
        <color theme="1"/>
        <rFont val="Times New Roman"/>
        <family val="1"/>
      </rPr>
      <t>[</t>
    </r>
    <r>
      <rPr>
        <sz val="10"/>
        <color theme="1"/>
        <rFont val="標楷體"/>
        <family val="4"/>
        <charset val="136"/>
      </rPr>
      <t>前期期末資金運用數＊</t>
    </r>
    <r>
      <rPr>
        <sz val="10"/>
        <color theme="1"/>
        <rFont val="Times New Roman"/>
        <family val="1"/>
      </rPr>
      <t>+</t>
    </r>
    <r>
      <rPr>
        <sz val="10"/>
        <color theme="1"/>
        <rFont val="標楷體"/>
        <family val="4"/>
        <charset val="136"/>
      </rPr>
      <t>本期期末資金運用數＊－</t>
    </r>
    <r>
      <rPr>
        <sz val="10"/>
        <color theme="1"/>
        <rFont val="Times New Roman"/>
        <family val="1"/>
      </rPr>
      <t>(</t>
    </r>
    <r>
      <rPr>
        <sz val="10"/>
        <color theme="1"/>
        <rFont val="標楷體"/>
        <family val="4"/>
        <charset val="136"/>
      </rPr>
      <t>本期投資收益</t>
    </r>
    <r>
      <rPr>
        <sz val="10"/>
        <color theme="1"/>
        <rFont val="Times New Roman"/>
        <family val="1"/>
      </rPr>
      <t>+</t>
    </r>
    <r>
      <rPr>
        <sz val="10"/>
        <color theme="1"/>
        <rFont val="標楷體"/>
        <family val="4"/>
        <charset val="136"/>
      </rPr>
      <t>調整數）</t>
    </r>
    <r>
      <rPr>
        <sz val="10"/>
        <color theme="1"/>
        <rFont val="Times New Roman"/>
        <family val="1"/>
      </rPr>
      <t>]</t>
    </r>
    <r>
      <rPr>
        <sz val="10"/>
        <color theme="1"/>
        <rFont val="標楷體"/>
        <family val="4"/>
        <charset val="136"/>
      </rPr>
      <t>，</t>
    </r>
    <phoneticPr fontId="30" type="noConversion"/>
  </si>
  <si>
    <r>
      <rPr>
        <sz val="10"/>
        <color theme="1"/>
        <rFont val="標楷體"/>
        <family val="4"/>
        <charset val="136"/>
      </rPr>
      <t>上列調整數係指反映以半年平均價基礎認列未實現損益之影響金額</t>
    </r>
    <r>
      <rPr>
        <sz val="10"/>
        <color theme="1"/>
        <rFont val="Times New Roman"/>
        <family val="1"/>
      </rPr>
      <t>(</t>
    </r>
    <r>
      <rPr>
        <sz val="10"/>
        <color theme="1"/>
        <rFont val="標楷體"/>
        <family val="4"/>
        <charset val="136"/>
      </rPr>
      <t>請保留詳細工作表，以利查核</t>
    </r>
    <r>
      <rPr>
        <sz val="10"/>
        <color theme="1"/>
        <rFont val="Times New Roman"/>
        <family val="1"/>
      </rPr>
      <t>)</t>
    </r>
    <phoneticPr fontId="30" type="noConversion"/>
  </si>
  <si>
    <r>
      <rPr>
        <sz val="10"/>
        <color theme="1"/>
        <rFont val="標楷體"/>
        <family val="4"/>
        <charset val="136"/>
      </rPr>
      <t>當期間未滿一年</t>
    </r>
    <r>
      <rPr>
        <sz val="10"/>
        <color theme="1"/>
        <rFont val="Times New Roman"/>
        <family val="1"/>
      </rPr>
      <t>(</t>
    </r>
    <r>
      <rPr>
        <sz val="10"/>
        <color theme="1"/>
        <rFont val="標楷體"/>
        <family val="4"/>
        <charset val="136"/>
      </rPr>
      <t>半年</t>
    </r>
    <r>
      <rPr>
        <sz val="10"/>
        <color theme="1"/>
        <rFont val="Times New Roman"/>
        <family val="1"/>
      </rPr>
      <t>)</t>
    </r>
    <r>
      <rPr>
        <sz val="10"/>
        <color theme="1"/>
        <rFont val="標楷體"/>
        <family val="4"/>
        <charset val="136"/>
      </rPr>
      <t>者，請按其期間予以年化</t>
    </r>
    <r>
      <rPr>
        <sz val="10"/>
        <color theme="1"/>
        <rFont val="Times New Roman"/>
        <family val="1"/>
      </rPr>
      <t>(</t>
    </r>
    <r>
      <rPr>
        <sz val="10"/>
        <color theme="1"/>
        <rFont val="標楷體"/>
        <family val="4"/>
        <charset val="136"/>
      </rPr>
      <t>半年化</t>
    </r>
    <r>
      <rPr>
        <sz val="10"/>
        <color theme="1"/>
        <rFont val="Times New Roman"/>
        <family val="1"/>
      </rPr>
      <t>)</t>
    </r>
    <phoneticPr fontId="30" type="noConversion"/>
  </si>
  <si>
    <r>
      <rPr>
        <sz val="10"/>
        <color theme="1"/>
        <rFont val="標楷體"/>
        <family val="4"/>
        <charset val="136"/>
      </rPr>
      <t>下半年計算公式</t>
    </r>
    <r>
      <rPr>
        <sz val="10"/>
        <color theme="1"/>
        <rFont val="Times New Roman"/>
        <family val="1"/>
      </rPr>
      <t xml:space="preserve"> : </t>
    </r>
    <phoneticPr fontId="30" type="noConversion"/>
  </si>
  <si>
    <r>
      <rPr>
        <sz val="10"/>
        <color theme="1"/>
        <rFont val="標楷體"/>
        <family val="4"/>
        <charset val="136"/>
      </rPr>
      <t>下半年資金運用收益率</t>
    </r>
    <r>
      <rPr>
        <sz val="10"/>
        <color theme="1"/>
        <rFont val="Times New Roman"/>
        <family val="1"/>
      </rPr>
      <t>=</t>
    </r>
    <r>
      <rPr>
        <sz val="10"/>
        <color theme="1"/>
        <rFont val="標楷體"/>
        <family val="4"/>
        <charset val="136"/>
      </rPr>
      <t>２</t>
    </r>
    <r>
      <rPr>
        <sz val="10"/>
        <color theme="1"/>
        <rFont val="Times New Roman"/>
        <family val="1"/>
      </rPr>
      <t>×(</t>
    </r>
    <r>
      <rPr>
        <sz val="10"/>
        <color theme="1"/>
        <rFont val="標楷體"/>
        <family val="4"/>
        <charset val="136"/>
      </rPr>
      <t>下半年投資收益</t>
    </r>
    <r>
      <rPr>
        <sz val="10"/>
        <color theme="1"/>
        <rFont val="Times New Roman"/>
        <family val="1"/>
      </rPr>
      <t>+</t>
    </r>
    <r>
      <rPr>
        <sz val="10"/>
        <color theme="1"/>
        <rFont val="標楷體"/>
        <family val="4"/>
        <charset val="136"/>
      </rPr>
      <t>調整數</t>
    </r>
    <r>
      <rPr>
        <sz val="10"/>
        <color theme="1"/>
        <rFont val="Times New Roman"/>
        <family val="1"/>
      </rPr>
      <t>)</t>
    </r>
    <r>
      <rPr>
        <sz val="10"/>
        <color theme="1"/>
        <rFont val="標楷體"/>
        <family val="4"/>
        <charset val="136"/>
      </rPr>
      <t>／</t>
    </r>
    <r>
      <rPr>
        <sz val="10"/>
        <color theme="1"/>
        <rFont val="Times New Roman"/>
        <family val="1"/>
      </rPr>
      <t>[</t>
    </r>
    <r>
      <rPr>
        <sz val="10"/>
        <color theme="1"/>
        <rFont val="標楷體"/>
        <family val="4"/>
        <charset val="136"/>
      </rPr>
      <t>上半年期末資金運用數＊</t>
    </r>
    <r>
      <rPr>
        <sz val="10"/>
        <color theme="1"/>
        <rFont val="Times New Roman"/>
        <family val="1"/>
      </rPr>
      <t>+</t>
    </r>
    <r>
      <rPr>
        <sz val="10"/>
        <color theme="1"/>
        <rFont val="標楷體"/>
        <family val="4"/>
        <charset val="136"/>
      </rPr>
      <t>下半年期末資金運用數＊－</t>
    </r>
    <r>
      <rPr>
        <sz val="10"/>
        <color theme="1"/>
        <rFont val="Times New Roman"/>
        <family val="1"/>
      </rPr>
      <t>(</t>
    </r>
    <r>
      <rPr>
        <sz val="10"/>
        <color theme="1"/>
        <rFont val="標楷體"/>
        <family val="4"/>
        <charset val="136"/>
      </rPr>
      <t>下半年投資收益</t>
    </r>
    <r>
      <rPr>
        <sz val="10"/>
        <color theme="1"/>
        <rFont val="Times New Roman"/>
        <family val="1"/>
      </rPr>
      <t>+</t>
    </r>
    <r>
      <rPr>
        <sz val="10"/>
        <color theme="1"/>
        <rFont val="標楷體"/>
        <family val="4"/>
        <charset val="136"/>
      </rPr>
      <t>調整數</t>
    </r>
    <r>
      <rPr>
        <sz val="10"/>
        <color theme="1"/>
        <rFont val="Times New Roman"/>
        <family val="1"/>
      </rPr>
      <t>)]</t>
    </r>
    <r>
      <rPr>
        <sz val="10"/>
        <color theme="1"/>
        <rFont val="標楷體"/>
        <family val="4"/>
        <charset val="136"/>
      </rPr>
      <t>，</t>
    </r>
    <phoneticPr fontId="30" type="noConversion"/>
  </si>
  <si>
    <r>
      <rPr>
        <sz val="10"/>
        <color theme="1"/>
        <rFont val="標楷體"/>
        <family val="4"/>
        <charset val="136"/>
      </rPr>
      <t>所稱下半年度資金運用收益</t>
    </r>
    <r>
      <rPr>
        <sz val="10"/>
        <color theme="1"/>
        <rFont val="Times New Roman"/>
        <family val="1"/>
      </rPr>
      <t xml:space="preserve"> = </t>
    </r>
    <r>
      <rPr>
        <sz val="10"/>
        <color theme="1"/>
        <rFont val="標楷體"/>
        <family val="4"/>
        <charset val="136"/>
      </rPr>
      <t>全年度損益</t>
    </r>
    <r>
      <rPr>
        <sz val="10"/>
        <color theme="1"/>
        <rFont val="Times New Roman"/>
        <family val="1"/>
      </rPr>
      <t xml:space="preserve"> - </t>
    </r>
    <r>
      <rPr>
        <sz val="10"/>
        <color theme="1"/>
        <rFont val="標楷體"/>
        <family val="4"/>
        <charset val="136"/>
      </rPr>
      <t>上半年度損益</t>
    </r>
    <phoneticPr fontId="30" type="noConversion"/>
  </si>
  <si>
    <r>
      <t>______</t>
    </r>
    <r>
      <rPr>
        <sz val="12"/>
        <color theme="1"/>
        <rFont val="標楷體"/>
        <family val="4"/>
        <charset val="136"/>
      </rPr>
      <t>保險股份有限公司</t>
    </r>
    <r>
      <rPr>
        <sz val="12"/>
        <color theme="1"/>
        <rFont val="Times New Roman"/>
        <family val="1"/>
      </rPr>
      <t xml:space="preserve">(  </t>
    </r>
    <r>
      <rPr>
        <sz val="12"/>
        <color theme="1"/>
        <rFont val="標楷體"/>
        <family val="4"/>
        <charset val="136"/>
      </rPr>
      <t>分公司</t>
    </r>
    <r>
      <rPr>
        <sz val="12"/>
        <color theme="1"/>
        <rFont val="Times New Roman"/>
        <family val="1"/>
      </rPr>
      <t xml:space="preserve">)   </t>
    </r>
    <r>
      <rPr>
        <sz val="12"/>
        <color theme="1"/>
        <rFont val="標楷體"/>
        <family val="4"/>
        <charset val="136"/>
      </rPr>
      <t>年度報表</t>
    </r>
  </si>
  <si>
    <r>
      <rPr>
        <sz val="12"/>
        <color theme="1"/>
        <rFont val="標楷體"/>
        <family val="4"/>
        <charset val="136"/>
      </rPr>
      <t>資產負債表日</t>
    </r>
    <phoneticPr fontId="30" type="noConversion"/>
  </si>
  <si>
    <r>
      <rPr>
        <sz val="12"/>
        <color theme="1"/>
        <rFont val="標楷體"/>
        <family val="4"/>
        <charset val="136"/>
      </rPr>
      <t>三年移動平均計算起始日</t>
    </r>
    <phoneticPr fontId="30" type="noConversion"/>
  </si>
  <si>
    <r>
      <rPr>
        <b/>
        <sz val="12"/>
        <color theme="1"/>
        <rFont val="標楷體"/>
        <family val="4"/>
        <charset val="136"/>
      </rPr>
      <t>指數名稱</t>
    </r>
    <phoneticPr fontId="30" type="noConversion"/>
  </si>
  <si>
    <r>
      <rPr>
        <b/>
        <sz val="12"/>
        <color theme="1"/>
        <rFont val="標楷體"/>
        <family val="4"/>
        <charset val="136"/>
      </rPr>
      <t>台灣證交所加權股價報酬指數</t>
    </r>
  </si>
  <si>
    <r>
      <rPr>
        <b/>
        <sz val="12"/>
        <color theme="1"/>
        <rFont val="標楷體"/>
        <family val="4"/>
        <charset val="136"/>
      </rPr>
      <t>櫃買中心加權股價報酬指數</t>
    </r>
  </si>
  <si>
    <r>
      <rPr>
        <b/>
        <sz val="12"/>
        <color theme="1"/>
        <rFont val="標楷體"/>
        <family val="4"/>
        <charset val="136"/>
      </rPr>
      <t>指數</t>
    </r>
    <phoneticPr fontId="30" type="noConversion"/>
  </si>
  <si>
    <r>
      <rPr>
        <b/>
        <sz val="12"/>
        <color theme="1"/>
        <rFont val="標楷體"/>
        <family val="4"/>
        <charset val="136"/>
      </rPr>
      <t>日曆日</t>
    </r>
    <phoneticPr fontId="30" type="noConversion"/>
  </si>
  <si>
    <r>
      <rPr>
        <b/>
        <sz val="12"/>
        <color theme="1"/>
        <rFont val="標楷體"/>
        <family val="4"/>
        <charset val="136"/>
      </rPr>
      <t>收盤價</t>
    </r>
    <phoneticPr fontId="30" type="noConversion"/>
  </si>
  <si>
    <r>
      <rPr>
        <b/>
        <sz val="12"/>
        <color theme="1"/>
        <rFont val="標楷體"/>
        <family val="4"/>
        <charset val="136"/>
      </rPr>
      <t>資產負債表日收盤價</t>
    </r>
    <r>
      <rPr>
        <b/>
        <sz val="12"/>
        <color theme="1"/>
        <rFont val="Times New Roman"/>
        <family val="1"/>
      </rPr>
      <t>(CI)</t>
    </r>
    <phoneticPr fontId="30" type="noConversion"/>
  </si>
  <si>
    <r>
      <rPr>
        <b/>
        <sz val="12"/>
        <color theme="1"/>
        <rFont val="標楷體"/>
        <family val="4"/>
        <charset val="136"/>
      </rPr>
      <t>三年移動平均收盤價</t>
    </r>
    <r>
      <rPr>
        <b/>
        <sz val="12"/>
        <color theme="1"/>
        <rFont val="Times New Roman"/>
        <family val="1"/>
      </rPr>
      <t>(AI</t>
    </r>
    <r>
      <rPr>
        <vertAlign val="subscript"/>
        <sz val="12"/>
        <color theme="1"/>
        <rFont val="Times New Roman"/>
        <family val="1"/>
      </rPr>
      <t>3y</t>
    </r>
    <r>
      <rPr>
        <sz val="12"/>
        <color theme="1"/>
        <rFont val="Times New Roman"/>
        <family val="1"/>
      </rPr>
      <t>)</t>
    </r>
    <phoneticPr fontId="30" type="noConversion"/>
  </si>
  <si>
    <r>
      <rPr>
        <b/>
        <sz val="12"/>
        <color theme="1"/>
        <rFont val="標楷體"/>
        <family val="4"/>
        <charset val="136"/>
      </rPr>
      <t>調整項</t>
    </r>
    <r>
      <rPr>
        <b/>
        <sz val="12"/>
        <color theme="1"/>
        <rFont val="Times New Roman"/>
        <family val="1"/>
      </rPr>
      <t xml:space="preserve"> × 0.85</t>
    </r>
  </si>
  <si>
    <r>
      <rPr>
        <sz val="12"/>
        <color theme="1"/>
        <rFont val="標楷體"/>
        <family val="4"/>
        <charset val="136"/>
      </rPr>
      <t>表</t>
    </r>
    <r>
      <rPr>
        <sz val="12"/>
        <color theme="1"/>
        <rFont val="Times New Roman"/>
        <family val="1"/>
      </rPr>
      <t>30-14-2</t>
    </r>
    <r>
      <rPr>
        <sz val="12"/>
        <color theme="1"/>
        <rFont val="標楷體"/>
        <family val="4"/>
        <charset val="136"/>
      </rPr>
      <t>：公司上櫃股票</t>
    </r>
    <r>
      <rPr>
        <sz val="12"/>
        <color theme="1"/>
        <rFont val="Times New Roman"/>
        <family val="1"/>
      </rPr>
      <t>β</t>
    </r>
    <r>
      <rPr>
        <sz val="12"/>
        <color theme="1"/>
        <rFont val="標楷體"/>
        <family val="4"/>
        <charset val="136"/>
      </rPr>
      <t>值計算表</t>
    </r>
    <r>
      <rPr>
        <sz val="12"/>
        <color theme="1"/>
        <rFont val="Times New Roman"/>
        <family val="1"/>
      </rPr>
      <t>(</t>
    </r>
    <r>
      <rPr>
        <sz val="12"/>
        <color theme="1"/>
        <rFont val="標楷體"/>
        <family val="4"/>
        <charset val="136"/>
      </rPr>
      <t>計算期間：</t>
    </r>
    <r>
      <rPr>
        <sz val="12"/>
        <color theme="1"/>
        <rFont val="Times New Roman"/>
        <family val="1"/>
      </rPr>
      <t>111/1/1~111/12/31)</t>
    </r>
    <phoneticPr fontId="28" type="noConversion"/>
  </si>
  <si>
    <r>
      <rPr>
        <sz val="12"/>
        <color theme="1"/>
        <rFont val="標楷體"/>
        <family val="4"/>
        <charset val="136"/>
      </rPr>
      <t>上櫃未滿一年。</t>
    </r>
  </si>
  <si>
    <r>
      <rPr>
        <sz val="12"/>
        <color theme="1"/>
        <rFont val="標楷體"/>
        <family val="4"/>
        <charset val="136"/>
      </rPr>
      <t>表</t>
    </r>
    <r>
      <rPr>
        <sz val="12"/>
        <color theme="1"/>
        <rFont val="Times New Roman"/>
        <family val="1"/>
      </rPr>
      <t>30-14-1</t>
    </r>
    <r>
      <rPr>
        <sz val="12"/>
        <color theme="1"/>
        <rFont val="標楷體"/>
        <family val="4"/>
        <charset val="136"/>
      </rPr>
      <t>：公司上市股票及基金</t>
    </r>
    <r>
      <rPr>
        <sz val="12"/>
        <color theme="1"/>
        <rFont val="Times New Roman"/>
        <family val="1"/>
      </rPr>
      <t>β</t>
    </r>
    <r>
      <rPr>
        <sz val="12"/>
        <color theme="1"/>
        <rFont val="標楷體"/>
        <family val="4"/>
        <charset val="136"/>
      </rPr>
      <t>值計算表</t>
    </r>
    <r>
      <rPr>
        <sz val="12"/>
        <color theme="1"/>
        <rFont val="Times New Roman"/>
        <family val="1"/>
      </rPr>
      <t>(</t>
    </r>
    <r>
      <rPr>
        <sz val="12"/>
        <color theme="1"/>
        <rFont val="標楷體"/>
        <family val="4"/>
        <charset val="136"/>
      </rPr>
      <t>計算期間：</t>
    </r>
    <r>
      <rPr>
        <sz val="12"/>
        <color theme="1"/>
        <rFont val="Times New Roman"/>
        <family val="1"/>
      </rPr>
      <t>111/1/1~111/12/31)</t>
    </r>
    <phoneticPr fontId="28" type="noConversion"/>
  </si>
  <si>
    <r>
      <t xml:space="preserve">1.1 </t>
    </r>
    <r>
      <rPr>
        <sz val="12"/>
        <color theme="1"/>
        <rFont val="標楷體"/>
        <family val="4"/>
        <charset val="136"/>
      </rPr>
      <t>股票型共同基金半年均價</t>
    </r>
    <r>
      <rPr>
        <sz val="12"/>
        <color theme="1"/>
        <rFont val="Times New Roman"/>
        <family val="1"/>
      </rPr>
      <t>-</t>
    </r>
    <r>
      <rPr>
        <sz val="12"/>
        <color theme="1"/>
        <rFont val="標楷體"/>
        <family val="4"/>
        <charset val="136"/>
      </rPr>
      <t>已開發國家</t>
    </r>
    <r>
      <rPr>
        <sz val="12"/>
        <color theme="1"/>
        <rFont val="Times New Roman"/>
        <family val="1"/>
      </rPr>
      <t>(</t>
    </r>
    <r>
      <rPr>
        <sz val="12"/>
        <color theme="1"/>
        <rFont val="標楷體"/>
        <family val="4"/>
        <charset val="136"/>
      </rPr>
      <t>註</t>
    </r>
    <r>
      <rPr>
        <sz val="12"/>
        <color theme="1"/>
        <rFont val="Times New Roman"/>
        <family val="1"/>
      </rPr>
      <t>2)</t>
    </r>
    <phoneticPr fontId="28" type="noConversion"/>
  </si>
  <si>
    <r>
      <t xml:space="preserve">1.2 </t>
    </r>
    <r>
      <rPr>
        <sz val="12"/>
        <color theme="1"/>
        <rFont val="標楷體"/>
        <family val="4"/>
        <charset val="136"/>
      </rPr>
      <t>股票型共同基金半年均價</t>
    </r>
    <r>
      <rPr>
        <sz val="12"/>
        <color theme="1"/>
        <rFont val="Times New Roman"/>
        <family val="1"/>
      </rPr>
      <t>-</t>
    </r>
    <r>
      <rPr>
        <sz val="12"/>
        <color theme="1"/>
        <rFont val="標楷體"/>
        <family val="4"/>
        <charset val="136"/>
      </rPr>
      <t>新興市場</t>
    </r>
    <r>
      <rPr>
        <sz val="12"/>
        <color theme="1"/>
        <rFont val="Times New Roman"/>
        <family val="1"/>
      </rPr>
      <t>(</t>
    </r>
    <r>
      <rPr>
        <sz val="12"/>
        <color theme="1"/>
        <rFont val="標楷體"/>
        <family val="4"/>
        <charset val="136"/>
      </rPr>
      <t>註</t>
    </r>
    <r>
      <rPr>
        <sz val="12"/>
        <color theme="1"/>
        <rFont val="Times New Roman"/>
        <family val="1"/>
      </rPr>
      <t>2)</t>
    </r>
    <phoneticPr fontId="28" type="noConversion"/>
  </si>
  <si>
    <r>
      <t xml:space="preserve">3.1 </t>
    </r>
    <r>
      <rPr>
        <sz val="12"/>
        <color theme="1"/>
        <rFont val="標楷體"/>
        <family val="4"/>
        <charset val="136"/>
      </rPr>
      <t>平衡型共同基金及多重資產型基金半年均價</t>
    </r>
    <r>
      <rPr>
        <sz val="12"/>
        <color theme="1"/>
        <rFont val="Times New Roman"/>
        <family val="1"/>
      </rPr>
      <t>-</t>
    </r>
    <r>
      <rPr>
        <sz val="12"/>
        <color theme="1"/>
        <rFont val="標楷體"/>
        <family val="4"/>
        <charset val="136"/>
      </rPr>
      <t>已開發國家</t>
    </r>
    <r>
      <rPr>
        <sz val="12"/>
        <color theme="1"/>
        <rFont val="Times New Roman"/>
        <family val="1"/>
      </rPr>
      <t>(</t>
    </r>
    <r>
      <rPr>
        <sz val="12"/>
        <color theme="1"/>
        <rFont val="標楷體"/>
        <family val="4"/>
        <charset val="136"/>
      </rPr>
      <t>註</t>
    </r>
    <r>
      <rPr>
        <sz val="12"/>
        <color theme="1"/>
        <rFont val="Times New Roman"/>
        <family val="1"/>
      </rPr>
      <t>2)</t>
    </r>
    <phoneticPr fontId="28" type="noConversion"/>
  </si>
  <si>
    <r>
      <t xml:space="preserve">3.2 </t>
    </r>
    <r>
      <rPr>
        <sz val="12"/>
        <color theme="1"/>
        <rFont val="標楷體"/>
        <family val="4"/>
        <charset val="136"/>
      </rPr>
      <t>平衡型共同基金及多重資產型基金半年均價</t>
    </r>
    <r>
      <rPr>
        <sz val="12"/>
        <color theme="1"/>
        <rFont val="Times New Roman"/>
        <family val="1"/>
      </rPr>
      <t>-</t>
    </r>
    <r>
      <rPr>
        <sz val="12"/>
        <color theme="1"/>
        <rFont val="標楷體"/>
        <family val="4"/>
        <charset val="136"/>
      </rPr>
      <t>新興市場</t>
    </r>
    <r>
      <rPr>
        <sz val="12"/>
        <color theme="1"/>
        <rFont val="Times New Roman"/>
        <family val="1"/>
      </rPr>
      <t>(</t>
    </r>
    <r>
      <rPr>
        <sz val="12"/>
        <color theme="1"/>
        <rFont val="標楷體"/>
        <family val="4"/>
        <charset val="136"/>
      </rPr>
      <t>註</t>
    </r>
    <r>
      <rPr>
        <sz val="12"/>
        <color theme="1"/>
        <rFont val="Times New Roman"/>
        <family val="1"/>
      </rPr>
      <t>2)</t>
    </r>
    <phoneticPr fontId="28" type="noConversion"/>
  </si>
  <si>
    <r>
      <t>4.1 ETF-</t>
    </r>
    <r>
      <rPr>
        <sz val="12"/>
        <color theme="1"/>
        <rFont val="標楷體"/>
        <family val="4"/>
        <charset val="136"/>
      </rPr>
      <t>股票型半年均價</t>
    </r>
    <r>
      <rPr>
        <sz val="12"/>
        <color theme="1"/>
        <rFont val="Times New Roman"/>
        <family val="1"/>
      </rPr>
      <t>-</t>
    </r>
    <r>
      <rPr>
        <sz val="12"/>
        <color theme="1"/>
        <rFont val="標楷體"/>
        <family val="4"/>
        <charset val="136"/>
      </rPr>
      <t>已開發國家</t>
    </r>
    <r>
      <rPr>
        <sz val="12"/>
        <color theme="1"/>
        <rFont val="Times New Roman"/>
        <family val="1"/>
      </rPr>
      <t>(</t>
    </r>
    <r>
      <rPr>
        <sz val="12"/>
        <color theme="1"/>
        <rFont val="標楷體"/>
        <family val="4"/>
        <charset val="136"/>
      </rPr>
      <t>註</t>
    </r>
    <r>
      <rPr>
        <sz val="12"/>
        <color theme="1"/>
        <rFont val="Times New Roman"/>
        <family val="1"/>
      </rPr>
      <t>2)</t>
    </r>
    <phoneticPr fontId="28" type="noConversion"/>
  </si>
  <si>
    <r>
      <t>4.2 ETF-</t>
    </r>
    <r>
      <rPr>
        <sz val="12"/>
        <color theme="1"/>
        <rFont val="標楷體"/>
        <family val="4"/>
        <charset val="136"/>
      </rPr>
      <t>股票型半年均價</t>
    </r>
    <r>
      <rPr>
        <sz val="12"/>
        <color theme="1"/>
        <rFont val="Times New Roman"/>
        <family val="1"/>
      </rPr>
      <t>-</t>
    </r>
    <r>
      <rPr>
        <sz val="12"/>
        <color theme="1"/>
        <rFont val="標楷體"/>
        <family val="4"/>
        <charset val="136"/>
      </rPr>
      <t>新興市場</t>
    </r>
    <r>
      <rPr>
        <sz val="12"/>
        <color theme="1"/>
        <rFont val="Times New Roman"/>
        <family val="1"/>
      </rPr>
      <t>(</t>
    </r>
    <r>
      <rPr>
        <sz val="12"/>
        <color theme="1"/>
        <rFont val="標楷體"/>
        <family val="4"/>
        <charset val="136"/>
      </rPr>
      <t>註</t>
    </r>
    <r>
      <rPr>
        <sz val="12"/>
        <color theme="1"/>
        <rFont val="Times New Roman"/>
        <family val="1"/>
      </rPr>
      <t>2)</t>
    </r>
    <phoneticPr fontId="28" type="noConversion"/>
  </si>
  <si>
    <r>
      <t xml:space="preserve">8.1 </t>
    </r>
    <r>
      <rPr>
        <sz val="12"/>
        <color theme="1"/>
        <rFont val="標楷體"/>
        <family val="4"/>
        <charset val="136"/>
      </rPr>
      <t>私募基金帳載價值</t>
    </r>
    <r>
      <rPr>
        <sz val="12"/>
        <color theme="1"/>
        <rFont val="Times New Roman"/>
        <family val="1"/>
      </rPr>
      <t>-</t>
    </r>
    <r>
      <rPr>
        <sz val="12"/>
        <color theme="1"/>
        <rFont val="標楷體"/>
        <family val="4"/>
        <charset val="136"/>
      </rPr>
      <t>已開發國家</t>
    </r>
    <phoneticPr fontId="28" type="noConversion"/>
  </si>
  <si>
    <r>
      <t xml:space="preserve">8.2 </t>
    </r>
    <r>
      <rPr>
        <sz val="12"/>
        <color theme="1"/>
        <rFont val="標楷體"/>
        <family val="4"/>
        <charset val="136"/>
      </rPr>
      <t>私募基金帳載價值</t>
    </r>
    <r>
      <rPr>
        <sz val="12"/>
        <color theme="1"/>
        <rFont val="Times New Roman"/>
        <family val="1"/>
      </rPr>
      <t>-</t>
    </r>
    <r>
      <rPr>
        <sz val="12"/>
        <color theme="1"/>
        <rFont val="標楷體"/>
        <family val="4"/>
        <charset val="136"/>
      </rPr>
      <t>新興市場</t>
    </r>
    <phoneticPr fontId="28" type="noConversion"/>
  </si>
  <si>
    <r>
      <t xml:space="preserve">9.1 </t>
    </r>
    <r>
      <rPr>
        <sz val="12"/>
        <color theme="1"/>
        <rFont val="標楷體"/>
        <family val="4"/>
        <charset val="136"/>
      </rPr>
      <t>公共投資、</t>
    </r>
    <r>
      <rPr>
        <sz val="12"/>
        <color theme="1"/>
        <rFont val="Times New Roman"/>
        <family val="1"/>
      </rPr>
      <t>5+2</t>
    </r>
    <r>
      <rPr>
        <sz val="12"/>
        <color theme="1"/>
        <rFont val="標楷體"/>
        <family val="4"/>
        <charset val="136"/>
      </rPr>
      <t>及六大核心產業帳載價值</t>
    </r>
    <r>
      <rPr>
        <sz val="12"/>
        <color theme="1"/>
        <rFont val="Times New Roman"/>
        <family val="1"/>
      </rPr>
      <t>-</t>
    </r>
    <r>
      <rPr>
        <sz val="12"/>
        <color theme="1"/>
        <rFont val="標楷體"/>
        <family val="4"/>
        <charset val="136"/>
      </rPr>
      <t>已開發國家</t>
    </r>
    <phoneticPr fontId="28" type="noConversion"/>
  </si>
  <si>
    <r>
      <t xml:space="preserve">9.2 </t>
    </r>
    <r>
      <rPr>
        <sz val="12"/>
        <color theme="1"/>
        <rFont val="標楷體"/>
        <family val="4"/>
        <charset val="136"/>
      </rPr>
      <t>公共投資、</t>
    </r>
    <r>
      <rPr>
        <sz val="12"/>
        <color theme="1"/>
        <rFont val="Times New Roman"/>
        <family val="1"/>
      </rPr>
      <t>5+2</t>
    </r>
    <r>
      <rPr>
        <sz val="12"/>
        <color theme="1"/>
        <rFont val="標楷體"/>
        <family val="4"/>
        <charset val="136"/>
      </rPr>
      <t>及六大核心產業帳載價值</t>
    </r>
    <r>
      <rPr>
        <sz val="12"/>
        <color theme="1"/>
        <rFont val="Times New Roman"/>
        <family val="1"/>
      </rPr>
      <t>-</t>
    </r>
    <r>
      <rPr>
        <sz val="12"/>
        <color theme="1"/>
        <rFont val="標楷體"/>
        <family val="4"/>
        <charset val="136"/>
      </rPr>
      <t>新興市場</t>
    </r>
    <phoneticPr fontId="28" type="noConversion"/>
  </si>
  <si>
    <r>
      <t xml:space="preserve">3.1 </t>
    </r>
    <r>
      <rPr>
        <sz val="12"/>
        <color theme="1"/>
        <rFont val="標楷體"/>
        <family val="4"/>
        <charset val="136"/>
      </rPr>
      <t>平衡型共同基金及多重資產型基金半年均價</t>
    </r>
    <r>
      <rPr>
        <sz val="12"/>
        <color theme="1"/>
        <rFont val="Times New Roman"/>
        <family val="1"/>
      </rPr>
      <t>-</t>
    </r>
    <r>
      <rPr>
        <sz val="12"/>
        <color theme="1"/>
        <rFont val="標楷體"/>
        <family val="4"/>
        <charset val="136"/>
      </rPr>
      <t>具控制與從屬關係</t>
    </r>
    <r>
      <rPr>
        <sz val="12"/>
        <color theme="1"/>
        <rFont val="Times New Roman"/>
        <family val="1"/>
      </rPr>
      <t>(</t>
    </r>
    <r>
      <rPr>
        <sz val="12"/>
        <color theme="1"/>
        <rFont val="標楷體"/>
        <family val="4"/>
        <charset val="136"/>
      </rPr>
      <t>註</t>
    </r>
    <r>
      <rPr>
        <sz val="12"/>
        <color theme="1"/>
        <rFont val="Times New Roman"/>
        <family val="1"/>
      </rPr>
      <t>2)</t>
    </r>
    <phoneticPr fontId="28" type="noConversion"/>
  </si>
  <si>
    <r>
      <t xml:space="preserve">3.2 </t>
    </r>
    <r>
      <rPr>
        <sz val="12"/>
        <color theme="1"/>
        <rFont val="標楷體"/>
        <family val="4"/>
        <charset val="136"/>
      </rPr>
      <t>平衡型共同基金及多重資產型基金半年均價</t>
    </r>
    <r>
      <rPr>
        <sz val="12"/>
        <color theme="1"/>
        <rFont val="Times New Roman"/>
        <family val="1"/>
      </rPr>
      <t>-</t>
    </r>
    <r>
      <rPr>
        <sz val="12"/>
        <color theme="1"/>
        <rFont val="標楷體"/>
        <family val="4"/>
        <charset val="136"/>
      </rPr>
      <t>非控制與從屬關係</t>
    </r>
    <r>
      <rPr>
        <sz val="12"/>
        <color theme="1"/>
        <rFont val="Times New Roman"/>
        <family val="1"/>
      </rPr>
      <t>(</t>
    </r>
    <r>
      <rPr>
        <sz val="12"/>
        <color theme="1"/>
        <rFont val="標楷體"/>
        <family val="4"/>
        <charset val="136"/>
      </rPr>
      <t>註</t>
    </r>
    <r>
      <rPr>
        <sz val="12"/>
        <color theme="1"/>
        <rFont val="Times New Roman"/>
        <family val="1"/>
      </rPr>
      <t>2)</t>
    </r>
    <phoneticPr fontId="28" type="noConversion"/>
  </si>
  <si>
    <r>
      <t>4.1 ETF-</t>
    </r>
    <r>
      <rPr>
        <sz val="12"/>
        <color theme="1"/>
        <rFont val="標楷體"/>
        <family val="4"/>
        <charset val="136"/>
      </rPr>
      <t>股票型半年均價</t>
    </r>
    <r>
      <rPr>
        <sz val="12"/>
        <color theme="1"/>
        <rFont val="Times New Roman"/>
        <family val="1"/>
      </rPr>
      <t>-</t>
    </r>
    <r>
      <rPr>
        <sz val="12"/>
        <color theme="1"/>
        <rFont val="標楷體"/>
        <family val="4"/>
        <charset val="136"/>
      </rPr>
      <t>具控制與從屬關係</t>
    </r>
    <r>
      <rPr>
        <sz val="12"/>
        <color theme="1"/>
        <rFont val="Times New Roman"/>
        <family val="1"/>
      </rPr>
      <t>(</t>
    </r>
    <r>
      <rPr>
        <sz val="12"/>
        <color theme="1"/>
        <rFont val="標楷體"/>
        <family val="4"/>
        <charset val="136"/>
      </rPr>
      <t>註</t>
    </r>
    <r>
      <rPr>
        <sz val="12"/>
        <color theme="1"/>
        <rFont val="Times New Roman"/>
        <family val="1"/>
      </rPr>
      <t>2)</t>
    </r>
    <phoneticPr fontId="28" type="noConversion"/>
  </si>
  <si>
    <r>
      <t>4.2 ETF-</t>
    </r>
    <r>
      <rPr>
        <sz val="12"/>
        <color theme="1"/>
        <rFont val="標楷體"/>
        <family val="4"/>
        <charset val="136"/>
      </rPr>
      <t>股票型半年均價</t>
    </r>
    <r>
      <rPr>
        <sz val="12"/>
        <color theme="1"/>
        <rFont val="Times New Roman"/>
        <family val="1"/>
      </rPr>
      <t>-</t>
    </r>
    <r>
      <rPr>
        <sz val="12"/>
        <color theme="1"/>
        <rFont val="標楷體"/>
        <family val="4"/>
        <charset val="136"/>
      </rPr>
      <t>非控制與從屬關係</t>
    </r>
    <r>
      <rPr>
        <sz val="12"/>
        <color theme="1"/>
        <rFont val="Times New Roman"/>
        <family val="1"/>
      </rPr>
      <t>(</t>
    </r>
    <r>
      <rPr>
        <sz val="12"/>
        <color theme="1"/>
        <rFont val="標楷體"/>
        <family val="4"/>
        <charset val="136"/>
      </rPr>
      <t>註</t>
    </r>
    <r>
      <rPr>
        <sz val="12"/>
        <color theme="1"/>
        <rFont val="Times New Roman"/>
        <family val="1"/>
      </rPr>
      <t>2)</t>
    </r>
    <phoneticPr fontId="28" type="noConversion"/>
  </si>
  <si>
    <r>
      <rPr>
        <sz val="12"/>
        <color theme="1"/>
        <rFont val="標楷體"/>
        <family val="4"/>
        <charset val="136"/>
      </rPr>
      <t>成立未滿一年</t>
    </r>
    <r>
      <rPr>
        <sz val="12"/>
        <color theme="1"/>
        <rFont val="Times New Roman"/>
        <family val="1"/>
      </rPr>
      <t>,</t>
    </r>
    <r>
      <rPr>
        <sz val="12"/>
        <color theme="1"/>
        <rFont val="標楷體"/>
        <family val="4"/>
        <charset val="136"/>
      </rPr>
      <t>以中華民國投信投顧公會</t>
    </r>
    <r>
      <rPr>
        <sz val="12"/>
        <color theme="1"/>
        <rFont val="Times New Roman"/>
        <family val="1"/>
      </rPr>
      <t>111</t>
    </r>
    <r>
      <rPr>
        <sz val="12"/>
        <color theme="1"/>
        <rFont val="標楷體"/>
        <family val="4"/>
        <charset val="136"/>
      </rPr>
      <t>年</t>
    </r>
    <r>
      <rPr>
        <sz val="12"/>
        <color theme="1"/>
        <rFont val="Times New Roman"/>
        <family val="1"/>
      </rPr>
      <t>12</t>
    </r>
    <r>
      <rPr>
        <sz val="12"/>
        <color theme="1"/>
        <rFont val="標楷體"/>
        <family val="4"/>
        <charset val="136"/>
      </rPr>
      <t>月公佈之基金績效評比所有股票型基金</t>
    </r>
    <r>
      <rPr>
        <sz val="12"/>
        <color theme="1"/>
        <rFont val="Times New Roman"/>
        <family val="1"/>
      </rPr>
      <t>/</t>
    </r>
    <r>
      <rPr>
        <sz val="12"/>
        <color theme="1"/>
        <rFont val="標楷體"/>
        <family val="4"/>
        <charset val="136"/>
      </rPr>
      <t>投資國內</t>
    </r>
    <r>
      <rPr>
        <sz val="12"/>
        <color theme="1"/>
        <rFont val="Times New Roman"/>
        <family val="1"/>
      </rPr>
      <t>/</t>
    </r>
    <r>
      <rPr>
        <sz val="12"/>
        <color theme="1"/>
        <rFont val="標楷體"/>
        <family val="4"/>
        <charset val="136"/>
      </rPr>
      <t>一般股票型平均</t>
    </r>
    <r>
      <rPr>
        <sz val="12"/>
        <color theme="1"/>
        <rFont val="Times New Roman"/>
        <family val="1"/>
      </rPr>
      <t>beta</t>
    </r>
    <r>
      <rPr>
        <sz val="12"/>
        <color theme="1"/>
        <rFont val="標楷體"/>
        <family val="4"/>
        <charset val="136"/>
      </rPr>
      <t>值</t>
    </r>
    <r>
      <rPr>
        <sz val="12"/>
        <color theme="1"/>
        <rFont val="Times New Roman"/>
        <family val="1"/>
      </rPr>
      <t>(12</t>
    </r>
    <r>
      <rPr>
        <sz val="12"/>
        <color theme="1"/>
        <rFont val="標楷體"/>
        <family val="4"/>
        <charset val="136"/>
      </rPr>
      <t>個月</t>
    </r>
    <r>
      <rPr>
        <sz val="12"/>
        <color theme="1"/>
        <rFont val="Times New Roman"/>
        <family val="1"/>
      </rPr>
      <t>)</t>
    </r>
    <r>
      <rPr>
        <sz val="12"/>
        <color theme="1"/>
        <rFont val="標楷體"/>
        <family val="4"/>
        <charset val="136"/>
      </rPr>
      <t>代替</t>
    </r>
  </si>
  <si>
    <r>
      <t xml:space="preserve">8.1 </t>
    </r>
    <r>
      <rPr>
        <sz val="12"/>
        <color theme="1"/>
        <rFont val="標楷體"/>
        <family val="4"/>
        <charset val="136"/>
      </rPr>
      <t>私募基金帳載價值</t>
    </r>
    <r>
      <rPr>
        <sz val="12"/>
        <color theme="1"/>
        <rFont val="Times New Roman"/>
        <family val="1"/>
      </rPr>
      <t>-</t>
    </r>
    <r>
      <rPr>
        <sz val="12"/>
        <color theme="1"/>
        <rFont val="標楷體"/>
        <family val="4"/>
        <charset val="136"/>
      </rPr>
      <t>具控制與從屬關係</t>
    </r>
    <phoneticPr fontId="28" type="noConversion"/>
  </si>
  <si>
    <r>
      <t xml:space="preserve">8.2 </t>
    </r>
    <r>
      <rPr>
        <sz val="12"/>
        <color theme="1"/>
        <rFont val="標楷體"/>
        <family val="4"/>
        <charset val="136"/>
      </rPr>
      <t>私募基金帳載價值</t>
    </r>
    <r>
      <rPr>
        <sz val="12"/>
        <color theme="1"/>
        <rFont val="Times New Roman"/>
        <family val="1"/>
      </rPr>
      <t>-</t>
    </r>
    <r>
      <rPr>
        <sz val="12"/>
        <color theme="1"/>
        <rFont val="標楷體"/>
        <family val="4"/>
        <charset val="136"/>
      </rPr>
      <t>非控制與從屬關係</t>
    </r>
    <phoneticPr fontId="28" type="noConversion"/>
  </si>
  <si>
    <r>
      <t xml:space="preserve">9.1 </t>
    </r>
    <r>
      <rPr>
        <sz val="12"/>
        <color theme="1"/>
        <rFont val="標楷體"/>
        <family val="4"/>
        <charset val="136"/>
      </rPr>
      <t>公共投資、</t>
    </r>
    <r>
      <rPr>
        <sz val="12"/>
        <color theme="1"/>
        <rFont val="Times New Roman"/>
        <family val="1"/>
      </rPr>
      <t>5+2</t>
    </r>
    <r>
      <rPr>
        <sz val="12"/>
        <color theme="1"/>
        <rFont val="標楷體"/>
        <family val="4"/>
        <charset val="136"/>
      </rPr>
      <t>及六大核心產業帳載價值</t>
    </r>
    <r>
      <rPr>
        <sz val="12"/>
        <color theme="1"/>
        <rFont val="Times New Roman"/>
        <family val="1"/>
      </rPr>
      <t>-</t>
    </r>
    <r>
      <rPr>
        <sz val="12"/>
        <color theme="1"/>
        <rFont val="標楷體"/>
        <family val="4"/>
        <charset val="136"/>
      </rPr>
      <t>具控制與從屬關係</t>
    </r>
    <phoneticPr fontId="28" type="noConversion"/>
  </si>
  <si>
    <r>
      <t xml:space="preserve">9.2 </t>
    </r>
    <r>
      <rPr>
        <sz val="12"/>
        <color theme="1"/>
        <rFont val="標楷體"/>
        <family val="4"/>
        <charset val="136"/>
      </rPr>
      <t>公共投資、</t>
    </r>
    <r>
      <rPr>
        <sz val="12"/>
        <color theme="1"/>
        <rFont val="Times New Roman"/>
        <family val="1"/>
      </rPr>
      <t>5+2</t>
    </r>
    <r>
      <rPr>
        <sz val="12"/>
        <color theme="1"/>
        <rFont val="標楷體"/>
        <family val="4"/>
        <charset val="136"/>
      </rPr>
      <t>及六大核心產業帳載價值</t>
    </r>
    <r>
      <rPr>
        <sz val="12"/>
        <color theme="1"/>
        <rFont val="Times New Roman"/>
        <family val="1"/>
      </rPr>
      <t>-</t>
    </r>
    <r>
      <rPr>
        <sz val="12"/>
        <color theme="1"/>
        <rFont val="標楷體"/>
        <family val="4"/>
        <charset val="136"/>
      </rPr>
      <t>非控制與從屬關係</t>
    </r>
    <phoneticPr fontId="28" type="noConversion"/>
  </si>
  <si>
    <r>
      <rPr>
        <sz val="12"/>
        <color theme="1"/>
        <rFont val="標楷體"/>
        <family val="4"/>
        <charset val="136"/>
      </rPr>
      <t>上市未滿一年。</t>
    </r>
  </si>
  <si>
    <r>
      <rPr>
        <sz val="10"/>
        <color theme="1"/>
        <rFont val="標楷體"/>
        <family val="4"/>
        <charset val="136"/>
      </rPr>
      <t>表</t>
    </r>
    <r>
      <rPr>
        <sz val="10"/>
        <color theme="1"/>
        <rFont val="Book Antiqua"/>
        <family val="1"/>
      </rPr>
      <t>30-8-4</t>
    </r>
    <r>
      <rPr>
        <sz val="10"/>
        <color theme="1"/>
        <rFont val="標楷體"/>
        <family val="4"/>
        <charset val="136"/>
      </rPr>
      <t>：投資用不動產為素地或未能符合即時利用並有收益認定基準且報經主管機關核准展延期限者加計風險資本額調整計算表</t>
    </r>
    <phoneticPr fontId="28" type="noConversion"/>
  </si>
  <si>
    <r>
      <rPr>
        <sz val="10"/>
        <color theme="1"/>
        <rFont val="標楷體"/>
        <family val="4"/>
        <charset val="136"/>
      </rPr>
      <t>投資用國外不動產</t>
    </r>
    <r>
      <rPr>
        <sz val="10"/>
        <color theme="1"/>
        <rFont val="Book Antiqua"/>
        <family val="1"/>
      </rPr>
      <t>--</t>
    </r>
    <r>
      <rPr>
        <sz val="10"/>
        <color theme="1"/>
        <rFont val="標楷體"/>
        <family val="4"/>
        <charset val="136"/>
      </rPr>
      <t>已開發國家</t>
    </r>
    <phoneticPr fontId="30" type="noConversion"/>
  </si>
  <si>
    <r>
      <rPr>
        <sz val="10"/>
        <color theme="1"/>
        <rFont val="標楷體"/>
        <family val="4"/>
        <charset val="136"/>
      </rPr>
      <t>投資用國外不動產</t>
    </r>
    <r>
      <rPr>
        <sz val="10"/>
        <color theme="1"/>
        <rFont val="Book Antiqua"/>
        <family val="1"/>
      </rPr>
      <t>--</t>
    </r>
    <r>
      <rPr>
        <sz val="10"/>
        <color theme="1"/>
        <rFont val="標楷體"/>
        <family val="4"/>
        <charset val="136"/>
      </rPr>
      <t>新興市場</t>
    </r>
    <phoneticPr fontId="30" type="noConversion"/>
  </si>
  <si>
    <r>
      <rPr>
        <sz val="10"/>
        <color theme="1"/>
        <rFont val="標楷體"/>
        <family val="4"/>
        <charset val="136"/>
      </rPr>
      <t>不動產種類請依序填列</t>
    </r>
    <r>
      <rPr>
        <sz val="10"/>
        <color theme="1"/>
        <rFont val="Book Antiqua"/>
        <family val="1"/>
      </rPr>
      <t>A.</t>
    </r>
    <r>
      <rPr>
        <sz val="10"/>
        <color theme="1"/>
        <rFont val="標楷體"/>
        <family val="4"/>
        <charset val="136"/>
      </rPr>
      <t>國內投資</t>
    </r>
    <r>
      <rPr>
        <sz val="10"/>
        <color theme="1"/>
        <rFont val="Book Antiqua"/>
        <family val="1"/>
      </rPr>
      <t>-</t>
    </r>
    <r>
      <rPr>
        <sz val="10"/>
        <color theme="1"/>
        <rFont val="標楷體"/>
        <family val="4"/>
        <charset val="136"/>
      </rPr>
      <t>投資用不動產</t>
    </r>
    <r>
      <rPr>
        <sz val="10"/>
        <color theme="1"/>
        <rFont val="Book Antiqua"/>
        <family val="1"/>
      </rPr>
      <t>,B.</t>
    </r>
    <r>
      <rPr>
        <sz val="10"/>
        <color theme="1"/>
        <rFont val="標楷體"/>
        <family val="4"/>
        <charset val="136"/>
      </rPr>
      <t>國內投資</t>
    </r>
    <r>
      <rPr>
        <sz val="10"/>
        <color theme="1"/>
        <rFont val="Book Antiqua"/>
        <family val="1"/>
      </rPr>
      <t>-</t>
    </r>
    <r>
      <rPr>
        <sz val="10"/>
        <color theme="1"/>
        <rFont val="標楷體"/>
        <family val="4"/>
        <charset val="136"/>
      </rPr>
      <t>投資用承受擔保品</t>
    </r>
    <r>
      <rPr>
        <sz val="10"/>
        <color theme="1"/>
        <rFont val="Book Antiqua"/>
        <family val="1"/>
      </rPr>
      <t>-</t>
    </r>
    <r>
      <rPr>
        <sz val="10"/>
        <color theme="1"/>
        <rFont val="標楷體"/>
        <family val="4"/>
        <charset val="136"/>
      </rPr>
      <t>協議取得</t>
    </r>
    <r>
      <rPr>
        <sz val="10"/>
        <color theme="1"/>
        <rFont val="Book Antiqua"/>
        <family val="1"/>
      </rPr>
      <t>,C.</t>
    </r>
    <r>
      <rPr>
        <sz val="10"/>
        <color theme="1"/>
        <rFont val="標楷體"/>
        <family val="4"/>
        <charset val="136"/>
      </rPr>
      <t>國內投資</t>
    </r>
    <r>
      <rPr>
        <sz val="10"/>
        <color theme="1"/>
        <rFont val="Book Antiqua"/>
        <family val="1"/>
      </rPr>
      <t>-</t>
    </r>
    <r>
      <rPr>
        <sz val="10"/>
        <color theme="1"/>
        <rFont val="標楷體"/>
        <family val="4"/>
        <charset val="136"/>
      </rPr>
      <t>投資用承受擔保品</t>
    </r>
    <r>
      <rPr>
        <sz val="10"/>
        <color theme="1"/>
        <rFont val="Book Antiqua"/>
        <family val="1"/>
      </rPr>
      <t>-</t>
    </r>
    <r>
      <rPr>
        <sz val="10"/>
        <color theme="1"/>
        <rFont val="標楷體"/>
        <family val="4"/>
        <charset val="136"/>
      </rPr>
      <t>經法院拍賣取得</t>
    </r>
    <r>
      <rPr>
        <sz val="10"/>
        <color theme="1"/>
        <rFont val="Book Antiqua"/>
        <family val="1"/>
      </rPr>
      <t>,D.</t>
    </r>
    <r>
      <rPr>
        <sz val="10"/>
        <color theme="1"/>
        <rFont val="標楷體"/>
        <family val="4"/>
        <charset val="136"/>
      </rPr>
      <t>投資用國外不動產</t>
    </r>
    <r>
      <rPr>
        <sz val="10"/>
        <color theme="1"/>
        <rFont val="Book Antiqua"/>
        <family val="1"/>
      </rPr>
      <t>-</t>
    </r>
    <r>
      <rPr>
        <sz val="10"/>
        <color theme="1"/>
        <rFont val="標楷體"/>
        <family val="4"/>
        <charset val="136"/>
      </rPr>
      <t>已開發國家</t>
    </r>
    <r>
      <rPr>
        <sz val="10"/>
        <color theme="1"/>
        <rFont val="Book Antiqua"/>
        <family val="1"/>
      </rPr>
      <t>,E.</t>
    </r>
    <r>
      <rPr>
        <sz val="10"/>
        <color theme="1"/>
        <rFont val="標楷體"/>
        <family val="4"/>
        <charset val="136"/>
      </rPr>
      <t>投資用國外不動產</t>
    </r>
    <r>
      <rPr>
        <sz val="10"/>
        <color theme="1"/>
        <rFont val="Book Antiqua"/>
        <family val="1"/>
      </rPr>
      <t>-</t>
    </r>
    <r>
      <rPr>
        <sz val="10"/>
        <color theme="1"/>
        <rFont val="標楷體"/>
        <family val="4"/>
        <charset val="136"/>
      </rPr>
      <t>新興市場</t>
    </r>
    <r>
      <rPr>
        <sz val="10"/>
        <color theme="1"/>
        <rFont val="Book Antiqua"/>
        <family val="1"/>
      </rPr>
      <t>,F.</t>
    </r>
    <r>
      <rPr>
        <sz val="10"/>
        <color theme="1"/>
        <rFont val="標楷體"/>
        <family val="4"/>
        <charset val="136"/>
      </rPr>
      <t>五年內取自關係人</t>
    </r>
    <r>
      <rPr>
        <sz val="10"/>
        <color theme="1"/>
        <rFont val="Book Antiqua"/>
        <family val="1"/>
      </rPr>
      <t>-</t>
    </r>
    <r>
      <rPr>
        <sz val="10"/>
        <color theme="1"/>
        <rFont val="標楷體"/>
        <family val="4"/>
        <charset val="136"/>
      </rPr>
      <t>具控制與從屬關係</t>
    </r>
    <r>
      <rPr>
        <sz val="10"/>
        <color theme="1"/>
        <rFont val="Book Antiqua"/>
        <family val="1"/>
      </rPr>
      <t>-</t>
    </r>
    <r>
      <rPr>
        <sz val="10"/>
        <color theme="1"/>
        <rFont val="標楷體"/>
        <family val="4"/>
        <charset val="136"/>
      </rPr>
      <t>具收益性不動產</t>
    </r>
    <r>
      <rPr>
        <sz val="10"/>
        <color theme="1"/>
        <rFont val="Book Antiqua"/>
        <family val="1"/>
      </rPr>
      <t>,G.</t>
    </r>
    <r>
      <rPr>
        <sz val="10"/>
        <color theme="1"/>
        <rFont val="標楷體"/>
        <family val="4"/>
        <charset val="136"/>
      </rPr>
      <t>五年內取自關係人</t>
    </r>
    <r>
      <rPr>
        <sz val="10"/>
        <color theme="1"/>
        <rFont val="Book Antiqua"/>
        <family val="1"/>
      </rPr>
      <t>-</t>
    </r>
    <r>
      <rPr>
        <sz val="10"/>
        <color theme="1"/>
        <rFont val="標楷體"/>
        <family val="4"/>
        <charset val="136"/>
      </rPr>
      <t>具控制與從屬關係</t>
    </r>
    <r>
      <rPr>
        <sz val="10"/>
        <color theme="1"/>
        <rFont val="Book Antiqua"/>
        <family val="1"/>
      </rPr>
      <t>-</t>
    </r>
    <r>
      <rPr>
        <sz val="10"/>
        <color theme="1"/>
        <rFont val="標楷體"/>
        <family val="4"/>
        <charset val="136"/>
      </rPr>
      <t>其他不動產</t>
    </r>
    <r>
      <rPr>
        <sz val="10"/>
        <color theme="1"/>
        <rFont val="Book Antiqua"/>
        <family val="1"/>
      </rPr>
      <t>,H.</t>
    </r>
    <r>
      <rPr>
        <sz val="10"/>
        <color theme="1"/>
        <rFont val="標楷體"/>
        <family val="4"/>
        <charset val="136"/>
      </rPr>
      <t>五年內取自關係人</t>
    </r>
    <r>
      <rPr>
        <sz val="10"/>
        <color theme="1"/>
        <rFont val="Book Antiqua"/>
        <family val="1"/>
      </rPr>
      <t>-</t>
    </r>
    <r>
      <rPr>
        <sz val="10"/>
        <color theme="1"/>
        <rFont val="標楷體"/>
        <family val="4"/>
        <charset val="136"/>
      </rPr>
      <t>非控制與從屬關係</t>
    </r>
    <r>
      <rPr>
        <sz val="10"/>
        <color theme="1"/>
        <rFont val="Book Antiqua"/>
        <family val="1"/>
      </rPr>
      <t>-</t>
    </r>
    <r>
      <rPr>
        <sz val="10"/>
        <color theme="1"/>
        <rFont val="標楷體"/>
        <family val="4"/>
        <charset val="136"/>
      </rPr>
      <t>具收益性不動產</t>
    </r>
    <r>
      <rPr>
        <sz val="10"/>
        <color theme="1"/>
        <rFont val="Book Antiqua"/>
        <family val="1"/>
      </rPr>
      <t>,I.</t>
    </r>
    <r>
      <rPr>
        <sz val="10"/>
        <color theme="1"/>
        <rFont val="標楷體"/>
        <family val="4"/>
        <charset val="136"/>
      </rPr>
      <t>五年內取自關係人</t>
    </r>
    <r>
      <rPr>
        <sz val="10"/>
        <color theme="1"/>
        <rFont val="Book Antiqua"/>
        <family val="1"/>
      </rPr>
      <t>-</t>
    </r>
    <r>
      <rPr>
        <sz val="10"/>
        <color theme="1"/>
        <rFont val="標楷體"/>
        <family val="4"/>
        <charset val="136"/>
      </rPr>
      <t>非控制與從屬關係</t>
    </r>
    <r>
      <rPr>
        <sz val="10"/>
        <color theme="1"/>
        <rFont val="Book Antiqua"/>
        <family val="1"/>
      </rPr>
      <t>-</t>
    </r>
    <r>
      <rPr>
        <sz val="10"/>
        <color theme="1"/>
        <rFont val="標楷體"/>
        <family val="4"/>
        <charset val="136"/>
      </rPr>
      <t>其他不動產</t>
    </r>
    <phoneticPr fontId="30" type="noConversion"/>
  </si>
  <si>
    <t>不動產使用狀態請依序填列A.投資用不動產為素地或未取得使用執照之在建工程(含預付房地設備款)或未完工程(含預付房地設備款) B.未能符合即時利用並有收益認定基準者(包含「保險業辦理不動產投資管理辦法」第7條所稱未達可用狀態但已開發中者)</t>
    <phoneticPr fontId="30" type="noConversion"/>
  </si>
  <si>
    <r>
      <rPr>
        <sz val="10"/>
        <color theme="1"/>
        <rFont val="標楷體"/>
        <family val="4"/>
        <charset val="136"/>
      </rPr>
      <t>依據「保險業辦理不動產投資管理辦法」第</t>
    </r>
    <r>
      <rPr>
        <sz val="10"/>
        <color theme="1"/>
        <rFont val="Times New Roman"/>
        <family val="1"/>
      </rPr>
      <t>5</t>
    </r>
    <r>
      <rPr>
        <sz val="10"/>
        <color theme="1"/>
        <rFont val="標楷體"/>
        <family val="4"/>
        <charset val="136"/>
      </rPr>
      <t>條第</t>
    </r>
    <r>
      <rPr>
        <sz val="10"/>
        <color theme="1"/>
        <rFont val="Times New Roman"/>
        <family val="1"/>
      </rPr>
      <t>2</t>
    </r>
    <r>
      <rPr>
        <sz val="10"/>
        <color theme="1"/>
        <rFont val="標楷體"/>
        <family val="4"/>
        <charset val="136"/>
      </rPr>
      <t>款併入群組管理之不動產，請以合併後群組整體之情形認定是否符合即時利用並有收益。</t>
    </r>
    <phoneticPr fontId="30" type="noConversion"/>
  </si>
  <si>
    <r>
      <rPr>
        <sz val="12"/>
        <color theme="1"/>
        <rFont val="標楷體"/>
        <family val="4"/>
        <charset val="136"/>
      </rPr>
      <t>「表</t>
    </r>
    <r>
      <rPr>
        <sz val="12"/>
        <color theme="1"/>
        <rFont val="Times New Roman"/>
        <family val="1"/>
      </rPr>
      <t>25-1</t>
    </r>
    <r>
      <rPr>
        <sz val="12"/>
        <color theme="1"/>
        <rFont val="標楷體"/>
        <family val="4"/>
        <charset val="136"/>
      </rPr>
      <t>：特別準備金計算表</t>
    </r>
    <r>
      <rPr>
        <sz val="12"/>
        <color theme="1"/>
        <rFont val="Times New Roman"/>
        <family val="1"/>
      </rPr>
      <t>(</t>
    </r>
    <r>
      <rPr>
        <sz val="12"/>
        <color theme="1"/>
        <rFont val="標楷體"/>
        <family val="4"/>
        <charset val="136"/>
      </rPr>
      <t>財產再保險</t>
    </r>
    <r>
      <rPr>
        <sz val="12"/>
        <color theme="1"/>
        <rFont val="Times New Roman"/>
        <family val="1"/>
      </rPr>
      <t>)</t>
    </r>
    <r>
      <rPr>
        <sz val="12"/>
        <color theme="1"/>
        <rFont val="標楷體"/>
        <family val="4"/>
        <charset val="136"/>
      </rPr>
      <t>」第</t>
    </r>
    <r>
      <rPr>
        <sz val="12"/>
        <color theme="1"/>
        <rFont val="Times New Roman"/>
        <family val="1"/>
      </rPr>
      <t>(16)</t>
    </r>
    <r>
      <rPr>
        <sz val="12"/>
        <color theme="1"/>
        <rFont val="標楷體"/>
        <family val="4"/>
        <charset val="136"/>
      </rPr>
      <t>欄第</t>
    </r>
    <r>
      <rPr>
        <sz val="12"/>
        <color theme="1"/>
        <rFont val="Times New Roman"/>
        <family val="1"/>
      </rPr>
      <t>(42-15-16-17-32)</t>
    </r>
    <r>
      <rPr>
        <sz val="12"/>
        <color theme="1"/>
        <rFont val="標楷體"/>
        <family val="4"/>
        <charset val="136"/>
      </rPr>
      <t>列、第</t>
    </r>
    <r>
      <rPr>
        <sz val="12"/>
        <color theme="1"/>
        <rFont val="Times New Roman"/>
        <family val="1"/>
      </rPr>
      <t>(29)</t>
    </r>
    <r>
      <rPr>
        <sz val="12"/>
        <color theme="1"/>
        <rFont val="標楷體"/>
        <family val="4"/>
        <charset val="136"/>
      </rPr>
      <t>欄第</t>
    </r>
    <r>
      <rPr>
        <sz val="12"/>
        <color theme="1"/>
        <rFont val="Times New Roman"/>
        <family val="1"/>
      </rPr>
      <t>(21+30)</t>
    </r>
    <r>
      <rPr>
        <sz val="12"/>
        <color theme="1"/>
        <rFont val="標楷體"/>
        <family val="4"/>
        <charset val="136"/>
      </rPr>
      <t>，及加計「表</t>
    </r>
    <r>
      <rPr>
        <sz val="12"/>
        <color theme="1"/>
        <rFont val="Times New Roman"/>
        <family val="1"/>
      </rPr>
      <t>25-2</t>
    </r>
    <r>
      <rPr>
        <sz val="12"/>
        <color theme="1"/>
        <rFont val="標楷體"/>
        <family val="4"/>
        <charset val="136"/>
      </rPr>
      <t>：特別準備金計算表</t>
    </r>
    <r>
      <rPr>
        <sz val="12"/>
        <color theme="1"/>
        <rFont val="Times New Roman"/>
        <family val="1"/>
      </rPr>
      <t>(</t>
    </r>
    <r>
      <rPr>
        <sz val="12"/>
        <color theme="1"/>
        <rFont val="標楷體"/>
        <family val="4"/>
        <charset val="136"/>
      </rPr>
      <t>人身再保險</t>
    </r>
    <r>
      <rPr>
        <sz val="12"/>
        <color theme="1"/>
        <rFont val="Times New Roman"/>
        <family val="1"/>
      </rPr>
      <t>)</t>
    </r>
    <r>
      <rPr>
        <sz val="12"/>
        <color theme="1"/>
        <rFont val="標楷體"/>
        <family val="4"/>
        <charset val="136"/>
      </rPr>
      <t>」第</t>
    </r>
    <r>
      <rPr>
        <sz val="12"/>
        <color theme="1"/>
        <rFont val="Times New Roman"/>
        <family val="1"/>
      </rPr>
      <t>(16)</t>
    </r>
    <r>
      <rPr>
        <sz val="12"/>
        <color theme="1"/>
        <rFont val="標楷體"/>
        <family val="4"/>
        <charset val="136"/>
      </rPr>
      <t>欄第</t>
    </r>
    <r>
      <rPr>
        <sz val="12"/>
        <color theme="1"/>
        <rFont val="Times New Roman"/>
        <family val="1"/>
      </rPr>
      <t>(15)</t>
    </r>
    <r>
      <rPr>
        <sz val="12"/>
        <color theme="1"/>
        <rFont val="標楷體"/>
        <family val="4"/>
        <charset val="136"/>
      </rPr>
      <t>列</t>
    </r>
    <phoneticPr fontId="28" type="noConversion"/>
  </si>
  <si>
    <r>
      <rPr>
        <sz val="12"/>
        <color theme="1"/>
        <rFont val="標楷體"/>
        <family val="4"/>
        <charset val="136"/>
      </rPr>
      <t>「表</t>
    </r>
    <r>
      <rPr>
        <sz val="12"/>
        <color theme="1"/>
        <rFont val="Times New Roman"/>
        <family val="1"/>
      </rPr>
      <t>25-1</t>
    </r>
    <r>
      <rPr>
        <sz val="12"/>
        <color theme="1"/>
        <rFont val="標楷體"/>
        <family val="4"/>
        <charset val="136"/>
      </rPr>
      <t>：特別準備金計算表</t>
    </r>
    <r>
      <rPr>
        <sz val="12"/>
        <color theme="1"/>
        <rFont val="Times New Roman"/>
        <family val="1"/>
      </rPr>
      <t>(</t>
    </r>
    <r>
      <rPr>
        <sz val="12"/>
        <color theme="1"/>
        <rFont val="標楷體"/>
        <family val="4"/>
        <charset val="136"/>
      </rPr>
      <t>財產再保險</t>
    </r>
    <r>
      <rPr>
        <sz val="12"/>
        <color theme="1"/>
        <rFont val="Times New Roman"/>
        <family val="1"/>
      </rPr>
      <t>)</t>
    </r>
    <r>
      <rPr>
        <sz val="12"/>
        <color theme="1"/>
        <rFont val="標楷體"/>
        <family val="4"/>
        <charset val="136"/>
      </rPr>
      <t>」第</t>
    </r>
    <r>
      <rPr>
        <sz val="12"/>
        <color theme="1"/>
        <rFont val="Times New Roman"/>
        <family val="1"/>
      </rPr>
      <t>(26)</t>
    </r>
    <r>
      <rPr>
        <sz val="12"/>
        <color theme="1"/>
        <rFont val="標楷體"/>
        <family val="4"/>
        <charset val="136"/>
      </rPr>
      <t>欄第</t>
    </r>
    <r>
      <rPr>
        <sz val="12"/>
        <color theme="1"/>
        <rFont val="Times New Roman"/>
        <family val="1"/>
      </rPr>
      <t>(42</t>
    </r>
    <r>
      <rPr>
        <sz val="12"/>
        <color theme="1"/>
        <rFont val="標楷體"/>
        <family val="4"/>
        <charset val="136"/>
      </rPr>
      <t>－</t>
    </r>
    <r>
      <rPr>
        <sz val="12"/>
        <color theme="1"/>
        <rFont val="Times New Roman"/>
        <family val="1"/>
      </rPr>
      <t>15</t>
    </r>
    <r>
      <rPr>
        <sz val="12"/>
        <color theme="1"/>
        <rFont val="標楷體"/>
        <family val="4"/>
        <charset val="136"/>
      </rPr>
      <t>－</t>
    </r>
    <r>
      <rPr>
        <sz val="12"/>
        <color theme="1"/>
        <rFont val="Times New Roman"/>
        <family val="1"/>
      </rPr>
      <t>16</t>
    </r>
    <r>
      <rPr>
        <sz val="12"/>
        <color theme="1"/>
        <rFont val="標楷體"/>
        <family val="4"/>
        <charset val="136"/>
      </rPr>
      <t>－</t>
    </r>
    <r>
      <rPr>
        <sz val="12"/>
        <color theme="1"/>
        <rFont val="Times New Roman"/>
        <family val="1"/>
      </rPr>
      <t>17</t>
    </r>
    <r>
      <rPr>
        <sz val="12"/>
        <color theme="1"/>
        <rFont val="標楷體"/>
        <family val="4"/>
        <charset val="136"/>
      </rPr>
      <t>－</t>
    </r>
    <r>
      <rPr>
        <sz val="12"/>
        <color theme="1"/>
        <rFont val="Times New Roman"/>
        <family val="1"/>
      </rPr>
      <t>32)</t>
    </r>
    <r>
      <rPr>
        <sz val="12"/>
        <color theme="1"/>
        <rFont val="標楷體"/>
        <family val="4"/>
        <charset val="136"/>
      </rPr>
      <t>列</t>
    </r>
    <phoneticPr fontId="28" type="noConversion"/>
  </si>
  <si>
    <r>
      <rPr>
        <sz val="10"/>
        <color theme="1"/>
        <rFont val="標楷體"/>
        <family val="4"/>
        <charset val="136"/>
      </rPr>
      <t>「表</t>
    </r>
    <r>
      <rPr>
        <sz val="10"/>
        <color theme="1"/>
        <rFont val="Book Antiqua"/>
        <family val="1"/>
      </rPr>
      <t>20-1:</t>
    </r>
    <r>
      <rPr>
        <sz val="10"/>
        <color theme="1"/>
        <rFont val="標楷體"/>
        <family val="4"/>
        <charset val="136"/>
      </rPr>
      <t>分入再保險業務業績比較分析表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(1)</t>
    </r>
    <r>
      <rPr>
        <sz val="10"/>
        <color theme="1"/>
        <rFont val="標楷體"/>
        <family val="4"/>
        <charset val="136"/>
      </rPr>
      <t>欄第</t>
    </r>
    <r>
      <rPr>
        <sz val="10"/>
        <color theme="1"/>
        <rFont val="Book Antiqua"/>
        <family val="1"/>
      </rPr>
      <t>(42)</t>
    </r>
    <r>
      <rPr>
        <sz val="10"/>
        <color theme="1"/>
        <rFont val="標楷體"/>
        <family val="4"/>
        <charset val="136"/>
      </rPr>
      <t>列</t>
    </r>
    <r>
      <rPr>
        <sz val="10"/>
        <color theme="1"/>
        <rFont val="Book Antiqua"/>
        <family val="1"/>
      </rPr>
      <t>-</t>
    </r>
    <r>
      <rPr>
        <sz val="10"/>
        <color theme="1"/>
        <rFont val="標楷體"/>
        <family val="4"/>
        <charset val="136"/>
      </rPr>
      <t>第</t>
    </r>
    <r>
      <rPr>
        <sz val="10"/>
        <color theme="1"/>
        <rFont val="Book Antiqua"/>
        <family val="1"/>
      </rPr>
      <t>(15)</t>
    </r>
    <r>
      <rPr>
        <sz val="10"/>
        <color theme="1"/>
        <rFont val="標楷體"/>
        <family val="4"/>
        <charset val="136"/>
      </rPr>
      <t>列</t>
    </r>
    <r>
      <rPr>
        <sz val="10"/>
        <color theme="1"/>
        <rFont val="Book Antiqua"/>
        <family val="1"/>
      </rPr>
      <t>-</t>
    </r>
    <r>
      <rPr>
        <sz val="10"/>
        <color theme="1"/>
        <rFont val="標楷體"/>
        <family val="4"/>
        <charset val="136"/>
      </rPr>
      <t>第</t>
    </r>
    <r>
      <rPr>
        <sz val="10"/>
        <color theme="1"/>
        <rFont val="Book Antiqua"/>
        <family val="1"/>
      </rPr>
      <t>(16)</t>
    </r>
    <r>
      <rPr>
        <sz val="10"/>
        <color theme="1"/>
        <rFont val="標楷體"/>
        <family val="4"/>
        <charset val="136"/>
      </rPr>
      <t>列</t>
    </r>
    <r>
      <rPr>
        <sz val="10"/>
        <color theme="1"/>
        <rFont val="Book Antiqua"/>
        <family val="1"/>
      </rPr>
      <t>-</t>
    </r>
    <r>
      <rPr>
        <sz val="10"/>
        <color theme="1"/>
        <rFont val="標楷體"/>
        <family val="4"/>
        <charset val="136"/>
      </rPr>
      <t>第</t>
    </r>
    <r>
      <rPr>
        <sz val="10"/>
        <color theme="1"/>
        <rFont val="Book Antiqua"/>
        <family val="1"/>
      </rPr>
      <t>(17)</t>
    </r>
    <r>
      <rPr>
        <sz val="10"/>
        <color theme="1"/>
        <rFont val="標楷體"/>
        <family val="4"/>
        <charset val="136"/>
      </rPr>
      <t>列</t>
    </r>
    <r>
      <rPr>
        <sz val="10"/>
        <color theme="1"/>
        <rFont val="Book Antiqua"/>
        <family val="4"/>
      </rPr>
      <t>-</t>
    </r>
    <r>
      <rPr>
        <sz val="10"/>
        <color theme="1"/>
        <rFont val="標楷體"/>
        <family val="4"/>
        <charset val="136"/>
      </rPr>
      <t>第</t>
    </r>
    <r>
      <rPr>
        <sz val="10"/>
        <color theme="1"/>
        <rFont val="Book Antiqua"/>
        <family val="1"/>
      </rPr>
      <t>(32)</t>
    </r>
    <r>
      <rPr>
        <sz val="10"/>
        <color theme="1"/>
        <rFont val="標楷體"/>
        <family val="4"/>
        <charset val="136"/>
      </rPr>
      <t>列</t>
    </r>
    <phoneticPr fontId="28" type="noConversion"/>
  </si>
  <si>
    <r>
      <t xml:space="preserve">3a.1.1.1.31 </t>
    </r>
    <r>
      <rPr>
        <sz val="10"/>
        <color theme="1"/>
        <rFont val="標楷體"/>
        <family val="4"/>
        <charset val="136"/>
      </rPr>
      <t>強制微型電動二輪車責任保險</t>
    </r>
    <phoneticPr fontId="28" type="noConversion"/>
  </si>
  <si>
    <r>
      <rPr>
        <sz val="10"/>
        <color theme="1"/>
        <rFont val="標楷體"/>
        <family val="4"/>
        <charset val="136"/>
      </rPr>
      <t>「表</t>
    </r>
    <r>
      <rPr>
        <sz val="10"/>
        <color theme="1"/>
        <rFont val="Book Antiqua"/>
        <family val="1"/>
      </rPr>
      <t>24-1</t>
    </r>
    <r>
      <rPr>
        <sz val="10"/>
        <color theme="1"/>
        <rFont val="標楷體"/>
        <family val="4"/>
        <charset val="136"/>
      </rPr>
      <t>：賠款準備金分析表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(9)</t>
    </r>
    <r>
      <rPr>
        <sz val="10"/>
        <color theme="1"/>
        <rFont val="標楷體"/>
        <family val="4"/>
        <charset val="136"/>
      </rPr>
      <t>欄第</t>
    </r>
    <r>
      <rPr>
        <sz val="10"/>
        <color theme="1"/>
        <rFont val="Book Antiqua"/>
        <family val="1"/>
      </rPr>
      <t>(32)</t>
    </r>
    <r>
      <rPr>
        <sz val="10"/>
        <color theme="1"/>
        <rFont val="新細明體"/>
        <family val="1"/>
        <charset val="136"/>
      </rPr>
      <t>列</t>
    </r>
    <phoneticPr fontId="28" type="noConversion"/>
  </si>
  <si>
    <r>
      <rPr>
        <sz val="10"/>
        <color theme="1"/>
        <rFont val="標楷體"/>
        <family val="4"/>
        <charset val="136"/>
      </rPr>
      <t>「表</t>
    </r>
    <r>
      <rPr>
        <sz val="10"/>
        <color theme="1"/>
        <rFont val="Book Antiqua"/>
        <family val="1"/>
      </rPr>
      <t>24-1</t>
    </r>
    <r>
      <rPr>
        <sz val="10"/>
        <color theme="1"/>
        <rFont val="標楷體"/>
        <family val="4"/>
        <charset val="136"/>
      </rPr>
      <t>：賠款準備金分析表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(9)</t>
    </r>
    <r>
      <rPr>
        <sz val="10"/>
        <color theme="1"/>
        <rFont val="標楷體"/>
        <family val="4"/>
        <charset val="136"/>
      </rPr>
      <t>欄第</t>
    </r>
    <r>
      <rPr>
        <sz val="10"/>
        <color theme="1"/>
        <rFont val="Book Antiqua"/>
        <family val="1"/>
      </rPr>
      <t>(34)</t>
    </r>
    <r>
      <rPr>
        <sz val="10"/>
        <color theme="1"/>
        <rFont val="標楷體"/>
        <family val="4"/>
        <charset val="136"/>
      </rPr>
      <t>列</t>
    </r>
    <phoneticPr fontId="28" type="noConversion"/>
  </si>
  <si>
    <r>
      <rPr>
        <sz val="10"/>
        <color theme="1"/>
        <rFont val="標楷體"/>
        <family val="4"/>
        <charset val="136"/>
      </rPr>
      <t>「表</t>
    </r>
    <r>
      <rPr>
        <sz val="10"/>
        <color theme="1"/>
        <rFont val="Book Antiqua"/>
        <family val="1"/>
      </rPr>
      <t>24-1</t>
    </r>
    <r>
      <rPr>
        <sz val="10"/>
        <color theme="1"/>
        <rFont val="標楷體"/>
        <family val="4"/>
        <charset val="136"/>
      </rPr>
      <t>：賠款準備金分析表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(9)</t>
    </r>
    <r>
      <rPr>
        <sz val="10"/>
        <color theme="1"/>
        <rFont val="標楷體"/>
        <family val="4"/>
        <charset val="136"/>
      </rPr>
      <t>欄第</t>
    </r>
    <r>
      <rPr>
        <sz val="10"/>
        <color theme="1"/>
        <rFont val="Book Antiqua"/>
        <family val="1"/>
      </rPr>
      <t>(35)</t>
    </r>
    <r>
      <rPr>
        <sz val="10"/>
        <color theme="1"/>
        <rFont val="標楷體"/>
        <family val="4"/>
        <charset val="136"/>
      </rPr>
      <t>列</t>
    </r>
    <phoneticPr fontId="28" type="noConversion"/>
  </si>
  <si>
    <r>
      <rPr>
        <sz val="10"/>
        <color theme="1"/>
        <rFont val="標楷體"/>
        <family val="4"/>
        <charset val="136"/>
      </rPr>
      <t>「表</t>
    </r>
    <r>
      <rPr>
        <sz val="10"/>
        <color theme="1"/>
        <rFont val="Book Antiqua"/>
        <family val="1"/>
      </rPr>
      <t>24-1</t>
    </r>
    <r>
      <rPr>
        <sz val="10"/>
        <color theme="1"/>
        <rFont val="標楷體"/>
        <family val="4"/>
        <charset val="136"/>
      </rPr>
      <t>：賠款準備金分析表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(9)</t>
    </r>
    <r>
      <rPr>
        <sz val="10"/>
        <color theme="1"/>
        <rFont val="標楷體"/>
        <family val="4"/>
        <charset val="136"/>
      </rPr>
      <t>欄第</t>
    </r>
    <r>
      <rPr>
        <sz val="10"/>
        <color theme="1"/>
        <rFont val="Book Antiqua"/>
        <family val="1"/>
      </rPr>
      <t>(36)</t>
    </r>
    <r>
      <rPr>
        <sz val="10"/>
        <color theme="1"/>
        <rFont val="標楷體"/>
        <family val="4"/>
        <charset val="136"/>
      </rPr>
      <t>列</t>
    </r>
    <phoneticPr fontId="28" type="noConversion"/>
  </si>
  <si>
    <r>
      <rPr>
        <sz val="10"/>
        <color theme="1"/>
        <rFont val="標楷體"/>
        <family val="4"/>
        <charset val="136"/>
      </rPr>
      <t>「表</t>
    </r>
    <r>
      <rPr>
        <sz val="10"/>
        <color theme="1"/>
        <rFont val="Book Antiqua"/>
        <family val="1"/>
      </rPr>
      <t>24-1</t>
    </r>
    <r>
      <rPr>
        <sz val="10"/>
        <color theme="1"/>
        <rFont val="標楷體"/>
        <family val="4"/>
        <charset val="136"/>
      </rPr>
      <t>：賠款準備金分析表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(9)</t>
    </r>
    <r>
      <rPr>
        <sz val="10"/>
        <color theme="1"/>
        <rFont val="標楷體"/>
        <family val="4"/>
        <charset val="136"/>
      </rPr>
      <t>欄第</t>
    </r>
    <r>
      <rPr>
        <sz val="10"/>
        <color theme="1"/>
        <rFont val="Book Antiqua"/>
        <family val="1"/>
      </rPr>
      <t>(37)</t>
    </r>
    <r>
      <rPr>
        <sz val="10"/>
        <color theme="1"/>
        <rFont val="標楷體"/>
        <family val="4"/>
        <charset val="136"/>
      </rPr>
      <t>列</t>
    </r>
    <phoneticPr fontId="28" type="noConversion"/>
  </si>
  <si>
    <r>
      <rPr>
        <sz val="10"/>
        <color theme="1"/>
        <rFont val="標楷體"/>
        <family val="4"/>
        <charset val="136"/>
      </rPr>
      <t>「表</t>
    </r>
    <r>
      <rPr>
        <sz val="10"/>
        <color theme="1"/>
        <rFont val="Book Antiqua"/>
        <family val="1"/>
      </rPr>
      <t>24-1</t>
    </r>
    <r>
      <rPr>
        <sz val="10"/>
        <color theme="1"/>
        <rFont val="標楷體"/>
        <family val="4"/>
        <charset val="136"/>
      </rPr>
      <t>：賠款準備金分析表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(9)</t>
    </r>
    <r>
      <rPr>
        <sz val="10"/>
        <color theme="1"/>
        <rFont val="標楷體"/>
        <family val="4"/>
        <charset val="136"/>
      </rPr>
      <t>欄第</t>
    </r>
    <r>
      <rPr>
        <sz val="10"/>
        <color theme="1"/>
        <rFont val="Book Antiqua"/>
        <family val="1"/>
      </rPr>
      <t>(38)</t>
    </r>
    <r>
      <rPr>
        <sz val="10"/>
        <color theme="1"/>
        <rFont val="標楷體"/>
        <family val="4"/>
        <charset val="136"/>
      </rPr>
      <t>列</t>
    </r>
    <phoneticPr fontId="28" type="noConversion"/>
  </si>
  <si>
    <r>
      <rPr>
        <sz val="10"/>
        <color theme="1"/>
        <rFont val="標楷體"/>
        <family val="4"/>
        <charset val="136"/>
      </rPr>
      <t>「表</t>
    </r>
    <r>
      <rPr>
        <sz val="10"/>
        <color theme="1"/>
        <rFont val="Book Antiqua"/>
        <family val="1"/>
      </rPr>
      <t>24-1</t>
    </r>
    <r>
      <rPr>
        <sz val="10"/>
        <color theme="1"/>
        <rFont val="標楷體"/>
        <family val="4"/>
        <charset val="136"/>
      </rPr>
      <t>：賠款準備金分析表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(9)</t>
    </r>
    <r>
      <rPr>
        <sz val="10"/>
        <color theme="1"/>
        <rFont val="標楷體"/>
        <family val="4"/>
        <charset val="136"/>
      </rPr>
      <t>欄第</t>
    </r>
    <r>
      <rPr>
        <sz val="10"/>
        <color theme="1"/>
        <rFont val="Book Antiqua"/>
        <family val="1"/>
      </rPr>
      <t>(39)</t>
    </r>
    <r>
      <rPr>
        <sz val="10"/>
        <color theme="1"/>
        <rFont val="標楷體"/>
        <family val="4"/>
        <charset val="136"/>
      </rPr>
      <t>列</t>
    </r>
    <phoneticPr fontId="28" type="noConversion"/>
  </si>
  <si>
    <r>
      <rPr>
        <sz val="10"/>
        <color theme="1"/>
        <rFont val="標楷體"/>
        <family val="4"/>
        <charset val="136"/>
      </rPr>
      <t>「表</t>
    </r>
    <r>
      <rPr>
        <sz val="10"/>
        <color theme="1"/>
        <rFont val="Book Antiqua"/>
        <family val="1"/>
      </rPr>
      <t>24-1</t>
    </r>
    <r>
      <rPr>
        <sz val="10"/>
        <color theme="1"/>
        <rFont val="標楷體"/>
        <family val="4"/>
        <charset val="136"/>
      </rPr>
      <t>：賠款準備金分析表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(9)</t>
    </r>
    <r>
      <rPr>
        <sz val="10"/>
        <color theme="1"/>
        <rFont val="標楷體"/>
        <family val="4"/>
        <charset val="136"/>
      </rPr>
      <t>欄第</t>
    </r>
    <r>
      <rPr>
        <sz val="10"/>
        <color theme="1"/>
        <rFont val="Book Antiqua"/>
        <family val="1"/>
      </rPr>
      <t>(40)</t>
    </r>
    <r>
      <rPr>
        <sz val="10"/>
        <color theme="1"/>
        <rFont val="標楷體"/>
        <family val="4"/>
        <charset val="136"/>
      </rPr>
      <t>列</t>
    </r>
    <phoneticPr fontId="28" type="noConversion"/>
  </si>
  <si>
    <r>
      <rPr>
        <sz val="10"/>
        <color theme="1"/>
        <rFont val="標楷體"/>
        <family val="4"/>
        <charset val="136"/>
      </rPr>
      <t>「表</t>
    </r>
    <r>
      <rPr>
        <sz val="10"/>
        <color theme="1"/>
        <rFont val="Book Antiqua"/>
        <family val="1"/>
      </rPr>
      <t>24-1</t>
    </r>
    <r>
      <rPr>
        <sz val="10"/>
        <color theme="1"/>
        <rFont val="標楷體"/>
        <family val="4"/>
        <charset val="136"/>
      </rPr>
      <t>：賠款準備金分析表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(9)</t>
    </r>
    <r>
      <rPr>
        <sz val="10"/>
        <color theme="1"/>
        <rFont val="標楷體"/>
        <family val="4"/>
        <charset val="136"/>
      </rPr>
      <t>欄第</t>
    </r>
    <r>
      <rPr>
        <sz val="10"/>
        <color theme="1"/>
        <rFont val="Book Antiqua"/>
        <family val="1"/>
      </rPr>
      <t>(41)</t>
    </r>
    <r>
      <rPr>
        <sz val="10"/>
        <color theme="1"/>
        <rFont val="標楷體"/>
        <family val="4"/>
        <charset val="136"/>
      </rPr>
      <t>列</t>
    </r>
    <phoneticPr fontId="28" type="noConversion"/>
  </si>
  <si>
    <r>
      <rPr>
        <sz val="10"/>
        <color theme="1"/>
        <rFont val="標楷體"/>
        <family val="4"/>
        <charset val="136"/>
      </rPr>
      <t>「表</t>
    </r>
    <r>
      <rPr>
        <sz val="10"/>
        <color theme="1"/>
        <rFont val="Book Antiqua"/>
        <family val="1"/>
      </rPr>
      <t>24-1</t>
    </r>
    <r>
      <rPr>
        <sz val="10"/>
        <color theme="1"/>
        <rFont val="標楷體"/>
        <family val="4"/>
        <charset val="136"/>
      </rPr>
      <t>：賠款準備金分析表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(21)</t>
    </r>
    <r>
      <rPr>
        <sz val="10"/>
        <color theme="1"/>
        <rFont val="標楷體"/>
        <family val="4"/>
        <charset val="136"/>
      </rPr>
      <t>欄第</t>
    </r>
    <r>
      <rPr>
        <sz val="10"/>
        <color theme="1"/>
        <rFont val="Book Antiqua"/>
        <family val="1"/>
      </rPr>
      <t>(33)</t>
    </r>
    <r>
      <rPr>
        <sz val="10"/>
        <color theme="1"/>
        <rFont val="標楷體"/>
        <family val="4"/>
        <charset val="136"/>
      </rPr>
      <t>列</t>
    </r>
    <phoneticPr fontId="28" type="noConversion"/>
  </si>
  <si>
    <r>
      <rPr>
        <sz val="10"/>
        <color theme="1"/>
        <rFont val="Book Antiqua"/>
        <family val="1"/>
      </rPr>
      <t>3b.1.1.1.31</t>
    </r>
    <r>
      <rPr>
        <sz val="10"/>
        <color theme="1"/>
        <rFont val="標楷體"/>
        <family val="4"/>
        <charset val="136"/>
      </rPr>
      <t xml:space="preserve"> 強制微型電動二輪車責任保險</t>
    </r>
    <phoneticPr fontId="28" type="noConversion"/>
  </si>
  <si>
    <r>
      <rPr>
        <sz val="10"/>
        <color theme="1"/>
        <rFont val="標楷體"/>
        <family val="4"/>
        <charset val="136"/>
      </rPr>
      <t>「表</t>
    </r>
    <r>
      <rPr>
        <sz val="10"/>
        <color theme="1"/>
        <rFont val="Book Antiqua"/>
        <family val="1"/>
      </rPr>
      <t>22-3</t>
    </r>
    <r>
      <rPr>
        <sz val="10"/>
        <color theme="1"/>
        <rFont val="標楷體"/>
        <family val="4"/>
        <charset val="136"/>
      </rPr>
      <t>：自留保費明細表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(3)</t>
    </r>
    <r>
      <rPr>
        <sz val="10"/>
        <color theme="1"/>
        <rFont val="標楷體"/>
        <family val="4"/>
        <charset val="136"/>
      </rPr>
      <t>欄第</t>
    </r>
    <r>
      <rPr>
        <sz val="10"/>
        <color theme="1"/>
        <rFont val="Book Antiqua"/>
        <family val="1"/>
      </rPr>
      <t>(32)列</t>
    </r>
    <r>
      <rPr>
        <sz val="10"/>
        <color theme="1"/>
        <rFont val="標楷體"/>
        <family val="4"/>
        <charset val="136"/>
      </rPr>
      <t/>
    </r>
  </si>
  <si>
    <r>
      <rPr>
        <sz val="10"/>
        <color theme="1"/>
        <rFont val="標楷體"/>
        <family val="4"/>
        <charset val="136"/>
      </rPr>
      <t>「表</t>
    </r>
    <r>
      <rPr>
        <sz val="10"/>
        <color theme="1"/>
        <rFont val="Book Antiqua"/>
        <family val="1"/>
      </rPr>
      <t>22-3</t>
    </r>
    <r>
      <rPr>
        <sz val="10"/>
        <color theme="1"/>
        <rFont val="標楷體"/>
        <family val="4"/>
        <charset val="136"/>
      </rPr>
      <t>：自留保費明細表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(3)</t>
    </r>
    <r>
      <rPr>
        <sz val="10"/>
        <color theme="1"/>
        <rFont val="標楷體"/>
        <family val="4"/>
        <charset val="136"/>
      </rPr>
      <t>欄第</t>
    </r>
    <r>
      <rPr>
        <sz val="10"/>
        <color theme="1"/>
        <rFont val="Book Antiqua"/>
        <family val="1"/>
      </rPr>
      <t>(34)</t>
    </r>
    <r>
      <rPr>
        <sz val="10"/>
        <color theme="1"/>
        <rFont val="標楷體"/>
        <family val="4"/>
        <charset val="136"/>
      </rPr>
      <t>列</t>
    </r>
    <phoneticPr fontId="28" type="noConversion"/>
  </si>
  <si>
    <r>
      <rPr>
        <sz val="10"/>
        <color theme="1"/>
        <rFont val="標楷體"/>
        <family val="4"/>
        <charset val="136"/>
      </rPr>
      <t>「表</t>
    </r>
    <r>
      <rPr>
        <sz val="10"/>
        <color theme="1"/>
        <rFont val="Book Antiqua"/>
        <family val="1"/>
      </rPr>
      <t>22-3</t>
    </r>
    <r>
      <rPr>
        <sz val="10"/>
        <color theme="1"/>
        <rFont val="標楷體"/>
        <family val="4"/>
        <charset val="136"/>
      </rPr>
      <t>：自留保費明細表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(3)</t>
    </r>
    <r>
      <rPr>
        <sz val="10"/>
        <color theme="1"/>
        <rFont val="標楷體"/>
        <family val="4"/>
        <charset val="136"/>
      </rPr>
      <t>欄第</t>
    </r>
    <r>
      <rPr>
        <sz val="10"/>
        <color theme="1"/>
        <rFont val="Book Antiqua"/>
        <family val="1"/>
      </rPr>
      <t>(35)</t>
    </r>
    <r>
      <rPr>
        <sz val="10"/>
        <color theme="1"/>
        <rFont val="標楷體"/>
        <family val="4"/>
        <charset val="136"/>
      </rPr>
      <t>列</t>
    </r>
    <phoneticPr fontId="28" type="noConversion"/>
  </si>
  <si>
    <r>
      <rPr>
        <sz val="10"/>
        <color theme="1"/>
        <rFont val="標楷體"/>
        <family val="4"/>
        <charset val="136"/>
      </rPr>
      <t>「表</t>
    </r>
    <r>
      <rPr>
        <sz val="10"/>
        <color theme="1"/>
        <rFont val="Book Antiqua"/>
        <family val="1"/>
      </rPr>
      <t>22-3</t>
    </r>
    <r>
      <rPr>
        <sz val="10"/>
        <color theme="1"/>
        <rFont val="標楷體"/>
        <family val="4"/>
        <charset val="136"/>
      </rPr>
      <t>：自留保費明細表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(3)</t>
    </r>
    <r>
      <rPr>
        <sz val="10"/>
        <color theme="1"/>
        <rFont val="標楷體"/>
        <family val="4"/>
        <charset val="136"/>
      </rPr>
      <t>欄第</t>
    </r>
    <r>
      <rPr>
        <sz val="10"/>
        <color theme="1"/>
        <rFont val="Book Antiqua"/>
        <family val="1"/>
      </rPr>
      <t>(36)</t>
    </r>
    <r>
      <rPr>
        <sz val="10"/>
        <color theme="1"/>
        <rFont val="標楷體"/>
        <family val="4"/>
        <charset val="136"/>
      </rPr>
      <t>列</t>
    </r>
    <phoneticPr fontId="28" type="noConversion"/>
  </si>
  <si>
    <r>
      <rPr>
        <sz val="10"/>
        <color theme="1"/>
        <rFont val="標楷體"/>
        <family val="4"/>
        <charset val="136"/>
      </rPr>
      <t>「表</t>
    </r>
    <r>
      <rPr>
        <sz val="10"/>
        <color theme="1"/>
        <rFont val="Book Antiqua"/>
        <family val="1"/>
      </rPr>
      <t>22-3</t>
    </r>
    <r>
      <rPr>
        <sz val="10"/>
        <color theme="1"/>
        <rFont val="標楷體"/>
        <family val="4"/>
        <charset val="136"/>
      </rPr>
      <t>：自留保費明細表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(3)</t>
    </r>
    <r>
      <rPr>
        <sz val="10"/>
        <color theme="1"/>
        <rFont val="標楷體"/>
        <family val="4"/>
        <charset val="136"/>
      </rPr>
      <t>欄第</t>
    </r>
    <r>
      <rPr>
        <sz val="10"/>
        <color theme="1"/>
        <rFont val="Book Antiqua"/>
        <family val="1"/>
      </rPr>
      <t>(37)</t>
    </r>
    <r>
      <rPr>
        <sz val="10"/>
        <color theme="1"/>
        <rFont val="標楷體"/>
        <family val="4"/>
        <charset val="136"/>
      </rPr>
      <t>列</t>
    </r>
    <phoneticPr fontId="28" type="noConversion"/>
  </si>
  <si>
    <r>
      <rPr>
        <sz val="10"/>
        <color theme="1"/>
        <rFont val="標楷體"/>
        <family val="4"/>
        <charset val="136"/>
      </rPr>
      <t>「表</t>
    </r>
    <r>
      <rPr>
        <sz val="10"/>
        <color theme="1"/>
        <rFont val="Book Antiqua"/>
        <family val="1"/>
      </rPr>
      <t>22-3</t>
    </r>
    <r>
      <rPr>
        <sz val="10"/>
        <color theme="1"/>
        <rFont val="標楷體"/>
        <family val="4"/>
        <charset val="136"/>
      </rPr>
      <t>：自留保費明細表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(3)</t>
    </r>
    <r>
      <rPr>
        <sz val="10"/>
        <color theme="1"/>
        <rFont val="標楷體"/>
        <family val="4"/>
        <charset val="136"/>
      </rPr>
      <t>欄第</t>
    </r>
    <r>
      <rPr>
        <sz val="10"/>
        <color theme="1"/>
        <rFont val="Book Antiqua"/>
        <family val="1"/>
      </rPr>
      <t>(38)</t>
    </r>
    <r>
      <rPr>
        <sz val="10"/>
        <color theme="1"/>
        <rFont val="標楷體"/>
        <family val="4"/>
        <charset val="136"/>
      </rPr>
      <t>列</t>
    </r>
    <phoneticPr fontId="28" type="noConversion"/>
  </si>
  <si>
    <r>
      <rPr>
        <sz val="10"/>
        <color theme="1"/>
        <rFont val="標楷體"/>
        <family val="4"/>
        <charset val="136"/>
      </rPr>
      <t>「表</t>
    </r>
    <r>
      <rPr>
        <sz val="10"/>
        <color theme="1"/>
        <rFont val="Book Antiqua"/>
        <family val="1"/>
      </rPr>
      <t>22-3</t>
    </r>
    <r>
      <rPr>
        <sz val="10"/>
        <color theme="1"/>
        <rFont val="標楷體"/>
        <family val="4"/>
        <charset val="136"/>
      </rPr>
      <t>：自留保費明細表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(3)</t>
    </r>
    <r>
      <rPr>
        <sz val="10"/>
        <color theme="1"/>
        <rFont val="標楷體"/>
        <family val="4"/>
        <charset val="136"/>
      </rPr>
      <t>欄第</t>
    </r>
    <r>
      <rPr>
        <sz val="10"/>
        <color theme="1"/>
        <rFont val="Book Antiqua"/>
        <family val="1"/>
      </rPr>
      <t>(39)</t>
    </r>
    <r>
      <rPr>
        <sz val="10"/>
        <color theme="1"/>
        <rFont val="標楷體"/>
        <family val="4"/>
        <charset val="136"/>
      </rPr>
      <t>列</t>
    </r>
    <phoneticPr fontId="28" type="noConversion"/>
  </si>
  <si>
    <r>
      <rPr>
        <sz val="10"/>
        <color theme="1"/>
        <rFont val="標楷體"/>
        <family val="4"/>
        <charset val="136"/>
      </rPr>
      <t>「表</t>
    </r>
    <r>
      <rPr>
        <sz val="10"/>
        <color theme="1"/>
        <rFont val="Book Antiqua"/>
        <family val="1"/>
      </rPr>
      <t>22-3</t>
    </r>
    <r>
      <rPr>
        <sz val="10"/>
        <color theme="1"/>
        <rFont val="標楷體"/>
        <family val="4"/>
        <charset val="136"/>
      </rPr>
      <t>：自留保費明細表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(3)</t>
    </r>
    <r>
      <rPr>
        <sz val="10"/>
        <color theme="1"/>
        <rFont val="標楷體"/>
        <family val="4"/>
        <charset val="136"/>
      </rPr>
      <t>欄第</t>
    </r>
    <r>
      <rPr>
        <sz val="10"/>
        <color theme="1"/>
        <rFont val="Book Antiqua"/>
        <family val="1"/>
      </rPr>
      <t>(40)</t>
    </r>
    <r>
      <rPr>
        <sz val="10"/>
        <color theme="1"/>
        <rFont val="標楷體"/>
        <family val="4"/>
        <charset val="136"/>
      </rPr>
      <t>列</t>
    </r>
    <phoneticPr fontId="28" type="noConversion"/>
  </si>
  <si>
    <r>
      <rPr>
        <sz val="10"/>
        <color theme="1"/>
        <rFont val="標楷體"/>
        <family val="4"/>
        <charset val="136"/>
      </rPr>
      <t>「表</t>
    </r>
    <r>
      <rPr>
        <sz val="10"/>
        <color theme="1"/>
        <rFont val="Book Antiqua"/>
        <family val="1"/>
      </rPr>
      <t>22-3</t>
    </r>
    <r>
      <rPr>
        <sz val="10"/>
        <color theme="1"/>
        <rFont val="標楷體"/>
        <family val="4"/>
        <charset val="136"/>
      </rPr>
      <t>：自留保費明細表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(3)</t>
    </r>
    <r>
      <rPr>
        <sz val="10"/>
        <color theme="1"/>
        <rFont val="標楷體"/>
        <family val="4"/>
        <charset val="136"/>
      </rPr>
      <t>欄第</t>
    </r>
    <r>
      <rPr>
        <sz val="10"/>
        <color theme="1"/>
        <rFont val="Book Antiqua"/>
        <family val="1"/>
      </rPr>
      <t>(41)</t>
    </r>
    <r>
      <rPr>
        <sz val="10"/>
        <color theme="1"/>
        <rFont val="標楷體"/>
        <family val="4"/>
        <charset val="136"/>
      </rPr>
      <t>列</t>
    </r>
    <phoneticPr fontId="28" type="noConversion"/>
  </si>
  <si>
    <r>
      <rPr>
        <sz val="10"/>
        <color theme="1"/>
        <rFont val="標楷體"/>
        <family val="4"/>
        <charset val="136"/>
      </rPr>
      <t>「表</t>
    </r>
    <r>
      <rPr>
        <sz val="10"/>
        <color theme="1"/>
        <rFont val="Book Antiqua"/>
        <family val="1"/>
      </rPr>
      <t>22-3</t>
    </r>
    <r>
      <rPr>
        <sz val="10"/>
        <color theme="1"/>
        <rFont val="標楷體"/>
        <family val="4"/>
        <charset val="136"/>
      </rPr>
      <t>：自留保費明細表</t>
    </r>
    <r>
      <rPr>
        <sz val="10"/>
        <color theme="1"/>
        <rFont val="Book Antiqua"/>
        <family val="1"/>
      </rPr>
      <t>(</t>
    </r>
    <r>
      <rPr>
        <sz val="10"/>
        <color theme="1"/>
        <rFont val="標楷體"/>
        <family val="4"/>
        <charset val="136"/>
      </rPr>
      <t>財產再保險</t>
    </r>
    <r>
      <rPr>
        <sz val="10"/>
        <color theme="1"/>
        <rFont val="Book Antiqua"/>
        <family val="1"/>
      </rPr>
      <t>)</t>
    </r>
    <r>
      <rPr>
        <sz val="10"/>
        <color theme="1"/>
        <rFont val="標楷體"/>
        <family val="4"/>
        <charset val="136"/>
      </rPr>
      <t>」第</t>
    </r>
    <r>
      <rPr>
        <sz val="10"/>
        <color theme="1"/>
        <rFont val="Book Antiqua"/>
        <family val="1"/>
      </rPr>
      <t>(6)</t>
    </r>
    <r>
      <rPr>
        <sz val="10"/>
        <color theme="1"/>
        <rFont val="標楷體"/>
        <family val="4"/>
        <charset val="136"/>
      </rPr>
      <t>欄第</t>
    </r>
    <r>
      <rPr>
        <sz val="10"/>
        <color theme="1"/>
        <rFont val="Book Antiqua"/>
        <family val="1"/>
      </rPr>
      <t>(33)</t>
    </r>
    <r>
      <rPr>
        <sz val="10"/>
        <color theme="1"/>
        <rFont val="標楷體"/>
        <family val="4"/>
        <charset val="136"/>
      </rPr>
      <t>列</t>
    </r>
    <phoneticPr fontId="28" type="noConversion"/>
  </si>
  <si>
    <r>
      <rPr>
        <sz val="12"/>
        <color theme="1"/>
        <rFont val="標楷體"/>
        <family val="4"/>
        <charset val="136"/>
      </rPr>
      <t>表</t>
    </r>
    <r>
      <rPr>
        <sz val="12"/>
        <color theme="1"/>
        <rFont val="Times New Roman"/>
        <family val="1"/>
      </rPr>
      <t>30-3</t>
    </r>
    <r>
      <rPr>
        <sz val="12"/>
        <color theme="1"/>
        <rFont val="標楷體"/>
        <family val="4"/>
        <charset val="136"/>
      </rPr>
      <t>：</t>
    </r>
    <r>
      <rPr>
        <sz val="12"/>
        <color theme="1"/>
        <rFont val="Times New Roman"/>
        <family val="1"/>
      </rPr>
      <t>R1</t>
    </r>
    <r>
      <rPr>
        <sz val="12"/>
        <color theme="1"/>
        <rFont val="標楷體"/>
        <family val="4"/>
        <charset val="136"/>
      </rPr>
      <t>：資產風險</t>
    </r>
    <r>
      <rPr>
        <sz val="12"/>
        <color theme="1"/>
        <rFont val="Times New Roman"/>
        <family val="1"/>
      </rPr>
      <t>--</t>
    </r>
    <r>
      <rPr>
        <sz val="12"/>
        <color theme="1"/>
        <rFont val="標楷體"/>
        <family val="4"/>
        <charset val="136"/>
      </rPr>
      <t>非關係人風險計算表</t>
    </r>
    <phoneticPr fontId="30" type="noConversion"/>
  </si>
  <si>
    <r>
      <t xml:space="preserve">R1a </t>
    </r>
    <r>
      <rPr>
        <sz val="12"/>
        <color theme="1"/>
        <rFont val="標楷體"/>
        <family val="4"/>
        <charset val="136"/>
      </rPr>
      <t>國內資產風險</t>
    </r>
    <phoneticPr fontId="28" type="noConversion"/>
  </si>
  <si>
    <r>
      <t xml:space="preserve">1.1 </t>
    </r>
    <r>
      <rPr>
        <sz val="12"/>
        <color theme="1"/>
        <rFont val="標楷體"/>
        <family val="4"/>
        <charset val="136"/>
      </rPr>
      <t>現金及銀行存款</t>
    </r>
    <phoneticPr fontId="28" type="noConversion"/>
  </si>
  <si>
    <r>
      <rPr>
        <sz val="12"/>
        <color theme="1"/>
        <rFont val="標楷體"/>
        <family val="4"/>
        <charset val="136"/>
      </rPr>
      <t>「表</t>
    </r>
    <r>
      <rPr>
        <sz val="12"/>
        <color theme="1"/>
        <rFont val="Times New Roman"/>
        <family val="1"/>
      </rPr>
      <t>05-1</t>
    </r>
    <r>
      <rPr>
        <sz val="12"/>
        <color theme="1"/>
        <rFont val="標楷體"/>
        <family val="4"/>
        <charset val="136"/>
      </rPr>
      <t>：資金運用表」第</t>
    </r>
    <r>
      <rPr>
        <sz val="12"/>
        <color theme="1"/>
        <rFont val="Times New Roman"/>
        <family val="1"/>
      </rPr>
      <t>(5)</t>
    </r>
    <r>
      <rPr>
        <sz val="12"/>
        <color theme="1"/>
        <rFont val="標楷體"/>
        <family val="4"/>
        <charset val="136"/>
      </rPr>
      <t>欄第</t>
    </r>
    <r>
      <rPr>
        <sz val="12"/>
        <color theme="1"/>
        <rFont val="Times New Roman"/>
        <family val="1"/>
      </rPr>
      <t>(1+2)</t>
    </r>
    <r>
      <rPr>
        <sz val="12"/>
        <color theme="1"/>
        <rFont val="標楷體"/>
        <family val="4"/>
        <charset val="136"/>
      </rPr>
      <t>列</t>
    </r>
    <phoneticPr fontId="28" type="noConversion"/>
  </si>
  <si>
    <r>
      <t xml:space="preserve">1.2 </t>
    </r>
    <r>
      <rPr>
        <sz val="12"/>
        <color theme="1"/>
        <rFont val="標楷體"/>
        <family val="4"/>
        <charset val="136"/>
      </rPr>
      <t>有價證券</t>
    </r>
    <phoneticPr fontId="28" type="noConversion"/>
  </si>
  <si>
    <r>
      <t xml:space="preserve">1.2.1 </t>
    </r>
    <r>
      <rPr>
        <sz val="12"/>
        <color theme="1"/>
        <rFont val="標楷體"/>
        <family val="4"/>
        <charset val="136"/>
      </rPr>
      <t>債券</t>
    </r>
    <phoneticPr fontId="28" type="noConversion"/>
  </si>
  <si>
    <r>
      <t xml:space="preserve">1.2.1.1 </t>
    </r>
    <r>
      <rPr>
        <sz val="12"/>
        <color theme="1"/>
        <rFont val="標楷體"/>
        <family val="4"/>
        <charset val="136"/>
      </rPr>
      <t>公債及國庫券</t>
    </r>
    <phoneticPr fontId="28" type="noConversion"/>
  </si>
  <si>
    <r>
      <rPr>
        <sz val="12"/>
        <color theme="1"/>
        <rFont val="標楷體"/>
        <family val="4"/>
        <charset val="136"/>
      </rPr>
      <t>「表</t>
    </r>
    <r>
      <rPr>
        <sz val="12"/>
        <color theme="1"/>
        <rFont val="Times New Roman"/>
        <family val="1"/>
      </rPr>
      <t>05-1</t>
    </r>
    <r>
      <rPr>
        <sz val="12"/>
        <color theme="1"/>
        <rFont val="標楷體"/>
        <family val="4"/>
        <charset val="136"/>
      </rPr>
      <t>：資金運用表」第</t>
    </r>
    <r>
      <rPr>
        <sz val="12"/>
        <color theme="1"/>
        <rFont val="Times New Roman"/>
        <family val="1"/>
      </rPr>
      <t>(5)</t>
    </r>
    <r>
      <rPr>
        <sz val="12"/>
        <color theme="1"/>
        <rFont val="標楷體"/>
        <family val="4"/>
        <charset val="136"/>
      </rPr>
      <t>欄第</t>
    </r>
    <r>
      <rPr>
        <sz val="12"/>
        <color theme="1"/>
        <rFont val="Times New Roman"/>
        <family val="1"/>
      </rPr>
      <t>(7)</t>
    </r>
    <r>
      <rPr>
        <sz val="12"/>
        <color theme="1"/>
        <rFont val="標楷體"/>
        <family val="4"/>
        <charset val="136"/>
      </rPr>
      <t>列</t>
    </r>
    <phoneticPr fontId="28" type="noConversion"/>
  </si>
  <si>
    <r>
      <t xml:space="preserve">1.2.1.2 </t>
    </r>
    <r>
      <rPr>
        <sz val="12"/>
        <color theme="1"/>
        <rFont val="標楷體"/>
        <family val="4"/>
        <charset val="136"/>
      </rPr>
      <t>公司債</t>
    </r>
    <phoneticPr fontId="28" type="noConversion"/>
  </si>
  <si>
    <r>
      <t xml:space="preserve">1.2.1.2.1 </t>
    </r>
    <r>
      <rPr>
        <sz val="12"/>
        <color theme="1"/>
        <rFont val="標楷體"/>
        <family val="4"/>
        <charset val="136"/>
      </rPr>
      <t>屬保險業實質互相投資之具資本性質債券</t>
    </r>
    <phoneticPr fontId="28" type="noConversion"/>
  </si>
  <si>
    <r>
      <rPr>
        <sz val="12"/>
        <color theme="1"/>
        <rFont val="標楷體"/>
        <family val="4"/>
        <charset val="136"/>
      </rPr>
      <t>「表</t>
    </r>
    <r>
      <rPr>
        <sz val="12"/>
        <color theme="1"/>
        <rFont val="Times New Roman"/>
        <family val="1"/>
      </rPr>
      <t>30-8-7</t>
    </r>
    <r>
      <rPr>
        <sz val="12"/>
        <color theme="1"/>
        <rFont val="標楷體"/>
        <family val="4"/>
        <charset val="136"/>
      </rPr>
      <t>：投資「國內保險業」及「國內金控公司」發行之具資本性質債券或負債型特別股由自有資本扣除計算表」第</t>
    </r>
    <r>
      <rPr>
        <sz val="12"/>
        <color theme="1"/>
        <rFont val="Times New Roman"/>
        <family val="1"/>
      </rPr>
      <t>(27)</t>
    </r>
    <r>
      <rPr>
        <sz val="12"/>
        <color theme="1"/>
        <rFont val="標楷體"/>
        <family val="4"/>
        <charset val="136"/>
      </rPr>
      <t>欄第</t>
    </r>
    <r>
      <rPr>
        <sz val="12"/>
        <color theme="1"/>
        <rFont val="Times New Roman"/>
        <family val="1"/>
      </rPr>
      <t>(13)</t>
    </r>
    <r>
      <rPr>
        <sz val="12"/>
        <color theme="1"/>
        <rFont val="標楷體"/>
        <family val="4"/>
        <charset val="136"/>
      </rPr>
      <t>列</t>
    </r>
    <phoneticPr fontId="30" type="noConversion"/>
  </si>
  <si>
    <r>
      <t xml:space="preserve">1.2.1.2.2 </t>
    </r>
    <r>
      <rPr>
        <sz val="12"/>
        <color theme="1"/>
        <rFont val="標楷體"/>
        <family val="4"/>
        <charset val="136"/>
      </rPr>
      <t>非「屬保險業實質互相投資之具資本性質債券」</t>
    </r>
    <phoneticPr fontId="28" type="noConversion"/>
  </si>
  <si>
    <r>
      <t xml:space="preserve">1.2.1.2.2.1 </t>
    </r>
    <r>
      <rPr>
        <sz val="12"/>
        <color theme="1"/>
        <rFont val="標楷體"/>
        <family val="4"/>
        <charset val="136"/>
      </rPr>
      <t>有評等公司債</t>
    </r>
    <r>
      <rPr>
        <sz val="12"/>
        <color theme="1"/>
        <rFont val="Times New Roman"/>
        <family val="1"/>
      </rPr>
      <t xml:space="preserve"> </t>
    </r>
    <phoneticPr fontId="28" type="noConversion"/>
  </si>
  <si>
    <r>
      <rPr>
        <sz val="12"/>
        <color theme="1"/>
        <rFont val="標楷體"/>
        <family val="4"/>
        <charset val="136"/>
      </rPr>
      <t>風險資本額計算來源「表</t>
    </r>
    <r>
      <rPr>
        <sz val="12"/>
        <color theme="1"/>
        <rFont val="Times New Roman"/>
        <family val="1"/>
      </rPr>
      <t>30-3-1</t>
    </r>
    <r>
      <rPr>
        <sz val="12"/>
        <color theme="1"/>
        <rFont val="標楷體"/>
        <family val="4"/>
        <charset val="136"/>
      </rPr>
      <t>：</t>
    </r>
    <r>
      <rPr>
        <sz val="12"/>
        <color theme="1"/>
        <rFont val="Times New Roman"/>
        <family val="1"/>
      </rPr>
      <t>R1a</t>
    </r>
    <r>
      <rPr>
        <sz val="12"/>
        <color theme="1"/>
        <rFont val="標楷體"/>
        <family val="4"/>
        <charset val="136"/>
      </rPr>
      <t>：國內資產風險</t>
    </r>
    <r>
      <rPr>
        <sz val="12"/>
        <color theme="1"/>
        <rFont val="Times New Roman"/>
        <family val="1"/>
      </rPr>
      <t>--</t>
    </r>
    <r>
      <rPr>
        <sz val="12"/>
        <color theme="1"/>
        <rFont val="標楷體"/>
        <family val="4"/>
        <charset val="136"/>
      </rPr>
      <t>非關係人且非屬實質相互投資之具資本性質債券或負債型特別股之信用風險計算表」第</t>
    </r>
    <r>
      <rPr>
        <sz val="12"/>
        <color theme="1"/>
        <rFont val="Times New Roman"/>
        <family val="1"/>
      </rPr>
      <t>(5)</t>
    </r>
    <r>
      <rPr>
        <sz val="12"/>
        <color theme="1"/>
        <rFont val="標楷體"/>
        <family val="4"/>
        <charset val="136"/>
      </rPr>
      <t>欄第</t>
    </r>
    <r>
      <rPr>
        <sz val="12"/>
        <color theme="1"/>
        <rFont val="Times New Roman"/>
        <family val="1"/>
      </rPr>
      <t>(19-115)</t>
    </r>
    <r>
      <rPr>
        <sz val="12"/>
        <color theme="1"/>
        <rFont val="標楷體"/>
        <family val="4"/>
        <charset val="136"/>
      </rPr>
      <t>列</t>
    </r>
    <phoneticPr fontId="28" type="noConversion"/>
  </si>
  <si>
    <r>
      <t xml:space="preserve">1.2.1.2.2.2 </t>
    </r>
    <r>
      <rPr>
        <sz val="12"/>
        <color theme="1"/>
        <rFont val="標楷體"/>
        <family val="4"/>
        <charset val="136"/>
      </rPr>
      <t>無評等公司債但提供保證的機構有評等</t>
    </r>
    <phoneticPr fontId="28" type="noConversion"/>
  </si>
  <si>
    <r>
      <rPr>
        <sz val="12"/>
        <color theme="1"/>
        <rFont val="標楷體"/>
        <family val="4"/>
        <charset val="136"/>
      </rPr>
      <t>風險資本額計算來源「表</t>
    </r>
    <r>
      <rPr>
        <sz val="12"/>
        <color theme="1"/>
        <rFont val="Times New Roman"/>
        <family val="1"/>
      </rPr>
      <t>30-3-1</t>
    </r>
    <r>
      <rPr>
        <sz val="12"/>
        <color theme="1"/>
        <rFont val="標楷體"/>
        <family val="4"/>
        <charset val="136"/>
      </rPr>
      <t>：</t>
    </r>
    <r>
      <rPr>
        <sz val="12"/>
        <color theme="1"/>
        <rFont val="Times New Roman"/>
        <family val="1"/>
      </rPr>
      <t>R1a</t>
    </r>
    <r>
      <rPr>
        <sz val="12"/>
        <color theme="1"/>
        <rFont val="標楷體"/>
        <family val="4"/>
        <charset val="136"/>
      </rPr>
      <t>：國內資產風險</t>
    </r>
    <r>
      <rPr>
        <sz val="12"/>
        <color theme="1"/>
        <rFont val="Times New Roman"/>
        <family val="1"/>
      </rPr>
      <t>--</t>
    </r>
    <r>
      <rPr>
        <sz val="12"/>
        <color theme="1"/>
        <rFont val="標楷體"/>
        <family val="4"/>
        <charset val="136"/>
      </rPr>
      <t>非關係人且非屬實質相互投資之具資本性質債券或負債型特別股之信用風險計算表」第</t>
    </r>
    <r>
      <rPr>
        <sz val="12"/>
        <color theme="1"/>
        <rFont val="Times New Roman"/>
        <family val="1"/>
      </rPr>
      <t>(5)</t>
    </r>
    <r>
      <rPr>
        <sz val="12"/>
        <color theme="1"/>
        <rFont val="標楷體"/>
        <family val="4"/>
        <charset val="136"/>
      </rPr>
      <t>欄第</t>
    </r>
    <r>
      <rPr>
        <sz val="12"/>
        <color theme="1"/>
        <rFont val="Times New Roman"/>
        <family val="1"/>
      </rPr>
      <t>(38)</t>
    </r>
    <r>
      <rPr>
        <sz val="12"/>
        <color theme="1"/>
        <rFont val="標楷體"/>
        <family val="4"/>
        <charset val="136"/>
      </rPr>
      <t>列</t>
    </r>
    <phoneticPr fontId="28" type="noConversion"/>
  </si>
  <si>
    <r>
      <t xml:space="preserve">1.2.1.2.2.3 </t>
    </r>
    <r>
      <rPr>
        <sz val="12"/>
        <color theme="1"/>
        <rFont val="標楷體"/>
        <family val="4"/>
        <charset val="136"/>
      </rPr>
      <t>可轉換公司債及附認股權公司債</t>
    </r>
    <phoneticPr fontId="28" type="noConversion"/>
  </si>
  <si>
    <r>
      <rPr>
        <sz val="12"/>
        <color theme="1"/>
        <rFont val="標楷體"/>
        <family val="4"/>
        <charset val="136"/>
      </rPr>
      <t>「表</t>
    </r>
    <r>
      <rPr>
        <sz val="12"/>
        <color theme="1"/>
        <rFont val="Times New Roman"/>
        <family val="1"/>
      </rPr>
      <t>30-3-1</t>
    </r>
    <r>
      <rPr>
        <sz val="12"/>
        <color theme="1"/>
        <rFont val="標楷體"/>
        <family val="4"/>
        <charset val="136"/>
      </rPr>
      <t>：</t>
    </r>
    <r>
      <rPr>
        <sz val="12"/>
        <color theme="1"/>
        <rFont val="Times New Roman"/>
        <family val="1"/>
      </rPr>
      <t>R1a</t>
    </r>
    <r>
      <rPr>
        <sz val="12"/>
        <color theme="1"/>
        <rFont val="標楷體"/>
        <family val="4"/>
        <charset val="136"/>
      </rPr>
      <t>：國內資產風險</t>
    </r>
    <r>
      <rPr>
        <sz val="12"/>
        <color theme="1"/>
        <rFont val="Times New Roman"/>
        <family val="1"/>
      </rPr>
      <t>--</t>
    </r>
    <r>
      <rPr>
        <sz val="12"/>
        <color theme="1"/>
        <rFont val="標楷體"/>
        <family val="4"/>
        <charset val="136"/>
      </rPr>
      <t>非關係人且非屬實質相互投資之具資本性質債券或負債型特別股之信用風險計算表」第</t>
    </r>
    <r>
      <rPr>
        <sz val="12"/>
        <color theme="1"/>
        <rFont val="Times New Roman"/>
        <family val="1"/>
      </rPr>
      <t>(3)</t>
    </r>
    <r>
      <rPr>
        <sz val="12"/>
        <color theme="1"/>
        <rFont val="標楷體"/>
        <family val="4"/>
        <charset val="136"/>
      </rPr>
      <t>欄第</t>
    </r>
    <r>
      <rPr>
        <sz val="12"/>
        <color theme="1"/>
        <rFont val="Times New Roman"/>
        <family val="1"/>
      </rPr>
      <t>(39)</t>
    </r>
    <r>
      <rPr>
        <sz val="12"/>
        <color theme="1"/>
        <rFont val="標楷體"/>
        <family val="4"/>
        <charset val="136"/>
      </rPr>
      <t>列</t>
    </r>
    <phoneticPr fontId="28" type="noConversion"/>
  </si>
  <si>
    <r>
      <t xml:space="preserve">1.2.1.3 </t>
    </r>
    <r>
      <rPr>
        <sz val="12"/>
        <color theme="1"/>
        <rFont val="標楷體"/>
        <family val="4"/>
        <charset val="136"/>
      </rPr>
      <t>金融債券</t>
    </r>
    <phoneticPr fontId="28" type="noConversion"/>
  </si>
  <si>
    <r>
      <rPr>
        <sz val="12"/>
        <color theme="1"/>
        <rFont val="標楷體"/>
        <family val="4"/>
        <charset val="136"/>
      </rPr>
      <t>風險資本額計算來源「表</t>
    </r>
    <r>
      <rPr>
        <sz val="12"/>
        <color theme="1"/>
        <rFont val="Times New Roman"/>
        <family val="1"/>
      </rPr>
      <t>30-3-1</t>
    </r>
    <r>
      <rPr>
        <sz val="12"/>
        <color theme="1"/>
        <rFont val="標楷體"/>
        <family val="4"/>
        <charset val="136"/>
      </rPr>
      <t>：</t>
    </r>
    <r>
      <rPr>
        <sz val="12"/>
        <color theme="1"/>
        <rFont val="Times New Roman"/>
        <family val="1"/>
      </rPr>
      <t>R1a</t>
    </r>
    <r>
      <rPr>
        <sz val="12"/>
        <color theme="1"/>
        <rFont val="標楷體"/>
        <family val="4"/>
        <charset val="136"/>
      </rPr>
      <t>：國內資產風險</t>
    </r>
    <r>
      <rPr>
        <sz val="12"/>
        <color theme="1"/>
        <rFont val="Times New Roman"/>
        <family val="1"/>
      </rPr>
      <t>--</t>
    </r>
    <r>
      <rPr>
        <sz val="12"/>
        <color theme="1"/>
        <rFont val="標楷體"/>
        <family val="4"/>
        <charset val="136"/>
      </rPr>
      <t>非關係人且非屬實質相互投資之具資本性質債券或負債型特別股之信用風險計算表」第</t>
    </r>
    <r>
      <rPr>
        <sz val="12"/>
        <color theme="1"/>
        <rFont val="Times New Roman"/>
        <family val="1"/>
      </rPr>
      <t>(5)</t>
    </r>
    <r>
      <rPr>
        <sz val="12"/>
        <color theme="1"/>
        <rFont val="標楷體"/>
        <family val="4"/>
        <charset val="136"/>
      </rPr>
      <t>欄第</t>
    </r>
    <r>
      <rPr>
        <sz val="12"/>
        <color theme="1"/>
        <rFont val="Times New Roman"/>
        <family val="1"/>
      </rPr>
      <t>(58)</t>
    </r>
    <r>
      <rPr>
        <sz val="12"/>
        <color theme="1"/>
        <rFont val="標楷體"/>
        <family val="4"/>
        <charset val="136"/>
      </rPr>
      <t>列</t>
    </r>
    <phoneticPr fontId="28" type="noConversion"/>
  </si>
  <si>
    <r>
      <t xml:space="preserve">1.2.1.4 </t>
    </r>
    <r>
      <rPr>
        <sz val="12"/>
        <color theme="1"/>
        <rFont val="標楷體"/>
        <family val="4"/>
        <charset val="136"/>
      </rPr>
      <t>不動產及金融資產受益證券</t>
    </r>
    <r>
      <rPr>
        <sz val="12"/>
        <color theme="1"/>
        <rFont val="Times New Roman"/>
        <family val="1"/>
      </rPr>
      <t>(</t>
    </r>
    <r>
      <rPr>
        <sz val="12"/>
        <color theme="1"/>
        <rFont val="標楷體"/>
        <family val="4"/>
        <charset val="136"/>
      </rPr>
      <t>含資產基礎證券</t>
    </r>
    <r>
      <rPr>
        <sz val="12"/>
        <color theme="1"/>
        <rFont val="Times New Roman"/>
        <family val="1"/>
      </rPr>
      <t>)</t>
    </r>
    <phoneticPr fontId="28" type="noConversion"/>
  </si>
  <si>
    <r>
      <t xml:space="preserve">1.2.1.4.1 </t>
    </r>
    <r>
      <rPr>
        <sz val="12"/>
        <color theme="1"/>
        <rFont val="標楷體"/>
        <family val="4"/>
        <charset val="136"/>
      </rPr>
      <t>有評等不動產</t>
    </r>
    <r>
      <rPr>
        <sz val="12"/>
        <color theme="1"/>
        <rFont val="Times New Roman"/>
        <family val="1"/>
      </rPr>
      <t>(REAT)</t>
    </r>
    <r>
      <rPr>
        <sz val="12"/>
        <color theme="1"/>
        <rFont val="標楷體"/>
        <family val="4"/>
        <charset val="136"/>
      </rPr>
      <t>及金融資產受益證券</t>
    </r>
    <phoneticPr fontId="28" type="noConversion"/>
  </si>
  <si>
    <r>
      <rPr>
        <sz val="12"/>
        <color theme="1"/>
        <rFont val="標楷體"/>
        <family val="4"/>
        <charset val="136"/>
      </rPr>
      <t>風險資本額計算來源「表</t>
    </r>
    <r>
      <rPr>
        <sz val="12"/>
        <color theme="1"/>
        <rFont val="Times New Roman"/>
        <family val="1"/>
      </rPr>
      <t>30-3-1</t>
    </r>
    <r>
      <rPr>
        <sz val="12"/>
        <color theme="1"/>
        <rFont val="標楷體"/>
        <family val="4"/>
        <charset val="136"/>
      </rPr>
      <t>：</t>
    </r>
    <r>
      <rPr>
        <sz val="12"/>
        <color theme="1"/>
        <rFont val="Times New Roman"/>
        <family val="1"/>
      </rPr>
      <t>R1a</t>
    </r>
    <r>
      <rPr>
        <sz val="12"/>
        <color theme="1"/>
        <rFont val="標楷體"/>
        <family val="4"/>
        <charset val="136"/>
      </rPr>
      <t>：國內資產風險</t>
    </r>
    <r>
      <rPr>
        <sz val="12"/>
        <color theme="1"/>
        <rFont val="Times New Roman"/>
        <family val="1"/>
      </rPr>
      <t>--</t>
    </r>
    <r>
      <rPr>
        <sz val="12"/>
        <color theme="1"/>
        <rFont val="標楷體"/>
        <family val="4"/>
        <charset val="136"/>
      </rPr>
      <t>非關係人且非屬實質相互投資之具資本性質債券或負債型特別股之信用風險計算表」第</t>
    </r>
    <r>
      <rPr>
        <sz val="12"/>
        <color theme="1"/>
        <rFont val="Times New Roman"/>
        <family val="1"/>
      </rPr>
      <t>(5)</t>
    </r>
    <r>
      <rPr>
        <sz val="12"/>
        <color theme="1"/>
        <rFont val="標楷體"/>
        <family val="4"/>
        <charset val="136"/>
      </rPr>
      <t>欄第</t>
    </r>
    <r>
      <rPr>
        <sz val="12"/>
        <color theme="1"/>
        <rFont val="Times New Roman"/>
        <family val="1"/>
      </rPr>
      <t>(77)</t>
    </r>
    <r>
      <rPr>
        <sz val="12"/>
        <color theme="1"/>
        <rFont val="標楷體"/>
        <family val="4"/>
        <charset val="136"/>
      </rPr>
      <t>列</t>
    </r>
    <phoneticPr fontId="28" type="noConversion"/>
  </si>
  <si>
    <r>
      <t xml:space="preserve">1.2.1.4.2 </t>
    </r>
    <r>
      <rPr>
        <sz val="12"/>
        <color theme="1"/>
        <rFont val="標楷體"/>
        <family val="4"/>
        <charset val="136"/>
      </rPr>
      <t>無評等不動產</t>
    </r>
    <r>
      <rPr>
        <sz val="12"/>
        <color theme="1"/>
        <rFont val="Times New Roman"/>
        <family val="1"/>
      </rPr>
      <t>(REAT)</t>
    </r>
    <r>
      <rPr>
        <sz val="12"/>
        <color theme="1"/>
        <rFont val="標楷體"/>
        <family val="4"/>
        <charset val="136"/>
      </rPr>
      <t>及金融資產受益證券</t>
    </r>
    <phoneticPr fontId="28" type="noConversion"/>
  </si>
  <si>
    <r>
      <rPr>
        <sz val="12"/>
        <color theme="1"/>
        <rFont val="標楷體"/>
        <family val="4"/>
        <charset val="136"/>
      </rPr>
      <t>風險資本額計算來源「表</t>
    </r>
    <r>
      <rPr>
        <sz val="12"/>
        <color theme="1"/>
        <rFont val="Times New Roman"/>
        <family val="1"/>
      </rPr>
      <t>30-3-1</t>
    </r>
    <r>
      <rPr>
        <sz val="12"/>
        <color theme="1"/>
        <rFont val="標楷體"/>
        <family val="4"/>
        <charset val="136"/>
      </rPr>
      <t>：</t>
    </r>
    <r>
      <rPr>
        <sz val="12"/>
        <color theme="1"/>
        <rFont val="Times New Roman"/>
        <family val="1"/>
      </rPr>
      <t>R1a</t>
    </r>
    <r>
      <rPr>
        <sz val="12"/>
        <color theme="1"/>
        <rFont val="標楷體"/>
        <family val="4"/>
        <charset val="136"/>
      </rPr>
      <t>：國內資產風險</t>
    </r>
    <r>
      <rPr>
        <sz val="12"/>
        <color theme="1"/>
        <rFont val="Times New Roman"/>
        <family val="1"/>
      </rPr>
      <t>--</t>
    </r>
    <r>
      <rPr>
        <sz val="12"/>
        <color theme="1"/>
        <rFont val="標楷體"/>
        <family val="4"/>
        <charset val="136"/>
      </rPr>
      <t>非關係人且非屬實質相互投資之具資本性質債券或負債型特別股之信用風險計算表」第</t>
    </r>
    <r>
      <rPr>
        <sz val="12"/>
        <color theme="1"/>
        <rFont val="Times New Roman"/>
        <family val="1"/>
      </rPr>
      <t>(5)</t>
    </r>
    <r>
      <rPr>
        <sz val="12"/>
        <color theme="1"/>
        <rFont val="標楷體"/>
        <family val="4"/>
        <charset val="136"/>
      </rPr>
      <t>欄第</t>
    </r>
    <r>
      <rPr>
        <sz val="12"/>
        <color theme="1"/>
        <rFont val="Times New Roman"/>
        <family val="1"/>
      </rPr>
      <t>(78)</t>
    </r>
    <r>
      <rPr>
        <sz val="12"/>
        <color theme="1"/>
        <rFont val="標楷體"/>
        <family val="4"/>
        <charset val="136"/>
      </rPr>
      <t>列</t>
    </r>
    <phoneticPr fontId="28" type="noConversion"/>
  </si>
  <si>
    <r>
      <t xml:space="preserve">1.2.1.4.3 </t>
    </r>
    <r>
      <rPr>
        <sz val="12"/>
        <color theme="1"/>
        <rFont val="標楷體"/>
        <family val="4"/>
        <charset val="136"/>
      </rPr>
      <t>不動產投資信託受益證券</t>
    </r>
    <r>
      <rPr>
        <sz val="12"/>
        <color theme="1"/>
        <rFont val="Times New Roman"/>
        <family val="1"/>
      </rPr>
      <t>(REIT)</t>
    </r>
    <phoneticPr fontId="28" type="noConversion"/>
  </si>
  <si>
    <r>
      <rPr>
        <sz val="12"/>
        <color theme="1"/>
        <rFont val="標楷體"/>
        <family val="4"/>
        <charset val="136"/>
      </rPr>
      <t>「表</t>
    </r>
    <r>
      <rPr>
        <sz val="12"/>
        <color theme="1"/>
        <rFont val="Times New Roman"/>
        <family val="1"/>
      </rPr>
      <t>30-3-1</t>
    </r>
    <r>
      <rPr>
        <sz val="12"/>
        <color theme="1"/>
        <rFont val="標楷體"/>
        <family val="4"/>
        <charset val="136"/>
      </rPr>
      <t>：</t>
    </r>
    <r>
      <rPr>
        <sz val="12"/>
        <color theme="1"/>
        <rFont val="Times New Roman"/>
        <family val="1"/>
      </rPr>
      <t>R1a</t>
    </r>
    <r>
      <rPr>
        <sz val="12"/>
        <color theme="1"/>
        <rFont val="標楷體"/>
        <family val="4"/>
        <charset val="136"/>
      </rPr>
      <t>：國內資產風險</t>
    </r>
    <r>
      <rPr>
        <sz val="12"/>
        <color theme="1"/>
        <rFont val="Times New Roman"/>
        <family val="1"/>
      </rPr>
      <t>--</t>
    </r>
    <r>
      <rPr>
        <sz val="12"/>
        <color theme="1"/>
        <rFont val="標楷體"/>
        <family val="4"/>
        <charset val="136"/>
      </rPr>
      <t>非關係人且非屬實質相互投資之具資本性質債券或負債型特別股之信用風險計算表」第</t>
    </r>
    <r>
      <rPr>
        <sz val="12"/>
        <color theme="1"/>
        <rFont val="Times New Roman"/>
        <family val="1"/>
      </rPr>
      <t>(3)</t>
    </r>
    <r>
      <rPr>
        <sz val="12"/>
        <color theme="1"/>
        <rFont val="標楷體"/>
        <family val="4"/>
        <charset val="136"/>
      </rPr>
      <t>欄第</t>
    </r>
    <r>
      <rPr>
        <sz val="12"/>
        <color theme="1"/>
        <rFont val="Times New Roman"/>
        <family val="1"/>
      </rPr>
      <t>(79)</t>
    </r>
    <r>
      <rPr>
        <sz val="12"/>
        <color theme="1"/>
        <rFont val="標楷體"/>
        <family val="4"/>
        <charset val="136"/>
      </rPr>
      <t>列</t>
    </r>
    <phoneticPr fontId="28" type="noConversion"/>
  </si>
  <si>
    <r>
      <t xml:space="preserve">1.2.2 </t>
    </r>
    <r>
      <rPr>
        <sz val="12"/>
        <color theme="1"/>
        <rFont val="標楷體"/>
        <family val="4"/>
        <charset val="136"/>
      </rPr>
      <t>票券</t>
    </r>
    <phoneticPr fontId="28" type="noConversion"/>
  </si>
  <si>
    <r>
      <t xml:space="preserve">1.2.2.1 </t>
    </r>
    <r>
      <rPr>
        <sz val="12"/>
        <color theme="1"/>
        <rFont val="標楷體"/>
        <family val="4"/>
        <charset val="136"/>
      </rPr>
      <t>可轉讓定期存單</t>
    </r>
    <phoneticPr fontId="28" type="noConversion"/>
  </si>
  <si>
    <r>
      <rPr>
        <sz val="12"/>
        <color theme="1"/>
        <rFont val="標楷體"/>
        <family val="4"/>
        <charset val="136"/>
      </rPr>
      <t>「表</t>
    </r>
    <r>
      <rPr>
        <sz val="12"/>
        <color theme="1"/>
        <rFont val="Times New Roman"/>
        <family val="1"/>
      </rPr>
      <t>05-1</t>
    </r>
    <r>
      <rPr>
        <sz val="12"/>
        <color theme="1"/>
        <rFont val="標楷體"/>
        <family val="4"/>
        <charset val="136"/>
      </rPr>
      <t>：資金運用表」第</t>
    </r>
    <r>
      <rPr>
        <sz val="12"/>
        <color theme="1"/>
        <rFont val="Times New Roman"/>
        <family val="1"/>
      </rPr>
      <t>(5)</t>
    </r>
    <r>
      <rPr>
        <sz val="12"/>
        <color theme="1"/>
        <rFont val="標楷體"/>
        <family val="4"/>
        <charset val="136"/>
      </rPr>
      <t>欄第</t>
    </r>
    <r>
      <rPr>
        <sz val="12"/>
        <color theme="1"/>
        <rFont val="Times New Roman"/>
        <family val="1"/>
      </rPr>
      <t>(11)</t>
    </r>
    <r>
      <rPr>
        <sz val="12"/>
        <color theme="1"/>
        <rFont val="標楷體"/>
        <family val="4"/>
        <charset val="136"/>
      </rPr>
      <t>列</t>
    </r>
    <phoneticPr fontId="28" type="noConversion"/>
  </si>
  <si>
    <r>
      <t xml:space="preserve">1.2.2.2 </t>
    </r>
    <r>
      <rPr>
        <sz val="12"/>
        <color theme="1"/>
        <rFont val="標楷體"/>
        <family val="4"/>
        <charset val="136"/>
      </rPr>
      <t>銀行承兌匯票</t>
    </r>
    <phoneticPr fontId="28" type="noConversion"/>
  </si>
  <si>
    <r>
      <rPr>
        <sz val="12"/>
        <color theme="1"/>
        <rFont val="標楷體"/>
        <family val="4"/>
        <charset val="136"/>
      </rPr>
      <t>「表</t>
    </r>
    <r>
      <rPr>
        <sz val="12"/>
        <color theme="1"/>
        <rFont val="Times New Roman"/>
        <family val="1"/>
      </rPr>
      <t>05-1</t>
    </r>
    <r>
      <rPr>
        <sz val="12"/>
        <color theme="1"/>
        <rFont val="標楷體"/>
        <family val="4"/>
        <charset val="136"/>
      </rPr>
      <t>：資金運用表」第</t>
    </r>
    <r>
      <rPr>
        <sz val="12"/>
        <color theme="1"/>
        <rFont val="Times New Roman"/>
        <family val="1"/>
      </rPr>
      <t>(5)</t>
    </r>
    <r>
      <rPr>
        <sz val="12"/>
        <color theme="1"/>
        <rFont val="標楷體"/>
        <family val="4"/>
        <charset val="136"/>
      </rPr>
      <t>欄第</t>
    </r>
    <r>
      <rPr>
        <sz val="12"/>
        <color theme="1"/>
        <rFont val="Times New Roman"/>
        <family val="1"/>
      </rPr>
      <t>(12)</t>
    </r>
    <r>
      <rPr>
        <sz val="12"/>
        <color theme="1"/>
        <rFont val="標楷體"/>
        <family val="4"/>
        <charset val="136"/>
      </rPr>
      <t>列</t>
    </r>
    <phoneticPr fontId="28" type="noConversion"/>
  </si>
  <si>
    <r>
      <t xml:space="preserve">1.2.2.3 </t>
    </r>
    <r>
      <rPr>
        <sz val="12"/>
        <color theme="1"/>
        <rFont val="標楷體"/>
        <family val="4"/>
        <charset val="136"/>
      </rPr>
      <t>金融機構保證商業本票</t>
    </r>
    <phoneticPr fontId="28" type="noConversion"/>
  </si>
  <si>
    <r>
      <rPr>
        <sz val="12"/>
        <color theme="1"/>
        <rFont val="標楷體"/>
        <family val="4"/>
        <charset val="136"/>
      </rPr>
      <t>「表</t>
    </r>
    <r>
      <rPr>
        <sz val="12"/>
        <color theme="1"/>
        <rFont val="Times New Roman"/>
        <family val="1"/>
      </rPr>
      <t>05-1</t>
    </r>
    <r>
      <rPr>
        <sz val="12"/>
        <color theme="1"/>
        <rFont val="標楷體"/>
        <family val="4"/>
        <charset val="136"/>
      </rPr>
      <t>：資金運用表」第</t>
    </r>
    <r>
      <rPr>
        <sz val="12"/>
        <color theme="1"/>
        <rFont val="Times New Roman"/>
        <family val="1"/>
      </rPr>
      <t>(5)</t>
    </r>
    <r>
      <rPr>
        <sz val="12"/>
        <color theme="1"/>
        <rFont val="標楷體"/>
        <family val="4"/>
        <charset val="136"/>
      </rPr>
      <t>欄第</t>
    </r>
    <r>
      <rPr>
        <sz val="12"/>
        <color theme="1"/>
        <rFont val="Times New Roman"/>
        <family val="1"/>
      </rPr>
      <t>(13)</t>
    </r>
    <r>
      <rPr>
        <sz val="12"/>
        <color theme="1"/>
        <rFont val="標楷體"/>
        <family val="4"/>
        <charset val="136"/>
      </rPr>
      <t>列</t>
    </r>
    <phoneticPr fontId="28" type="noConversion"/>
  </si>
  <si>
    <r>
      <t xml:space="preserve">1.2.2.4 </t>
    </r>
    <r>
      <rPr>
        <sz val="12"/>
        <color theme="1"/>
        <rFont val="標楷體"/>
        <family val="4"/>
        <charset val="136"/>
      </rPr>
      <t>附買回條件之債券</t>
    </r>
    <phoneticPr fontId="28" type="noConversion"/>
  </si>
  <si>
    <r>
      <rPr>
        <sz val="12"/>
        <color theme="1"/>
        <rFont val="標楷體"/>
        <family val="4"/>
        <charset val="136"/>
      </rPr>
      <t>「表</t>
    </r>
    <r>
      <rPr>
        <sz val="12"/>
        <color theme="1"/>
        <rFont val="Times New Roman"/>
        <family val="1"/>
      </rPr>
      <t>05-1</t>
    </r>
    <r>
      <rPr>
        <sz val="12"/>
        <color theme="1"/>
        <rFont val="標楷體"/>
        <family val="4"/>
        <charset val="136"/>
      </rPr>
      <t>：資金運用表」第</t>
    </r>
    <r>
      <rPr>
        <sz val="12"/>
        <color theme="1"/>
        <rFont val="Times New Roman"/>
        <family val="1"/>
      </rPr>
      <t>(5)</t>
    </r>
    <r>
      <rPr>
        <sz val="12"/>
        <color theme="1"/>
        <rFont val="標楷體"/>
        <family val="4"/>
        <charset val="136"/>
      </rPr>
      <t>欄第</t>
    </r>
    <r>
      <rPr>
        <sz val="12"/>
        <color theme="1"/>
        <rFont val="Times New Roman"/>
        <family val="1"/>
      </rPr>
      <t>(14)</t>
    </r>
    <r>
      <rPr>
        <sz val="12"/>
        <color theme="1"/>
        <rFont val="標楷體"/>
        <family val="4"/>
        <charset val="136"/>
      </rPr>
      <t>列</t>
    </r>
    <phoneticPr fontId="28" type="noConversion"/>
  </si>
  <si>
    <r>
      <t xml:space="preserve">1.2.3 </t>
    </r>
    <r>
      <rPr>
        <sz val="12"/>
        <color theme="1"/>
        <rFont val="標楷體"/>
        <family val="4"/>
        <charset val="136"/>
      </rPr>
      <t>股票</t>
    </r>
    <phoneticPr fontId="28" type="noConversion"/>
  </si>
  <si>
    <r>
      <t xml:space="preserve">1.2.3.1 </t>
    </r>
    <r>
      <rPr>
        <sz val="12"/>
        <color theme="1"/>
        <rFont val="標楷體"/>
        <family val="4"/>
        <charset val="136"/>
      </rPr>
      <t>上市普通股</t>
    </r>
    <phoneticPr fontId="28" type="noConversion"/>
  </si>
  <si>
    <r>
      <t xml:space="preserve">1.2.3.1.1 </t>
    </r>
    <r>
      <rPr>
        <sz val="12"/>
        <color theme="1"/>
        <rFont val="標楷體"/>
        <family val="4"/>
        <charset val="136"/>
      </rPr>
      <t>擔任被投資公司之董監事</t>
    </r>
    <phoneticPr fontId="28" type="noConversion"/>
  </si>
  <si>
    <r>
      <rPr>
        <sz val="12"/>
        <color theme="1"/>
        <rFont val="標楷體"/>
        <family val="4"/>
        <charset val="136"/>
      </rPr>
      <t>「表</t>
    </r>
    <r>
      <rPr>
        <sz val="12"/>
        <color theme="1"/>
        <rFont val="Times New Roman"/>
        <family val="1"/>
      </rPr>
      <t>10-4</t>
    </r>
    <r>
      <rPr>
        <sz val="12"/>
        <color theme="1"/>
        <rFont val="標楷體"/>
        <family val="4"/>
        <charset val="136"/>
      </rPr>
      <t>：非關係人股票投資明細表」第</t>
    </r>
    <r>
      <rPr>
        <sz val="12"/>
        <color theme="1"/>
        <rFont val="Times New Roman"/>
        <family val="1"/>
      </rPr>
      <t>(6)</t>
    </r>
    <r>
      <rPr>
        <sz val="12"/>
        <color theme="1"/>
        <rFont val="標楷體"/>
        <family val="4"/>
        <charset val="136"/>
      </rPr>
      <t>欄第</t>
    </r>
    <r>
      <rPr>
        <sz val="12"/>
        <color theme="1"/>
        <rFont val="Times New Roman"/>
        <family val="1"/>
      </rPr>
      <t>(3+19)</t>
    </r>
    <r>
      <rPr>
        <sz val="12"/>
        <color theme="1"/>
        <rFont val="標楷體"/>
        <family val="4"/>
        <charset val="136"/>
      </rPr>
      <t>列</t>
    </r>
    <phoneticPr fontId="30" type="noConversion"/>
  </si>
  <si>
    <r>
      <t xml:space="preserve">1.2.3.1.2 </t>
    </r>
    <r>
      <rPr>
        <sz val="12"/>
        <color theme="1"/>
        <rFont val="標楷體"/>
        <family val="4"/>
        <charset val="136"/>
      </rPr>
      <t>未擔任被投資公司之董監事</t>
    </r>
    <phoneticPr fontId="28" type="noConversion"/>
  </si>
  <si>
    <r>
      <rPr>
        <sz val="12"/>
        <color theme="1"/>
        <rFont val="標楷體"/>
        <family val="4"/>
        <charset val="136"/>
      </rPr>
      <t>「表</t>
    </r>
    <r>
      <rPr>
        <sz val="12"/>
        <color theme="1"/>
        <rFont val="Times New Roman"/>
        <family val="1"/>
      </rPr>
      <t>10-4</t>
    </r>
    <r>
      <rPr>
        <sz val="12"/>
        <color theme="1"/>
        <rFont val="標楷體"/>
        <family val="4"/>
        <charset val="136"/>
      </rPr>
      <t>：非關係人股票投資明細表」第</t>
    </r>
    <r>
      <rPr>
        <sz val="12"/>
        <color theme="1"/>
        <rFont val="Times New Roman"/>
        <family val="1"/>
      </rPr>
      <t>(6)</t>
    </r>
    <r>
      <rPr>
        <sz val="12"/>
        <color theme="1"/>
        <rFont val="標楷體"/>
        <family val="4"/>
        <charset val="136"/>
      </rPr>
      <t>欄第</t>
    </r>
    <r>
      <rPr>
        <sz val="12"/>
        <color theme="1"/>
        <rFont val="Times New Roman"/>
        <family val="1"/>
      </rPr>
      <t>(4+20)</t>
    </r>
    <r>
      <rPr>
        <sz val="12"/>
        <color theme="1"/>
        <rFont val="標楷體"/>
        <family val="4"/>
        <charset val="136"/>
      </rPr>
      <t>列</t>
    </r>
    <r>
      <rPr>
        <sz val="12"/>
        <color theme="1"/>
        <rFont val="Times New Roman"/>
        <family val="1"/>
      </rPr>
      <t xml:space="preserve"> - </t>
    </r>
    <r>
      <rPr>
        <sz val="12"/>
        <color theme="1"/>
        <rFont val="標楷體"/>
        <family val="4"/>
        <charset val="136"/>
      </rPr>
      <t>「表</t>
    </r>
    <r>
      <rPr>
        <sz val="12"/>
        <color theme="1"/>
        <rFont val="Times New Roman"/>
        <family val="1"/>
      </rPr>
      <t>16-2-1</t>
    </r>
    <r>
      <rPr>
        <sz val="12"/>
        <color theme="1"/>
        <rFont val="標楷體"/>
        <family val="4"/>
        <charset val="136"/>
      </rPr>
      <t>：衍生性商品餘額明細表</t>
    </r>
    <r>
      <rPr>
        <sz val="12"/>
        <color theme="1"/>
        <rFont val="Times New Roman"/>
        <family val="1"/>
      </rPr>
      <t>(</t>
    </r>
    <r>
      <rPr>
        <sz val="12"/>
        <color theme="1"/>
        <rFont val="標楷體"/>
        <family val="4"/>
        <charset val="136"/>
      </rPr>
      <t>總計</t>
    </r>
    <r>
      <rPr>
        <sz val="12"/>
        <color theme="1"/>
        <rFont val="Times New Roman"/>
        <family val="1"/>
      </rPr>
      <t>)-</t>
    </r>
    <r>
      <rPr>
        <sz val="12"/>
        <color theme="1"/>
        <rFont val="標楷體"/>
        <family val="4"/>
        <charset val="136"/>
      </rPr>
      <t>以避險為目的」第</t>
    </r>
    <r>
      <rPr>
        <sz val="12"/>
        <color theme="1"/>
        <rFont val="Times New Roman"/>
        <family val="1"/>
      </rPr>
      <t>(16)</t>
    </r>
    <r>
      <rPr>
        <sz val="12"/>
        <color theme="1"/>
        <rFont val="標楷體"/>
        <family val="4"/>
        <charset val="136"/>
      </rPr>
      <t>欄第</t>
    </r>
    <r>
      <rPr>
        <sz val="12"/>
        <color theme="1"/>
        <rFont val="Times New Roman"/>
        <family val="1"/>
      </rPr>
      <t>(35)</t>
    </r>
    <r>
      <rPr>
        <sz val="12"/>
        <color theme="1"/>
        <rFont val="標楷體"/>
        <family val="4"/>
        <charset val="136"/>
      </rPr>
      <t>列</t>
    </r>
    <phoneticPr fontId="30" type="noConversion"/>
  </si>
  <si>
    <r>
      <t xml:space="preserve">1.2.3.2 </t>
    </r>
    <r>
      <rPr>
        <sz val="12"/>
        <color theme="1"/>
        <rFont val="標楷體"/>
        <family val="4"/>
        <charset val="136"/>
      </rPr>
      <t>上櫃普通股</t>
    </r>
    <phoneticPr fontId="28" type="noConversion"/>
  </si>
  <si>
    <r>
      <t xml:space="preserve">1.2.3.2.1 </t>
    </r>
    <r>
      <rPr>
        <sz val="12"/>
        <color theme="1"/>
        <rFont val="標楷體"/>
        <family val="4"/>
        <charset val="136"/>
      </rPr>
      <t>擔任被投資公司之董監事</t>
    </r>
    <phoneticPr fontId="28" type="noConversion"/>
  </si>
  <si>
    <r>
      <rPr>
        <sz val="12"/>
        <color theme="1"/>
        <rFont val="標楷體"/>
        <family val="4"/>
        <charset val="136"/>
      </rPr>
      <t>「表</t>
    </r>
    <r>
      <rPr>
        <sz val="12"/>
        <color theme="1"/>
        <rFont val="Times New Roman"/>
        <family val="1"/>
      </rPr>
      <t>10-4</t>
    </r>
    <r>
      <rPr>
        <sz val="12"/>
        <color theme="1"/>
        <rFont val="標楷體"/>
        <family val="4"/>
        <charset val="136"/>
      </rPr>
      <t>：非關係人股票投資明細表」第</t>
    </r>
    <r>
      <rPr>
        <sz val="12"/>
        <color theme="1"/>
        <rFont val="Times New Roman"/>
        <family val="1"/>
      </rPr>
      <t>(6)</t>
    </r>
    <r>
      <rPr>
        <sz val="12"/>
        <color theme="1"/>
        <rFont val="標楷體"/>
        <family val="4"/>
        <charset val="136"/>
      </rPr>
      <t>欄第</t>
    </r>
    <r>
      <rPr>
        <sz val="12"/>
        <color theme="1"/>
        <rFont val="Times New Roman"/>
        <family val="1"/>
      </rPr>
      <t>(6+22)</t>
    </r>
    <r>
      <rPr>
        <sz val="12"/>
        <color theme="1"/>
        <rFont val="標楷體"/>
        <family val="4"/>
        <charset val="136"/>
      </rPr>
      <t>列</t>
    </r>
    <phoneticPr fontId="30" type="noConversion"/>
  </si>
  <si>
    <r>
      <t xml:space="preserve">1.2.3.2.2 </t>
    </r>
    <r>
      <rPr>
        <sz val="12"/>
        <color theme="1"/>
        <rFont val="標楷體"/>
        <family val="4"/>
        <charset val="136"/>
      </rPr>
      <t>未擔任被投資公司之董監事</t>
    </r>
    <phoneticPr fontId="28" type="noConversion"/>
  </si>
  <si>
    <r>
      <rPr>
        <sz val="12"/>
        <color theme="1"/>
        <rFont val="標楷體"/>
        <family val="4"/>
        <charset val="136"/>
      </rPr>
      <t>「表</t>
    </r>
    <r>
      <rPr>
        <sz val="12"/>
        <color theme="1"/>
        <rFont val="Times New Roman"/>
        <family val="1"/>
      </rPr>
      <t>10-4</t>
    </r>
    <r>
      <rPr>
        <sz val="12"/>
        <color theme="1"/>
        <rFont val="標楷體"/>
        <family val="4"/>
        <charset val="136"/>
      </rPr>
      <t>：非關係人股票投資明細表」第</t>
    </r>
    <r>
      <rPr>
        <sz val="12"/>
        <color theme="1"/>
        <rFont val="Times New Roman"/>
        <family val="1"/>
      </rPr>
      <t>(6)</t>
    </r>
    <r>
      <rPr>
        <sz val="12"/>
        <color theme="1"/>
        <rFont val="標楷體"/>
        <family val="4"/>
        <charset val="136"/>
      </rPr>
      <t>欄第</t>
    </r>
    <r>
      <rPr>
        <sz val="12"/>
        <color theme="1"/>
        <rFont val="Times New Roman"/>
        <family val="1"/>
      </rPr>
      <t>(7+23)</t>
    </r>
    <r>
      <rPr>
        <sz val="12"/>
        <color theme="1"/>
        <rFont val="標楷體"/>
        <family val="4"/>
        <charset val="136"/>
      </rPr>
      <t>列</t>
    </r>
    <phoneticPr fontId="30" type="noConversion"/>
  </si>
  <si>
    <r>
      <t xml:space="preserve">1.2.3.3 </t>
    </r>
    <r>
      <rPr>
        <sz val="12"/>
        <color theme="1"/>
        <rFont val="標楷體"/>
        <family val="4"/>
        <charset val="136"/>
      </rPr>
      <t>非上市上櫃普通股</t>
    </r>
    <phoneticPr fontId="28" type="noConversion"/>
  </si>
  <si>
    <r>
      <rPr>
        <sz val="12"/>
        <color theme="1"/>
        <rFont val="標楷體"/>
        <family val="4"/>
        <charset val="136"/>
      </rPr>
      <t>「表</t>
    </r>
    <r>
      <rPr>
        <sz val="12"/>
        <color theme="1"/>
        <rFont val="Times New Roman"/>
        <family val="1"/>
      </rPr>
      <t>10-4</t>
    </r>
    <r>
      <rPr>
        <sz val="12"/>
        <color theme="1"/>
        <rFont val="標楷體"/>
        <family val="4"/>
        <charset val="136"/>
      </rPr>
      <t>：非關係人股票投資明細表」第</t>
    </r>
    <r>
      <rPr>
        <sz val="12"/>
        <color theme="1"/>
        <rFont val="Times New Roman"/>
        <family val="1"/>
      </rPr>
      <t>(5)</t>
    </r>
    <r>
      <rPr>
        <sz val="12"/>
        <color theme="1"/>
        <rFont val="標楷體"/>
        <family val="4"/>
        <charset val="136"/>
      </rPr>
      <t>欄第</t>
    </r>
    <r>
      <rPr>
        <sz val="12"/>
        <color theme="1"/>
        <rFont val="Times New Roman"/>
        <family val="1"/>
      </rPr>
      <t>(8+24)</t>
    </r>
    <r>
      <rPr>
        <sz val="12"/>
        <color theme="1"/>
        <rFont val="標楷體"/>
        <family val="4"/>
        <charset val="136"/>
      </rPr>
      <t>列</t>
    </r>
    <phoneticPr fontId="30" type="noConversion"/>
  </si>
  <si>
    <r>
      <t xml:space="preserve">1.2.3.4 </t>
    </r>
    <r>
      <rPr>
        <sz val="12"/>
        <color theme="1"/>
        <rFont val="標楷體"/>
        <family val="4"/>
        <charset val="136"/>
      </rPr>
      <t>特別股</t>
    </r>
    <phoneticPr fontId="28" type="noConversion"/>
  </si>
  <si>
    <r>
      <t xml:space="preserve">1.2.3.4.1 </t>
    </r>
    <r>
      <rPr>
        <sz val="12"/>
        <color theme="1"/>
        <rFont val="標楷體"/>
        <family val="4"/>
        <charset val="136"/>
      </rPr>
      <t>屬保險業實質互相投資之負債型特別股</t>
    </r>
    <phoneticPr fontId="28" type="noConversion"/>
  </si>
  <si>
    <r>
      <rPr>
        <sz val="12"/>
        <color theme="1"/>
        <rFont val="標楷體"/>
        <family val="4"/>
        <charset val="136"/>
      </rPr>
      <t>「表</t>
    </r>
    <r>
      <rPr>
        <sz val="12"/>
        <color theme="1"/>
        <rFont val="Times New Roman"/>
        <family val="1"/>
      </rPr>
      <t>30-8-7</t>
    </r>
    <r>
      <rPr>
        <sz val="12"/>
        <color theme="1"/>
        <rFont val="標楷體"/>
        <family val="4"/>
        <charset val="136"/>
      </rPr>
      <t>：投資「國內保險業」及「國內金控公司」發行之具資本性質債券或負債型特別股由自有資本扣除計算表」第</t>
    </r>
    <r>
      <rPr>
        <sz val="12"/>
        <color theme="1"/>
        <rFont val="Times New Roman"/>
        <family val="1"/>
      </rPr>
      <t>(28+29)</t>
    </r>
    <r>
      <rPr>
        <sz val="12"/>
        <color theme="1"/>
        <rFont val="標楷體"/>
        <family val="4"/>
        <charset val="136"/>
      </rPr>
      <t>欄第</t>
    </r>
    <r>
      <rPr>
        <sz val="12"/>
        <color theme="1"/>
        <rFont val="Times New Roman"/>
        <family val="1"/>
      </rPr>
      <t>(13)</t>
    </r>
    <r>
      <rPr>
        <sz val="12"/>
        <color theme="1"/>
        <rFont val="標楷體"/>
        <family val="4"/>
        <charset val="136"/>
      </rPr>
      <t>列</t>
    </r>
    <phoneticPr fontId="30" type="noConversion"/>
  </si>
  <si>
    <r>
      <t xml:space="preserve">1.2.3.4.2 </t>
    </r>
    <r>
      <rPr>
        <sz val="12"/>
        <color theme="1"/>
        <rFont val="標楷體"/>
        <family val="4"/>
        <charset val="136"/>
      </rPr>
      <t>非「屬保險業實質互相投資之負債型特別股」</t>
    </r>
    <phoneticPr fontId="28" type="noConversion"/>
  </si>
  <si>
    <r>
      <t xml:space="preserve">1.2.3.4.2.1 </t>
    </r>
    <r>
      <rPr>
        <sz val="12"/>
        <color theme="1"/>
        <rFont val="標楷體"/>
        <family val="4"/>
        <charset val="136"/>
      </rPr>
      <t>固定收益特別股</t>
    </r>
    <phoneticPr fontId="28" type="noConversion"/>
  </si>
  <si>
    <r>
      <rPr>
        <sz val="12"/>
        <color theme="1"/>
        <rFont val="標楷體"/>
        <family val="4"/>
        <charset val="136"/>
      </rPr>
      <t>風險資本額計算來源「表</t>
    </r>
    <r>
      <rPr>
        <sz val="12"/>
        <color theme="1"/>
        <rFont val="Times New Roman"/>
        <family val="1"/>
      </rPr>
      <t>30-3-1</t>
    </r>
    <r>
      <rPr>
        <sz val="12"/>
        <color theme="1"/>
        <rFont val="標楷體"/>
        <family val="4"/>
        <charset val="136"/>
      </rPr>
      <t>：</t>
    </r>
    <r>
      <rPr>
        <sz val="12"/>
        <color theme="1"/>
        <rFont val="Times New Roman"/>
        <family val="1"/>
      </rPr>
      <t>R1a</t>
    </r>
    <r>
      <rPr>
        <sz val="12"/>
        <color theme="1"/>
        <rFont val="標楷體"/>
        <family val="4"/>
        <charset val="136"/>
      </rPr>
      <t>：國內資產風險</t>
    </r>
    <r>
      <rPr>
        <sz val="12"/>
        <color theme="1"/>
        <rFont val="Times New Roman"/>
        <family val="1"/>
      </rPr>
      <t>--</t>
    </r>
    <r>
      <rPr>
        <sz val="12"/>
        <color theme="1"/>
        <rFont val="標楷體"/>
        <family val="4"/>
        <charset val="136"/>
      </rPr>
      <t>非關係人且非屬實質相互投資之具資本性質債券或負債型特別股之信用風險計算表」第</t>
    </r>
    <r>
      <rPr>
        <sz val="12"/>
        <color theme="1"/>
        <rFont val="Times New Roman"/>
        <family val="1"/>
      </rPr>
      <t>(5)</t>
    </r>
    <r>
      <rPr>
        <sz val="12"/>
        <color theme="1"/>
        <rFont val="標楷體"/>
        <family val="4"/>
        <charset val="136"/>
      </rPr>
      <t>欄第</t>
    </r>
    <r>
      <rPr>
        <sz val="12"/>
        <color theme="1"/>
        <rFont val="Times New Roman"/>
        <family val="1"/>
      </rPr>
      <t>(96)</t>
    </r>
    <r>
      <rPr>
        <sz val="12"/>
        <color theme="1"/>
        <rFont val="標楷體"/>
        <family val="4"/>
        <charset val="136"/>
      </rPr>
      <t>列</t>
    </r>
    <phoneticPr fontId="28" type="noConversion"/>
  </si>
  <si>
    <r>
      <t xml:space="preserve">1.2.3.4.2.2 </t>
    </r>
    <r>
      <rPr>
        <sz val="12"/>
        <color theme="1"/>
        <rFont val="標楷體"/>
        <family val="4"/>
        <charset val="136"/>
      </rPr>
      <t>非固定收益特別股</t>
    </r>
    <phoneticPr fontId="28" type="noConversion"/>
  </si>
  <si>
    <r>
      <rPr>
        <sz val="12"/>
        <color theme="1"/>
        <rFont val="標楷體"/>
        <family val="4"/>
        <charset val="136"/>
      </rPr>
      <t>「表</t>
    </r>
    <r>
      <rPr>
        <sz val="12"/>
        <color theme="1"/>
        <rFont val="Times New Roman"/>
        <family val="1"/>
      </rPr>
      <t>10-4</t>
    </r>
    <r>
      <rPr>
        <sz val="12"/>
        <color theme="1"/>
        <rFont val="標楷體"/>
        <family val="4"/>
        <charset val="136"/>
      </rPr>
      <t>：非關係人股票投資明細表」第</t>
    </r>
    <r>
      <rPr>
        <sz val="12"/>
        <color theme="1"/>
        <rFont val="Times New Roman"/>
        <family val="1"/>
      </rPr>
      <t>(6)</t>
    </r>
    <r>
      <rPr>
        <sz val="12"/>
        <color theme="1"/>
        <rFont val="標楷體"/>
        <family val="4"/>
        <charset val="136"/>
      </rPr>
      <t>欄第</t>
    </r>
    <r>
      <rPr>
        <sz val="12"/>
        <color theme="1"/>
        <rFont val="Times New Roman"/>
        <family val="1"/>
      </rPr>
      <t>(12+28)</t>
    </r>
    <r>
      <rPr>
        <sz val="12"/>
        <color theme="1"/>
        <rFont val="標楷體"/>
        <family val="4"/>
        <charset val="136"/>
      </rPr>
      <t>列與第</t>
    </r>
    <r>
      <rPr>
        <sz val="12"/>
        <color theme="1"/>
        <rFont val="Times New Roman"/>
        <family val="1"/>
      </rPr>
      <t>(5)</t>
    </r>
    <r>
      <rPr>
        <sz val="12"/>
        <color theme="1"/>
        <rFont val="標楷體"/>
        <family val="4"/>
        <charset val="136"/>
      </rPr>
      <t>欄第</t>
    </r>
    <r>
      <rPr>
        <sz val="12"/>
        <color theme="1"/>
        <rFont val="Times New Roman"/>
        <family val="1"/>
      </rPr>
      <t>(13+29)</t>
    </r>
    <r>
      <rPr>
        <sz val="12"/>
        <color theme="1"/>
        <rFont val="標楷體"/>
        <family val="4"/>
        <charset val="136"/>
      </rPr>
      <t>列之合計數</t>
    </r>
    <r>
      <rPr>
        <sz val="12"/>
        <color theme="1"/>
        <rFont val="Times New Roman"/>
        <family val="1"/>
      </rPr>
      <t>-</t>
    </r>
    <r>
      <rPr>
        <sz val="12"/>
        <color theme="1"/>
        <rFont val="標楷體"/>
        <family val="4"/>
        <charset val="136"/>
      </rPr>
      <t>「表</t>
    </r>
    <r>
      <rPr>
        <sz val="12"/>
        <color theme="1"/>
        <rFont val="Times New Roman"/>
        <family val="1"/>
      </rPr>
      <t>30-8-7</t>
    </r>
    <r>
      <rPr>
        <sz val="12"/>
        <color theme="1"/>
        <rFont val="標楷體"/>
        <family val="4"/>
        <charset val="136"/>
      </rPr>
      <t>：投資「國內保險業」及「國內金控公司」發行之具資本性質債券或負債型特別股由自有資本扣除計算表」第</t>
    </r>
    <r>
      <rPr>
        <sz val="12"/>
        <color theme="1"/>
        <rFont val="Times New Roman"/>
        <family val="1"/>
      </rPr>
      <t>(29)</t>
    </r>
    <r>
      <rPr>
        <sz val="12"/>
        <color theme="1"/>
        <rFont val="標楷體"/>
        <family val="4"/>
        <charset val="136"/>
      </rPr>
      <t>欄第</t>
    </r>
    <r>
      <rPr>
        <sz val="12"/>
        <color theme="1"/>
        <rFont val="Times New Roman"/>
        <family val="1"/>
      </rPr>
      <t>(12)</t>
    </r>
    <r>
      <rPr>
        <sz val="12"/>
        <color theme="1"/>
        <rFont val="標楷體"/>
        <family val="4"/>
        <charset val="136"/>
      </rPr>
      <t>列</t>
    </r>
    <phoneticPr fontId="30" type="noConversion"/>
  </si>
  <si>
    <r>
      <t xml:space="preserve">1.2.4 </t>
    </r>
    <r>
      <rPr>
        <sz val="12"/>
        <color theme="1"/>
        <rFont val="標楷體"/>
        <family val="4"/>
        <charset val="136"/>
      </rPr>
      <t>受益憑證</t>
    </r>
    <r>
      <rPr>
        <sz val="12"/>
        <color theme="1"/>
        <rFont val="Times New Roman"/>
        <family val="1"/>
      </rPr>
      <t>(</t>
    </r>
    <r>
      <rPr>
        <sz val="12"/>
        <color theme="1"/>
        <rFont val="標楷體"/>
        <family val="4"/>
        <charset val="136"/>
      </rPr>
      <t>註</t>
    </r>
    <r>
      <rPr>
        <sz val="12"/>
        <color theme="1"/>
        <rFont val="Times New Roman"/>
        <family val="1"/>
      </rPr>
      <t>1)</t>
    </r>
    <phoneticPr fontId="28" type="noConversion"/>
  </si>
  <si>
    <r>
      <t xml:space="preserve">1.2.4.1 </t>
    </r>
    <r>
      <rPr>
        <sz val="12"/>
        <color theme="1"/>
        <rFont val="標楷體"/>
        <family val="4"/>
        <charset val="136"/>
      </rPr>
      <t>股票型共同基金</t>
    </r>
    <phoneticPr fontId="28" type="noConversion"/>
  </si>
  <si>
    <r>
      <rPr>
        <sz val="12"/>
        <color theme="1"/>
        <rFont val="標楷體"/>
        <family val="4"/>
        <charset val="136"/>
      </rPr>
      <t>「表</t>
    </r>
    <r>
      <rPr>
        <sz val="12"/>
        <color theme="1"/>
        <rFont val="Times New Roman"/>
        <family val="1"/>
      </rPr>
      <t>05-1</t>
    </r>
    <r>
      <rPr>
        <sz val="12"/>
        <color theme="1"/>
        <rFont val="標楷體"/>
        <family val="4"/>
        <charset val="136"/>
      </rPr>
      <t>：資金運用表」第</t>
    </r>
    <r>
      <rPr>
        <sz val="12"/>
        <color theme="1"/>
        <rFont val="Times New Roman"/>
        <family val="1"/>
      </rPr>
      <t>(11)</t>
    </r>
    <r>
      <rPr>
        <sz val="12"/>
        <color theme="1"/>
        <rFont val="標楷體"/>
        <family val="4"/>
        <charset val="136"/>
      </rPr>
      <t>欄第</t>
    </r>
    <r>
      <rPr>
        <sz val="12"/>
        <color theme="1"/>
        <rFont val="Times New Roman"/>
        <family val="1"/>
      </rPr>
      <t>(52)</t>
    </r>
    <r>
      <rPr>
        <sz val="12"/>
        <color theme="1"/>
        <rFont val="標楷體"/>
        <family val="4"/>
        <charset val="136"/>
      </rPr>
      <t>列－「表</t>
    </r>
    <r>
      <rPr>
        <sz val="12"/>
        <color theme="1"/>
        <rFont val="Times New Roman"/>
        <family val="1"/>
      </rPr>
      <t>30-14-1</t>
    </r>
    <r>
      <rPr>
        <sz val="12"/>
        <color theme="1"/>
        <rFont val="標楷體"/>
        <family val="4"/>
        <charset val="136"/>
      </rPr>
      <t>：公司上市股票及基金</t>
    </r>
    <r>
      <rPr>
        <sz val="12"/>
        <color theme="1"/>
        <rFont val="Times New Roman"/>
        <family val="1"/>
      </rPr>
      <t>β</t>
    </r>
    <r>
      <rPr>
        <sz val="12"/>
        <color theme="1"/>
        <rFont val="標楷體"/>
        <family val="4"/>
        <charset val="136"/>
      </rPr>
      <t>值計算表」國內發行其投資區域包含國外之股票型共同基金帳載價值</t>
    </r>
    <phoneticPr fontId="28" type="noConversion"/>
  </si>
  <si>
    <r>
      <t xml:space="preserve">1.2.4.2 </t>
    </r>
    <r>
      <rPr>
        <sz val="12"/>
        <color theme="1"/>
        <rFont val="標楷體"/>
        <family val="4"/>
        <charset val="136"/>
      </rPr>
      <t>債券型共同基金</t>
    </r>
    <phoneticPr fontId="28" type="noConversion"/>
  </si>
  <si>
    <r>
      <rPr>
        <sz val="12"/>
        <color theme="1"/>
        <rFont val="標楷體"/>
        <family val="4"/>
        <charset val="136"/>
      </rPr>
      <t>「表</t>
    </r>
    <r>
      <rPr>
        <sz val="12"/>
        <color theme="1"/>
        <rFont val="Times New Roman"/>
        <family val="1"/>
      </rPr>
      <t>05-1</t>
    </r>
    <r>
      <rPr>
        <sz val="12"/>
        <color theme="1"/>
        <rFont val="標楷體"/>
        <family val="4"/>
        <charset val="136"/>
      </rPr>
      <t>：資金運用表」第</t>
    </r>
    <r>
      <rPr>
        <sz val="12"/>
        <color theme="1"/>
        <rFont val="Times New Roman"/>
        <family val="1"/>
      </rPr>
      <t>(5)</t>
    </r>
    <r>
      <rPr>
        <sz val="12"/>
        <color theme="1"/>
        <rFont val="標楷體"/>
        <family val="4"/>
        <charset val="136"/>
      </rPr>
      <t>欄第</t>
    </r>
    <r>
      <rPr>
        <sz val="12"/>
        <color theme="1"/>
        <rFont val="Times New Roman"/>
        <family val="1"/>
      </rPr>
      <t>(53</t>
    </r>
    <r>
      <rPr>
        <b/>
        <sz val="12"/>
        <color theme="1"/>
        <rFont val="Times New Roman"/>
        <family val="1"/>
      </rPr>
      <t>)</t>
    </r>
    <r>
      <rPr>
        <sz val="12"/>
        <color theme="1"/>
        <rFont val="標楷體"/>
        <family val="4"/>
        <charset val="136"/>
      </rPr>
      <t>列－「表</t>
    </r>
    <r>
      <rPr>
        <sz val="12"/>
        <color theme="1"/>
        <rFont val="Times New Roman"/>
        <family val="1"/>
      </rPr>
      <t>30-14-1</t>
    </r>
    <r>
      <rPr>
        <sz val="12"/>
        <color theme="1"/>
        <rFont val="標楷體"/>
        <family val="4"/>
        <charset val="136"/>
      </rPr>
      <t>：公司上市股票及基金</t>
    </r>
    <r>
      <rPr>
        <sz val="12"/>
        <color theme="1"/>
        <rFont val="Times New Roman"/>
        <family val="1"/>
      </rPr>
      <t>β</t>
    </r>
    <r>
      <rPr>
        <sz val="12"/>
        <color theme="1"/>
        <rFont val="標楷體"/>
        <family val="4"/>
        <charset val="136"/>
      </rPr>
      <t>值計算表」國內發行其投資區域包含國外之債券型共同基金帳載價值</t>
    </r>
    <phoneticPr fontId="28" type="noConversion"/>
  </si>
  <si>
    <r>
      <t xml:space="preserve">1.2.4.3 </t>
    </r>
    <r>
      <rPr>
        <sz val="12"/>
        <color theme="1"/>
        <rFont val="標楷體"/>
        <family val="4"/>
        <charset val="136"/>
      </rPr>
      <t>平衡型共同基金及多重資產型基金</t>
    </r>
    <phoneticPr fontId="28" type="noConversion"/>
  </si>
  <si>
    <r>
      <rPr>
        <sz val="12"/>
        <color theme="1"/>
        <rFont val="標楷體"/>
        <family val="4"/>
        <charset val="136"/>
      </rPr>
      <t>「表</t>
    </r>
    <r>
      <rPr>
        <sz val="12"/>
        <color theme="1"/>
        <rFont val="Times New Roman"/>
        <family val="1"/>
      </rPr>
      <t>05-1</t>
    </r>
    <r>
      <rPr>
        <sz val="12"/>
        <color theme="1"/>
        <rFont val="標楷體"/>
        <family val="4"/>
        <charset val="136"/>
      </rPr>
      <t>：資金運用表」第</t>
    </r>
    <r>
      <rPr>
        <sz val="12"/>
        <color theme="1"/>
        <rFont val="Times New Roman"/>
        <family val="1"/>
      </rPr>
      <t>(11)</t>
    </r>
    <r>
      <rPr>
        <sz val="12"/>
        <color theme="1"/>
        <rFont val="標楷體"/>
        <family val="4"/>
        <charset val="136"/>
      </rPr>
      <t>欄第</t>
    </r>
    <r>
      <rPr>
        <sz val="12"/>
        <color theme="1"/>
        <rFont val="Times New Roman"/>
        <family val="1"/>
      </rPr>
      <t>(54)</t>
    </r>
    <r>
      <rPr>
        <sz val="12"/>
        <color theme="1"/>
        <rFont val="標楷體"/>
        <family val="4"/>
        <charset val="136"/>
      </rPr>
      <t>列－「表</t>
    </r>
    <r>
      <rPr>
        <sz val="12"/>
        <color theme="1"/>
        <rFont val="Times New Roman"/>
        <family val="1"/>
      </rPr>
      <t>30-14-1</t>
    </r>
    <r>
      <rPr>
        <sz val="12"/>
        <color theme="1"/>
        <rFont val="標楷體"/>
        <family val="4"/>
        <charset val="136"/>
      </rPr>
      <t>：公司上市股票及基金</t>
    </r>
    <r>
      <rPr>
        <sz val="12"/>
        <color theme="1"/>
        <rFont val="Times New Roman"/>
        <family val="1"/>
      </rPr>
      <t>β</t>
    </r>
    <r>
      <rPr>
        <sz val="12"/>
        <color theme="1"/>
        <rFont val="標楷體"/>
        <family val="4"/>
        <charset val="136"/>
      </rPr>
      <t>值計算表」國內發行其投資區域包含國外之平衡型共同基金及多重資產型基金帳載價值</t>
    </r>
    <phoneticPr fontId="28" type="noConversion"/>
  </si>
  <si>
    <r>
      <t>1.2.4.4</t>
    </r>
    <r>
      <rPr>
        <sz val="12"/>
        <color theme="1"/>
        <rFont val="標楷體"/>
        <family val="4"/>
        <charset val="136"/>
      </rPr>
      <t>貨幣型共同基金</t>
    </r>
    <phoneticPr fontId="28" type="noConversion"/>
  </si>
  <si>
    <r>
      <rPr>
        <sz val="12"/>
        <color theme="1"/>
        <rFont val="標楷體"/>
        <family val="4"/>
        <charset val="136"/>
      </rPr>
      <t>「表</t>
    </r>
    <r>
      <rPr>
        <sz val="12"/>
        <color theme="1"/>
        <rFont val="Times New Roman"/>
        <family val="1"/>
      </rPr>
      <t>05-1</t>
    </r>
    <r>
      <rPr>
        <sz val="12"/>
        <color theme="1"/>
        <rFont val="標楷體"/>
        <family val="4"/>
        <charset val="136"/>
      </rPr>
      <t>：資金運用表」第</t>
    </r>
    <r>
      <rPr>
        <sz val="12"/>
        <color theme="1"/>
        <rFont val="Times New Roman"/>
        <family val="1"/>
      </rPr>
      <t>(5)</t>
    </r>
    <r>
      <rPr>
        <sz val="12"/>
        <color theme="1"/>
        <rFont val="標楷體"/>
        <family val="4"/>
        <charset val="136"/>
      </rPr>
      <t>欄第</t>
    </r>
    <r>
      <rPr>
        <sz val="12"/>
        <color theme="1"/>
        <rFont val="Times New Roman"/>
        <family val="1"/>
      </rPr>
      <t>(56)</t>
    </r>
    <r>
      <rPr>
        <sz val="12"/>
        <color theme="1"/>
        <rFont val="標楷體"/>
        <family val="4"/>
        <charset val="136"/>
      </rPr>
      <t>列</t>
    </r>
    <phoneticPr fontId="28" type="noConversion"/>
  </si>
  <si>
    <r>
      <t xml:space="preserve">1.2.4.5 </t>
    </r>
    <r>
      <rPr>
        <sz val="12"/>
        <color theme="1"/>
        <rFont val="標楷體"/>
        <family val="4"/>
        <charset val="136"/>
      </rPr>
      <t>私募基金</t>
    </r>
    <phoneticPr fontId="28" type="noConversion"/>
  </si>
  <si>
    <r>
      <rPr>
        <sz val="12"/>
        <color theme="1"/>
        <rFont val="標楷體"/>
        <family val="4"/>
        <charset val="136"/>
      </rPr>
      <t>「表</t>
    </r>
    <r>
      <rPr>
        <sz val="12"/>
        <color theme="1"/>
        <rFont val="Times New Roman"/>
        <family val="1"/>
      </rPr>
      <t>05-1</t>
    </r>
    <r>
      <rPr>
        <sz val="12"/>
        <color theme="1"/>
        <rFont val="標楷體"/>
        <family val="4"/>
        <charset val="136"/>
      </rPr>
      <t>：資金運用表」第</t>
    </r>
    <r>
      <rPr>
        <sz val="12"/>
        <color theme="1"/>
        <rFont val="Times New Roman"/>
        <family val="1"/>
      </rPr>
      <t>(5)</t>
    </r>
    <r>
      <rPr>
        <sz val="12"/>
        <color theme="1"/>
        <rFont val="標楷體"/>
        <family val="4"/>
        <charset val="136"/>
      </rPr>
      <t>欄第</t>
    </r>
    <r>
      <rPr>
        <sz val="12"/>
        <color theme="1"/>
        <rFont val="Times New Roman"/>
        <family val="1"/>
      </rPr>
      <t>(57)</t>
    </r>
    <r>
      <rPr>
        <sz val="12"/>
        <color theme="1"/>
        <rFont val="標楷體"/>
        <family val="4"/>
        <charset val="136"/>
      </rPr>
      <t>列－「表</t>
    </r>
    <r>
      <rPr>
        <sz val="12"/>
        <color theme="1"/>
        <rFont val="Times New Roman"/>
        <family val="1"/>
      </rPr>
      <t>30-14-1</t>
    </r>
    <r>
      <rPr>
        <sz val="12"/>
        <color theme="1"/>
        <rFont val="標楷體"/>
        <family val="4"/>
        <charset val="136"/>
      </rPr>
      <t>：公司上市股票及基金</t>
    </r>
    <r>
      <rPr>
        <sz val="12"/>
        <color theme="1"/>
        <rFont val="標楷體"/>
        <family val="1"/>
        <charset val="136"/>
      </rPr>
      <t>β</t>
    </r>
    <r>
      <rPr>
        <sz val="12"/>
        <color theme="1"/>
        <rFont val="標楷體"/>
        <family val="4"/>
        <charset val="136"/>
      </rPr>
      <t>值計算表」國內發行其投資區域包含國外之私募基金</t>
    </r>
    <phoneticPr fontId="28" type="noConversion"/>
  </si>
  <si>
    <r>
      <t>1.2.5.1 ETF-</t>
    </r>
    <r>
      <rPr>
        <sz val="12"/>
        <color theme="1"/>
        <rFont val="標楷體"/>
        <family val="4"/>
        <charset val="136"/>
      </rPr>
      <t>股票型</t>
    </r>
    <phoneticPr fontId="28" type="noConversion"/>
  </si>
  <si>
    <r>
      <rPr>
        <sz val="12"/>
        <color theme="1"/>
        <rFont val="標楷體"/>
        <family val="4"/>
        <charset val="136"/>
      </rPr>
      <t>「表</t>
    </r>
    <r>
      <rPr>
        <sz val="12"/>
        <color theme="1"/>
        <rFont val="Times New Roman"/>
        <family val="1"/>
      </rPr>
      <t>05-1</t>
    </r>
    <r>
      <rPr>
        <sz val="12"/>
        <color theme="1"/>
        <rFont val="標楷體"/>
        <family val="4"/>
        <charset val="136"/>
      </rPr>
      <t>：資金運用表」第</t>
    </r>
    <r>
      <rPr>
        <sz val="12"/>
        <color theme="1"/>
        <rFont val="Times New Roman"/>
        <family val="1"/>
      </rPr>
      <t>(11)</t>
    </r>
    <r>
      <rPr>
        <sz val="12"/>
        <color theme="1"/>
        <rFont val="標楷體"/>
        <family val="4"/>
        <charset val="136"/>
      </rPr>
      <t>欄第</t>
    </r>
    <r>
      <rPr>
        <sz val="12"/>
        <color theme="1"/>
        <rFont val="Times New Roman"/>
        <family val="1"/>
      </rPr>
      <t>(17)</t>
    </r>
    <r>
      <rPr>
        <sz val="12"/>
        <color theme="1"/>
        <rFont val="標楷體"/>
        <family val="4"/>
        <charset val="136"/>
      </rPr>
      <t>列－「表</t>
    </r>
    <r>
      <rPr>
        <sz val="12"/>
        <color theme="1"/>
        <rFont val="Times New Roman"/>
        <family val="1"/>
      </rPr>
      <t>30-14-1</t>
    </r>
    <r>
      <rPr>
        <sz val="12"/>
        <color theme="1"/>
        <rFont val="標楷體"/>
        <family val="4"/>
        <charset val="136"/>
      </rPr>
      <t>：公司上市股票及基金</t>
    </r>
    <r>
      <rPr>
        <sz val="12"/>
        <color theme="1"/>
        <rFont val="Times New Roman"/>
        <family val="1"/>
      </rPr>
      <t>β</t>
    </r>
    <r>
      <rPr>
        <sz val="12"/>
        <color theme="1"/>
        <rFont val="標楷體"/>
        <family val="4"/>
        <charset val="136"/>
      </rPr>
      <t>值計算表」國內發行其投資區域包含國外之</t>
    </r>
    <r>
      <rPr>
        <sz val="12"/>
        <color theme="1"/>
        <rFont val="Times New Roman"/>
        <family val="1"/>
      </rPr>
      <t>ETF-</t>
    </r>
    <r>
      <rPr>
        <sz val="12"/>
        <color theme="1"/>
        <rFont val="標楷體"/>
        <family val="4"/>
        <charset val="136"/>
      </rPr>
      <t>股票型帳載價值</t>
    </r>
    <phoneticPr fontId="28" type="noConversion"/>
  </si>
  <si>
    <r>
      <t>1.2.5.2 ETF-</t>
    </r>
    <r>
      <rPr>
        <sz val="12"/>
        <color theme="1"/>
        <rFont val="標楷體"/>
        <family val="4"/>
        <charset val="136"/>
      </rPr>
      <t>債券型</t>
    </r>
    <phoneticPr fontId="28" type="noConversion"/>
  </si>
  <si>
    <r>
      <rPr>
        <sz val="12"/>
        <color theme="1"/>
        <rFont val="標楷體"/>
        <family val="4"/>
        <charset val="136"/>
      </rPr>
      <t>「表</t>
    </r>
    <r>
      <rPr>
        <sz val="12"/>
        <color theme="1"/>
        <rFont val="Times New Roman"/>
        <family val="1"/>
      </rPr>
      <t>05-1</t>
    </r>
    <r>
      <rPr>
        <sz val="12"/>
        <color theme="1"/>
        <rFont val="標楷體"/>
        <family val="4"/>
        <charset val="136"/>
      </rPr>
      <t>：資金運用表」第</t>
    </r>
    <r>
      <rPr>
        <sz val="12"/>
        <color theme="1"/>
        <rFont val="Times New Roman"/>
        <family val="1"/>
      </rPr>
      <t>(5)</t>
    </r>
    <r>
      <rPr>
        <sz val="12"/>
        <color theme="1"/>
        <rFont val="標楷體"/>
        <family val="4"/>
        <charset val="136"/>
      </rPr>
      <t>欄第</t>
    </r>
    <r>
      <rPr>
        <sz val="12"/>
        <color theme="1"/>
        <rFont val="Times New Roman"/>
        <family val="1"/>
      </rPr>
      <t>(18)</t>
    </r>
    <r>
      <rPr>
        <sz val="12"/>
        <color theme="1"/>
        <rFont val="標楷體"/>
        <family val="4"/>
        <charset val="136"/>
      </rPr>
      <t>列－「表</t>
    </r>
    <r>
      <rPr>
        <sz val="12"/>
        <color theme="1"/>
        <rFont val="Times New Roman"/>
        <family val="1"/>
      </rPr>
      <t>30-14-1</t>
    </r>
    <r>
      <rPr>
        <sz val="12"/>
        <color theme="1"/>
        <rFont val="標楷體"/>
        <family val="4"/>
        <charset val="136"/>
      </rPr>
      <t>：公司上市股票及基金</t>
    </r>
    <r>
      <rPr>
        <sz val="12"/>
        <color theme="1"/>
        <rFont val="Times New Roman"/>
        <family val="1"/>
      </rPr>
      <t>β</t>
    </r>
    <r>
      <rPr>
        <sz val="12"/>
        <color theme="1"/>
        <rFont val="標楷體"/>
        <family val="4"/>
        <charset val="136"/>
      </rPr>
      <t>值計算表」國內發行其投資區域包含國外之</t>
    </r>
    <r>
      <rPr>
        <sz val="12"/>
        <color theme="1"/>
        <rFont val="Times New Roman"/>
        <family val="1"/>
      </rPr>
      <t>ETF-</t>
    </r>
    <r>
      <rPr>
        <sz val="12"/>
        <color theme="1"/>
        <rFont val="標楷體"/>
        <family val="4"/>
        <charset val="136"/>
      </rPr>
      <t>債券型帳載價值</t>
    </r>
    <phoneticPr fontId="28" type="noConversion"/>
  </si>
  <si>
    <r>
      <t>1.2.5.3 ETF-</t>
    </r>
    <r>
      <rPr>
        <sz val="12"/>
        <color theme="1"/>
        <rFont val="標楷體"/>
        <family val="4"/>
        <charset val="136"/>
      </rPr>
      <t>其他型</t>
    </r>
    <phoneticPr fontId="28" type="noConversion"/>
  </si>
  <si>
    <r>
      <rPr>
        <sz val="12"/>
        <color theme="1"/>
        <rFont val="標楷體"/>
        <family val="4"/>
        <charset val="136"/>
      </rPr>
      <t>「表</t>
    </r>
    <r>
      <rPr>
        <sz val="12"/>
        <color theme="1"/>
        <rFont val="Times New Roman"/>
        <family val="1"/>
      </rPr>
      <t>05-1</t>
    </r>
    <r>
      <rPr>
        <sz val="12"/>
        <color theme="1"/>
        <rFont val="標楷體"/>
        <family val="4"/>
        <charset val="136"/>
      </rPr>
      <t>：資金運用表」第</t>
    </r>
    <r>
      <rPr>
        <sz val="12"/>
        <color theme="1"/>
        <rFont val="Times New Roman"/>
        <family val="1"/>
      </rPr>
      <t>(5)</t>
    </r>
    <r>
      <rPr>
        <sz val="12"/>
        <color theme="1"/>
        <rFont val="標楷體"/>
        <family val="4"/>
        <charset val="136"/>
      </rPr>
      <t>欄第</t>
    </r>
    <r>
      <rPr>
        <sz val="12"/>
        <color theme="1"/>
        <rFont val="Times New Roman"/>
        <family val="1"/>
      </rPr>
      <t>(19)</t>
    </r>
    <r>
      <rPr>
        <sz val="12"/>
        <color theme="1"/>
        <rFont val="標楷體"/>
        <family val="4"/>
        <charset val="136"/>
      </rPr>
      <t>列－「表</t>
    </r>
    <r>
      <rPr>
        <sz val="12"/>
        <color theme="1"/>
        <rFont val="Times New Roman"/>
        <family val="1"/>
      </rPr>
      <t>30-14-1</t>
    </r>
    <r>
      <rPr>
        <sz val="12"/>
        <color theme="1"/>
        <rFont val="標楷體"/>
        <family val="4"/>
        <charset val="136"/>
      </rPr>
      <t>：公司上市股票及基金</t>
    </r>
    <r>
      <rPr>
        <sz val="12"/>
        <color theme="1"/>
        <rFont val="Times New Roman"/>
        <family val="1"/>
      </rPr>
      <t>β</t>
    </r>
    <r>
      <rPr>
        <sz val="12"/>
        <color theme="1"/>
        <rFont val="標楷體"/>
        <family val="4"/>
        <charset val="136"/>
      </rPr>
      <t>值計算表」國內發行其投資區域包含國外之</t>
    </r>
    <r>
      <rPr>
        <sz val="12"/>
        <color theme="1"/>
        <rFont val="Times New Roman"/>
        <family val="1"/>
      </rPr>
      <t>ETF-</t>
    </r>
    <r>
      <rPr>
        <sz val="12"/>
        <color theme="1"/>
        <rFont val="標楷體"/>
        <family val="4"/>
        <charset val="136"/>
      </rPr>
      <t>其他型帳載價值</t>
    </r>
    <phoneticPr fontId="28" type="noConversion"/>
  </si>
  <si>
    <r>
      <rPr>
        <sz val="12"/>
        <color theme="1"/>
        <rFont val="標楷體"/>
        <family val="4"/>
        <charset val="136"/>
      </rPr>
      <t>「表</t>
    </r>
    <r>
      <rPr>
        <sz val="12"/>
        <color theme="1"/>
        <rFont val="Times New Roman"/>
        <family val="1"/>
      </rPr>
      <t>05-1</t>
    </r>
    <r>
      <rPr>
        <sz val="12"/>
        <color theme="1"/>
        <rFont val="標楷體"/>
        <family val="4"/>
        <charset val="136"/>
      </rPr>
      <t>：資金運用表」第</t>
    </r>
    <r>
      <rPr>
        <sz val="12"/>
        <color theme="1"/>
        <rFont val="Times New Roman"/>
        <family val="1"/>
      </rPr>
      <t>(5)</t>
    </r>
    <r>
      <rPr>
        <sz val="12"/>
        <color theme="1"/>
        <rFont val="標楷體"/>
        <family val="4"/>
        <charset val="136"/>
      </rPr>
      <t>欄第</t>
    </r>
    <r>
      <rPr>
        <sz val="12"/>
        <color theme="1"/>
        <rFont val="Times New Roman"/>
        <family val="1"/>
      </rPr>
      <t>(20)</t>
    </r>
    <r>
      <rPr>
        <sz val="12"/>
        <color theme="1"/>
        <rFont val="標楷體"/>
        <family val="4"/>
        <charset val="136"/>
      </rPr>
      <t>列－「表</t>
    </r>
    <r>
      <rPr>
        <sz val="12"/>
        <color theme="1"/>
        <rFont val="Times New Roman"/>
        <family val="1"/>
      </rPr>
      <t>30-14-1</t>
    </r>
    <r>
      <rPr>
        <sz val="12"/>
        <color theme="1"/>
        <rFont val="標楷體"/>
        <family val="4"/>
        <charset val="136"/>
      </rPr>
      <t>：公司上市股票及基金</t>
    </r>
    <r>
      <rPr>
        <sz val="12"/>
        <color theme="1"/>
        <rFont val="Times New Roman"/>
        <family val="1"/>
      </rPr>
      <t>β</t>
    </r>
    <r>
      <rPr>
        <sz val="12"/>
        <color theme="1"/>
        <rFont val="標楷體"/>
        <family val="4"/>
        <charset val="136"/>
      </rPr>
      <t>值計算表」國內發行其投資區域包含國外之</t>
    </r>
    <r>
      <rPr>
        <sz val="12"/>
        <color theme="1"/>
        <rFont val="Times New Roman"/>
        <family val="1"/>
      </rPr>
      <t>ETN</t>
    </r>
    <r>
      <rPr>
        <sz val="12"/>
        <color theme="1"/>
        <rFont val="標楷體"/>
        <family val="4"/>
        <charset val="136"/>
      </rPr>
      <t>帳載價值</t>
    </r>
    <phoneticPr fontId="28" type="noConversion"/>
  </si>
  <si>
    <r>
      <t xml:space="preserve">1.3 </t>
    </r>
    <r>
      <rPr>
        <sz val="12"/>
        <color theme="1"/>
        <rFont val="標楷體"/>
        <family val="4"/>
        <charset val="136"/>
      </rPr>
      <t>不動產</t>
    </r>
    <phoneticPr fontId="28" type="noConversion"/>
  </si>
  <si>
    <r>
      <t xml:space="preserve">1.3.1 </t>
    </r>
    <r>
      <rPr>
        <sz val="12"/>
        <color theme="1"/>
        <rFont val="標楷體"/>
        <family val="4"/>
        <charset val="136"/>
      </rPr>
      <t>投資用不動產</t>
    </r>
    <r>
      <rPr>
        <sz val="12"/>
        <color theme="1"/>
        <rFont val="Times New Roman"/>
        <family val="1"/>
      </rPr>
      <t>(</t>
    </r>
    <r>
      <rPr>
        <sz val="12"/>
        <color theme="1"/>
        <rFont val="標楷體"/>
        <family val="4"/>
        <charset val="136"/>
      </rPr>
      <t>註</t>
    </r>
    <r>
      <rPr>
        <sz val="12"/>
        <color theme="1"/>
        <rFont val="Times New Roman"/>
        <family val="1"/>
      </rPr>
      <t>2)</t>
    </r>
    <phoneticPr fontId="28" type="noConversion"/>
  </si>
  <si>
    <r>
      <t xml:space="preserve">1.3.1.1 </t>
    </r>
    <r>
      <rPr>
        <sz val="12"/>
        <color theme="1"/>
        <rFont val="標楷體"/>
        <family val="4"/>
        <charset val="136"/>
      </rPr>
      <t>不動產投資</t>
    </r>
    <phoneticPr fontId="28" type="noConversion"/>
  </si>
  <si>
    <r>
      <t xml:space="preserve">1.3.1.1.1 </t>
    </r>
    <r>
      <rPr>
        <sz val="12"/>
        <color theme="1"/>
        <rFont val="標楷體"/>
        <family val="4"/>
        <charset val="136"/>
      </rPr>
      <t>不動產投資</t>
    </r>
    <r>
      <rPr>
        <sz val="12"/>
        <color theme="1"/>
        <rFont val="Times New Roman"/>
        <family val="1"/>
      </rPr>
      <t>(</t>
    </r>
    <r>
      <rPr>
        <sz val="12"/>
        <color theme="1"/>
        <rFont val="標楷體"/>
        <family val="4"/>
        <charset val="136"/>
      </rPr>
      <t>除</t>
    </r>
    <r>
      <rPr>
        <sz val="12"/>
        <color theme="1"/>
        <rFont val="Times New Roman"/>
        <family val="1"/>
      </rPr>
      <t>1.3.1.1.2</t>
    </r>
    <r>
      <rPr>
        <sz val="12"/>
        <color theme="1"/>
        <rFont val="標楷體"/>
        <family val="4"/>
        <charset val="136"/>
      </rPr>
      <t>外</t>
    </r>
    <r>
      <rPr>
        <sz val="12"/>
        <color theme="1"/>
        <rFont val="Times New Roman"/>
        <family val="1"/>
      </rPr>
      <t>)</t>
    </r>
    <phoneticPr fontId="28" type="noConversion"/>
  </si>
  <si>
    <r>
      <rPr>
        <sz val="12"/>
        <color theme="1"/>
        <rFont val="標楷體"/>
        <family val="4"/>
        <charset val="136"/>
      </rPr>
      <t>「表</t>
    </r>
    <r>
      <rPr>
        <sz val="12"/>
        <color theme="1"/>
        <rFont val="Times New Roman"/>
        <family val="1"/>
      </rPr>
      <t>13-2</t>
    </r>
    <r>
      <rPr>
        <sz val="12"/>
        <color theme="1"/>
        <rFont val="標楷體"/>
        <family val="4"/>
        <charset val="136"/>
      </rPr>
      <t>：不動產餘額明細表（總計）」第</t>
    </r>
    <r>
      <rPr>
        <sz val="12"/>
        <color theme="1"/>
        <rFont val="Times New Roman"/>
        <family val="1"/>
      </rPr>
      <t>(6)</t>
    </r>
    <r>
      <rPr>
        <sz val="12"/>
        <color theme="1"/>
        <rFont val="標楷體"/>
        <family val="4"/>
        <charset val="136"/>
      </rPr>
      <t>欄第</t>
    </r>
    <r>
      <rPr>
        <sz val="12"/>
        <color theme="1"/>
        <rFont val="Times New Roman"/>
        <family val="1"/>
      </rPr>
      <t>(2+3)</t>
    </r>
    <r>
      <rPr>
        <sz val="12"/>
        <color theme="1"/>
        <rFont val="標楷體"/>
        <family val="4"/>
        <charset val="136"/>
      </rPr>
      <t>列</t>
    </r>
    <r>
      <rPr>
        <sz val="12"/>
        <color theme="1"/>
        <rFont val="Times New Roman"/>
        <family val="1"/>
      </rPr>
      <t>+</t>
    </r>
    <r>
      <rPr>
        <sz val="12"/>
        <color theme="1"/>
        <rFont val="標楷體"/>
        <family val="4"/>
        <charset val="136"/>
      </rPr>
      <t>「表</t>
    </r>
    <r>
      <rPr>
        <sz val="12"/>
        <color theme="1"/>
        <rFont val="Times New Roman"/>
        <family val="1"/>
      </rPr>
      <t>30-8-3</t>
    </r>
    <r>
      <rPr>
        <sz val="12"/>
        <color theme="1"/>
        <rFont val="標楷體"/>
        <family val="4"/>
        <charset val="136"/>
      </rPr>
      <t>：不動產投資採市價評價計入自有資本調整計算表」第</t>
    </r>
    <r>
      <rPr>
        <sz val="12"/>
        <color theme="1"/>
        <rFont val="Times New Roman"/>
        <family val="1"/>
      </rPr>
      <t>(11)</t>
    </r>
    <r>
      <rPr>
        <sz val="12"/>
        <color theme="1"/>
        <rFont val="標楷體"/>
        <family val="4"/>
        <charset val="136"/>
      </rPr>
      <t>欄第</t>
    </r>
    <r>
      <rPr>
        <sz val="12"/>
        <color theme="1"/>
        <rFont val="Times New Roman"/>
        <family val="1"/>
      </rPr>
      <t>(2)</t>
    </r>
    <r>
      <rPr>
        <sz val="12"/>
        <color theme="1"/>
        <rFont val="標楷體"/>
        <family val="4"/>
        <charset val="136"/>
      </rPr>
      <t>列</t>
    </r>
    <r>
      <rPr>
        <sz val="12"/>
        <color theme="1"/>
        <rFont val="Times New Roman"/>
        <family val="1"/>
      </rPr>
      <t>-</t>
    </r>
    <r>
      <rPr>
        <sz val="12"/>
        <color theme="1"/>
        <rFont val="標楷體"/>
        <family val="4"/>
        <charset val="136"/>
      </rPr>
      <t>「表</t>
    </r>
    <r>
      <rPr>
        <sz val="12"/>
        <color theme="1"/>
        <rFont val="Times New Roman"/>
        <family val="1"/>
      </rPr>
      <t>30-8-4</t>
    </r>
    <r>
      <rPr>
        <sz val="12"/>
        <color theme="1"/>
        <rFont val="標楷體"/>
        <family val="4"/>
        <charset val="136"/>
      </rPr>
      <t>：投資用不動產為素地或未能符合即時利用並有收益認定基準且報經主管機關核准展延期限者加計風險資本額調整計算表」第</t>
    </r>
    <r>
      <rPr>
        <sz val="12"/>
        <color theme="1"/>
        <rFont val="Times New Roman"/>
        <family val="1"/>
      </rPr>
      <t>(2)</t>
    </r>
    <r>
      <rPr>
        <sz val="12"/>
        <color theme="1"/>
        <rFont val="標楷體"/>
        <family val="4"/>
        <charset val="136"/>
      </rPr>
      <t>欄第</t>
    </r>
    <r>
      <rPr>
        <sz val="12"/>
        <color theme="1"/>
        <rFont val="Times New Roman"/>
        <family val="1"/>
      </rPr>
      <t>(1)</t>
    </r>
    <r>
      <rPr>
        <sz val="12"/>
        <color theme="1"/>
        <rFont val="標楷體"/>
        <family val="4"/>
        <charset val="136"/>
      </rPr>
      <t>列</t>
    </r>
    <phoneticPr fontId="28" type="noConversion"/>
  </si>
  <si>
    <r>
      <t xml:space="preserve">1.3.1.1.2 </t>
    </r>
    <r>
      <rPr>
        <sz val="12"/>
        <color theme="1"/>
        <rFont val="標楷體"/>
        <family val="4"/>
        <charset val="136"/>
      </rPr>
      <t>不動產投資為素地或未能符合即時利用並有收益認定基準者</t>
    </r>
    <phoneticPr fontId="28" type="noConversion"/>
  </si>
  <si>
    <r>
      <rPr>
        <sz val="12"/>
        <color theme="1"/>
        <rFont val="標楷體"/>
        <family val="4"/>
        <charset val="136"/>
      </rPr>
      <t>「表</t>
    </r>
    <r>
      <rPr>
        <sz val="12"/>
        <color theme="1"/>
        <rFont val="Times New Roman"/>
        <family val="1"/>
      </rPr>
      <t>30-8-4</t>
    </r>
    <r>
      <rPr>
        <sz val="12"/>
        <color theme="1"/>
        <rFont val="標楷體"/>
        <family val="4"/>
        <charset val="136"/>
      </rPr>
      <t>：投資用不動產為素地或未能符合即時利用並有收益認定基準且報經主管機關核准展延期限者加計風險資本額調整計算表」第</t>
    </r>
    <r>
      <rPr>
        <sz val="12"/>
        <color theme="1"/>
        <rFont val="Times New Roman"/>
        <family val="1"/>
      </rPr>
      <t>(2)</t>
    </r>
    <r>
      <rPr>
        <sz val="12"/>
        <color theme="1"/>
        <rFont val="標楷體"/>
        <family val="4"/>
        <charset val="136"/>
      </rPr>
      <t>欄第</t>
    </r>
    <r>
      <rPr>
        <sz val="12"/>
        <color theme="1"/>
        <rFont val="Times New Roman"/>
        <family val="1"/>
      </rPr>
      <t>(1)</t>
    </r>
    <r>
      <rPr>
        <sz val="12"/>
        <color theme="1"/>
        <rFont val="標楷體"/>
        <family val="4"/>
        <charset val="136"/>
      </rPr>
      <t>列</t>
    </r>
    <phoneticPr fontId="28" type="noConversion"/>
  </si>
  <si>
    <r>
      <t xml:space="preserve">1.3.1.2 </t>
    </r>
    <r>
      <rPr>
        <sz val="12"/>
        <color theme="1"/>
        <rFont val="標楷體"/>
        <family val="4"/>
        <charset val="136"/>
      </rPr>
      <t>承受擔保品</t>
    </r>
    <phoneticPr fontId="28" type="noConversion"/>
  </si>
  <si>
    <r>
      <t xml:space="preserve">1.3.1.2.1 </t>
    </r>
    <r>
      <rPr>
        <sz val="12"/>
        <color theme="1"/>
        <rFont val="標楷體"/>
        <family val="4"/>
        <charset val="136"/>
      </rPr>
      <t>協議取得</t>
    </r>
    <phoneticPr fontId="28" type="noConversion"/>
  </si>
  <si>
    <r>
      <t xml:space="preserve">1.3.1.2.1.1 </t>
    </r>
    <r>
      <rPr>
        <sz val="12"/>
        <color theme="1"/>
        <rFont val="標楷體"/>
        <family val="4"/>
        <charset val="136"/>
      </rPr>
      <t>協議取得</t>
    </r>
    <r>
      <rPr>
        <sz val="12"/>
        <color theme="1"/>
        <rFont val="Times New Roman"/>
        <family val="1"/>
      </rPr>
      <t>(</t>
    </r>
    <r>
      <rPr>
        <sz val="12"/>
        <color theme="1"/>
        <rFont val="標楷體"/>
        <family val="4"/>
        <charset val="136"/>
      </rPr>
      <t>除</t>
    </r>
    <r>
      <rPr>
        <sz val="12"/>
        <color theme="1"/>
        <rFont val="Times New Roman"/>
        <family val="1"/>
      </rPr>
      <t>1.3.1.2.1.2</t>
    </r>
    <r>
      <rPr>
        <sz val="12"/>
        <color theme="1"/>
        <rFont val="標楷體"/>
        <family val="4"/>
        <charset val="136"/>
      </rPr>
      <t>外</t>
    </r>
    <r>
      <rPr>
        <sz val="12"/>
        <color theme="1"/>
        <rFont val="Times New Roman"/>
        <family val="1"/>
      </rPr>
      <t>)</t>
    </r>
    <phoneticPr fontId="28" type="noConversion"/>
  </si>
  <si>
    <r>
      <rPr>
        <sz val="12"/>
        <color theme="1"/>
        <rFont val="標楷體"/>
        <family val="4"/>
        <charset val="136"/>
      </rPr>
      <t>「表</t>
    </r>
    <r>
      <rPr>
        <sz val="12"/>
        <color theme="1"/>
        <rFont val="Times New Roman"/>
        <family val="1"/>
      </rPr>
      <t>13-2</t>
    </r>
    <r>
      <rPr>
        <sz val="12"/>
        <color theme="1"/>
        <rFont val="標楷體"/>
        <family val="4"/>
        <charset val="136"/>
      </rPr>
      <t>：不動產餘額明細表（總計）」第</t>
    </r>
    <r>
      <rPr>
        <sz val="12"/>
        <color theme="1"/>
        <rFont val="Times New Roman"/>
        <family val="1"/>
      </rPr>
      <t>(6)</t>
    </r>
    <r>
      <rPr>
        <sz val="12"/>
        <color theme="1"/>
        <rFont val="標楷體"/>
        <family val="4"/>
        <charset val="136"/>
      </rPr>
      <t>欄第</t>
    </r>
    <r>
      <rPr>
        <sz val="12"/>
        <color theme="1"/>
        <rFont val="Times New Roman"/>
        <family val="1"/>
      </rPr>
      <t>(4)</t>
    </r>
    <r>
      <rPr>
        <sz val="12"/>
        <color theme="1"/>
        <rFont val="標楷體"/>
        <family val="4"/>
        <charset val="136"/>
      </rPr>
      <t>列</t>
    </r>
    <r>
      <rPr>
        <sz val="12"/>
        <color theme="1"/>
        <rFont val="Times New Roman"/>
        <family val="1"/>
      </rPr>
      <t>+</t>
    </r>
    <r>
      <rPr>
        <sz val="12"/>
        <color theme="1"/>
        <rFont val="標楷體"/>
        <family val="4"/>
        <charset val="136"/>
      </rPr>
      <t>「表</t>
    </r>
    <r>
      <rPr>
        <sz val="12"/>
        <color theme="1"/>
        <rFont val="Times New Roman"/>
        <family val="1"/>
      </rPr>
      <t>30-8-3</t>
    </r>
    <r>
      <rPr>
        <sz val="12"/>
        <color theme="1"/>
        <rFont val="標楷體"/>
        <family val="4"/>
        <charset val="136"/>
      </rPr>
      <t>：不動產投資採市價評價計入自有資本調整計算表」第</t>
    </r>
    <r>
      <rPr>
        <sz val="12"/>
        <color theme="1"/>
        <rFont val="Times New Roman"/>
        <family val="1"/>
      </rPr>
      <t>(11)</t>
    </r>
    <r>
      <rPr>
        <sz val="12"/>
        <color theme="1"/>
        <rFont val="標楷體"/>
        <family val="4"/>
        <charset val="136"/>
      </rPr>
      <t>欄第</t>
    </r>
    <r>
      <rPr>
        <sz val="12"/>
        <color theme="1"/>
        <rFont val="Times New Roman"/>
        <family val="1"/>
      </rPr>
      <t>(3)</t>
    </r>
    <r>
      <rPr>
        <sz val="12"/>
        <color theme="1"/>
        <rFont val="標楷體"/>
        <family val="4"/>
        <charset val="136"/>
      </rPr>
      <t>列</t>
    </r>
    <r>
      <rPr>
        <sz val="12"/>
        <color theme="1"/>
        <rFont val="Times New Roman"/>
        <family val="1"/>
      </rPr>
      <t>-</t>
    </r>
    <r>
      <rPr>
        <sz val="12"/>
        <color theme="1"/>
        <rFont val="標楷體"/>
        <family val="4"/>
        <charset val="136"/>
      </rPr>
      <t>「表</t>
    </r>
    <r>
      <rPr>
        <sz val="12"/>
        <color theme="1"/>
        <rFont val="Times New Roman"/>
        <family val="1"/>
      </rPr>
      <t>30-8-4</t>
    </r>
    <r>
      <rPr>
        <sz val="12"/>
        <color theme="1"/>
        <rFont val="標楷體"/>
        <family val="4"/>
        <charset val="136"/>
      </rPr>
      <t>：投資用不動產為素地或未能符合即時利用並有收益認定基準且報經主管機關核准展延期限者加計風險資本額調整計算表」第</t>
    </r>
    <r>
      <rPr>
        <sz val="12"/>
        <color theme="1"/>
        <rFont val="Times New Roman"/>
        <family val="1"/>
      </rPr>
      <t>(2)</t>
    </r>
    <r>
      <rPr>
        <sz val="12"/>
        <color theme="1"/>
        <rFont val="標楷體"/>
        <family val="4"/>
        <charset val="136"/>
      </rPr>
      <t>欄第</t>
    </r>
    <r>
      <rPr>
        <sz val="12"/>
        <color theme="1"/>
        <rFont val="Times New Roman"/>
        <family val="1"/>
      </rPr>
      <t>(2)</t>
    </r>
    <r>
      <rPr>
        <sz val="12"/>
        <color theme="1"/>
        <rFont val="標楷體"/>
        <family val="4"/>
        <charset val="136"/>
      </rPr>
      <t>列</t>
    </r>
    <phoneticPr fontId="28" type="noConversion"/>
  </si>
  <si>
    <r>
      <t xml:space="preserve">1.3.1.2.1.2 </t>
    </r>
    <r>
      <rPr>
        <sz val="12"/>
        <color theme="1"/>
        <rFont val="標楷體"/>
        <family val="4"/>
        <charset val="136"/>
      </rPr>
      <t>不動產投資為素地或未能符合即時利用並有收益認定基準者</t>
    </r>
    <phoneticPr fontId="28" type="noConversion"/>
  </si>
  <si>
    <r>
      <rPr>
        <sz val="12"/>
        <color theme="1"/>
        <rFont val="標楷體"/>
        <family val="4"/>
        <charset val="136"/>
      </rPr>
      <t>「表</t>
    </r>
    <r>
      <rPr>
        <sz val="12"/>
        <color theme="1"/>
        <rFont val="Times New Roman"/>
        <family val="1"/>
      </rPr>
      <t>30-8-4</t>
    </r>
    <r>
      <rPr>
        <sz val="12"/>
        <color theme="1"/>
        <rFont val="標楷體"/>
        <family val="4"/>
        <charset val="136"/>
      </rPr>
      <t>：投資用不動產為素地或未能符合即時利用並有收益認定基準且報經主管機關核准展延期限者加計風險資本額調整計算表」第</t>
    </r>
    <r>
      <rPr>
        <sz val="12"/>
        <color theme="1"/>
        <rFont val="Times New Roman"/>
        <family val="1"/>
      </rPr>
      <t>(2)</t>
    </r>
    <r>
      <rPr>
        <sz val="12"/>
        <color theme="1"/>
        <rFont val="標楷體"/>
        <family val="4"/>
        <charset val="136"/>
      </rPr>
      <t>欄第</t>
    </r>
    <r>
      <rPr>
        <sz val="12"/>
        <color theme="1"/>
        <rFont val="Times New Roman"/>
        <family val="1"/>
      </rPr>
      <t>(2)</t>
    </r>
    <r>
      <rPr>
        <sz val="12"/>
        <color theme="1"/>
        <rFont val="標楷體"/>
        <family val="4"/>
        <charset val="136"/>
      </rPr>
      <t>列</t>
    </r>
    <phoneticPr fontId="28" type="noConversion"/>
  </si>
  <si>
    <r>
      <t xml:space="preserve">1.3.1.2.2 </t>
    </r>
    <r>
      <rPr>
        <sz val="12"/>
        <color theme="1"/>
        <rFont val="標楷體"/>
        <family val="4"/>
        <charset val="136"/>
      </rPr>
      <t>經法院拍賣取得</t>
    </r>
    <phoneticPr fontId="28" type="noConversion"/>
  </si>
  <si>
    <r>
      <t xml:space="preserve">1.3.1.2.2.1 </t>
    </r>
    <r>
      <rPr>
        <sz val="12"/>
        <color theme="1"/>
        <rFont val="標楷體"/>
        <family val="4"/>
        <charset val="136"/>
      </rPr>
      <t>經法院拍賣取得</t>
    </r>
    <r>
      <rPr>
        <sz val="12"/>
        <color theme="1"/>
        <rFont val="Times New Roman"/>
        <family val="1"/>
      </rPr>
      <t>(</t>
    </r>
    <r>
      <rPr>
        <sz val="12"/>
        <color theme="1"/>
        <rFont val="標楷體"/>
        <family val="4"/>
        <charset val="136"/>
      </rPr>
      <t>除</t>
    </r>
    <r>
      <rPr>
        <sz val="12"/>
        <color theme="1"/>
        <rFont val="Times New Roman"/>
        <family val="1"/>
      </rPr>
      <t>1.3.1.2.2.2)</t>
    </r>
    <phoneticPr fontId="28" type="noConversion"/>
  </si>
  <si>
    <r>
      <rPr>
        <sz val="12"/>
        <color theme="1"/>
        <rFont val="標楷體"/>
        <family val="4"/>
        <charset val="136"/>
      </rPr>
      <t>「表</t>
    </r>
    <r>
      <rPr>
        <sz val="12"/>
        <color theme="1"/>
        <rFont val="Times New Roman"/>
        <family val="1"/>
      </rPr>
      <t>13-2</t>
    </r>
    <r>
      <rPr>
        <sz val="12"/>
        <color theme="1"/>
        <rFont val="標楷體"/>
        <family val="4"/>
        <charset val="136"/>
      </rPr>
      <t>：不動產餘額明細表（總計）」第</t>
    </r>
    <r>
      <rPr>
        <sz val="12"/>
        <color theme="1"/>
        <rFont val="Times New Roman"/>
        <family val="1"/>
      </rPr>
      <t>(6)</t>
    </r>
    <r>
      <rPr>
        <sz val="12"/>
        <color theme="1"/>
        <rFont val="標楷體"/>
        <family val="4"/>
        <charset val="136"/>
      </rPr>
      <t>欄第</t>
    </r>
    <r>
      <rPr>
        <sz val="12"/>
        <color theme="1"/>
        <rFont val="Times New Roman"/>
        <family val="1"/>
      </rPr>
      <t>(5)</t>
    </r>
    <r>
      <rPr>
        <sz val="12"/>
        <color theme="1"/>
        <rFont val="標楷體"/>
        <family val="4"/>
        <charset val="136"/>
      </rPr>
      <t>列</t>
    </r>
    <r>
      <rPr>
        <sz val="12"/>
        <color theme="1"/>
        <rFont val="Times New Roman"/>
        <family val="1"/>
      </rPr>
      <t>+</t>
    </r>
    <r>
      <rPr>
        <sz val="12"/>
        <color theme="1"/>
        <rFont val="標楷體"/>
        <family val="4"/>
        <charset val="136"/>
      </rPr>
      <t>「表</t>
    </r>
    <r>
      <rPr>
        <sz val="12"/>
        <color theme="1"/>
        <rFont val="Times New Roman"/>
        <family val="1"/>
      </rPr>
      <t>30-8-3</t>
    </r>
    <r>
      <rPr>
        <sz val="12"/>
        <color theme="1"/>
        <rFont val="標楷體"/>
        <family val="4"/>
        <charset val="136"/>
      </rPr>
      <t>：不動產投資採市價評價計入自有資本調整計算表」第</t>
    </r>
    <r>
      <rPr>
        <sz val="12"/>
        <color theme="1"/>
        <rFont val="Times New Roman"/>
        <family val="1"/>
      </rPr>
      <t>(11)</t>
    </r>
    <r>
      <rPr>
        <sz val="12"/>
        <color theme="1"/>
        <rFont val="標楷體"/>
        <family val="4"/>
        <charset val="136"/>
      </rPr>
      <t>欄第</t>
    </r>
    <r>
      <rPr>
        <sz val="12"/>
        <color theme="1"/>
        <rFont val="Times New Roman"/>
        <family val="1"/>
      </rPr>
      <t>(4)</t>
    </r>
    <r>
      <rPr>
        <sz val="12"/>
        <color theme="1"/>
        <rFont val="標楷體"/>
        <family val="4"/>
        <charset val="136"/>
      </rPr>
      <t>列</t>
    </r>
    <r>
      <rPr>
        <sz val="12"/>
        <color theme="1"/>
        <rFont val="Times New Roman"/>
        <family val="1"/>
      </rPr>
      <t>-</t>
    </r>
    <r>
      <rPr>
        <sz val="12"/>
        <color theme="1"/>
        <rFont val="標楷體"/>
        <family val="4"/>
        <charset val="136"/>
      </rPr>
      <t>「表</t>
    </r>
    <r>
      <rPr>
        <sz val="12"/>
        <color theme="1"/>
        <rFont val="Times New Roman"/>
        <family val="1"/>
      </rPr>
      <t>30-8-4</t>
    </r>
    <r>
      <rPr>
        <sz val="12"/>
        <color theme="1"/>
        <rFont val="標楷體"/>
        <family val="4"/>
        <charset val="136"/>
      </rPr>
      <t>：投資用不動產為素地或未能符合即時利用並有收益認定基準且報經主管機關核准展延期限者加計風險資本額調整計算表」第</t>
    </r>
    <r>
      <rPr>
        <sz val="12"/>
        <color theme="1"/>
        <rFont val="Times New Roman"/>
        <family val="1"/>
      </rPr>
      <t>(2)</t>
    </r>
    <r>
      <rPr>
        <sz val="12"/>
        <color theme="1"/>
        <rFont val="標楷體"/>
        <family val="4"/>
        <charset val="136"/>
      </rPr>
      <t>欄第</t>
    </r>
    <r>
      <rPr>
        <sz val="12"/>
        <color theme="1"/>
        <rFont val="Times New Roman"/>
        <family val="1"/>
      </rPr>
      <t>(3)</t>
    </r>
    <r>
      <rPr>
        <sz val="12"/>
        <color theme="1"/>
        <rFont val="標楷體"/>
        <family val="4"/>
        <charset val="136"/>
      </rPr>
      <t>列</t>
    </r>
    <phoneticPr fontId="28" type="noConversion"/>
  </si>
  <si>
    <r>
      <t xml:space="preserve">1.3.1.2.2.2 </t>
    </r>
    <r>
      <rPr>
        <sz val="12"/>
        <color theme="1"/>
        <rFont val="標楷體"/>
        <family val="4"/>
        <charset val="136"/>
      </rPr>
      <t>不動產投資為素地或未能符合即時利用並有收益認定基準者</t>
    </r>
    <phoneticPr fontId="28" type="noConversion"/>
  </si>
  <si>
    <r>
      <rPr>
        <sz val="12"/>
        <color theme="1"/>
        <rFont val="標楷體"/>
        <family val="4"/>
        <charset val="136"/>
      </rPr>
      <t>「表</t>
    </r>
    <r>
      <rPr>
        <sz val="12"/>
        <color theme="1"/>
        <rFont val="Times New Roman"/>
        <family val="1"/>
      </rPr>
      <t>30-8-4</t>
    </r>
    <r>
      <rPr>
        <sz val="12"/>
        <color theme="1"/>
        <rFont val="標楷體"/>
        <family val="4"/>
        <charset val="136"/>
      </rPr>
      <t>：投資用不動產為素地或未能符合即時利用並有收益認定基準且報經主管機關核准展延期限者加計風險資本額調整計算表」第</t>
    </r>
    <r>
      <rPr>
        <sz val="12"/>
        <color theme="1"/>
        <rFont val="Times New Roman"/>
        <family val="1"/>
      </rPr>
      <t>(2)</t>
    </r>
    <r>
      <rPr>
        <sz val="12"/>
        <color theme="1"/>
        <rFont val="標楷體"/>
        <family val="4"/>
        <charset val="136"/>
      </rPr>
      <t>欄第</t>
    </r>
    <r>
      <rPr>
        <sz val="12"/>
        <color theme="1"/>
        <rFont val="Times New Roman"/>
        <family val="1"/>
      </rPr>
      <t>(3)</t>
    </r>
    <r>
      <rPr>
        <sz val="12"/>
        <color theme="1"/>
        <rFont val="標楷體"/>
        <family val="4"/>
        <charset val="136"/>
      </rPr>
      <t>列</t>
    </r>
    <phoneticPr fontId="28" type="noConversion"/>
  </si>
  <si>
    <r>
      <t xml:space="preserve">1.3.2 </t>
    </r>
    <r>
      <rPr>
        <sz val="12"/>
        <color theme="1"/>
        <rFont val="標楷體"/>
        <family val="4"/>
        <charset val="136"/>
      </rPr>
      <t>自用不動產</t>
    </r>
    <phoneticPr fontId="28" type="noConversion"/>
  </si>
  <si>
    <r>
      <rPr>
        <sz val="12"/>
        <color theme="1"/>
        <rFont val="標楷體"/>
        <family val="4"/>
        <charset val="136"/>
      </rPr>
      <t>「表</t>
    </r>
    <r>
      <rPr>
        <sz val="12"/>
        <color theme="1"/>
        <rFont val="Times New Roman"/>
        <family val="1"/>
      </rPr>
      <t>13-2</t>
    </r>
    <r>
      <rPr>
        <sz val="12"/>
        <color theme="1"/>
        <rFont val="標楷體"/>
        <family val="4"/>
        <charset val="136"/>
      </rPr>
      <t>：不動產餘額明細表（總計）」第</t>
    </r>
    <r>
      <rPr>
        <sz val="12"/>
        <color theme="1"/>
        <rFont val="Times New Roman"/>
        <family val="1"/>
      </rPr>
      <t>(6)</t>
    </r>
    <r>
      <rPr>
        <sz val="12"/>
        <color theme="1"/>
        <rFont val="標楷體"/>
        <family val="4"/>
        <charset val="136"/>
      </rPr>
      <t>欄第</t>
    </r>
    <r>
      <rPr>
        <sz val="12"/>
        <color theme="1"/>
        <rFont val="Times New Roman"/>
        <family val="1"/>
      </rPr>
      <t>(1)</t>
    </r>
    <r>
      <rPr>
        <sz val="12"/>
        <color theme="1"/>
        <rFont val="標楷體"/>
        <family val="4"/>
        <charset val="136"/>
      </rPr>
      <t>列</t>
    </r>
    <phoneticPr fontId="28" type="noConversion"/>
  </si>
  <si>
    <r>
      <t xml:space="preserve">1.4 </t>
    </r>
    <r>
      <rPr>
        <sz val="12"/>
        <color theme="1"/>
        <rFont val="標楷體"/>
        <family val="4"/>
        <charset val="136"/>
      </rPr>
      <t>放款</t>
    </r>
    <phoneticPr fontId="28" type="noConversion"/>
  </si>
  <si>
    <r>
      <t xml:space="preserve">1.4.1 </t>
    </r>
    <r>
      <rPr>
        <sz val="12"/>
        <color theme="1"/>
        <rFont val="標楷體"/>
        <family val="4"/>
        <charset val="136"/>
      </rPr>
      <t>擔保放款</t>
    </r>
    <phoneticPr fontId="28" type="noConversion"/>
  </si>
  <si>
    <r>
      <t xml:space="preserve">1.4.1.1 </t>
    </r>
    <r>
      <rPr>
        <sz val="12"/>
        <color theme="1"/>
        <rFont val="標楷體"/>
        <family val="4"/>
        <charset val="136"/>
      </rPr>
      <t>不動產擔保放款</t>
    </r>
    <phoneticPr fontId="28" type="noConversion"/>
  </si>
  <si>
    <r>
      <rPr>
        <sz val="12"/>
        <color theme="1"/>
        <rFont val="標楷體"/>
        <family val="4"/>
        <charset val="136"/>
      </rPr>
      <t>「表</t>
    </r>
    <r>
      <rPr>
        <sz val="12"/>
        <color theme="1"/>
        <rFont val="Times New Roman"/>
        <family val="1"/>
      </rPr>
      <t>05-1</t>
    </r>
    <r>
      <rPr>
        <sz val="12"/>
        <color theme="1"/>
        <rFont val="標楷體"/>
        <family val="4"/>
        <charset val="136"/>
      </rPr>
      <t>：資金運用表」第</t>
    </r>
    <r>
      <rPr>
        <sz val="12"/>
        <color theme="1"/>
        <rFont val="Times New Roman"/>
        <family val="1"/>
      </rPr>
      <t>(5)</t>
    </r>
    <r>
      <rPr>
        <sz val="12"/>
        <color theme="1"/>
        <rFont val="標楷體"/>
        <family val="4"/>
        <charset val="136"/>
      </rPr>
      <t>欄第</t>
    </r>
    <r>
      <rPr>
        <sz val="12"/>
        <color theme="1"/>
        <rFont val="Times New Roman"/>
        <family val="1"/>
      </rPr>
      <t>(97+203)</t>
    </r>
    <r>
      <rPr>
        <sz val="12"/>
        <color theme="1"/>
        <rFont val="標楷體"/>
        <family val="4"/>
        <charset val="136"/>
      </rPr>
      <t>列</t>
    </r>
    <phoneticPr fontId="28" type="noConversion"/>
  </si>
  <si>
    <r>
      <t xml:space="preserve">1.4.1.2 </t>
    </r>
    <r>
      <rPr>
        <sz val="12"/>
        <color theme="1"/>
        <rFont val="標楷體"/>
        <family val="4"/>
        <charset val="136"/>
      </rPr>
      <t>動產擔保放款</t>
    </r>
    <phoneticPr fontId="28" type="noConversion"/>
  </si>
  <si>
    <r>
      <rPr>
        <sz val="12"/>
        <color theme="1"/>
        <rFont val="標楷體"/>
        <family val="4"/>
        <charset val="136"/>
      </rPr>
      <t>「表</t>
    </r>
    <r>
      <rPr>
        <sz val="12"/>
        <color theme="1"/>
        <rFont val="Times New Roman"/>
        <family val="1"/>
      </rPr>
      <t>05-1</t>
    </r>
    <r>
      <rPr>
        <sz val="12"/>
        <color theme="1"/>
        <rFont val="標楷體"/>
        <family val="4"/>
        <charset val="136"/>
      </rPr>
      <t>：資金運用表」第</t>
    </r>
    <r>
      <rPr>
        <sz val="12"/>
        <color theme="1"/>
        <rFont val="Times New Roman"/>
        <family val="1"/>
      </rPr>
      <t>(5)</t>
    </r>
    <r>
      <rPr>
        <sz val="12"/>
        <color theme="1"/>
        <rFont val="標楷體"/>
        <family val="4"/>
        <charset val="136"/>
      </rPr>
      <t>欄第</t>
    </r>
    <r>
      <rPr>
        <sz val="12"/>
        <color theme="1"/>
        <rFont val="Times New Roman"/>
        <family val="1"/>
      </rPr>
      <t>(98+204)</t>
    </r>
    <r>
      <rPr>
        <sz val="12"/>
        <color theme="1"/>
        <rFont val="標楷體"/>
        <family val="4"/>
        <charset val="136"/>
      </rPr>
      <t>列</t>
    </r>
    <phoneticPr fontId="28" type="noConversion"/>
  </si>
  <si>
    <r>
      <t xml:space="preserve">1.4.1.3 </t>
    </r>
    <r>
      <rPr>
        <sz val="12"/>
        <color theme="1"/>
        <rFont val="標楷體"/>
        <family val="4"/>
        <charset val="136"/>
      </rPr>
      <t>有價證券質押放款</t>
    </r>
    <phoneticPr fontId="28" type="noConversion"/>
  </si>
  <si>
    <r>
      <rPr>
        <sz val="12"/>
        <color theme="1"/>
        <rFont val="標楷體"/>
        <family val="4"/>
        <charset val="136"/>
      </rPr>
      <t>「表</t>
    </r>
    <r>
      <rPr>
        <sz val="12"/>
        <color theme="1"/>
        <rFont val="Times New Roman"/>
        <family val="1"/>
      </rPr>
      <t>05-1</t>
    </r>
    <r>
      <rPr>
        <sz val="12"/>
        <color theme="1"/>
        <rFont val="標楷體"/>
        <family val="4"/>
        <charset val="136"/>
      </rPr>
      <t>：資金運用表」第</t>
    </r>
    <r>
      <rPr>
        <sz val="12"/>
        <color theme="1"/>
        <rFont val="Times New Roman"/>
        <family val="1"/>
      </rPr>
      <t>(5)</t>
    </r>
    <r>
      <rPr>
        <sz val="12"/>
        <color theme="1"/>
        <rFont val="標楷體"/>
        <family val="4"/>
        <charset val="136"/>
      </rPr>
      <t>欄第</t>
    </r>
    <r>
      <rPr>
        <sz val="12"/>
        <color theme="1"/>
        <rFont val="Times New Roman"/>
        <family val="1"/>
      </rPr>
      <t>(99+205)</t>
    </r>
    <r>
      <rPr>
        <sz val="12"/>
        <color theme="1"/>
        <rFont val="標楷體"/>
        <family val="4"/>
        <charset val="136"/>
      </rPr>
      <t>列</t>
    </r>
    <phoneticPr fontId="28" type="noConversion"/>
  </si>
  <si>
    <r>
      <t xml:space="preserve">1.4.1.4 </t>
    </r>
    <r>
      <rPr>
        <sz val="12"/>
        <color theme="1"/>
        <rFont val="標楷體"/>
        <family val="4"/>
        <charset val="136"/>
      </rPr>
      <t>銀行保證放款</t>
    </r>
    <phoneticPr fontId="28" type="noConversion"/>
  </si>
  <si>
    <r>
      <rPr>
        <sz val="12"/>
        <color theme="1"/>
        <rFont val="標楷體"/>
        <family val="4"/>
        <charset val="136"/>
      </rPr>
      <t>「表</t>
    </r>
    <r>
      <rPr>
        <sz val="12"/>
        <color theme="1"/>
        <rFont val="Times New Roman"/>
        <family val="1"/>
      </rPr>
      <t>05-1</t>
    </r>
    <r>
      <rPr>
        <sz val="12"/>
        <color theme="1"/>
        <rFont val="標楷體"/>
        <family val="4"/>
        <charset val="136"/>
      </rPr>
      <t>：資金運用表」第</t>
    </r>
    <r>
      <rPr>
        <sz val="12"/>
        <color theme="1"/>
        <rFont val="Times New Roman"/>
        <family val="1"/>
      </rPr>
      <t>(5)</t>
    </r>
    <r>
      <rPr>
        <sz val="12"/>
        <color theme="1"/>
        <rFont val="標楷體"/>
        <family val="4"/>
        <charset val="136"/>
      </rPr>
      <t>欄第</t>
    </r>
    <r>
      <rPr>
        <sz val="12"/>
        <color theme="1"/>
        <rFont val="Times New Roman"/>
        <family val="1"/>
      </rPr>
      <t>(100+206)</t>
    </r>
    <r>
      <rPr>
        <sz val="12"/>
        <color theme="1"/>
        <rFont val="標楷體"/>
        <family val="4"/>
        <charset val="136"/>
      </rPr>
      <t>列</t>
    </r>
    <phoneticPr fontId="28" type="noConversion"/>
  </si>
  <si>
    <r>
      <t xml:space="preserve">1.5 </t>
    </r>
    <r>
      <rPr>
        <sz val="12"/>
        <color theme="1"/>
        <rFont val="標楷體"/>
        <family val="4"/>
        <charset val="136"/>
      </rPr>
      <t>其他投資資產</t>
    </r>
    <phoneticPr fontId="28" type="noConversion"/>
  </si>
  <si>
    <r>
      <t>1.5.1</t>
    </r>
    <r>
      <rPr>
        <sz val="12"/>
        <color theme="1"/>
        <rFont val="標楷體"/>
        <family val="4"/>
        <charset val="136"/>
      </rPr>
      <t>專案運用、公共及社會福利事業與其他主管機關核准項目</t>
    </r>
    <r>
      <rPr>
        <sz val="12"/>
        <color theme="1"/>
        <rFont val="Times New Roman"/>
        <family val="1"/>
      </rPr>
      <t>(</t>
    </r>
    <r>
      <rPr>
        <sz val="12"/>
        <color theme="1"/>
        <rFont val="標楷體"/>
        <family val="4"/>
        <charset val="136"/>
      </rPr>
      <t>註</t>
    </r>
    <r>
      <rPr>
        <sz val="12"/>
        <color theme="1"/>
        <rFont val="Times New Roman"/>
        <family val="1"/>
      </rPr>
      <t>3)</t>
    </r>
    <phoneticPr fontId="28" type="noConversion"/>
  </si>
  <si>
    <r>
      <t>1.5.1.1</t>
    </r>
    <r>
      <rPr>
        <sz val="12"/>
        <color theme="1"/>
        <rFont val="標楷體"/>
        <family val="4"/>
        <charset val="136"/>
      </rPr>
      <t>政策性</t>
    </r>
    <phoneticPr fontId="28" type="noConversion"/>
  </si>
  <si>
    <r>
      <rPr>
        <sz val="12"/>
        <color theme="1"/>
        <rFont val="標楷體"/>
        <family val="4"/>
        <charset val="136"/>
      </rPr>
      <t>「表</t>
    </r>
    <r>
      <rPr>
        <sz val="12"/>
        <color theme="1"/>
        <rFont val="Times New Roman"/>
        <family val="1"/>
      </rPr>
      <t>05-1</t>
    </r>
    <r>
      <rPr>
        <sz val="12"/>
        <color theme="1"/>
        <rFont val="標楷體"/>
        <family val="4"/>
        <charset val="136"/>
      </rPr>
      <t>：資金運用表」第</t>
    </r>
    <r>
      <rPr>
        <sz val="12"/>
        <color theme="1"/>
        <rFont val="Times New Roman"/>
        <family val="1"/>
      </rPr>
      <t>(5)</t>
    </r>
    <r>
      <rPr>
        <sz val="12"/>
        <color theme="1"/>
        <rFont val="標楷體"/>
        <family val="4"/>
        <charset val="136"/>
      </rPr>
      <t>欄第</t>
    </r>
    <r>
      <rPr>
        <sz val="12"/>
        <color theme="1"/>
        <rFont val="Times New Roman"/>
        <family val="1"/>
      </rPr>
      <t>(199)</t>
    </r>
    <r>
      <rPr>
        <sz val="12"/>
        <color theme="1"/>
        <rFont val="標楷體"/>
        <family val="4"/>
        <charset val="136"/>
      </rPr>
      <t>列</t>
    </r>
    <phoneticPr fontId="28" type="noConversion"/>
  </si>
  <si>
    <r>
      <t>1.5.1.2</t>
    </r>
    <r>
      <rPr>
        <sz val="12"/>
        <color theme="1"/>
        <rFont val="標楷體"/>
        <family val="4"/>
        <charset val="136"/>
      </rPr>
      <t>創業投資</t>
    </r>
    <phoneticPr fontId="28" type="noConversion"/>
  </si>
  <si>
    <r>
      <rPr>
        <sz val="12"/>
        <color theme="1"/>
        <rFont val="標楷體"/>
        <family val="4"/>
        <charset val="136"/>
      </rPr>
      <t>「表</t>
    </r>
    <r>
      <rPr>
        <sz val="12"/>
        <color theme="1"/>
        <rFont val="Times New Roman"/>
        <family val="1"/>
      </rPr>
      <t>10-3</t>
    </r>
    <r>
      <rPr>
        <sz val="12"/>
        <color theme="1"/>
        <rFont val="標楷體"/>
        <family val="4"/>
        <charset val="136"/>
      </rPr>
      <t>：關係人股票投資明細表」第</t>
    </r>
    <r>
      <rPr>
        <sz val="12"/>
        <color theme="1"/>
        <rFont val="Times New Roman"/>
        <family val="1"/>
      </rPr>
      <t>(6+7)</t>
    </r>
    <r>
      <rPr>
        <sz val="12"/>
        <color theme="1"/>
        <rFont val="標楷體"/>
        <family val="4"/>
        <charset val="136"/>
      </rPr>
      <t>欄第</t>
    </r>
    <r>
      <rPr>
        <sz val="12"/>
        <color theme="1"/>
        <rFont val="Times New Roman"/>
        <family val="1"/>
      </rPr>
      <t>(20)</t>
    </r>
    <r>
      <rPr>
        <sz val="12"/>
        <color theme="1"/>
        <rFont val="標楷體"/>
        <family val="4"/>
        <charset val="136"/>
      </rPr>
      <t>列</t>
    </r>
    <r>
      <rPr>
        <sz val="12"/>
        <color theme="1"/>
        <rFont val="Times New Roman"/>
        <family val="1"/>
      </rPr>
      <t>+</t>
    </r>
    <r>
      <rPr>
        <sz val="12"/>
        <color theme="1"/>
        <rFont val="標楷體"/>
        <family val="4"/>
        <charset val="136"/>
      </rPr>
      <t>「表</t>
    </r>
    <r>
      <rPr>
        <sz val="12"/>
        <color theme="1"/>
        <rFont val="Times New Roman"/>
        <family val="1"/>
      </rPr>
      <t>10-4</t>
    </r>
    <r>
      <rPr>
        <sz val="12"/>
        <color theme="1"/>
        <rFont val="標楷體"/>
        <family val="4"/>
        <charset val="136"/>
      </rPr>
      <t>：非關係人股票投資明細表」第</t>
    </r>
    <r>
      <rPr>
        <sz val="12"/>
        <color theme="1"/>
        <rFont val="Times New Roman"/>
        <family val="1"/>
      </rPr>
      <t>(5)</t>
    </r>
    <r>
      <rPr>
        <sz val="12"/>
        <color theme="1"/>
        <rFont val="標楷體"/>
        <family val="4"/>
        <charset val="136"/>
      </rPr>
      <t>欄第</t>
    </r>
    <r>
      <rPr>
        <sz val="12"/>
        <color theme="1"/>
        <rFont val="Times New Roman"/>
        <family val="1"/>
      </rPr>
      <t>(16)</t>
    </r>
    <r>
      <rPr>
        <sz val="12"/>
        <color theme="1"/>
        <rFont val="標楷體"/>
        <family val="4"/>
        <charset val="136"/>
      </rPr>
      <t>列</t>
    </r>
    <phoneticPr fontId="30" type="noConversion"/>
  </si>
  <si>
    <r>
      <t>1.5.1.3</t>
    </r>
    <r>
      <rPr>
        <sz val="12"/>
        <color theme="1"/>
        <rFont val="標楷體"/>
        <family val="4"/>
        <charset val="136"/>
      </rPr>
      <t>公共投資</t>
    </r>
    <r>
      <rPr>
        <sz val="12"/>
        <color theme="1"/>
        <rFont val="新細明體"/>
        <family val="1"/>
        <charset val="136"/>
      </rPr>
      <t>、</t>
    </r>
    <r>
      <rPr>
        <sz val="12"/>
        <color theme="1"/>
        <rFont val="Times New Roman"/>
        <family val="1"/>
      </rPr>
      <t>5+2</t>
    </r>
    <r>
      <rPr>
        <sz val="12"/>
        <color theme="1"/>
        <rFont val="標楷體"/>
        <family val="4"/>
        <charset val="136"/>
      </rPr>
      <t>及六大核心產業</t>
    </r>
    <phoneticPr fontId="28" type="noConversion"/>
  </si>
  <si>
    <r>
      <rPr>
        <sz val="12"/>
        <color theme="1"/>
        <rFont val="標楷體"/>
        <family val="4"/>
        <charset val="136"/>
      </rPr>
      <t>「表</t>
    </r>
    <r>
      <rPr>
        <sz val="12"/>
        <color theme="1"/>
        <rFont val="Times New Roman"/>
        <family val="1"/>
      </rPr>
      <t>05-1</t>
    </r>
    <r>
      <rPr>
        <sz val="12"/>
        <color theme="1"/>
        <rFont val="標楷體"/>
        <family val="4"/>
        <charset val="136"/>
      </rPr>
      <t>：資金運用表」第</t>
    </r>
    <r>
      <rPr>
        <sz val="12"/>
        <color theme="1"/>
        <rFont val="Times New Roman"/>
        <family val="1"/>
      </rPr>
      <t>(5)</t>
    </r>
    <r>
      <rPr>
        <sz val="12"/>
        <color theme="1"/>
        <rFont val="標楷體"/>
        <family val="4"/>
        <charset val="136"/>
      </rPr>
      <t>欄第</t>
    </r>
    <r>
      <rPr>
        <sz val="12"/>
        <color theme="1"/>
        <rFont val="Times New Roman"/>
        <family val="1"/>
      </rPr>
      <t>(207)</t>
    </r>
    <r>
      <rPr>
        <sz val="12"/>
        <color theme="1"/>
        <rFont val="標楷體"/>
        <family val="4"/>
        <charset val="136"/>
      </rPr>
      <t>列－「表</t>
    </r>
    <r>
      <rPr>
        <sz val="12"/>
        <color theme="1"/>
        <rFont val="Times New Roman"/>
        <family val="4"/>
      </rPr>
      <t>30-14-1</t>
    </r>
    <r>
      <rPr>
        <sz val="12"/>
        <color theme="1"/>
        <rFont val="標楷體"/>
        <family val="4"/>
        <charset val="136"/>
      </rPr>
      <t>：公司上市股票及基金</t>
    </r>
    <r>
      <rPr>
        <sz val="12"/>
        <color theme="1"/>
        <rFont val="Calibri"/>
        <family val="4"/>
        <charset val="161"/>
      </rPr>
      <t>β</t>
    </r>
    <r>
      <rPr>
        <sz val="12"/>
        <color theme="1"/>
        <rFont val="標楷體"/>
        <family val="4"/>
        <charset val="136"/>
      </rPr>
      <t>值計算表」國內發行但其投資區域包含國外之公共投資、</t>
    </r>
    <r>
      <rPr>
        <sz val="12"/>
        <color theme="1"/>
        <rFont val="Times New Roman"/>
        <family val="4"/>
      </rPr>
      <t>5+2</t>
    </r>
    <r>
      <rPr>
        <sz val="12"/>
        <color theme="1"/>
        <rFont val="標楷體"/>
        <family val="4"/>
        <charset val="136"/>
      </rPr>
      <t>及六大核心產業</t>
    </r>
    <phoneticPr fontId="30" type="noConversion"/>
  </si>
  <si>
    <r>
      <t>1.5.2</t>
    </r>
    <r>
      <rPr>
        <sz val="12"/>
        <color theme="1"/>
        <rFont val="標楷體"/>
        <family val="4"/>
        <charset val="136"/>
      </rPr>
      <t>其他投資</t>
    </r>
    <phoneticPr fontId="28" type="noConversion"/>
  </si>
  <si>
    <r>
      <t xml:space="preserve">1.5.2.1 </t>
    </r>
    <r>
      <rPr>
        <sz val="12"/>
        <color theme="1"/>
        <rFont val="標楷體"/>
        <family val="4"/>
        <charset val="136"/>
      </rPr>
      <t>信託受益權</t>
    </r>
    <phoneticPr fontId="28" type="noConversion"/>
  </si>
  <si>
    <r>
      <rPr>
        <sz val="12"/>
        <color theme="1"/>
        <rFont val="標楷體"/>
        <family val="4"/>
        <charset val="136"/>
      </rPr>
      <t>「表</t>
    </r>
    <r>
      <rPr>
        <sz val="12"/>
        <color theme="1"/>
        <rFont val="Times New Roman"/>
        <family val="1"/>
      </rPr>
      <t>05-1</t>
    </r>
    <r>
      <rPr>
        <sz val="12"/>
        <color theme="1"/>
        <rFont val="標楷體"/>
        <family val="4"/>
        <charset val="136"/>
      </rPr>
      <t>：資金運用表」第</t>
    </r>
    <r>
      <rPr>
        <sz val="12"/>
        <color theme="1"/>
        <rFont val="Times New Roman"/>
        <family val="1"/>
      </rPr>
      <t>(5)</t>
    </r>
    <r>
      <rPr>
        <sz val="12"/>
        <color theme="1"/>
        <rFont val="標楷體"/>
        <family val="4"/>
        <charset val="136"/>
      </rPr>
      <t>欄第</t>
    </r>
    <r>
      <rPr>
        <sz val="12"/>
        <color theme="1"/>
        <rFont val="Times New Roman"/>
        <family val="1"/>
      </rPr>
      <t>(235)</t>
    </r>
    <r>
      <rPr>
        <sz val="12"/>
        <color theme="1"/>
        <rFont val="標楷體"/>
        <family val="4"/>
        <charset val="136"/>
      </rPr>
      <t>列</t>
    </r>
    <phoneticPr fontId="28" type="noConversion"/>
  </si>
  <si>
    <r>
      <t xml:space="preserve">1.5.2.2 </t>
    </r>
    <r>
      <rPr>
        <sz val="12"/>
        <color theme="1"/>
        <rFont val="標楷體"/>
        <family val="4"/>
        <charset val="136"/>
      </rPr>
      <t>組合式存款</t>
    </r>
    <phoneticPr fontId="28" type="noConversion"/>
  </si>
  <si>
    <r>
      <t>1.5.2.2.1 "100%"</t>
    </r>
    <r>
      <rPr>
        <sz val="12"/>
        <color theme="1"/>
        <rFont val="標楷體"/>
        <family val="4"/>
        <charset val="136"/>
      </rPr>
      <t>保本組合式存款</t>
    </r>
    <phoneticPr fontId="30" type="noConversion"/>
  </si>
  <si>
    <r>
      <rPr>
        <sz val="12"/>
        <color theme="1"/>
        <rFont val="標楷體"/>
        <family val="4"/>
        <charset val="136"/>
      </rPr>
      <t>風險資本額計算來源「表</t>
    </r>
    <r>
      <rPr>
        <sz val="12"/>
        <color theme="1"/>
        <rFont val="Times New Roman"/>
        <family val="1"/>
      </rPr>
      <t>30-3-3</t>
    </r>
    <r>
      <rPr>
        <sz val="12"/>
        <color theme="1"/>
        <rFont val="標楷體"/>
        <family val="4"/>
        <charset val="136"/>
      </rPr>
      <t>：組合式存款風險資本額計算表」第</t>
    </r>
    <r>
      <rPr>
        <sz val="12"/>
        <color theme="1"/>
        <rFont val="Times New Roman"/>
        <family val="1"/>
      </rPr>
      <t>(11)</t>
    </r>
    <r>
      <rPr>
        <sz val="12"/>
        <color theme="1"/>
        <rFont val="標楷體"/>
        <family val="4"/>
        <charset val="136"/>
      </rPr>
      <t>欄第</t>
    </r>
    <r>
      <rPr>
        <sz val="12"/>
        <color theme="1"/>
        <rFont val="Times New Roman"/>
        <family val="1"/>
      </rPr>
      <t>(22)</t>
    </r>
    <r>
      <rPr>
        <sz val="12"/>
        <color theme="1"/>
        <rFont val="標楷體"/>
        <family val="4"/>
        <charset val="136"/>
      </rPr>
      <t>列</t>
    </r>
    <phoneticPr fontId="28" type="noConversion"/>
  </si>
  <si>
    <r>
      <t>1.5.2.2.2 "90%"</t>
    </r>
    <r>
      <rPr>
        <sz val="12"/>
        <color theme="1"/>
        <rFont val="標楷體"/>
        <family val="4"/>
        <charset val="136"/>
      </rPr>
      <t>保本組合式存款</t>
    </r>
    <phoneticPr fontId="30" type="noConversion"/>
  </si>
  <si>
    <r>
      <rPr>
        <sz val="12"/>
        <color theme="1"/>
        <rFont val="標楷體"/>
        <family val="4"/>
        <charset val="136"/>
      </rPr>
      <t>風險資本額計算來源「表</t>
    </r>
    <r>
      <rPr>
        <sz val="12"/>
        <color theme="1"/>
        <rFont val="Times New Roman"/>
        <family val="1"/>
      </rPr>
      <t>30-3-3</t>
    </r>
    <r>
      <rPr>
        <sz val="12"/>
        <color theme="1"/>
        <rFont val="標楷體"/>
        <family val="4"/>
        <charset val="136"/>
      </rPr>
      <t>：組合式存款風險資本額計算表」第</t>
    </r>
    <r>
      <rPr>
        <sz val="12"/>
        <color theme="1"/>
        <rFont val="Times New Roman"/>
        <family val="1"/>
      </rPr>
      <t>(11)</t>
    </r>
    <r>
      <rPr>
        <sz val="12"/>
        <color theme="1"/>
        <rFont val="標楷體"/>
        <family val="4"/>
        <charset val="136"/>
      </rPr>
      <t>欄第</t>
    </r>
    <r>
      <rPr>
        <sz val="12"/>
        <color theme="1"/>
        <rFont val="Times New Roman"/>
        <family val="1"/>
      </rPr>
      <t>(44)</t>
    </r>
    <r>
      <rPr>
        <sz val="12"/>
        <color theme="1"/>
        <rFont val="標楷體"/>
        <family val="4"/>
        <charset val="136"/>
      </rPr>
      <t>列</t>
    </r>
    <phoneticPr fontId="28" type="noConversion"/>
  </si>
  <si>
    <r>
      <t xml:space="preserve">1.5.2.3 </t>
    </r>
    <r>
      <rPr>
        <sz val="12"/>
        <color theme="1"/>
        <rFont val="標楷體"/>
        <family val="4"/>
        <charset val="136"/>
      </rPr>
      <t>其他</t>
    </r>
    <phoneticPr fontId="28" type="noConversion"/>
  </si>
  <si>
    <r>
      <rPr>
        <sz val="12"/>
        <color theme="1"/>
        <rFont val="標楷體"/>
        <family val="4"/>
        <charset val="136"/>
      </rPr>
      <t>「表</t>
    </r>
    <r>
      <rPr>
        <sz val="12"/>
        <color theme="1"/>
        <rFont val="Times New Roman"/>
        <family val="1"/>
      </rPr>
      <t>05-1</t>
    </r>
    <r>
      <rPr>
        <sz val="12"/>
        <color theme="1"/>
        <rFont val="標楷體"/>
        <family val="4"/>
        <charset val="136"/>
      </rPr>
      <t>：資金運用表」第</t>
    </r>
    <r>
      <rPr>
        <sz val="12"/>
        <color theme="1"/>
        <rFont val="Times New Roman"/>
        <family val="1"/>
      </rPr>
      <t>(5)</t>
    </r>
    <r>
      <rPr>
        <sz val="12"/>
        <color theme="1"/>
        <rFont val="標楷體"/>
        <family val="4"/>
        <charset val="136"/>
      </rPr>
      <t>欄第</t>
    </r>
    <r>
      <rPr>
        <sz val="12"/>
        <color theme="1"/>
        <rFont val="Times New Roman"/>
        <family val="1"/>
      </rPr>
      <t>(21+55+58+208+237)</t>
    </r>
    <r>
      <rPr>
        <sz val="12"/>
        <color theme="1"/>
        <rFont val="標楷體"/>
        <family val="4"/>
        <charset val="136"/>
      </rPr>
      <t>列－「表</t>
    </r>
    <r>
      <rPr>
        <sz val="12"/>
        <color theme="1"/>
        <rFont val="Times New Roman"/>
        <family val="1"/>
      </rPr>
      <t>10-4</t>
    </r>
    <r>
      <rPr>
        <sz val="12"/>
        <color theme="1"/>
        <rFont val="標楷體"/>
        <family val="4"/>
        <charset val="136"/>
      </rPr>
      <t>：非關係人股票投資成本與市價明細表」第</t>
    </r>
    <r>
      <rPr>
        <sz val="12"/>
        <color theme="1"/>
        <rFont val="Times New Roman"/>
        <family val="1"/>
      </rPr>
      <t>(2)</t>
    </r>
    <r>
      <rPr>
        <sz val="12"/>
        <color theme="1"/>
        <rFont val="標楷體"/>
        <family val="4"/>
        <charset val="136"/>
      </rPr>
      <t>欄第</t>
    </r>
    <r>
      <rPr>
        <sz val="12"/>
        <color theme="1"/>
        <rFont val="Times New Roman"/>
        <family val="1"/>
      </rPr>
      <t>(30)</t>
    </r>
    <r>
      <rPr>
        <sz val="12"/>
        <color theme="1"/>
        <rFont val="標楷體"/>
        <family val="4"/>
        <charset val="136"/>
      </rPr>
      <t>列</t>
    </r>
    <phoneticPr fontId="28" type="noConversion"/>
  </si>
  <si>
    <r>
      <t xml:space="preserve">1.6 </t>
    </r>
    <r>
      <rPr>
        <sz val="12"/>
        <color theme="1"/>
        <rFont val="標楷體"/>
        <family val="4"/>
        <charset val="136"/>
      </rPr>
      <t>國內外資產集中度風險</t>
    </r>
    <r>
      <rPr>
        <sz val="12"/>
        <color theme="1"/>
        <rFont val="Times New Roman"/>
        <family val="1"/>
      </rPr>
      <t>--</t>
    </r>
    <r>
      <rPr>
        <sz val="12"/>
        <color theme="1"/>
        <rFont val="標楷體"/>
        <family val="4"/>
        <charset val="136"/>
      </rPr>
      <t>國內部份</t>
    </r>
    <phoneticPr fontId="28" type="noConversion"/>
  </si>
  <si>
    <r>
      <t xml:space="preserve">R1b </t>
    </r>
    <r>
      <rPr>
        <sz val="12"/>
        <color theme="1"/>
        <rFont val="標楷體"/>
        <family val="4"/>
        <charset val="136"/>
      </rPr>
      <t>國外資產風險</t>
    </r>
    <phoneticPr fontId="28" type="noConversion"/>
  </si>
  <si>
    <r>
      <t xml:space="preserve">1b.1 </t>
    </r>
    <r>
      <rPr>
        <sz val="12"/>
        <color theme="1"/>
        <rFont val="標楷體"/>
        <family val="4"/>
        <charset val="136"/>
      </rPr>
      <t>已開發國家</t>
    </r>
    <phoneticPr fontId="28" type="noConversion"/>
  </si>
  <si>
    <r>
      <t xml:space="preserve">1b.1.1 </t>
    </r>
    <r>
      <rPr>
        <sz val="12"/>
        <color theme="1"/>
        <rFont val="標楷體"/>
        <family val="4"/>
        <charset val="136"/>
      </rPr>
      <t>現金及外幣存款</t>
    </r>
    <phoneticPr fontId="28" type="noConversion"/>
  </si>
  <si>
    <r>
      <rPr>
        <sz val="12"/>
        <color theme="1"/>
        <rFont val="標楷體"/>
        <family val="4"/>
        <charset val="136"/>
      </rPr>
      <t>「表</t>
    </r>
    <r>
      <rPr>
        <sz val="12"/>
        <color theme="1"/>
        <rFont val="Times New Roman"/>
        <family val="1"/>
      </rPr>
      <t>05-1</t>
    </r>
    <r>
      <rPr>
        <sz val="12"/>
        <color theme="1"/>
        <rFont val="標楷體"/>
        <family val="4"/>
        <charset val="136"/>
      </rPr>
      <t>：資金運用表」第</t>
    </r>
    <r>
      <rPr>
        <sz val="12"/>
        <color theme="1"/>
        <rFont val="Times New Roman"/>
        <family val="1"/>
      </rPr>
      <t>(5)</t>
    </r>
    <r>
      <rPr>
        <sz val="12"/>
        <color theme="1"/>
        <rFont val="標楷體"/>
        <family val="4"/>
        <charset val="136"/>
      </rPr>
      <t>欄第</t>
    </r>
    <r>
      <rPr>
        <sz val="12"/>
        <color theme="1"/>
        <rFont val="Times New Roman"/>
        <family val="1"/>
      </rPr>
      <t>(107)</t>
    </r>
    <r>
      <rPr>
        <sz val="12"/>
        <color theme="1"/>
        <rFont val="標楷體"/>
        <family val="4"/>
        <charset val="136"/>
      </rPr>
      <t>列</t>
    </r>
    <phoneticPr fontId="30" type="noConversion"/>
  </si>
  <si>
    <r>
      <t xml:space="preserve">1b.1.2 </t>
    </r>
    <r>
      <rPr>
        <sz val="12"/>
        <color theme="1"/>
        <rFont val="標楷體"/>
        <family val="4"/>
        <charset val="136"/>
      </rPr>
      <t>固定型收益投資</t>
    </r>
    <phoneticPr fontId="28" type="noConversion"/>
  </si>
  <si>
    <r>
      <t xml:space="preserve">1b.1.2.1 </t>
    </r>
    <r>
      <rPr>
        <sz val="12"/>
        <color theme="1"/>
        <rFont val="標楷體"/>
        <family val="4"/>
        <charset val="136"/>
      </rPr>
      <t>公債</t>
    </r>
    <r>
      <rPr>
        <sz val="12"/>
        <color theme="1"/>
        <rFont val="Times New Roman"/>
        <family val="1"/>
      </rPr>
      <t>(</t>
    </r>
    <r>
      <rPr>
        <sz val="12"/>
        <color theme="1"/>
        <rFont val="標楷體"/>
        <family val="4"/>
        <charset val="136"/>
      </rPr>
      <t>註</t>
    </r>
    <r>
      <rPr>
        <sz val="12"/>
        <color theme="1"/>
        <rFont val="Times New Roman"/>
        <family val="1"/>
      </rPr>
      <t>4)</t>
    </r>
    <phoneticPr fontId="28" type="noConversion"/>
  </si>
  <si>
    <r>
      <rPr>
        <sz val="12"/>
        <color theme="1"/>
        <rFont val="標楷體"/>
        <family val="4"/>
        <charset val="136"/>
      </rPr>
      <t>風險資本額計算來源「表</t>
    </r>
    <r>
      <rPr>
        <sz val="12"/>
        <color theme="1"/>
        <rFont val="Times New Roman"/>
        <family val="1"/>
      </rPr>
      <t>30-3-2</t>
    </r>
    <r>
      <rPr>
        <sz val="12"/>
        <color theme="1"/>
        <rFont val="標楷體"/>
        <family val="4"/>
        <charset val="136"/>
      </rPr>
      <t>：</t>
    </r>
    <r>
      <rPr>
        <sz val="12"/>
        <color theme="1"/>
        <rFont val="Times New Roman"/>
        <family val="1"/>
      </rPr>
      <t>R1b</t>
    </r>
    <r>
      <rPr>
        <sz val="12"/>
        <color theme="1"/>
        <rFont val="標楷體"/>
        <family val="4"/>
        <charset val="136"/>
      </rPr>
      <t>：國外資產風險</t>
    </r>
    <r>
      <rPr>
        <sz val="12"/>
        <color theme="1"/>
        <rFont val="Times New Roman"/>
        <family val="1"/>
      </rPr>
      <t>--</t>
    </r>
    <r>
      <rPr>
        <sz val="12"/>
        <color theme="1"/>
        <rFont val="標楷體"/>
        <family val="4"/>
        <charset val="136"/>
      </rPr>
      <t>非關係人信用風險計算表」第</t>
    </r>
    <r>
      <rPr>
        <sz val="12"/>
        <color theme="1"/>
        <rFont val="Times New Roman"/>
        <family val="1"/>
      </rPr>
      <t>(6)</t>
    </r>
    <r>
      <rPr>
        <sz val="12"/>
        <color theme="1"/>
        <rFont val="標楷體"/>
        <family val="4"/>
        <charset val="136"/>
      </rPr>
      <t>欄第</t>
    </r>
    <r>
      <rPr>
        <sz val="12"/>
        <color theme="1"/>
        <rFont val="Times New Roman"/>
        <family val="1"/>
      </rPr>
      <t>(22)</t>
    </r>
    <r>
      <rPr>
        <sz val="12"/>
        <color theme="1"/>
        <rFont val="標楷體"/>
        <family val="4"/>
        <charset val="136"/>
      </rPr>
      <t>列</t>
    </r>
  </si>
  <si>
    <r>
      <t xml:space="preserve">1b.1.2.2 </t>
    </r>
    <r>
      <rPr>
        <sz val="12"/>
        <color theme="1"/>
        <rFont val="標楷體"/>
        <family val="4"/>
        <charset val="136"/>
      </rPr>
      <t>公司債及金融資產受益證劵</t>
    </r>
    <r>
      <rPr>
        <sz val="12"/>
        <color theme="1"/>
        <rFont val="Times New Roman"/>
        <family val="1"/>
      </rPr>
      <t>(</t>
    </r>
    <r>
      <rPr>
        <sz val="12"/>
        <color theme="1"/>
        <rFont val="標楷體"/>
        <family val="4"/>
        <charset val="136"/>
      </rPr>
      <t>含資產基礎證劵</t>
    </r>
    <r>
      <rPr>
        <sz val="12"/>
        <color theme="1"/>
        <rFont val="Times New Roman"/>
        <family val="1"/>
      </rPr>
      <t>)</t>
    </r>
    <phoneticPr fontId="28" type="noConversion"/>
  </si>
  <si>
    <r>
      <rPr>
        <sz val="12"/>
        <color theme="1"/>
        <rFont val="標楷體"/>
        <family val="4"/>
        <charset val="136"/>
      </rPr>
      <t>風險資本額計算來源「表</t>
    </r>
    <r>
      <rPr>
        <sz val="12"/>
        <color theme="1"/>
        <rFont val="Times New Roman"/>
        <family val="1"/>
      </rPr>
      <t>30-3-2</t>
    </r>
    <r>
      <rPr>
        <sz val="12"/>
        <color theme="1"/>
        <rFont val="標楷體"/>
        <family val="4"/>
        <charset val="136"/>
      </rPr>
      <t>：</t>
    </r>
    <r>
      <rPr>
        <sz val="12"/>
        <color theme="1"/>
        <rFont val="Times New Roman"/>
        <family val="1"/>
      </rPr>
      <t>R1b</t>
    </r>
    <r>
      <rPr>
        <sz val="12"/>
        <color theme="1"/>
        <rFont val="標楷體"/>
        <family val="4"/>
        <charset val="136"/>
      </rPr>
      <t>：國外資產風險</t>
    </r>
    <r>
      <rPr>
        <sz val="12"/>
        <color theme="1"/>
        <rFont val="Times New Roman"/>
        <family val="1"/>
      </rPr>
      <t>--</t>
    </r>
    <r>
      <rPr>
        <sz val="12"/>
        <color theme="1"/>
        <rFont val="標楷體"/>
        <family val="4"/>
        <charset val="136"/>
      </rPr>
      <t>非關係人信用風險計算表」第</t>
    </r>
    <r>
      <rPr>
        <sz val="12"/>
        <color theme="1"/>
        <rFont val="Times New Roman"/>
        <family val="1"/>
      </rPr>
      <t>(6)</t>
    </r>
    <r>
      <rPr>
        <sz val="12"/>
        <color theme="1"/>
        <rFont val="標楷體"/>
        <family val="4"/>
        <charset val="136"/>
      </rPr>
      <t>欄第</t>
    </r>
    <r>
      <rPr>
        <sz val="12"/>
        <color theme="1"/>
        <rFont val="Times New Roman"/>
        <family val="1"/>
      </rPr>
      <t>(44)</t>
    </r>
    <r>
      <rPr>
        <sz val="12"/>
        <color theme="1"/>
        <rFont val="標楷體"/>
        <family val="4"/>
        <charset val="136"/>
      </rPr>
      <t>列</t>
    </r>
  </si>
  <si>
    <r>
      <t xml:space="preserve">1b.1.2.3 </t>
    </r>
    <r>
      <rPr>
        <sz val="12"/>
        <color theme="1"/>
        <rFont val="標楷體"/>
        <family val="4"/>
        <charset val="136"/>
      </rPr>
      <t>不動產投資信託基金</t>
    </r>
    <phoneticPr fontId="28" type="noConversion"/>
  </si>
  <si>
    <r>
      <t xml:space="preserve">
</t>
    </r>
    <r>
      <rPr>
        <sz val="12"/>
        <color theme="1"/>
        <rFont val="標楷體"/>
        <family val="4"/>
        <charset val="136"/>
      </rPr>
      <t>風險資本額計算來源「表</t>
    </r>
    <r>
      <rPr>
        <sz val="12"/>
        <color theme="1"/>
        <rFont val="Times New Roman"/>
        <family val="1"/>
      </rPr>
      <t>30-3-2</t>
    </r>
    <r>
      <rPr>
        <sz val="12"/>
        <color theme="1"/>
        <rFont val="標楷體"/>
        <family val="4"/>
        <charset val="136"/>
      </rPr>
      <t>：</t>
    </r>
    <r>
      <rPr>
        <sz val="12"/>
        <color theme="1"/>
        <rFont val="Times New Roman"/>
        <family val="1"/>
      </rPr>
      <t>R1b</t>
    </r>
    <r>
      <rPr>
        <sz val="12"/>
        <color theme="1"/>
        <rFont val="標楷體"/>
        <family val="4"/>
        <charset val="136"/>
      </rPr>
      <t>：國外資產風險</t>
    </r>
    <r>
      <rPr>
        <sz val="12"/>
        <color theme="1"/>
        <rFont val="Times New Roman"/>
        <family val="1"/>
      </rPr>
      <t>--</t>
    </r>
    <r>
      <rPr>
        <sz val="12"/>
        <color theme="1"/>
        <rFont val="標楷體"/>
        <family val="4"/>
        <charset val="136"/>
      </rPr>
      <t>非關係人信用風險計算表」第</t>
    </r>
    <r>
      <rPr>
        <sz val="12"/>
        <color theme="1"/>
        <rFont val="Times New Roman"/>
        <family val="1"/>
      </rPr>
      <t>(6)</t>
    </r>
    <r>
      <rPr>
        <sz val="12"/>
        <color theme="1"/>
        <rFont val="標楷體"/>
        <family val="4"/>
        <charset val="136"/>
      </rPr>
      <t>欄第</t>
    </r>
    <r>
      <rPr>
        <sz val="12"/>
        <color theme="1"/>
        <rFont val="Times New Roman"/>
        <family val="1"/>
      </rPr>
      <t>(66)</t>
    </r>
    <r>
      <rPr>
        <sz val="12"/>
        <color theme="1"/>
        <rFont val="標楷體"/>
        <family val="4"/>
        <charset val="136"/>
      </rPr>
      <t>列</t>
    </r>
    <phoneticPr fontId="28" type="noConversion"/>
  </si>
  <si>
    <r>
      <t xml:space="preserve">1b.1.2.4 </t>
    </r>
    <r>
      <rPr>
        <sz val="12"/>
        <color theme="1"/>
        <rFont val="標楷體"/>
        <family val="4"/>
        <charset val="136"/>
      </rPr>
      <t>其他</t>
    </r>
    <phoneticPr fontId="28" type="noConversion"/>
  </si>
  <si>
    <r>
      <t xml:space="preserve">1b.1.2.4.1 </t>
    </r>
    <r>
      <rPr>
        <sz val="12"/>
        <color theme="1"/>
        <rFont val="標楷體"/>
        <family val="4"/>
        <charset val="136"/>
      </rPr>
      <t>有信用評等者</t>
    </r>
    <phoneticPr fontId="28" type="noConversion"/>
  </si>
  <si>
    <r>
      <rPr>
        <sz val="12"/>
        <color theme="1"/>
        <rFont val="標楷體"/>
        <family val="4"/>
        <charset val="136"/>
      </rPr>
      <t>風險資本額計算來源「表</t>
    </r>
    <r>
      <rPr>
        <sz val="12"/>
        <color theme="1"/>
        <rFont val="Times New Roman"/>
        <family val="1"/>
      </rPr>
      <t>30-3-2</t>
    </r>
    <r>
      <rPr>
        <sz val="12"/>
        <color theme="1"/>
        <rFont val="標楷體"/>
        <family val="4"/>
        <charset val="136"/>
      </rPr>
      <t>：</t>
    </r>
    <r>
      <rPr>
        <sz val="12"/>
        <color theme="1"/>
        <rFont val="Times New Roman"/>
        <family val="1"/>
      </rPr>
      <t>R1b</t>
    </r>
    <r>
      <rPr>
        <sz val="12"/>
        <color theme="1"/>
        <rFont val="標楷體"/>
        <family val="4"/>
        <charset val="136"/>
      </rPr>
      <t>：國外資產風險</t>
    </r>
    <r>
      <rPr>
        <sz val="12"/>
        <color theme="1"/>
        <rFont val="Times New Roman"/>
        <family val="1"/>
      </rPr>
      <t>--</t>
    </r>
    <r>
      <rPr>
        <sz val="12"/>
        <color theme="1"/>
        <rFont val="標楷體"/>
        <family val="4"/>
        <charset val="136"/>
      </rPr>
      <t>非關係人信用風險計算表」第</t>
    </r>
    <r>
      <rPr>
        <sz val="12"/>
        <color theme="1"/>
        <rFont val="Times New Roman"/>
        <family val="1"/>
      </rPr>
      <t>(6)</t>
    </r>
    <r>
      <rPr>
        <sz val="12"/>
        <color theme="1"/>
        <rFont val="標楷體"/>
        <family val="4"/>
        <charset val="136"/>
      </rPr>
      <t>欄第</t>
    </r>
    <r>
      <rPr>
        <sz val="12"/>
        <color theme="1"/>
        <rFont val="Times New Roman"/>
        <family val="1"/>
      </rPr>
      <t>(88)</t>
    </r>
    <r>
      <rPr>
        <sz val="12"/>
        <color theme="1"/>
        <rFont val="標楷體"/>
        <family val="4"/>
        <charset val="136"/>
      </rPr>
      <t>列</t>
    </r>
  </si>
  <si>
    <r>
      <t xml:space="preserve">1b.1.2.4.2 </t>
    </r>
    <r>
      <rPr>
        <sz val="12"/>
        <color theme="1"/>
        <rFont val="標楷體"/>
        <family val="4"/>
        <charset val="136"/>
      </rPr>
      <t>無信用評等者</t>
    </r>
    <phoneticPr fontId="28" type="noConversion"/>
  </si>
  <si>
    <r>
      <rPr>
        <sz val="12"/>
        <color theme="1"/>
        <rFont val="標楷體"/>
        <family val="4"/>
        <charset val="136"/>
      </rPr>
      <t>「表</t>
    </r>
    <r>
      <rPr>
        <sz val="12"/>
        <color theme="1"/>
        <rFont val="Times New Roman"/>
        <family val="1"/>
      </rPr>
      <t>05-1</t>
    </r>
    <r>
      <rPr>
        <sz val="12"/>
        <color theme="1"/>
        <rFont val="標楷體"/>
        <family val="4"/>
        <charset val="136"/>
      </rPr>
      <t>：資金運用表」第</t>
    </r>
    <r>
      <rPr>
        <sz val="12"/>
        <color theme="1"/>
        <rFont val="Times New Roman"/>
        <family val="1"/>
      </rPr>
      <t>(5)</t>
    </r>
    <r>
      <rPr>
        <sz val="12"/>
        <color theme="1"/>
        <rFont val="標楷體"/>
        <family val="4"/>
        <charset val="136"/>
      </rPr>
      <t>欄第</t>
    </r>
    <r>
      <rPr>
        <sz val="12"/>
        <color theme="1"/>
        <rFont val="Times New Roman"/>
        <family val="1"/>
      </rPr>
      <t>(115)</t>
    </r>
    <r>
      <rPr>
        <sz val="12"/>
        <color theme="1"/>
        <rFont val="標楷體"/>
        <family val="4"/>
        <charset val="136"/>
      </rPr>
      <t>列</t>
    </r>
    <phoneticPr fontId="28" type="noConversion"/>
  </si>
  <si>
    <r>
      <t xml:space="preserve">1b.1.3 </t>
    </r>
    <r>
      <rPr>
        <sz val="12"/>
        <color theme="1"/>
        <rFont val="標楷體"/>
        <family val="4"/>
        <charset val="136"/>
      </rPr>
      <t>股票</t>
    </r>
    <phoneticPr fontId="28" type="noConversion"/>
  </si>
  <si>
    <r>
      <t xml:space="preserve">1b.1.3.1 </t>
    </r>
    <r>
      <rPr>
        <sz val="12"/>
        <color theme="1"/>
        <rFont val="標楷體"/>
        <family val="4"/>
        <charset val="136"/>
      </rPr>
      <t>普通股</t>
    </r>
    <phoneticPr fontId="28" type="noConversion"/>
  </si>
  <si>
    <r>
      <rPr>
        <sz val="12"/>
        <color theme="1"/>
        <rFont val="標楷體"/>
        <family val="4"/>
        <charset val="136"/>
      </rPr>
      <t>「表</t>
    </r>
    <r>
      <rPr>
        <sz val="12"/>
        <color theme="1"/>
        <rFont val="Times New Roman"/>
        <family val="1"/>
      </rPr>
      <t>10-4</t>
    </r>
    <r>
      <rPr>
        <sz val="12"/>
        <color theme="1"/>
        <rFont val="標楷體"/>
        <family val="4"/>
        <charset val="136"/>
      </rPr>
      <t>：非關係人股票投資成本與市價明細表」第</t>
    </r>
    <r>
      <rPr>
        <sz val="12"/>
        <color theme="1"/>
        <rFont val="Times New Roman"/>
        <family val="1"/>
      </rPr>
      <t>(6)</t>
    </r>
    <r>
      <rPr>
        <sz val="12"/>
        <color theme="1"/>
        <rFont val="標楷體"/>
        <family val="4"/>
        <charset val="136"/>
      </rPr>
      <t>欄第</t>
    </r>
    <r>
      <rPr>
        <sz val="12"/>
        <color theme="1"/>
        <rFont val="Times New Roman"/>
        <family val="1"/>
      </rPr>
      <t>(31+36)</t>
    </r>
    <r>
      <rPr>
        <sz val="12"/>
        <color theme="1"/>
        <rFont val="標楷體"/>
        <family val="4"/>
        <charset val="136"/>
      </rPr>
      <t>列與第</t>
    </r>
    <r>
      <rPr>
        <sz val="12"/>
        <color theme="1"/>
        <rFont val="Times New Roman"/>
        <family val="1"/>
      </rPr>
      <t>(5)</t>
    </r>
    <r>
      <rPr>
        <sz val="12"/>
        <color theme="1"/>
        <rFont val="標楷體"/>
        <family val="4"/>
        <charset val="136"/>
      </rPr>
      <t>欄第</t>
    </r>
    <r>
      <rPr>
        <sz val="12"/>
        <color theme="1"/>
        <rFont val="Times New Roman"/>
        <family val="1"/>
      </rPr>
      <t>(37)</t>
    </r>
    <r>
      <rPr>
        <sz val="12"/>
        <color theme="1"/>
        <rFont val="標楷體"/>
        <family val="4"/>
        <charset val="136"/>
      </rPr>
      <t>列之合計數</t>
    </r>
    <phoneticPr fontId="28" type="noConversion"/>
  </si>
  <si>
    <r>
      <t xml:space="preserve">1b.1.3.2 </t>
    </r>
    <r>
      <rPr>
        <sz val="12"/>
        <color theme="1"/>
        <rFont val="標楷體"/>
        <family val="4"/>
        <charset val="136"/>
      </rPr>
      <t>特別股</t>
    </r>
    <phoneticPr fontId="28" type="noConversion"/>
  </si>
  <si>
    <r>
      <t xml:space="preserve">1b.1.3.2.1 </t>
    </r>
    <r>
      <rPr>
        <sz val="12"/>
        <color theme="1"/>
        <rFont val="標楷體"/>
        <family val="4"/>
        <charset val="136"/>
      </rPr>
      <t>固定收益特別股</t>
    </r>
    <phoneticPr fontId="28" type="noConversion"/>
  </si>
  <si>
    <r>
      <rPr>
        <sz val="12"/>
        <color theme="1"/>
        <rFont val="標楷體"/>
        <family val="4"/>
        <charset val="136"/>
      </rPr>
      <t>風險資本額計算來源「表</t>
    </r>
    <r>
      <rPr>
        <sz val="12"/>
        <color theme="1"/>
        <rFont val="Times New Roman"/>
        <family val="1"/>
      </rPr>
      <t>30-3-2</t>
    </r>
    <r>
      <rPr>
        <sz val="12"/>
        <color theme="1"/>
        <rFont val="標楷體"/>
        <family val="4"/>
        <charset val="136"/>
      </rPr>
      <t>：</t>
    </r>
    <r>
      <rPr>
        <sz val="12"/>
        <color theme="1"/>
        <rFont val="Times New Roman"/>
        <family val="1"/>
      </rPr>
      <t>R1b</t>
    </r>
    <r>
      <rPr>
        <sz val="12"/>
        <color theme="1"/>
        <rFont val="標楷體"/>
        <family val="4"/>
        <charset val="136"/>
      </rPr>
      <t>：國外資產風險</t>
    </r>
    <r>
      <rPr>
        <sz val="12"/>
        <color theme="1"/>
        <rFont val="Times New Roman"/>
        <family val="1"/>
      </rPr>
      <t>--</t>
    </r>
    <r>
      <rPr>
        <sz val="12"/>
        <color theme="1"/>
        <rFont val="標楷體"/>
        <family val="4"/>
        <charset val="136"/>
      </rPr>
      <t>非關係人信用風險計算表」第</t>
    </r>
    <r>
      <rPr>
        <sz val="12"/>
        <color theme="1"/>
        <rFont val="Times New Roman"/>
        <family val="1"/>
      </rPr>
      <t>(6)</t>
    </r>
    <r>
      <rPr>
        <sz val="12"/>
        <color theme="1"/>
        <rFont val="標楷體"/>
        <family val="4"/>
        <charset val="136"/>
      </rPr>
      <t>欄第</t>
    </r>
    <r>
      <rPr>
        <sz val="12"/>
        <color theme="1"/>
        <rFont val="Times New Roman"/>
        <family val="1"/>
      </rPr>
      <t>(110)</t>
    </r>
    <r>
      <rPr>
        <sz val="12"/>
        <color theme="1"/>
        <rFont val="標楷體"/>
        <family val="4"/>
        <charset val="136"/>
      </rPr>
      <t>列</t>
    </r>
  </si>
  <si>
    <r>
      <t xml:space="preserve">1b.1.3.2.2 </t>
    </r>
    <r>
      <rPr>
        <sz val="12"/>
        <color theme="1"/>
        <rFont val="標楷體"/>
        <family val="4"/>
        <charset val="136"/>
      </rPr>
      <t>非固定收益特別股</t>
    </r>
    <phoneticPr fontId="28" type="noConversion"/>
  </si>
  <si>
    <r>
      <rPr>
        <sz val="12"/>
        <color theme="1"/>
        <rFont val="標楷體"/>
        <family val="4"/>
        <charset val="136"/>
      </rPr>
      <t>「表</t>
    </r>
    <r>
      <rPr>
        <sz val="12"/>
        <color theme="1"/>
        <rFont val="Times New Roman"/>
        <family val="1"/>
      </rPr>
      <t>10-4</t>
    </r>
    <r>
      <rPr>
        <sz val="12"/>
        <color theme="1"/>
        <rFont val="標楷體"/>
        <family val="4"/>
        <charset val="136"/>
      </rPr>
      <t>：非關係人股票投資明細表」第</t>
    </r>
    <r>
      <rPr>
        <sz val="12"/>
        <color theme="1"/>
        <rFont val="Times New Roman"/>
        <family val="1"/>
      </rPr>
      <t>(6)</t>
    </r>
    <r>
      <rPr>
        <sz val="12"/>
        <color theme="1"/>
        <rFont val="標楷體"/>
        <family val="4"/>
        <charset val="136"/>
      </rPr>
      <t>欄第</t>
    </r>
    <r>
      <rPr>
        <sz val="12"/>
        <color theme="1"/>
        <rFont val="Times New Roman"/>
        <family val="1"/>
      </rPr>
      <t>(41)</t>
    </r>
    <r>
      <rPr>
        <sz val="12"/>
        <color theme="1"/>
        <rFont val="標楷體"/>
        <family val="4"/>
        <charset val="136"/>
      </rPr>
      <t>列與第</t>
    </r>
    <r>
      <rPr>
        <sz val="12"/>
        <color theme="1"/>
        <rFont val="Times New Roman"/>
        <family val="1"/>
      </rPr>
      <t>(5)</t>
    </r>
    <r>
      <rPr>
        <sz val="12"/>
        <color theme="1"/>
        <rFont val="標楷體"/>
        <family val="4"/>
        <charset val="136"/>
      </rPr>
      <t>欄第</t>
    </r>
    <r>
      <rPr>
        <sz val="12"/>
        <color theme="1"/>
        <rFont val="Times New Roman"/>
        <family val="1"/>
      </rPr>
      <t>(42)</t>
    </r>
    <r>
      <rPr>
        <sz val="12"/>
        <color theme="1"/>
        <rFont val="標楷體"/>
        <family val="4"/>
        <charset val="136"/>
      </rPr>
      <t>列之合計數</t>
    </r>
    <phoneticPr fontId="28" type="noConversion"/>
  </si>
  <si>
    <r>
      <t xml:space="preserve">1b.1.4 </t>
    </r>
    <r>
      <rPr>
        <sz val="12"/>
        <color theme="1"/>
        <rFont val="標楷體"/>
        <family val="4"/>
        <charset val="136"/>
      </rPr>
      <t>受益憑證及信託資金</t>
    </r>
    <phoneticPr fontId="28" type="noConversion"/>
  </si>
  <si>
    <r>
      <t xml:space="preserve">1b.1.4.1 </t>
    </r>
    <r>
      <rPr>
        <sz val="12"/>
        <color theme="1"/>
        <rFont val="標楷體"/>
        <family val="4"/>
        <charset val="136"/>
      </rPr>
      <t>股票型共同基金</t>
    </r>
    <phoneticPr fontId="28" type="noConversion"/>
  </si>
  <si>
    <r>
      <rPr>
        <sz val="12"/>
        <color theme="1"/>
        <rFont val="標楷體"/>
        <family val="4"/>
        <charset val="136"/>
      </rPr>
      <t>「表</t>
    </r>
    <r>
      <rPr>
        <sz val="12"/>
        <color theme="1"/>
        <rFont val="Times New Roman"/>
        <family val="1"/>
      </rPr>
      <t>12-2</t>
    </r>
    <r>
      <rPr>
        <sz val="12"/>
        <color theme="1"/>
        <rFont val="標楷體"/>
        <family val="4"/>
        <charset val="136"/>
      </rPr>
      <t>：受益憑證及國外表彰基金餘額明細表</t>
    </r>
    <r>
      <rPr>
        <sz val="12"/>
        <color theme="1"/>
        <rFont val="Times New Roman"/>
        <family val="1"/>
      </rPr>
      <t>(</t>
    </r>
    <r>
      <rPr>
        <sz val="12"/>
        <color theme="1"/>
        <rFont val="標楷體"/>
        <family val="4"/>
        <charset val="136"/>
      </rPr>
      <t>總計</t>
    </r>
    <r>
      <rPr>
        <sz val="12"/>
        <color theme="1"/>
        <rFont val="Times New Roman"/>
        <family val="1"/>
      </rPr>
      <t>)</t>
    </r>
    <r>
      <rPr>
        <sz val="12"/>
        <color theme="1"/>
        <rFont val="標楷體"/>
        <family val="4"/>
        <charset val="136"/>
      </rPr>
      <t>」第</t>
    </r>
    <r>
      <rPr>
        <sz val="12"/>
        <color theme="1"/>
        <rFont val="Times New Roman"/>
        <family val="1"/>
      </rPr>
      <t>(20)</t>
    </r>
    <r>
      <rPr>
        <sz val="12"/>
        <color theme="1"/>
        <rFont val="標楷體"/>
        <family val="4"/>
        <charset val="136"/>
      </rPr>
      <t>欄第</t>
    </r>
    <r>
      <rPr>
        <sz val="12"/>
        <color theme="1"/>
        <rFont val="Times New Roman"/>
        <family val="1"/>
      </rPr>
      <t>(43)</t>
    </r>
    <r>
      <rPr>
        <sz val="12"/>
        <color theme="1"/>
        <rFont val="標楷體"/>
        <family val="4"/>
        <charset val="136"/>
      </rPr>
      <t>列</t>
    </r>
    <r>
      <rPr>
        <sz val="12"/>
        <color theme="1"/>
        <rFont val="Times New Roman"/>
        <family val="1"/>
      </rPr>
      <t>+</t>
    </r>
    <r>
      <rPr>
        <sz val="12"/>
        <color theme="1"/>
        <rFont val="標楷體"/>
        <family val="4"/>
        <charset val="136"/>
      </rPr>
      <t>「表</t>
    </r>
    <r>
      <rPr>
        <sz val="12"/>
        <color theme="1"/>
        <rFont val="Times New Roman"/>
        <family val="1"/>
      </rPr>
      <t>30-14-1</t>
    </r>
    <r>
      <rPr>
        <sz val="12"/>
        <color theme="1"/>
        <rFont val="標楷體"/>
        <family val="4"/>
        <charset val="136"/>
      </rPr>
      <t>：公司上市股票及基金</t>
    </r>
    <r>
      <rPr>
        <sz val="12"/>
        <color theme="1"/>
        <rFont val="Times New Roman"/>
        <family val="1"/>
      </rPr>
      <t>β</t>
    </r>
    <r>
      <rPr>
        <sz val="12"/>
        <color theme="1"/>
        <rFont val="標楷體"/>
        <family val="4"/>
        <charset val="136"/>
      </rPr>
      <t>值計算表」國內發行其投資區域包含國外之股票型共同基金帳載價值</t>
    </r>
    <r>
      <rPr>
        <sz val="12"/>
        <color theme="1"/>
        <rFont val="Times New Roman"/>
        <family val="1"/>
      </rPr>
      <t>-</t>
    </r>
    <r>
      <rPr>
        <sz val="12"/>
        <color theme="1"/>
        <rFont val="標楷體"/>
        <family val="4"/>
        <charset val="136"/>
      </rPr>
      <t>已開發國家</t>
    </r>
    <r>
      <rPr>
        <sz val="10"/>
        <rFont val="Book Antiqua"/>
        <family val="1"/>
      </rPr>
      <t/>
    </r>
    <phoneticPr fontId="28" type="noConversion"/>
  </si>
  <si>
    <r>
      <t xml:space="preserve">1b.1.4.2 </t>
    </r>
    <r>
      <rPr>
        <sz val="12"/>
        <color theme="1"/>
        <rFont val="標楷體"/>
        <family val="4"/>
        <charset val="136"/>
      </rPr>
      <t>債券型共同基金</t>
    </r>
    <phoneticPr fontId="28" type="noConversion"/>
  </si>
  <si>
    <r>
      <rPr>
        <sz val="12"/>
        <color theme="1"/>
        <rFont val="標楷體"/>
        <family val="4"/>
        <charset val="136"/>
      </rPr>
      <t>「表</t>
    </r>
    <r>
      <rPr>
        <sz val="12"/>
        <color theme="1"/>
        <rFont val="Times New Roman"/>
        <family val="1"/>
      </rPr>
      <t>12-2</t>
    </r>
    <r>
      <rPr>
        <sz val="12"/>
        <color theme="1"/>
        <rFont val="標楷體"/>
        <family val="4"/>
        <charset val="136"/>
      </rPr>
      <t>：受益憑證及國外表彰基金餘額明細表</t>
    </r>
    <r>
      <rPr>
        <sz val="12"/>
        <color theme="1"/>
        <rFont val="Times New Roman"/>
        <family val="1"/>
      </rPr>
      <t>(</t>
    </r>
    <r>
      <rPr>
        <sz val="12"/>
        <color theme="1"/>
        <rFont val="標楷體"/>
        <family val="4"/>
        <charset val="136"/>
      </rPr>
      <t>總計</t>
    </r>
    <r>
      <rPr>
        <sz val="12"/>
        <color theme="1"/>
        <rFont val="Times New Roman"/>
        <family val="1"/>
      </rPr>
      <t>)</t>
    </r>
    <r>
      <rPr>
        <sz val="12"/>
        <color theme="1"/>
        <rFont val="標楷體"/>
        <family val="4"/>
        <charset val="136"/>
      </rPr>
      <t>」第</t>
    </r>
    <r>
      <rPr>
        <sz val="12"/>
        <color theme="1"/>
        <rFont val="Times New Roman"/>
        <family val="1"/>
      </rPr>
      <t>(17)</t>
    </r>
    <r>
      <rPr>
        <sz val="12"/>
        <color theme="1"/>
        <rFont val="標楷體"/>
        <family val="4"/>
        <charset val="136"/>
      </rPr>
      <t>欄第</t>
    </r>
    <r>
      <rPr>
        <sz val="12"/>
        <color theme="1"/>
        <rFont val="Times New Roman"/>
        <family val="1"/>
      </rPr>
      <t>(44)</t>
    </r>
    <r>
      <rPr>
        <sz val="12"/>
        <color theme="1"/>
        <rFont val="標楷體"/>
        <family val="4"/>
        <charset val="136"/>
      </rPr>
      <t>列</t>
    </r>
    <r>
      <rPr>
        <sz val="12"/>
        <color theme="1"/>
        <rFont val="Times New Roman"/>
        <family val="1"/>
      </rPr>
      <t>+</t>
    </r>
    <r>
      <rPr>
        <sz val="12"/>
        <color theme="1"/>
        <rFont val="標楷體"/>
        <family val="4"/>
        <charset val="136"/>
      </rPr>
      <t>「表</t>
    </r>
    <r>
      <rPr>
        <sz val="12"/>
        <color theme="1"/>
        <rFont val="Times New Roman"/>
        <family val="1"/>
      </rPr>
      <t>30-14-1</t>
    </r>
    <r>
      <rPr>
        <sz val="12"/>
        <color theme="1"/>
        <rFont val="標楷體"/>
        <family val="4"/>
        <charset val="136"/>
      </rPr>
      <t>：公司上市股票及基金</t>
    </r>
    <r>
      <rPr>
        <sz val="12"/>
        <color theme="1"/>
        <rFont val="Times New Roman"/>
        <family val="1"/>
      </rPr>
      <t>β</t>
    </r>
    <r>
      <rPr>
        <sz val="12"/>
        <color theme="1"/>
        <rFont val="標楷體"/>
        <family val="4"/>
        <charset val="136"/>
      </rPr>
      <t>值計算表」國內發行其投資區域包含國外之債券型共同基金帳載價值</t>
    </r>
    <r>
      <rPr>
        <sz val="12"/>
        <color theme="1"/>
        <rFont val="Times New Roman"/>
        <family val="1"/>
      </rPr>
      <t>-</t>
    </r>
    <r>
      <rPr>
        <sz val="12"/>
        <color theme="1"/>
        <rFont val="標楷體"/>
        <family val="4"/>
        <charset val="136"/>
      </rPr>
      <t>已開發國家</t>
    </r>
    <phoneticPr fontId="28" type="noConversion"/>
  </si>
  <si>
    <r>
      <t xml:space="preserve">1b.1.4.3 </t>
    </r>
    <r>
      <rPr>
        <sz val="12"/>
        <color theme="1"/>
        <rFont val="標楷體"/>
        <family val="4"/>
        <charset val="136"/>
      </rPr>
      <t>平衡型共同基金及多重資產型基金</t>
    </r>
    <phoneticPr fontId="28" type="noConversion"/>
  </si>
  <si>
    <r>
      <rPr>
        <sz val="12"/>
        <color theme="1"/>
        <rFont val="標楷體"/>
        <family val="4"/>
        <charset val="136"/>
      </rPr>
      <t>「表</t>
    </r>
    <r>
      <rPr>
        <sz val="12"/>
        <color theme="1"/>
        <rFont val="Times New Roman"/>
        <family val="1"/>
      </rPr>
      <t>12-2</t>
    </r>
    <r>
      <rPr>
        <sz val="12"/>
        <color theme="1"/>
        <rFont val="標楷體"/>
        <family val="4"/>
        <charset val="136"/>
      </rPr>
      <t>：受益憑證及國外表彰基金餘額明細表</t>
    </r>
    <r>
      <rPr>
        <sz val="12"/>
        <color theme="1"/>
        <rFont val="Times New Roman"/>
        <family val="1"/>
      </rPr>
      <t>(</t>
    </r>
    <r>
      <rPr>
        <sz val="12"/>
        <color theme="1"/>
        <rFont val="標楷體"/>
        <family val="4"/>
        <charset val="136"/>
      </rPr>
      <t>總計</t>
    </r>
    <r>
      <rPr>
        <sz val="12"/>
        <color theme="1"/>
        <rFont val="Times New Roman"/>
        <family val="1"/>
      </rPr>
      <t>)</t>
    </r>
    <r>
      <rPr>
        <sz val="12"/>
        <color theme="1"/>
        <rFont val="標楷體"/>
        <family val="4"/>
        <charset val="136"/>
      </rPr>
      <t>」第</t>
    </r>
    <r>
      <rPr>
        <sz val="12"/>
        <color theme="1"/>
        <rFont val="Times New Roman"/>
        <family val="1"/>
      </rPr>
      <t>(20)</t>
    </r>
    <r>
      <rPr>
        <sz val="12"/>
        <color theme="1"/>
        <rFont val="標楷體"/>
        <family val="4"/>
        <charset val="136"/>
      </rPr>
      <t>欄第</t>
    </r>
    <r>
      <rPr>
        <sz val="12"/>
        <color theme="1"/>
        <rFont val="Times New Roman"/>
        <family val="1"/>
      </rPr>
      <t>(45)</t>
    </r>
    <r>
      <rPr>
        <sz val="12"/>
        <color theme="1"/>
        <rFont val="標楷體"/>
        <family val="4"/>
        <charset val="136"/>
      </rPr>
      <t>列</t>
    </r>
    <r>
      <rPr>
        <sz val="12"/>
        <color theme="1"/>
        <rFont val="Times New Roman"/>
        <family val="1"/>
      </rPr>
      <t>+</t>
    </r>
    <r>
      <rPr>
        <sz val="12"/>
        <color theme="1"/>
        <rFont val="標楷體"/>
        <family val="4"/>
        <charset val="136"/>
      </rPr>
      <t>「表</t>
    </r>
    <r>
      <rPr>
        <sz val="12"/>
        <color theme="1"/>
        <rFont val="Times New Roman"/>
        <family val="1"/>
      </rPr>
      <t>30-14-1</t>
    </r>
    <r>
      <rPr>
        <sz val="12"/>
        <color theme="1"/>
        <rFont val="標楷體"/>
        <family val="4"/>
        <charset val="136"/>
      </rPr>
      <t>：公司上市股票及基金</t>
    </r>
    <r>
      <rPr>
        <sz val="12"/>
        <color theme="1"/>
        <rFont val="Times New Roman"/>
        <family val="1"/>
      </rPr>
      <t>β</t>
    </r>
    <r>
      <rPr>
        <sz val="12"/>
        <color theme="1"/>
        <rFont val="標楷體"/>
        <family val="4"/>
        <charset val="136"/>
      </rPr>
      <t>值計算表」國內發行其投資區域包含國外之平衡型共同基金及多重資產型基金帳載價值</t>
    </r>
    <r>
      <rPr>
        <sz val="12"/>
        <color theme="1"/>
        <rFont val="Times New Roman"/>
        <family val="1"/>
      </rPr>
      <t>-</t>
    </r>
    <r>
      <rPr>
        <sz val="12"/>
        <color theme="1"/>
        <rFont val="標楷體"/>
        <family val="4"/>
        <charset val="136"/>
      </rPr>
      <t>已開發國家</t>
    </r>
    <phoneticPr fontId="28" type="noConversion"/>
  </si>
  <si>
    <r>
      <t xml:space="preserve">1b.1.4.4 </t>
    </r>
    <r>
      <rPr>
        <sz val="12"/>
        <color theme="1"/>
        <rFont val="標楷體"/>
        <family val="4"/>
        <charset val="136"/>
      </rPr>
      <t>貨幣型共同基金</t>
    </r>
    <phoneticPr fontId="28" type="noConversion"/>
  </si>
  <si>
    <r>
      <rPr>
        <sz val="12"/>
        <color theme="1"/>
        <rFont val="標楷體"/>
        <family val="4"/>
        <charset val="136"/>
      </rPr>
      <t>「表</t>
    </r>
    <r>
      <rPr>
        <sz val="12"/>
        <color theme="1"/>
        <rFont val="Times New Roman"/>
        <family val="1"/>
      </rPr>
      <t>12-2</t>
    </r>
    <r>
      <rPr>
        <sz val="12"/>
        <color theme="1"/>
        <rFont val="標楷體"/>
        <family val="4"/>
        <charset val="136"/>
      </rPr>
      <t>：受益憑證及國外表彰基金餘額明細表</t>
    </r>
    <r>
      <rPr>
        <sz val="12"/>
        <color theme="1"/>
        <rFont val="Times New Roman"/>
        <family val="1"/>
      </rPr>
      <t>(</t>
    </r>
    <r>
      <rPr>
        <sz val="12"/>
        <color theme="1"/>
        <rFont val="標楷體"/>
        <family val="4"/>
        <charset val="136"/>
      </rPr>
      <t>總計</t>
    </r>
    <r>
      <rPr>
        <sz val="12"/>
        <color theme="1"/>
        <rFont val="Times New Roman"/>
        <family val="1"/>
      </rPr>
      <t>)</t>
    </r>
    <r>
      <rPr>
        <sz val="12"/>
        <color theme="1"/>
        <rFont val="標楷體"/>
        <family val="4"/>
        <charset val="136"/>
      </rPr>
      <t>」第</t>
    </r>
    <r>
      <rPr>
        <sz val="12"/>
        <color theme="1"/>
        <rFont val="Times New Roman"/>
        <family val="1"/>
      </rPr>
      <t>(17)</t>
    </r>
    <r>
      <rPr>
        <sz val="12"/>
        <color theme="1"/>
        <rFont val="標楷體"/>
        <family val="4"/>
        <charset val="136"/>
      </rPr>
      <t>欄第</t>
    </r>
    <r>
      <rPr>
        <sz val="12"/>
        <color theme="1"/>
        <rFont val="Times New Roman"/>
        <family val="1"/>
      </rPr>
      <t>(46)</t>
    </r>
    <r>
      <rPr>
        <sz val="12"/>
        <color theme="1"/>
        <rFont val="標楷體"/>
        <family val="4"/>
        <charset val="136"/>
      </rPr>
      <t>列</t>
    </r>
    <phoneticPr fontId="28" type="noConversion"/>
  </si>
  <si>
    <r>
      <t xml:space="preserve">1b.1.4.5 </t>
    </r>
    <r>
      <rPr>
        <sz val="12"/>
        <color theme="1"/>
        <rFont val="標楷體"/>
        <family val="4"/>
        <charset val="136"/>
      </rPr>
      <t>私募股權基金</t>
    </r>
    <phoneticPr fontId="28" type="noConversion"/>
  </si>
  <si>
    <r>
      <rPr>
        <sz val="12"/>
        <color theme="1"/>
        <rFont val="標楷體"/>
        <family val="4"/>
        <charset val="136"/>
      </rPr>
      <t>「表</t>
    </r>
    <r>
      <rPr>
        <sz val="12"/>
        <color theme="1"/>
        <rFont val="Times New Roman"/>
        <family val="1"/>
      </rPr>
      <t>12-2</t>
    </r>
    <r>
      <rPr>
        <sz val="12"/>
        <color theme="1"/>
        <rFont val="標楷體"/>
        <family val="4"/>
        <charset val="136"/>
      </rPr>
      <t>：受益憑證及國外表彰基金餘額明細表</t>
    </r>
    <r>
      <rPr>
        <sz val="12"/>
        <color theme="1"/>
        <rFont val="Times New Roman"/>
        <family val="1"/>
      </rPr>
      <t>(</t>
    </r>
    <r>
      <rPr>
        <sz val="12"/>
        <color theme="1"/>
        <rFont val="標楷體"/>
        <family val="4"/>
        <charset val="136"/>
      </rPr>
      <t>總計</t>
    </r>
    <r>
      <rPr>
        <sz val="12"/>
        <color theme="1"/>
        <rFont val="Times New Roman"/>
        <family val="1"/>
      </rPr>
      <t>)</t>
    </r>
    <r>
      <rPr>
        <sz val="12"/>
        <color theme="1"/>
        <rFont val="標楷體"/>
        <family val="4"/>
        <charset val="136"/>
      </rPr>
      <t>」第</t>
    </r>
    <r>
      <rPr>
        <sz val="12"/>
        <color theme="1"/>
        <rFont val="Times New Roman"/>
        <family val="1"/>
      </rPr>
      <t>(17)</t>
    </r>
    <r>
      <rPr>
        <sz val="12"/>
        <color theme="1"/>
        <rFont val="標楷體"/>
        <family val="4"/>
        <charset val="136"/>
      </rPr>
      <t>欄第</t>
    </r>
    <r>
      <rPr>
        <sz val="12"/>
        <color theme="1"/>
        <rFont val="Times New Roman"/>
        <family val="1"/>
      </rPr>
      <t>(47)</t>
    </r>
    <r>
      <rPr>
        <sz val="12"/>
        <color theme="1"/>
        <rFont val="標楷體"/>
        <family val="4"/>
        <charset val="136"/>
      </rPr>
      <t>列</t>
    </r>
    <r>
      <rPr>
        <sz val="12"/>
        <color theme="1"/>
        <rFont val="Times New Roman"/>
        <family val="1"/>
      </rPr>
      <t>+</t>
    </r>
    <r>
      <rPr>
        <sz val="12"/>
        <color theme="1"/>
        <rFont val="標楷體"/>
        <family val="4"/>
        <charset val="136"/>
      </rPr>
      <t>「表</t>
    </r>
    <r>
      <rPr>
        <sz val="12"/>
        <color theme="1"/>
        <rFont val="Times New Roman"/>
        <family val="1"/>
      </rPr>
      <t>30-14-1</t>
    </r>
    <r>
      <rPr>
        <sz val="12"/>
        <color theme="1"/>
        <rFont val="標楷體"/>
        <family val="4"/>
        <charset val="136"/>
      </rPr>
      <t>：公司上市股票及基金</t>
    </r>
    <r>
      <rPr>
        <sz val="12"/>
        <color theme="1"/>
        <rFont val="標楷體"/>
        <family val="1"/>
        <charset val="136"/>
      </rPr>
      <t>β</t>
    </r>
    <r>
      <rPr>
        <sz val="12"/>
        <color theme="1"/>
        <rFont val="標楷體"/>
        <family val="4"/>
        <charset val="136"/>
      </rPr>
      <t>值計算表」國內發行其投資區域包含國外之私募基金</t>
    </r>
    <r>
      <rPr>
        <sz val="12"/>
        <color theme="1"/>
        <rFont val="Times New Roman"/>
        <family val="1"/>
      </rPr>
      <t>-</t>
    </r>
    <r>
      <rPr>
        <sz val="12"/>
        <color theme="1"/>
        <rFont val="標楷體"/>
        <family val="4"/>
        <charset val="136"/>
      </rPr>
      <t>已開發國家</t>
    </r>
    <phoneticPr fontId="28" type="noConversion"/>
  </si>
  <si>
    <r>
      <t xml:space="preserve">1b.1.4.6 </t>
    </r>
    <r>
      <rPr>
        <sz val="12"/>
        <color theme="1"/>
        <rFont val="標楷體"/>
        <family val="4"/>
        <charset val="136"/>
      </rPr>
      <t>私募債權基金</t>
    </r>
    <phoneticPr fontId="28" type="noConversion"/>
  </si>
  <si>
    <r>
      <rPr>
        <sz val="12"/>
        <color theme="1"/>
        <rFont val="標楷體"/>
        <family val="4"/>
        <charset val="136"/>
      </rPr>
      <t>「表</t>
    </r>
    <r>
      <rPr>
        <sz val="12"/>
        <color theme="1"/>
        <rFont val="Times New Roman"/>
        <family val="1"/>
      </rPr>
      <t>12-2</t>
    </r>
    <r>
      <rPr>
        <sz val="12"/>
        <color theme="1"/>
        <rFont val="標楷體"/>
        <family val="4"/>
        <charset val="136"/>
      </rPr>
      <t>：受益憑證及國外表彰基金餘額明細表</t>
    </r>
    <r>
      <rPr>
        <sz val="12"/>
        <color theme="1"/>
        <rFont val="Times New Roman"/>
        <family val="1"/>
      </rPr>
      <t>(</t>
    </r>
    <r>
      <rPr>
        <sz val="12"/>
        <color theme="1"/>
        <rFont val="標楷體"/>
        <family val="4"/>
        <charset val="136"/>
      </rPr>
      <t>總計</t>
    </r>
    <r>
      <rPr>
        <sz val="12"/>
        <color theme="1"/>
        <rFont val="Times New Roman"/>
        <family val="1"/>
      </rPr>
      <t>)</t>
    </r>
    <r>
      <rPr>
        <sz val="12"/>
        <color theme="1"/>
        <rFont val="標楷體"/>
        <family val="4"/>
        <charset val="136"/>
      </rPr>
      <t>」第</t>
    </r>
    <r>
      <rPr>
        <sz val="12"/>
        <color theme="1"/>
        <rFont val="Times New Roman"/>
        <family val="1"/>
      </rPr>
      <t>(17)</t>
    </r>
    <r>
      <rPr>
        <sz val="12"/>
        <color theme="1"/>
        <rFont val="標楷體"/>
        <family val="4"/>
        <charset val="136"/>
      </rPr>
      <t>欄第</t>
    </r>
    <r>
      <rPr>
        <sz val="12"/>
        <color theme="1"/>
        <rFont val="Times New Roman"/>
        <family val="1"/>
      </rPr>
      <t>(48)</t>
    </r>
    <r>
      <rPr>
        <sz val="12"/>
        <color theme="1"/>
        <rFont val="標楷體"/>
        <family val="4"/>
        <charset val="136"/>
      </rPr>
      <t>列</t>
    </r>
    <phoneticPr fontId="28" type="noConversion"/>
  </si>
  <si>
    <r>
      <t xml:space="preserve">1b.1.4.7 </t>
    </r>
    <r>
      <rPr>
        <sz val="12"/>
        <color theme="1"/>
        <rFont val="標楷體"/>
        <family val="4"/>
        <charset val="136"/>
      </rPr>
      <t>不動產私募基金</t>
    </r>
    <phoneticPr fontId="28" type="noConversion"/>
  </si>
  <si>
    <r>
      <rPr>
        <sz val="12"/>
        <color theme="1"/>
        <rFont val="標楷體"/>
        <family val="4"/>
        <charset val="136"/>
      </rPr>
      <t>「表</t>
    </r>
    <r>
      <rPr>
        <sz val="12"/>
        <color theme="1"/>
        <rFont val="Times New Roman"/>
        <family val="1"/>
      </rPr>
      <t>12-2</t>
    </r>
    <r>
      <rPr>
        <sz val="12"/>
        <color theme="1"/>
        <rFont val="標楷體"/>
        <family val="4"/>
        <charset val="136"/>
      </rPr>
      <t>：受益憑證及國外表彰基金餘額明細表</t>
    </r>
    <r>
      <rPr>
        <sz val="12"/>
        <color theme="1"/>
        <rFont val="Times New Roman"/>
        <family val="1"/>
      </rPr>
      <t>(</t>
    </r>
    <r>
      <rPr>
        <sz val="12"/>
        <color theme="1"/>
        <rFont val="標楷體"/>
        <family val="4"/>
        <charset val="136"/>
      </rPr>
      <t>總計</t>
    </r>
    <r>
      <rPr>
        <sz val="12"/>
        <color theme="1"/>
        <rFont val="Times New Roman"/>
        <family val="1"/>
      </rPr>
      <t>)</t>
    </r>
    <r>
      <rPr>
        <sz val="12"/>
        <color theme="1"/>
        <rFont val="標楷體"/>
        <family val="4"/>
        <charset val="136"/>
      </rPr>
      <t>」第</t>
    </r>
    <r>
      <rPr>
        <sz val="12"/>
        <color theme="1"/>
        <rFont val="Times New Roman"/>
        <family val="1"/>
      </rPr>
      <t>(17)</t>
    </r>
    <r>
      <rPr>
        <sz val="12"/>
        <color theme="1"/>
        <rFont val="標楷體"/>
        <family val="4"/>
        <charset val="136"/>
      </rPr>
      <t>欄第</t>
    </r>
    <r>
      <rPr>
        <sz val="12"/>
        <color theme="1"/>
        <rFont val="Times New Roman"/>
        <family val="1"/>
      </rPr>
      <t>(49)</t>
    </r>
    <r>
      <rPr>
        <sz val="12"/>
        <color theme="1"/>
        <rFont val="標楷體"/>
        <family val="4"/>
        <charset val="136"/>
      </rPr>
      <t>列</t>
    </r>
    <phoneticPr fontId="28" type="noConversion"/>
  </si>
  <si>
    <r>
      <t xml:space="preserve">1b.1.4.8 </t>
    </r>
    <r>
      <rPr>
        <sz val="12"/>
        <color theme="1"/>
        <rFont val="標楷體"/>
        <family val="4"/>
        <charset val="136"/>
      </rPr>
      <t>基礎建設基金</t>
    </r>
    <phoneticPr fontId="28" type="noConversion"/>
  </si>
  <si>
    <r>
      <rPr>
        <sz val="12"/>
        <color theme="1"/>
        <rFont val="標楷體"/>
        <family val="4"/>
        <charset val="136"/>
      </rPr>
      <t>「表</t>
    </r>
    <r>
      <rPr>
        <sz val="12"/>
        <color theme="1"/>
        <rFont val="Times New Roman"/>
        <family val="1"/>
      </rPr>
      <t>05-1</t>
    </r>
    <r>
      <rPr>
        <sz val="12"/>
        <color theme="1"/>
        <rFont val="標楷體"/>
        <family val="4"/>
        <charset val="136"/>
      </rPr>
      <t>：資金運用表」第</t>
    </r>
    <r>
      <rPr>
        <sz val="12"/>
        <color theme="1"/>
        <rFont val="Times New Roman"/>
        <family val="1"/>
      </rPr>
      <t>(5)</t>
    </r>
    <r>
      <rPr>
        <sz val="12"/>
        <color theme="1"/>
        <rFont val="標楷體"/>
        <family val="4"/>
        <charset val="136"/>
      </rPr>
      <t>欄第</t>
    </r>
    <r>
      <rPr>
        <sz val="12"/>
        <color theme="1"/>
        <rFont val="Times New Roman"/>
        <family val="1"/>
      </rPr>
      <t>(133)</t>
    </r>
    <r>
      <rPr>
        <sz val="12"/>
        <color theme="1"/>
        <rFont val="標楷體"/>
        <family val="4"/>
        <charset val="136"/>
      </rPr>
      <t>列</t>
    </r>
    <phoneticPr fontId="28" type="noConversion"/>
  </si>
  <si>
    <r>
      <t xml:space="preserve">1b.1.5 </t>
    </r>
    <r>
      <rPr>
        <sz val="12"/>
        <color theme="1"/>
        <rFont val="標楷體"/>
        <family val="4"/>
        <charset val="136"/>
      </rPr>
      <t>放款</t>
    </r>
    <phoneticPr fontId="28" type="noConversion"/>
  </si>
  <si>
    <r>
      <t xml:space="preserve">1b.1.5.1 </t>
    </r>
    <r>
      <rPr>
        <sz val="12"/>
        <color theme="1"/>
        <rFont val="標楷體"/>
        <family val="4"/>
        <charset val="136"/>
      </rPr>
      <t>外幣保單放款</t>
    </r>
    <phoneticPr fontId="28" type="noConversion"/>
  </si>
  <si>
    <r>
      <rPr>
        <sz val="12"/>
        <color theme="1"/>
        <rFont val="標楷體"/>
        <family val="4"/>
        <charset val="136"/>
      </rPr>
      <t>「表</t>
    </r>
    <r>
      <rPr>
        <sz val="12"/>
        <color theme="1"/>
        <rFont val="Times New Roman"/>
        <family val="1"/>
      </rPr>
      <t>05-1</t>
    </r>
    <r>
      <rPr>
        <sz val="12"/>
        <color theme="1"/>
        <rFont val="標楷體"/>
        <family val="4"/>
        <charset val="136"/>
      </rPr>
      <t>：資金運用表」第</t>
    </r>
    <r>
      <rPr>
        <sz val="12"/>
        <color theme="1"/>
        <rFont val="Times New Roman"/>
        <family val="1"/>
      </rPr>
      <t>(5)</t>
    </r>
    <r>
      <rPr>
        <sz val="12"/>
        <color theme="1"/>
        <rFont val="標楷體"/>
        <family val="4"/>
        <charset val="136"/>
      </rPr>
      <t>欄第</t>
    </r>
    <r>
      <rPr>
        <sz val="12"/>
        <color theme="1"/>
        <rFont val="Times New Roman"/>
        <family val="1"/>
      </rPr>
      <t>(123)</t>
    </r>
    <r>
      <rPr>
        <sz val="12"/>
        <color theme="1"/>
        <rFont val="標楷體"/>
        <family val="4"/>
        <charset val="136"/>
      </rPr>
      <t>列</t>
    </r>
    <phoneticPr fontId="30" type="noConversion"/>
  </si>
  <si>
    <r>
      <t xml:space="preserve">1b.1.5.2 </t>
    </r>
    <r>
      <rPr>
        <sz val="12"/>
        <color theme="1"/>
        <rFont val="標楷體"/>
        <family val="4"/>
        <charset val="136"/>
      </rPr>
      <t>其他放款</t>
    </r>
    <phoneticPr fontId="28" type="noConversion"/>
  </si>
  <si>
    <r>
      <rPr>
        <sz val="12"/>
        <color theme="1"/>
        <rFont val="標楷體"/>
        <family val="4"/>
        <charset val="136"/>
      </rPr>
      <t>「表</t>
    </r>
    <r>
      <rPr>
        <sz val="12"/>
        <color theme="1"/>
        <rFont val="Times New Roman"/>
        <family val="1"/>
      </rPr>
      <t>05-1</t>
    </r>
    <r>
      <rPr>
        <sz val="12"/>
        <color theme="1"/>
        <rFont val="標楷體"/>
        <family val="4"/>
        <charset val="136"/>
      </rPr>
      <t>：資金運用表」第</t>
    </r>
    <r>
      <rPr>
        <sz val="12"/>
        <color theme="1"/>
        <rFont val="Times New Roman"/>
        <family val="1"/>
      </rPr>
      <t>(5)</t>
    </r>
    <r>
      <rPr>
        <sz val="12"/>
        <color theme="1"/>
        <rFont val="標楷體"/>
        <family val="4"/>
        <charset val="136"/>
      </rPr>
      <t>欄第</t>
    </r>
    <r>
      <rPr>
        <sz val="12"/>
        <color theme="1"/>
        <rFont val="Times New Roman"/>
        <family val="1"/>
      </rPr>
      <t>(124)</t>
    </r>
    <r>
      <rPr>
        <sz val="12"/>
        <color theme="1"/>
        <rFont val="標楷體"/>
        <family val="4"/>
        <charset val="136"/>
      </rPr>
      <t>列</t>
    </r>
    <phoneticPr fontId="30" type="noConversion"/>
  </si>
  <si>
    <r>
      <t xml:space="preserve">1b.1.6 </t>
    </r>
    <r>
      <rPr>
        <sz val="12"/>
        <color theme="1"/>
        <rFont val="標楷體"/>
        <family val="4"/>
        <charset val="136"/>
      </rPr>
      <t>不動產</t>
    </r>
    <phoneticPr fontId="28" type="noConversion"/>
  </si>
  <si>
    <r>
      <t xml:space="preserve">1b.1.6.1 </t>
    </r>
    <r>
      <rPr>
        <sz val="12"/>
        <color theme="1"/>
        <rFont val="標楷體"/>
        <family val="4"/>
        <charset val="136"/>
      </rPr>
      <t>不動產</t>
    </r>
    <r>
      <rPr>
        <sz val="12"/>
        <color theme="1"/>
        <rFont val="Times New Roman"/>
        <family val="1"/>
      </rPr>
      <t>(</t>
    </r>
    <r>
      <rPr>
        <sz val="12"/>
        <color theme="1"/>
        <rFont val="標楷體"/>
        <family val="4"/>
        <charset val="136"/>
      </rPr>
      <t>除</t>
    </r>
    <r>
      <rPr>
        <sz val="12"/>
        <color theme="1"/>
        <rFont val="Times New Roman"/>
        <family val="1"/>
      </rPr>
      <t>1b.1.6.2</t>
    </r>
    <r>
      <rPr>
        <sz val="12"/>
        <color theme="1"/>
        <rFont val="標楷體"/>
        <family val="4"/>
        <charset val="136"/>
      </rPr>
      <t>外</t>
    </r>
    <r>
      <rPr>
        <sz val="12"/>
        <color theme="1"/>
        <rFont val="Times New Roman"/>
        <family val="1"/>
      </rPr>
      <t>)</t>
    </r>
    <phoneticPr fontId="28" type="noConversion"/>
  </si>
  <si>
    <r>
      <rPr>
        <sz val="12"/>
        <color theme="1"/>
        <rFont val="標楷體"/>
        <family val="4"/>
        <charset val="136"/>
      </rPr>
      <t>「表</t>
    </r>
    <r>
      <rPr>
        <sz val="12"/>
        <color theme="1"/>
        <rFont val="Times New Roman"/>
        <family val="1"/>
      </rPr>
      <t>13-2</t>
    </r>
    <r>
      <rPr>
        <sz val="12"/>
        <color theme="1"/>
        <rFont val="標楷體"/>
        <family val="4"/>
        <charset val="136"/>
      </rPr>
      <t>：不動產餘額明細表</t>
    </r>
    <r>
      <rPr>
        <sz val="12"/>
        <color theme="1"/>
        <rFont val="Times New Roman"/>
        <family val="1"/>
      </rPr>
      <t>(</t>
    </r>
    <r>
      <rPr>
        <sz val="12"/>
        <color theme="1"/>
        <rFont val="標楷體"/>
        <family val="4"/>
        <charset val="136"/>
      </rPr>
      <t>總計</t>
    </r>
    <r>
      <rPr>
        <sz val="12"/>
        <color theme="1"/>
        <rFont val="Times New Roman"/>
        <family val="1"/>
      </rPr>
      <t>)</t>
    </r>
    <r>
      <rPr>
        <sz val="12"/>
        <color theme="1"/>
        <rFont val="標楷體"/>
        <family val="4"/>
        <charset val="136"/>
      </rPr>
      <t>」第</t>
    </r>
    <r>
      <rPr>
        <sz val="12"/>
        <color theme="1"/>
        <rFont val="Times New Roman"/>
        <family val="1"/>
      </rPr>
      <t>(11)</t>
    </r>
    <r>
      <rPr>
        <sz val="12"/>
        <color theme="1"/>
        <rFont val="標楷體"/>
        <family val="4"/>
        <charset val="136"/>
      </rPr>
      <t>欄第</t>
    </r>
    <r>
      <rPr>
        <sz val="12"/>
        <color theme="1"/>
        <rFont val="Times New Roman"/>
        <family val="1"/>
      </rPr>
      <t>(8+11)</t>
    </r>
    <r>
      <rPr>
        <sz val="12"/>
        <color theme="1"/>
        <rFont val="標楷體"/>
        <family val="4"/>
        <charset val="136"/>
      </rPr>
      <t>列</t>
    </r>
    <r>
      <rPr>
        <sz val="12"/>
        <color theme="1"/>
        <rFont val="Times New Roman"/>
        <family val="1"/>
      </rPr>
      <t>+</t>
    </r>
    <r>
      <rPr>
        <sz val="12"/>
        <color theme="1"/>
        <rFont val="標楷體"/>
        <family val="4"/>
        <charset val="136"/>
      </rPr>
      <t>「表</t>
    </r>
    <r>
      <rPr>
        <sz val="12"/>
        <color theme="1"/>
        <rFont val="Times New Roman"/>
        <family val="1"/>
      </rPr>
      <t>30-8-3</t>
    </r>
    <r>
      <rPr>
        <sz val="12"/>
        <color theme="1"/>
        <rFont val="標楷體"/>
        <family val="4"/>
        <charset val="136"/>
      </rPr>
      <t>：不動產投資採市價評價計入自有資本調整計算表」第</t>
    </r>
    <r>
      <rPr>
        <sz val="12"/>
        <color theme="1"/>
        <rFont val="Times New Roman"/>
        <family val="1"/>
      </rPr>
      <t>(11)</t>
    </r>
    <r>
      <rPr>
        <sz val="12"/>
        <color theme="1"/>
        <rFont val="標楷體"/>
        <family val="4"/>
        <charset val="136"/>
      </rPr>
      <t>欄第</t>
    </r>
    <r>
      <rPr>
        <sz val="12"/>
        <color theme="1"/>
        <rFont val="Times New Roman"/>
        <family val="1"/>
      </rPr>
      <t>(6)</t>
    </r>
    <r>
      <rPr>
        <sz val="12"/>
        <color theme="1"/>
        <rFont val="標楷體"/>
        <family val="4"/>
        <charset val="136"/>
      </rPr>
      <t>列</t>
    </r>
    <r>
      <rPr>
        <sz val="12"/>
        <color theme="1"/>
        <rFont val="Times New Roman"/>
        <family val="1"/>
      </rPr>
      <t>-</t>
    </r>
    <r>
      <rPr>
        <sz val="12"/>
        <color theme="1"/>
        <rFont val="標楷體"/>
        <family val="4"/>
        <charset val="136"/>
      </rPr>
      <t>「表</t>
    </r>
    <r>
      <rPr>
        <sz val="12"/>
        <color theme="1"/>
        <rFont val="Times New Roman"/>
        <family val="1"/>
      </rPr>
      <t>30-8-4</t>
    </r>
    <r>
      <rPr>
        <sz val="12"/>
        <color theme="1"/>
        <rFont val="標楷體"/>
        <family val="4"/>
        <charset val="136"/>
      </rPr>
      <t>：投資用不動產為素地或未能符合即時利用並有收益認定基準且報經主管機關核准展延期限者加計風險資本額調整計算表」第</t>
    </r>
    <r>
      <rPr>
        <sz val="12"/>
        <color theme="1"/>
        <rFont val="Times New Roman"/>
        <family val="1"/>
      </rPr>
      <t>(2)</t>
    </r>
    <r>
      <rPr>
        <sz val="12"/>
        <color theme="1"/>
        <rFont val="標楷體"/>
        <family val="4"/>
        <charset val="136"/>
      </rPr>
      <t>欄第</t>
    </r>
    <r>
      <rPr>
        <sz val="12"/>
        <color theme="1"/>
        <rFont val="Times New Roman"/>
        <family val="1"/>
      </rPr>
      <t>(4)</t>
    </r>
    <r>
      <rPr>
        <sz val="12"/>
        <color theme="1"/>
        <rFont val="標楷體"/>
        <family val="4"/>
        <charset val="136"/>
      </rPr>
      <t>列</t>
    </r>
    <phoneticPr fontId="28" type="noConversion"/>
  </si>
  <si>
    <r>
      <t xml:space="preserve">1b.1.6.2  </t>
    </r>
    <r>
      <rPr>
        <sz val="12"/>
        <color theme="1"/>
        <rFont val="標楷體"/>
        <family val="4"/>
        <charset val="136"/>
      </rPr>
      <t xml:space="preserve">不動產投資為素地或未能符合
</t>
    </r>
    <r>
      <rPr>
        <sz val="12"/>
        <color theme="1"/>
        <rFont val="Times New Roman"/>
        <family val="1"/>
      </rPr>
      <t xml:space="preserve">          </t>
    </r>
    <r>
      <rPr>
        <sz val="12"/>
        <color theme="1"/>
        <rFont val="標楷體"/>
        <family val="4"/>
        <charset val="136"/>
      </rPr>
      <t>即時利用並有收益認定基準者</t>
    </r>
    <phoneticPr fontId="28" type="noConversion"/>
  </si>
  <si>
    <r>
      <rPr>
        <sz val="12"/>
        <color theme="1"/>
        <rFont val="標楷體"/>
        <family val="4"/>
        <charset val="136"/>
      </rPr>
      <t>「表</t>
    </r>
    <r>
      <rPr>
        <sz val="12"/>
        <color theme="1"/>
        <rFont val="Times New Roman"/>
        <family val="1"/>
      </rPr>
      <t>30-8-4</t>
    </r>
    <r>
      <rPr>
        <sz val="12"/>
        <color theme="1"/>
        <rFont val="標楷體"/>
        <family val="4"/>
        <charset val="136"/>
      </rPr>
      <t>：投資用不動產為素地或未能符合即時利用並有收益認定基準且報經主管機關核准展延期限者加計風險資本額調整計算表」第</t>
    </r>
    <r>
      <rPr>
        <sz val="12"/>
        <color theme="1"/>
        <rFont val="Times New Roman"/>
        <family val="1"/>
      </rPr>
      <t>(2)</t>
    </r>
    <r>
      <rPr>
        <sz val="12"/>
        <color theme="1"/>
        <rFont val="標楷體"/>
        <family val="4"/>
        <charset val="136"/>
      </rPr>
      <t>欄第</t>
    </r>
    <r>
      <rPr>
        <sz val="12"/>
        <color theme="1"/>
        <rFont val="Times New Roman"/>
        <family val="1"/>
      </rPr>
      <t>(4)</t>
    </r>
    <r>
      <rPr>
        <sz val="12"/>
        <color theme="1"/>
        <rFont val="標楷體"/>
        <family val="4"/>
        <charset val="136"/>
      </rPr>
      <t>列</t>
    </r>
    <phoneticPr fontId="28" type="noConversion"/>
  </si>
  <si>
    <r>
      <t xml:space="preserve">1b.1.7 </t>
    </r>
    <r>
      <rPr>
        <sz val="12"/>
        <color theme="1"/>
        <rFont val="標楷體"/>
        <family val="4"/>
        <charset val="136"/>
      </rPr>
      <t>對沖基金</t>
    </r>
    <phoneticPr fontId="28" type="noConversion"/>
  </si>
  <si>
    <r>
      <rPr>
        <sz val="12"/>
        <color theme="1"/>
        <rFont val="標楷體"/>
        <family val="4"/>
        <charset val="136"/>
      </rPr>
      <t>「表</t>
    </r>
    <r>
      <rPr>
        <sz val="12"/>
        <color theme="1"/>
        <rFont val="Times New Roman"/>
        <family val="1"/>
      </rPr>
      <t>05-1</t>
    </r>
    <r>
      <rPr>
        <sz val="12"/>
        <color theme="1"/>
        <rFont val="標楷體"/>
        <family val="4"/>
        <charset val="136"/>
      </rPr>
      <t>：資金運用表」第</t>
    </r>
    <r>
      <rPr>
        <sz val="12"/>
        <color theme="1"/>
        <rFont val="Times New Roman"/>
        <family val="1"/>
      </rPr>
      <t>(5)</t>
    </r>
    <r>
      <rPr>
        <sz val="12"/>
        <color theme="1"/>
        <rFont val="標楷體"/>
        <family val="4"/>
        <charset val="136"/>
      </rPr>
      <t>欄第</t>
    </r>
    <r>
      <rPr>
        <sz val="12"/>
        <color theme="1"/>
        <rFont val="Times New Roman"/>
        <family val="1"/>
      </rPr>
      <t>(126)</t>
    </r>
    <r>
      <rPr>
        <sz val="12"/>
        <color theme="1"/>
        <rFont val="標楷體"/>
        <family val="4"/>
        <charset val="136"/>
      </rPr>
      <t>列</t>
    </r>
    <phoneticPr fontId="30" type="noConversion"/>
  </si>
  <si>
    <r>
      <t xml:space="preserve">1b.1.8 ETF - </t>
    </r>
    <r>
      <rPr>
        <sz val="12"/>
        <color theme="1"/>
        <rFont val="標楷體"/>
        <family val="4"/>
        <charset val="136"/>
      </rPr>
      <t>股票型</t>
    </r>
    <phoneticPr fontId="28" type="noConversion"/>
  </si>
  <si>
    <r>
      <rPr>
        <sz val="12"/>
        <color theme="1"/>
        <rFont val="標楷體"/>
        <family val="4"/>
        <charset val="136"/>
      </rPr>
      <t>「表</t>
    </r>
    <r>
      <rPr>
        <sz val="12"/>
        <color theme="1"/>
        <rFont val="Times New Roman"/>
        <family val="1"/>
      </rPr>
      <t>05-1</t>
    </r>
    <r>
      <rPr>
        <sz val="12"/>
        <color theme="1"/>
        <rFont val="標楷體"/>
        <family val="4"/>
        <charset val="136"/>
      </rPr>
      <t>：資金運用表」第</t>
    </r>
    <r>
      <rPr>
        <sz val="12"/>
        <color theme="1"/>
        <rFont val="Times New Roman"/>
        <family val="1"/>
      </rPr>
      <t>(11)</t>
    </r>
    <r>
      <rPr>
        <sz val="12"/>
        <color theme="1"/>
        <rFont val="標楷體"/>
        <family val="4"/>
        <charset val="136"/>
      </rPr>
      <t>欄第</t>
    </r>
    <r>
      <rPr>
        <sz val="12"/>
        <color theme="1"/>
        <rFont val="Times New Roman"/>
        <family val="1"/>
      </rPr>
      <t>(127)</t>
    </r>
    <r>
      <rPr>
        <sz val="12"/>
        <color theme="1"/>
        <rFont val="標楷體"/>
        <family val="4"/>
        <charset val="136"/>
      </rPr>
      <t>列</t>
    </r>
    <r>
      <rPr>
        <sz val="12"/>
        <color theme="1"/>
        <rFont val="Times New Roman"/>
        <family val="1"/>
      </rPr>
      <t>+</t>
    </r>
    <r>
      <rPr>
        <sz val="12"/>
        <color theme="1"/>
        <rFont val="標楷體"/>
        <family val="4"/>
        <charset val="136"/>
      </rPr>
      <t>「表</t>
    </r>
    <r>
      <rPr>
        <sz val="12"/>
        <color theme="1"/>
        <rFont val="Times New Roman"/>
        <family val="1"/>
      </rPr>
      <t>30-14-1</t>
    </r>
    <r>
      <rPr>
        <sz val="12"/>
        <color theme="1"/>
        <rFont val="標楷體"/>
        <family val="4"/>
        <charset val="136"/>
      </rPr>
      <t>：公司上市股票及基金</t>
    </r>
    <r>
      <rPr>
        <sz val="12"/>
        <color theme="1"/>
        <rFont val="Times New Roman"/>
        <family val="1"/>
      </rPr>
      <t>β</t>
    </r>
    <r>
      <rPr>
        <sz val="12"/>
        <color theme="1"/>
        <rFont val="標楷體"/>
        <family val="4"/>
        <charset val="136"/>
      </rPr>
      <t>值計算表」國內發行其投資區域包含國外之</t>
    </r>
    <r>
      <rPr>
        <sz val="12"/>
        <color theme="1"/>
        <rFont val="Times New Roman"/>
        <family val="1"/>
      </rPr>
      <t>ETF-</t>
    </r>
    <r>
      <rPr>
        <sz val="12"/>
        <color theme="1"/>
        <rFont val="標楷體"/>
        <family val="4"/>
        <charset val="136"/>
      </rPr>
      <t>股票型帳載價值</t>
    </r>
    <r>
      <rPr>
        <sz val="12"/>
        <color theme="1"/>
        <rFont val="Times New Roman"/>
        <family val="1"/>
      </rPr>
      <t>-</t>
    </r>
    <r>
      <rPr>
        <sz val="12"/>
        <color theme="1"/>
        <rFont val="標楷體"/>
        <family val="4"/>
        <charset val="136"/>
      </rPr>
      <t>已開發國家</t>
    </r>
    <phoneticPr fontId="28" type="noConversion"/>
  </si>
  <si>
    <r>
      <t xml:space="preserve">1b.1.9 ETF - </t>
    </r>
    <r>
      <rPr>
        <sz val="12"/>
        <color theme="1"/>
        <rFont val="標楷體"/>
        <family val="4"/>
        <charset val="136"/>
      </rPr>
      <t>債券型</t>
    </r>
    <phoneticPr fontId="28" type="noConversion"/>
  </si>
  <si>
    <r>
      <rPr>
        <sz val="12"/>
        <color theme="1"/>
        <rFont val="標楷體"/>
        <family val="4"/>
        <charset val="136"/>
      </rPr>
      <t>「表</t>
    </r>
    <r>
      <rPr>
        <sz val="12"/>
        <color theme="1"/>
        <rFont val="Times New Roman"/>
        <family val="1"/>
      </rPr>
      <t>05-1</t>
    </r>
    <r>
      <rPr>
        <sz val="12"/>
        <color theme="1"/>
        <rFont val="標楷體"/>
        <family val="4"/>
        <charset val="136"/>
      </rPr>
      <t>：資金運用表」第</t>
    </r>
    <r>
      <rPr>
        <sz val="12"/>
        <color theme="1"/>
        <rFont val="Times New Roman"/>
        <family val="1"/>
      </rPr>
      <t>(5)</t>
    </r>
    <r>
      <rPr>
        <sz val="12"/>
        <color theme="1"/>
        <rFont val="標楷體"/>
        <family val="4"/>
        <charset val="136"/>
      </rPr>
      <t>欄第</t>
    </r>
    <r>
      <rPr>
        <sz val="12"/>
        <color theme="1"/>
        <rFont val="Times New Roman"/>
        <family val="1"/>
      </rPr>
      <t>(128)</t>
    </r>
    <r>
      <rPr>
        <sz val="12"/>
        <color theme="1"/>
        <rFont val="標楷體"/>
        <family val="4"/>
        <charset val="136"/>
      </rPr>
      <t>列</t>
    </r>
    <r>
      <rPr>
        <sz val="12"/>
        <color theme="1"/>
        <rFont val="Times New Roman"/>
        <family val="1"/>
      </rPr>
      <t>+</t>
    </r>
    <r>
      <rPr>
        <sz val="12"/>
        <color theme="1"/>
        <rFont val="標楷體"/>
        <family val="4"/>
        <charset val="136"/>
      </rPr>
      <t>「表</t>
    </r>
    <r>
      <rPr>
        <sz val="12"/>
        <color theme="1"/>
        <rFont val="Times New Roman"/>
        <family val="1"/>
      </rPr>
      <t>30-14-1</t>
    </r>
    <r>
      <rPr>
        <sz val="12"/>
        <color theme="1"/>
        <rFont val="標楷體"/>
        <family val="4"/>
        <charset val="136"/>
      </rPr>
      <t>：公司上市股票及基金</t>
    </r>
    <r>
      <rPr>
        <sz val="12"/>
        <color theme="1"/>
        <rFont val="Times New Roman"/>
        <family val="1"/>
      </rPr>
      <t>β</t>
    </r>
    <r>
      <rPr>
        <sz val="12"/>
        <color theme="1"/>
        <rFont val="標楷體"/>
        <family val="4"/>
        <charset val="136"/>
      </rPr>
      <t>值計算表」國內發行其投資區域包含國外之</t>
    </r>
    <r>
      <rPr>
        <sz val="12"/>
        <color theme="1"/>
        <rFont val="Times New Roman"/>
        <family val="1"/>
      </rPr>
      <t>ETF-</t>
    </r>
    <r>
      <rPr>
        <sz val="12"/>
        <color theme="1"/>
        <rFont val="標楷體"/>
        <family val="4"/>
        <charset val="136"/>
      </rPr>
      <t>債券型帳載價值</t>
    </r>
    <r>
      <rPr>
        <sz val="12"/>
        <color theme="1"/>
        <rFont val="Times New Roman"/>
        <family val="1"/>
      </rPr>
      <t>-</t>
    </r>
    <r>
      <rPr>
        <sz val="12"/>
        <color theme="1"/>
        <rFont val="標楷體"/>
        <family val="4"/>
        <charset val="136"/>
      </rPr>
      <t>已開發國家</t>
    </r>
    <phoneticPr fontId="28" type="noConversion"/>
  </si>
  <si>
    <r>
      <t xml:space="preserve">1b.1.10 ETF - </t>
    </r>
    <r>
      <rPr>
        <sz val="12"/>
        <color theme="1"/>
        <rFont val="標楷體"/>
        <family val="4"/>
        <charset val="136"/>
      </rPr>
      <t>其他型</t>
    </r>
    <phoneticPr fontId="28" type="noConversion"/>
  </si>
  <si>
    <r>
      <rPr>
        <sz val="12"/>
        <color theme="1"/>
        <rFont val="標楷體"/>
        <family val="4"/>
        <charset val="136"/>
      </rPr>
      <t>「表</t>
    </r>
    <r>
      <rPr>
        <sz val="12"/>
        <color theme="1"/>
        <rFont val="Times New Roman"/>
        <family val="1"/>
      </rPr>
      <t>05-1</t>
    </r>
    <r>
      <rPr>
        <sz val="12"/>
        <color theme="1"/>
        <rFont val="標楷體"/>
        <family val="4"/>
        <charset val="136"/>
      </rPr>
      <t>：資金運用表」第</t>
    </r>
    <r>
      <rPr>
        <sz val="12"/>
        <color theme="1"/>
        <rFont val="Times New Roman"/>
        <family val="1"/>
      </rPr>
      <t>(5)</t>
    </r>
    <r>
      <rPr>
        <sz val="12"/>
        <color theme="1"/>
        <rFont val="標楷體"/>
        <family val="4"/>
        <charset val="136"/>
      </rPr>
      <t>欄第</t>
    </r>
    <r>
      <rPr>
        <sz val="12"/>
        <color theme="1"/>
        <rFont val="Times New Roman"/>
        <family val="1"/>
      </rPr>
      <t>(129)</t>
    </r>
    <r>
      <rPr>
        <sz val="12"/>
        <color theme="1"/>
        <rFont val="標楷體"/>
        <family val="4"/>
        <charset val="136"/>
      </rPr>
      <t>列</t>
    </r>
    <r>
      <rPr>
        <sz val="12"/>
        <color theme="1"/>
        <rFont val="Times New Roman"/>
        <family val="1"/>
      </rPr>
      <t>+</t>
    </r>
    <r>
      <rPr>
        <sz val="12"/>
        <color theme="1"/>
        <rFont val="標楷體"/>
        <family val="4"/>
        <charset val="136"/>
      </rPr>
      <t>「表</t>
    </r>
    <r>
      <rPr>
        <sz val="12"/>
        <color theme="1"/>
        <rFont val="Times New Roman"/>
        <family val="1"/>
      </rPr>
      <t>30-14-1</t>
    </r>
    <r>
      <rPr>
        <sz val="12"/>
        <color theme="1"/>
        <rFont val="標楷體"/>
        <family val="4"/>
        <charset val="136"/>
      </rPr>
      <t>：公司上市股票及基金</t>
    </r>
    <r>
      <rPr>
        <sz val="12"/>
        <color theme="1"/>
        <rFont val="Times New Roman"/>
        <family val="1"/>
      </rPr>
      <t>β</t>
    </r>
    <r>
      <rPr>
        <sz val="12"/>
        <color theme="1"/>
        <rFont val="標楷體"/>
        <family val="4"/>
        <charset val="136"/>
      </rPr>
      <t>值計算表」國內發行其投資區域包含國外之</t>
    </r>
    <r>
      <rPr>
        <sz val="12"/>
        <color theme="1"/>
        <rFont val="Times New Roman"/>
        <family val="1"/>
      </rPr>
      <t>ETF-</t>
    </r>
    <r>
      <rPr>
        <sz val="12"/>
        <color theme="1"/>
        <rFont val="標楷體"/>
        <family val="4"/>
        <charset val="136"/>
      </rPr>
      <t>其他型帳載價值</t>
    </r>
    <r>
      <rPr>
        <sz val="12"/>
        <color theme="1"/>
        <rFont val="Times New Roman"/>
        <family val="1"/>
      </rPr>
      <t>-</t>
    </r>
    <r>
      <rPr>
        <sz val="12"/>
        <color theme="1"/>
        <rFont val="標楷體"/>
        <family val="4"/>
        <charset val="136"/>
      </rPr>
      <t>已開發國家</t>
    </r>
    <phoneticPr fontId="28" type="noConversion"/>
  </si>
  <si>
    <r>
      <rPr>
        <sz val="12"/>
        <color theme="1"/>
        <rFont val="標楷體"/>
        <family val="4"/>
        <charset val="136"/>
      </rPr>
      <t>「表</t>
    </r>
    <r>
      <rPr>
        <sz val="12"/>
        <color theme="1"/>
        <rFont val="Times New Roman"/>
        <family val="1"/>
      </rPr>
      <t>30-14-1</t>
    </r>
    <r>
      <rPr>
        <sz val="12"/>
        <color theme="1"/>
        <rFont val="標楷體"/>
        <family val="4"/>
        <charset val="136"/>
      </rPr>
      <t>：公司上市股票及基金</t>
    </r>
    <r>
      <rPr>
        <sz val="12"/>
        <color theme="1"/>
        <rFont val="Times New Roman"/>
        <family val="1"/>
      </rPr>
      <t>β</t>
    </r>
    <r>
      <rPr>
        <sz val="12"/>
        <color theme="1"/>
        <rFont val="標楷體"/>
        <family val="4"/>
        <charset val="136"/>
      </rPr>
      <t>值計算表」國內發行其投資區域包含國外之</t>
    </r>
    <r>
      <rPr>
        <sz val="12"/>
        <color theme="1"/>
        <rFont val="Times New Roman"/>
        <family val="1"/>
      </rPr>
      <t>ETN</t>
    </r>
    <r>
      <rPr>
        <sz val="12"/>
        <color theme="1"/>
        <rFont val="標楷體"/>
        <family val="4"/>
        <charset val="136"/>
      </rPr>
      <t>帳載價值</t>
    </r>
    <r>
      <rPr>
        <sz val="12"/>
        <color theme="1"/>
        <rFont val="Times New Roman"/>
        <family val="1"/>
      </rPr>
      <t>-</t>
    </r>
    <r>
      <rPr>
        <sz val="12"/>
        <color theme="1"/>
        <rFont val="標楷體"/>
        <family val="4"/>
        <charset val="136"/>
      </rPr>
      <t>已開發國家</t>
    </r>
    <phoneticPr fontId="28" type="noConversion"/>
  </si>
  <si>
    <r>
      <t xml:space="preserve">1b.1.12 </t>
    </r>
    <r>
      <rPr>
        <sz val="12"/>
        <color theme="1"/>
        <rFont val="標楷體"/>
        <family val="4"/>
        <charset val="136"/>
      </rPr>
      <t>組合式存款</t>
    </r>
    <phoneticPr fontId="28" type="noConversion"/>
  </si>
  <si>
    <r>
      <t>1b.1.12.1 "100%"</t>
    </r>
    <r>
      <rPr>
        <sz val="12"/>
        <color theme="1"/>
        <rFont val="標楷體"/>
        <family val="4"/>
        <charset val="136"/>
      </rPr>
      <t>保本組合式存款</t>
    </r>
    <phoneticPr fontId="28" type="noConversion"/>
  </si>
  <si>
    <r>
      <rPr>
        <sz val="12"/>
        <color theme="1"/>
        <rFont val="標楷體"/>
        <family val="4"/>
        <charset val="136"/>
      </rPr>
      <t>風險資本額計算來源「表</t>
    </r>
    <r>
      <rPr>
        <sz val="12"/>
        <color theme="1"/>
        <rFont val="Times New Roman"/>
        <family val="1"/>
      </rPr>
      <t>30-3-3</t>
    </r>
    <r>
      <rPr>
        <sz val="12"/>
        <color theme="1"/>
        <rFont val="標楷體"/>
        <family val="4"/>
        <charset val="136"/>
      </rPr>
      <t>：組合式存款風險資本額計算表」第</t>
    </r>
    <r>
      <rPr>
        <sz val="12"/>
        <color theme="1"/>
        <rFont val="Times New Roman"/>
        <family val="1"/>
      </rPr>
      <t>(12)</t>
    </r>
    <r>
      <rPr>
        <sz val="12"/>
        <color theme="1"/>
        <rFont val="標楷體"/>
        <family val="4"/>
        <charset val="136"/>
      </rPr>
      <t>欄第</t>
    </r>
    <r>
      <rPr>
        <sz val="12"/>
        <color theme="1"/>
        <rFont val="Times New Roman"/>
        <family val="1"/>
      </rPr>
      <t>(22)</t>
    </r>
    <r>
      <rPr>
        <sz val="12"/>
        <color theme="1"/>
        <rFont val="標楷體"/>
        <family val="4"/>
        <charset val="136"/>
      </rPr>
      <t>列</t>
    </r>
    <phoneticPr fontId="28" type="noConversion"/>
  </si>
  <si>
    <r>
      <t>1b.1.12.2 "90%"</t>
    </r>
    <r>
      <rPr>
        <sz val="12"/>
        <color theme="1"/>
        <rFont val="標楷體"/>
        <family val="4"/>
        <charset val="136"/>
      </rPr>
      <t>保本組合式存款</t>
    </r>
    <phoneticPr fontId="28" type="noConversion"/>
  </si>
  <si>
    <r>
      <rPr>
        <sz val="12"/>
        <color theme="1"/>
        <rFont val="標楷體"/>
        <family val="4"/>
        <charset val="136"/>
      </rPr>
      <t>風險資本額計算來源「表</t>
    </r>
    <r>
      <rPr>
        <sz val="12"/>
        <color theme="1"/>
        <rFont val="Times New Roman"/>
        <family val="1"/>
      </rPr>
      <t>30-3-3</t>
    </r>
    <r>
      <rPr>
        <sz val="12"/>
        <color theme="1"/>
        <rFont val="標楷體"/>
        <family val="4"/>
        <charset val="136"/>
      </rPr>
      <t>：組合式存款風險資本額計算表」第</t>
    </r>
    <r>
      <rPr>
        <sz val="12"/>
        <color theme="1"/>
        <rFont val="Times New Roman"/>
        <family val="1"/>
      </rPr>
      <t>(12)</t>
    </r>
    <r>
      <rPr>
        <sz val="12"/>
        <color theme="1"/>
        <rFont val="標楷體"/>
        <family val="4"/>
        <charset val="136"/>
      </rPr>
      <t>欄第</t>
    </r>
    <r>
      <rPr>
        <sz val="12"/>
        <color theme="1"/>
        <rFont val="Times New Roman"/>
        <family val="1"/>
      </rPr>
      <t>(44)</t>
    </r>
    <r>
      <rPr>
        <sz val="12"/>
        <color theme="1"/>
        <rFont val="標楷體"/>
        <family val="4"/>
        <charset val="136"/>
      </rPr>
      <t>列</t>
    </r>
    <phoneticPr fontId="28" type="noConversion"/>
  </si>
  <si>
    <r>
      <t xml:space="preserve">1b.1.13 </t>
    </r>
    <r>
      <rPr>
        <sz val="12"/>
        <color theme="1"/>
        <rFont val="標楷體"/>
        <family val="4"/>
        <charset val="136"/>
      </rPr>
      <t>其他</t>
    </r>
    <phoneticPr fontId="28" type="noConversion"/>
  </si>
  <si>
    <r>
      <t xml:space="preserve">1b.1.13.1 </t>
    </r>
    <r>
      <rPr>
        <sz val="12"/>
        <color theme="1"/>
        <rFont val="標楷體"/>
        <family val="4"/>
        <charset val="136"/>
      </rPr>
      <t>其他</t>
    </r>
    <r>
      <rPr>
        <sz val="12"/>
        <color theme="1"/>
        <rFont val="Times New Roman"/>
        <family val="1"/>
      </rPr>
      <t>(</t>
    </r>
    <r>
      <rPr>
        <sz val="12"/>
        <color theme="1"/>
        <rFont val="標楷體"/>
        <family val="4"/>
        <charset val="136"/>
      </rPr>
      <t>除</t>
    </r>
    <r>
      <rPr>
        <sz val="12"/>
        <color theme="1"/>
        <rFont val="Times New Roman"/>
        <family val="1"/>
      </rPr>
      <t>1b.1.13.2</t>
    </r>
    <r>
      <rPr>
        <sz val="12"/>
        <color theme="1"/>
        <rFont val="標楷體"/>
        <family val="4"/>
        <charset val="136"/>
      </rPr>
      <t>外</t>
    </r>
    <r>
      <rPr>
        <sz val="12"/>
        <color theme="1"/>
        <rFont val="Times New Roman"/>
        <family val="1"/>
      </rPr>
      <t>)</t>
    </r>
    <phoneticPr fontId="28" type="noConversion"/>
  </si>
  <si>
    <r>
      <rPr>
        <sz val="12"/>
        <color theme="1"/>
        <rFont val="標楷體"/>
        <family val="4"/>
        <charset val="136"/>
      </rPr>
      <t>「表</t>
    </r>
    <r>
      <rPr>
        <sz val="12"/>
        <color theme="1"/>
        <rFont val="Times New Roman"/>
        <family val="1"/>
      </rPr>
      <t>05-1</t>
    </r>
    <r>
      <rPr>
        <sz val="12"/>
        <color theme="1"/>
        <rFont val="標楷體"/>
        <family val="4"/>
        <charset val="136"/>
      </rPr>
      <t>：資金運用表」第</t>
    </r>
    <r>
      <rPr>
        <sz val="12"/>
        <color theme="1"/>
        <rFont val="Times New Roman"/>
        <family val="1"/>
      </rPr>
      <t>(5)</t>
    </r>
    <r>
      <rPr>
        <sz val="12"/>
        <color theme="1"/>
        <rFont val="標楷體"/>
        <family val="4"/>
        <charset val="136"/>
      </rPr>
      <t>欄第</t>
    </r>
    <r>
      <rPr>
        <sz val="12"/>
        <color theme="1"/>
        <rFont val="Times New Roman"/>
        <family val="1"/>
      </rPr>
      <t>(130)</t>
    </r>
    <r>
      <rPr>
        <sz val="12"/>
        <color theme="1"/>
        <rFont val="標楷體"/>
        <family val="4"/>
        <charset val="136"/>
      </rPr>
      <t>列</t>
    </r>
    <r>
      <rPr>
        <sz val="12"/>
        <color theme="1"/>
        <rFont val="Times New Roman"/>
        <family val="1"/>
      </rPr>
      <t>-</t>
    </r>
    <r>
      <rPr>
        <sz val="12"/>
        <color theme="1"/>
        <rFont val="標楷體"/>
        <family val="4"/>
        <charset val="136"/>
      </rPr>
      <t>「表</t>
    </r>
    <r>
      <rPr>
        <sz val="12"/>
        <color theme="1"/>
        <rFont val="Times New Roman"/>
        <family val="1"/>
      </rPr>
      <t>05-1</t>
    </r>
    <r>
      <rPr>
        <sz val="12"/>
        <color theme="1"/>
        <rFont val="標楷體"/>
        <family val="4"/>
        <charset val="136"/>
      </rPr>
      <t>：資金運用表」第</t>
    </r>
    <r>
      <rPr>
        <sz val="12"/>
        <color theme="1"/>
        <rFont val="Times New Roman"/>
        <family val="1"/>
      </rPr>
      <t>(5)</t>
    </r>
    <r>
      <rPr>
        <sz val="12"/>
        <color theme="1"/>
        <rFont val="標楷體"/>
        <family val="4"/>
        <charset val="136"/>
      </rPr>
      <t>欄第</t>
    </r>
    <r>
      <rPr>
        <sz val="12"/>
        <color theme="1"/>
        <rFont val="Times New Roman"/>
        <family val="1"/>
      </rPr>
      <t>(132)</t>
    </r>
    <r>
      <rPr>
        <sz val="12"/>
        <color theme="1"/>
        <rFont val="標楷體"/>
        <family val="4"/>
        <charset val="136"/>
      </rPr>
      <t>列</t>
    </r>
    <r>
      <rPr>
        <sz val="12"/>
        <color theme="1"/>
        <rFont val="Times New Roman"/>
        <family val="1"/>
      </rPr>
      <t>-</t>
    </r>
    <r>
      <rPr>
        <sz val="12"/>
        <color theme="1"/>
        <rFont val="標楷體"/>
        <family val="4"/>
        <charset val="136"/>
      </rPr>
      <t>「表</t>
    </r>
    <r>
      <rPr>
        <sz val="12"/>
        <color theme="1"/>
        <rFont val="Times New Roman"/>
        <family val="1"/>
      </rPr>
      <t>05-1</t>
    </r>
    <r>
      <rPr>
        <sz val="12"/>
        <color theme="1"/>
        <rFont val="標楷體"/>
        <family val="4"/>
        <charset val="136"/>
      </rPr>
      <t>：資金運用表」第</t>
    </r>
    <r>
      <rPr>
        <sz val="12"/>
        <color theme="1"/>
        <rFont val="Times New Roman"/>
        <family val="1"/>
      </rPr>
      <t>(5)</t>
    </r>
    <r>
      <rPr>
        <sz val="12"/>
        <color theme="1"/>
        <rFont val="標楷體"/>
        <family val="4"/>
        <charset val="136"/>
      </rPr>
      <t>欄第</t>
    </r>
    <r>
      <rPr>
        <sz val="12"/>
        <color theme="1"/>
        <rFont val="Times New Roman"/>
        <family val="1"/>
      </rPr>
      <t>(133)</t>
    </r>
    <r>
      <rPr>
        <sz val="12"/>
        <color theme="1"/>
        <rFont val="標楷體"/>
        <family val="4"/>
        <charset val="136"/>
      </rPr>
      <t>列</t>
    </r>
    <r>
      <rPr>
        <sz val="12"/>
        <color theme="1"/>
        <rFont val="Times New Roman"/>
        <family val="1"/>
      </rPr>
      <t>-</t>
    </r>
    <r>
      <rPr>
        <sz val="12"/>
        <color theme="1"/>
        <rFont val="標楷體"/>
        <family val="4"/>
        <charset val="136"/>
      </rPr>
      <t>「表</t>
    </r>
    <r>
      <rPr>
        <sz val="12"/>
        <color theme="1"/>
        <rFont val="Times New Roman"/>
        <family val="1"/>
      </rPr>
      <t>13-4</t>
    </r>
    <r>
      <rPr>
        <sz val="12"/>
        <color theme="1"/>
        <rFont val="標楷體"/>
        <family val="4"/>
        <charset val="136"/>
      </rPr>
      <t>：國外及大陸地區不動產投資情形明細表」第</t>
    </r>
    <r>
      <rPr>
        <sz val="12"/>
        <color theme="1"/>
        <rFont val="Times New Roman"/>
        <family val="1"/>
      </rPr>
      <t>(12)</t>
    </r>
    <r>
      <rPr>
        <sz val="12"/>
        <color theme="1"/>
        <rFont val="標楷體"/>
        <family val="4"/>
        <charset val="136"/>
      </rPr>
      <t>欄第</t>
    </r>
    <r>
      <rPr>
        <sz val="12"/>
        <color theme="1"/>
        <rFont val="Times New Roman"/>
        <family val="1"/>
      </rPr>
      <t>(</t>
    </r>
    <r>
      <rPr>
        <sz val="12"/>
        <color theme="1"/>
        <rFont val="標楷體"/>
        <family val="4"/>
        <charset val="136"/>
      </rPr>
      <t>已開發國家</t>
    </r>
    <r>
      <rPr>
        <sz val="12"/>
        <color theme="1"/>
        <rFont val="Times New Roman"/>
        <family val="1"/>
      </rPr>
      <t>)</t>
    </r>
    <r>
      <rPr>
        <sz val="12"/>
        <color theme="1"/>
        <rFont val="標楷體"/>
        <family val="4"/>
        <charset val="136"/>
      </rPr>
      <t>列</t>
    </r>
    <phoneticPr fontId="28" type="noConversion"/>
  </si>
  <si>
    <r>
      <t xml:space="preserve">1b.1.13.2 </t>
    </r>
    <r>
      <rPr>
        <sz val="12"/>
        <color theme="1"/>
        <rFont val="標楷體"/>
        <family val="4"/>
        <charset val="136"/>
      </rPr>
      <t>經由信託方式取得國外及大陸地區不動產</t>
    </r>
    <phoneticPr fontId="28" type="noConversion"/>
  </si>
  <si>
    <r>
      <rPr>
        <sz val="12"/>
        <color theme="1"/>
        <rFont val="標楷體"/>
        <family val="4"/>
        <charset val="136"/>
      </rPr>
      <t>「表</t>
    </r>
    <r>
      <rPr>
        <sz val="12"/>
        <color theme="1"/>
        <rFont val="Times New Roman"/>
        <family val="1"/>
      </rPr>
      <t>13-4</t>
    </r>
    <r>
      <rPr>
        <sz val="12"/>
        <color theme="1"/>
        <rFont val="標楷體"/>
        <family val="4"/>
        <charset val="136"/>
      </rPr>
      <t>：國外及大陸地區不動產投資情形明細表」第</t>
    </r>
    <r>
      <rPr>
        <sz val="12"/>
        <color theme="1"/>
        <rFont val="Times New Roman"/>
        <family val="1"/>
      </rPr>
      <t>(12)</t>
    </r>
    <r>
      <rPr>
        <sz val="12"/>
        <color theme="1"/>
        <rFont val="標楷體"/>
        <family val="4"/>
        <charset val="136"/>
      </rPr>
      <t>欄第</t>
    </r>
    <r>
      <rPr>
        <sz val="12"/>
        <color theme="1"/>
        <rFont val="Times New Roman"/>
        <family val="1"/>
      </rPr>
      <t>(</t>
    </r>
    <r>
      <rPr>
        <sz val="12"/>
        <color theme="1"/>
        <rFont val="標楷體"/>
        <family val="4"/>
        <charset val="136"/>
      </rPr>
      <t>已開發國家</t>
    </r>
    <r>
      <rPr>
        <sz val="12"/>
        <color theme="1"/>
        <rFont val="Times New Roman"/>
        <family val="1"/>
      </rPr>
      <t>)</t>
    </r>
    <r>
      <rPr>
        <sz val="12"/>
        <color theme="1"/>
        <rFont val="標楷體"/>
        <family val="4"/>
        <charset val="136"/>
      </rPr>
      <t>列</t>
    </r>
    <phoneticPr fontId="30" type="noConversion"/>
  </si>
  <si>
    <r>
      <t xml:space="preserve">1b.1.13.3 </t>
    </r>
    <r>
      <rPr>
        <sz val="12"/>
        <color theme="1"/>
        <rFont val="標楷體"/>
        <family val="4"/>
        <charset val="136"/>
      </rPr>
      <t>公共投資、</t>
    </r>
    <r>
      <rPr>
        <sz val="12"/>
        <color theme="1"/>
        <rFont val="Times New Roman"/>
        <family val="1"/>
      </rPr>
      <t>5+2</t>
    </r>
    <r>
      <rPr>
        <sz val="12"/>
        <color theme="1"/>
        <rFont val="標楷體"/>
        <family val="4"/>
        <charset val="136"/>
      </rPr>
      <t>及六大核心產業國內發行但其投資區域包含國外者</t>
    </r>
    <phoneticPr fontId="28" type="noConversion"/>
  </si>
  <si>
    <t>「表30-14-1：公司上市股票及基金β值計算表」國內發行但其投資區域包含國外之公共投資、5+2及六大核心產業-已開發國家</t>
    <phoneticPr fontId="28" type="noConversion"/>
  </si>
  <si>
    <r>
      <t xml:space="preserve">1b.2 </t>
    </r>
    <r>
      <rPr>
        <sz val="12"/>
        <color theme="1"/>
        <rFont val="標楷體"/>
        <family val="4"/>
        <charset val="136"/>
      </rPr>
      <t>新興市場</t>
    </r>
    <phoneticPr fontId="28" type="noConversion"/>
  </si>
  <si>
    <r>
      <t xml:space="preserve">1b.2.1 </t>
    </r>
    <r>
      <rPr>
        <sz val="12"/>
        <color theme="1"/>
        <rFont val="標楷體"/>
        <family val="4"/>
        <charset val="136"/>
      </rPr>
      <t>現金及外幣存款</t>
    </r>
    <phoneticPr fontId="28" type="noConversion"/>
  </si>
  <si>
    <r>
      <rPr>
        <sz val="12"/>
        <color theme="1"/>
        <rFont val="標楷體"/>
        <family val="4"/>
        <charset val="136"/>
      </rPr>
      <t>「表</t>
    </r>
    <r>
      <rPr>
        <sz val="12"/>
        <color theme="1"/>
        <rFont val="Times New Roman"/>
        <family val="1"/>
      </rPr>
      <t>05-1</t>
    </r>
    <r>
      <rPr>
        <sz val="12"/>
        <color theme="1"/>
        <rFont val="標楷體"/>
        <family val="4"/>
        <charset val="136"/>
      </rPr>
      <t>：資金運用表」第</t>
    </r>
    <r>
      <rPr>
        <sz val="12"/>
        <color theme="1"/>
        <rFont val="Times New Roman"/>
        <family val="1"/>
      </rPr>
      <t>(5)</t>
    </r>
    <r>
      <rPr>
        <sz val="12"/>
        <color theme="1"/>
        <rFont val="標楷體"/>
        <family val="4"/>
        <charset val="136"/>
      </rPr>
      <t>欄第</t>
    </r>
    <r>
      <rPr>
        <sz val="12"/>
        <color theme="1"/>
        <rFont val="Times New Roman"/>
        <family val="1"/>
      </rPr>
      <t>(137)</t>
    </r>
    <r>
      <rPr>
        <sz val="12"/>
        <color theme="1"/>
        <rFont val="標楷體"/>
        <family val="4"/>
        <charset val="136"/>
      </rPr>
      <t>列</t>
    </r>
    <phoneticPr fontId="30" type="noConversion"/>
  </si>
  <si>
    <r>
      <t xml:space="preserve">1b.2.2 </t>
    </r>
    <r>
      <rPr>
        <sz val="12"/>
        <color theme="1"/>
        <rFont val="標楷體"/>
        <family val="4"/>
        <charset val="136"/>
      </rPr>
      <t>固定型收益投資</t>
    </r>
    <phoneticPr fontId="28" type="noConversion"/>
  </si>
  <si>
    <r>
      <t xml:space="preserve">1b.2.2.1 </t>
    </r>
    <r>
      <rPr>
        <sz val="12"/>
        <color theme="1"/>
        <rFont val="標楷體"/>
        <family val="4"/>
        <charset val="136"/>
      </rPr>
      <t>公債</t>
    </r>
    <r>
      <rPr>
        <sz val="12"/>
        <color theme="1"/>
        <rFont val="Times New Roman"/>
        <family val="1"/>
      </rPr>
      <t>(</t>
    </r>
    <r>
      <rPr>
        <sz val="12"/>
        <color theme="1"/>
        <rFont val="標楷體"/>
        <family val="4"/>
        <charset val="136"/>
      </rPr>
      <t>註</t>
    </r>
    <r>
      <rPr>
        <sz val="12"/>
        <color theme="1"/>
        <rFont val="Times New Roman"/>
        <family val="1"/>
      </rPr>
      <t>5)</t>
    </r>
    <phoneticPr fontId="28" type="noConversion"/>
  </si>
  <si>
    <r>
      <rPr>
        <sz val="12"/>
        <color theme="1"/>
        <rFont val="標楷體"/>
        <family val="4"/>
        <charset val="136"/>
      </rPr>
      <t>風險資本額計算來源「表</t>
    </r>
    <r>
      <rPr>
        <sz val="12"/>
        <color theme="1"/>
        <rFont val="Times New Roman"/>
        <family val="1"/>
      </rPr>
      <t>30-3-2</t>
    </r>
    <r>
      <rPr>
        <sz val="12"/>
        <color theme="1"/>
        <rFont val="標楷體"/>
        <family val="4"/>
        <charset val="136"/>
      </rPr>
      <t>：</t>
    </r>
    <r>
      <rPr>
        <sz val="12"/>
        <color theme="1"/>
        <rFont val="Times New Roman"/>
        <family val="1"/>
      </rPr>
      <t>R1b</t>
    </r>
    <r>
      <rPr>
        <sz val="12"/>
        <color theme="1"/>
        <rFont val="標楷體"/>
        <family val="4"/>
        <charset val="136"/>
      </rPr>
      <t>：國外資產風險</t>
    </r>
    <r>
      <rPr>
        <sz val="12"/>
        <color theme="1"/>
        <rFont val="Times New Roman"/>
        <family val="1"/>
      </rPr>
      <t>--</t>
    </r>
    <r>
      <rPr>
        <sz val="12"/>
        <color theme="1"/>
        <rFont val="標楷體"/>
        <family val="4"/>
        <charset val="136"/>
      </rPr>
      <t>非關係人信用風險計算表」第</t>
    </r>
    <r>
      <rPr>
        <sz val="12"/>
        <color theme="1"/>
        <rFont val="Times New Roman"/>
        <family val="1"/>
      </rPr>
      <t>(7)</t>
    </r>
    <r>
      <rPr>
        <sz val="12"/>
        <color theme="1"/>
        <rFont val="標楷體"/>
        <family val="4"/>
        <charset val="136"/>
      </rPr>
      <t>欄第</t>
    </r>
    <r>
      <rPr>
        <sz val="12"/>
        <color theme="1"/>
        <rFont val="Times New Roman"/>
        <family val="1"/>
      </rPr>
      <t>(22)</t>
    </r>
    <r>
      <rPr>
        <sz val="12"/>
        <color theme="1"/>
        <rFont val="標楷體"/>
        <family val="4"/>
        <charset val="136"/>
      </rPr>
      <t>列</t>
    </r>
  </si>
  <si>
    <r>
      <t xml:space="preserve">1b.2.2.2 </t>
    </r>
    <r>
      <rPr>
        <sz val="12"/>
        <color theme="1"/>
        <rFont val="標楷體"/>
        <family val="4"/>
        <charset val="136"/>
      </rPr>
      <t>公司債及金融資產受益證劵</t>
    </r>
    <r>
      <rPr>
        <sz val="12"/>
        <color theme="1"/>
        <rFont val="Times New Roman"/>
        <family val="1"/>
      </rPr>
      <t>(</t>
    </r>
    <r>
      <rPr>
        <sz val="12"/>
        <color theme="1"/>
        <rFont val="標楷體"/>
        <family val="4"/>
        <charset val="136"/>
      </rPr>
      <t>含資產基礎證劵</t>
    </r>
    <r>
      <rPr>
        <sz val="12"/>
        <color theme="1"/>
        <rFont val="Times New Roman"/>
        <family val="1"/>
      </rPr>
      <t>)</t>
    </r>
    <phoneticPr fontId="28" type="noConversion"/>
  </si>
  <si>
    <r>
      <rPr>
        <sz val="12"/>
        <color theme="1"/>
        <rFont val="標楷體"/>
        <family val="4"/>
        <charset val="136"/>
      </rPr>
      <t>風險資本額計算來源「表</t>
    </r>
    <r>
      <rPr>
        <sz val="12"/>
        <color theme="1"/>
        <rFont val="Times New Roman"/>
        <family val="1"/>
      </rPr>
      <t>30-3-2</t>
    </r>
    <r>
      <rPr>
        <sz val="12"/>
        <color theme="1"/>
        <rFont val="標楷體"/>
        <family val="4"/>
        <charset val="136"/>
      </rPr>
      <t>：</t>
    </r>
    <r>
      <rPr>
        <sz val="12"/>
        <color theme="1"/>
        <rFont val="Times New Roman"/>
        <family val="1"/>
      </rPr>
      <t>R1b</t>
    </r>
    <r>
      <rPr>
        <sz val="12"/>
        <color theme="1"/>
        <rFont val="標楷體"/>
        <family val="4"/>
        <charset val="136"/>
      </rPr>
      <t>：國外資產風險</t>
    </r>
    <r>
      <rPr>
        <sz val="12"/>
        <color theme="1"/>
        <rFont val="Times New Roman"/>
        <family val="1"/>
      </rPr>
      <t>--</t>
    </r>
    <r>
      <rPr>
        <sz val="12"/>
        <color theme="1"/>
        <rFont val="標楷體"/>
        <family val="4"/>
        <charset val="136"/>
      </rPr>
      <t>非關係人信用風險計算表」第</t>
    </r>
    <r>
      <rPr>
        <sz val="12"/>
        <color theme="1"/>
        <rFont val="Times New Roman"/>
        <family val="1"/>
      </rPr>
      <t>(7)</t>
    </r>
    <r>
      <rPr>
        <sz val="12"/>
        <color theme="1"/>
        <rFont val="標楷體"/>
        <family val="4"/>
        <charset val="136"/>
      </rPr>
      <t>欄第</t>
    </r>
    <r>
      <rPr>
        <sz val="12"/>
        <color theme="1"/>
        <rFont val="Times New Roman"/>
        <family val="1"/>
      </rPr>
      <t>(44)</t>
    </r>
    <r>
      <rPr>
        <sz val="12"/>
        <color theme="1"/>
        <rFont val="標楷體"/>
        <family val="4"/>
        <charset val="136"/>
      </rPr>
      <t>列</t>
    </r>
  </si>
  <si>
    <r>
      <t xml:space="preserve">1b.2.2.3 </t>
    </r>
    <r>
      <rPr>
        <sz val="12"/>
        <color theme="1"/>
        <rFont val="標楷體"/>
        <family val="4"/>
        <charset val="136"/>
      </rPr>
      <t>不動產投資信託基金</t>
    </r>
    <phoneticPr fontId="28" type="noConversion"/>
  </si>
  <si>
    <r>
      <rPr>
        <sz val="12"/>
        <color theme="1"/>
        <rFont val="標楷體"/>
        <family val="4"/>
        <charset val="136"/>
      </rPr>
      <t>風險資本額計算來源「表</t>
    </r>
    <r>
      <rPr>
        <sz val="12"/>
        <color theme="1"/>
        <rFont val="Times New Roman"/>
        <family val="1"/>
      </rPr>
      <t>30-3-2</t>
    </r>
    <r>
      <rPr>
        <sz val="12"/>
        <color theme="1"/>
        <rFont val="標楷體"/>
        <family val="4"/>
        <charset val="136"/>
      </rPr>
      <t>：</t>
    </r>
    <r>
      <rPr>
        <sz val="12"/>
        <color theme="1"/>
        <rFont val="Times New Roman"/>
        <family val="1"/>
      </rPr>
      <t>R1b</t>
    </r>
    <r>
      <rPr>
        <sz val="12"/>
        <color theme="1"/>
        <rFont val="標楷體"/>
        <family val="4"/>
        <charset val="136"/>
      </rPr>
      <t>：國外資產風險</t>
    </r>
    <r>
      <rPr>
        <sz val="12"/>
        <color theme="1"/>
        <rFont val="Times New Roman"/>
        <family val="1"/>
      </rPr>
      <t>--</t>
    </r>
    <r>
      <rPr>
        <sz val="12"/>
        <color theme="1"/>
        <rFont val="標楷體"/>
        <family val="4"/>
        <charset val="136"/>
      </rPr>
      <t>非關係人信用風險計算表」第</t>
    </r>
    <r>
      <rPr>
        <sz val="12"/>
        <color theme="1"/>
        <rFont val="Times New Roman"/>
        <family val="1"/>
      </rPr>
      <t>(7)</t>
    </r>
    <r>
      <rPr>
        <sz val="12"/>
        <color theme="1"/>
        <rFont val="標楷體"/>
        <family val="4"/>
        <charset val="136"/>
      </rPr>
      <t>欄第</t>
    </r>
    <r>
      <rPr>
        <sz val="12"/>
        <color theme="1"/>
        <rFont val="Times New Roman"/>
        <family val="1"/>
      </rPr>
      <t>(66)</t>
    </r>
    <r>
      <rPr>
        <sz val="12"/>
        <color theme="1"/>
        <rFont val="標楷體"/>
        <family val="4"/>
        <charset val="136"/>
      </rPr>
      <t>列</t>
    </r>
  </si>
  <si>
    <r>
      <t xml:space="preserve">1b.2.2.4 </t>
    </r>
    <r>
      <rPr>
        <sz val="12"/>
        <color theme="1"/>
        <rFont val="標楷體"/>
        <family val="4"/>
        <charset val="136"/>
      </rPr>
      <t>其他</t>
    </r>
    <phoneticPr fontId="28" type="noConversion"/>
  </si>
  <si>
    <r>
      <t xml:space="preserve">1b.2.2.4.1 </t>
    </r>
    <r>
      <rPr>
        <sz val="12"/>
        <color theme="1"/>
        <rFont val="標楷體"/>
        <family val="4"/>
        <charset val="136"/>
      </rPr>
      <t>有信用評等者</t>
    </r>
    <phoneticPr fontId="28" type="noConversion"/>
  </si>
  <si>
    <r>
      <rPr>
        <sz val="12"/>
        <color theme="1"/>
        <rFont val="標楷體"/>
        <family val="4"/>
        <charset val="136"/>
      </rPr>
      <t>風險資本額計算來源「表</t>
    </r>
    <r>
      <rPr>
        <sz val="12"/>
        <color theme="1"/>
        <rFont val="Times New Roman"/>
        <family val="1"/>
      </rPr>
      <t>30-3-2</t>
    </r>
    <r>
      <rPr>
        <sz val="12"/>
        <color theme="1"/>
        <rFont val="標楷體"/>
        <family val="4"/>
        <charset val="136"/>
      </rPr>
      <t>：</t>
    </r>
    <r>
      <rPr>
        <sz val="12"/>
        <color theme="1"/>
        <rFont val="Times New Roman"/>
        <family val="1"/>
      </rPr>
      <t>R1b</t>
    </r>
    <r>
      <rPr>
        <sz val="12"/>
        <color theme="1"/>
        <rFont val="標楷體"/>
        <family val="4"/>
        <charset val="136"/>
      </rPr>
      <t>：國外資產風險</t>
    </r>
    <r>
      <rPr>
        <sz val="12"/>
        <color theme="1"/>
        <rFont val="Times New Roman"/>
        <family val="1"/>
      </rPr>
      <t>--</t>
    </r>
    <r>
      <rPr>
        <sz val="12"/>
        <color theme="1"/>
        <rFont val="標楷體"/>
        <family val="4"/>
        <charset val="136"/>
      </rPr>
      <t>非關係人信用風險計算表」第</t>
    </r>
    <r>
      <rPr>
        <sz val="12"/>
        <color theme="1"/>
        <rFont val="Times New Roman"/>
        <family val="1"/>
      </rPr>
      <t>(7)</t>
    </r>
    <r>
      <rPr>
        <sz val="12"/>
        <color theme="1"/>
        <rFont val="標楷體"/>
        <family val="4"/>
        <charset val="136"/>
      </rPr>
      <t>欄第</t>
    </r>
    <r>
      <rPr>
        <sz val="12"/>
        <color theme="1"/>
        <rFont val="Times New Roman"/>
        <family val="1"/>
      </rPr>
      <t>(88)</t>
    </r>
    <r>
      <rPr>
        <sz val="12"/>
        <color theme="1"/>
        <rFont val="標楷體"/>
        <family val="4"/>
        <charset val="136"/>
      </rPr>
      <t>列</t>
    </r>
  </si>
  <si>
    <r>
      <t xml:space="preserve">1b.2.2.4.2 </t>
    </r>
    <r>
      <rPr>
        <sz val="12"/>
        <color theme="1"/>
        <rFont val="標楷體"/>
        <family val="4"/>
        <charset val="136"/>
      </rPr>
      <t>無信用評等者</t>
    </r>
    <phoneticPr fontId="28" type="noConversion"/>
  </si>
  <si>
    <r>
      <rPr>
        <sz val="12"/>
        <color theme="1"/>
        <rFont val="標楷體"/>
        <family val="4"/>
        <charset val="136"/>
      </rPr>
      <t>「表</t>
    </r>
    <r>
      <rPr>
        <sz val="12"/>
        <color theme="1"/>
        <rFont val="Times New Roman"/>
        <family val="1"/>
      </rPr>
      <t>05-1</t>
    </r>
    <r>
      <rPr>
        <sz val="12"/>
        <color theme="1"/>
        <rFont val="標楷體"/>
        <family val="4"/>
        <charset val="136"/>
      </rPr>
      <t>：資金運用表」第</t>
    </r>
    <r>
      <rPr>
        <sz val="12"/>
        <color theme="1"/>
        <rFont val="Times New Roman"/>
        <family val="1"/>
      </rPr>
      <t>(5)</t>
    </r>
    <r>
      <rPr>
        <sz val="12"/>
        <color theme="1"/>
        <rFont val="標楷體"/>
        <family val="4"/>
        <charset val="136"/>
      </rPr>
      <t>欄第</t>
    </r>
    <r>
      <rPr>
        <sz val="12"/>
        <color theme="1"/>
        <rFont val="Times New Roman"/>
        <family val="1"/>
      </rPr>
      <t>(145)</t>
    </r>
    <r>
      <rPr>
        <sz val="12"/>
        <color theme="1"/>
        <rFont val="標楷體"/>
        <family val="4"/>
        <charset val="136"/>
      </rPr>
      <t>列</t>
    </r>
    <phoneticPr fontId="28" type="noConversion"/>
  </si>
  <si>
    <r>
      <t xml:space="preserve">1b.2.3 </t>
    </r>
    <r>
      <rPr>
        <sz val="12"/>
        <color theme="1"/>
        <rFont val="標楷體"/>
        <family val="4"/>
        <charset val="136"/>
      </rPr>
      <t>股票</t>
    </r>
    <phoneticPr fontId="28" type="noConversion"/>
  </si>
  <si>
    <r>
      <t xml:space="preserve">1b.2.3.1 </t>
    </r>
    <r>
      <rPr>
        <sz val="12"/>
        <color theme="1"/>
        <rFont val="標楷體"/>
        <family val="4"/>
        <charset val="136"/>
      </rPr>
      <t>普通股</t>
    </r>
    <phoneticPr fontId="28" type="noConversion"/>
  </si>
  <si>
    <r>
      <rPr>
        <sz val="12"/>
        <color theme="1"/>
        <rFont val="標楷體"/>
        <family val="4"/>
        <charset val="136"/>
      </rPr>
      <t>「表</t>
    </r>
    <r>
      <rPr>
        <sz val="12"/>
        <color theme="1"/>
        <rFont val="Times New Roman"/>
        <family val="1"/>
      </rPr>
      <t>10-4</t>
    </r>
    <r>
      <rPr>
        <sz val="12"/>
        <color theme="1"/>
        <rFont val="標楷體"/>
        <family val="4"/>
        <charset val="136"/>
      </rPr>
      <t>：非關係人股票投資成本與市價明細表」第</t>
    </r>
    <r>
      <rPr>
        <sz val="12"/>
        <color theme="1"/>
        <rFont val="Times New Roman"/>
        <family val="1"/>
      </rPr>
      <t>(6)</t>
    </r>
    <r>
      <rPr>
        <sz val="12"/>
        <color theme="1"/>
        <rFont val="標楷體"/>
        <family val="4"/>
        <charset val="136"/>
      </rPr>
      <t>欄第</t>
    </r>
    <r>
      <rPr>
        <sz val="12"/>
        <color theme="1"/>
        <rFont val="Times New Roman"/>
        <family val="1"/>
      </rPr>
      <t>(32+44)</t>
    </r>
    <r>
      <rPr>
        <sz val="12"/>
        <color theme="1"/>
        <rFont val="標楷體"/>
        <family val="4"/>
        <charset val="136"/>
      </rPr>
      <t>列與第</t>
    </r>
    <r>
      <rPr>
        <sz val="12"/>
        <color theme="1"/>
        <rFont val="Times New Roman"/>
        <family val="1"/>
      </rPr>
      <t>(5)</t>
    </r>
    <r>
      <rPr>
        <sz val="12"/>
        <color theme="1"/>
        <rFont val="標楷體"/>
        <family val="4"/>
        <charset val="136"/>
      </rPr>
      <t>欄與第</t>
    </r>
    <r>
      <rPr>
        <sz val="12"/>
        <color theme="1"/>
        <rFont val="Times New Roman"/>
        <family val="1"/>
      </rPr>
      <t>(45)</t>
    </r>
    <r>
      <rPr>
        <sz val="12"/>
        <color theme="1"/>
        <rFont val="標楷體"/>
        <family val="4"/>
        <charset val="136"/>
      </rPr>
      <t>列之合計數</t>
    </r>
    <phoneticPr fontId="28" type="noConversion"/>
  </si>
  <si>
    <r>
      <t xml:space="preserve">1b.2.3.2 </t>
    </r>
    <r>
      <rPr>
        <sz val="12"/>
        <color theme="1"/>
        <rFont val="標楷體"/>
        <family val="4"/>
        <charset val="136"/>
      </rPr>
      <t>特別股</t>
    </r>
    <phoneticPr fontId="28" type="noConversion"/>
  </si>
  <si>
    <r>
      <t xml:space="preserve">1b.2.3.2.1 </t>
    </r>
    <r>
      <rPr>
        <sz val="12"/>
        <color theme="1"/>
        <rFont val="標楷體"/>
        <family val="4"/>
        <charset val="136"/>
      </rPr>
      <t>固定收益特別股</t>
    </r>
    <phoneticPr fontId="28" type="noConversion"/>
  </si>
  <si>
    <r>
      <rPr>
        <sz val="12"/>
        <color theme="1"/>
        <rFont val="標楷體"/>
        <family val="4"/>
        <charset val="136"/>
      </rPr>
      <t>風險資本額計算來源「表</t>
    </r>
    <r>
      <rPr>
        <sz val="12"/>
        <color theme="1"/>
        <rFont val="Times New Roman"/>
        <family val="1"/>
      </rPr>
      <t>30-3-2</t>
    </r>
    <r>
      <rPr>
        <sz val="12"/>
        <color theme="1"/>
        <rFont val="標楷體"/>
        <family val="4"/>
        <charset val="136"/>
      </rPr>
      <t>：</t>
    </r>
    <r>
      <rPr>
        <sz val="12"/>
        <color theme="1"/>
        <rFont val="Times New Roman"/>
        <family val="1"/>
      </rPr>
      <t>R1b</t>
    </r>
    <r>
      <rPr>
        <sz val="12"/>
        <color theme="1"/>
        <rFont val="標楷體"/>
        <family val="4"/>
        <charset val="136"/>
      </rPr>
      <t>：國外資產風險</t>
    </r>
    <r>
      <rPr>
        <sz val="12"/>
        <color theme="1"/>
        <rFont val="Times New Roman"/>
        <family val="1"/>
      </rPr>
      <t>--</t>
    </r>
    <r>
      <rPr>
        <sz val="12"/>
        <color theme="1"/>
        <rFont val="標楷體"/>
        <family val="4"/>
        <charset val="136"/>
      </rPr>
      <t>非關係人信用風險計算表」第</t>
    </r>
    <r>
      <rPr>
        <sz val="12"/>
        <color theme="1"/>
        <rFont val="Times New Roman"/>
        <family val="1"/>
      </rPr>
      <t>(7)</t>
    </r>
    <r>
      <rPr>
        <sz val="12"/>
        <color theme="1"/>
        <rFont val="標楷體"/>
        <family val="4"/>
        <charset val="136"/>
      </rPr>
      <t>欄第</t>
    </r>
    <r>
      <rPr>
        <sz val="12"/>
        <color theme="1"/>
        <rFont val="Times New Roman"/>
        <family val="1"/>
      </rPr>
      <t>(110)</t>
    </r>
    <r>
      <rPr>
        <sz val="12"/>
        <color theme="1"/>
        <rFont val="標楷體"/>
        <family val="4"/>
        <charset val="136"/>
      </rPr>
      <t>列</t>
    </r>
  </si>
  <si>
    <r>
      <t xml:space="preserve">1b.2.3.2.2 </t>
    </r>
    <r>
      <rPr>
        <sz val="12"/>
        <color theme="1"/>
        <rFont val="標楷體"/>
        <family val="4"/>
        <charset val="136"/>
      </rPr>
      <t>非固定收益特別股</t>
    </r>
    <phoneticPr fontId="28" type="noConversion"/>
  </si>
  <si>
    <r>
      <rPr>
        <sz val="12"/>
        <color theme="1"/>
        <rFont val="標楷體"/>
        <family val="4"/>
        <charset val="136"/>
      </rPr>
      <t>「表</t>
    </r>
    <r>
      <rPr>
        <sz val="12"/>
        <color theme="1"/>
        <rFont val="Times New Roman"/>
        <family val="1"/>
      </rPr>
      <t>10-4</t>
    </r>
    <r>
      <rPr>
        <sz val="12"/>
        <color theme="1"/>
        <rFont val="標楷體"/>
        <family val="4"/>
        <charset val="136"/>
      </rPr>
      <t>：非關係人股票投資明細表」第</t>
    </r>
    <r>
      <rPr>
        <sz val="12"/>
        <color theme="1"/>
        <rFont val="Times New Roman"/>
        <family val="1"/>
      </rPr>
      <t>(6)</t>
    </r>
    <r>
      <rPr>
        <sz val="12"/>
        <color theme="1"/>
        <rFont val="標楷體"/>
        <family val="4"/>
        <charset val="136"/>
      </rPr>
      <t>欄第</t>
    </r>
    <r>
      <rPr>
        <sz val="12"/>
        <color theme="1"/>
        <rFont val="Times New Roman"/>
        <family val="1"/>
      </rPr>
      <t>(49)</t>
    </r>
    <r>
      <rPr>
        <sz val="12"/>
        <color theme="1"/>
        <rFont val="標楷體"/>
        <family val="4"/>
        <charset val="136"/>
      </rPr>
      <t>列與第</t>
    </r>
    <r>
      <rPr>
        <sz val="12"/>
        <color theme="1"/>
        <rFont val="Times New Roman"/>
        <family val="1"/>
      </rPr>
      <t>(5)</t>
    </r>
    <r>
      <rPr>
        <sz val="12"/>
        <color theme="1"/>
        <rFont val="標楷體"/>
        <family val="4"/>
        <charset val="136"/>
      </rPr>
      <t>欄與第</t>
    </r>
    <r>
      <rPr>
        <sz val="12"/>
        <color theme="1"/>
        <rFont val="Times New Roman"/>
        <family val="1"/>
      </rPr>
      <t>(50)</t>
    </r>
    <r>
      <rPr>
        <sz val="12"/>
        <color theme="1"/>
        <rFont val="標楷體"/>
        <family val="4"/>
        <charset val="136"/>
      </rPr>
      <t>列之合計數</t>
    </r>
    <phoneticPr fontId="28" type="noConversion"/>
  </si>
  <si>
    <r>
      <t xml:space="preserve">1b.2.4 </t>
    </r>
    <r>
      <rPr>
        <sz val="12"/>
        <color theme="1"/>
        <rFont val="標楷體"/>
        <family val="4"/>
        <charset val="136"/>
      </rPr>
      <t>受益憑證及信託資金</t>
    </r>
    <phoneticPr fontId="28" type="noConversion"/>
  </si>
  <si>
    <r>
      <t xml:space="preserve">1b.2.4.1 </t>
    </r>
    <r>
      <rPr>
        <sz val="12"/>
        <color theme="1"/>
        <rFont val="標楷體"/>
        <family val="4"/>
        <charset val="136"/>
      </rPr>
      <t>股票型共同基金</t>
    </r>
    <phoneticPr fontId="28" type="noConversion"/>
  </si>
  <si>
    <r>
      <rPr>
        <sz val="12"/>
        <color theme="1"/>
        <rFont val="標楷體"/>
        <family val="4"/>
        <charset val="136"/>
      </rPr>
      <t>「表</t>
    </r>
    <r>
      <rPr>
        <sz val="12"/>
        <color theme="1"/>
        <rFont val="Times New Roman"/>
        <family val="1"/>
      </rPr>
      <t>12-2</t>
    </r>
    <r>
      <rPr>
        <sz val="12"/>
        <color theme="1"/>
        <rFont val="標楷體"/>
        <family val="4"/>
        <charset val="136"/>
      </rPr>
      <t>：受益憑證及國外表彰基金餘額明細表</t>
    </r>
    <r>
      <rPr>
        <sz val="12"/>
        <color theme="1"/>
        <rFont val="Times New Roman"/>
        <family val="1"/>
      </rPr>
      <t>(</t>
    </r>
    <r>
      <rPr>
        <sz val="12"/>
        <color theme="1"/>
        <rFont val="標楷體"/>
        <family val="4"/>
        <charset val="136"/>
      </rPr>
      <t>總計</t>
    </r>
    <r>
      <rPr>
        <sz val="12"/>
        <color theme="1"/>
        <rFont val="Times New Roman"/>
        <family val="1"/>
      </rPr>
      <t>)</t>
    </r>
    <r>
      <rPr>
        <sz val="12"/>
        <color theme="1"/>
        <rFont val="標楷體"/>
        <family val="4"/>
        <charset val="136"/>
      </rPr>
      <t>」第</t>
    </r>
    <r>
      <rPr>
        <sz val="12"/>
        <color theme="1"/>
        <rFont val="Times New Roman"/>
        <family val="1"/>
      </rPr>
      <t>(20)</t>
    </r>
    <r>
      <rPr>
        <sz val="12"/>
        <color theme="1"/>
        <rFont val="標楷體"/>
        <family val="4"/>
        <charset val="136"/>
      </rPr>
      <t>欄第</t>
    </r>
    <r>
      <rPr>
        <sz val="12"/>
        <color theme="1"/>
        <rFont val="Times New Roman"/>
        <family val="1"/>
      </rPr>
      <t>(51)</t>
    </r>
    <r>
      <rPr>
        <sz val="12"/>
        <color theme="1"/>
        <rFont val="標楷體"/>
        <family val="4"/>
        <charset val="136"/>
      </rPr>
      <t>列</t>
    </r>
    <r>
      <rPr>
        <sz val="12"/>
        <color theme="1"/>
        <rFont val="Times New Roman"/>
        <family val="1"/>
      </rPr>
      <t>+</t>
    </r>
    <r>
      <rPr>
        <sz val="12"/>
        <color theme="1"/>
        <rFont val="標楷體"/>
        <family val="4"/>
        <charset val="136"/>
      </rPr>
      <t>「表</t>
    </r>
    <r>
      <rPr>
        <sz val="12"/>
        <color theme="1"/>
        <rFont val="Times New Roman"/>
        <family val="1"/>
      </rPr>
      <t>30-14-1</t>
    </r>
    <r>
      <rPr>
        <sz val="12"/>
        <color theme="1"/>
        <rFont val="標楷體"/>
        <family val="4"/>
        <charset val="136"/>
      </rPr>
      <t>：公司上市股票及基金</t>
    </r>
    <r>
      <rPr>
        <sz val="12"/>
        <color theme="1"/>
        <rFont val="Times New Roman"/>
        <family val="1"/>
      </rPr>
      <t>β</t>
    </r>
    <r>
      <rPr>
        <sz val="12"/>
        <color theme="1"/>
        <rFont val="標楷體"/>
        <family val="4"/>
        <charset val="136"/>
      </rPr>
      <t>值計算表」國內發行其投資區域包含國外之股票型共同基金帳載價值</t>
    </r>
    <r>
      <rPr>
        <sz val="12"/>
        <color theme="1"/>
        <rFont val="Times New Roman"/>
        <family val="1"/>
      </rPr>
      <t>-</t>
    </r>
    <r>
      <rPr>
        <sz val="12"/>
        <color theme="1"/>
        <rFont val="標楷體"/>
        <family val="4"/>
        <charset val="136"/>
      </rPr>
      <t>新興市場</t>
    </r>
    <phoneticPr fontId="28" type="noConversion"/>
  </si>
  <si>
    <r>
      <t xml:space="preserve">1b.2.4.2 </t>
    </r>
    <r>
      <rPr>
        <sz val="12"/>
        <color theme="1"/>
        <rFont val="標楷體"/>
        <family val="4"/>
        <charset val="136"/>
      </rPr>
      <t>債券型共同基金</t>
    </r>
    <phoneticPr fontId="28" type="noConversion"/>
  </si>
  <si>
    <r>
      <rPr>
        <sz val="12"/>
        <color theme="1"/>
        <rFont val="標楷體"/>
        <family val="4"/>
        <charset val="136"/>
      </rPr>
      <t>「表</t>
    </r>
    <r>
      <rPr>
        <sz val="12"/>
        <color theme="1"/>
        <rFont val="Times New Roman"/>
        <family val="1"/>
      </rPr>
      <t>12-2</t>
    </r>
    <r>
      <rPr>
        <sz val="12"/>
        <color theme="1"/>
        <rFont val="標楷體"/>
        <family val="4"/>
        <charset val="136"/>
      </rPr>
      <t>：受益憑證及國外表彰基金餘額明細表</t>
    </r>
    <r>
      <rPr>
        <sz val="12"/>
        <color theme="1"/>
        <rFont val="Times New Roman"/>
        <family val="1"/>
      </rPr>
      <t>(</t>
    </r>
    <r>
      <rPr>
        <sz val="12"/>
        <color theme="1"/>
        <rFont val="標楷體"/>
        <family val="4"/>
        <charset val="136"/>
      </rPr>
      <t>總計</t>
    </r>
    <r>
      <rPr>
        <sz val="12"/>
        <color theme="1"/>
        <rFont val="Times New Roman"/>
        <family val="1"/>
      </rPr>
      <t>)</t>
    </r>
    <r>
      <rPr>
        <sz val="12"/>
        <color theme="1"/>
        <rFont val="標楷體"/>
        <family val="4"/>
        <charset val="136"/>
      </rPr>
      <t>」第</t>
    </r>
    <r>
      <rPr>
        <sz val="12"/>
        <color theme="1"/>
        <rFont val="Times New Roman"/>
        <family val="1"/>
      </rPr>
      <t>(17)</t>
    </r>
    <r>
      <rPr>
        <sz val="12"/>
        <color theme="1"/>
        <rFont val="標楷體"/>
        <family val="4"/>
        <charset val="136"/>
      </rPr>
      <t>欄第</t>
    </r>
    <r>
      <rPr>
        <sz val="12"/>
        <color theme="1"/>
        <rFont val="Times New Roman"/>
        <family val="1"/>
      </rPr>
      <t>(52)</t>
    </r>
    <r>
      <rPr>
        <sz val="12"/>
        <color theme="1"/>
        <rFont val="標楷體"/>
        <family val="4"/>
        <charset val="136"/>
      </rPr>
      <t>列</t>
    </r>
    <r>
      <rPr>
        <sz val="12"/>
        <color theme="1"/>
        <rFont val="Times New Roman"/>
        <family val="1"/>
      </rPr>
      <t>+</t>
    </r>
    <r>
      <rPr>
        <sz val="12"/>
        <color theme="1"/>
        <rFont val="標楷體"/>
        <family val="4"/>
        <charset val="136"/>
      </rPr>
      <t>「表</t>
    </r>
    <r>
      <rPr>
        <sz val="12"/>
        <color theme="1"/>
        <rFont val="Times New Roman"/>
        <family val="1"/>
      </rPr>
      <t>30-14-1</t>
    </r>
    <r>
      <rPr>
        <sz val="12"/>
        <color theme="1"/>
        <rFont val="標楷體"/>
        <family val="4"/>
        <charset val="136"/>
      </rPr>
      <t>：公司上市股票及基金</t>
    </r>
    <r>
      <rPr>
        <sz val="12"/>
        <color theme="1"/>
        <rFont val="Times New Roman"/>
        <family val="1"/>
      </rPr>
      <t>β</t>
    </r>
    <r>
      <rPr>
        <sz val="12"/>
        <color theme="1"/>
        <rFont val="標楷體"/>
        <family val="4"/>
        <charset val="136"/>
      </rPr>
      <t>值計算表」國內發行其投資區域包含國外之債券型共同基金帳載價值</t>
    </r>
    <r>
      <rPr>
        <sz val="12"/>
        <color theme="1"/>
        <rFont val="Times New Roman"/>
        <family val="1"/>
      </rPr>
      <t>-</t>
    </r>
    <r>
      <rPr>
        <sz val="12"/>
        <color theme="1"/>
        <rFont val="標楷體"/>
        <family val="4"/>
        <charset val="136"/>
      </rPr>
      <t>新興市場</t>
    </r>
    <phoneticPr fontId="28" type="noConversion"/>
  </si>
  <si>
    <r>
      <t xml:space="preserve">1b.2.4.3 </t>
    </r>
    <r>
      <rPr>
        <sz val="12"/>
        <color theme="1"/>
        <rFont val="標楷體"/>
        <family val="4"/>
        <charset val="136"/>
      </rPr>
      <t>平衡型共同基金及多重資產型基金</t>
    </r>
    <phoneticPr fontId="28" type="noConversion"/>
  </si>
  <si>
    <r>
      <rPr>
        <sz val="12"/>
        <color theme="1"/>
        <rFont val="標楷體"/>
        <family val="4"/>
        <charset val="136"/>
      </rPr>
      <t>「表</t>
    </r>
    <r>
      <rPr>
        <sz val="12"/>
        <color theme="1"/>
        <rFont val="Times New Roman"/>
        <family val="1"/>
      </rPr>
      <t>12-2</t>
    </r>
    <r>
      <rPr>
        <sz val="12"/>
        <color theme="1"/>
        <rFont val="標楷體"/>
        <family val="4"/>
        <charset val="136"/>
      </rPr>
      <t>：受益憑證及國外表彰基金餘額明細表</t>
    </r>
    <r>
      <rPr>
        <sz val="12"/>
        <color theme="1"/>
        <rFont val="Times New Roman"/>
        <family val="1"/>
      </rPr>
      <t>(</t>
    </r>
    <r>
      <rPr>
        <sz val="12"/>
        <color theme="1"/>
        <rFont val="標楷體"/>
        <family val="4"/>
        <charset val="136"/>
      </rPr>
      <t>總計</t>
    </r>
    <r>
      <rPr>
        <sz val="12"/>
        <color theme="1"/>
        <rFont val="Times New Roman"/>
        <family val="1"/>
      </rPr>
      <t>)</t>
    </r>
    <r>
      <rPr>
        <sz val="12"/>
        <color theme="1"/>
        <rFont val="標楷體"/>
        <family val="4"/>
        <charset val="136"/>
      </rPr>
      <t>」第</t>
    </r>
    <r>
      <rPr>
        <sz val="12"/>
        <color theme="1"/>
        <rFont val="Times New Roman"/>
        <family val="1"/>
      </rPr>
      <t>(20)</t>
    </r>
    <r>
      <rPr>
        <sz val="12"/>
        <color theme="1"/>
        <rFont val="標楷體"/>
        <family val="4"/>
        <charset val="136"/>
      </rPr>
      <t>欄第</t>
    </r>
    <r>
      <rPr>
        <sz val="12"/>
        <color theme="1"/>
        <rFont val="Times New Roman"/>
        <family val="1"/>
      </rPr>
      <t>(53)</t>
    </r>
    <r>
      <rPr>
        <sz val="12"/>
        <color theme="1"/>
        <rFont val="標楷體"/>
        <family val="4"/>
        <charset val="136"/>
      </rPr>
      <t>列</t>
    </r>
    <r>
      <rPr>
        <sz val="12"/>
        <color theme="1"/>
        <rFont val="Times New Roman"/>
        <family val="1"/>
      </rPr>
      <t>+</t>
    </r>
    <r>
      <rPr>
        <sz val="12"/>
        <color theme="1"/>
        <rFont val="標楷體"/>
        <family val="4"/>
        <charset val="136"/>
      </rPr>
      <t>「表</t>
    </r>
    <r>
      <rPr>
        <sz val="12"/>
        <color theme="1"/>
        <rFont val="Times New Roman"/>
        <family val="1"/>
      </rPr>
      <t>30-14-1</t>
    </r>
    <r>
      <rPr>
        <sz val="12"/>
        <color theme="1"/>
        <rFont val="標楷體"/>
        <family val="4"/>
        <charset val="136"/>
      </rPr>
      <t>：公司上市股票及基金</t>
    </r>
    <r>
      <rPr>
        <sz val="12"/>
        <color theme="1"/>
        <rFont val="Times New Roman"/>
        <family val="1"/>
      </rPr>
      <t>β</t>
    </r>
    <r>
      <rPr>
        <sz val="12"/>
        <color theme="1"/>
        <rFont val="標楷體"/>
        <family val="4"/>
        <charset val="136"/>
      </rPr>
      <t>值計算表」國內發行其投資區域包含國外之平衡型共同基金及多重資產型基金帳載價值</t>
    </r>
    <r>
      <rPr>
        <sz val="12"/>
        <color theme="1"/>
        <rFont val="Times New Roman"/>
        <family val="1"/>
      </rPr>
      <t>-</t>
    </r>
    <r>
      <rPr>
        <sz val="12"/>
        <color theme="1"/>
        <rFont val="標楷體"/>
        <family val="4"/>
        <charset val="136"/>
      </rPr>
      <t>新興市場</t>
    </r>
    <phoneticPr fontId="28" type="noConversion"/>
  </si>
  <si>
    <r>
      <t xml:space="preserve">1b.2.4.4 </t>
    </r>
    <r>
      <rPr>
        <sz val="12"/>
        <color theme="1"/>
        <rFont val="標楷體"/>
        <family val="4"/>
        <charset val="136"/>
      </rPr>
      <t>貨幣型共同基金</t>
    </r>
    <phoneticPr fontId="28" type="noConversion"/>
  </si>
  <si>
    <r>
      <rPr>
        <sz val="12"/>
        <color theme="1"/>
        <rFont val="標楷體"/>
        <family val="4"/>
        <charset val="136"/>
      </rPr>
      <t>「表</t>
    </r>
    <r>
      <rPr>
        <sz val="12"/>
        <color theme="1"/>
        <rFont val="Times New Roman"/>
        <family val="1"/>
      </rPr>
      <t>12-2</t>
    </r>
    <r>
      <rPr>
        <sz val="12"/>
        <color theme="1"/>
        <rFont val="標楷體"/>
        <family val="4"/>
        <charset val="136"/>
      </rPr>
      <t>：受益憑證及國外表彰基金餘額明細表</t>
    </r>
    <r>
      <rPr>
        <sz val="12"/>
        <color theme="1"/>
        <rFont val="Times New Roman"/>
        <family val="1"/>
      </rPr>
      <t>(</t>
    </r>
    <r>
      <rPr>
        <sz val="12"/>
        <color theme="1"/>
        <rFont val="標楷體"/>
        <family val="4"/>
        <charset val="136"/>
      </rPr>
      <t>總計</t>
    </r>
    <r>
      <rPr>
        <sz val="12"/>
        <color theme="1"/>
        <rFont val="Times New Roman"/>
        <family val="1"/>
      </rPr>
      <t>)</t>
    </r>
    <r>
      <rPr>
        <sz val="12"/>
        <color theme="1"/>
        <rFont val="標楷體"/>
        <family val="4"/>
        <charset val="136"/>
      </rPr>
      <t>」第</t>
    </r>
    <r>
      <rPr>
        <sz val="12"/>
        <color theme="1"/>
        <rFont val="Times New Roman"/>
        <family val="1"/>
      </rPr>
      <t>(17)</t>
    </r>
    <r>
      <rPr>
        <sz val="12"/>
        <color theme="1"/>
        <rFont val="標楷體"/>
        <family val="4"/>
        <charset val="136"/>
      </rPr>
      <t>欄第</t>
    </r>
    <r>
      <rPr>
        <sz val="12"/>
        <color theme="1"/>
        <rFont val="Times New Roman"/>
        <family val="1"/>
      </rPr>
      <t>(54)</t>
    </r>
    <r>
      <rPr>
        <sz val="12"/>
        <color theme="1"/>
        <rFont val="標楷體"/>
        <family val="4"/>
        <charset val="136"/>
      </rPr>
      <t>列</t>
    </r>
    <phoneticPr fontId="28" type="noConversion"/>
  </si>
  <si>
    <r>
      <t xml:space="preserve">1b.2.4.5 </t>
    </r>
    <r>
      <rPr>
        <sz val="12"/>
        <color theme="1"/>
        <rFont val="標楷體"/>
        <family val="4"/>
        <charset val="136"/>
      </rPr>
      <t>私募股權基金</t>
    </r>
    <phoneticPr fontId="28" type="noConversion"/>
  </si>
  <si>
    <r>
      <rPr>
        <sz val="12"/>
        <color theme="1"/>
        <rFont val="標楷體"/>
        <family val="4"/>
        <charset val="136"/>
      </rPr>
      <t>「表</t>
    </r>
    <r>
      <rPr>
        <sz val="12"/>
        <color theme="1"/>
        <rFont val="Times New Roman"/>
        <family val="1"/>
      </rPr>
      <t>12-2</t>
    </r>
    <r>
      <rPr>
        <sz val="12"/>
        <color theme="1"/>
        <rFont val="標楷體"/>
        <family val="4"/>
        <charset val="136"/>
      </rPr>
      <t>：受益憑證及國外表彰基金餘額明細表</t>
    </r>
    <r>
      <rPr>
        <sz val="12"/>
        <color theme="1"/>
        <rFont val="Times New Roman"/>
        <family val="1"/>
      </rPr>
      <t>(</t>
    </r>
    <r>
      <rPr>
        <sz val="12"/>
        <color theme="1"/>
        <rFont val="標楷體"/>
        <family val="4"/>
        <charset val="136"/>
      </rPr>
      <t>總計</t>
    </r>
    <r>
      <rPr>
        <sz val="12"/>
        <color theme="1"/>
        <rFont val="Times New Roman"/>
        <family val="1"/>
      </rPr>
      <t>)</t>
    </r>
    <r>
      <rPr>
        <sz val="12"/>
        <color theme="1"/>
        <rFont val="標楷體"/>
        <family val="4"/>
        <charset val="136"/>
      </rPr>
      <t>」第</t>
    </r>
    <r>
      <rPr>
        <sz val="12"/>
        <color theme="1"/>
        <rFont val="Times New Roman"/>
        <family val="1"/>
      </rPr>
      <t>(17)</t>
    </r>
    <r>
      <rPr>
        <sz val="12"/>
        <color theme="1"/>
        <rFont val="標楷體"/>
        <family val="4"/>
        <charset val="136"/>
      </rPr>
      <t>欄第</t>
    </r>
    <r>
      <rPr>
        <sz val="12"/>
        <color theme="1"/>
        <rFont val="Times New Roman"/>
        <family val="1"/>
      </rPr>
      <t>(55)</t>
    </r>
    <r>
      <rPr>
        <sz val="12"/>
        <color theme="1"/>
        <rFont val="標楷體"/>
        <family val="4"/>
        <charset val="136"/>
      </rPr>
      <t>列</t>
    </r>
    <r>
      <rPr>
        <sz val="12"/>
        <color theme="1"/>
        <rFont val="Times New Roman"/>
        <family val="1"/>
      </rPr>
      <t>+</t>
    </r>
    <r>
      <rPr>
        <sz val="12"/>
        <color theme="1"/>
        <rFont val="標楷體"/>
        <family val="4"/>
        <charset val="136"/>
      </rPr>
      <t>「表</t>
    </r>
    <r>
      <rPr>
        <sz val="12"/>
        <color theme="1"/>
        <rFont val="Times New Roman"/>
        <family val="1"/>
      </rPr>
      <t>30-14-1</t>
    </r>
    <r>
      <rPr>
        <sz val="12"/>
        <color theme="1"/>
        <rFont val="標楷體"/>
        <family val="4"/>
        <charset val="136"/>
      </rPr>
      <t>：公司上市股票及基金</t>
    </r>
    <r>
      <rPr>
        <sz val="12"/>
        <color theme="1"/>
        <rFont val="標楷體"/>
        <family val="1"/>
        <charset val="136"/>
      </rPr>
      <t>β</t>
    </r>
    <r>
      <rPr>
        <sz val="12"/>
        <color theme="1"/>
        <rFont val="標楷體"/>
        <family val="4"/>
        <charset val="136"/>
      </rPr>
      <t>值計算表」國內發行其投資區域包含國外之私募基金</t>
    </r>
    <r>
      <rPr>
        <sz val="12"/>
        <color theme="1"/>
        <rFont val="Times New Roman"/>
        <family val="1"/>
      </rPr>
      <t>-</t>
    </r>
    <r>
      <rPr>
        <sz val="12"/>
        <color theme="1"/>
        <rFont val="標楷體"/>
        <family val="4"/>
        <charset val="136"/>
      </rPr>
      <t>新興市場</t>
    </r>
    <phoneticPr fontId="28" type="noConversion"/>
  </si>
  <si>
    <r>
      <t xml:space="preserve">1b.2.4.6 </t>
    </r>
    <r>
      <rPr>
        <sz val="12"/>
        <color theme="1"/>
        <rFont val="標楷體"/>
        <family val="4"/>
        <charset val="136"/>
      </rPr>
      <t>私募債權基金</t>
    </r>
    <phoneticPr fontId="28" type="noConversion"/>
  </si>
  <si>
    <r>
      <rPr>
        <sz val="12"/>
        <color theme="1"/>
        <rFont val="標楷體"/>
        <family val="4"/>
        <charset val="136"/>
      </rPr>
      <t>「表</t>
    </r>
    <r>
      <rPr>
        <sz val="12"/>
        <color theme="1"/>
        <rFont val="Times New Roman"/>
        <family val="1"/>
      </rPr>
      <t>12-2</t>
    </r>
    <r>
      <rPr>
        <sz val="12"/>
        <color theme="1"/>
        <rFont val="標楷體"/>
        <family val="4"/>
        <charset val="136"/>
      </rPr>
      <t>：受益憑證及國外表彰基金餘額明細表</t>
    </r>
    <r>
      <rPr>
        <sz val="12"/>
        <color theme="1"/>
        <rFont val="Times New Roman"/>
        <family val="1"/>
      </rPr>
      <t>(</t>
    </r>
    <r>
      <rPr>
        <sz val="12"/>
        <color theme="1"/>
        <rFont val="標楷體"/>
        <family val="4"/>
        <charset val="136"/>
      </rPr>
      <t>總計</t>
    </r>
    <r>
      <rPr>
        <sz val="12"/>
        <color theme="1"/>
        <rFont val="Times New Roman"/>
        <family val="1"/>
      </rPr>
      <t>)</t>
    </r>
    <r>
      <rPr>
        <sz val="12"/>
        <color theme="1"/>
        <rFont val="標楷體"/>
        <family val="4"/>
        <charset val="136"/>
      </rPr>
      <t>」第</t>
    </r>
    <r>
      <rPr>
        <sz val="12"/>
        <color theme="1"/>
        <rFont val="Times New Roman"/>
        <family val="1"/>
      </rPr>
      <t>(17)</t>
    </r>
    <r>
      <rPr>
        <sz val="12"/>
        <color theme="1"/>
        <rFont val="標楷體"/>
        <family val="4"/>
        <charset val="136"/>
      </rPr>
      <t>欄第</t>
    </r>
    <r>
      <rPr>
        <sz val="12"/>
        <color theme="1"/>
        <rFont val="Times New Roman"/>
        <family val="1"/>
      </rPr>
      <t>(56)</t>
    </r>
    <r>
      <rPr>
        <sz val="12"/>
        <color theme="1"/>
        <rFont val="標楷體"/>
        <family val="4"/>
        <charset val="136"/>
      </rPr>
      <t>列</t>
    </r>
    <phoneticPr fontId="28" type="noConversion"/>
  </si>
  <si>
    <r>
      <t xml:space="preserve">1b.2.4.7 </t>
    </r>
    <r>
      <rPr>
        <sz val="12"/>
        <color theme="1"/>
        <rFont val="標楷體"/>
        <family val="4"/>
        <charset val="136"/>
      </rPr>
      <t>不動產私募基金</t>
    </r>
    <phoneticPr fontId="28" type="noConversion"/>
  </si>
  <si>
    <r>
      <rPr>
        <sz val="12"/>
        <color theme="1"/>
        <rFont val="標楷體"/>
        <family val="4"/>
        <charset val="136"/>
      </rPr>
      <t>「表</t>
    </r>
    <r>
      <rPr>
        <sz val="12"/>
        <color theme="1"/>
        <rFont val="Times New Roman"/>
        <family val="1"/>
      </rPr>
      <t>12-2</t>
    </r>
    <r>
      <rPr>
        <sz val="12"/>
        <color theme="1"/>
        <rFont val="標楷體"/>
        <family val="4"/>
        <charset val="136"/>
      </rPr>
      <t>：受益憑證及國外表彰基金餘額明細表</t>
    </r>
    <r>
      <rPr>
        <sz val="12"/>
        <color theme="1"/>
        <rFont val="Times New Roman"/>
        <family val="1"/>
      </rPr>
      <t>(</t>
    </r>
    <r>
      <rPr>
        <sz val="12"/>
        <color theme="1"/>
        <rFont val="標楷體"/>
        <family val="4"/>
        <charset val="136"/>
      </rPr>
      <t>總計</t>
    </r>
    <r>
      <rPr>
        <sz val="12"/>
        <color theme="1"/>
        <rFont val="Times New Roman"/>
        <family val="1"/>
      </rPr>
      <t>)</t>
    </r>
    <r>
      <rPr>
        <sz val="12"/>
        <color theme="1"/>
        <rFont val="標楷體"/>
        <family val="4"/>
        <charset val="136"/>
      </rPr>
      <t>」第</t>
    </r>
    <r>
      <rPr>
        <sz val="12"/>
        <color theme="1"/>
        <rFont val="Times New Roman"/>
        <family val="1"/>
      </rPr>
      <t>(17)</t>
    </r>
    <r>
      <rPr>
        <sz val="12"/>
        <color theme="1"/>
        <rFont val="標楷體"/>
        <family val="4"/>
        <charset val="136"/>
      </rPr>
      <t>欄第</t>
    </r>
    <r>
      <rPr>
        <sz val="12"/>
        <color theme="1"/>
        <rFont val="Times New Roman"/>
        <family val="1"/>
      </rPr>
      <t>(57)</t>
    </r>
    <r>
      <rPr>
        <sz val="12"/>
        <color theme="1"/>
        <rFont val="標楷體"/>
        <family val="4"/>
        <charset val="136"/>
      </rPr>
      <t>列</t>
    </r>
    <phoneticPr fontId="28" type="noConversion"/>
  </si>
  <si>
    <r>
      <t xml:space="preserve">1b.2.5 </t>
    </r>
    <r>
      <rPr>
        <sz val="12"/>
        <color theme="1"/>
        <rFont val="標楷體"/>
        <family val="4"/>
        <charset val="136"/>
      </rPr>
      <t>放款</t>
    </r>
    <phoneticPr fontId="28" type="noConversion"/>
  </si>
  <si>
    <r>
      <t xml:space="preserve">1b.2.5.1 </t>
    </r>
    <r>
      <rPr>
        <sz val="12"/>
        <color theme="1"/>
        <rFont val="標楷體"/>
        <family val="4"/>
        <charset val="136"/>
      </rPr>
      <t>外幣保單放款</t>
    </r>
    <phoneticPr fontId="28" type="noConversion"/>
  </si>
  <si>
    <r>
      <rPr>
        <sz val="12"/>
        <color theme="1"/>
        <rFont val="標楷體"/>
        <family val="4"/>
        <charset val="136"/>
      </rPr>
      <t>「表</t>
    </r>
    <r>
      <rPr>
        <sz val="12"/>
        <color theme="1"/>
        <rFont val="Times New Roman"/>
        <family val="1"/>
      </rPr>
      <t>05-1</t>
    </r>
    <r>
      <rPr>
        <sz val="12"/>
        <color theme="1"/>
        <rFont val="標楷體"/>
        <family val="4"/>
        <charset val="136"/>
      </rPr>
      <t>：資金運用表」第</t>
    </r>
    <r>
      <rPr>
        <sz val="12"/>
        <color theme="1"/>
        <rFont val="Times New Roman"/>
        <family val="1"/>
      </rPr>
      <t>(5)</t>
    </r>
    <r>
      <rPr>
        <sz val="12"/>
        <color theme="1"/>
        <rFont val="標楷體"/>
        <family val="4"/>
        <charset val="136"/>
      </rPr>
      <t>欄第</t>
    </r>
    <r>
      <rPr>
        <sz val="12"/>
        <color theme="1"/>
        <rFont val="Times New Roman"/>
        <family val="1"/>
      </rPr>
      <t>(153)</t>
    </r>
    <r>
      <rPr>
        <sz val="12"/>
        <color theme="1"/>
        <rFont val="標楷體"/>
        <family val="4"/>
        <charset val="136"/>
      </rPr>
      <t>列</t>
    </r>
    <phoneticPr fontId="30" type="noConversion"/>
  </si>
  <si>
    <r>
      <t xml:space="preserve">1b.2.5.2 </t>
    </r>
    <r>
      <rPr>
        <sz val="12"/>
        <color theme="1"/>
        <rFont val="標楷體"/>
        <family val="4"/>
        <charset val="136"/>
      </rPr>
      <t>其他放款</t>
    </r>
    <phoneticPr fontId="28" type="noConversion"/>
  </si>
  <si>
    <r>
      <rPr>
        <sz val="12"/>
        <color theme="1"/>
        <rFont val="標楷體"/>
        <family val="4"/>
        <charset val="136"/>
      </rPr>
      <t>「表</t>
    </r>
    <r>
      <rPr>
        <sz val="12"/>
        <color theme="1"/>
        <rFont val="Times New Roman"/>
        <family val="1"/>
      </rPr>
      <t>05-1</t>
    </r>
    <r>
      <rPr>
        <sz val="12"/>
        <color theme="1"/>
        <rFont val="標楷體"/>
        <family val="4"/>
        <charset val="136"/>
      </rPr>
      <t>：資金運用表」第</t>
    </r>
    <r>
      <rPr>
        <sz val="12"/>
        <color theme="1"/>
        <rFont val="Times New Roman"/>
        <family val="1"/>
      </rPr>
      <t>(5)</t>
    </r>
    <r>
      <rPr>
        <sz val="12"/>
        <color theme="1"/>
        <rFont val="標楷體"/>
        <family val="4"/>
        <charset val="136"/>
      </rPr>
      <t>欄第</t>
    </r>
    <r>
      <rPr>
        <sz val="12"/>
        <color theme="1"/>
        <rFont val="Times New Roman"/>
        <family val="1"/>
      </rPr>
      <t>(154)</t>
    </r>
    <r>
      <rPr>
        <sz val="12"/>
        <color theme="1"/>
        <rFont val="標楷體"/>
        <family val="4"/>
        <charset val="136"/>
      </rPr>
      <t>列</t>
    </r>
    <phoneticPr fontId="30" type="noConversion"/>
  </si>
  <si>
    <r>
      <t xml:space="preserve">1b.2.6 </t>
    </r>
    <r>
      <rPr>
        <sz val="12"/>
        <color theme="1"/>
        <rFont val="標楷體"/>
        <family val="4"/>
        <charset val="136"/>
      </rPr>
      <t>不動產</t>
    </r>
    <phoneticPr fontId="28" type="noConversion"/>
  </si>
  <si>
    <r>
      <t xml:space="preserve">1b.2.6.1 </t>
    </r>
    <r>
      <rPr>
        <sz val="12"/>
        <color theme="1"/>
        <rFont val="標楷體"/>
        <family val="4"/>
        <charset val="136"/>
      </rPr>
      <t>不動產</t>
    </r>
    <r>
      <rPr>
        <sz val="12"/>
        <color theme="1"/>
        <rFont val="Times New Roman"/>
        <family val="1"/>
      </rPr>
      <t>(</t>
    </r>
    <r>
      <rPr>
        <sz val="12"/>
        <color theme="1"/>
        <rFont val="標楷體"/>
        <family val="4"/>
        <charset val="136"/>
      </rPr>
      <t>除</t>
    </r>
    <r>
      <rPr>
        <sz val="12"/>
        <color theme="1"/>
        <rFont val="Times New Roman"/>
        <family val="1"/>
      </rPr>
      <t>1b.2.6.2</t>
    </r>
    <r>
      <rPr>
        <sz val="12"/>
        <color theme="1"/>
        <rFont val="標楷體"/>
        <family val="4"/>
        <charset val="136"/>
      </rPr>
      <t>外</t>
    </r>
    <r>
      <rPr>
        <sz val="12"/>
        <color theme="1"/>
        <rFont val="Times New Roman"/>
        <family val="1"/>
      </rPr>
      <t>)</t>
    </r>
    <phoneticPr fontId="28" type="noConversion"/>
  </si>
  <si>
    <r>
      <rPr>
        <sz val="12"/>
        <color theme="1"/>
        <rFont val="標楷體"/>
        <family val="4"/>
        <charset val="136"/>
      </rPr>
      <t>「表</t>
    </r>
    <r>
      <rPr>
        <sz val="12"/>
        <color theme="1"/>
        <rFont val="Times New Roman"/>
        <family val="1"/>
      </rPr>
      <t>13-2</t>
    </r>
    <r>
      <rPr>
        <sz val="12"/>
        <color theme="1"/>
        <rFont val="標楷體"/>
        <family val="4"/>
        <charset val="136"/>
      </rPr>
      <t>：不動產餘額明細表</t>
    </r>
    <r>
      <rPr>
        <sz val="12"/>
        <color theme="1"/>
        <rFont val="Times New Roman"/>
        <family val="1"/>
      </rPr>
      <t>(</t>
    </r>
    <r>
      <rPr>
        <sz val="12"/>
        <color theme="1"/>
        <rFont val="標楷體"/>
        <family val="4"/>
        <charset val="136"/>
      </rPr>
      <t>總計</t>
    </r>
    <r>
      <rPr>
        <sz val="12"/>
        <color theme="1"/>
        <rFont val="Times New Roman"/>
        <family val="1"/>
      </rPr>
      <t>)</t>
    </r>
    <r>
      <rPr>
        <sz val="12"/>
        <color theme="1"/>
        <rFont val="標楷體"/>
        <family val="4"/>
        <charset val="136"/>
      </rPr>
      <t>」第</t>
    </r>
    <r>
      <rPr>
        <sz val="12"/>
        <color theme="1"/>
        <rFont val="Times New Roman"/>
        <family val="1"/>
      </rPr>
      <t>(11)</t>
    </r>
    <r>
      <rPr>
        <sz val="12"/>
        <color theme="1"/>
        <rFont val="標楷體"/>
        <family val="4"/>
        <charset val="136"/>
      </rPr>
      <t>欄第</t>
    </r>
    <r>
      <rPr>
        <sz val="12"/>
        <color theme="1"/>
        <rFont val="Times New Roman"/>
        <family val="1"/>
      </rPr>
      <t>(9+12)</t>
    </r>
    <r>
      <rPr>
        <sz val="12"/>
        <color theme="1"/>
        <rFont val="標楷體"/>
        <family val="4"/>
        <charset val="136"/>
      </rPr>
      <t>列</t>
    </r>
    <r>
      <rPr>
        <sz val="12"/>
        <color theme="1"/>
        <rFont val="Times New Roman"/>
        <family val="1"/>
      </rPr>
      <t>+</t>
    </r>
    <r>
      <rPr>
        <sz val="12"/>
        <color theme="1"/>
        <rFont val="標楷體"/>
        <family val="4"/>
        <charset val="136"/>
      </rPr>
      <t>「表</t>
    </r>
    <r>
      <rPr>
        <sz val="12"/>
        <color theme="1"/>
        <rFont val="Times New Roman"/>
        <family val="1"/>
      </rPr>
      <t>30-8-3</t>
    </r>
    <r>
      <rPr>
        <sz val="12"/>
        <color theme="1"/>
        <rFont val="標楷體"/>
        <family val="4"/>
        <charset val="136"/>
      </rPr>
      <t>：不動產投資採市價評價計入自有資本調整計算表」第</t>
    </r>
    <r>
      <rPr>
        <sz val="12"/>
        <color theme="1"/>
        <rFont val="Times New Roman"/>
        <family val="1"/>
      </rPr>
      <t>(11)</t>
    </r>
    <r>
      <rPr>
        <sz val="12"/>
        <color theme="1"/>
        <rFont val="標楷體"/>
        <family val="4"/>
        <charset val="136"/>
      </rPr>
      <t>欄第</t>
    </r>
    <r>
      <rPr>
        <sz val="12"/>
        <color theme="1"/>
        <rFont val="Times New Roman"/>
        <family val="1"/>
      </rPr>
      <t>(7)</t>
    </r>
    <r>
      <rPr>
        <sz val="12"/>
        <color theme="1"/>
        <rFont val="標楷體"/>
        <family val="4"/>
        <charset val="136"/>
      </rPr>
      <t>列</t>
    </r>
    <r>
      <rPr>
        <sz val="12"/>
        <color theme="1"/>
        <rFont val="Times New Roman"/>
        <family val="1"/>
      </rPr>
      <t>-</t>
    </r>
    <r>
      <rPr>
        <sz val="12"/>
        <color theme="1"/>
        <rFont val="標楷體"/>
        <family val="4"/>
        <charset val="136"/>
      </rPr>
      <t>「表</t>
    </r>
    <r>
      <rPr>
        <sz val="12"/>
        <color theme="1"/>
        <rFont val="Times New Roman"/>
        <family val="1"/>
      </rPr>
      <t>30-8-4</t>
    </r>
    <r>
      <rPr>
        <sz val="12"/>
        <color theme="1"/>
        <rFont val="標楷體"/>
        <family val="4"/>
        <charset val="136"/>
      </rPr>
      <t>：投資用不動產為素地或未能符合即時利用並有收益認定基準且報經主管機關核准展延期限者加計風險資本額調整計算表」第</t>
    </r>
    <r>
      <rPr>
        <sz val="12"/>
        <color theme="1"/>
        <rFont val="Times New Roman"/>
        <family val="1"/>
      </rPr>
      <t>(2)</t>
    </r>
    <r>
      <rPr>
        <sz val="12"/>
        <color theme="1"/>
        <rFont val="標楷體"/>
        <family val="4"/>
        <charset val="136"/>
      </rPr>
      <t>欄第</t>
    </r>
    <r>
      <rPr>
        <sz val="12"/>
        <color theme="1"/>
        <rFont val="Times New Roman"/>
        <family val="1"/>
      </rPr>
      <t>(5)</t>
    </r>
    <r>
      <rPr>
        <sz val="12"/>
        <color theme="1"/>
        <rFont val="標楷體"/>
        <family val="4"/>
        <charset val="136"/>
      </rPr>
      <t>列</t>
    </r>
    <phoneticPr fontId="28" type="noConversion"/>
  </si>
  <si>
    <r>
      <t xml:space="preserve">1b.2.6.2 </t>
    </r>
    <r>
      <rPr>
        <sz val="12"/>
        <color theme="1"/>
        <rFont val="標楷體"/>
        <family val="4"/>
        <charset val="136"/>
      </rPr>
      <t>不動產投資為素地或未能符合即時利用並有收益認定基準者</t>
    </r>
    <phoneticPr fontId="28" type="noConversion"/>
  </si>
  <si>
    <r>
      <rPr>
        <sz val="12"/>
        <color theme="1"/>
        <rFont val="標楷體"/>
        <family val="4"/>
        <charset val="136"/>
      </rPr>
      <t>「表</t>
    </r>
    <r>
      <rPr>
        <sz val="12"/>
        <color theme="1"/>
        <rFont val="Times New Roman"/>
        <family val="1"/>
      </rPr>
      <t>30-8-4</t>
    </r>
    <r>
      <rPr>
        <sz val="12"/>
        <color theme="1"/>
        <rFont val="標楷體"/>
        <family val="4"/>
        <charset val="136"/>
      </rPr>
      <t>：投資用不動產為素地或未能符合即時利用並有收益認定基準且報經主管機關核准展延期限者加計風險資本額調整計算表」第</t>
    </r>
    <r>
      <rPr>
        <sz val="12"/>
        <color theme="1"/>
        <rFont val="Times New Roman"/>
        <family val="1"/>
      </rPr>
      <t>(2)</t>
    </r>
    <r>
      <rPr>
        <sz val="12"/>
        <color theme="1"/>
        <rFont val="標楷體"/>
        <family val="4"/>
        <charset val="136"/>
      </rPr>
      <t>欄第</t>
    </r>
    <r>
      <rPr>
        <sz val="12"/>
        <color theme="1"/>
        <rFont val="Times New Roman"/>
        <family val="1"/>
      </rPr>
      <t>(5)</t>
    </r>
    <r>
      <rPr>
        <sz val="12"/>
        <color theme="1"/>
        <rFont val="標楷體"/>
        <family val="4"/>
        <charset val="136"/>
      </rPr>
      <t>列</t>
    </r>
    <phoneticPr fontId="28" type="noConversion"/>
  </si>
  <si>
    <r>
      <t xml:space="preserve">1b.2.7 </t>
    </r>
    <r>
      <rPr>
        <sz val="12"/>
        <color theme="1"/>
        <rFont val="標楷體"/>
        <family val="4"/>
        <charset val="136"/>
      </rPr>
      <t>對沖基金</t>
    </r>
    <phoneticPr fontId="28" type="noConversion"/>
  </si>
  <si>
    <r>
      <rPr>
        <sz val="12"/>
        <color theme="1"/>
        <rFont val="標楷體"/>
        <family val="4"/>
        <charset val="136"/>
      </rPr>
      <t>「表</t>
    </r>
    <r>
      <rPr>
        <sz val="12"/>
        <color theme="1"/>
        <rFont val="Times New Roman"/>
        <family val="1"/>
      </rPr>
      <t>05-1</t>
    </r>
    <r>
      <rPr>
        <sz val="12"/>
        <color theme="1"/>
        <rFont val="標楷體"/>
        <family val="4"/>
        <charset val="136"/>
      </rPr>
      <t>：資金運用表」第</t>
    </r>
    <r>
      <rPr>
        <sz val="12"/>
        <color theme="1"/>
        <rFont val="Times New Roman"/>
        <family val="1"/>
      </rPr>
      <t>(5)</t>
    </r>
    <r>
      <rPr>
        <sz val="12"/>
        <color theme="1"/>
        <rFont val="標楷體"/>
        <family val="4"/>
        <charset val="136"/>
      </rPr>
      <t>欄第</t>
    </r>
    <r>
      <rPr>
        <sz val="12"/>
        <color theme="1"/>
        <rFont val="Times New Roman"/>
        <family val="1"/>
      </rPr>
      <t>(156)</t>
    </r>
    <r>
      <rPr>
        <sz val="12"/>
        <color theme="1"/>
        <rFont val="標楷體"/>
        <family val="4"/>
        <charset val="136"/>
      </rPr>
      <t>列</t>
    </r>
    <phoneticPr fontId="30" type="noConversion"/>
  </si>
  <si>
    <r>
      <t xml:space="preserve">1b.2.8 ETF - </t>
    </r>
    <r>
      <rPr>
        <sz val="12"/>
        <color theme="1"/>
        <rFont val="標楷體"/>
        <family val="4"/>
        <charset val="136"/>
      </rPr>
      <t>股票型</t>
    </r>
    <phoneticPr fontId="28" type="noConversion"/>
  </si>
  <si>
    <r>
      <rPr>
        <sz val="12"/>
        <color theme="1"/>
        <rFont val="標楷體"/>
        <family val="4"/>
        <charset val="136"/>
      </rPr>
      <t>「表</t>
    </r>
    <r>
      <rPr>
        <sz val="12"/>
        <color theme="1"/>
        <rFont val="Times New Roman"/>
        <family val="1"/>
      </rPr>
      <t>05-1</t>
    </r>
    <r>
      <rPr>
        <sz val="12"/>
        <color theme="1"/>
        <rFont val="標楷體"/>
        <family val="4"/>
        <charset val="136"/>
      </rPr>
      <t>：資金運用表」第</t>
    </r>
    <r>
      <rPr>
        <sz val="12"/>
        <color theme="1"/>
        <rFont val="Times New Roman"/>
        <family val="1"/>
      </rPr>
      <t>(11)</t>
    </r>
    <r>
      <rPr>
        <sz val="12"/>
        <color theme="1"/>
        <rFont val="標楷體"/>
        <family val="4"/>
        <charset val="136"/>
      </rPr>
      <t>欄第</t>
    </r>
    <r>
      <rPr>
        <sz val="12"/>
        <color theme="1"/>
        <rFont val="Times New Roman"/>
        <family val="1"/>
      </rPr>
      <t>(157)</t>
    </r>
    <r>
      <rPr>
        <sz val="12"/>
        <color theme="1"/>
        <rFont val="標楷體"/>
        <family val="4"/>
        <charset val="136"/>
      </rPr>
      <t>列</t>
    </r>
    <r>
      <rPr>
        <sz val="12"/>
        <color theme="1"/>
        <rFont val="Times New Roman"/>
        <family val="1"/>
      </rPr>
      <t>+</t>
    </r>
    <r>
      <rPr>
        <sz val="12"/>
        <color theme="1"/>
        <rFont val="標楷體"/>
        <family val="4"/>
        <charset val="136"/>
      </rPr>
      <t>「表</t>
    </r>
    <r>
      <rPr>
        <sz val="12"/>
        <color theme="1"/>
        <rFont val="Times New Roman"/>
        <family val="1"/>
      </rPr>
      <t>30-14-1</t>
    </r>
    <r>
      <rPr>
        <sz val="12"/>
        <color theme="1"/>
        <rFont val="標楷體"/>
        <family val="4"/>
        <charset val="136"/>
      </rPr>
      <t>：公司上市股票及基金</t>
    </r>
    <r>
      <rPr>
        <sz val="12"/>
        <color theme="1"/>
        <rFont val="Times New Roman"/>
        <family val="1"/>
      </rPr>
      <t>β</t>
    </r>
    <r>
      <rPr>
        <sz val="12"/>
        <color theme="1"/>
        <rFont val="標楷體"/>
        <family val="4"/>
        <charset val="136"/>
      </rPr>
      <t>值計算表」國內發行其投資區域包含國外之</t>
    </r>
    <r>
      <rPr>
        <sz val="12"/>
        <color theme="1"/>
        <rFont val="Times New Roman"/>
        <family val="1"/>
      </rPr>
      <t>ETF-</t>
    </r>
    <r>
      <rPr>
        <sz val="12"/>
        <color theme="1"/>
        <rFont val="標楷體"/>
        <family val="4"/>
        <charset val="136"/>
      </rPr>
      <t>股票型帳載價值</t>
    </r>
    <r>
      <rPr>
        <sz val="12"/>
        <color theme="1"/>
        <rFont val="Times New Roman"/>
        <family val="1"/>
      </rPr>
      <t>-</t>
    </r>
    <r>
      <rPr>
        <sz val="12"/>
        <color theme="1"/>
        <rFont val="標楷體"/>
        <family val="4"/>
        <charset val="136"/>
      </rPr>
      <t>新興市場</t>
    </r>
    <phoneticPr fontId="28" type="noConversion"/>
  </si>
  <si>
    <r>
      <t xml:space="preserve">1b.2.9 ETF - </t>
    </r>
    <r>
      <rPr>
        <sz val="12"/>
        <color theme="1"/>
        <rFont val="標楷體"/>
        <family val="4"/>
        <charset val="136"/>
      </rPr>
      <t>債券型</t>
    </r>
    <phoneticPr fontId="28" type="noConversion"/>
  </si>
  <si>
    <r>
      <rPr>
        <sz val="12"/>
        <color theme="1"/>
        <rFont val="標楷體"/>
        <family val="4"/>
        <charset val="136"/>
      </rPr>
      <t>「表</t>
    </r>
    <r>
      <rPr>
        <sz val="12"/>
        <color theme="1"/>
        <rFont val="Times New Roman"/>
        <family val="1"/>
      </rPr>
      <t>05-1</t>
    </r>
    <r>
      <rPr>
        <sz val="12"/>
        <color theme="1"/>
        <rFont val="標楷體"/>
        <family val="4"/>
        <charset val="136"/>
      </rPr>
      <t>：資金運用表」第</t>
    </r>
    <r>
      <rPr>
        <sz val="12"/>
        <color theme="1"/>
        <rFont val="Times New Roman"/>
        <family val="1"/>
      </rPr>
      <t>(5)</t>
    </r>
    <r>
      <rPr>
        <sz val="12"/>
        <color theme="1"/>
        <rFont val="標楷體"/>
        <family val="4"/>
        <charset val="136"/>
      </rPr>
      <t>欄第</t>
    </r>
    <r>
      <rPr>
        <sz val="12"/>
        <color theme="1"/>
        <rFont val="Times New Roman"/>
        <family val="1"/>
      </rPr>
      <t>(158)</t>
    </r>
    <r>
      <rPr>
        <sz val="12"/>
        <color theme="1"/>
        <rFont val="標楷體"/>
        <family val="4"/>
        <charset val="136"/>
      </rPr>
      <t>列</t>
    </r>
    <r>
      <rPr>
        <sz val="12"/>
        <color theme="1"/>
        <rFont val="Times New Roman"/>
        <family val="1"/>
      </rPr>
      <t>+</t>
    </r>
    <r>
      <rPr>
        <sz val="12"/>
        <color theme="1"/>
        <rFont val="標楷體"/>
        <family val="4"/>
        <charset val="136"/>
      </rPr>
      <t>「表</t>
    </r>
    <r>
      <rPr>
        <sz val="12"/>
        <color theme="1"/>
        <rFont val="Times New Roman"/>
        <family val="1"/>
      </rPr>
      <t>30-14-1</t>
    </r>
    <r>
      <rPr>
        <sz val="12"/>
        <color theme="1"/>
        <rFont val="標楷體"/>
        <family val="4"/>
        <charset val="136"/>
      </rPr>
      <t>：公司上市股票及基金</t>
    </r>
    <r>
      <rPr>
        <sz val="12"/>
        <color theme="1"/>
        <rFont val="Times New Roman"/>
        <family val="1"/>
      </rPr>
      <t>β</t>
    </r>
    <r>
      <rPr>
        <sz val="12"/>
        <color theme="1"/>
        <rFont val="標楷體"/>
        <family val="4"/>
        <charset val="136"/>
      </rPr>
      <t>值計算表」國內發行其投資區域包含國外之</t>
    </r>
    <r>
      <rPr>
        <sz val="12"/>
        <color theme="1"/>
        <rFont val="Times New Roman"/>
        <family val="1"/>
      </rPr>
      <t>ETF-</t>
    </r>
    <r>
      <rPr>
        <sz val="12"/>
        <color theme="1"/>
        <rFont val="標楷體"/>
        <family val="4"/>
        <charset val="136"/>
      </rPr>
      <t>債券型帳載價值</t>
    </r>
    <r>
      <rPr>
        <sz val="12"/>
        <color theme="1"/>
        <rFont val="Times New Roman"/>
        <family val="1"/>
      </rPr>
      <t>-</t>
    </r>
    <r>
      <rPr>
        <sz val="12"/>
        <color theme="1"/>
        <rFont val="標楷體"/>
        <family val="4"/>
        <charset val="136"/>
      </rPr>
      <t>新興市場</t>
    </r>
    <phoneticPr fontId="30" type="noConversion"/>
  </si>
  <si>
    <r>
      <t xml:space="preserve">1b.2.10 ETF - </t>
    </r>
    <r>
      <rPr>
        <sz val="12"/>
        <color theme="1"/>
        <rFont val="標楷體"/>
        <family val="4"/>
        <charset val="136"/>
      </rPr>
      <t>其他型</t>
    </r>
    <phoneticPr fontId="28" type="noConversion"/>
  </si>
  <si>
    <r>
      <rPr>
        <sz val="12"/>
        <color theme="1"/>
        <rFont val="標楷體"/>
        <family val="4"/>
        <charset val="136"/>
      </rPr>
      <t>「表</t>
    </r>
    <r>
      <rPr>
        <sz val="12"/>
        <color theme="1"/>
        <rFont val="Times New Roman"/>
        <family val="1"/>
      </rPr>
      <t>05-1</t>
    </r>
    <r>
      <rPr>
        <sz val="12"/>
        <color theme="1"/>
        <rFont val="標楷體"/>
        <family val="4"/>
        <charset val="136"/>
      </rPr>
      <t>：資金運用表」第</t>
    </r>
    <r>
      <rPr>
        <sz val="12"/>
        <color theme="1"/>
        <rFont val="Times New Roman"/>
        <family val="1"/>
      </rPr>
      <t>(5)</t>
    </r>
    <r>
      <rPr>
        <sz val="12"/>
        <color theme="1"/>
        <rFont val="標楷體"/>
        <family val="4"/>
        <charset val="136"/>
      </rPr>
      <t>欄第</t>
    </r>
    <r>
      <rPr>
        <sz val="12"/>
        <color theme="1"/>
        <rFont val="Times New Roman"/>
        <family val="1"/>
      </rPr>
      <t>(159)</t>
    </r>
    <r>
      <rPr>
        <sz val="12"/>
        <color theme="1"/>
        <rFont val="標楷體"/>
        <family val="4"/>
        <charset val="136"/>
      </rPr>
      <t>列</t>
    </r>
    <r>
      <rPr>
        <sz val="12"/>
        <color theme="1"/>
        <rFont val="Times New Roman"/>
        <family val="1"/>
      </rPr>
      <t>+</t>
    </r>
    <r>
      <rPr>
        <sz val="12"/>
        <color theme="1"/>
        <rFont val="標楷體"/>
        <family val="4"/>
        <charset val="136"/>
      </rPr>
      <t>「表</t>
    </r>
    <r>
      <rPr>
        <sz val="12"/>
        <color theme="1"/>
        <rFont val="Times New Roman"/>
        <family val="1"/>
      </rPr>
      <t>30-14-1</t>
    </r>
    <r>
      <rPr>
        <sz val="12"/>
        <color theme="1"/>
        <rFont val="標楷體"/>
        <family val="4"/>
        <charset val="136"/>
      </rPr>
      <t>：公司上市股票及基金</t>
    </r>
    <r>
      <rPr>
        <sz val="12"/>
        <color theme="1"/>
        <rFont val="Times New Roman"/>
        <family val="1"/>
      </rPr>
      <t>β</t>
    </r>
    <r>
      <rPr>
        <sz val="12"/>
        <color theme="1"/>
        <rFont val="標楷體"/>
        <family val="4"/>
        <charset val="136"/>
      </rPr>
      <t>值計算表」國內發行其投資區域包含國外之</t>
    </r>
    <r>
      <rPr>
        <sz val="12"/>
        <color theme="1"/>
        <rFont val="Times New Roman"/>
        <family val="1"/>
      </rPr>
      <t>ETF-</t>
    </r>
    <r>
      <rPr>
        <sz val="12"/>
        <color theme="1"/>
        <rFont val="標楷體"/>
        <family val="4"/>
        <charset val="136"/>
      </rPr>
      <t>其他型帳載價值</t>
    </r>
    <r>
      <rPr>
        <sz val="12"/>
        <color theme="1"/>
        <rFont val="Times New Roman"/>
        <family val="1"/>
      </rPr>
      <t>-</t>
    </r>
    <r>
      <rPr>
        <sz val="12"/>
        <color theme="1"/>
        <rFont val="標楷體"/>
        <family val="4"/>
        <charset val="136"/>
      </rPr>
      <t>新興市場</t>
    </r>
    <phoneticPr fontId="28" type="noConversion"/>
  </si>
  <si>
    <r>
      <rPr>
        <sz val="12"/>
        <color theme="1"/>
        <rFont val="標楷體"/>
        <family val="4"/>
        <charset val="136"/>
      </rPr>
      <t>「表</t>
    </r>
    <r>
      <rPr>
        <sz val="12"/>
        <color theme="1"/>
        <rFont val="Times New Roman"/>
        <family val="1"/>
      </rPr>
      <t>30-14-1</t>
    </r>
    <r>
      <rPr>
        <sz val="12"/>
        <color theme="1"/>
        <rFont val="標楷體"/>
        <family val="4"/>
        <charset val="136"/>
      </rPr>
      <t>：公司上市股票及基金</t>
    </r>
    <r>
      <rPr>
        <sz val="12"/>
        <color theme="1"/>
        <rFont val="Times New Roman"/>
        <family val="1"/>
      </rPr>
      <t>β</t>
    </r>
    <r>
      <rPr>
        <sz val="12"/>
        <color theme="1"/>
        <rFont val="標楷體"/>
        <family val="4"/>
        <charset val="136"/>
      </rPr>
      <t>值計算表」國內發行其投資區域包含國外之</t>
    </r>
    <r>
      <rPr>
        <sz val="12"/>
        <color theme="1"/>
        <rFont val="Times New Roman"/>
        <family val="1"/>
      </rPr>
      <t>ETN</t>
    </r>
    <r>
      <rPr>
        <sz val="12"/>
        <color theme="1"/>
        <rFont val="標楷體"/>
        <family val="4"/>
        <charset val="136"/>
      </rPr>
      <t>帳載價值</t>
    </r>
    <r>
      <rPr>
        <sz val="12"/>
        <color theme="1"/>
        <rFont val="Times New Roman"/>
        <family val="1"/>
      </rPr>
      <t>-</t>
    </r>
    <r>
      <rPr>
        <sz val="12"/>
        <color theme="1"/>
        <rFont val="標楷體"/>
        <family val="4"/>
        <charset val="136"/>
      </rPr>
      <t>新興市場</t>
    </r>
    <phoneticPr fontId="28" type="noConversion"/>
  </si>
  <si>
    <r>
      <t xml:space="preserve">1b.2.12 </t>
    </r>
    <r>
      <rPr>
        <sz val="12"/>
        <color theme="1"/>
        <rFont val="標楷體"/>
        <family val="4"/>
        <charset val="136"/>
      </rPr>
      <t>組合式存款</t>
    </r>
    <phoneticPr fontId="28" type="noConversion"/>
  </si>
  <si>
    <r>
      <t>1b.2.12.1 "100%"</t>
    </r>
    <r>
      <rPr>
        <sz val="12"/>
        <color theme="1"/>
        <rFont val="標楷體"/>
        <family val="4"/>
        <charset val="136"/>
      </rPr>
      <t>保本組合式存款</t>
    </r>
    <phoneticPr fontId="28" type="noConversion"/>
  </si>
  <si>
    <r>
      <rPr>
        <sz val="12"/>
        <color theme="1"/>
        <rFont val="標楷體"/>
        <family val="4"/>
        <charset val="136"/>
      </rPr>
      <t>風險資本額計算來源「表</t>
    </r>
    <r>
      <rPr>
        <sz val="12"/>
        <color theme="1"/>
        <rFont val="Times New Roman"/>
        <family val="1"/>
      </rPr>
      <t>30-3-3</t>
    </r>
    <r>
      <rPr>
        <sz val="12"/>
        <color theme="1"/>
        <rFont val="標楷體"/>
        <family val="4"/>
        <charset val="136"/>
      </rPr>
      <t>：組合式存款風險資本額計算表」第</t>
    </r>
    <r>
      <rPr>
        <sz val="12"/>
        <color theme="1"/>
        <rFont val="Times New Roman"/>
        <family val="1"/>
      </rPr>
      <t>(13)</t>
    </r>
    <r>
      <rPr>
        <sz val="12"/>
        <color theme="1"/>
        <rFont val="標楷體"/>
        <family val="4"/>
        <charset val="136"/>
      </rPr>
      <t>欄第</t>
    </r>
    <r>
      <rPr>
        <sz val="12"/>
        <color theme="1"/>
        <rFont val="Times New Roman"/>
        <family val="1"/>
      </rPr>
      <t>(22)</t>
    </r>
    <r>
      <rPr>
        <sz val="12"/>
        <color theme="1"/>
        <rFont val="標楷體"/>
        <family val="4"/>
        <charset val="136"/>
      </rPr>
      <t>列</t>
    </r>
    <phoneticPr fontId="28" type="noConversion"/>
  </si>
  <si>
    <r>
      <t>1b.2.12.2 "90%"</t>
    </r>
    <r>
      <rPr>
        <sz val="12"/>
        <color theme="1"/>
        <rFont val="標楷體"/>
        <family val="4"/>
        <charset val="136"/>
      </rPr>
      <t>保本組合式存款</t>
    </r>
    <phoneticPr fontId="28" type="noConversion"/>
  </si>
  <si>
    <r>
      <rPr>
        <sz val="12"/>
        <color theme="1"/>
        <rFont val="標楷體"/>
        <family val="4"/>
        <charset val="136"/>
      </rPr>
      <t>風險資本額計算來源「表</t>
    </r>
    <r>
      <rPr>
        <sz val="12"/>
        <color theme="1"/>
        <rFont val="Times New Roman"/>
        <family val="1"/>
      </rPr>
      <t>30-3-3</t>
    </r>
    <r>
      <rPr>
        <sz val="12"/>
        <color theme="1"/>
        <rFont val="標楷體"/>
        <family val="4"/>
        <charset val="136"/>
      </rPr>
      <t>：組合式存款風險資本額計算表」第</t>
    </r>
    <r>
      <rPr>
        <sz val="12"/>
        <color theme="1"/>
        <rFont val="Times New Roman"/>
        <family val="1"/>
      </rPr>
      <t>(13)</t>
    </r>
    <r>
      <rPr>
        <sz val="12"/>
        <color theme="1"/>
        <rFont val="標楷體"/>
        <family val="4"/>
        <charset val="136"/>
      </rPr>
      <t>欄第</t>
    </r>
    <r>
      <rPr>
        <sz val="12"/>
        <color theme="1"/>
        <rFont val="Times New Roman"/>
        <family val="1"/>
      </rPr>
      <t>(44)</t>
    </r>
    <r>
      <rPr>
        <sz val="12"/>
        <color theme="1"/>
        <rFont val="標楷體"/>
        <family val="4"/>
        <charset val="136"/>
      </rPr>
      <t>列</t>
    </r>
    <phoneticPr fontId="28" type="noConversion"/>
  </si>
  <si>
    <r>
      <t>1b.2.13</t>
    </r>
    <r>
      <rPr>
        <sz val="12"/>
        <color theme="1"/>
        <rFont val="標楷體"/>
        <family val="4"/>
        <charset val="136"/>
      </rPr>
      <t>其他</t>
    </r>
    <phoneticPr fontId="28" type="noConversion"/>
  </si>
  <si>
    <r>
      <t xml:space="preserve">1b.2.13.1 </t>
    </r>
    <r>
      <rPr>
        <sz val="12"/>
        <color theme="1"/>
        <rFont val="標楷體"/>
        <family val="4"/>
        <charset val="136"/>
      </rPr>
      <t>其他</t>
    </r>
    <r>
      <rPr>
        <sz val="12"/>
        <color theme="1"/>
        <rFont val="Times New Roman"/>
        <family val="1"/>
      </rPr>
      <t>(</t>
    </r>
    <r>
      <rPr>
        <sz val="12"/>
        <color theme="1"/>
        <rFont val="標楷體"/>
        <family val="4"/>
        <charset val="136"/>
      </rPr>
      <t>除</t>
    </r>
    <r>
      <rPr>
        <sz val="12"/>
        <color theme="1"/>
        <rFont val="Times New Roman"/>
        <family val="1"/>
      </rPr>
      <t>1b.2.13.2</t>
    </r>
    <r>
      <rPr>
        <sz val="12"/>
        <color theme="1"/>
        <rFont val="標楷體"/>
        <family val="4"/>
        <charset val="136"/>
      </rPr>
      <t>外</t>
    </r>
    <r>
      <rPr>
        <sz val="12"/>
        <color theme="1"/>
        <rFont val="Times New Roman"/>
        <family val="1"/>
      </rPr>
      <t>)</t>
    </r>
    <phoneticPr fontId="28" type="noConversion"/>
  </si>
  <si>
    <r>
      <rPr>
        <sz val="12"/>
        <color theme="1"/>
        <rFont val="標楷體"/>
        <family val="4"/>
        <charset val="136"/>
      </rPr>
      <t>「表</t>
    </r>
    <r>
      <rPr>
        <sz val="12"/>
        <color theme="1"/>
        <rFont val="Times New Roman"/>
        <family val="1"/>
      </rPr>
      <t>05-1</t>
    </r>
    <r>
      <rPr>
        <sz val="12"/>
        <color theme="1"/>
        <rFont val="標楷體"/>
        <family val="4"/>
        <charset val="136"/>
      </rPr>
      <t>：資金運用表」第</t>
    </r>
    <r>
      <rPr>
        <sz val="12"/>
        <color theme="1"/>
        <rFont val="Times New Roman"/>
        <family val="1"/>
      </rPr>
      <t>(5)</t>
    </r>
    <r>
      <rPr>
        <sz val="12"/>
        <color theme="1"/>
        <rFont val="標楷體"/>
        <family val="4"/>
        <charset val="136"/>
      </rPr>
      <t>欄第</t>
    </r>
    <r>
      <rPr>
        <sz val="12"/>
        <color theme="1"/>
        <rFont val="Times New Roman"/>
        <family val="1"/>
      </rPr>
      <t>(160)</t>
    </r>
    <r>
      <rPr>
        <sz val="12"/>
        <color theme="1"/>
        <rFont val="標楷體"/>
        <family val="4"/>
        <charset val="136"/>
      </rPr>
      <t>列</t>
    </r>
    <r>
      <rPr>
        <sz val="12"/>
        <color theme="1"/>
        <rFont val="Times New Roman"/>
        <family val="1"/>
      </rPr>
      <t>-</t>
    </r>
    <r>
      <rPr>
        <sz val="12"/>
        <color theme="1"/>
        <rFont val="標楷體"/>
        <family val="4"/>
        <charset val="136"/>
      </rPr>
      <t>「表</t>
    </r>
    <r>
      <rPr>
        <sz val="12"/>
        <color theme="1"/>
        <rFont val="Times New Roman"/>
        <family val="1"/>
      </rPr>
      <t>05-1</t>
    </r>
    <r>
      <rPr>
        <sz val="12"/>
        <color theme="1"/>
        <rFont val="標楷體"/>
        <family val="4"/>
        <charset val="136"/>
      </rPr>
      <t>：資金運用表」第</t>
    </r>
    <r>
      <rPr>
        <sz val="12"/>
        <color theme="1"/>
        <rFont val="Times New Roman"/>
        <family val="1"/>
      </rPr>
      <t>(5)</t>
    </r>
    <r>
      <rPr>
        <sz val="12"/>
        <color theme="1"/>
        <rFont val="標楷體"/>
        <family val="4"/>
        <charset val="136"/>
      </rPr>
      <t>欄第</t>
    </r>
    <r>
      <rPr>
        <sz val="12"/>
        <color theme="1"/>
        <rFont val="Times New Roman"/>
        <family val="1"/>
      </rPr>
      <t>(162)</t>
    </r>
    <r>
      <rPr>
        <sz val="12"/>
        <color theme="1"/>
        <rFont val="標楷體"/>
        <family val="4"/>
        <charset val="136"/>
      </rPr>
      <t>列</t>
    </r>
    <r>
      <rPr>
        <sz val="12"/>
        <color theme="1"/>
        <rFont val="Times New Roman"/>
        <family val="1"/>
      </rPr>
      <t>-</t>
    </r>
    <r>
      <rPr>
        <sz val="12"/>
        <color theme="1"/>
        <rFont val="標楷體"/>
        <family val="4"/>
        <charset val="136"/>
      </rPr>
      <t>「表</t>
    </r>
    <r>
      <rPr>
        <sz val="12"/>
        <color theme="1"/>
        <rFont val="Times New Roman"/>
        <family val="1"/>
      </rPr>
      <t>13-4</t>
    </r>
    <r>
      <rPr>
        <sz val="12"/>
        <color theme="1"/>
        <rFont val="標楷體"/>
        <family val="4"/>
        <charset val="136"/>
      </rPr>
      <t>：國外及大陸地區不動產投資情形明細表」第</t>
    </r>
    <r>
      <rPr>
        <sz val="12"/>
        <color theme="1"/>
        <rFont val="Times New Roman"/>
        <family val="1"/>
      </rPr>
      <t>(12)</t>
    </r>
    <r>
      <rPr>
        <sz val="12"/>
        <color theme="1"/>
        <rFont val="標楷體"/>
        <family val="4"/>
        <charset val="136"/>
      </rPr>
      <t>欄第</t>
    </r>
    <r>
      <rPr>
        <sz val="12"/>
        <color theme="1"/>
        <rFont val="Times New Roman"/>
        <family val="1"/>
      </rPr>
      <t>(</t>
    </r>
    <r>
      <rPr>
        <sz val="12"/>
        <color theme="1"/>
        <rFont val="標楷體"/>
        <family val="4"/>
        <charset val="136"/>
      </rPr>
      <t>新興市場</t>
    </r>
    <r>
      <rPr>
        <sz val="12"/>
        <color theme="1"/>
        <rFont val="Times New Roman"/>
        <family val="1"/>
      </rPr>
      <t>)</t>
    </r>
    <r>
      <rPr>
        <sz val="12"/>
        <color theme="1"/>
        <rFont val="標楷體"/>
        <family val="4"/>
        <charset val="136"/>
      </rPr>
      <t>列</t>
    </r>
    <phoneticPr fontId="28" type="noConversion"/>
  </si>
  <si>
    <r>
      <t xml:space="preserve">1b.2.13.2 </t>
    </r>
    <r>
      <rPr>
        <sz val="12"/>
        <color theme="1"/>
        <rFont val="標楷體"/>
        <family val="4"/>
        <charset val="136"/>
      </rPr>
      <t>經由信託方式取得國外及大陸地區不動產</t>
    </r>
    <phoneticPr fontId="28" type="noConversion"/>
  </si>
  <si>
    <r>
      <rPr>
        <sz val="12"/>
        <color theme="1"/>
        <rFont val="標楷體"/>
        <family val="4"/>
        <charset val="136"/>
      </rPr>
      <t>「表</t>
    </r>
    <r>
      <rPr>
        <sz val="12"/>
        <color theme="1"/>
        <rFont val="Times New Roman"/>
        <family val="1"/>
      </rPr>
      <t>13-4</t>
    </r>
    <r>
      <rPr>
        <sz val="12"/>
        <color theme="1"/>
        <rFont val="標楷體"/>
        <family val="4"/>
        <charset val="136"/>
      </rPr>
      <t>：國外及大陸地區不動產投資情形明細表」第</t>
    </r>
    <r>
      <rPr>
        <sz val="12"/>
        <color theme="1"/>
        <rFont val="Times New Roman"/>
        <family val="1"/>
      </rPr>
      <t>(12)</t>
    </r>
    <r>
      <rPr>
        <sz val="12"/>
        <color theme="1"/>
        <rFont val="標楷體"/>
        <family val="4"/>
        <charset val="136"/>
      </rPr>
      <t>欄第</t>
    </r>
    <r>
      <rPr>
        <sz val="12"/>
        <color theme="1"/>
        <rFont val="Times New Roman"/>
        <family val="1"/>
      </rPr>
      <t>(</t>
    </r>
    <r>
      <rPr>
        <sz val="12"/>
        <color theme="1"/>
        <rFont val="標楷體"/>
        <family val="4"/>
        <charset val="136"/>
      </rPr>
      <t>新興市場</t>
    </r>
    <r>
      <rPr>
        <sz val="12"/>
        <color theme="1"/>
        <rFont val="Times New Roman"/>
        <family val="1"/>
      </rPr>
      <t>)</t>
    </r>
    <r>
      <rPr>
        <sz val="12"/>
        <color theme="1"/>
        <rFont val="標楷體"/>
        <family val="4"/>
        <charset val="136"/>
      </rPr>
      <t>列</t>
    </r>
    <phoneticPr fontId="30" type="noConversion"/>
  </si>
  <si>
    <r>
      <t xml:space="preserve">1b.2.13.3 </t>
    </r>
    <r>
      <rPr>
        <sz val="12"/>
        <color theme="1"/>
        <rFont val="標楷體"/>
        <family val="4"/>
        <charset val="136"/>
      </rPr>
      <t>公共投資、</t>
    </r>
    <r>
      <rPr>
        <sz val="12"/>
        <color theme="1"/>
        <rFont val="Times New Roman"/>
        <family val="1"/>
      </rPr>
      <t>5+2</t>
    </r>
    <r>
      <rPr>
        <sz val="12"/>
        <color theme="1"/>
        <rFont val="標楷體"/>
        <family val="4"/>
        <charset val="136"/>
      </rPr>
      <t>及六大核心產業國內發行但其投資區域包含國外者</t>
    </r>
    <phoneticPr fontId="28" type="noConversion"/>
  </si>
  <si>
    <r>
      <rPr>
        <sz val="12"/>
        <color theme="1"/>
        <rFont val="標楷體"/>
        <family val="4"/>
        <charset val="136"/>
      </rPr>
      <t>「表</t>
    </r>
    <r>
      <rPr>
        <sz val="12"/>
        <color theme="1"/>
        <rFont val="Times New Roman"/>
        <family val="1"/>
      </rPr>
      <t>30-14-1</t>
    </r>
    <r>
      <rPr>
        <sz val="12"/>
        <color theme="1"/>
        <rFont val="標楷體"/>
        <family val="4"/>
        <charset val="136"/>
      </rPr>
      <t>：公司上市股票及基金</t>
    </r>
    <r>
      <rPr>
        <sz val="12"/>
        <color theme="1"/>
        <rFont val="Calibri"/>
        <family val="2"/>
        <charset val="161"/>
      </rPr>
      <t>β</t>
    </r>
    <r>
      <rPr>
        <sz val="12"/>
        <color theme="1"/>
        <rFont val="標楷體"/>
        <family val="4"/>
        <charset val="136"/>
      </rPr>
      <t>值計算表」國內發行但其投資區域包含國外之公共投資、</t>
    </r>
    <r>
      <rPr>
        <sz val="12"/>
        <color theme="1"/>
        <rFont val="Times New Roman"/>
        <family val="1"/>
      </rPr>
      <t>5+2</t>
    </r>
    <r>
      <rPr>
        <sz val="12"/>
        <color theme="1"/>
        <rFont val="標楷體"/>
        <family val="4"/>
        <charset val="136"/>
      </rPr>
      <t>及六大核心產業</t>
    </r>
    <r>
      <rPr>
        <sz val="12"/>
        <color theme="1"/>
        <rFont val="Times New Roman"/>
        <family val="1"/>
      </rPr>
      <t>-</t>
    </r>
    <r>
      <rPr>
        <sz val="12"/>
        <color theme="1"/>
        <rFont val="標楷體"/>
        <family val="4"/>
        <charset val="136"/>
      </rPr>
      <t>新興市場</t>
    </r>
    <phoneticPr fontId="28" type="noConversion"/>
  </si>
  <si>
    <r>
      <t xml:space="preserve">1b.3 </t>
    </r>
    <r>
      <rPr>
        <sz val="12"/>
        <color theme="1"/>
        <rFont val="標楷體"/>
        <family val="4"/>
        <charset val="136"/>
      </rPr>
      <t>外匯風險</t>
    </r>
    <phoneticPr fontId="28" type="noConversion"/>
  </si>
  <si>
    <r>
      <rPr>
        <sz val="12"/>
        <color theme="1"/>
        <rFont val="標楷體"/>
        <family val="4"/>
        <charset val="136"/>
      </rPr>
      <t>本表</t>
    </r>
    <r>
      <rPr>
        <sz val="12"/>
        <color theme="1"/>
        <rFont val="Times New Roman"/>
        <family val="1"/>
      </rPr>
      <t>1b.1.1~1b.1.13</t>
    </r>
    <r>
      <rPr>
        <sz val="12"/>
        <color theme="1"/>
        <rFont val="標楷體"/>
        <family val="4"/>
        <charset val="136"/>
      </rPr>
      <t>金額合計</t>
    </r>
    <r>
      <rPr>
        <sz val="12"/>
        <color theme="1"/>
        <rFont val="Times New Roman"/>
        <family val="1"/>
      </rPr>
      <t>+</t>
    </r>
    <r>
      <rPr>
        <sz val="12"/>
        <color theme="1"/>
        <rFont val="標楷體"/>
        <family val="4"/>
        <charset val="136"/>
      </rPr>
      <t>本表</t>
    </r>
    <r>
      <rPr>
        <sz val="12"/>
        <color theme="1"/>
        <rFont val="Times New Roman"/>
        <family val="1"/>
      </rPr>
      <t>1b.2.1~1b.2.13</t>
    </r>
    <r>
      <rPr>
        <sz val="12"/>
        <color theme="1"/>
        <rFont val="標楷體"/>
        <family val="4"/>
        <charset val="136"/>
      </rPr>
      <t>金額合計－「表</t>
    </r>
    <r>
      <rPr>
        <sz val="12"/>
        <color theme="1"/>
        <rFont val="Times New Roman"/>
        <family val="1"/>
      </rPr>
      <t>16-2-1</t>
    </r>
    <r>
      <rPr>
        <sz val="12"/>
        <color theme="1"/>
        <rFont val="標楷體"/>
        <family val="4"/>
        <charset val="136"/>
      </rPr>
      <t>：衍生性商品餘額明細表</t>
    </r>
    <r>
      <rPr>
        <sz val="12"/>
        <color theme="1"/>
        <rFont val="Times New Roman"/>
        <family val="1"/>
      </rPr>
      <t>(</t>
    </r>
    <r>
      <rPr>
        <sz val="12"/>
        <color theme="1"/>
        <rFont val="標楷體"/>
        <family val="4"/>
        <charset val="136"/>
      </rPr>
      <t>總計</t>
    </r>
    <r>
      <rPr>
        <sz val="12"/>
        <color theme="1"/>
        <rFont val="Times New Roman"/>
        <family val="1"/>
      </rPr>
      <t>)-</t>
    </r>
    <r>
      <rPr>
        <sz val="12"/>
        <color theme="1"/>
        <rFont val="標楷體"/>
        <family val="4"/>
        <charset val="136"/>
      </rPr>
      <t>以避險為目的」第</t>
    </r>
    <r>
      <rPr>
        <sz val="12"/>
        <color theme="1"/>
        <rFont val="Times New Roman"/>
        <family val="1"/>
      </rPr>
      <t>(5)</t>
    </r>
    <r>
      <rPr>
        <sz val="12"/>
        <color theme="1"/>
        <rFont val="標楷體"/>
        <family val="4"/>
        <charset val="136"/>
      </rPr>
      <t>欄第</t>
    </r>
    <r>
      <rPr>
        <sz val="12"/>
        <color theme="1"/>
        <rFont val="Times New Roman"/>
        <family val="1"/>
      </rPr>
      <t>(6)</t>
    </r>
    <r>
      <rPr>
        <sz val="12"/>
        <color theme="1"/>
        <rFont val="標楷體"/>
        <family val="4"/>
        <charset val="136"/>
      </rPr>
      <t>列－「表</t>
    </r>
    <r>
      <rPr>
        <sz val="12"/>
        <color theme="1"/>
        <rFont val="Times New Roman"/>
        <family val="1"/>
      </rPr>
      <t>16-2-1</t>
    </r>
    <r>
      <rPr>
        <sz val="12"/>
        <color theme="1"/>
        <rFont val="標楷體"/>
        <family val="4"/>
        <charset val="136"/>
      </rPr>
      <t>：衍生性商品餘額明細表</t>
    </r>
    <r>
      <rPr>
        <sz val="12"/>
        <color theme="1"/>
        <rFont val="Times New Roman"/>
        <family val="1"/>
      </rPr>
      <t>(</t>
    </r>
    <r>
      <rPr>
        <sz val="12"/>
        <color theme="1"/>
        <rFont val="標楷體"/>
        <family val="4"/>
        <charset val="136"/>
      </rPr>
      <t>總計</t>
    </r>
    <r>
      <rPr>
        <sz val="12"/>
        <color theme="1"/>
        <rFont val="Times New Roman"/>
        <family val="1"/>
      </rPr>
      <t>)-</t>
    </r>
    <r>
      <rPr>
        <sz val="12"/>
        <color theme="1"/>
        <rFont val="標楷體"/>
        <family val="4"/>
        <charset val="136"/>
      </rPr>
      <t>以避險為目的」第</t>
    </r>
    <r>
      <rPr>
        <sz val="12"/>
        <color theme="1"/>
        <rFont val="Times New Roman"/>
        <family val="1"/>
      </rPr>
      <t>(8)</t>
    </r>
    <r>
      <rPr>
        <sz val="12"/>
        <color theme="1"/>
        <rFont val="標楷體"/>
        <family val="4"/>
        <charset val="136"/>
      </rPr>
      <t>欄第</t>
    </r>
    <r>
      <rPr>
        <sz val="12"/>
        <color theme="1"/>
        <rFont val="Times New Roman"/>
        <family val="1"/>
      </rPr>
      <t>(6)</t>
    </r>
    <r>
      <rPr>
        <sz val="12"/>
        <color theme="1"/>
        <rFont val="標楷體"/>
        <family val="4"/>
        <charset val="136"/>
      </rPr>
      <t>列</t>
    </r>
    <phoneticPr fontId="30" type="noConversion"/>
  </si>
  <si>
    <r>
      <t xml:space="preserve">1b.4 </t>
    </r>
    <r>
      <rPr>
        <sz val="12"/>
        <color theme="1"/>
        <rFont val="標楷體"/>
        <family val="4"/>
        <charset val="136"/>
      </rPr>
      <t>借券再投資風險</t>
    </r>
    <phoneticPr fontId="28" type="noConversion"/>
  </si>
  <si>
    <r>
      <rPr>
        <sz val="12"/>
        <color theme="1"/>
        <rFont val="標楷體"/>
        <family val="4"/>
        <charset val="136"/>
      </rPr>
      <t>風險資本額計算來源「表</t>
    </r>
    <r>
      <rPr>
        <sz val="12"/>
        <color theme="1"/>
        <rFont val="Times New Roman"/>
        <family val="1"/>
      </rPr>
      <t>30-16</t>
    </r>
    <r>
      <rPr>
        <sz val="12"/>
        <color theme="1"/>
        <rFont val="標楷體"/>
        <family val="4"/>
        <charset val="136"/>
      </rPr>
      <t>：國外借券再投資風險資本額計算表」第</t>
    </r>
    <r>
      <rPr>
        <sz val="12"/>
        <color theme="1"/>
        <rFont val="Times New Roman"/>
        <family val="1"/>
      </rPr>
      <t>(9)</t>
    </r>
    <r>
      <rPr>
        <sz val="12"/>
        <color theme="1"/>
        <rFont val="標楷體"/>
        <family val="4"/>
        <charset val="136"/>
      </rPr>
      <t>欄合計數</t>
    </r>
    <phoneticPr fontId="28" type="noConversion"/>
  </si>
  <si>
    <r>
      <t xml:space="preserve">1b.5 </t>
    </r>
    <r>
      <rPr>
        <sz val="12"/>
        <color theme="1"/>
        <rFont val="標楷體"/>
        <family val="4"/>
        <charset val="136"/>
      </rPr>
      <t>國內外資產集中度風險</t>
    </r>
    <r>
      <rPr>
        <sz val="12"/>
        <color theme="1"/>
        <rFont val="Times New Roman"/>
        <family val="1"/>
      </rPr>
      <t>--</t>
    </r>
    <r>
      <rPr>
        <sz val="12"/>
        <color theme="1"/>
        <rFont val="標楷體"/>
        <family val="4"/>
        <charset val="136"/>
      </rPr>
      <t>國外部份</t>
    </r>
    <phoneticPr fontId="28" type="noConversion"/>
  </si>
  <si>
    <r>
      <t xml:space="preserve">R1c </t>
    </r>
    <r>
      <rPr>
        <sz val="12"/>
        <color theme="1"/>
        <rFont val="標楷體"/>
        <family val="4"/>
        <charset val="136"/>
      </rPr>
      <t>不計入風險資本額計算之項目</t>
    </r>
    <phoneticPr fontId="28" type="noConversion"/>
  </si>
  <si>
    <r>
      <t xml:space="preserve">1c.1 </t>
    </r>
    <r>
      <rPr>
        <sz val="12"/>
        <color theme="1"/>
        <rFont val="標楷體"/>
        <family val="4"/>
        <charset val="136"/>
      </rPr>
      <t>或有負債</t>
    </r>
    <phoneticPr fontId="28" type="noConversion"/>
  </si>
  <si>
    <r>
      <rPr>
        <sz val="12"/>
        <color theme="1"/>
        <rFont val="標楷體"/>
        <family val="4"/>
        <charset val="136"/>
      </rPr>
      <t>經會計師簽證之財務報表附註揭露事項之確定額度</t>
    </r>
  </si>
  <si>
    <r>
      <t xml:space="preserve">1c.2 </t>
    </r>
    <r>
      <rPr>
        <sz val="12"/>
        <color theme="1"/>
        <rFont val="標楷體"/>
        <family val="4"/>
        <charset val="136"/>
      </rPr>
      <t>衍生性金融商品</t>
    </r>
    <phoneticPr fontId="28" type="noConversion"/>
  </si>
  <si>
    <r>
      <t xml:space="preserve">1c.2.1 </t>
    </r>
    <r>
      <rPr>
        <sz val="12"/>
        <color theme="1"/>
        <rFont val="標楷體"/>
        <family val="4"/>
        <charset val="136"/>
      </rPr>
      <t>以避險為目的</t>
    </r>
    <phoneticPr fontId="28" type="noConversion"/>
  </si>
  <si>
    <r>
      <rPr>
        <sz val="12"/>
        <color theme="1"/>
        <rFont val="標楷體"/>
        <family val="4"/>
        <charset val="136"/>
      </rPr>
      <t>「表</t>
    </r>
    <r>
      <rPr>
        <sz val="12"/>
        <color theme="1"/>
        <rFont val="Times New Roman"/>
        <family val="1"/>
      </rPr>
      <t>16-2-1</t>
    </r>
    <r>
      <rPr>
        <sz val="12"/>
        <color theme="1"/>
        <rFont val="標楷體"/>
        <family val="4"/>
        <charset val="136"/>
      </rPr>
      <t>：衍生性商品餘額明細表</t>
    </r>
    <r>
      <rPr>
        <sz val="12"/>
        <color theme="1"/>
        <rFont val="Times New Roman"/>
        <family val="1"/>
      </rPr>
      <t>(</t>
    </r>
    <r>
      <rPr>
        <sz val="12"/>
        <color theme="1"/>
        <rFont val="標楷體"/>
        <family val="4"/>
        <charset val="136"/>
      </rPr>
      <t>總計</t>
    </r>
    <r>
      <rPr>
        <sz val="12"/>
        <color theme="1"/>
        <rFont val="Times New Roman"/>
        <family val="1"/>
      </rPr>
      <t>)-</t>
    </r>
    <r>
      <rPr>
        <sz val="12"/>
        <color theme="1"/>
        <rFont val="標楷體"/>
        <family val="4"/>
        <charset val="136"/>
      </rPr>
      <t>以避險為目的」第</t>
    </r>
    <r>
      <rPr>
        <sz val="12"/>
        <color theme="1"/>
        <rFont val="Times New Roman"/>
        <family val="1"/>
      </rPr>
      <t>(34)</t>
    </r>
    <r>
      <rPr>
        <sz val="12"/>
        <color theme="1"/>
        <rFont val="標楷體"/>
        <family val="4"/>
        <charset val="136"/>
      </rPr>
      <t>列第</t>
    </r>
    <r>
      <rPr>
        <sz val="12"/>
        <color theme="1"/>
        <rFont val="Times New Roman"/>
        <family val="1"/>
      </rPr>
      <t>(5+8)</t>
    </r>
    <r>
      <rPr>
        <sz val="12"/>
        <color theme="1"/>
        <rFont val="標楷體"/>
        <family val="4"/>
        <charset val="136"/>
      </rPr>
      <t>欄</t>
    </r>
    <phoneticPr fontId="30" type="noConversion"/>
  </si>
  <si>
    <r>
      <t xml:space="preserve">1c.2.2 </t>
    </r>
    <r>
      <rPr>
        <sz val="12"/>
        <color theme="1"/>
        <rFont val="標楷體"/>
        <family val="4"/>
        <charset val="136"/>
      </rPr>
      <t>以增加收益為目的</t>
    </r>
    <phoneticPr fontId="28" type="noConversion"/>
  </si>
  <si>
    <r>
      <rPr>
        <sz val="12"/>
        <color theme="1"/>
        <rFont val="標楷體"/>
        <family val="4"/>
        <charset val="136"/>
      </rPr>
      <t>「表</t>
    </r>
    <r>
      <rPr>
        <sz val="12"/>
        <color theme="1"/>
        <rFont val="Times New Roman"/>
        <family val="1"/>
      </rPr>
      <t>16-2-2</t>
    </r>
    <r>
      <rPr>
        <sz val="12"/>
        <color theme="1"/>
        <rFont val="標楷體"/>
        <family val="4"/>
        <charset val="136"/>
      </rPr>
      <t>：衍生性商品餘額明細表</t>
    </r>
    <r>
      <rPr>
        <sz val="12"/>
        <color theme="1"/>
        <rFont val="Times New Roman"/>
        <family val="1"/>
      </rPr>
      <t>(</t>
    </r>
    <r>
      <rPr>
        <sz val="12"/>
        <color theme="1"/>
        <rFont val="標楷體"/>
        <family val="4"/>
        <charset val="136"/>
      </rPr>
      <t>總計</t>
    </r>
    <r>
      <rPr>
        <sz val="12"/>
        <color theme="1"/>
        <rFont val="Times New Roman"/>
        <family val="1"/>
      </rPr>
      <t>)-</t>
    </r>
    <r>
      <rPr>
        <sz val="12"/>
        <color theme="1"/>
        <rFont val="標楷體"/>
        <family val="4"/>
        <charset val="136"/>
      </rPr>
      <t>以增加收益為目的</t>
    </r>
    <r>
      <rPr>
        <sz val="12"/>
        <color theme="1"/>
        <rFont val="Times New Roman"/>
        <family val="1"/>
      </rPr>
      <t>(</t>
    </r>
    <r>
      <rPr>
        <sz val="12"/>
        <color theme="1"/>
        <rFont val="標楷體"/>
        <family val="4"/>
        <charset val="136"/>
      </rPr>
      <t>買入衍生性商品</t>
    </r>
    <r>
      <rPr>
        <sz val="12"/>
        <color theme="1"/>
        <rFont val="Times New Roman"/>
        <family val="1"/>
      </rPr>
      <t>)</t>
    </r>
    <r>
      <rPr>
        <sz val="12"/>
        <color theme="1"/>
        <rFont val="標楷體"/>
        <family val="4"/>
        <charset val="136"/>
      </rPr>
      <t>」第</t>
    </r>
    <r>
      <rPr>
        <sz val="12"/>
        <color theme="1"/>
        <rFont val="Times New Roman"/>
        <family val="1"/>
      </rPr>
      <t>(16)</t>
    </r>
    <r>
      <rPr>
        <sz val="12"/>
        <color theme="1"/>
        <rFont val="標楷體"/>
        <family val="4"/>
        <charset val="136"/>
      </rPr>
      <t>列第</t>
    </r>
    <r>
      <rPr>
        <sz val="12"/>
        <color theme="1"/>
        <rFont val="Times New Roman"/>
        <family val="1"/>
      </rPr>
      <t>(2+5+8)</t>
    </r>
    <r>
      <rPr>
        <sz val="12"/>
        <color theme="1"/>
        <rFont val="標楷體"/>
        <family val="4"/>
        <charset val="136"/>
      </rPr>
      <t>欄</t>
    </r>
    <r>
      <rPr>
        <sz val="12"/>
        <color theme="1"/>
        <rFont val="Times New Roman"/>
        <family val="1"/>
      </rPr>
      <t xml:space="preserve"> + </t>
    </r>
    <r>
      <rPr>
        <sz val="12"/>
        <color theme="1"/>
        <rFont val="標楷體"/>
        <family val="4"/>
        <charset val="136"/>
      </rPr>
      <t>「表</t>
    </r>
    <r>
      <rPr>
        <sz val="12"/>
        <color theme="1"/>
        <rFont val="Times New Roman"/>
        <family val="1"/>
      </rPr>
      <t>16-2-3</t>
    </r>
    <r>
      <rPr>
        <sz val="12"/>
        <color theme="1"/>
        <rFont val="標楷體"/>
        <family val="4"/>
        <charset val="136"/>
      </rPr>
      <t>：衍生性商品餘額明細表</t>
    </r>
    <r>
      <rPr>
        <sz val="12"/>
        <color theme="1"/>
        <rFont val="Times New Roman"/>
        <family val="1"/>
      </rPr>
      <t>(</t>
    </r>
    <r>
      <rPr>
        <sz val="12"/>
        <color theme="1"/>
        <rFont val="標楷體"/>
        <family val="4"/>
        <charset val="136"/>
      </rPr>
      <t>總計</t>
    </r>
    <r>
      <rPr>
        <sz val="12"/>
        <color theme="1"/>
        <rFont val="Times New Roman"/>
        <family val="1"/>
      </rPr>
      <t>)-</t>
    </r>
    <r>
      <rPr>
        <sz val="12"/>
        <color theme="1"/>
        <rFont val="標楷體"/>
        <family val="4"/>
        <charset val="136"/>
      </rPr>
      <t>以增加收益為目的</t>
    </r>
    <r>
      <rPr>
        <sz val="12"/>
        <color theme="1"/>
        <rFont val="Times New Roman"/>
        <family val="1"/>
      </rPr>
      <t>(</t>
    </r>
    <r>
      <rPr>
        <sz val="12"/>
        <color theme="1"/>
        <rFont val="標楷體"/>
        <family val="4"/>
        <charset val="136"/>
      </rPr>
      <t>賣出衍生性商品</t>
    </r>
    <r>
      <rPr>
        <sz val="12"/>
        <color theme="1"/>
        <rFont val="Times New Roman"/>
        <family val="1"/>
      </rPr>
      <t>)</t>
    </r>
    <r>
      <rPr>
        <sz val="12"/>
        <color theme="1"/>
        <rFont val="標楷體"/>
        <family val="4"/>
        <charset val="136"/>
      </rPr>
      <t>」第</t>
    </r>
    <r>
      <rPr>
        <sz val="12"/>
        <color theme="1"/>
        <rFont val="Times New Roman"/>
        <family val="1"/>
      </rPr>
      <t>(13)</t>
    </r>
    <r>
      <rPr>
        <sz val="12"/>
        <color theme="1"/>
        <rFont val="標楷體"/>
        <family val="4"/>
        <charset val="136"/>
      </rPr>
      <t>列第</t>
    </r>
    <r>
      <rPr>
        <sz val="12"/>
        <color theme="1"/>
        <rFont val="Times New Roman"/>
        <family val="1"/>
      </rPr>
      <t>(2+5+8)</t>
    </r>
    <r>
      <rPr>
        <sz val="12"/>
        <color theme="1"/>
        <rFont val="標楷體"/>
        <family val="4"/>
        <charset val="136"/>
      </rPr>
      <t>欄</t>
    </r>
    <phoneticPr fontId="30" type="noConversion"/>
  </si>
  <si>
    <r>
      <rPr>
        <b/>
        <sz val="12"/>
        <color theme="1"/>
        <rFont val="標楷體"/>
        <family val="4"/>
        <charset val="136"/>
      </rPr>
      <t>《資產風險</t>
    </r>
    <r>
      <rPr>
        <b/>
        <sz val="12"/>
        <color theme="1"/>
        <rFont val="Times New Roman"/>
        <family val="1"/>
      </rPr>
      <t>--</t>
    </r>
    <r>
      <rPr>
        <b/>
        <sz val="12"/>
        <color theme="1"/>
        <rFont val="標楷體"/>
        <family val="4"/>
        <charset val="136"/>
      </rPr>
      <t>非關係人風險》總計</t>
    </r>
    <phoneticPr fontId="28" type="noConversion"/>
  </si>
  <si>
    <r>
      <rPr>
        <sz val="12"/>
        <color theme="1"/>
        <rFont val="標楷體"/>
        <family val="4"/>
        <charset val="136"/>
      </rPr>
      <t>註</t>
    </r>
    <phoneticPr fontId="28" type="noConversion"/>
  </si>
  <si>
    <r>
      <rPr>
        <sz val="12"/>
        <color theme="1"/>
        <rFont val="標楷體"/>
        <family val="4"/>
        <charset val="136"/>
      </rPr>
      <t>若投資受益憑證且該標的已經信用評等機構評定達一定程度以上者，公司可提供該項信評資料，以作為係數上扣減之憑據，但不包括以</t>
    </r>
    <r>
      <rPr>
        <sz val="12"/>
        <color theme="1"/>
        <rFont val="Times New Roman"/>
        <family val="1"/>
      </rPr>
      <t>β</t>
    </r>
    <r>
      <rPr>
        <sz val="12"/>
        <color theme="1"/>
        <rFont val="標楷體"/>
        <family val="4"/>
        <charset val="136"/>
      </rPr>
      <t>值計算係數之受益憑證。</t>
    </r>
    <phoneticPr fontId="28" type="noConversion"/>
  </si>
  <si>
    <r>
      <rPr>
        <sz val="12"/>
        <color theme="1"/>
        <rFont val="標楷體"/>
        <family val="4"/>
        <charset val="136"/>
      </rPr>
      <t>本項專案運用、公共及社會福利事業與其他主管機關核准項目含政策性、創業投資、公共投資、</t>
    </r>
    <r>
      <rPr>
        <sz val="12"/>
        <color theme="1"/>
        <rFont val="Times New Roman"/>
        <family val="1"/>
      </rPr>
      <t>5+2</t>
    </r>
    <r>
      <rPr>
        <sz val="12"/>
        <color theme="1"/>
        <rFont val="標楷體"/>
        <family val="4"/>
        <charset val="136"/>
      </rPr>
      <t>及六大核心產業部分，其他專案運用公共及社會福利事業投資依其投資類別歸類於各項資產中。</t>
    </r>
  </si>
  <si>
    <r>
      <rPr>
        <sz val="12"/>
        <color theme="1"/>
        <rFont val="標楷體"/>
        <family val="4"/>
        <charset val="136"/>
      </rPr>
      <t>公共投資</t>
    </r>
    <r>
      <rPr>
        <sz val="12"/>
        <color theme="1"/>
        <rFont val="新細明體"/>
        <family val="1"/>
        <charset val="136"/>
      </rPr>
      <t>、</t>
    </r>
    <r>
      <rPr>
        <sz val="12"/>
        <color theme="1"/>
        <rFont val="Times New Roman"/>
        <family val="1"/>
      </rPr>
      <t>5+2</t>
    </r>
    <r>
      <rPr>
        <sz val="12"/>
        <color theme="1"/>
        <rFont val="標楷體"/>
        <family val="4"/>
        <charset val="136"/>
      </rPr>
      <t>及六大核心產業係指依「保險業資金辦理專案運用公共及社會福利事業投資管理辦法」第</t>
    </r>
    <r>
      <rPr>
        <sz val="12"/>
        <color theme="1"/>
        <rFont val="Times New Roman"/>
        <family val="1"/>
      </rPr>
      <t>2</t>
    </r>
    <r>
      <rPr>
        <sz val="12"/>
        <color theme="1"/>
        <rFont val="標楷體"/>
        <family val="4"/>
        <charset val="136"/>
      </rPr>
      <t>條第</t>
    </r>
    <r>
      <rPr>
        <sz val="12"/>
        <color theme="1"/>
        <rFont val="Times New Roman"/>
        <family val="1"/>
      </rPr>
      <t>2</t>
    </r>
    <r>
      <rPr>
        <sz val="12"/>
        <color theme="1"/>
        <rFont val="標楷體"/>
        <family val="4"/>
        <charset val="136"/>
      </rPr>
      <t>款及第</t>
    </r>
    <r>
      <rPr>
        <sz val="12"/>
        <color theme="1"/>
        <rFont val="Times New Roman"/>
        <family val="1"/>
      </rPr>
      <t>5</t>
    </r>
    <r>
      <rPr>
        <sz val="12"/>
        <color theme="1"/>
        <rFont val="標楷體"/>
        <family val="4"/>
        <charset val="136"/>
      </rPr>
      <t>條第</t>
    </r>
    <r>
      <rPr>
        <sz val="12"/>
        <color theme="1"/>
        <rFont val="Times New Roman"/>
        <family val="1"/>
      </rPr>
      <t>2</t>
    </r>
    <r>
      <rPr>
        <sz val="12"/>
        <color theme="1"/>
        <rFont val="標楷體"/>
        <family val="4"/>
        <charset val="136"/>
      </rPr>
      <t>項第</t>
    </r>
    <r>
      <rPr>
        <sz val="12"/>
        <color theme="1"/>
        <rFont val="Times New Roman"/>
        <family val="1"/>
      </rPr>
      <t>4</t>
    </r>
    <r>
      <rPr>
        <sz val="12"/>
        <color theme="1"/>
        <rFont val="標楷體"/>
        <family val="4"/>
        <charset val="136"/>
      </rPr>
      <t>款投資國家級投資公司、證投信及證券商轉投資子公司擔任普通合夥人</t>
    </r>
    <phoneticPr fontId="28" type="noConversion"/>
  </si>
  <si>
    <r>
      <rPr>
        <sz val="12"/>
        <color theme="1"/>
        <rFont val="標楷體"/>
        <family val="4"/>
        <charset val="136"/>
      </rPr>
      <t>對於因從事國外投資所進行之避險行為，除匯率相關</t>
    </r>
    <r>
      <rPr>
        <sz val="12"/>
        <color theme="1"/>
        <rFont val="Times New Roman"/>
        <family val="1"/>
      </rPr>
      <t>(</t>
    </r>
    <r>
      <rPr>
        <sz val="12"/>
        <color theme="1"/>
        <rFont val="標楷體"/>
        <family val="4"/>
        <charset val="136"/>
      </rPr>
      <t>標準避險</t>
    </r>
    <r>
      <rPr>
        <sz val="12"/>
        <color theme="1"/>
        <rFont val="Times New Roman"/>
        <family val="1"/>
      </rPr>
      <t>)</t>
    </r>
    <r>
      <rPr>
        <sz val="12"/>
        <color theme="1"/>
        <rFont val="標楷體"/>
        <family val="4"/>
        <charset val="136"/>
      </rPr>
      <t>外，暫不作風險資本額之扣抵，本項僅列示從事衍生性金融商品之部位金額。</t>
    </r>
    <phoneticPr fontId="28" type="noConversion"/>
  </si>
  <si>
    <r>
      <rPr>
        <sz val="12"/>
        <color theme="1"/>
        <rFont val="標楷體"/>
        <family val="4"/>
        <charset val="136"/>
      </rPr>
      <t>依金管保財字第</t>
    </r>
    <r>
      <rPr>
        <sz val="12"/>
        <color theme="1"/>
        <rFont val="Times New Roman"/>
        <family val="1"/>
      </rPr>
      <t>10804277130</t>
    </r>
    <r>
      <rPr>
        <sz val="12"/>
        <color theme="1"/>
        <rFont val="標楷體"/>
        <family val="4"/>
        <charset val="136"/>
      </rPr>
      <t>號函規定，屬實質互相投資之具資本性質債券或負債型特別股，應將投資金額全數由自有資本扣除。</t>
    </r>
    <phoneticPr fontId="28" type="noConversion"/>
  </si>
  <si>
    <r>
      <rPr>
        <sz val="12"/>
        <color theme="1"/>
        <rFont val="標楷體"/>
        <family val="4"/>
        <charset val="136"/>
      </rPr>
      <t>表</t>
    </r>
    <r>
      <rPr>
        <sz val="12"/>
        <color theme="1"/>
        <rFont val="Times New Roman"/>
        <family val="1"/>
      </rPr>
      <t>30-2</t>
    </r>
    <r>
      <rPr>
        <sz val="12"/>
        <color theme="1"/>
        <rFont val="標楷體"/>
        <family val="4"/>
        <charset val="136"/>
      </rPr>
      <t>：</t>
    </r>
    <r>
      <rPr>
        <sz val="12"/>
        <color theme="1"/>
        <rFont val="Times New Roman"/>
        <family val="1"/>
      </rPr>
      <t>R0</t>
    </r>
    <r>
      <rPr>
        <sz val="12"/>
        <color theme="1"/>
        <rFont val="標楷體"/>
        <family val="4"/>
        <charset val="136"/>
      </rPr>
      <t>：資產風險</t>
    </r>
    <r>
      <rPr>
        <sz val="12"/>
        <color theme="1"/>
        <rFont val="Times New Roman"/>
        <family val="1"/>
      </rPr>
      <t>--</t>
    </r>
    <r>
      <rPr>
        <sz val="12"/>
        <color theme="1"/>
        <rFont val="標楷體"/>
        <family val="4"/>
        <charset val="136"/>
      </rPr>
      <t>關係人風險計算表</t>
    </r>
    <phoneticPr fontId="28" type="noConversion"/>
  </si>
  <si>
    <r>
      <rPr>
        <b/>
        <sz val="12"/>
        <color theme="1"/>
        <rFont val="標楷體"/>
        <family val="4"/>
        <charset val="136"/>
      </rPr>
      <t>列號</t>
    </r>
    <phoneticPr fontId="30" type="noConversion"/>
  </si>
  <si>
    <r>
      <t xml:space="preserve">0.1 </t>
    </r>
    <r>
      <rPr>
        <sz val="12"/>
        <color theme="1"/>
        <rFont val="標楷體"/>
        <family val="4"/>
        <charset val="136"/>
      </rPr>
      <t>與具控制與從屬關係之關係人交易</t>
    </r>
    <phoneticPr fontId="28" type="noConversion"/>
  </si>
  <si>
    <r>
      <t xml:space="preserve">0.1.1 </t>
    </r>
    <r>
      <rPr>
        <sz val="12"/>
        <color theme="1"/>
        <rFont val="標楷體"/>
        <family val="4"/>
        <charset val="136"/>
      </rPr>
      <t>投資股票</t>
    </r>
    <phoneticPr fontId="28" type="noConversion"/>
  </si>
  <si>
    <r>
      <t xml:space="preserve">0.1.1.1 </t>
    </r>
    <r>
      <rPr>
        <sz val="12"/>
        <color theme="1"/>
        <rFont val="標楷體"/>
        <family val="4"/>
        <charset val="136"/>
      </rPr>
      <t>投資保險相關事業</t>
    </r>
    <phoneticPr fontId="28" type="noConversion"/>
  </si>
  <si>
    <r>
      <t xml:space="preserve">0.1.1.1.1 </t>
    </r>
    <r>
      <rPr>
        <sz val="12"/>
        <color theme="1"/>
        <rFont val="標楷體"/>
        <family val="4"/>
        <charset val="136"/>
      </rPr>
      <t>屬「實質互相投資」之負債型特別股</t>
    </r>
    <phoneticPr fontId="30" type="noConversion"/>
  </si>
  <si>
    <r>
      <rPr>
        <sz val="12"/>
        <color theme="1"/>
        <rFont val="標楷體"/>
        <family val="4"/>
        <charset val="136"/>
      </rPr>
      <t>「表</t>
    </r>
    <r>
      <rPr>
        <sz val="12"/>
        <color theme="1"/>
        <rFont val="Times New Roman"/>
        <family val="1"/>
      </rPr>
      <t>30-8-7</t>
    </r>
    <r>
      <rPr>
        <sz val="12"/>
        <color theme="1"/>
        <rFont val="標楷體"/>
        <family val="4"/>
        <charset val="136"/>
      </rPr>
      <t>：投資「國內保險業」及「國內金控公司」發行之具資本性質債券或負債型特別股由自有資本扣除計算表」第</t>
    </r>
    <r>
      <rPr>
        <sz val="12"/>
        <color theme="1"/>
        <rFont val="Times New Roman"/>
        <family val="1"/>
      </rPr>
      <t>(28+29)</t>
    </r>
    <r>
      <rPr>
        <sz val="12"/>
        <color theme="1"/>
        <rFont val="標楷體"/>
        <family val="4"/>
        <charset val="136"/>
      </rPr>
      <t>欄第</t>
    </r>
    <r>
      <rPr>
        <sz val="12"/>
        <color theme="1"/>
        <rFont val="Times New Roman"/>
        <family val="1"/>
      </rPr>
      <t>(3)</t>
    </r>
    <r>
      <rPr>
        <sz val="12"/>
        <color theme="1"/>
        <rFont val="標楷體"/>
        <family val="4"/>
        <charset val="136"/>
      </rPr>
      <t>列</t>
    </r>
    <phoneticPr fontId="30" type="noConversion"/>
  </si>
  <si>
    <r>
      <t xml:space="preserve">0.1.1.1.2 </t>
    </r>
    <r>
      <rPr>
        <sz val="12"/>
        <color theme="1"/>
        <rFont val="標楷體"/>
        <family val="4"/>
        <charset val="136"/>
      </rPr>
      <t>國內保險相關事業</t>
    </r>
    <phoneticPr fontId="30" type="noConversion"/>
  </si>
  <si>
    <r>
      <rPr>
        <sz val="12"/>
        <color theme="1"/>
        <rFont val="標楷體"/>
        <family val="4"/>
        <charset val="136"/>
      </rPr>
      <t>「表</t>
    </r>
    <r>
      <rPr>
        <sz val="12"/>
        <color theme="1"/>
        <rFont val="Times New Roman"/>
        <family val="1"/>
      </rPr>
      <t>10-3</t>
    </r>
    <r>
      <rPr>
        <sz val="12"/>
        <color theme="1"/>
        <rFont val="標楷體"/>
        <family val="4"/>
        <charset val="136"/>
      </rPr>
      <t>：關係人股票投資明細表」第</t>
    </r>
    <r>
      <rPr>
        <sz val="12"/>
        <color theme="1"/>
        <rFont val="Times New Roman"/>
        <family val="1"/>
      </rPr>
      <t>(6</t>
    </r>
    <r>
      <rPr>
        <sz val="12"/>
        <color theme="1"/>
        <rFont val="標楷體"/>
        <family val="4"/>
        <charset val="136"/>
      </rPr>
      <t>＋</t>
    </r>
    <r>
      <rPr>
        <sz val="12"/>
        <color theme="1"/>
        <rFont val="Times New Roman"/>
        <family val="1"/>
      </rPr>
      <t>7</t>
    </r>
    <r>
      <rPr>
        <sz val="12"/>
        <color theme="1"/>
        <rFont val="標楷體"/>
        <family val="4"/>
        <charset val="136"/>
      </rPr>
      <t>＋</t>
    </r>
    <r>
      <rPr>
        <sz val="12"/>
        <color theme="1"/>
        <rFont val="Times New Roman"/>
        <family val="1"/>
      </rPr>
      <t>8)</t>
    </r>
    <r>
      <rPr>
        <sz val="12"/>
        <color theme="1"/>
        <rFont val="標楷體"/>
        <family val="4"/>
        <charset val="136"/>
      </rPr>
      <t>欄第</t>
    </r>
    <r>
      <rPr>
        <sz val="12"/>
        <color theme="1"/>
        <rFont val="Times New Roman"/>
        <family val="1"/>
      </rPr>
      <t>(3)</t>
    </r>
    <r>
      <rPr>
        <sz val="12"/>
        <color theme="1"/>
        <rFont val="標楷體"/>
        <family val="4"/>
        <charset val="136"/>
      </rPr>
      <t>列</t>
    </r>
    <r>
      <rPr>
        <sz val="12"/>
        <color theme="1"/>
        <rFont val="Times New Roman"/>
        <family val="1"/>
      </rPr>
      <t>-</t>
    </r>
    <r>
      <rPr>
        <sz val="12"/>
        <color theme="1"/>
        <rFont val="標楷體"/>
        <family val="4"/>
        <charset val="136"/>
      </rPr>
      <t>「表</t>
    </r>
    <r>
      <rPr>
        <sz val="12"/>
        <color theme="1"/>
        <rFont val="Times New Roman"/>
        <family val="1"/>
      </rPr>
      <t>30-8-7</t>
    </r>
    <r>
      <rPr>
        <sz val="12"/>
        <color theme="1"/>
        <rFont val="標楷體"/>
        <family val="4"/>
        <charset val="136"/>
      </rPr>
      <t>：投資「國內保險業」及「國內金控公司」發行之具資本性質債券或負債型特別股由自有資本扣除計算表」第</t>
    </r>
    <r>
      <rPr>
        <sz val="12"/>
        <color theme="1"/>
        <rFont val="Times New Roman"/>
        <family val="1"/>
      </rPr>
      <t>(28+29)</t>
    </r>
    <r>
      <rPr>
        <sz val="12"/>
        <color theme="1"/>
        <rFont val="標楷體"/>
        <family val="4"/>
        <charset val="136"/>
      </rPr>
      <t>欄第</t>
    </r>
    <r>
      <rPr>
        <sz val="12"/>
        <color theme="1"/>
        <rFont val="Times New Roman"/>
        <family val="1"/>
      </rPr>
      <t>(3+4)</t>
    </r>
    <r>
      <rPr>
        <sz val="12"/>
        <color theme="1"/>
        <rFont val="標楷體"/>
        <family val="4"/>
        <charset val="136"/>
      </rPr>
      <t>列</t>
    </r>
    <phoneticPr fontId="30" type="noConversion"/>
  </si>
  <si>
    <r>
      <t xml:space="preserve">0.1.1.1.3 </t>
    </r>
    <r>
      <rPr>
        <sz val="12"/>
        <color theme="1"/>
        <rFont val="標楷體"/>
        <family val="4"/>
        <charset val="136"/>
      </rPr>
      <t>國外保險相關事業</t>
    </r>
    <r>
      <rPr>
        <b/>
        <sz val="12"/>
        <rFont val="Times New Roman"/>
        <family val="1"/>
      </rPr>
      <t/>
    </r>
    <phoneticPr fontId="30" type="noConversion"/>
  </si>
  <si>
    <r>
      <rPr>
        <sz val="12"/>
        <color theme="1"/>
        <rFont val="標楷體"/>
        <family val="4"/>
        <charset val="136"/>
      </rPr>
      <t>「表</t>
    </r>
    <r>
      <rPr>
        <sz val="12"/>
        <color theme="1"/>
        <rFont val="Times New Roman"/>
        <family val="1"/>
      </rPr>
      <t>10-3</t>
    </r>
    <r>
      <rPr>
        <sz val="12"/>
        <color theme="1"/>
        <rFont val="標楷體"/>
        <family val="4"/>
        <charset val="136"/>
      </rPr>
      <t>：關係人股票投資明細表」第</t>
    </r>
    <r>
      <rPr>
        <sz val="12"/>
        <color theme="1"/>
        <rFont val="Times New Roman"/>
        <family val="1"/>
      </rPr>
      <t>(6</t>
    </r>
    <r>
      <rPr>
        <sz val="12"/>
        <color theme="1"/>
        <rFont val="標楷體"/>
        <family val="4"/>
        <charset val="136"/>
      </rPr>
      <t>＋</t>
    </r>
    <r>
      <rPr>
        <sz val="12"/>
        <color theme="1"/>
        <rFont val="Times New Roman"/>
        <family val="1"/>
      </rPr>
      <t>7</t>
    </r>
    <r>
      <rPr>
        <sz val="12"/>
        <color theme="1"/>
        <rFont val="標楷體"/>
        <family val="4"/>
        <charset val="136"/>
      </rPr>
      <t>＋</t>
    </r>
    <r>
      <rPr>
        <sz val="12"/>
        <color theme="1"/>
        <rFont val="Times New Roman"/>
        <family val="1"/>
      </rPr>
      <t>8)</t>
    </r>
    <r>
      <rPr>
        <sz val="12"/>
        <color theme="1"/>
        <rFont val="標楷體"/>
        <family val="4"/>
        <charset val="136"/>
      </rPr>
      <t>欄第</t>
    </r>
    <r>
      <rPr>
        <sz val="12"/>
        <color theme="1"/>
        <rFont val="Times New Roman"/>
        <family val="1"/>
      </rPr>
      <t>(27)</t>
    </r>
    <r>
      <rPr>
        <sz val="12"/>
        <color theme="1"/>
        <rFont val="標楷體"/>
        <family val="4"/>
        <charset val="136"/>
      </rPr>
      <t>列</t>
    </r>
    <phoneticPr fontId="30" type="noConversion"/>
  </si>
  <si>
    <r>
      <t xml:space="preserve">0.1.1.2 </t>
    </r>
    <r>
      <rPr>
        <sz val="12"/>
        <color theme="1"/>
        <rFont val="標楷體"/>
        <family val="4"/>
        <charset val="136"/>
      </rPr>
      <t>投資非保險相關事業</t>
    </r>
    <phoneticPr fontId="28" type="noConversion"/>
  </si>
  <si>
    <r>
      <t xml:space="preserve">0.1.1.2.1 </t>
    </r>
    <r>
      <rPr>
        <sz val="12"/>
        <color theme="1"/>
        <rFont val="標楷體"/>
        <family val="4"/>
        <charset val="136"/>
      </rPr>
      <t>國內非保險相關事業</t>
    </r>
    <phoneticPr fontId="28" type="noConversion"/>
  </si>
  <si>
    <r>
      <rPr>
        <sz val="12"/>
        <color theme="1"/>
        <rFont val="標楷體"/>
        <family val="4"/>
        <charset val="136"/>
      </rPr>
      <t>「表</t>
    </r>
    <r>
      <rPr>
        <sz val="12"/>
        <color theme="1"/>
        <rFont val="Times New Roman"/>
        <family val="1"/>
      </rPr>
      <t>10-3</t>
    </r>
    <r>
      <rPr>
        <sz val="12"/>
        <color theme="1"/>
        <rFont val="標楷體"/>
        <family val="4"/>
        <charset val="136"/>
      </rPr>
      <t>：關係人股票投資明細表」第</t>
    </r>
    <r>
      <rPr>
        <sz val="12"/>
        <color theme="1"/>
        <rFont val="Times New Roman"/>
        <family val="1"/>
      </rPr>
      <t>(6</t>
    </r>
    <r>
      <rPr>
        <sz val="12"/>
        <color theme="1"/>
        <rFont val="標楷體"/>
        <family val="4"/>
        <charset val="136"/>
      </rPr>
      <t>＋</t>
    </r>
    <r>
      <rPr>
        <sz val="12"/>
        <color theme="1"/>
        <rFont val="Times New Roman"/>
        <family val="1"/>
      </rPr>
      <t>7)</t>
    </r>
    <r>
      <rPr>
        <sz val="12"/>
        <color theme="1"/>
        <rFont val="標楷體"/>
        <family val="4"/>
        <charset val="136"/>
      </rPr>
      <t>欄第</t>
    </r>
    <r>
      <rPr>
        <sz val="12"/>
        <color theme="1"/>
        <rFont val="Times New Roman"/>
        <family val="1"/>
      </rPr>
      <t>(9+10+11)</t>
    </r>
    <r>
      <rPr>
        <sz val="12"/>
        <color theme="1"/>
        <rFont val="標楷體"/>
        <family val="4"/>
        <charset val="136"/>
      </rPr>
      <t>列</t>
    </r>
    <phoneticPr fontId="30" type="noConversion"/>
  </si>
  <si>
    <r>
      <t xml:space="preserve">0.1.1.2.2 </t>
    </r>
    <r>
      <rPr>
        <sz val="12"/>
        <color theme="1"/>
        <rFont val="標楷體"/>
        <family val="4"/>
        <charset val="136"/>
      </rPr>
      <t>國外非保險相關事業</t>
    </r>
    <r>
      <rPr>
        <b/>
        <sz val="12"/>
        <rFont val="Times New Roman"/>
        <family val="1"/>
      </rPr>
      <t/>
    </r>
    <phoneticPr fontId="30" type="noConversion"/>
  </si>
  <si>
    <r>
      <t xml:space="preserve">0.1.1.2.2.1 </t>
    </r>
    <r>
      <rPr>
        <sz val="12"/>
        <color theme="1"/>
        <rFont val="標楷體"/>
        <family val="4"/>
        <charset val="136"/>
      </rPr>
      <t>投資特定目的公司</t>
    </r>
    <r>
      <rPr>
        <sz val="12"/>
        <color theme="1"/>
        <rFont val="Times New Roman"/>
        <family val="1"/>
      </rPr>
      <t>(</t>
    </r>
    <r>
      <rPr>
        <sz val="12"/>
        <color theme="1"/>
        <rFont val="標楷體"/>
        <family val="4"/>
        <charset val="136"/>
      </rPr>
      <t>間接持有國外不動產</t>
    </r>
    <r>
      <rPr>
        <sz val="12"/>
        <color theme="1"/>
        <rFont val="Times New Roman"/>
        <family val="1"/>
      </rPr>
      <t>)</t>
    </r>
    <phoneticPr fontId="30" type="noConversion"/>
  </si>
  <si>
    <r>
      <rPr>
        <sz val="12"/>
        <color theme="1"/>
        <rFont val="標楷體"/>
        <family val="4"/>
        <charset val="136"/>
      </rPr>
      <t>「表</t>
    </r>
    <r>
      <rPr>
        <sz val="12"/>
        <color theme="1"/>
        <rFont val="Times New Roman"/>
        <family val="1"/>
      </rPr>
      <t>13-4</t>
    </r>
    <r>
      <rPr>
        <sz val="12"/>
        <color theme="1"/>
        <rFont val="標楷體"/>
        <family val="4"/>
        <charset val="136"/>
      </rPr>
      <t>：國外及大陸地區不動產投資情形明細表」第</t>
    </r>
    <r>
      <rPr>
        <sz val="12"/>
        <color theme="1"/>
        <rFont val="Times New Roman"/>
        <family val="1"/>
      </rPr>
      <t>(10)</t>
    </r>
    <r>
      <rPr>
        <sz val="12"/>
        <color theme="1"/>
        <rFont val="標楷體"/>
        <family val="4"/>
        <charset val="136"/>
      </rPr>
      <t>欄第</t>
    </r>
    <r>
      <rPr>
        <sz val="12"/>
        <color theme="1"/>
        <rFont val="Times New Roman"/>
        <family val="1"/>
      </rPr>
      <t>(</t>
    </r>
    <r>
      <rPr>
        <sz val="12"/>
        <color theme="1"/>
        <rFont val="標楷體"/>
        <family val="4"/>
        <charset val="136"/>
      </rPr>
      <t>合計</t>
    </r>
    <r>
      <rPr>
        <sz val="12"/>
        <color theme="1"/>
        <rFont val="Times New Roman"/>
        <family val="1"/>
      </rPr>
      <t>)</t>
    </r>
    <r>
      <rPr>
        <sz val="12"/>
        <color theme="1"/>
        <rFont val="標楷體"/>
        <family val="4"/>
        <charset val="136"/>
      </rPr>
      <t>列</t>
    </r>
    <phoneticPr fontId="30" type="noConversion"/>
  </si>
  <si>
    <r>
      <t xml:space="preserve">0.1.1.2.2.2 </t>
    </r>
    <r>
      <rPr>
        <sz val="12"/>
        <color theme="1"/>
        <rFont val="標楷體"/>
        <family val="4"/>
        <charset val="136"/>
      </rPr>
      <t>其他</t>
    </r>
    <phoneticPr fontId="30" type="noConversion"/>
  </si>
  <si>
    <r>
      <rPr>
        <sz val="12"/>
        <color theme="1"/>
        <rFont val="標楷體"/>
        <family val="4"/>
        <charset val="136"/>
      </rPr>
      <t>「表</t>
    </r>
    <r>
      <rPr>
        <sz val="12"/>
        <color theme="1"/>
        <rFont val="Times New Roman"/>
        <family val="1"/>
      </rPr>
      <t>10-3</t>
    </r>
    <r>
      <rPr>
        <sz val="12"/>
        <color theme="1"/>
        <rFont val="標楷體"/>
        <family val="4"/>
        <charset val="136"/>
      </rPr>
      <t>：關係人股票投資明細表」第</t>
    </r>
    <r>
      <rPr>
        <sz val="12"/>
        <color theme="1"/>
        <rFont val="Times New Roman"/>
        <family val="1"/>
      </rPr>
      <t>(6</t>
    </r>
    <r>
      <rPr>
        <sz val="12"/>
        <color theme="1"/>
        <rFont val="標楷體"/>
        <family val="4"/>
        <charset val="136"/>
      </rPr>
      <t>＋</t>
    </r>
    <r>
      <rPr>
        <sz val="12"/>
        <color theme="1"/>
        <rFont val="Times New Roman"/>
        <family val="1"/>
      </rPr>
      <t>7)</t>
    </r>
    <r>
      <rPr>
        <sz val="12"/>
        <color theme="1"/>
        <rFont val="標楷體"/>
        <family val="4"/>
        <charset val="136"/>
      </rPr>
      <t>欄第</t>
    </r>
    <r>
      <rPr>
        <sz val="12"/>
        <color theme="1"/>
        <rFont val="Times New Roman"/>
        <family val="1"/>
      </rPr>
      <t>(32)</t>
    </r>
    <r>
      <rPr>
        <sz val="12"/>
        <color theme="1"/>
        <rFont val="標楷體"/>
        <family val="4"/>
        <charset val="136"/>
      </rPr>
      <t>列</t>
    </r>
    <phoneticPr fontId="30" type="noConversion"/>
  </si>
  <si>
    <r>
      <t xml:space="preserve">0.1.2 </t>
    </r>
    <r>
      <rPr>
        <sz val="12"/>
        <color theme="1"/>
        <rFont val="標楷體"/>
        <family val="4"/>
        <charset val="136"/>
      </rPr>
      <t>投資其他資產</t>
    </r>
    <phoneticPr fontId="28" type="noConversion"/>
  </si>
  <si>
    <r>
      <t xml:space="preserve">0.1.2.1 </t>
    </r>
    <r>
      <rPr>
        <sz val="12"/>
        <color theme="1"/>
        <rFont val="標楷體"/>
        <family val="4"/>
        <charset val="136"/>
      </rPr>
      <t>存款</t>
    </r>
    <r>
      <rPr>
        <sz val="12"/>
        <color theme="1"/>
        <rFont val="Times New Roman"/>
        <family val="1"/>
      </rPr>
      <t>(</t>
    </r>
    <r>
      <rPr>
        <sz val="12"/>
        <color theme="1"/>
        <rFont val="標楷體"/>
        <family val="4"/>
        <charset val="136"/>
      </rPr>
      <t>註</t>
    </r>
    <r>
      <rPr>
        <sz val="12"/>
        <color theme="1"/>
        <rFont val="Times New Roman"/>
        <family val="1"/>
      </rPr>
      <t>2)</t>
    </r>
    <phoneticPr fontId="28" type="noConversion"/>
  </si>
  <si>
    <r>
      <rPr>
        <sz val="12"/>
        <color theme="1"/>
        <rFont val="標楷體"/>
        <family val="4"/>
        <charset val="136"/>
      </rPr>
      <t>「表</t>
    </r>
    <r>
      <rPr>
        <sz val="12"/>
        <color theme="1"/>
        <rFont val="Times New Roman"/>
        <family val="1"/>
      </rPr>
      <t>05-1</t>
    </r>
    <r>
      <rPr>
        <sz val="12"/>
        <color theme="1"/>
        <rFont val="標楷體"/>
        <family val="4"/>
        <charset val="136"/>
      </rPr>
      <t>：資金運用表」第</t>
    </r>
    <r>
      <rPr>
        <sz val="12"/>
        <color theme="1"/>
        <rFont val="Times New Roman"/>
        <family val="1"/>
      </rPr>
      <t>(5)</t>
    </r>
    <r>
      <rPr>
        <sz val="12"/>
        <color theme="1"/>
        <rFont val="標楷體"/>
        <family val="4"/>
        <charset val="136"/>
      </rPr>
      <t>欄第</t>
    </r>
    <r>
      <rPr>
        <sz val="12"/>
        <color theme="1"/>
        <rFont val="Times New Roman"/>
        <family val="1"/>
      </rPr>
      <t>(4+168)</t>
    </r>
    <r>
      <rPr>
        <sz val="12"/>
        <color theme="1"/>
        <rFont val="標楷體"/>
        <family val="4"/>
        <charset val="136"/>
      </rPr>
      <t>列</t>
    </r>
    <phoneticPr fontId="30" type="noConversion"/>
  </si>
  <si>
    <r>
      <t xml:space="preserve">0.1.2.2 </t>
    </r>
    <r>
      <rPr>
        <sz val="12"/>
        <color theme="1"/>
        <rFont val="標楷體"/>
        <family val="4"/>
        <charset val="136"/>
      </rPr>
      <t>債券、票券及不動產受益證劵及金融資產受益證券</t>
    </r>
    <r>
      <rPr>
        <sz val="12"/>
        <color theme="1"/>
        <rFont val="Times New Roman"/>
        <family val="1"/>
      </rPr>
      <t>(</t>
    </r>
    <r>
      <rPr>
        <sz val="12"/>
        <color theme="1"/>
        <rFont val="標楷體"/>
        <family val="4"/>
        <charset val="136"/>
      </rPr>
      <t>含資產基礎證券</t>
    </r>
    <r>
      <rPr>
        <sz val="12"/>
        <color theme="1"/>
        <rFont val="Times New Roman"/>
        <family val="1"/>
      </rPr>
      <t>)</t>
    </r>
    <phoneticPr fontId="28" type="noConversion"/>
  </si>
  <si>
    <r>
      <t xml:space="preserve">0.1.2.2.1   </t>
    </r>
    <r>
      <rPr>
        <sz val="12"/>
        <color theme="1"/>
        <rFont val="標楷體"/>
        <family val="4"/>
        <charset val="136"/>
      </rPr>
      <t>屬「實質互相投資」之具資本性質債券</t>
    </r>
    <phoneticPr fontId="30" type="noConversion"/>
  </si>
  <si>
    <r>
      <rPr>
        <sz val="12"/>
        <color theme="1"/>
        <rFont val="標楷體"/>
        <family val="4"/>
        <charset val="136"/>
      </rPr>
      <t>「表</t>
    </r>
    <r>
      <rPr>
        <sz val="12"/>
        <color theme="1"/>
        <rFont val="Times New Roman"/>
        <family val="1"/>
      </rPr>
      <t>30-8-7</t>
    </r>
    <r>
      <rPr>
        <sz val="12"/>
        <color theme="1"/>
        <rFont val="標楷體"/>
        <family val="4"/>
        <charset val="136"/>
      </rPr>
      <t>：投資「國內保險業」及「國內金控公司」發行之具資本性質債券或負債型特別股明細表」第</t>
    </r>
    <r>
      <rPr>
        <sz val="12"/>
        <color theme="1"/>
        <rFont val="Times New Roman"/>
        <family val="1"/>
      </rPr>
      <t>(27)</t>
    </r>
    <r>
      <rPr>
        <sz val="12"/>
        <color theme="1"/>
        <rFont val="標楷體"/>
        <family val="4"/>
        <charset val="136"/>
      </rPr>
      <t>欄第</t>
    </r>
    <r>
      <rPr>
        <sz val="12"/>
        <color theme="1"/>
        <rFont val="Times New Roman"/>
        <family val="1"/>
      </rPr>
      <t>(3)</t>
    </r>
    <r>
      <rPr>
        <sz val="12"/>
        <color theme="1"/>
        <rFont val="標楷體"/>
        <family val="4"/>
        <charset val="136"/>
      </rPr>
      <t>列</t>
    </r>
    <phoneticPr fontId="30" type="noConversion"/>
  </si>
  <si>
    <r>
      <t xml:space="preserve">0.1.2.2.2   </t>
    </r>
    <r>
      <rPr>
        <sz val="12"/>
        <color theme="1"/>
        <rFont val="標楷體"/>
        <family val="4"/>
        <charset val="136"/>
      </rPr>
      <t>非屬「實質互相投資」之具資本性質債券」</t>
    </r>
    <phoneticPr fontId="30" type="noConversion"/>
  </si>
  <si>
    <r>
      <t xml:space="preserve">0.1.2.2.2.1 </t>
    </r>
    <r>
      <rPr>
        <sz val="12"/>
        <color theme="1"/>
        <rFont val="標楷體"/>
        <family val="4"/>
        <charset val="136"/>
      </rPr>
      <t>國內保險相關事業</t>
    </r>
    <phoneticPr fontId="30" type="noConversion"/>
  </si>
  <si>
    <r>
      <rPr>
        <sz val="12"/>
        <color theme="1"/>
        <rFont val="標楷體"/>
        <family val="4"/>
        <charset val="136"/>
      </rPr>
      <t>「表</t>
    </r>
    <r>
      <rPr>
        <sz val="12"/>
        <color theme="1"/>
        <rFont val="Times New Roman"/>
        <family val="1"/>
      </rPr>
      <t>09-2</t>
    </r>
    <r>
      <rPr>
        <sz val="12"/>
        <color theme="1"/>
        <rFont val="標楷體"/>
        <family val="4"/>
        <charset val="136"/>
      </rPr>
      <t>：金融債券及其他經主管機關核准購買之有價證券餘額明細表</t>
    </r>
    <r>
      <rPr>
        <sz val="12"/>
        <color theme="1"/>
        <rFont val="Times New Roman"/>
        <family val="1"/>
      </rPr>
      <t>(</t>
    </r>
    <r>
      <rPr>
        <sz val="12"/>
        <color theme="1"/>
        <rFont val="標楷體"/>
        <family val="4"/>
        <charset val="136"/>
      </rPr>
      <t>總計</t>
    </r>
    <r>
      <rPr>
        <sz val="12"/>
        <color theme="1"/>
        <rFont val="Times New Roman"/>
        <family val="1"/>
      </rPr>
      <t>)</t>
    </r>
    <r>
      <rPr>
        <sz val="12"/>
        <color theme="1"/>
        <rFont val="標楷體"/>
        <family val="4"/>
        <charset val="136"/>
      </rPr>
      <t>」第</t>
    </r>
    <r>
      <rPr>
        <sz val="12"/>
        <color theme="1"/>
        <rFont val="Times New Roman"/>
        <family val="1"/>
      </rPr>
      <t>(2)</t>
    </r>
    <r>
      <rPr>
        <sz val="12"/>
        <color theme="1"/>
        <rFont val="標楷體"/>
        <family val="4"/>
        <charset val="136"/>
      </rPr>
      <t>欄第</t>
    </r>
    <r>
      <rPr>
        <sz val="12"/>
        <color theme="1"/>
        <rFont val="Times New Roman"/>
        <family val="1"/>
      </rPr>
      <t>(19)</t>
    </r>
    <r>
      <rPr>
        <sz val="12"/>
        <color theme="1"/>
        <rFont val="標楷體"/>
        <family val="4"/>
        <charset val="136"/>
      </rPr>
      <t>列</t>
    </r>
    <r>
      <rPr>
        <sz val="12"/>
        <color theme="1"/>
        <rFont val="Times New Roman"/>
        <family val="1"/>
      </rPr>
      <t>+</t>
    </r>
    <r>
      <rPr>
        <sz val="12"/>
        <color theme="1"/>
        <rFont val="標楷體"/>
        <family val="4"/>
        <charset val="136"/>
      </rPr>
      <t>「表</t>
    </r>
    <r>
      <rPr>
        <sz val="12"/>
        <color theme="1"/>
        <rFont val="Times New Roman"/>
        <family val="1"/>
      </rPr>
      <t>11-2</t>
    </r>
    <r>
      <rPr>
        <sz val="12"/>
        <color theme="1"/>
        <rFont val="標楷體"/>
        <family val="4"/>
        <charset val="136"/>
      </rPr>
      <t>：公司債餘額明細表</t>
    </r>
    <r>
      <rPr>
        <sz val="12"/>
        <color theme="1"/>
        <rFont val="Times New Roman"/>
        <family val="1"/>
      </rPr>
      <t>(</t>
    </r>
    <r>
      <rPr>
        <sz val="12"/>
        <color theme="1"/>
        <rFont val="標楷體"/>
        <family val="4"/>
        <charset val="136"/>
      </rPr>
      <t>總計</t>
    </r>
    <r>
      <rPr>
        <sz val="12"/>
        <color theme="1"/>
        <rFont val="Times New Roman"/>
        <family val="1"/>
      </rPr>
      <t>)</t>
    </r>
    <r>
      <rPr>
        <sz val="12"/>
        <color theme="1"/>
        <rFont val="標楷體"/>
        <family val="4"/>
        <charset val="136"/>
      </rPr>
      <t>」第</t>
    </r>
    <r>
      <rPr>
        <sz val="12"/>
        <color theme="1"/>
        <rFont val="Times New Roman"/>
        <family val="1"/>
      </rPr>
      <t>(2)</t>
    </r>
    <r>
      <rPr>
        <sz val="12"/>
        <color theme="1"/>
        <rFont val="標楷體"/>
        <family val="4"/>
        <charset val="136"/>
      </rPr>
      <t>欄第</t>
    </r>
    <r>
      <rPr>
        <sz val="12"/>
        <color theme="1"/>
        <rFont val="Times New Roman"/>
        <family val="1"/>
      </rPr>
      <t>(27)</t>
    </r>
    <r>
      <rPr>
        <sz val="12"/>
        <color theme="1"/>
        <rFont val="標楷體"/>
        <family val="4"/>
        <charset val="136"/>
      </rPr>
      <t>列</t>
    </r>
    <r>
      <rPr>
        <sz val="12"/>
        <color theme="1"/>
        <rFont val="Times New Roman"/>
        <family val="1"/>
      </rPr>
      <t>-</t>
    </r>
    <r>
      <rPr>
        <sz val="12"/>
        <color theme="1"/>
        <rFont val="標楷體"/>
        <family val="4"/>
        <charset val="136"/>
      </rPr>
      <t>「表</t>
    </r>
    <r>
      <rPr>
        <sz val="12"/>
        <color theme="1"/>
        <rFont val="Times New Roman"/>
        <family val="1"/>
      </rPr>
      <t>30-8-7</t>
    </r>
    <r>
      <rPr>
        <sz val="12"/>
        <color theme="1"/>
        <rFont val="標楷體"/>
        <family val="4"/>
        <charset val="136"/>
      </rPr>
      <t>：投資「國內保險業」及「國內金控公司」發行之具資本性質債券或負債型特別股明細表」第</t>
    </r>
    <r>
      <rPr>
        <sz val="12"/>
        <color theme="1"/>
        <rFont val="Times New Roman"/>
        <family val="1"/>
      </rPr>
      <t>(27)</t>
    </r>
    <r>
      <rPr>
        <sz val="12"/>
        <color theme="1"/>
        <rFont val="標楷體"/>
        <family val="4"/>
        <charset val="136"/>
      </rPr>
      <t>欄第</t>
    </r>
    <r>
      <rPr>
        <sz val="12"/>
        <color theme="1"/>
        <rFont val="Times New Roman"/>
        <family val="1"/>
      </rPr>
      <t>(4)</t>
    </r>
    <r>
      <rPr>
        <sz val="12"/>
        <color theme="1"/>
        <rFont val="標楷體"/>
        <family val="4"/>
        <charset val="136"/>
      </rPr>
      <t>列</t>
    </r>
    <phoneticPr fontId="30" type="noConversion"/>
  </si>
  <si>
    <r>
      <t xml:space="preserve">0.1.2.2.2.2 </t>
    </r>
    <r>
      <rPr>
        <sz val="12"/>
        <color theme="1"/>
        <rFont val="標楷體"/>
        <family val="4"/>
        <charset val="136"/>
      </rPr>
      <t>國外保險相關事業</t>
    </r>
    <phoneticPr fontId="30" type="noConversion"/>
  </si>
  <si>
    <r>
      <rPr>
        <sz val="12"/>
        <color theme="1"/>
        <rFont val="標楷體"/>
        <family val="4"/>
        <charset val="136"/>
      </rPr>
      <t>「表</t>
    </r>
    <r>
      <rPr>
        <sz val="12"/>
        <color theme="1"/>
        <rFont val="Times New Roman"/>
        <family val="1"/>
      </rPr>
      <t>09-2</t>
    </r>
    <r>
      <rPr>
        <sz val="12"/>
        <color theme="1"/>
        <rFont val="標楷體"/>
        <family val="4"/>
        <charset val="136"/>
      </rPr>
      <t>：金融債券及其他經主管機關核准購買之有價證券餘額明細表</t>
    </r>
    <r>
      <rPr>
        <sz val="12"/>
        <color theme="1"/>
        <rFont val="Times New Roman"/>
        <family val="1"/>
      </rPr>
      <t>(</t>
    </r>
    <r>
      <rPr>
        <sz val="12"/>
        <color theme="1"/>
        <rFont val="標楷體"/>
        <family val="4"/>
        <charset val="136"/>
      </rPr>
      <t>總計</t>
    </r>
    <r>
      <rPr>
        <sz val="12"/>
        <color theme="1"/>
        <rFont val="Times New Roman"/>
        <family val="1"/>
      </rPr>
      <t>)</t>
    </r>
    <r>
      <rPr>
        <sz val="12"/>
        <color theme="1"/>
        <rFont val="標楷體"/>
        <family val="4"/>
        <charset val="136"/>
      </rPr>
      <t>」第</t>
    </r>
    <r>
      <rPr>
        <sz val="12"/>
        <color theme="1"/>
        <rFont val="Times New Roman"/>
        <family val="1"/>
      </rPr>
      <t>(6)</t>
    </r>
    <r>
      <rPr>
        <sz val="12"/>
        <color theme="1"/>
        <rFont val="標楷體"/>
        <family val="4"/>
        <charset val="136"/>
      </rPr>
      <t>欄第</t>
    </r>
    <r>
      <rPr>
        <sz val="12"/>
        <color theme="1"/>
        <rFont val="Times New Roman"/>
        <family val="1"/>
      </rPr>
      <t>(19)</t>
    </r>
    <r>
      <rPr>
        <sz val="12"/>
        <color theme="1"/>
        <rFont val="標楷體"/>
        <family val="4"/>
        <charset val="136"/>
      </rPr>
      <t>列</t>
    </r>
    <r>
      <rPr>
        <sz val="12"/>
        <color theme="1"/>
        <rFont val="Times New Roman"/>
        <family val="1"/>
      </rPr>
      <t>+</t>
    </r>
    <r>
      <rPr>
        <sz val="12"/>
        <color theme="1"/>
        <rFont val="標楷體"/>
        <family val="4"/>
        <charset val="136"/>
      </rPr>
      <t>「表</t>
    </r>
    <r>
      <rPr>
        <sz val="12"/>
        <color theme="1"/>
        <rFont val="Times New Roman"/>
        <family val="1"/>
      </rPr>
      <t>11-2</t>
    </r>
    <r>
      <rPr>
        <sz val="12"/>
        <color theme="1"/>
        <rFont val="標楷體"/>
        <family val="4"/>
        <charset val="136"/>
      </rPr>
      <t>：公司債餘額明細表</t>
    </r>
    <r>
      <rPr>
        <sz val="12"/>
        <color theme="1"/>
        <rFont val="Times New Roman"/>
        <family val="1"/>
      </rPr>
      <t>(</t>
    </r>
    <r>
      <rPr>
        <sz val="12"/>
        <color theme="1"/>
        <rFont val="標楷體"/>
        <family val="4"/>
        <charset val="136"/>
      </rPr>
      <t>總計</t>
    </r>
    <r>
      <rPr>
        <sz val="12"/>
        <color theme="1"/>
        <rFont val="Times New Roman"/>
        <family val="1"/>
      </rPr>
      <t>)</t>
    </r>
    <r>
      <rPr>
        <sz val="12"/>
        <color theme="1"/>
        <rFont val="標楷體"/>
        <family val="4"/>
        <charset val="136"/>
      </rPr>
      <t>」第</t>
    </r>
    <r>
      <rPr>
        <sz val="12"/>
        <color theme="1"/>
        <rFont val="Times New Roman"/>
        <family val="1"/>
      </rPr>
      <t>(6)</t>
    </r>
    <r>
      <rPr>
        <sz val="12"/>
        <color theme="1"/>
        <rFont val="標楷體"/>
        <family val="4"/>
        <charset val="136"/>
      </rPr>
      <t>欄第</t>
    </r>
    <r>
      <rPr>
        <sz val="12"/>
        <color theme="1"/>
        <rFont val="Times New Roman"/>
        <family val="1"/>
      </rPr>
      <t>(27)</t>
    </r>
    <r>
      <rPr>
        <sz val="12"/>
        <color theme="1"/>
        <rFont val="標楷體"/>
        <family val="4"/>
        <charset val="136"/>
      </rPr>
      <t>列</t>
    </r>
    <phoneticPr fontId="30" type="noConversion"/>
  </si>
  <si>
    <r>
      <t xml:space="preserve">0.1.2.2.3 </t>
    </r>
    <r>
      <rPr>
        <sz val="12"/>
        <color theme="1"/>
        <rFont val="標楷體"/>
        <family val="4"/>
        <charset val="136"/>
      </rPr>
      <t>其他</t>
    </r>
    <phoneticPr fontId="30" type="noConversion"/>
  </si>
  <si>
    <r>
      <rPr>
        <sz val="12"/>
        <color theme="1"/>
        <rFont val="標楷體"/>
        <family val="4"/>
        <charset val="136"/>
      </rPr>
      <t>「表</t>
    </r>
    <r>
      <rPr>
        <sz val="12"/>
        <color theme="1"/>
        <rFont val="Times New Roman"/>
        <family val="1"/>
      </rPr>
      <t>05-1</t>
    </r>
    <r>
      <rPr>
        <sz val="12"/>
        <color theme="1"/>
        <rFont val="標楷體"/>
        <family val="4"/>
        <charset val="136"/>
      </rPr>
      <t>：資金運用表」第</t>
    </r>
    <r>
      <rPr>
        <sz val="12"/>
        <color theme="1"/>
        <rFont val="Times New Roman"/>
        <family val="1"/>
      </rPr>
      <t>(5)</t>
    </r>
    <r>
      <rPr>
        <sz val="12"/>
        <color theme="1"/>
        <rFont val="標楷體"/>
        <family val="4"/>
        <charset val="136"/>
      </rPr>
      <t>欄第</t>
    </r>
    <r>
      <rPr>
        <sz val="12"/>
        <color theme="1"/>
        <rFont val="Times New Roman"/>
        <family val="1"/>
      </rPr>
      <t>(28+48+170)</t>
    </r>
    <r>
      <rPr>
        <sz val="12"/>
        <color theme="1"/>
        <rFont val="標楷體"/>
        <family val="4"/>
        <charset val="136"/>
      </rPr>
      <t>列</t>
    </r>
    <r>
      <rPr>
        <sz val="12"/>
        <color theme="1"/>
        <rFont val="Times New Roman"/>
        <family val="1"/>
      </rPr>
      <t>-</t>
    </r>
    <r>
      <rPr>
        <sz val="12"/>
        <color theme="1"/>
        <rFont val="標楷體"/>
        <family val="4"/>
        <charset val="136"/>
      </rPr>
      <t>本表第</t>
    </r>
    <r>
      <rPr>
        <sz val="12"/>
        <color theme="1"/>
        <rFont val="Times New Roman"/>
        <family val="1"/>
      </rPr>
      <t>(1)</t>
    </r>
    <r>
      <rPr>
        <sz val="12"/>
        <color theme="1"/>
        <rFont val="標楷體"/>
        <family val="4"/>
        <charset val="136"/>
      </rPr>
      <t>欄第</t>
    </r>
    <r>
      <rPr>
        <sz val="12"/>
        <color theme="1"/>
        <rFont val="Times New Roman"/>
        <family val="1"/>
      </rPr>
      <t>(15)</t>
    </r>
    <r>
      <rPr>
        <sz val="12"/>
        <color theme="1"/>
        <rFont val="標楷體"/>
        <family val="4"/>
        <charset val="136"/>
      </rPr>
      <t>列</t>
    </r>
    <r>
      <rPr>
        <sz val="12"/>
        <color theme="1"/>
        <rFont val="Times New Roman"/>
        <family val="1"/>
      </rPr>
      <t>-</t>
    </r>
    <r>
      <rPr>
        <sz val="12"/>
        <color theme="1"/>
        <rFont val="標楷體"/>
        <family val="4"/>
        <charset val="136"/>
      </rPr>
      <t>本表第</t>
    </r>
    <r>
      <rPr>
        <sz val="12"/>
        <color theme="1"/>
        <rFont val="Times New Roman"/>
        <family val="1"/>
      </rPr>
      <t>(1)</t>
    </r>
    <r>
      <rPr>
        <sz val="12"/>
        <color theme="1"/>
        <rFont val="標楷體"/>
        <family val="4"/>
        <charset val="136"/>
      </rPr>
      <t>欄第</t>
    </r>
    <r>
      <rPr>
        <sz val="12"/>
        <color theme="1"/>
        <rFont val="Times New Roman"/>
        <family val="1"/>
      </rPr>
      <t>(16)</t>
    </r>
    <r>
      <rPr>
        <sz val="12"/>
        <color theme="1"/>
        <rFont val="標楷體"/>
        <family val="4"/>
        <charset val="136"/>
      </rPr>
      <t>列</t>
    </r>
    <phoneticPr fontId="30" type="noConversion"/>
  </si>
  <si>
    <r>
      <t xml:space="preserve">0.1.2.3 </t>
    </r>
    <r>
      <rPr>
        <sz val="12"/>
        <color theme="1"/>
        <rFont val="標楷體"/>
        <family val="4"/>
        <charset val="136"/>
      </rPr>
      <t>受益憑證</t>
    </r>
    <r>
      <rPr>
        <sz val="12"/>
        <color theme="1"/>
        <rFont val="Times New Roman"/>
        <family val="1"/>
      </rPr>
      <t>(</t>
    </r>
    <r>
      <rPr>
        <sz val="12"/>
        <color theme="1"/>
        <rFont val="標楷體"/>
        <family val="4"/>
        <charset val="136"/>
      </rPr>
      <t>註</t>
    </r>
    <r>
      <rPr>
        <sz val="12"/>
        <color theme="1"/>
        <rFont val="Times New Roman"/>
        <family val="1"/>
      </rPr>
      <t>2)</t>
    </r>
    <phoneticPr fontId="28" type="noConversion"/>
  </si>
  <si>
    <r>
      <t xml:space="preserve">0.1.2.3.1 </t>
    </r>
    <r>
      <rPr>
        <sz val="12"/>
        <color theme="1"/>
        <rFont val="標楷體"/>
        <family val="4"/>
        <charset val="136"/>
      </rPr>
      <t>股票型共同基金</t>
    </r>
    <phoneticPr fontId="28" type="noConversion"/>
  </si>
  <si>
    <r>
      <rPr>
        <sz val="12"/>
        <color theme="1"/>
        <rFont val="標楷體"/>
        <family val="4"/>
        <charset val="136"/>
      </rPr>
      <t>「表</t>
    </r>
    <r>
      <rPr>
        <sz val="12"/>
        <color theme="1"/>
        <rFont val="Times New Roman"/>
        <family val="1"/>
      </rPr>
      <t>05-1</t>
    </r>
    <r>
      <rPr>
        <sz val="12"/>
        <color theme="1"/>
        <rFont val="標楷體"/>
        <family val="4"/>
        <charset val="136"/>
      </rPr>
      <t>：資金運用表」第</t>
    </r>
    <r>
      <rPr>
        <sz val="12"/>
        <color theme="1"/>
        <rFont val="Times New Roman"/>
        <family val="1"/>
      </rPr>
      <t>(11)</t>
    </r>
    <r>
      <rPr>
        <sz val="12"/>
        <color theme="1"/>
        <rFont val="標楷體"/>
        <family val="4"/>
        <charset val="136"/>
      </rPr>
      <t>欄第</t>
    </r>
    <r>
      <rPr>
        <sz val="12"/>
        <color theme="1"/>
        <rFont val="Times New Roman"/>
        <family val="1"/>
      </rPr>
      <t>(61)</t>
    </r>
    <r>
      <rPr>
        <sz val="12"/>
        <color theme="1"/>
        <rFont val="標楷體"/>
        <family val="4"/>
        <charset val="136"/>
      </rPr>
      <t>列－「表</t>
    </r>
    <r>
      <rPr>
        <sz val="12"/>
        <color theme="1"/>
        <rFont val="Times New Roman"/>
        <family val="1"/>
      </rPr>
      <t>30-14-1</t>
    </r>
    <r>
      <rPr>
        <sz val="12"/>
        <color theme="1"/>
        <rFont val="標楷體"/>
        <family val="4"/>
        <charset val="136"/>
      </rPr>
      <t>：公司上市股票及基金</t>
    </r>
    <r>
      <rPr>
        <sz val="12"/>
        <color theme="1"/>
        <rFont val="Times New Roman"/>
        <family val="1"/>
      </rPr>
      <t>β</t>
    </r>
    <r>
      <rPr>
        <sz val="12"/>
        <color theme="1"/>
        <rFont val="標楷體"/>
        <family val="4"/>
        <charset val="136"/>
      </rPr>
      <t>值計算表」國內發行其投資區域包含國外之股票型共同基金帳載價值</t>
    </r>
    <r>
      <rPr>
        <sz val="12"/>
        <color theme="1"/>
        <rFont val="Times New Roman"/>
        <family val="1"/>
      </rPr>
      <t>--</t>
    </r>
    <r>
      <rPr>
        <sz val="12"/>
        <color theme="1"/>
        <rFont val="標楷體"/>
        <family val="4"/>
        <charset val="136"/>
      </rPr>
      <t>具控制與從屬關係</t>
    </r>
    <phoneticPr fontId="30" type="noConversion"/>
  </si>
  <si>
    <r>
      <t xml:space="preserve">0.1.2.3.2 </t>
    </r>
    <r>
      <rPr>
        <sz val="12"/>
        <color theme="1"/>
        <rFont val="標楷體"/>
        <family val="4"/>
        <charset val="136"/>
      </rPr>
      <t>債券型共同基金</t>
    </r>
    <phoneticPr fontId="28" type="noConversion"/>
  </si>
  <si>
    <r>
      <rPr>
        <sz val="12"/>
        <color theme="1"/>
        <rFont val="標楷體"/>
        <family val="4"/>
        <charset val="136"/>
      </rPr>
      <t>「表</t>
    </r>
    <r>
      <rPr>
        <sz val="12"/>
        <color theme="1"/>
        <rFont val="Times New Roman"/>
        <family val="1"/>
      </rPr>
      <t>05-1</t>
    </r>
    <r>
      <rPr>
        <sz val="12"/>
        <color theme="1"/>
        <rFont val="標楷體"/>
        <family val="4"/>
        <charset val="136"/>
      </rPr>
      <t>：資金運用表」第</t>
    </r>
    <r>
      <rPr>
        <sz val="12"/>
        <color theme="1"/>
        <rFont val="Times New Roman"/>
        <family val="1"/>
      </rPr>
      <t>(5)</t>
    </r>
    <r>
      <rPr>
        <sz val="12"/>
        <color theme="1"/>
        <rFont val="標楷體"/>
        <family val="4"/>
        <charset val="136"/>
      </rPr>
      <t>欄第</t>
    </r>
    <r>
      <rPr>
        <sz val="12"/>
        <color theme="1"/>
        <rFont val="Times New Roman"/>
        <family val="1"/>
      </rPr>
      <t>(62)</t>
    </r>
    <r>
      <rPr>
        <sz val="12"/>
        <color theme="1"/>
        <rFont val="標楷體"/>
        <family val="4"/>
        <charset val="136"/>
      </rPr>
      <t>列－「表</t>
    </r>
    <r>
      <rPr>
        <sz val="12"/>
        <color theme="1"/>
        <rFont val="Times New Roman"/>
        <family val="1"/>
      </rPr>
      <t>30-14-1</t>
    </r>
    <r>
      <rPr>
        <sz val="12"/>
        <color theme="1"/>
        <rFont val="標楷體"/>
        <family val="4"/>
        <charset val="136"/>
      </rPr>
      <t>：公司上市股票及基金</t>
    </r>
    <r>
      <rPr>
        <sz val="12"/>
        <color theme="1"/>
        <rFont val="Times New Roman"/>
        <family val="1"/>
      </rPr>
      <t>β</t>
    </r>
    <r>
      <rPr>
        <sz val="12"/>
        <color theme="1"/>
        <rFont val="標楷體"/>
        <family val="4"/>
        <charset val="136"/>
      </rPr>
      <t>值計算表」國內發行其投資區域包含國外之債券型共同基金帳載價值</t>
    </r>
    <r>
      <rPr>
        <sz val="12"/>
        <color theme="1"/>
        <rFont val="Times New Roman"/>
        <family val="1"/>
      </rPr>
      <t>--</t>
    </r>
    <r>
      <rPr>
        <sz val="12"/>
        <color theme="1"/>
        <rFont val="標楷體"/>
        <family val="4"/>
        <charset val="136"/>
      </rPr>
      <t>具控制與從屬關係</t>
    </r>
    <phoneticPr fontId="30" type="noConversion"/>
  </si>
  <si>
    <r>
      <t xml:space="preserve">0.1.2.3.3 </t>
    </r>
    <r>
      <rPr>
        <sz val="12"/>
        <color theme="1"/>
        <rFont val="標楷體"/>
        <family val="4"/>
        <charset val="136"/>
      </rPr>
      <t>平衡型共同基金及多重資產型基金</t>
    </r>
    <phoneticPr fontId="28" type="noConversion"/>
  </si>
  <si>
    <r>
      <rPr>
        <sz val="12"/>
        <color theme="1"/>
        <rFont val="標楷體"/>
        <family val="4"/>
        <charset val="136"/>
      </rPr>
      <t>「表</t>
    </r>
    <r>
      <rPr>
        <sz val="12"/>
        <color theme="1"/>
        <rFont val="Times New Roman"/>
        <family val="1"/>
      </rPr>
      <t>05-1</t>
    </r>
    <r>
      <rPr>
        <sz val="12"/>
        <color theme="1"/>
        <rFont val="標楷體"/>
        <family val="4"/>
        <charset val="136"/>
      </rPr>
      <t>：資金運用表」第</t>
    </r>
    <r>
      <rPr>
        <sz val="12"/>
        <color theme="1"/>
        <rFont val="Times New Roman"/>
        <family val="1"/>
      </rPr>
      <t>(11)</t>
    </r>
    <r>
      <rPr>
        <sz val="12"/>
        <color theme="1"/>
        <rFont val="標楷體"/>
        <family val="4"/>
        <charset val="136"/>
      </rPr>
      <t>欄第</t>
    </r>
    <r>
      <rPr>
        <sz val="12"/>
        <color theme="1"/>
        <rFont val="Times New Roman"/>
        <family val="1"/>
      </rPr>
      <t>(63)</t>
    </r>
    <r>
      <rPr>
        <sz val="12"/>
        <color theme="1"/>
        <rFont val="標楷體"/>
        <family val="4"/>
        <charset val="136"/>
      </rPr>
      <t>列－「表</t>
    </r>
    <r>
      <rPr>
        <sz val="12"/>
        <color theme="1"/>
        <rFont val="Times New Roman"/>
        <family val="1"/>
      </rPr>
      <t>30-14-1</t>
    </r>
    <r>
      <rPr>
        <sz val="12"/>
        <color theme="1"/>
        <rFont val="標楷體"/>
        <family val="4"/>
        <charset val="136"/>
      </rPr>
      <t>：公司上市股票及基金</t>
    </r>
    <r>
      <rPr>
        <sz val="12"/>
        <color theme="1"/>
        <rFont val="Times New Roman"/>
        <family val="1"/>
      </rPr>
      <t>β</t>
    </r>
    <r>
      <rPr>
        <sz val="12"/>
        <color theme="1"/>
        <rFont val="標楷體"/>
        <family val="4"/>
        <charset val="136"/>
      </rPr>
      <t>值計算表」國內發行其投資區域包含國外之平衡型共同基金及多重資產型基金帳載價值</t>
    </r>
    <r>
      <rPr>
        <sz val="12"/>
        <color theme="1"/>
        <rFont val="Times New Roman"/>
        <family val="1"/>
      </rPr>
      <t>--</t>
    </r>
    <r>
      <rPr>
        <sz val="12"/>
        <color theme="1"/>
        <rFont val="標楷體"/>
        <family val="4"/>
        <charset val="136"/>
      </rPr>
      <t>具控制與從屬關係</t>
    </r>
    <phoneticPr fontId="30" type="noConversion"/>
  </si>
  <si>
    <r>
      <t xml:space="preserve">0.1.2.3.4 </t>
    </r>
    <r>
      <rPr>
        <sz val="12"/>
        <color theme="1"/>
        <rFont val="標楷體"/>
        <family val="4"/>
        <charset val="136"/>
      </rPr>
      <t>貨幣型共同基金</t>
    </r>
    <phoneticPr fontId="28" type="noConversion"/>
  </si>
  <si>
    <r>
      <rPr>
        <sz val="12"/>
        <color theme="1"/>
        <rFont val="標楷體"/>
        <family val="4"/>
        <charset val="136"/>
      </rPr>
      <t>「表</t>
    </r>
    <r>
      <rPr>
        <sz val="12"/>
        <color theme="1"/>
        <rFont val="Times New Roman"/>
        <family val="1"/>
      </rPr>
      <t>05-1</t>
    </r>
    <r>
      <rPr>
        <sz val="12"/>
        <color theme="1"/>
        <rFont val="標楷體"/>
        <family val="4"/>
        <charset val="136"/>
      </rPr>
      <t>：資金運用表」第</t>
    </r>
    <r>
      <rPr>
        <sz val="12"/>
        <color theme="1"/>
        <rFont val="Times New Roman"/>
        <family val="1"/>
      </rPr>
      <t>(5)</t>
    </r>
    <r>
      <rPr>
        <sz val="12"/>
        <color theme="1"/>
        <rFont val="標楷體"/>
        <family val="4"/>
        <charset val="136"/>
      </rPr>
      <t>欄第</t>
    </r>
    <r>
      <rPr>
        <sz val="12"/>
        <color theme="1"/>
        <rFont val="Times New Roman"/>
        <family val="1"/>
      </rPr>
      <t>(65)</t>
    </r>
    <r>
      <rPr>
        <sz val="12"/>
        <color theme="1"/>
        <rFont val="標楷體"/>
        <family val="4"/>
        <charset val="136"/>
      </rPr>
      <t>列</t>
    </r>
    <phoneticPr fontId="28" type="noConversion"/>
  </si>
  <si>
    <r>
      <t xml:space="preserve">0.1.2.3.5 </t>
    </r>
    <r>
      <rPr>
        <sz val="12"/>
        <color theme="1"/>
        <rFont val="標楷體"/>
        <family val="4"/>
        <charset val="136"/>
      </rPr>
      <t>私募基金</t>
    </r>
    <phoneticPr fontId="30" type="noConversion"/>
  </si>
  <si>
    <r>
      <rPr>
        <sz val="12"/>
        <color theme="1"/>
        <rFont val="標楷體"/>
        <family val="4"/>
        <charset val="136"/>
      </rPr>
      <t>「表</t>
    </r>
    <r>
      <rPr>
        <sz val="12"/>
        <color theme="1"/>
        <rFont val="Times New Roman"/>
        <family val="1"/>
      </rPr>
      <t>05-1</t>
    </r>
    <r>
      <rPr>
        <sz val="12"/>
        <color theme="1"/>
        <rFont val="標楷體"/>
        <family val="4"/>
        <charset val="136"/>
      </rPr>
      <t>：資金運用表」第</t>
    </r>
    <r>
      <rPr>
        <sz val="12"/>
        <color theme="1"/>
        <rFont val="Times New Roman"/>
        <family val="1"/>
      </rPr>
      <t>(5)</t>
    </r>
    <r>
      <rPr>
        <sz val="12"/>
        <color theme="1"/>
        <rFont val="標楷體"/>
        <family val="4"/>
        <charset val="136"/>
      </rPr>
      <t>欄第</t>
    </r>
    <r>
      <rPr>
        <sz val="12"/>
        <color theme="1"/>
        <rFont val="Times New Roman"/>
        <family val="1"/>
      </rPr>
      <t>(66)</t>
    </r>
    <r>
      <rPr>
        <sz val="12"/>
        <color theme="1"/>
        <rFont val="標楷體"/>
        <family val="4"/>
        <charset val="136"/>
      </rPr>
      <t>列－「表</t>
    </r>
    <r>
      <rPr>
        <sz val="12"/>
        <color theme="1"/>
        <rFont val="Times New Roman"/>
        <family val="1"/>
      </rPr>
      <t>30-14-1</t>
    </r>
    <r>
      <rPr>
        <sz val="12"/>
        <color theme="1"/>
        <rFont val="標楷體"/>
        <family val="4"/>
        <charset val="136"/>
      </rPr>
      <t>：公司上市股票及基金</t>
    </r>
    <r>
      <rPr>
        <sz val="12"/>
        <color theme="1"/>
        <rFont val="標楷體"/>
        <family val="1"/>
        <charset val="136"/>
      </rPr>
      <t>β</t>
    </r>
    <r>
      <rPr>
        <sz val="12"/>
        <color theme="1"/>
        <rFont val="標楷體"/>
        <family val="4"/>
        <charset val="136"/>
      </rPr>
      <t>值計算表」國內發行其投資區域包含國外之私募基金</t>
    </r>
    <r>
      <rPr>
        <sz val="12"/>
        <color theme="1"/>
        <rFont val="Times New Roman"/>
        <family val="1"/>
      </rPr>
      <t>--</t>
    </r>
    <r>
      <rPr>
        <sz val="12"/>
        <color theme="1"/>
        <rFont val="標楷體"/>
        <family val="4"/>
        <charset val="136"/>
      </rPr>
      <t>具控制與從屬關係</t>
    </r>
    <phoneticPr fontId="30" type="noConversion"/>
  </si>
  <si>
    <r>
      <t xml:space="preserve">0.1.2.3.6 </t>
    </r>
    <r>
      <rPr>
        <sz val="12"/>
        <color theme="1"/>
        <rFont val="標楷體"/>
        <family val="4"/>
        <charset val="136"/>
      </rPr>
      <t>國外投資受益憑證</t>
    </r>
    <phoneticPr fontId="28" type="noConversion"/>
  </si>
  <si>
    <r>
      <t xml:space="preserve">0.1.2.3.6.1 </t>
    </r>
    <r>
      <rPr>
        <sz val="12"/>
        <color theme="1"/>
        <rFont val="標楷體"/>
        <family val="4"/>
        <charset val="136"/>
      </rPr>
      <t>股票型共同基金</t>
    </r>
    <phoneticPr fontId="30" type="noConversion"/>
  </si>
  <si>
    <r>
      <rPr>
        <sz val="12"/>
        <color theme="1"/>
        <rFont val="標楷體"/>
        <family val="4"/>
        <charset val="136"/>
      </rPr>
      <t>「表</t>
    </r>
    <r>
      <rPr>
        <sz val="12"/>
        <color theme="1"/>
        <rFont val="Times New Roman"/>
        <family val="1"/>
      </rPr>
      <t>12-2</t>
    </r>
    <r>
      <rPr>
        <sz val="12"/>
        <color theme="1"/>
        <rFont val="標楷體"/>
        <family val="4"/>
        <charset val="136"/>
      </rPr>
      <t>：受益憑證及國外表彰基金餘額明細表</t>
    </r>
    <r>
      <rPr>
        <sz val="12"/>
        <color theme="1"/>
        <rFont val="Times New Roman"/>
        <family val="1"/>
      </rPr>
      <t>(</t>
    </r>
    <r>
      <rPr>
        <sz val="12"/>
        <color theme="1"/>
        <rFont val="標楷體"/>
        <family val="4"/>
        <charset val="136"/>
      </rPr>
      <t>總計</t>
    </r>
    <r>
      <rPr>
        <sz val="12"/>
        <color theme="1"/>
        <rFont val="Times New Roman"/>
        <family val="1"/>
      </rPr>
      <t>)</t>
    </r>
    <r>
      <rPr>
        <sz val="12"/>
        <color theme="1"/>
        <rFont val="標楷體"/>
        <family val="4"/>
        <charset val="136"/>
      </rPr>
      <t>」第</t>
    </r>
    <r>
      <rPr>
        <sz val="12"/>
        <color theme="1"/>
        <rFont val="Times New Roman"/>
        <family val="1"/>
      </rPr>
      <t>(20)</t>
    </r>
    <r>
      <rPr>
        <sz val="12"/>
        <color theme="1"/>
        <rFont val="標楷體"/>
        <family val="4"/>
        <charset val="136"/>
      </rPr>
      <t>欄第</t>
    </r>
    <r>
      <rPr>
        <sz val="12"/>
        <color theme="1"/>
        <rFont val="Times New Roman"/>
        <family val="1"/>
      </rPr>
      <t>(26)</t>
    </r>
    <r>
      <rPr>
        <sz val="12"/>
        <color theme="1"/>
        <rFont val="標楷體"/>
        <family val="4"/>
        <charset val="136"/>
      </rPr>
      <t>列</t>
    </r>
    <r>
      <rPr>
        <sz val="12"/>
        <color theme="1"/>
        <rFont val="Times New Roman"/>
        <family val="1"/>
      </rPr>
      <t>+</t>
    </r>
    <r>
      <rPr>
        <sz val="12"/>
        <color theme="1"/>
        <rFont val="標楷體"/>
        <family val="4"/>
        <charset val="136"/>
      </rPr>
      <t>「表</t>
    </r>
    <r>
      <rPr>
        <sz val="12"/>
        <color theme="1"/>
        <rFont val="Times New Roman"/>
        <family val="1"/>
      </rPr>
      <t>30-14-1</t>
    </r>
    <r>
      <rPr>
        <sz val="12"/>
        <color theme="1"/>
        <rFont val="標楷體"/>
        <family val="4"/>
        <charset val="136"/>
      </rPr>
      <t>：公司上市股票及基金</t>
    </r>
    <r>
      <rPr>
        <sz val="12"/>
        <color theme="1"/>
        <rFont val="Times New Roman"/>
        <family val="1"/>
      </rPr>
      <t>β</t>
    </r>
    <r>
      <rPr>
        <sz val="12"/>
        <color theme="1"/>
        <rFont val="標楷體"/>
        <family val="4"/>
        <charset val="136"/>
      </rPr>
      <t>值計算表」國內發行其投資區域包含國外之股票型共同基金帳載價值</t>
    </r>
    <r>
      <rPr>
        <sz val="12"/>
        <color theme="1"/>
        <rFont val="Times New Roman"/>
        <family val="1"/>
      </rPr>
      <t>--</t>
    </r>
    <r>
      <rPr>
        <sz val="12"/>
        <color theme="1"/>
        <rFont val="標楷體"/>
        <family val="4"/>
        <charset val="136"/>
      </rPr>
      <t>具控制與從屬關係</t>
    </r>
    <phoneticPr fontId="30" type="noConversion"/>
  </si>
  <si>
    <r>
      <t xml:space="preserve">0.1.2.3.6.2 </t>
    </r>
    <r>
      <rPr>
        <sz val="12"/>
        <color theme="1"/>
        <rFont val="標楷體"/>
        <family val="4"/>
        <charset val="136"/>
      </rPr>
      <t>債券型共同基金</t>
    </r>
    <phoneticPr fontId="30" type="noConversion"/>
  </si>
  <si>
    <r>
      <rPr>
        <sz val="12"/>
        <color theme="1"/>
        <rFont val="標楷體"/>
        <family val="4"/>
        <charset val="136"/>
      </rPr>
      <t>「表</t>
    </r>
    <r>
      <rPr>
        <sz val="12"/>
        <color theme="1"/>
        <rFont val="Times New Roman"/>
        <family val="1"/>
      </rPr>
      <t>12-2</t>
    </r>
    <r>
      <rPr>
        <sz val="12"/>
        <color theme="1"/>
        <rFont val="標楷體"/>
        <family val="4"/>
        <charset val="136"/>
      </rPr>
      <t>：受益憑證及國外表彰基金餘額明細表</t>
    </r>
    <r>
      <rPr>
        <sz val="12"/>
        <color theme="1"/>
        <rFont val="Times New Roman"/>
        <family val="1"/>
      </rPr>
      <t>(</t>
    </r>
    <r>
      <rPr>
        <sz val="12"/>
        <color theme="1"/>
        <rFont val="標楷體"/>
        <family val="4"/>
        <charset val="136"/>
      </rPr>
      <t>總計</t>
    </r>
    <r>
      <rPr>
        <sz val="12"/>
        <color theme="1"/>
        <rFont val="Times New Roman"/>
        <family val="1"/>
      </rPr>
      <t>)</t>
    </r>
    <r>
      <rPr>
        <sz val="12"/>
        <color theme="1"/>
        <rFont val="標楷體"/>
        <family val="4"/>
        <charset val="136"/>
      </rPr>
      <t>」第</t>
    </r>
    <r>
      <rPr>
        <sz val="12"/>
        <color theme="1"/>
        <rFont val="Times New Roman"/>
        <family val="1"/>
      </rPr>
      <t>(17)</t>
    </r>
    <r>
      <rPr>
        <sz val="12"/>
        <color theme="1"/>
        <rFont val="標楷體"/>
        <family val="4"/>
        <charset val="136"/>
      </rPr>
      <t>欄第</t>
    </r>
    <r>
      <rPr>
        <sz val="12"/>
        <color theme="1"/>
        <rFont val="Times New Roman"/>
        <family val="1"/>
      </rPr>
      <t>(27)</t>
    </r>
    <r>
      <rPr>
        <sz val="12"/>
        <color theme="1"/>
        <rFont val="標楷體"/>
        <family val="4"/>
        <charset val="136"/>
      </rPr>
      <t>列</t>
    </r>
    <r>
      <rPr>
        <sz val="12"/>
        <color theme="1"/>
        <rFont val="Times New Roman"/>
        <family val="1"/>
      </rPr>
      <t>+</t>
    </r>
    <r>
      <rPr>
        <sz val="12"/>
        <color theme="1"/>
        <rFont val="標楷體"/>
        <family val="4"/>
        <charset val="136"/>
      </rPr>
      <t>「表</t>
    </r>
    <r>
      <rPr>
        <sz val="12"/>
        <color theme="1"/>
        <rFont val="Times New Roman"/>
        <family val="1"/>
      </rPr>
      <t>30-14-1</t>
    </r>
    <r>
      <rPr>
        <sz val="12"/>
        <color theme="1"/>
        <rFont val="標楷體"/>
        <family val="4"/>
        <charset val="136"/>
      </rPr>
      <t>：公司上市股票及基金</t>
    </r>
    <r>
      <rPr>
        <sz val="12"/>
        <color theme="1"/>
        <rFont val="Times New Roman"/>
        <family val="1"/>
      </rPr>
      <t>β</t>
    </r>
    <r>
      <rPr>
        <sz val="12"/>
        <color theme="1"/>
        <rFont val="標楷體"/>
        <family val="4"/>
        <charset val="136"/>
      </rPr>
      <t>值計算表」國內發行其投資區域包含國外之債券型共同基金帳載價值</t>
    </r>
    <r>
      <rPr>
        <sz val="12"/>
        <color theme="1"/>
        <rFont val="Times New Roman"/>
        <family val="1"/>
      </rPr>
      <t>--</t>
    </r>
    <r>
      <rPr>
        <sz val="12"/>
        <color theme="1"/>
        <rFont val="標楷體"/>
        <family val="4"/>
        <charset val="136"/>
      </rPr>
      <t>具控制與從屬關係</t>
    </r>
    <phoneticPr fontId="30" type="noConversion"/>
  </si>
  <si>
    <r>
      <t xml:space="preserve">0.1.2.3.6.3 </t>
    </r>
    <r>
      <rPr>
        <sz val="12"/>
        <color theme="1"/>
        <rFont val="標楷體"/>
        <family val="4"/>
        <charset val="136"/>
      </rPr>
      <t>平衡型共同基金及多重資產型基金</t>
    </r>
    <phoneticPr fontId="30" type="noConversion"/>
  </si>
  <si>
    <r>
      <rPr>
        <sz val="12"/>
        <color theme="1"/>
        <rFont val="標楷體"/>
        <family val="4"/>
        <charset val="136"/>
      </rPr>
      <t>「表</t>
    </r>
    <r>
      <rPr>
        <sz val="12"/>
        <color theme="1"/>
        <rFont val="Times New Roman"/>
        <family val="1"/>
      </rPr>
      <t>12-2</t>
    </r>
    <r>
      <rPr>
        <sz val="12"/>
        <color theme="1"/>
        <rFont val="標楷體"/>
        <family val="4"/>
        <charset val="136"/>
      </rPr>
      <t>：受益憑證及國外表彰基金餘額明細表</t>
    </r>
    <r>
      <rPr>
        <sz val="12"/>
        <color theme="1"/>
        <rFont val="Times New Roman"/>
        <family val="1"/>
      </rPr>
      <t>(</t>
    </r>
    <r>
      <rPr>
        <sz val="12"/>
        <color theme="1"/>
        <rFont val="標楷體"/>
        <family val="4"/>
        <charset val="136"/>
      </rPr>
      <t>總計</t>
    </r>
    <r>
      <rPr>
        <sz val="12"/>
        <color theme="1"/>
        <rFont val="Times New Roman"/>
        <family val="1"/>
      </rPr>
      <t>)</t>
    </r>
    <r>
      <rPr>
        <sz val="12"/>
        <color theme="1"/>
        <rFont val="標楷體"/>
        <family val="4"/>
        <charset val="136"/>
      </rPr>
      <t>」第</t>
    </r>
    <r>
      <rPr>
        <sz val="12"/>
        <color theme="1"/>
        <rFont val="Times New Roman"/>
        <family val="1"/>
      </rPr>
      <t>(20)</t>
    </r>
    <r>
      <rPr>
        <sz val="12"/>
        <color theme="1"/>
        <rFont val="標楷體"/>
        <family val="4"/>
        <charset val="136"/>
      </rPr>
      <t>欄第</t>
    </r>
    <r>
      <rPr>
        <sz val="12"/>
        <color theme="1"/>
        <rFont val="Times New Roman"/>
        <family val="1"/>
      </rPr>
      <t>(28)</t>
    </r>
    <r>
      <rPr>
        <sz val="12"/>
        <color theme="1"/>
        <rFont val="標楷體"/>
        <family val="4"/>
        <charset val="136"/>
      </rPr>
      <t>列</t>
    </r>
    <r>
      <rPr>
        <sz val="12"/>
        <color theme="1"/>
        <rFont val="Times New Roman"/>
        <family val="1"/>
      </rPr>
      <t>+</t>
    </r>
    <r>
      <rPr>
        <sz val="12"/>
        <color theme="1"/>
        <rFont val="標楷體"/>
        <family val="4"/>
        <charset val="136"/>
      </rPr>
      <t>「表</t>
    </r>
    <r>
      <rPr>
        <sz val="12"/>
        <color theme="1"/>
        <rFont val="Times New Roman"/>
        <family val="1"/>
      </rPr>
      <t>30-14-1</t>
    </r>
    <r>
      <rPr>
        <sz val="12"/>
        <color theme="1"/>
        <rFont val="標楷體"/>
        <family val="4"/>
        <charset val="136"/>
      </rPr>
      <t>：公司上市股票及基金</t>
    </r>
    <r>
      <rPr>
        <sz val="12"/>
        <color theme="1"/>
        <rFont val="Times New Roman"/>
        <family val="1"/>
      </rPr>
      <t>β</t>
    </r>
    <r>
      <rPr>
        <sz val="12"/>
        <color theme="1"/>
        <rFont val="標楷體"/>
        <family val="4"/>
        <charset val="136"/>
      </rPr>
      <t>值計算表」國內發行其投資區域包含國外之平衡型共同基金及多重資產型基金帳載價值</t>
    </r>
    <r>
      <rPr>
        <sz val="12"/>
        <color theme="1"/>
        <rFont val="Times New Roman"/>
        <family val="1"/>
      </rPr>
      <t>--</t>
    </r>
    <r>
      <rPr>
        <sz val="12"/>
        <color theme="1"/>
        <rFont val="標楷體"/>
        <family val="4"/>
        <charset val="136"/>
      </rPr>
      <t>具控制與從屬關係</t>
    </r>
    <phoneticPr fontId="30" type="noConversion"/>
  </si>
  <si>
    <r>
      <t xml:space="preserve">0.1.2.3.6.4 </t>
    </r>
    <r>
      <rPr>
        <sz val="12"/>
        <color theme="1"/>
        <rFont val="標楷體"/>
        <family val="4"/>
        <charset val="136"/>
      </rPr>
      <t>貨幣型共同基金</t>
    </r>
    <phoneticPr fontId="30" type="noConversion"/>
  </si>
  <si>
    <r>
      <rPr>
        <sz val="12"/>
        <color theme="1"/>
        <rFont val="標楷體"/>
        <family val="4"/>
        <charset val="136"/>
      </rPr>
      <t>「表</t>
    </r>
    <r>
      <rPr>
        <sz val="12"/>
        <color theme="1"/>
        <rFont val="Times New Roman"/>
        <family val="1"/>
      </rPr>
      <t>12-2</t>
    </r>
    <r>
      <rPr>
        <sz val="12"/>
        <color theme="1"/>
        <rFont val="標楷體"/>
        <family val="4"/>
        <charset val="136"/>
      </rPr>
      <t>：受益憑證及國外表彰基金餘額明細表</t>
    </r>
    <r>
      <rPr>
        <sz val="12"/>
        <color theme="1"/>
        <rFont val="Times New Roman"/>
        <family val="1"/>
      </rPr>
      <t>(</t>
    </r>
    <r>
      <rPr>
        <sz val="12"/>
        <color theme="1"/>
        <rFont val="標楷體"/>
        <family val="4"/>
        <charset val="136"/>
      </rPr>
      <t>總計</t>
    </r>
    <r>
      <rPr>
        <sz val="12"/>
        <color theme="1"/>
        <rFont val="Times New Roman"/>
        <family val="1"/>
      </rPr>
      <t>)</t>
    </r>
    <r>
      <rPr>
        <sz val="12"/>
        <color theme="1"/>
        <rFont val="標楷體"/>
        <family val="4"/>
        <charset val="136"/>
      </rPr>
      <t>」第</t>
    </r>
    <r>
      <rPr>
        <sz val="12"/>
        <color theme="1"/>
        <rFont val="Times New Roman"/>
        <family val="1"/>
      </rPr>
      <t>(17)</t>
    </r>
    <r>
      <rPr>
        <sz val="12"/>
        <color theme="1"/>
        <rFont val="標楷體"/>
        <family val="4"/>
        <charset val="136"/>
      </rPr>
      <t>欄第</t>
    </r>
    <r>
      <rPr>
        <sz val="12"/>
        <color theme="1"/>
        <rFont val="Times New Roman"/>
        <family val="1"/>
      </rPr>
      <t>(29)</t>
    </r>
    <r>
      <rPr>
        <sz val="12"/>
        <color theme="1"/>
        <rFont val="標楷體"/>
        <family val="4"/>
        <charset val="136"/>
      </rPr>
      <t>列</t>
    </r>
    <phoneticPr fontId="30" type="noConversion"/>
  </si>
  <si>
    <r>
      <t xml:space="preserve">0.1.2.3.6.5 </t>
    </r>
    <r>
      <rPr>
        <sz val="12"/>
        <color theme="1"/>
        <rFont val="標楷體"/>
        <family val="4"/>
        <charset val="136"/>
      </rPr>
      <t>私募股權基金</t>
    </r>
    <phoneticPr fontId="30" type="noConversion"/>
  </si>
  <si>
    <r>
      <rPr>
        <sz val="12"/>
        <color theme="1"/>
        <rFont val="標楷體"/>
        <family val="4"/>
        <charset val="136"/>
      </rPr>
      <t>「表</t>
    </r>
    <r>
      <rPr>
        <sz val="12"/>
        <color theme="1"/>
        <rFont val="Times New Roman"/>
        <family val="1"/>
      </rPr>
      <t>12-2</t>
    </r>
    <r>
      <rPr>
        <sz val="12"/>
        <color theme="1"/>
        <rFont val="標楷體"/>
        <family val="4"/>
        <charset val="136"/>
      </rPr>
      <t>：受益憑證及國外表彰基金餘額明細表</t>
    </r>
    <r>
      <rPr>
        <sz val="12"/>
        <color theme="1"/>
        <rFont val="Times New Roman"/>
        <family val="1"/>
      </rPr>
      <t>(</t>
    </r>
    <r>
      <rPr>
        <sz val="12"/>
        <color theme="1"/>
        <rFont val="標楷體"/>
        <family val="4"/>
        <charset val="136"/>
      </rPr>
      <t>總計</t>
    </r>
    <r>
      <rPr>
        <sz val="12"/>
        <color theme="1"/>
        <rFont val="Times New Roman"/>
        <family val="1"/>
      </rPr>
      <t>)</t>
    </r>
    <r>
      <rPr>
        <sz val="12"/>
        <color theme="1"/>
        <rFont val="標楷體"/>
        <family val="4"/>
        <charset val="136"/>
      </rPr>
      <t>」第</t>
    </r>
    <r>
      <rPr>
        <sz val="12"/>
        <color theme="1"/>
        <rFont val="Times New Roman"/>
        <family val="1"/>
      </rPr>
      <t>(17)</t>
    </r>
    <r>
      <rPr>
        <sz val="12"/>
        <color theme="1"/>
        <rFont val="標楷體"/>
        <family val="4"/>
        <charset val="136"/>
      </rPr>
      <t>欄第</t>
    </r>
    <r>
      <rPr>
        <sz val="12"/>
        <color theme="1"/>
        <rFont val="Times New Roman"/>
        <family val="1"/>
      </rPr>
      <t>(30)</t>
    </r>
    <r>
      <rPr>
        <sz val="12"/>
        <color theme="1"/>
        <rFont val="標楷體"/>
        <family val="4"/>
        <charset val="136"/>
      </rPr>
      <t>列</t>
    </r>
    <r>
      <rPr>
        <sz val="12"/>
        <color theme="1"/>
        <rFont val="Times New Roman"/>
        <family val="1"/>
      </rPr>
      <t>+</t>
    </r>
    <r>
      <rPr>
        <sz val="12"/>
        <color theme="1"/>
        <rFont val="標楷體"/>
        <family val="4"/>
        <charset val="136"/>
      </rPr>
      <t>「表</t>
    </r>
    <r>
      <rPr>
        <sz val="12"/>
        <color theme="1"/>
        <rFont val="Times New Roman"/>
        <family val="1"/>
      </rPr>
      <t>30-14-1</t>
    </r>
    <r>
      <rPr>
        <sz val="12"/>
        <color theme="1"/>
        <rFont val="標楷體"/>
        <family val="4"/>
        <charset val="136"/>
      </rPr>
      <t>：公司上市股票及基金</t>
    </r>
    <r>
      <rPr>
        <sz val="12"/>
        <color theme="1"/>
        <rFont val="標楷體"/>
        <family val="1"/>
        <charset val="136"/>
      </rPr>
      <t>β</t>
    </r>
    <r>
      <rPr>
        <sz val="12"/>
        <color theme="1"/>
        <rFont val="標楷體"/>
        <family val="4"/>
        <charset val="136"/>
      </rPr>
      <t>值計算表」國內發行其投資區域包含國外之私募基金</t>
    </r>
    <r>
      <rPr>
        <sz val="12"/>
        <color theme="1"/>
        <rFont val="Times New Roman"/>
        <family val="1"/>
      </rPr>
      <t>--</t>
    </r>
    <r>
      <rPr>
        <sz val="12"/>
        <color theme="1"/>
        <rFont val="標楷體"/>
        <family val="4"/>
        <charset val="136"/>
      </rPr>
      <t>具控制與從屬關係</t>
    </r>
    <phoneticPr fontId="30" type="noConversion"/>
  </si>
  <si>
    <r>
      <t xml:space="preserve">0.1.2.3.6.6 </t>
    </r>
    <r>
      <rPr>
        <sz val="12"/>
        <color theme="1"/>
        <rFont val="標楷體"/>
        <family val="4"/>
        <charset val="136"/>
      </rPr>
      <t>私募債權基金</t>
    </r>
    <phoneticPr fontId="30" type="noConversion"/>
  </si>
  <si>
    <r>
      <rPr>
        <sz val="12"/>
        <color theme="1"/>
        <rFont val="標楷體"/>
        <family val="4"/>
        <charset val="136"/>
      </rPr>
      <t>「表</t>
    </r>
    <r>
      <rPr>
        <sz val="12"/>
        <color theme="1"/>
        <rFont val="Times New Roman"/>
        <family val="1"/>
      </rPr>
      <t>12-2</t>
    </r>
    <r>
      <rPr>
        <sz val="12"/>
        <color theme="1"/>
        <rFont val="標楷體"/>
        <family val="4"/>
        <charset val="136"/>
      </rPr>
      <t>：受益憑證及國外表彰基金餘額明細表</t>
    </r>
    <r>
      <rPr>
        <sz val="12"/>
        <color theme="1"/>
        <rFont val="Times New Roman"/>
        <family val="1"/>
      </rPr>
      <t>(</t>
    </r>
    <r>
      <rPr>
        <sz val="12"/>
        <color theme="1"/>
        <rFont val="標楷體"/>
        <family val="4"/>
        <charset val="136"/>
      </rPr>
      <t>總計</t>
    </r>
    <r>
      <rPr>
        <sz val="12"/>
        <color theme="1"/>
        <rFont val="Times New Roman"/>
        <family val="1"/>
      </rPr>
      <t>)</t>
    </r>
    <r>
      <rPr>
        <sz val="12"/>
        <color theme="1"/>
        <rFont val="標楷體"/>
        <family val="4"/>
        <charset val="136"/>
      </rPr>
      <t>」第</t>
    </r>
    <r>
      <rPr>
        <sz val="12"/>
        <color theme="1"/>
        <rFont val="Times New Roman"/>
        <family val="1"/>
      </rPr>
      <t>(17)</t>
    </r>
    <r>
      <rPr>
        <sz val="12"/>
        <color theme="1"/>
        <rFont val="標楷體"/>
        <family val="4"/>
        <charset val="136"/>
      </rPr>
      <t>欄第</t>
    </r>
    <r>
      <rPr>
        <sz val="12"/>
        <color theme="1"/>
        <rFont val="Times New Roman"/>
        <family val="1"/>
      </rPr>
      <t>(31)</t>
    </r>
    <r>
      <rPr>
        <sz val="12"/>
        <color theme="1"/>
        <rFont val="標楷體"/>
        <family val="4"/>
        <charset val="136"/>
      </rPr>
      <t>列</t>
    </r>
    <phoneticPr fontId="30" type="noConversion"/>
  </si>
  <si>
    <r>
      <t xml:space="preserve">0.1.2.3.6.7 </t>
    </r>
    <r>
      <rPr>
        <sz val="12"/>
        <color theme="1"/>
        <rFont val="標楷體"/>
        <family val="4"/>
        <charset val="136"/>
      </rPr>
      <t>不動產私募基金</t>
    </r>
    <phoneticPr fontId="30" type="noConversion"/>
  </si>
  <si>
    <r>
      <rPr>
        <sz val="12"/>
        <color theme="1"/>
        <rFont val="標楷體"/>
        <family val="4"/>
        <charset val="136"/>
      </rPr>
      <t>「表</t>
    </r>
    <r>
      <rPr>
        <sz val="12"/>
        <color theme="1"/>
        <rFont val="Times New Roman"/>
        <family val="1"/>
      </rPr>
      <t>12-2</t>
    </r>
    <r>
      <rPr>
        <sz val="12"/>
        <color theme="1"/>
        <rFont val="標楷體"/>
        <family val="4"/>
        <charset val="136"/>
      </rPr>
      <t>：受益憑證及國外表彰基金餘額明細表</t>
    </r>
    <r>
      <rPr>
        <sz val="12"/>
        <color theme="1"/>
        <rFont val="Times New Roman"/>
        <family val="1"/>
      </rPr>
      <t>(</t>
    </r>
    <r>
      <rPr>
        <sz val="12"/>
        <color theme="1"/>
        <rFont val="標楷體"/>
        <family val="4"/>
        <charset val="136"/>
      </rPr>
      <t>總計</t>
    </r>
    <r>
      <rPr>
        <sz val="12"/>
        <color theme="1"/>
        <rFont val="Times New Roman"/>
        <family val="1"/>
      </rPr>
      <t>)</t>
    </r>
    <r>
      <rPr>
        <sz val="12"/>
        <color theme="1"/>
        <rFont val="標楷體"/>
        <family val="4"/>
        <charset val="136"/>
      </rPr>
      <t>」第</t>
    </r>
    <r>
      <rPr>
        <sz val="12"/>
        <color theme="1"/>
        <rFont val="Times New Roman"/>
        <family val="1"/>
      </rPr>
      <t>(17)</t>
    </r>
    <r>
      <rPr>
        <sz val="12"/>
        <color theme="1"/>
        <rFont val="標楷體"/>
        <family val="4"/>
        <charset val="136"/>
      </rPr>
      <t>欄第</t>
    </r>
    <r>
      <rPr>
        <sz val="12"/>
        <color theme="1"/>
        <rFont val="Times New Roman"/>
        <family val="1"/>
      </rPr>
      <t>(32)</t>
    </r>
    <r>
      <rPr>
        <sz val="12"/>
        <color theme="1"/>
        <rFont val="標楷體"/>
        <family val="4"/>
        <charset val="136"/>
      </rPr>
      <t>列</t>
    </r>
    <phoneticPr fontId="30" type="noConversion"/>
  </si>
  <si>
    <r>
      <t xml:space="preserve">0.1.2.3.6.8 </t>
    </r>
    <r>
      <rPr>
        <sz val="12"/>
        <color theme="1"/>
        <rFont val="標楷體"/>
        <family val="4"/>
        <charset val="136"/>
      </rPr>
      <t>基礎建設基金</t>
    </r>
    <phoneticPr fontId="30" type="noConversion"/>
  </si>
  <si>
    <r>
      <rPr>
        <sz val="12"/>
        <color theme="1"/>
        <rFont val="標楷體"/>
        <family val="4"/>
        <charset val="136"/>
      </rPr>
      <t>「表</t>
    </r>
    <r>
      <rPr>
        <sz val="12"/>
        <color theme="1"/>
        <rFont val="Times New Roman"/>
        <family val="1"/>
      </rPr>
      <t>05-1</t>
    </r>
    <r>
      <rPr>
        <sz val="12"/>
        <color theme="1"/>
        <rFont val="標楷體"/>
        <family val="4"/>
        <charset val="136"/>
      </rPr>
      <t>：資金運用表」第</t>
    </r>
    <r>
      <rPr>
        <sz val="12"/>
        <color theme="1"/>
        <rFont val="Times New Roman"/>
        <family val="1"/>
      </rPr>
      <t>(5)</t>
    </r>
    <r>
      <rPr>
        <sz val="12"/>
        <color theme="1"/>
        <rFont val="標楷體"/>
        <family val="4"/>
        <charset val="136"/>
      </rPr>
      <t>欄第</t>
    </r>
    <r>
      <rPr>
        <sz val="12"/>
        <color theme="1"/>
        <rFont val="Times New Roman"/>
        <family val="1"/>
      </rPr>
      <t>(175)</t>
    </r>
    <r>
      <rPr>
        <sz val="12"/>
        <color theme="1"/>
        <rFont val="標楷體"/>
        <family val="4"/>
        <charset val="136"/>
      </rPr>
      <t>列</t>
    </r>
    <phoneticPr fontId="30" type="noConversion"/>
  </si>
  <si>
    <r>
      <t xml:space="preserve">0.1.2.3.6.9 </t>
    </r>
    <r>
      <rPr>
        <sz val="12"/>
        <color theme="1"/>
        <rFont val="標楷體"/>
        <family val="4"/>
        <charset val="136"/>
      </rPr>
      <t>對沖基金</t>
    </r>
    <phoneticPr fontId="30" type="noConversion"/>
  </si>
  <si>
    <r>
      <rPr>
        <sz val="12"/>
        <color theme="1"/>
        <rFont val="標楷體"/>
        <family val="4"/>
        <charset val="136"/>
      </rPr>
      <t>「表</t>
    </r>
    <r>
      <rPr>
        <sz val="12"/>
        <color theme="1"/>
        <rFont val="Times New Roman"/>
        <family val="1"/>
      </rPr>
      <t>05-1</t>
    </r>
    <r>
      <rPr>
        <sz val="12"/>
        <color theme="1"/>
        <rFont val="標楷體"/>
        <family val="4"/>
        <charset val="136"/>
      </rPr>
      <t>：資金運用表」第</t>
    </r>
    <r>
      <rPr>
        <sz val="12"/>
        <color theme="1"/>
        <rFont val="Times New Roman"/>
        <family val="1"/>
      </rPr>
      <t>(5)</t>
    </r>
    <r>
      <rPr>
        <sz val="12"/>
        <color theme="1"/>
        <rFont val="標楷體"/>
        <family val="4"/>
        <charset val="136"/>
      </rPr>
      <t>欄第</t>
    </r>
    <r>
      <rPr>
        <sz val="12"/>
        <color theme="1"/>
        <rFont val="Times New Roman"/>
        <family val="1"/>
      </rPr>
      <t>(177)</t>
    </r>
    <r>
      <rPr>
        <sz val="12"/>
        <color theme="1"/>
        <rFont val="標楷體"/>
        <family val="4"/>
        <charset val="136"/>
      </rPr>
      <t>列</t>
    </r>
    <phoneticPr fontId="30" type="noConversion"/>
  </si>
  <si>
    <r>
      <t xml:space="preserve">0.1.2.4 </t>
    </r>
    <r>
      <rPr>
        <sz val="12"/>
        <color theme="1"/>
        <rFont val="標楷體"/>
        <family val="4"/>
        <charset val="136"/>
      </rPr>
      <t>不動產</t>
    </r>
    <phoneticPr fontId="28" type="noConversion"/>
  </si>
  <si>
    <r>
      <t xml:space="preserve">0.1.2.4.1 </t>
    </r>
    <r>
      <rPr>
        <sz val="12"/>
        <color theme="1"/>
        <rFont val="標楷體"/>
        <family val="4"/>
        <charset val="136"/>
      </rPr>
      <t>不動產</t>
    </r>
    <r>
      <rPr>
        <sz val="12"/>
        <color theme="1"/>
        <rFont val="Times New Roman"/>
        <family val="1"/>
      </rPr>
      <t>(</t>
    </r>
    <r>
      <rPr>
        <sz val="12"/>
        <color theme="1"/>
        <rFont val="標楷體"/>
        <family val="4"/>
        <charset val="136"/>
      </rPr>
      <t>除</t>
    </r>
    <r>
      <rPr>
        <sz val="12"/>
        <color theme="1"/>
        <rFont val="Times New Roman"/>
        <family val="1"/>
      </rPr>
      <t>0.1.2.4.2</t>
    </r>
    <r>
      <rPr>
        <sz val="12"/>
        <color theme="1"/>
        <rFont val="標楷體"/>
        <family val="4"/>
        <charset val="136"/>
      </rPr>
      <t>外</t>
    </r>
    <r>
      <rPr>
        <sz val="12"/>
        <color theme="1"/>
        <rFont val="Times New Roman"/>
        <family val="1"/>
      </rPr>
      <t>)</t>
    </r>
    <phoneticPr fontId="30" type="noConversion"/>
  </si>
  <si>
    <r>
      <rPr>
        <sz val="12"/>
        <color theme="1"/>
        <rFont val="標楷體"/>
        <family val="4"/>
        <charset val="136"/>
      </rPr>
      <t>「表</t>
    </r>
    <r>
      <rPr>
        <sz val="12"/>
        <color theme="1"/>
        <rFont val="Times New Roman"/>
        <family val="1"/>
      </rPr>
      <t>13-2</t>
    </r>
    <r>
      <rPr>
        <sz val="12"/>
        <color theme="1"/>
        <rFont val="標楷體"/>
        <family val="4"/>
        <charset val="136"/>
      </rPr>
      <t>：不動產餘額明細表</t>
    </r>
    <r>
      <rPr>
        <sz val="12"/>
        <color theme="1"/>
        <rFont val="Times New Roman"/>
        <family val="1"/>
      </rPr>
      <t>(</t>
    </r>
    <r>
      <rPr>
        <sz val="12"/>
        <color theme="1"/>
        <rFont val="標楷體"/>
        <family val="4"/>
        <charset val="136"/>
      </rPr>
      <t>總計</t>
    </r>
    <r>
      <rPr>
        <sz val="12"/>
        <color theme="1"/>
        <rFont val="Times New Roman"/>
        <family val="1"/>
      </rPr>
      <t>)</t>
    </r>
    <r>
      <rPr>
        <sz val="12"/>
        <color theme="1"/>
        <rFont val="標楷體"/>
        <family val="4"/>
        <charset val="136"/>
      </rPr>
      <t>」第</t>
    </r>
    <r>
      <rPr>
        <sz val="12"/>
        <color theme="1"/>
        <rFont val="Times New Roman"/>
        <family val="1"/>
      </rPr>
      <t>(16)</t>
    </r>
    <r>
      <rPr>
        <sz val="12"/>
        <color theme="1"/>
        <rFont val="標楷體"/>
        <family val="4"/>
        <charset val="136"/>
      </rPr>
      <t>欄第</t>
    </r>
    <r>
      <rPr>
        <sz val="12"/>
        <color theme="1"/>
        <rFont val="Times New Roman"/>
        <family val="1"/>
      </rPr>
      <t>(15+16)</t>
    </r>
    <r>
      <rPr>
        <sz val="12"/>
        <color theme="1"/>
        <rFont val="標楷體"/>
        <family val="4"/>
        <charset val="136"/>
      </rPr>
      <t>列</t>
    </r>
    <r>
      <rPr>
        <sz val="12"/>
        <color theme="1"/>
        <rFont val="Times New Roman"/>
        <family val="1"/>
      </rPr>
      <t>+</t>
    </r>
    <r>
      <rPr>
        <sz val="12"/>
        <color theme="1"/>
        <rFont val="標楷體"/>
        <family val="4"/>
        <charset val="136"/>
      </rPr>
      <t>「表</t>
    </r>
    <r>
      <rPr>
        <sz val="12"/>
        <color theme="1"/>
        <rFont val="Times New Roman"/>
        <family val="1"/>
      </rPr>
      <t>30-8-3</t>
    </r>
    <r>
      <rPr>
        <sz val="12"/>
        <color theme="1"/>
        <rFont val="標楷體"/>
        <family val="4"/>
        <charset val="136"/>
      </rPr>
      <t>：不動產投資採市價評價計入自有資本調整計算表」第</t>
    </r>
    <r>
      <rPr>
        <sz val="12"/>
        <color theme="1"/>
        <rFont val="Times New Roman"/>
        <family val="1"/>
      </rPr>
      <t>(11)</t>
    </r>
    <r>
      <rPr>
        <sz val="12"/>
        <color theme="1"/>
        <rFont val="標楷體"/>
        <family val="4"/>
        <charset val="136"/>
      </rPr>
      <t>欄第</t>
    </r>
    <r>
      <rPr>
        <sz val="12"/>
        <color theme="1"/>
        <rFont val="Times New Roman"/>
        <family val="1"/>
      </rPr>
      <t>(9+10)</t>
    </r>
    <r>
      <rPr>
        <sz val="12"/>
        <color theme="1"/>
        <rFont val="標楷體"/>
        <family val="4"/>
        <charset val="136"/>
      </rPr>
      <t>列</t>
    </r>
    <r>
      <rPr>
        <sz val="12"/>
        <color theme="1"/>
        <rFont val="Times New Roman"/>
        <family val="1"/>
      </rPr>
      <t>-</t>
    </r>
    <r>
      <rPr>
        <sz val="12"/>
        <color theme="1"/>
        <rFont val="標楷體"/>
        <family val="4"/>
        <charset val="136"/>
      </rPr>
      <t>「表</t>
    </r>
    <r>
      <rPr>
        <sz val="12"/>
        <color theme="1"/>
        <rFont val="Times New Roman"/>
        <family val="1"/>
      </rPr>
      <t>30-8-4</t>
    </r>
    <r>
      <rPr>
        <sz val="12"/>
        <color theme="1"/>
        <rFont val="標楷體"/>
        <family val="4"/>
        <charset val="136"/>
      </rPr>
      <t>：投資用不動產為素地或未能符合即時利用並有收益認定基準且報經主管機關核准展延期限者加計風險資本額調整計算表」第</t>
    </r>
    <r>
      <rPr>
        <sz val="12"/>
        <color theme="1"/>
        <rFont val="Times New Roman"/>
        <family val="1"/>
      </rPr>
      <t>(2)</t>
    </r>
    <r>
      <rPr>
        <sz val="12"/>
        <color theme="1"/>
        <rFont val="標楷體"/>
        <family val="4"/>
        <charset val="136"/>
      </rPr>
      <t>欄第</t>
    </r>
    <r>
      <rPr>
        <sz val="12"/>
        <color theme="1"/>
        <rFont val="Times New Roman"/>
        <family val="1"/>
      </rPr>
      <t>(6+7)</t>
    </r>
    <r>
      <rPr>
        <sz val="12"/>
        <color theme="1"/>
        <rFont val="標楷體"/>
        <family val="4"/>
        <charset val="136"/>
      </rPr>
      <t>列</t>
    </r>
    <phoneticPr fontId="30" type="noConversion"/>
  </si>
  <si>
    <r>
      <t xml:space="preserve">0.1.2.4.2 </t>
    </r>
    <r>
      <rPr>
        <sz val="12"/>
        <color theme="1"/>
        <rFont val="標楷體"/>
        <family val="4"/>
        <charset val="136"/>
      </rPr>
      <t>不動產投資為素地或未能符合即時利用並有收益認定基準者</t>
    </r>
    <phoneticPr fontId="30" type="noConversion"/>
  </si>
  <si>
    <r>
      <rPr>
        <sz val="12"/>
        <color theme="1"/>
        <rFont val="標楷體"/>
        <family val="4"/>
        <charset val="136"/>
      </rPr>
      <t>「表</t>
    </r>
    <r>
      <rPr>
        <sz val="12"/>
        <color theme="1"/>
        <rFont val="Times New Roman"/>
        <family val="1"/>
      </rPr>
      <t>30-8-4</t>
    </r>
    <r>
      <rPr>
        <sz val="12"/>
        <color theme="1"/>
        <rFont val="標楷體"/>
        <family val="4"/>
        <charset val="136"/>
      </rPr>
      <t>：投資用不動產為素地或未能符合即時利用並有收益認定基準且報經主管機關核准展延期限者加計風險資本額調整計算表」第</t>
    </r>
    <r>
      <rPr>
        <sz val="12"/>
        <color theme="1"/>
        <rFont val="Times New Roman"/>
        <family val="1"/>
      </rPr>
      <t>(2)</t>
    </r>
    <r>
      <rPr>
        <sz val="12"/>
        <color theme="1"/>
        <rFont val="標楷體"/>
        <family val="4"/>
        <charset val="136"/>
      </rPr>
      <t>欄第</t>
    </r>
    <r>
      <rPr>
        <sz val="12"/>
        <color theme="1"/>
        <rFont val="Times New Roman"/>
        <family val="1"/>
      </rPr>
      <t>(6+7)</t>
    </r>
    <r>
      <rPr>
        <sz val="12"/>
        <color theme="1"/>
        <rFont val="標楷體"/>
        <family val="4"/>
        <charset val="136"/>
      </rPr>
      <t>列</t>
    </r>
    <phoneticPr fontId="30" type="noConversion"/>
  </si>
  <si>
    <r>
      <t xml:space="preserve">0.1.2.5 </t>
    </r>
    <r>
      <rPr>
        <sz val="12"/>
        <color theme="1"/>
        <rFont val="標楷體"/>
        <family val="4"/>
        <charset val="136"/>
      </rPr>
      <t>放款</t>
    </r>
    <phoneticPr fontId="28" type="noConversion"/>
  </si>
  <si>
    <r>
      <t xml:space="preserve">0.1.2.5.1 </t>
    </r>
    <r>
      <rPr>
        <sz val="12"/>
        <color theme="1"/>
        <rFont val="標楷體"/>
        <family val="4"/>
        <charset val="136"/>
      </rPr>
      <t>放款</t>
    </r>
    <r>
      <rPr>
        <sz val="12"/>
        <color theme="1"/>
        <rFont val="Times New Roman"/>
        <family val="1"/>
      </rPr>
      <t>(</t>
    </r>
    <r>
      <rPr>
        <sz val="12"/>
        <color theme="1"/>
        <rFont val="標楷體"/>
        <family val="4"/>
        <charset val="136"/>
      </rPr>
      <t>除</t>
    </r>
    <r>
      <rPr>
        <sz val="12"/>
        <color theme="1"/>
        <rFont val="Times New Roman"/>
        <family val="1"/>
      </rPr>
      <t>0.1.2.5.2</t>
    </r>
    <r>
      <rPr>
        <sz val="12"/>
        <color theme="1"/>
        <rFont val="標楷體"/>
        <family val="4"/>
        <charset val="136"/>
      </rPr>
      <t>外</t>
    </r>
    <r>
      <rPr>
        <sz val="12"/>
        <color theme="1"/>
        <rFont val="Times New Roman"/>
        <family val="1"/>
      </rPr>
      <t>)</t>
    </r>
    <phoneticPr fontId="28" type="noConversion"/>
  </si>
  <si>
    <r>
      <rPr>
        <sz val="12"/>
        <color theme="1"/>
        <rFont val="標楷體"/>
        <family val="4"/>
        <charset val="136"/>
      </rPr>
      <t>「表</t>
    </r>
    <r>
      <rPr>
        <sz val="12"/>
        <color theme="1"/>
        <rFont val="Times New Roman"/>
        <family val="1"/>
      </rPr>
      <t>05-1</t>
    </r>
    <r>
      <rPr>
        <sz val="12"/>
        <color theme="1"/>
        <rFont val="標楷體"/>
        <family val="4"/>
        <charset val="136"/>
      </rPr>
      <t>：資金運用表」第</t>
    </r>
    <r>
      <rPr>
        <sz val="12"/>
        <color theme="1"/>
        <rFont val="Times New Roman"/>
        <family val="1"/>
      </rPr>
      <t>(5)</t>
    </r>
    <r>
      <rPr>
        <sz val="12"/>
        <color theme="1"/>
        <rFont val="標楷體"/>
        <family val="4"/>
        <charset val="136"/>
      </rPr>
      <t>欄第</t>
    </r>
    <r>
      <rPr>
        <sz val="12"/>
        <color theme="1"/>
        <rFont val="Times New Roman"/>
        <family val="1"/>
      </rPr>
      <t>(102+169+216)</t>
    </r>
    <r>
      <rPr>
        <sz val="12"/>
        <color theme="1"/>
        <rFont val="標楷體"/>
        <family val="4"/>
        <charset val="136"/>
      </rPr>
      <t>列－「表</t>
    </r>
    <r>
      <rPr>
        <sz val="12"/>
        <color theme="1"/>
        <rFont val="Times New Roman"/>
        <family val="1"/>
      </rPr>
      <t>13-4</t>
    </r>
    <r>
      <rPr>
        <sz val="12"/>
        <color theme="1"/>
        <rFont val="標楷體"/>
        <family val="4"/>
        <charset val="136"/>
      </rPr>
      <t>：國外及大陸地區不動產投資情形明細表」第</t>
    </r>
    <r>
      <rPr>
        <sz val="12"/>
        <color theme="1"/>
        <rFont val="Times New Roman"/>
        <family val="1"/>
      </rPr>
      <t>(11)</t>
    </r>
    <r>
      <rPr>
        <sz val="12"/>
        <color theme="1"/>
        <rFont val="標楷體"/>
        <family val="4"/>
        <charset val="136"/>
      </rPr>
      <t>欄第</t>
    </r>
    <r>
      <rPr>
        <sz val="12"/>
        <color theme="1"/>
        <rFont val="Times New Roman"/>
        <family val="1"/>
      </rPr>
      <t>(</t>
    </r>
    <r>
      <rPr>
        <sz val="12"/>
        <color theme="1"/>
        <rFont val="標楷體"/>
        <family val="4"/>
        <charset val="136"/>
      </rPr>
      <t>合計</t>
    </r>
    <r>
      <rPr>
        <sz val="12"/>
        <color theme="1"/>
        <rFont val="Times New Roman"/>
        <family val="1"/>
      </rPr>
      <t>)</t>
    </r>
    <r>
      <rPr>
        <sz val="12"/>
        <color theme="1"/>
        <rFont val="標楷體"/>
        <family val="4"/>
        <charset val="136"/>
      </rPr>
      <t>列</t>
    </r>
    <phoneticPr fontId="30" type="noConversion"/>
  </si>
  <si>
    <r>
      <t xml:space="preserve">0.1.2.5.2 </t>
    </r>
    <r>
      <rPr>
        <sz val="12"/>
        <color theme="1"/>
        <rFont val="標楷體"/>
        <family val="4"/>
        <charset val="136"/>
      </rPr>
      <t>經由投資特定目的公司以貸款方式取得國外及大陸地區不動產</t>
    </r>
    <phoneticPr fontId="28" type="noConversion"/>
  </si>
  <si>
    <r>
      <rPr>
        <sz val="12"/>
        <color theme="1"/>
        <rFont val="標楷體"/>
        <family val="4"/>
        <charset val="136"/>
      </rPr>
      <t>「表</t>
    </r>
    <r>
      <rPr>
        <sz val="12"/>
        <color theme="1"/>
        <rFont val="Times New Roman"/>
        <family val="1"/>
      </rPr>
      <t>13-4</t>
    </r>
    <r>
      <rPr>
        <sz val="12"/>
        <color theme="1"/>
        <rFont val="標楷體"/>
        <family val="4"/>
        <charset val="136"/>
      </rPr>
      <t>：國外及大陸地區不動產投資情形明細表」第</t>
    </r>
    <r>
      <rPr>
        <sz val="12"/>
        <color theme="1"/>
        <rFont val="Times New Roman"/>
        <family val="1"/>
      </rPr>
      <t>(11)</t>
    </r>
    <r>
      <rPr>
        <sz val="12"/>
        <color theme="1"/>
        <rFont val="標楷體"/>
        <family val="4"/>
        <charset val="136"/>
      </rPr>
      <t>欄第</t>
    </r>
    <r>
      <rPr>
        <sz val="12"/>
        <color theme="1"/>
        <rFont val="Times New Roman"/>
        <family val="1"/>
      </rPr>
      <t>(</t>
    </r>
    <r>
      <rPr>
        <sz val="12"/>
        <color theme="1"/>
        <rFont val="標楷體"/>
        <family val="4"/>
        <charset val="136"/>
      </rPr>
      <t>合計</t>
    </r>
    <r>
      <rPr>
        <sz val="12"/>
        <color theme="1"/>
        <rFont val="Times New Roman"/>
        <family val="1"/>
      </rPr>
      <t>)</t>
    </r>
    <r>
      <rPr>
        <sz val="12"/>
        <color theme="1"/>
        <rFont val="標楷體"/>
        <family val="4"/>
        <charset val="136"/>
      </rPr>
      <t>列</t>
    </r>
    <phoneticPr fontId="30" type="noConversion"/>
  </si>
  <si>
    <r>
      <t xml:space="preserve">0.1.2.6 </t>
    </r>
    <r>
      <rPr>
        <sz val="12"/>
        <color theme="1"/>
        <rFont val="標楷體"/>
        <family val="4"/>
        <charset val="136"/>
      </rPr>
      <t>應收票據</t>
    </r>
    <phoneticPr fontId="28" type="noConversion"/>
  </si>
  <si>
    <r>
      <rPr>
        <sz val="12"/>
        <color theme="1"/>
        <rFont val="標楷體"/>
        <family val="4"/>
        <charset val="136"/>
      </rPr>
      <t>「表</t>
    </r>
    <r>
      <rPr>
        <sz val="12"/>
        <color theme="1"/>
        <rFont val="Times New Roman"/>
        <family val="1"/>
      </rPr>
      <t>03</t>
    </r>
    <r>
      <rPr>
        <sz val="12"/>
        <color theme="1"/>
        <rFont val="標楷體"/>
        <family val="4"/>
        <charset val="136"/>
      </rPr>
      <t>：資產負債表」第</t>
    </r>
    <r>
      <rPr>
        <sz val="12"/>
        <color theme="1"/>
        <rFont val="Times New Roman"/>
        <family val="1"/>
      </rPr>
      <t>(7)</t>
    </r>
    <r>
      <rPr>
        <sz val="12"/>
        <color theme="1"/>
        <rFont val="標楷體"/>
        <family val="4"/>
        <charset val="136"/>
      </rPr>
      <t>欄第</t>
    </r>
    <r>
      <rPr>
        <sz val="12"/>
        <color theme="1"/>
        <rFont val="Times New Roman"/>
        <family val="1"/>
      </rPr>
      <t>(5)</t>
    </r>
    <r>
      <rPr>
        <sz val="12"/>
        <color theme="1"/>
        <rFont val="標楷體"/>
        <family val="4"/>
        <charset val="136"/>
      </rPr>
      <t>列</t>
    </r>
    <phoneticPr fontId="30" type="noConversion"/>
  </si>
  <si>
    <r>
      <t>0.1.2.7.1 ETF-</t>
    </r>
    <r>
      <rPr>
        <sz val="12"/>
        <color theme="1"/>
        <rFont val="標楷體"/>
        <family val="4"/>
        <charset val="136"/>
      </rPr>
      <t>股票型</t>
    </r>
  </si>
  <si>
    <r>
      <rPr>
        <sz val="12"/>
        <color theme="1"/>
        <rFont val="標楷體"/>
        <family val="4"/>
        <charset val="136"/>
      </rPr>
      <t>「表</t>
    </r>
    <r>
      <rPr>
        <sz val="12"/>
        <color theme="1"/>
        <rFont val="Times New Roman"/>
        <family val="1"/>
      </rPr>
      <t>05-1</t>
    </r>
    <r>
      <rPr>
        <sz val="12"/>
        <color theme="1"/>
        <rFont val="標楷體"/>
        <family val="4"/>
        <charset val="136"/>
      </rPr>
      <t>：資金運用表」第</t>
    </r>
    <r>
      <rPr>
        <sz val="12"/>
        <color theme="1"/>
        <rFont val="Times New Roman"/>
        <family val="1"/>
      </rPr>
      <t>(11)</t>
    </r>
    <r>
      <rPr>
        <sz val="12"/>
        <color theme="1"/>
        <rFont val="標楷體"/>
        <family val="4"/>
        <charset val="136"/>
      </rPr>
      <t>欄第</t>
    </r>
    <r>
      <rPr>
        <sz val="12"/>
        <color theme="1"/>
        <rFont val="Times New Roman"/>
        <family val="1"/>
      </rPr>
      <t>(24)</t>
    </r>
    <r>
      <rPr>
        <sz val="12"/>
        <color theme="1"/>
        <rFont val="標楷體"/>
        <family val="4"/>
        <charset val="136"/>
      </rPr>
      <t>列－「表</t>
    </r>
    <r>
      <rPr>
        <sz val="12"/>
        <color theme="1"/>
        <rFont val="Times New Roman"/>
        <family val="1"/>
      </rPr>
      <t>30-14-1</t>
    </r>
    <r>
      <rPr>
        <sz val="12"/>
        <color theme="1"/>
        <rFont val="標楷體"/>
        <family val="4"/>
        <charset val="136"/>
      </rPr>
      <t>：公司上市股票及基金</t>
    </r>
    <r>
      <rPr>
        <sz val="12"/>
        <color theme="1"/>
        <rFont val="Times New Roman"/>
        <family val="1"/>
      </rPr>
      <t>β</t>
    </r>
    <r>
      <rPr>
        <sz val="12"/>
        <color theme="1"/>
        <rFont val="標楷體"/>
        <family val="4"/>
        <charset val="136"/>
      </rPr>
      <t>值計算表」國內發行其投資區域包含國外之</t>
    </r>
    <r>
      <rPr>
        <sz val="12"/>
        <color theme="1"/>
        <rFont val="Times New Roman"/>
        <family val="1"/>
      </rPr>
      <t>ETF-</t>
    </r>
    <r>
      <rPr>
        <sz val="12"/>
        <color theme="1"/>
        <rFont val="標楷體"/>
        <family val="4"/>
        <charset val="136"/>
      </rPr>
      <t>股票型</t>
    </r>
    <r>
      <rPr>
        <sz val="12"/>
        <color theme="1"/>
        <rFont val="Times New Roman"/>
        <family val="1"/>
      </rPr>
      <t>--</t>
    </r>
    <r>
      <rPr>
        <sz val="12"/>
        <color theme="1"/>
        <rFont val="標楷體"/>
        <family val="4"/>
        <charset val="136"/>
      </rPr>
      <t>具控制與從屬關係</t>
    </r>
  </si>
  <si>
    <r>
      <t>0.1.2.7.2 ETF-</t>
    </r>
    <r>
      <rPr>
        <sz val="12"/>
        <color theme="1"/>
        <rFont val="標楷體"/>
        <family val="4"/>
        <charset val="136"/>
      </rPr>
      <t>債券型</t>
    </r>
  </si>
  <si>
    <r>
      <rPr>
        <sz val="12"/>
        <color theme="1"/>
        <rFont val="標楷體"/>
        <family val="4"/>
        <charset val="136"/>
      </rPr>
      <t>「表</t>
    </r>
    <r>
      <rPr>
        <sz val="12"/>
        <color theme="1"/>
        <rFont val="Times New Roman"/>
        <family val="1"/>
      </rPr>
      <t>05-1</t>
    </r>
    <r>
      <rPr>
        <sz val="12"/>
        <color theme="1"/>
        <rFont val="標楷體"/>
        <family val="4"/>
        <charset val="136"/>
      </rPr>
      <t>：資金運用表」第</t>
    </r>
    <r>
      <rPr>
        <sz val="12"/>
        <color theme="1"/>
        <rFont val="Times New Roman"/>
        <family val="1"/>
      </rPr>
      <t>(5)</t>
    </r>
    <r>
      <rPr>
        <sz val="12"/>
        <color theme="1"/>
        <rFont val="標楷體"/>
        <family val="4"/>
        <charset val="136"/>
      </rPr>
      <t>欄第</t>
    </r>
    <r>
      <rPr>
        <sz val="12"/>
        <color theme="1"/>
        <rFont val="Times New Roman"/>
        <family val="1"/>
      </rPr>
      <t>(25)</t>
    </r>
    <r>
      <rPr>
        <sz val="12"/>
        <color theme="1"/>
        <rFont val="標楷體"/>
        <family val="4"/>
        <charset val="136"/>
      </rPr>
      <t>列－「表</t>
    </r>
    <r>
      <rPr>
        <sz val="12"/>
        <color theme="1"/>
        <rFont val="Times New Roman"/>
        <family val="1"/>
      </rPr>
      <t>30-14-1</t>
    </r>
    <r>
      <rPr>
        <sz val="12"/>
        <color theme="1"/>
        <rFont val="標楷體"/>
        <family val="4"/>
        <charset val="136"/>
      </rPr>
      <t>：公司上市股票及基金</t>
    </r>
    <r>
      <rPr>
        <sz val="12"/>
        <color theme="1"/>
        <rFont val="Times New Roman"/>
        <family val="1"/>
      </rPr>
      <t>β</t>
    </r>
    <r>
      <rPr>
        <sz val="12"/>
        <color theme="1"/>
        <rFont val="標楷體"/>
        <family val="4"/>
        <charset val="136"/>
      </rPr>
      <t>值計算表」國內發行其投資區域包含國外之</t>
    </r>
    <r>
      <rPr>
        <sz val="12"/>
        <color theme="1"/>
        <rFont val="Times New Roman"/>
        <family val="1"/>
      </rPr>
      <t>ETF-</t>
    </r>
    <r>
      <rPr>
        <sz val="12"/>
        <color theme="1"/>
        <rFont val="標楷體"/>
        <family val="4"/>
        <charset val="136"/>
      </rPr>
      <t>債券型</t>
    </r>
    <r>
      <rPr>
        <sz val="12"/>
        <color theme="1"/>
        <rFont val="Times New Roman"/>
        <family val="1"/>
      </rPr>
      <t>--</t>
    </r>
    <r>
      <rPr>
        <sz val="12"/>
        <color theme="1"/>
        <rFont val="標楷體"/>
        <family val="4"/>
        <charset val="136"/>
      </rPr>
      <t>具控制與從屬關係</t>
    </r>
  </si>
  <si>
    <r>
      <t>0.1.2.7.3 ETF-</t>
    </r>
    <r>
      <rPr>
        <sz val="12"/>
        <color theme="1"/>
        <rFont val="標楷體"/>
        <family val="4"/>
        <charset val="136"/>
      </rPr>
      <t>其他型</t>
    </r>
  </si>
  <si>
    <r>
      <rPr>
        <sz val="12"/>
        <color theme="1"/>
        <rFont val="標楷體"/>
        <family val="4"/>
        <charset val="136"/>
      </rPr>
      <t>「表</t>
    </r>
    <r>
      <rPr>
        <sz val="12"/>
        <color theme="1"/>
        <rFont val="Times New Roman"/>
        <family val="1"/>
      </rPr>
      <t>05-1</t>
    </r>
    <r>
      <rPr>
        <sz val="12"/>
        <color theme="1"/>
        <rFont val="標楷體"/>
        <family val="4"/>
        <charset val="136"/>
      </rPr>
      <t>：資金運用表」第</t>
    </r>
    <r>
      <rPr>
        <sz val="12"/>
        <color theme="1"/>
        <rFont val="Times New Roman"/>
        <family val="1"/>
      </rPr>
      <t>(5)</t>
    </r>
    <r>
      <rPr>
        <sz val="12"/>
        <color theme="1"/>
        <rFont val="標楷體"/>
        <family val="4"/>
        <charset val="136"/>
      </rPr>
      <t>欄第</t>
    </r>
    <r>
      <rPr>
        <sz val="12"/>
        <color theme="1"/>
        <rFont val="Times New Roman"/>
        <family val="1"/>
      </rPr>
      <t>(26)</t>
    </r>
    <r>
      <rPr>
        <sz val="12"/>
        <color theme="1"/>
        <rFont val="標楷體"/>
        <family val="4"/>
        <charset val="136"/>
      </rPr>
      <t>列－「表</t>
    </r>
    <r>
      <rPr>
        <sz val="12"/>
        <color theme="1"/>
        <rFont val="Times New Roman"/>
        <family val="1"/>
      </rPr>
      <t>30-14-1</t>
    </r>
    <r>
      <rPr>
        <sz val="12"/>
        <color theme="1"/>
        <rFont val="標楷體"/>
        <family val="4"/>
        <charset val="136"/>
      </rPr>
      <t>：公司上市股票及基金</t>
    </r>
    <r>
      <rPr>
        <sz val="12"/>
        <color theme="1"/>
        <rFont val="Times New Roman"/>
        <family val="1"/>
      </rPr>
      <t>β</t>
    </r>
    <r>
      <rPr>
        <sz val="12"/>
        <color theme="1"/>
        <rFont val="標楷體"/>
        <family val="4"/>
        <charset val="136"/>
      </rPr>
      <t>值計算表」國內發行其投資區域包含國外之</t>
    </r>
    <r>
      <rPr>
        <sz val="12"/>
        <color theme="1"/>
        <rFont val="Times New Roman"/>
        <family val="1"/>
      </rPr>
      <t>ETF-</t>
    </r>
    <r>
      <rPr>
        <sz val="12"/>
        <color theme="1"/>
        <rFont val="標楷體"/>
        <family val="4"/>
        <charset val="136"/>
      </rPr>
      <t>其他型</t>
    </r>
    <r>
      <rPr>
        <sz val="12"/>
        <color theme="1"/>
        <rFont val="Times New Roman"/>
        <family val="1"/>
      </rPr>
      <t>--</t>
    </r>
    <r>
      <rPr>
        <sz val="12"/>
        <color theme="1"/>
        <rFont val="標楷體"/>
        <family val="4"/>
        <charset val="136"/>
      </rPr>
      <t>具控制與從屬關係</t>
    </r>
  </si>
  <si>
    <r>
      <t xml:space="preserve">0.1.2.7.4 </t>
    </r>
    <r>
      <rPr>
        <sz val="12"/>
        <color theme="1"/>
        <rFont val="標楷體"/>
        <family val="4"/>
        <charset val="136"/>
      </rPr>
      <t>國外</t>
    </r>
    <r>
      <rPr>
        <sz val="12"/>
        <color theme="1"/>
        <rFont val="Times New Roman"/>
        <family val="1"/>
      </rPr>
      <t>ETF</t>
    </r>
  </si>
  <si>
    <r>
      <t>0.1.2.7.4.1 ETF-</t>
    </r>
    <r>
      <rPr>
        <sz val="12"/>
        <color theme="1"/>
        <rFont val="標楷體"/>
        <family val="4"/>
        <charset val="136"/>
      </rPr>
      <t>股票型</t>
    </r>
  </si>
  <si>
    <r>
      <rPr>
        <sz val="12"/>
        <color theme="1"/>
        <rFont val="標楷體"/>
        <family val="4"/>
        <charset val="136"/>
      </rPr>
      <t>「表</t>
    </r>
    <r>
      <rPr>
        <sz val="12"/>
        <color theme="1"/>
        <rFont val="Times New Roman"/>
        <family val="1"/>
      </rPr>
      <t>05-1</t>
    </r>
    <r>
      <rPr>
        <sz val="12"/>
        <color theme="1"/>
        <rFont val="標楷體"/>
        <family val="4"/>
        <charset val="136"/>
      </rPr>
      <t>：資金運用表」第</t>
    </r>
    <r>
      <rPr>
        <sz val="12"/>
        <color theme="1"/>
        <rFont val="Times New Roman"/>
        <family val="1"/>
      </rPr>
      <t>(11)</t>
    </r>
    <r>
      <rPr>
        <sz val="12"/>
        <color theme="1"/>
        <rFont val="標楷體"/>
        <family val="4"/>
        <charset val="136"/>
      </rPr>
      <t>欄第</t>
    </r>
    <r>
      <rPr>
        <sz val="12"/>
        <color theme="1"/>
        <rFont val="Times New Roman"/>
        <family val="1"/>
      </rPr>
      <t>(178)</t>
    </r>
    <r>
      <rPr>
        <sz val="12"/>
        <color theme="1"/>
        <rFont val="標楷體"/>
        <family val="4"/>
        <charset val="136"/>
      </rPr>
      <t>列</t>
    </r>
    <r>
      <rPr>
        <sz val="12"/>
        <color theme="1"/>
        <rFont val="Times New Roman"/>
        <family val="1"/>
      </rPr>
      <t>+</t>
    </r>
    <r>
      <rPr>
        <sz val="12"/>
        <color theme="1"/>
        <rFont val="標楷體"/>
        <family val="4"/>
        <charset val="136"/>
      </rPr>
      <t>「表</t>
    </r>
    <r>
      <rPr>
        <sz val="12"/>
        <color theme="1"/>
        <rFont val="Times New Roman"/>
        <family val="1"/>
      </rPr>
      <t>30-14-1</t>
    </r>
    <r>
      <rPr>
        <sz val="12"/>
        <color theme="1"/>
        <rFont val="標楷體"/>
        <family val="4"/>
        <charset val="136"/>
      </rPr>
      <t>：公司上市股票及基金</t>
    </r>
    <r>
      <rPr>
        <sz val="12"/>
        <color theme="1"/>
        <rFont val="Times New Roman"/>
        <family val="1"/>
      </rPr>
      <t>β</t>
    </r>
    <r>
      <rPr>
        <sz val="12"/>
        <color theme="1"/>
        <rFont val="標楷體"/>
        <family val="4"/>
        <charset val="136"/>
      </rPr>
      <t>值計算表」國內發行其投資區域包含國外之</t>
    </r>
    <r>
      <rPr>
        <sz val="12"/>
        <color theme="1"/>
        <rFont val="Times New Roman"/>
        <family val="1"/>
      </rPr>
      <t>ETF-</t>
    </r>
    <r>
      <rPr>
        <sz val="12"/>
        <color theme="1"/>
        <rFont val="標楷體"/>
        <family val="4"/>
        <charset val="136"/>
      </rPr>
      <t>股票型</t>
    </r>
    <r>
      <rPr>
        <sz val="12"/>
        <color theme="1"/>
        <rFont val="Times New Roman"/>
        <family val="1"/>
      </rPr>
      <t>--</t>
    </r>
    <r>
      <rPr>
        <sz val="12"/>
        <color theme="1"/>
        <rFont val="標楷體"/>
        <family val="4"/>
        <charset val="136"/>
      </rPr>
      <t>具控制與從屬關係</t>
    </r>
  </si>
  <si>
    <r>
      <t>0.1.2.7.4.2 ETF-</t>
    </r>
    <r>
      <rPr>
        <sz val="12"/>
        <color theme="1"/>
        <rFont val="標楷體"/>
        <family val="4"/>
        <charset val="136"/>
      </rPr>
      <t>債券型</t>
    </r>
  </si>
  <si>
    <r>
      <rPr>
        <sz val="12"/>
        <color theme="1"/>
        <rFont val="標楷體"/>
        <family val="4"/>
        <charset val="136"/>
      </rPr>
      <t>「表</t>
    </r>
    <r>
      <rPr>
        <sz val="12"/>
        <color theme="1"/>
        <rFont val="Times New Roman"/>
        <family val="1"/>
      </rPr>
      <t>05-1</t>
    </r>
    <r>
      <rPr>
        <sz val="12"/>
        <color theme="1"/>
        <rFont val="標楷體"/>
        <family val="4"/>
        <charset val="136"/>
      </rPr>
      <t>：資金運用表」第</t>
    </r>
    <r>
      <rPr>
        <sz val="12"/>
        <color theme="1"/>
        <rFont val="Times New Roman"/>
        <family val="1"/>
      </rPr>
      <t>(5)</t>
    </r>
    <r>
      <rPr>
        <sz val="12"/>
        <color theme="1"/>
        <rFont val="標楷體"/>
        <family val="4"/>
        <charset val="136"/>
      </rPr>
      <t>欄第</t>
    </r>
    <r>
      <rPr>
        <sz val="12"/>
        <color theme="1"/>
        <rFont val="Times New Roman"/>
        <family val="1"/>
      </rPr>
      <t>(179)</t>
    </r>
    <r>
      <rPr>
        <sz val="12"/>
        <color theme="1"/>
        <rFont val="標楷體"/>
        <family val="4"/>
        <charset val="136"/>
      </rPr>
      <t>列</t>
    </r>
    <r>
      <rPr>
        <sz val="12"/>
        <color theme="1"/>
        <rFont val="Times New Roman"/>
        <family val="1"/>
      </rPr>
      <t>+</t>
    </r>
    <r>
      <rPr>
        <sz val="12"/>
        <color theme="1"/>
        <rFont val="標楷體"/>
        <family val="4"/>
        <charset val="136"/>
      </rPr>
      <t>「表</t>
    </r>
    <r>
      <rPr>
        <sz val="12"/>
        <color theme="1"/>
        <rFont val="Times New Roman"/>
        <family val="1"/>
      </rPr>
      <t>30-14-1</t>
    </r>
    <r>
      <rPr>
        <sz val="12"/>
        <color theme="1"/>
        <rFont val="標楷體"/>
        <family val="4"/>
        <charset val="136"/>
      </rPr>
      <t>：公司上市股票及基金</t>
    </r>
    <r>
      <rPr>
        <sz val="12"/>
        <color theme="1"/>
        <rFont val="Times New Roman"/>
        <family val="1"/>
      </rPr>
      <t>β</t>
    </r>
    <r>
      <rPr>
        <sz val="12"/>
        <color theme="1"/>
        <rFont val="標楷體"/>
        <family val="4"/>
        <charset val="136"/>
      </rPr>
      <t>值計算表」國內發行其投資區域包含國外之</t>
    </r>
    <r>
      <rPr>
        <sz val="12"/>
        <color theme="1"/>
        <rFont val="Times New Roman"/>
        <family val="1"/>
      </rPr>
      <t>ETF-</t>
    </r>
    <r>
      <rPr>
        <sz val="12"/>
        <color theme="1"/>
        <rFont val="標楷體"/>
        <family val="4"/>
        <charset val="136"/>
      </rPr>
      <t>債券型</t>
    </r>
    <r>
      <rPr>
        <sz val="12"/>
        <color theme="1"/>
        <rFont val="Times New Roman"/>
        <family val="1"/>
      </rPr>
      <t>--</t>
    </r>
    <r>
      <rPr>
        <sz val="12"/>
        <color theme="1"/>
        <rFont val="標楷體"/>
        <family val="4"/>
        <charset val="136"/>
      </rPr>
      <t>具控制與從屬關係</t>
    </r>
  </si>
  <si>
    <r>
      <t>0.1.2.7.4.3 ETF-</t>
    </r>
    <r>
      <rPr>
        <sz val="12"/>
        <color theme="1"/>
        <rFont val="標楷體"/>
        <family val="4"/>
        <charset val="136"/>
      </rPr>
      <t>其他型</t>
    </r>
  </si>
  <si>
    <r>
      <rPr>
        <sz val="12"/>
        <color theme="1"/>
        <rFont val="標楷體"/>
        <family val="4"/>
        <charset val="136"/>
      </rPr>
      <t>「表</t>
    </r>
    <r>
      <rPr>
        <sz val="12"/>
        <color theme="1"/>
        <rFont val="Times New Roman"/>
        <family val="1"/>
      </rPr>
      <t>05-1</t>
    </r>
    <r>
      <rPr>
        <sz val="12"/>
        <color theme="1"/>
        <rFont val="標楷體"/>
        <family val="4"/>
        <charset val="136"/>
      </rPr>
      <t>：資金運用表」第</t>
    </r>
    <r>
      <rPr>
        <sz val="12"/>
        <color theme="1"/>
        <rFont val="Times New Roman"/>
        <family val="1"/>
      </rPr>
      <t>(5)</t>
    </r>
    <r>
      <rPr>
        <sz val="12"/>
        <color theme="1"/>
        <rFont val="標楷體"/>
        <family val="4"/>
        <charset val="136"/>
      </rPr>
      <t>欄第</t>
    </r>
    <r>
      <rPr>
        <sz val="12"/>
        <color theme="1"/>
        <rFont val="Times New Roman"/>
        <family val="1"/>
      </rPr>
      <t>(180)</t>
    </r>
    <r>
      <rPr>
        <sz val="12"/>
        <color theme="1"/>
        <rFont val="標楷體"/>
        <family val="4"/>
        <charset val="136"/>
      </rPr>
      <t>列</t>
    </r>
    <r>
      <rPr>
        <sz val="12"/>
        <color theme="1"/>
        <rFont val="Times New Roman"/>
        <family val="1"/>
      </rPr>
      <t>+</t>
    </r>
    <r>
      <rPr>
        <sz val="12"/>
        <color theme="1"/>
        <rFont val="標楷體"/>
        <family val="4"/>
        <charset val="136"/>
      </rPr>
      <t>「表</t>
    </r>
    <r>
      <rPr>
        <sz val="12"/>
        <color theme="1"/>
        <rFont val="Times New Roman"/>
        <family val="1"/>
      </rPr>
      <t>30-14-1</t>
    </r>
    <r>
      <rPr>
        <sz val="12"/>
        <color theme="1"/>
        <rFont val="標楷體"/>
        <family val="4"/>
        <charset val="136"/>
      </rPr>
      <t>：公司上市股票及基金</t>
    </r>
    <r>
      <rPr>
        <sz val="12"/>
        <color theme="1"/>
        <rFont val="Times New Roman"/>
        <family val="1"/>
      </rPr>
      <t>β</t>
    </r>
    <r>
      <rPr>
        <sz val="12"/>
        <color theme="1"/>
        <rFont val="標楷體"/>
        <family val="4"/>
        <charset val="136"/>
      </rPr>
      <t>值計算表」國內發行其投資區域包含國外之</t>
    </r>
    <r>
      <rPr>
        <sz val="12"/>
        <color theme="1"/>
        <rFont val="Times New Roman"/>
        <family val="1"/>
      </rPr>
      <t>ETF-</t>
    </r>
    <r>
      <rPr>
        <sz val="12"/>
        <color theme="1"/>
        <rFont val="標楷體"/>
        <family val="4"/>
        <charset val="136"/>
      </rPr>
      <t>其他型</t>
    </r>
    <r>
      <rPr>
        <sz val="12"/>
        <color theme="1"/>
        <rFont val="Times New Roman"/>
        <family val="1"/>
      </rPr>
      <t>--</t>
    </r>
    <r>
      <rPr>
        <sz val="12"/>
        <color theme="1"/>
        <rFont val="標楷體"/>
        <family val="4"/>
        <charset val="136"/>
      </rPr>
      <t>具控制與從屬關係</t>
    </r>
  </si>
  <si>
    <r>
      <t>0.1.2.8.1 ETN-</t>
    </r>
    <r>
      <rPr>
        <sz val="12"/>
        <color theme="1"/>
        <rFont val="標楷體"/>
        <family val="4"/>
        <charset val="136"/>
      </rPr>
      <t>投資標的市場於國內</t>
    </r>
  </si>
  <si>
    <r>
      <rPr>
        <sz val="12"/>
        <color theme="1"/>
        <rFont val="標楷體"/>
        <family val="4"/>
        <charset val="136"/>
      </rPr>
      <t>「表</t>
    </r>
    <r>
      <rPr>
        <sz val="12"/>
        <color theme="1"/>
        <rFont val="Times New Roman"/>
        <family val="1"/>
      </rPr>
      <t>05-1</t>
    </r>
    <r>
      <rPr>
        <sz val="12"/>
        <color theme="1"/>
        <rFont val="標楷體"/>
        <family val="4"/>
        <charset val="136"/>
      </rPr>
      <t>：資金運用表」第</t>
    </r>
    <r>
      <rPr>
        <sz val="12"/>
        <color theme="1"/>
        <rFont val="Times New Roman"/>
        <family val="1"/>
      </rPr>
      <t>(5)</t>
    </r>
    <r>
      <rPr>
        <sz val="12"/>
        <color theme="1"/>
        <rFont val="標楷體"/>
        <family val="4"/>
        <charset val="136"/>
      </rPr>
      <t>欄第</t>
    </r>
    <r>
      <rPr>
        <sz val="12"/>
        <color theme="1"/>
        <rFont val="Times New Roman"/>
        <family val="1"/>
      </rPr>
      <t>(27)</t>
    </r>
    <r>
      <rPr>
        <sz val="12"/>
        <color theme="1"/>
        <rFont val="標楷體"/>
        <family val="4"/>
        <charset val="136"/>
      </rPr>
      <t>列</t>
    </r>
    <r>
      <rPr>
        <sz val="12"/>
        <color theme="1"/>
        <rFont val="Times New Roman"/>
        <family val="1"/>
      </rPr>
      <t>-</t>
    </r>
    <r>
      <rPr>
        <sz val="12"/>
        <color theme="1"/>
        <rFont val="標楷體"/>
        <family val="4"/>
        <charset val="136"/>
      </rPr>
      <t>「表</t>
    </r>
    <r>
      <rPr>
        <sz val="12"/>
        <color theme="1"/>
        <rFont val="Times New Roman"/>
        <family val="1"/>
      </rPr>
      <t>30-14-1</t>
    </r>
    <r>
      <rPr>
        <sz val="12"/>
        <color theme="1"/>
        <rFont val="標楷體"/>
        <family val="4"/>
        <charset val="136"/>
      </rPr>
      <t>：公司上市股票及基金</t>
    </r>
    <r>
      <rPr>
        <sz val="12"/>
        <color theme="1"/>
        <rFont val="Times New Roman"/>
        <family val="1"/>
      </rPr>
      <t>β</t>
    </r>
    <r>
      <rPr>
        <sz val="12"/>
        <color theme="1"/>
        <rFont val="標楷體"/>
        <family val="4"/>
        <charset val="136"/>
      </rPr>
      <t>值計算表」國內發行其投資區域包含國外之</t>
    </r>
    <r>
      <rPr>
        <sz val="12"/>
        <color theme="1"/>
        <rFont val="Times New Roman"/>
        <family val="1"/>
      </rPr>
      <t>ETN--</t>
    </r>
    <r>
      <rPr>
        <sz val="12"/>
        <color theme="1"/>
        <rFont val="標楷體"/>
        <family val="4"/>
        <charset val="136"/>
      </rPr>
      <t>具控制與從屬關係</t>
    </r>
  </si>
  <si>
    <r>
      <t>0.1.2.8.2 ETN-</t>
    </r>
    <r>
      <rPr>
        <sz val="12"/>
        <color theme="1"/>
        <rFont val="標楷體"/>
        <family val="4"/>
        <charset val="136"/>
      </rPr>
      <t>投資標的市場於國外</t>
    </r>
  </si>
  <si>
    <r>
      <rPr>
        <sz val="12"/>
        <color theme="1"/>
        <rFont val="標楷體"/>
        <family val="4"/>
        <charset val="136"/>
      </rPr>
      <t>「表</t>
    </r>
    <r>
      <rPr>
        <sz val="12"/>
        <color theme="1"/>
        <rFont val="Times New Roman"/>
        <family val="1"/>
      </rPr>
      <t>30-14-1</t>
    </r>
    <r>
      <rPr>
        <sz val="12"/>
        <color theme="1"/>
        <rFont val="標楷體"/>
        <family val="4"/>
        <charset val="136"/>
      </rPr>
      <t>：公司上市股票及基金</t>
    </r>
    <r>
      <rPr>
        <sz val="12"/>
        <color theme="1"/>
        <rFont val="Times New Roman"/>
        <family val="1"/>
      </rPr>
      <t>β</t>
    </r>
    <r>
      <rPr>
        <sz val="12"/>
        <color theme="1"/>
        <rFont val="標楷體"/>
        <family val="4"/>
        <charset val="136"/>
      </rPr>
      <t>值計算表」國內發行其投資區域包含國外之</t>
    </r>
    <r>
      <rPr>
        <sz val="12"/>
        <color theme="1"/>
        <rFont val="Times New Roman"/>
        <family val="1"/>
      </rPr>
      <t>ETN--</t>
    </r>
    <r>
      <rPr>
        <sz val="12"/>
        <color theme="1"/>
        <rFont val="標楷體"/>
        <family val="4"/>
        <charset val="136"/>
      </rPr>
      <t>具控制與從屬關係</t>
    </r>
  </si>
  <si>
    <r>
      <t xml:space="preserve">0.1.2.9 </t>
    </r>
    <r>
      <rPr>
        <sz val="12"/>
        <color theme="1"/>
        <rFont val="標楷體"/>
        <family val="4"/>
        <charset val="136"/>
      </rPr>
      <t>其他投資</t>
    </r>
    <phoneticPr fontId="28" type="noConversion"/>
  </si>
  <si>
    <r>
      <t xml:space="preserve">0.1.2.9.1 </t>
    </r>
    <r>
      <rPr>
        <sz val="12"/>
        <color theme="1"/>
        <rFont val="標楷體"/>
        <family val="4"/>
        <charset val="136"/>
      </rPr>
      <t>信託受益權</t>
    </r>
    <phoneticPr fontId="28" type="noConversion"/>
  </si>
  <si>
    <r>
      <rPr>
        <sz val="12"/>
        <color theme="1"/>
        <rFont val="標楷體"/>
        <family val="4"/>
        <charset val="136"/>
      </rPr>
      <t>「表</t>
    </r>
    <r>
      <rPr>
        <sz val="12"/>
        <color theme="1"/>
        <rFont val="Times New Roman"/>
        <family val="1"/>
      </rPr>
      <t>05-1</t>
    </r>
    <r>
      <rPr>
        <sz val="12"/>
        <color theme="1"/>
        <rFont val="標楷體"/>
        <family val="4"/>
        <charset val="136"/>
      </rPr>
      <t>：資金運用表」第</t>
    </r>
    <r>
      <rPr>
        <sz val="12"/>
        <color theme="1"/>
        <rFont val="Times New Roman"/>
        <family val="1"/>
      </rPr>
      <t>(5)</t>
    </r>
    <r>
      <rPr>
        <sz val="12"/>
        <color theme="1"/>
        <rFont val="標楷體"/>
        <family val="4"/>
        <charset val="136"/>
      </rPr>
      <t>欄第</t>
    </r>
    <r>
      <rPr>
        <sz val="12"/>
        <color theme="1"/>
        <rFont val="Times New Roman"/>
        <family val="1"/>
      </rPr>
      <t>(195)</t>
    </r>
    <r>
      <rPr>
        <sz val="12"/>
        <color theme="1"/>
        <rFont val="標楷體"/>
        <family val="4"/>
        <charset val="136"/>
      </rPr>
      <t>列</t>
    </r>
    <phoneticPr fontId="30" type="noConversion"/>
  </si>
  <si>
    <r>
      <t xml:space="preserve">0.1.2.9.2 </t>
    </r>
    <r>
      <rPr>
        <sz val="12"/>
        <color theme="1"/>
        <rFont val="標楷體"/>
        <family val="4"/>
        <charset val="136"/>
      </rPr>
      <t>組合式存款</t>
    </r>
    <phoneticPr fontId="28" type="noConversion"/>
  </si>
  <si>
    <r>
      <t>0.1.2.9.2.1 "100%"</t>
    </r>
    <r>
      <rPr>
        <sz val="12"/>
        <color theme="1"/>
        <rFont val="標楷體"/>
        <family val="4"/>
        <charset val="136"/>
      </rPr>
      <t>保本組合式存款</t>
    </r>
    <phoneticPr fontId="30" type="noConversion"/>
  </si>
  <si>
    <r>
      <rPr>
        <sz val="12"/>
        <color theme="1"/>
        <rFont val="標楷體"/>
        <family val="4"/>
        <charset val="136"/>
      </rPr>
      <t>風險資本額計算來源「表</t>
    </r>
    <r>
      <rPr>
        <sz val="12"/>
        <color theme="1"/>
        <rFont val="Times New Roman"/>
        <family val="1"/>
      </rPr>
      <t>30-3-3</t>
    </r>
    <r>
      <rPr>
        <sz val="12"/>
        <color theme="1"/>
        <rFont val="標楷體"/>
        <family val="4"/>
        <charset val="136"/>
      </rPr>
      <t>：組合式存款風險資本額計算表」第</t>
    </r>
    <r>
      <rPr>
        <sz val="12"/>
        <color theme="1"/>
        <rFont val="Times New Roman"/>
        <family val="1"/>
      </rPr>
      <t>(9)</t>
    </r>
    <r>
      <rPr>
        <sz val="12"/>
        <color theme="1"/>
        <rFont val="標楷體"/>
        <family val="4"/>
        <charset val="136"/>
      </rPr>
      <t>欄第</t>
    </r>
    <r>
      <rPr>
        <sz val="12"/>
        <color theme="1"/>
        <rFont val="Times New Roman"/>
        <family val="1"/>
      </rPr>
      <t>(22)</t>
    </r>
    <r>
      <rPr>
        <sz val="12"/>
        <color theme="1"/>
        <rFont val="標楷體"/>
        <family val="4"/>
        <charset val="136"/>
      </rPr>
      <t>列</t>
    </r>
    <phoneticPr fontId="30" type="noConversion"/>
  </si>
  <si>
    <r>
      <t>0.1.2.9.2.2 "90%"</t>
    </r>
    <r>
      <rPr>
        <sz val="12"/>
        <color theme="1"/>
        <rFont val="標楷體"/>
        <family val="4"/>
        <charset val="136"/>
      </rPr>
      <t>保本組合式存款</t>
    </r>
    <phoneticPr fontId="30" type="noConversion"/>
  </si>
  <si>
    <r>
      <rPr>
        <sz val="12"/>
        <color theme="1"/>
        <rFont val="標楷體"/>
        <family val="4"/>
        <charset val="136"/>
      </rPr>
      <t>風險資本額計算來源「表</t>
    </r>
    <r>
      <rPr>
        <sz val="12"/>
        <color theme="1"/>
        <rFont val="Times New Roman"/>
        <family val="1"/>
      </rPr>
      <t>30-3-3</t>
    </r>
    <r>
      <rPr>
        <sz val="12"/>
        <color theme="1"/>
        <rFont val="標楷體"/>
        <family val="4"/>
        <charset val="136"/>
      </rPr>
      <t>：組合式存款風險資本額計算表」第</t>
    </r>
    <r>
      <rPr>
        <sz val="12"/>
        <color theme="1"/>
        <rFont val="Times New Roman"/>
        <family val="1"/>
      </rPr>
      <t>(9)</t>
    </r>
    <r>
      <rPr>
        <sz val="12"/>
        <color theme="1"/>
        <rFont val="標楷體"/>
        <family val="4"/>
        <charset val="136"/>
      </rPr>
      <t>欄第</t>
    </r>
    <r>
      <rPr>
        <sz val="12"/>
        <color theme="1"/>
        <rFont val="Times New Roman"/>
        <family val="1"/>
      </rPr>
      <t>(44)</t>
    </r>
    <r>
      <rPr>
        <sz val="12"/>
        <color theme="1"/>
        <rFont val="標楷體"/>
        <family val="4"/>
        <charset val="136"/>
      </rPr>
      <t>列</t>
    </r>
    <phoneticPr fontId="30" type="noConversion"/>
  </si>
  <si>
    <r>
      <t xml:space="preserve">0.1.2.9.3 </t>
    </r>
    <r>
      <rPr>
        <sz val="12"/>
        <color theme="1"/>
        <rFont val="標楷體"/>
        <family val="4"/>
        <charset val="136"/>
      </rPr>
      <t>其他</t>
    </r>
    <phoneticPr fontId="28" type="noConversion"/>
  </si>
  <si>
    <r>
      <t xml:space="preserve">0.1.2.9.3.1 </t>
    </r>
    <r>
      <rPr>
        <sz val="12"/>
        <color theme="1"/>
        <rFont val="標楷體"/>
        <family val="4"/>
        <charset val="136"/>
      </rPr>
      <t>專案運用、公共及社會福利事業與其他主管機關核准項目</t>
    </r>
    <phoneticPr fontId="28" type="noConversion"/>
  </si>
  <si>
    <r>
      <rPr>
        <sz val="12"/>
        <color theme="1"/>
        <rFont val="標楷體"/>
        <family val="4"/>
        <charset val="136"/>
      </rPr>
      <t>「表</t>
    </r>
    <r>
      <rPr>
        <sz val="12"/>
        <color theme="1"/>
        <rFont val="Times New Roman"/>
        <family val="1"/>
      </rPr>
      <t>05-1</t>
    </r>
    <r>
      <rPr>
        <sz val="12"/>
        <color theme="1"/>
        <rFont val="標楷體"/>
        <family val="4"/>
        <charset val="136"/>
      </rPr>
      <t>：資金運用表」第</t>
    </r>
    <r>
      <rPr>
        <sz val="12"/>
        <color theme="1"/>
        <rFont val="Times New Roman"/>
        <family val="1"/>
      </rPr>
      <t>(5)</t>
    </r>
    <r>
      <rPr>
        <sz val="12"/>
        <color theme="1"/>
        <rFont val="標楷體"/>
        <family val="4"/>
        <charset val="136"/>
      </rPr>
      <t>欄第</t>
    </r>
    <r>
      <rPr>
        <sz val="12"/>
        <color theme="1"/>
        <rFont val="Times New Roman"/>
        <family val="1"/>
      </rPr>
      <t>(211)</t>
    </r>
    <r>
      <rPr>
        <sz val="12"/>
        <color theme="1"/>
        <rFont val="標楷體"/>
        <family val="4"/>
        <charset val="136"/>
      </rPr>
      <t>列</t>
    </r>
    <phoneticPr fontId="30" type="noConversion"/>
  </si>
  <si>
    <r>
      <t xml:space="preserve">0.1.2.9.3.2 </t>
    </r>
    <r>
      <rPr>
        <sz val="12"/>
        <color theme="1"/>
        <rFont val="標楷體"/>
        <family val="4"/>
        <charset val="136"/>
      </rPr>
      <t>公共投資</t>
    </r>
    <r>
      <rPr>
        <sz val="12"/>
        <color theme="1"/>
        <rFont val="新細明體"/>
        <family val="1"/>
        <charset val="136"/>
      </rPr>
      <t>、</t>
    </r>
    <r>
      <rPr>
        <sz val="12"/>
        <color theme="1"/>
        <rFont val="Times New Roman"/>
        <family val="1"/>
      </rPr>
      <t>5+2</t>
    </r>
    <r>
      <rPr>
        <sz val="12"/>
        <color theme="1"/>
        <rFont val="標楷體"/>
        <family val="4"/>
        <charset val="136"/>
      </rPr>
      <t>及六大核心產業</t>
    </r>
    <r>
      <rPr>
        <sz val="12"/>
        <color theme="1"/>
        <rFont val="Times New Roman"/>
        <family val="1"/>
      </rPr>
      <t>(</t>
    </r>
    <r>
      <rPr>
        <sz val="12"/>
        <color theme="1"/>
        <rFont val="標楷體"/>
        <family val="4"/>
        <charset val="136"/>
      </rPr>
      <t>註</t>
    </r>
    <r>
      <rPr>
        <sz val="12"/>
        <color theme="1"/>
        <rFont val="Times New Roman"/>
        <family val="1"/>
      </rPr>
      <t>5)</t>
    </r>
    <phoneticPr fontId="28" type="noConversion"/>
  </si>
  <si>
    <r>
      <rPr>
        <sz val="12"/>
        <color theme="1"/>
        <rFont val="標楷體"/>
        <family val="4"/>
        <charset val="136"/>
      </rPr>
      <t>「表</t>
    </r>
    <r>
      <rPr>
        <sz val="12"/>
        <color theme="1"/>
        <rFont val="Times New Roman"/>
        <family val="1"/>
      </rPr>
      <t>05-1</t>
    </r>
    <r>
      <rPr>
        <sz val="12"/>
        <color theme="1"/>
        <rFont val="標楷體"/>
        <family val="4"/>
        <charset val="136"/>
      </rPr>
      <t>：資金運用表」第</t>
    </r>
    <r>
      <rPr>
        <sz val="12"/>
        <color theme="1"/>
        <rFont val="Times New Roman"/>
        <family val="1"/>
      </rPr>
      <t>(5)</t>
    </r>
    <r>
      <rPr>
        <sz val="12"/>
        <color theme="1"/>
        <rFont val="標楷體"/>
        <family val="4"/>
        <charset val="136"/>
      </rPr>
      <t>欄第</t>
    </r>
    <r>
      <rPr>
        <sz val="12"/>
        <color theme="1"/>
        <rFont val="Times New Roman"/>
        <family val="1"/>
      </rPr>
      <t>(219)</t>
    </r>
    <r>
      <rPr>
        <sz val="12"/>
        <color theme="1"/>
        <rFont val="標楷體"/>
        <family val="4"/>
        <charset val="136"/>
      </rPr>
      <t>列</t>
    </r>
    <phoneticPr fontId="30" type="noConversion"/>
  </si>
  <si>
    <r>
      <t xml:space="preserve">0.1.2.9.3.3 </t>
    </r>
    <r>
      <rPr>
        <sz val="12"/>
        <color theme="1"/>
        <rFont val="標楷體"/>
        <family val="4"/>
        <charset val="136"/>
      </rPr>
      <t>其他</t>
    </r>
    <phoneticPr fontId="28" type="noConversion"/>
  </si>
  <si>
    <r>
      <rPr>
        <sz val="12"/>
        <color theme="1"/>
        <rFont val="標楷體"/>
        <family val="4"/>
        <charset val="136"/>
      </rPr>
      <t>「表</t>
    </r>
    <r>
      <rPr>
        <sz val="12"/>
        <color theme="1"/>
        <rFont val="Times New Roman"/>
        <family val="1"/>
      </rPr>
      <t>05-1</t>
    </r>
    <r>
      <rPr>
        <sz val="12"/>
        <color theme="1"/>
        <rFont val="標楷體"/>
        <family val="4"/>
        <charset val="136"/>
      </rPr>
      <t>：資金運用表」第</t>
    </r>
    <r>
      <rPr>
        <sz val="12"/>
        <color theme="1"/>
        <rFont val="Times New Roman"/>
        <family val="1"/>
      </rPr>
      <t>(5)</t>
    </r>
    <r>
      <rPr>
        <sz val="12"/>
        <color theme="1"/>
        <rFont val="標楷體"/>
        <family val="4"/>
        <charset val="136"/>
      </rPr>
      <t>欄第</t>
    </r>
    <r>
      <rPr>
        <sz val="12"/>
        <color theme="1"/>
        <rFont val="Times New Roman"/>
        <family val="1"/>
      </rPr>
      <t>(64+67+181+222+229)</t>
    </r>
    <r>
      <rPr>
        <sz val="12"/>
        <color theme="1"/>
        <rFont val="標楷體"/>
        <family val="4"/>
        <charset val="136"/>
      </rPr>
      <t>列</t>
    </r>
    <phoneticPr fontId="30" type="noConversion"/>
  </si>
  <si>
    <r>
      <t xml:space="preserve">0.2 </t>
    </r>
    <r>
      <rPr>
        <sz val="12"/>
        <color theme="1"/>
        <rFont val="標楷體"/>
        <family val="4"/>
        <charset val="136"/>
      </rPr>
      <t>非控制與從屬關係之關係人交易</t>
    </r>
    <phoneticPr fontId="28" type="noConversion"/>
  </si>
  <si>
    <r>
      <t xml:space="preserve">0.2.1 </t>
    </r>
    <r>
      <rPr>
        <sz val="12"/>
        <color theme="1"/>
        <rFont val="標楷體"/>
        <family val="4"/>
        <charset val="136"/>
      </rPr>
      <t>投資股票</t>
    </r>
    <phoneticPr fontId="28" type="noConversion"/>
  </si>
  <si>
    <r>
      <t xml:space="preserve">0.2.1.1 </t>
    </r>
    <r>
      <rPr>
        <sz val="12"/>
        <color theme="1"/>
        <rFont val="標楷體"/>
        <family val="4"/>
        <charset val="136"/>
      </rPr>
      <t>投資保險相關事業</t>
    </r>
    <phoneticPr fontId="28" type="noConversion"/>
  </si>
  <si>
    <r>
      <t xml:space="preserve">0.2.1.1.1 </t>
    </r>
    <r>
      <rPr>
        <sz val="12"/>
        <color theme="1"/>
        <rFont val="標楷體"/>
        <family val="4"/>
        <charset val="136"/>
      </rPr>
      <t>屬「實質互相投資」之負債型特別股</t>
    </r>
    <phoneticPr fontId="30" type="noConversion"/>
  </si>
  <si>
    <r>
      <rPr>
        <sz val="12"/>
        <color theme="1"/>
        <rFont val="標楷體"/>
        <family val="4"/>
        <charset val="136"/>
      </rPr>
      <t>「表</t>
    </r>
    <r>
      <rPr>
        <sz val="12"/>
        <color theme="1"/>
        <rFont val="Times New Roman"/>
        <family val="1"/>
      </rPr>
      <t>30-8-7</t>
    </r>
    <r>
      <rPr>
        <sz val="12"/>
        <color theme="1"/>
        <rFont val="標楷體"/>
        <family val="4"/>
        <charset val="136"/>
      </rPr>
      <t>：投資「國內保險業」及「國內金控公司」發行之具資本性質債券或負債型特別股由自有資本扣除計算表」第</t>
    </r>
    <r>
      <rPr>
        <sz val="12"/>
        <color theme="1"/>
        <rFont val="Times New Roman"/>
        <family val="1"/>
      </rPr>
      <t>(28+29)</t>
    </r>
    <r>
      <rPr>
        <sz val="12"/>
        <color theme="1"/>
        <rFont val="標楷體"/>
        <family val="4"/>
        <charset val="136"/>
      </rPr>
      <t>欄第</t>
    </r>
    <r>
      <rPr>
        <sz val="12"/>
        <color theme="1"/>
        <rFont val="Times New Roman"/>
        <family val="1"/>
      </rPr>
      <t>(8)</t>
    </r>
    <r>
      <rPr>
        <sz val="12"/>
        <color theme="1"/>
        <rFont val="標楷體"/>
        <family val="4"/>
        <charset val="136"/>
      </rPr>
      <t>列</t>
    </r>
    <phoneticPr fontId="30" type="noConversion"/>
  </si>
  <si>
    <r>
      <t xml:space="preserve">0.2.1.1.2 </t>
    </r>
    <r>
      <rPr>
        <sz val="12"/>
        <color theme="1"/>
        <rFont val="標楷體"/>
        <family val="4"/>
        <charset val="136"/>
      </rPr>
      <t>國內保險相關事業</t>
    </r>
    <phoneticPr fontId="30" type="noConversion"/>
  </si>
  <si>
    <r>
      <rPr>
        <sz val="12"/>
        <color theme="1"/>
        <rFont val="標楷體"/>
        <family val="4"/>
        <charset val="136"/>
      </rPr>
      <t>「表</t>
    </r>
    <r>
      <rPr>
        <sz val="12"/>
        <color theme="1"/>
        <rFont val="Times New Roman"/>
        <family val="1"/>
      </rPr>
      <t>10-3</t>
    </r>
    <r>
      <rPr>
        <sz val="12"/>
        <color theme="1"/>
        <rFont val="標楷體"/>
        <family val="4"/>
        <charset val="136"/>
      </rPr>
      <t>：關係人股票投資明細表」第</t>
    </r>
    <r>
      <rPr>
        <sz val="12"/>
        <color theme="1"/>
        <rFont val="Times New Roman"/>
        <family val="1"/>
      </rPr>
      <t>(6</t>
    </r>
    <r>
      <rPr>
        <sz val="12"/>
        <color theme="1"/>
        <rFont val="標楷體"/>
        <family val="4"/>
        <charset val="136"/>
      </rPr>
      <t>＋</t>
    </r>
    <r>
      <rPr>
        <sz val="12"/>
        <color theme="1"/>
        <rFont val="Times New Roman"/>
        <family val="1"/>
      </rPr>
      <t>7</t>
    </r>
    <r>
      <rPr>
        <sz val="12"/>
        <color theme="1"/>
        <rFont val="標楷體"/>
        <family val="4"/>
        <charset val="136"/>
      </rPr>
      <t>＋</t>
    </r>
    <r>
      <rPr>
        <sz val="12"/>
        <color theme="1"/>
        <rFont val="Times New Roman"/>
        <family val="1"/>
      </rPr>
      <t>8)</t>
    </r>
    <r>
      <rPr>
        <sz val="12"/>
        <color theme="1"/>
        <rFont val="標楷體"/>
        <family val="4"/>
        <charset val="136"/>
      </rPr>
      <t>欄第</t>
    </r>
    <r>
      <rPr>
        <sz val="12"/>
        <color theme="1"/>
        <rFont val="Times New Roman"/>
        <family val="1"/>
      </rPr>
      <t>(13)</t>
    </r>
    <r>
      <rPr>
        <sz val="12"/>
        <color theme="1"/>
        <rFont val="標楷體"/>
        <family val="4"/>
        <charset val="136"/>
      </rPr>
      <t>列</t>
    </r>
    <r>
      <rPr>
        <sz val="12"/>
        <color theme="1"/>
        <rFont val="Times New Roman"/>
        <family val="1"/>
      </rPr>
      <t>-</t>
    </r>
    <r>
      <rPr>
        <sz val="12"/>
        <color theme="1"/>
        <rFont val="標楷體"/>
        <family val="4"/>
        <charset val="136"/>
      </rPr>
      <t>「表</t>
    </r>
    <r>
      <rPr>
        <sz val="12"/>
        <color theme="1"/>
        <rFont val="Times New Roman"/>
        <family val="1"/>
      </rPr>
      <t>30-8-7</t>
    </r>
    <r>
      <rPr>
        <sz val="12"/>
        <color theme="1"/>
        <rFont val="標楷體"/>
        <family val="4"/>
        <charset val="136"/>
      </rPr>
      <t>：投資「國內保險業」及「國內金控公司」發行之具資本性質債券或負債型特別股由自有資本扣除計算表」第</t>
    </r>
    <r>
      <rPr>
        <sz val="12"/>
        <color theme="1"/>
        <rFont val="Times New Roman"/>
        <family val="1"/>
      </rPr>
      <t>(28+29)</t>
    </r>
    <r>
      <rPr>
        <sz val="12"/>
        <color theme="1"/>
        <rFont val="標楷體"/>
        <family val="4"/>
        <charset val="136"/>
      </rPr>
      <t>欄第</t>
    </r>
    <r>
      <rPr>
        <sz val="12"/>
        <color theme="1"/>
        <rFont val="Times New Roman"/>
        <family val="1"/>
      </rPr>
      <t>(8+9)</t>
    </r>
    <r>
      <rPr>
        <sz val="12"/>
        <color theme="1"/>
        <rFont val="標楷體"/>
        <family val="4"/>
        <charset val="136"/>
      </rPr>
      <t>列</t>
    </r>
    <phoneticPr fontId="30" type="noConversion"/>
  </si>
  <si>
    <r>
      <t xml:space="preserve">0.2.1.1.3 </t>
    </r>
    <r>
      <rPr>
        <sz val="12"/>
        <color theme="1"/>
        <rFont val="標楷體"/>
        <family val="4"/>
        <charset val="136"/>
      </rPr>
      <t>國外保險相關事業</t>
    </r>
    <r>
      <rPr>
        <b/>
        <sz val="12"/>
        <rFont val="Times New Roman"/>
        <family val="1"/>
      </rPr>
      <t/>
    </r>
    <phoneticPr fontId="30" type="noConversion"/>
  </si>
  <si>
    <r>
      <rPr>
        <sz val="12"/>
        <color theme="1"/>
        <rFont val="標楷體"/>
        <family val="4"/>
        <charset val="136"/>
      </rPr>
      <t>「表</t>
    </r>
    <r>
      <rPr>
        <sz val="12"/>
        <color theme="1"/>
        <rFont val="Times New Roman"/>
        <family val="1"/>
      </rPr>
      <t>10-3</t>
    </r>
    <r>
      <rPr>
        <sz val="12"/>
        <color theme="1"/>
        <rFont val="標楷體"/>
        <family val="4"/>
        <charset val="136"/>
      </rPr>
      <t>：關係人股票投資明細表」第</t>
    </r>
    <r>
      <rPr>
        <sz val="12"/>
        <color theme="1"/>
        <rFont val="Times New Roman"/>
        <family val="1"/>
      </rPr>
      <t>(6</t>
    </r>
    <r>
      <rPr>
        <sz val="12"/>
        <color theme="1"/>
        <rFont val="標楷體"/>
        <family val="4"/>
        <charset val="136"/>
      </rPr>
      <t>＋</t>
    </r>
    <r>
      <rPr>
        <sz val="12"/>
        <color theme="1"/>
        <rFont val="Times New Roman"/>
        <family val="1"/>
      </rPr>
      <t>7</t>
    </r>
    <r>
      <rPr>
        <sz val="12"/>
        <color theme="1"/>
        <rFont val="標楷體"/>
        <family val="4"/>
        <charset val="136"/>
      </rPr>
      <t>＋</t>
    </r>
    <r>
      <rPr>
        <sz val="12"/>
        <color theme="1"/>
        <rFont val="Times New Roman"/>
        <family val="1"/>
      </rPr>
      <t>8)</t>
    </r>
    <r>
      <rPr>
        <sz val="12"/>
        <color theme="1"/>
        <rFont val="標楷體"/>
        <family val="4"/>
        <charset val="136"/>
      </rPr>
      <t>欄第</t>
    </r>
    <r>
      <rPr>
        <sz val="12"/>
        <color theme="1"/>
        <rFont val="Times New Roman"/>
        <family val="1"/>
      </rPr>
      <t>(34)</t>
    </r>
    <r>
      <rPr>
        <sz val="12"/>
        <color theme="1"/>
        <rFont val="標楷體"/>
        <family val="4"/>
        <charset val="136"/>
      </rPr>
      <t>列</t>
    </r>
    <phoneticPr fontId="30" type="noConversion"/>
  </si>
  <si>
    <r>
      <t xml:space="preserve">0.2.1.2 </t>
    </r>
    <r>
      <rPr>
        <sz val="12"/>
        <color theme="1"/>
        <rFont val="標楷體"/>
        <family val="4"/>
        <charset val="136"/>
      </rPr>
      <t>投資非保險相關事業</t>
    </r>
    <phoneticPr fontId="28" type="noConversion"/>
  </si>
  <si>
    <r>
      <t xml:space="preserve">0.2.1.2.1 </t>
    </r>
    <r>
      <rPr>
        <sz val="12"/>
        <color theme="1"/>
        <rFont val="標楷體"/>
        <family val="4"/>
        <charset val="136"/>
      </rPr>
      <t>國內非保險相關事業</t>
    </r>
    <phoneticPr fontId="28" type="noConversion"/>
  </si>
  <si>
    <r>
      <rPr>
        <sz val="12"/>
        <color theme="1"/>
        <rFont val="標楷體"/>
        <family val="4"/>
        <charset val="136"/>
      </rPr>
      <t>「表</t>
    </r>
    <r>
      <rPr>
        <sz val="12"/>
        <color theme="1"/>
        <rFont val="Times New Roman"/>
        <family val="1"/>
      </rPr>
      <t>10-3</t>
    </r>
    <r>
      <rPr>
        <sz val="12"/>
        <color theme="1"/>
        <rFont val="標楷體"/>
        <family val="4"/>
        <charset val="136"/>
      </rPr>
      <t>：關係人股票投資明細表」第</t>
    </r>
    <r>
      <rPr>
        <sz val="12"/>
        <color theme="1"/>
        <rFont val="Times New Roman"/>
        <family val="1"/>
      </rPr>
      <t>(6</t>
    </r>
    <r>
      <rPr>
        <sz val="12"/>
        <color theme="1"/>
        <rFont val="標楷體"/>
        <family val="4"/>
        <charset val="136"/>
      </rPr>
      <t>＋</t>
    </r>
    <r>
      <rPr>
        <sz val="12"/>
        <color theme="1"/>
        <rFont val="Times New Roman"/>
        <family val="1"/>
      </rPr>
      <t>7)</t>
    </r>
    <r>
      <rPr>
        <sz val="12"/>
        <color theme="1"/>
        <rFont val="標楷體"/>
        <family val="4"/>
        <charset val="136"/>
      </rPr>
      <t>欄第</t>
    </r>
    <r>
      <rPr>
        <sz val="12"/>
        <color theme="1"/>
        <rFont val="Times New Roman"/>
        <family val="1"/>
      </rPr>
      <t>(19+21+22)</t>
    </r>
    <r>
      <rPr>
        <sz val="12"/>
        <color theme="1"/>
        <rFont val="標楷體"/>
        <family val="4"/>
        <charset val="136"/>
      </rPr>
      <t>列</t>
    </r>
    <phoneticPr fontId="30" type="noConversion"/>
  </si>
  <si>
    <r>
      <t xml:space="preserve">0.2.1.2.2 </t>
    </r>
    <r>
      <rPr>
        <sz val="12"/>
        <color theme="1"/>
        <rFont val="標楷體"/>
        <family val="4"/>
        <charset val="136"/>
      </rPr>
      <t>國外非保險相關事業</t>
    </r>
    <phoneticPr fontId="28" type="noConversion"/>
  </si>
  <si>
    <r>
      <rPr>
        <sz val="12"/>
        <color theme="1"/>
        <rFont val="標楷體"/>
        <family val="4"/>
        <charset val="136"/>
      </rPr>
      <t>「表</t>
    </r>
    <r>
      <rPr>
        <sz val="12"/>
        <color theme="1"/>
        <rFont val="Times New Roman"/>
        <family val="1"/>
      </rPr>
      <t>10-3</t>
    </r>
    <r>
      <rPr>
        <sz val="12"/>
        <color theme="1"/>
        <rFont val="標楷體"/>
        <family val="4"/>
        <charset val="136"/>
      </rPr>
      <t>：關係人股票投資明細表」第</t>
    </r>
    <r>
      <rPr>
        <sz val="12"/>
        <color theme="1"/>
        <rFont val="Times New Roman"/>
        <family val="1"/>
      </rPr>
      <t>(6+7)</t>
    </r>
    <r>
      <rPr>
        <sz val="12"/>
        <color theme="1"/>
        <rFont val="標楷體"/>
        <family val="4"/>
        <charset val="136"/>
      </rPr>
      <t>欄第</t>
    </r>
    <r>
      <rPr>
        <sz val="12"/>
        <color theme="1"/>
        <rFont val="Times New Roman"/>
        <family val="1"/>
      </rPr>
      <t>(35)</t>
    </r>
    <r>
      <rPr>
        <sz val="12"/>
        <color theme="1"/>
        <rFont val="標楷體"/>
        <family val="4"/>
        <charset val="136"/>
      </rPr>
      <t>列</t>
    </r>
    <r>
      <rPr>
        <b/>
        <sz val="12"/>
        <rFont val="Times New Roman"/>
        <family val="1"/>
      </rPr>
      <t/>
    </r>
    <phoneticPr fontId="30" type="noConversion"/>
  </si>
  <si>
    <r>
      <t xml:space="preserve">0.2.2 </t>
    </r>
    <r>
      <rPr>
        <sz val="12"/>
        <color theme="1"/>
        <rFont val="標楷體"/>
        <family val="4"/>
        <charset val="136"/>
      </rPr>
      <t>投資其他資產</t>
    </r>
    <phoneticPr fontId="28" type="noConversion"/>
  </si>
  <si>
    <r>
      <t xml:space="preserve">0.2.2.1 </t>
    </r>
    <r>
      <rPr>
        <sz val="12"/>
        <color theme="1"/>
        <rFont val="標楷體"/>
        <family val="4"/>
        <charset val="136"/>
      </rPr>
      <t>存款</t>
    </r>
    <r>
      <rPr>
        <sz val="12"/>
        <color theme="1"/>
        <rFont val="Times New Roman"/>
        <family val="1"/>
      </rPr>
      <t>(</t>
    </r>
    <r>
      <rPr>
        <sz val="12"/>
        <color theme="1"/>
        <rFont val="標楷體"/>
        <family val="4"/>
        <charset val="136"/>
      </rPr>
      <t>註</t>
    </r>
    <r>
      <rPr>
        <sz val="12"/>
        <color theme="1"/>
        <rFont val="Times New Roman"/>
        <family val="1"/>
      </rPr>
      <t>2)</t>
    </r>
    <phoneticPr fontId="28" type="noConversion"/>
  </si>
  <si>
    <r>
      <rPr>
        <sz val="12"/>
        <color theme="1"/>
        <rFont val="標楷體"/>
        <family val="4"/>
        <charset val="136"/>
      </rPr>
      <t>「表</t>
    </r>
    <r>
      <rPr>
        <sz val="12"/>
        <color theme="1"/>
        <rFont val="Times New Roman"/>
        <family val="1"/>
      </rPr>
      <t>05-1</t>
    </r>
    <r>
      <rPr>
        <sz val="12"/>
        <color theme="1"/>
        <rFont val="標楷體"/>
        <family val="4"/>
        <charset val="136"/>
      </rPr>
      <t>：資金運用表」第</t>
    </r>
    <r>
      <rPr>
        <sz val="12"/>
        <color theme="1"/>
        <rFont val="Times New Roman"/>
        <family val="1"/>
      </rPr>
      <t>(5)</t>
    </r>
    <r>
      <rPr>
        <sz val="12"/>
        <color theme="1"/>
        <rFont val="標楷體"/>
        <family val="4"/>
        <charset val="136"/>
      </rPr>
      <t>欄第</t>
    </r>
    <r>
      <rPr>
        <sz val="12"/>
        <color theme="1"/>
        <rFont val="Times New Roman"/>
        <family val="1"/>
      </rPr>
      <t>(5+183)</t>
    </r>
    <r>
      <rPr>
        <sz val="12"/>
        <color theme="1"/>
        <rFont val="標楷體"/>
        <family val="4"/>
        <charset val="136"/>
      </rPr>
      <t>列</t>
    </r>
    <phoneticPr fontId="30" type="noConversion"/>
  </si>
  <si>
    <r>
      <t xml:space="preserve">0.2.2.2 </t>
    </r>
    <r>
      <rPr>
        <sz val="12"/>
        <color theme="1"/>
        <rFont val="標楷體"/>
        <family val="4"/>
        <charset val="136"/>
      </rPr>
      <t>債券、票券及不動產受益證劵及金融資產受益證券</t>
    </r>
    <r>
      <rPr>
        <sz val="12"/>
        <color theme="1"/>
        <rFont val="Times New Roman"/>
        <family val="1"/>
      </rPr>
      <t>(</t>
    </r>
    <r>
      <rPr>
        <sz val="12"/>
        <color theme="1"/>
        <rFont val="標楷體"/>
        <family val="4"/>
        <charset val="136"/>
      </rPr>
      <t>含資產基礎證券</t>
    </r>
    <r>
      <rPr>
        <sz val="12"/>
        <color theme="1"/>
        <rFont val="Times New Roman"/>
        <family val="1"/>
      </rPr>
      <t>)</t>
    </r>
    <phoneticPr fontId="28" type="noConversion"/>
  </si>
  <si>
    <r>
      <t xml:space="preserve">0.2.2.2.1   </t>
    </r>
    <r>
      <rPr>
        <sz val="12"/>
        <color theme="1"/>
        <rFont val="標楷體"/>
        <family val="4"/>
        <charset val="136"/>
      </rPr>
      <t>屬「實質互相投資」之具資本性質債券</t>
    </r>
    <phoneticPr fontId="30" type="noConversion"/>
  </si>
  <si>
    <r>
      <rPr>
        <sz val="12"/>
        <color theme="1"/>
        <rFont val="標楷體"/>
        <family val="4"/>
        <charset val="136"/>
      </rPr>
      <t>「表</t>
    </r>
    <r>
      <rPr>
        <sz val="12"/>
        <color theme="1"/>
        <rFont val="Times New Roman"/>
        <family val="1"/>
      </rPr>
      <t>30-8-7</t>
    </r>
    <r>
      <rPr>
        <sz val="12"/>
        <color theme="1"/>
        <rFont val="標楷體"/>
        <family val="4"/>
        <charset val="136"/>
      </rPr>
      <t>：投資「國內保險業」及「國內金控公司」發行之具資本性質債券或負債型特別股由自有資本扣除計算表」第</t>
    </r>
    <r>
      <rPr>
        <sz val="12"/>
        <color theme="1"/>
        <rFont val="Times New Roman"/>
        <family val="1"/>
      </rPr>
      <t>(27)</t>
    </r>
    <r>
      <rPr>
        <sz val="12"/>
        <color theme="1"/>
        <rFont val="標楷體"/>
        <family val="4"/>
        <charset val="136"/>
      </rPr>
      <t>欄第</t>
    </r>
    <r>
      <rPr>
        <sz val="12"/>
        <color theme="1"/>
        <rFont val="Times New Roman"/>
        <family val="1"/>
      </rPr>
      <t>(8)</t>
    </r>
    <r>
      <rPr>
        <sz val="12"/>
        <color theme="1"/>
        <rFont val="標楷體"/>
        <family val="4"/>
        <charset val="136"/>
      </rPr>
      <t>列</t>
    </r>
    <phoneticPr fontId="30" type="noConversion"/>
  </si>
  <si>
    <r>
      <t xml:space="preserve">0.2.2.2.2   </t>
    </r>
    <r>
      <rPr>
        <sz val="12"/>
        <color theme="1"/>
        <rFont val="標楷體"/>
        <family val="4"/>
        <charset val="136"/>
      </rPr>
      <t>非屬「實質互相投資」之具資本性質債券」</t>
    </r>
    <phoneticPr fontId="30" type="noConversion"/>
  </si>
  <si>
    <r>
      <t xml:space="preserve">0.2.2.2.2.1 </t>
    </r>
    <r>
      <rPr>
        <sz val="12"/>
        <color theme="1"/>
        <rFont val="標楷體"/>
        <family val="4"/>
        <charset val="136"/>
      </rPr>
      <t>國內保險相關事業</t>
    </r>
    <phoneticPr fontId="30" type="noConversion"/>
  </si>
  <si>
    <r>
      <rPr>
        <sz val="12"/>
        <color theme="1"/>
        <rFont val="標楷體"/>
        <family val="4"/>
        <charset val="136"/>
      </rPr>
      <t>「表</t>
    </r>
    <r>
      <rPr>
        <sz val="12"/>
        <color theme="1"/>
        <rFont val="Times New Roman"/>
        <family val="1"/>
      </rPr>
      <t>09-2</t>
    </r>
    <r>
      <rPr>
        <sz val="12"/>
        <color theme="1"/>
        <rFont val="標楷體"/>
        <family val="4"/>
        <charset val="136"/>
      </rPr>
      <t>：金融債券及其他經主管機關核准購買之有價證券餘額明細表</t>
    </r>
    <r>
      <rPr>
        <sz val="12"/>
        <color theme="1"/>
        <rFont val="Times New Roman"/>
        <family val="1"/>
      </rPr>
      <t>(</t>
    </r>
    <r>
      <rPr>
        <sz val="12"/>
        <color theme="1"/>
        <rFont val="標楷體"/>
        <family val="4"/>
        <charset val="136"/>
      </rPr>
      <t>總計</t>
    </r>
    <r>
      <rPr>
        <sz val="12"/>
        <color theme="1"/>
        <rFont val="Times New Roman"/>
        <family val="1"/>
      </rPr>
      <t>)</t>
    </r>
    <r>
      <rPr>
        <sz val="12"/>
        <color theme="1"/>
        <rFont val="標楷體"/>
        <family val="4"/>
        <charset val="136"/>
      </rPr>
      <t>」第</t>
    </r>
    <r>
      <rPr>
        <sz val="12"/>
        <color theme="1"/>
        <rFont val="Times New Roman"/>
        <family val="1"/>
      </rPr>
      <t>(2)</t>
    </r>
    <r>
      <rPr>
        <sz val="12"/>
        <color theme="1"/>
        <rFont val="標楷體"/>
        <family val="4"/>
        <charset val="136"/>
      </rPr>
      <t>欄第</t>
    </r>
    <r>
      <rPr>
        <sz val="12"/>
        <color theme="1"/>
        <rFont val="Times New Roman"/>
        <family val="1"/>
      </rPr>
      <t>(20)</t>
    </r>
    <r>
      <rPr>
        <sz val="12"/>
        <color theme="1"/>
        <rFont val="標楷體"/>
        <family val="4"/>
        <charset val="136"/>
      </rPr>
      <t>列</t>
    </r>
    <r>
      <rPr>
        <sz val="12"/>
        <color theme="1"/>
        <rFont val="Times New Roman"/>
        <family val="1"/>
      </rPr>
      <t>+</t>
    </r>
    <r>
      <rPr>
        <sz val="12"/>
        <color theme="1"/>
        <rFont val="標楷體"/>
        <family val="4"/>
        <charset val="136"/>
      </rPr>
      <t>「表</t>
    </r>
    <r>
      <rPr>
        <sz val="12"/>
        <color theme="1"/>
        <rFont val="Times New Roman"/>
        <family val="1"/>
      </rPr>
      <t>11-2</t>
    </r>
    <r>
      <rPr>
        <sz val="12"/>
        <color theme="1"/>
        <rFont val="標楷體"/>
        <family val="4"/>
        <charset val="136"/>
      </rPr>
      <t>：公司債餘額明細表</t>
    </r>
    <r>
      <rPr>
        <sz val="12"/>
        <color theme="1"/>
        <rFont val="Times New Roman"/>
        <family val="1"/>
      </rPr>
      <t>(</t>
    </r>
    <r>
      <rPr>
        <sz val="12"/>
        <color theme="1"/>
        <rFont val="標楷體"/>
        <family val="4"/>
        <charset val="136"/>
      </rPr>
      <t>總計</t>
    </r>
    <r>
      <rPr>
        <sz val="12"/>
        <color theme="1"/>
        <rFont val="Times New Roman"/>
        <family val="1"/>
      </rPr>
      <t>)</t>
    </r>
    <r>
      <rPr>
        <sz val="12"/>
        <color theme="1"/>
        <rFont val="標楷體"/>
        <family val="4"/>
        <charset val="136"/>
      </rPr>
      <t>」第</t>
    </r>
    <r>
      <rPr>
        <sz val="12"/>
        <color theme="1"/>
        <rFont val="Times New Roman"/>
        <family val="1"/>
      </rPr>
      <t>(2)</t>
    </r>
    <r>
      <rPr>
        <sz val="12"/>
        <color theme="1"/>
        <rFont val="標楷體"/>
        <family val="4"/>
        <charset val="136"/>
      </rPr>
      <t>欄第</t>
    </r>
    <r>
      <rPr>
        <sz val="12"/>
        <color theme="1"/>
        <rFont val="Times New Roman"/>
        <family val="1"/>
      </rPr>
      <t>(32)</t>
    </r>
    <r>
      <rPr>
        <sz val="12"/>
        <color theme="1"/>
        <rFont val="標楷體"/>
        <family val="4"/>
        <charset val="136"/>
      </rPr>
      <t>列</t>
    </r>
    <r>
      <rPr>
        <sz val="12"/>
        <color theme="1"/>
        <rFont val="Times New Roman"/>
        <family val="1"/>
      </rPr>
      <t>-</t>
    </r>
    <r>
      <rPr>
        <sz val="12"/>
        <color theme="1"/>
        <rFont val="標楷體"/>
        <family val="4"/>
        <charset val="136"/>
      </rPr>
      <t>「表</t>
    </r>
    <r>
      <rPr>
        <sz val="12"/>
        <color theme="1"/>
        <rFont val="Times New Roman"/>
        <family val="1"/>
      </rPr>
      <t>30-8-7</t>
    </r>
    <r>
      <rPr>
        <sz val="12"/>
        <color theme="1"/>
        <rFont val="標楷體"/>
        <family val="4"/>
        <charset val="136"/>
      </rPr>
      <t>：投資國內具資本性質債券或負債型特別股明細表」第</t>
    </r>
    <r>
      <rPr>
        <sz val="12"/>
        <color theme="1"/>
        <rFont val="Times New Roman"/>
        <family val="1"/>
      </rPr>
      <t>(27)</t>
    </r>
    <r>
      <rPr>
        <sz val="12"/>
        <color theme="1"/>
        <rFont val="標楷體"/>
        <family val="4"/>
        <charset val="136"/>
      </rPr>
      <t>欄第</t>
    </r>
    <r>
      <rPr>
        <sz val="12"/>
        <color theme="1"/>
        <rFont val="Times New Roman"/>
        <family val="1"/>
      </rPr>
      <t>(9)</t>
    </r>
    <r>
      <rPr>
        <sz val="12"/>
        <color theme="1"/>
        <rFont val="標楷體"/>
        <family val="4"/>
        <charset val="136"/>
      </rPr>
      <t>列</t>
    </r>
    <phoneticPr fontId="30" type="noConversion"/>
  </si>
  <si>
    <r>
      <t xml:space="preserve">0.2.2.2.2.2 </t>
    </r>
    <r>
      <rPr>
        <sz val="12"/>
        <color theme="1"/>
        <rFont val="標楷體"/>
        <family val="4"/>
        <charset val="136"/>
      </rPr>
      <t>國外保險相關事業</t>
    </r>
    <phoneticPr fontId="30" type="noConversion"/>
  </si>
  <si>
    <r>
      <rPr>
        <sz val="12"/>
        <color theme="1"/>
        <rFont val="標楷體"/>
        <family val="4"/>
        <charset val="136"/>
      </rPr>
      <t>「表</t>
    </r>
    <r>
      <rPr>
        <sz val="12"/>
        <color theme="1"/>
        <rFont val="Times New Roman"/>
        <family val="1"/>
      </rPr>
      <t>09-2</t>
    </r>
    <r>
      <rPr>
        <sz val="12"/>
        <color theme="1"/>
        <rFont val="標楷體"/>
        <family val="4"/>
        <charset val="136"/>
      </rPr>
      <t>：金融債券及其他經主管機關核准購買之有價證券餘額明細表</t>
    </r>
    <r>
      <rPr>
        <sz val="12"/>
        <color theme="1"/>
        <rFont val="Times New Roman"/>
        <family val="1"/>
      </rPr>
      <t>(</t>
    </r>
    <r>
      <rPr>
        <sz val="12"/>
        <color theme="1"/>
        <rFont val="標楷體"/>
        <family val="4"/>
        <charset val="136"/>
      </rPr>
      <t>總計</t>
    </r>
    <r>
      <rPr>
        <sz val="12"/>
        <color theme="1"/>
        <rFont val="Times New Roman"/>
        <family val="1"/>
      </rPr>
      <t>)</t>
    </r>
    <r>
      <rPr>
        <sz val="12"/>
        <color theme="1"/>
        <rFont val="標楷體"/>
        <family val="4"/>
        <charset val="136"/>
      </rPr>
      <t>」第</t>
    </r>
    <r>
      <rPr>
        <sz val="12"/>
        <color theme="1"/>
        <rFont val="Times New Roman"/>
        <family val="1"/>
      </rPr>
      <t>(6)</t>
    </r>
    <r>
      <rPr>
        <sz val="12"/>
        <color theme="1"/>
        <rFont val="標楷體"/>
        <family val="4"/>
        <charset val="136"/>
      </rPr>
      <t>欄第</t>
    </r>
    <r>
      <rPr>
        <sz val="12"/>
        <color theme="1"/>
        <rFont val="Times New Roman"/>
        <family val="1"/>
      </rPr>
      <t>(20)</t>
    </r>
    <r>
      <rPr>
        <sz val="12"/>
        <color theme="1"/>
        <rFont val="標楷體"/>
        <family val="4"/>
        <charset val="136"/>
      </rPr>
      <t>列</t>
    </r>
    <r>
      <rPr>
        <sz val="12"/>
        <color theme="1"/>
        <rFont val="Times New Roman"/>
        <family val="1"/>
      </rPr>
      <t>+</t>
    </r>
    <r>
      <rPr>
        <sz val="12"/>
        <color theme="1"/>
        <rFont val="標楷體"/>
        <family val="4"/>
        <charset val="136"/>
      </rPr>
      <t>「表</t>
    </r>
    <r>
      <rPr>
        <sz val="12"/>
        <color theme="1"/>
        <rFont val="Times New Roman"/>
        <family val="1"/>
      </rPr>
      <t>11-2</t>
    </r>
    <r>
      <rPr>
        <sz val="12"/>
        <color theme="1"/>
        <rFont val="標楷體"/>
        <family val="4"/>
        <charset val="136"/>
      </rPr>
      <t>：公司債餘額明細表</t>
    </r>
    <r>
      <rPr>
        <sz val="12"/>
        <color theme="1"/>
        <rFont val="Times New Roman"/>
        <family val="1"/>
      </rPr>
      <t>(</t>
    </r>
    <r>
      <rPr>
        <sz val="12"/>
        <color theme="1"/>
        <rFont val="標楷體"/>
        <family val="4"/>
        <charset val="136"/>
      </rPr>
      <t>總計</t>
    </r>
    <r>
      <rPr>
        <sz val="12"/>
        <color theme="1"/>
        <rFont val="Times New Roman"/>
        <family val="1"/>
      </rPr>
      <t>)</t>
    </r>
    <r>
      <rPr>
        <sz val="12"/>
        <color theme="1"/>
        <rFont val="標楷體"/>
        <family val="4"/>
        <charset val="136"/>
      </rPr>
      <t>」第</t>
    </r>
    <r>
      <rPr>
        <sz val="12"/>
        <color theme="1"/>
        <rFont val="Times New Roman"/>
        <family val="1"/>
      </rPr>
      <t>(6)</t>
    </r>
    <r>
      <rPr>
        <sz val="12"/>
        <color theme="1"/>
        <rFont val="標楷體"/>
        <family val="4"/>
        <charset val="136"/>
      </rPr>
      <t>欄第</t>
    </r>
    <r>
      <rPr>
        <sz val="12"/>
        <color theme="1"/>
        <rFont val="Times New Roman"/>
        <family val="1"/>
      </rPr>
      <t>(32)</t>
    </r>
    <r>
      <rPr>
        <sz val="12"/>
        <color theme="1"/>
        <rFont val="標楷體"/>
        <family val="4"/>
        <charset val="136"/>
      </rPr>
      <t>列</t>
    </r>
    <phoneticPr fontId="30" type="noConversion"/>
  </si>
  <si>
    <r>
      <t xml:space="preserve">0.2.2.2.3   </t>
    </r>
    <r>
      <rPr>
        <sz val="12"/>
        <color theme="1"/>
        <rFont val="標楷體"/>
        <family val="4"/>
        <charset val="136"/>
      </rPr>
      <t>其他</t>
    </r>
    <phoneticPr fontId="30" type="noConversion"/>
  </si>
  <si>
    <r>
      <rPr>
        <sz val="12"/>
        <color theme="1"/>
        <rFont val="標楷體"/>
        <family val="4"/>
        <charset val="136"/>
      </rPr>
      <t>「表</t>
    </r>
    <r>
      <rPr>
        <sz val="12"/>
        <color theme="1"/>
        <rFont val="Times New Roman"/>
        <family val="1"/>
      </rPr>
      <t>05-1</t>
    </r>
    <r>
      <rPr>
        <sz val="12"/>
        <color theme="1"/>
        <rFont val="標楷體"/>
        <family val="4"/>
        <charset val="136"/>
      </rPr>
      <t>：資金運用表」第</t>
    </r>
    <r>
      <rPr>
        <sz val="12"/>
        <color theme="1"/>
        <rFont val="Times New Roman"/>
        <family val="1"/>
      </rPr>
      <t>(5)</t>
    </r>
    <r>
      <rPr>
        <sz val="12"/>
        <color theme="1"/>
        <rFont val="標楷體"/>
        <family val="4"/>
        <charset val="136"/>
      </rPr>
      <t>欄第</t>
    </r>
    <r>
      <rPr>
        <sz val="12"/>
        <color theme="1"/>
        <rFont val="Times New Roman"/>
        <family val="1"/>
      </rPr>
      <t>(34+49+185)</t>
    </r>
    <r>
      <rPr>
        <sz val="12"/>
        <color theme="1"/>
        <rFont val="標楷體"/>
        <family val="4"/>
        <charset val="136"/>
      </rPr>
      <t>列</t>
    </r>
    <r>
      <rPr>
        <sz val="12"/>
        <color theme="1"/>
        <rFont val="Times New Roman"/>
        <family val="1"/>
      </rPr>
      <t>-</t>
    </r>
    <r>
      <rPr>
        <sz val="12"/>
        <color theme="1"/>
        <rFont val="標楷體"/>
        <family val="4"/>
        <charset val="136"/>
      </rPr>
      <t>本表第</t>
    </r>
    <r>
      <rPr>
        <sz val="12"/>
        <color theme="1"/>
        <rFont val="Times New Roman"/>
        <family val="1"/>
      </rPr>
      <t>(1)</t>
    </r>
    <r>
      <rPr>
        <sz val="12"/>
        <color theme="1"/>
        <rFont val="標楷體"/>
        <family val="4"/>
        <charset val="136"/>
      </rPr>
      <t>欄第</t>
    </r>
    <r>
      <rPr>
        <sz val="12"/>
        <color theme="1"/>
        <rFont val="Times New Roman"/>
        <family val="1"/>
      </rPr>
      <t>(75)</t>
    </r>
    <r>
      <rPr>
        <sz val="12"/>
        <color theme="1"/>
        <rFont val="標楷體"/>
        <family val="4"/>
        <charset val="136"/>
      </rPr>
      <t>列</t>
    </r>
    <r>
      <rPr>
        <sz val="12"/>
        <color theme="1"/>
        <rFont val="Times New Roman"/>
        <family val="1"/>
      </rPr>
      <t>-</t>
    </r>
    <r>
      <rPr>
        <sz val="12"/>
        <color theme="1"/>
        <rFont val="標楷體"/>
        <family val="4"/>
        <charset val="136"/>
      </rPr>
      <t>本表第</t>
    </r>
    <r>
      <rPr>
        <sz val="12"/>
        <color theme="1"/>
        <rFont val="Times New Roman"/>
        <family val="1"/>
      </rPr>
      <t>(1)</t>
    </r>
    <r>
      <rPr>
        <sz val="12"/>
        <color theme="1"/>
        <rFont val="標楷體"/>
        <family val="4"/>
        <charset val="136"/>
      </rPr>
      <t>欄第</t>
    </r>
    <r>
      <rPr>
        <sz val="12"/>
        <color theme="1"/>
        <rFont val="Times New Roman"/>
        <family val="1"/>
      </rPr>
      <t>(76)</t>
    </r>
    <r>
      <rPr>
        <sz val="12"/>
        <color theme="1"/>
        <rFont val="標楷體"/>
        <family val="4"/>
        <charset val="136"/>
      </rPr>
      <t>列</t>
    </r>
    <phoneticPr fontId="30" type="noConversion"/>
  </si>
  <si>
    <r>
      <t xml:space="preserve">0.2.2.3 </t>
    </r>
    <r>
      <rPr>
        <sz val="12"/>
        <color theme="1"/>
        <rFont val="標楷體"/>
        <family val="4"/>
        <charset val="136"/>
      </rPr>
      <t>受益憑證</t>
    </r>
    <r>
      <rPr>
        <sz val="12"/>
        <color theme="1"/>
        <rFont val="Times New Roman"/>
        <family val="1"/>
      </rPr>
      <t>(</t>
    </r>
    <r>
      <rPr>
        <sz val="12"/>
        <color theme="1"/>
        <rFont val="標楷體"/>
        <family val="4"/>
        <charset val="136"/>
      </rPr>
      <t>註</t>
    </r>
    <r>
      <rPr>
        <sz val="12"/>
        <color theme="1"/>
        <rFont val="Times New Roman"/>
        <family val="1"/>
      </rPr>
      <t>2)</t>
    </r>
    <phoneticPr fontId="28" type="noConversion"/>
  </si>
  <si>
    <r>
      <t xml:space="preserve">0.2.2.3.1 </t>
    </r>
    <r>
      <rPr>
        <sz val="12"/>
        <color theme="1"/>
        <rFont val="標楷體"/>
        <family val="4"/>
        <charset val="136"/>
      </rPr>
      <t>股票型共同基金</t>
    </r>
    <phoneticPr fontId="28" type="noConversion"/>
  </si>
  <si>
    <r>
      <rPr>
        <sz val="12"/>
        <color theme="1"/>
        <rFont val="標楷體"/>
        <family val="4"/>
        <charset val="136"/>
      </rPr>
      <t>「表</t>
    </r>
    <r>
      <rPr>
        <sz val="12"/>
        <color theme="1"/>
        <rFont val="Times New Roman"/>
        <family val="1"/>
      </rPr>
      <t>05-1</t>
    </r>
    <r>
      <rPr>
        <sz val="12"/>
        <color theme="1"/>
        <rFont val="標楷體"/>
        <family val="4"/>
        <charset val="136"/>
      </rPr>
      <t>：資金運用表」第</t>
    </r>
    <r>
      <rPr>
        <sz val="12"/>
        <color theme="1"/>
        <rFont val="Times New Roman"/>
        <family val="1"/>
      </rPr>
      <t>(11)</t>
    </r>
    <r>
      <rPr>
        <sz val="12"/>
        <color theme="1"/>
        <rFont val="標楷體"/>
        <family val="4"/>
        <charset val="136"/>
      </rPr>
      <t>欄第</t>
    </r>
    <r>
      <rPr>
        <sz val="12"/>
        <color theme="1"/>
        <rFont val="Times New Roman"/>
        <family val="1"/>
      </rPr>
      <t>(69)</t>
    </r>
    <r>
      <rPr>
        <sz val="12"/>
        <color theme="1"/>
        <rFont val="標楷體"/>
        <family val="4"/>
        <charset val="136"/>
      </rPr>
      <t>列－「表</t>
    </r>
    <r>
      <rPr>
        <sz val="12"/>
        <color theme="1"/>
        <rFont val="Times New Roman"/>
        <family val="1"/>
      </rPr>
      <t>30-14-1</t>
    </r>
    <r>
      <rPr>
        <sz val="12"/>
        <color theme="1"/>
        <rFont val="標楷體"/>
        <family val="4"/>
        <charset val="136"/>
      </rPr>
      <t>：公司上市股票及基金</t>
    </r>
    <r>
      <rPr>
        <sz val="12"/>
        <color theme="1"/>
        <rFont val="Times New Roman"/>
        <family val="1"/>
      </rPr>
      <t>β</t>
    </r>
    <r>
      <rPr>
        <sz val="12"/>
        <color theme="1"/>
        <rFont val="標楷體"/>
        <family val="4"/>
        <charset val="136"/>
      </rPr>
      <t>值計算表」國內發行其投資區域包含國外之股票型共同基金帳載價值</t>
    </r>
    <r>
      <rPr>
        <sz val="12"/>
        <color theme="1"/>
        <rFont val="Times New Roman"/>
        <family val="1"/>
      </rPr>
      <t>--</t>
    </r>
    <r>
      <rPr>
        <sz val="12"/>
        <color theme="1"/>
        <rFont val="標楷體"/>
        <family val="4"/>
        <charset val="136"/>
      </rPr>
      <t>非控制與從屬關係</t>
    </r>
    <phoneticPr fontId="30" type="noConversion"/>
  </si>
  <si>
    <r>
      <t xml:space="preserve">0.2.2.3.2 </t>
    </r>
    <r>
      <rPr>
        <sz val="12"/>
        <color theme="1"/>
        <rFont val="標楷體"/>
        <family val="4"/>
        <charset val="136"/>
      </rPr>
      <t>債券型共同基金</t>
    </r>
    <phoneticPr fontId="28" type="noConversion"/>
  </si>
  <si>
    <r>
      <rPr>
        <sz val="12"/>
        <color theme="1"/>
        <rFont val="標楷體"/>
        <family val="4"/>
        <charset val="136"/>
      </rPr>
      <t>「表</t>
    </r>
    <r>
      <rPr>
        <sz val="12"/>
        <color theme="1"/>
        <rFont val="Times New Roman"/>
        <family val="1"/>
      </rPr>
      <t>05-1</t>
    </r>
    <r>
      <rPr>
        <sz val="12"/>
        <color theme="1"/>
        <rFont val="標楷體"/>
        <family val="4"/>
        <charset val="136"/>
      </rPr>
      <t>：資金運用表」第</t>
    </r>
    <r>
      <rPr>
        <sz val="12"/>
        <color theme="1"/>
        <rFont val="Times New Roman"/>
        <family val="1"/>
      </rPr>
      <t>(5)</t>
    </r>
    <r>
      <rPr>
        <sz val="12"/>
        <color theme="1"/>
        <rFont val="標楷體"/>
        <family val="4"/>
        <charset val="136"/>
      </rPr>
      <t>欄第</t>
    </r>
    <r>
      <rPr>
        <sz val="12"/>
        <color theme="1"/>
        <rFont val="Times New Roman"/>
        <family val="1"/>
      </rPr>
      <t>(70)</t>
    </r>
    <r>
      <rPr>
        <sz val="12"/>
        <color theme="1"/>
        <rFont val="標楷體"/>
        <family val="4"/>
        <charset val="136"/>
      </rPr>
      <t>列－「表</t>
    </r>
    <r>
      <rPr>
        <sz val="12"/>
        <color theme="1"/>
        <rFont val="Times New Roman"/>
        <family val="1"/>
      </rPr>
      <t>30-14-1</t>
    </r>
    <r>
      <rPr>
        <sz val="12"/>
        <color theme="1"/>
        <rFont val="標楷體"/>
        <family val="4"/>
        <charset val="136"/>
      </rPr>
      <t>：公司上市股票及基金</t>
    </r>
    <r>
      <rPr>
        <sz val="12"/>
        <color theme="1"/>
        <rFont val="Times New Roman"/>
        <family val="1"/>
      </rPr>
      <t>β</t>
    </r>
    <r>
      <rPr>
        <sz val="12"/>
        <color theme="1"/>
        <rFont val="標楷體"/>
        <family val="4"/>
        <charset val="136"/>
      </rPr>
      <t>值計算表」國內發行其投資區域包含國外之債券型共同基金帳載價值</t>
    </r>
    <r>
      <rPr>
        <sz val="12"/>
        <color theme="1"/>
        <rFont val="Times New Roman"/>
        <family val="1"/>
      </rPr>
      <t>--</t>
    </r>
    <r>
      <rPr>
        <sz val="12"/>
        <color theme="1"/>
        <rFont val="標楷體"/>
        <family val="4"/>
        <charset val="136"/>
      </rPr>
      <t>非控制與從屬關係</t>
    </r>
    <phoneticPr fontId="30" type="noConversion"/>
  </si>
  <si>
    <r>
      <t xml:space="preserve">0.2.2.3.3 </t>
    </r>
    <r>
      <rPr>
        <sz val="12"/>
        <color theme="1"/>
        <rFont val="標楷體"/>
        <family val="4"/>
        <charset val="136"/>
      </rPr>
      <t>平衡型共同基金及多重資產型基金</t>
    </r>
    <phoneticPr fontId="28" type="noConversion"/>
  </si>
  <si>
    <r>
      <rPr>
        <sz val="12"/>
        <color theme="1"/>
        <rFont val="標楷體"/>
        <family val="4"/>
        <charset val="136"/>
      </rPr>
      <t>「表</t>
    </r>
    <r>
      <rPr>
        <sz val="12"/>
        <color theme="1"/>
        <rFont val="Times New Roman"/>
        <family val="1"/>
      </rPr>
      <t>05-1</t>
    </r>
    <r>
      <rPr>
        <sz val="12"/>
        <color theme="1"/>
        <rFont val="標楷體"/>
        <family val="4"/>
        <charset val="136"/>
      </rPr>
      <t>：資金運用表」第</t>
    </r>
    <r>
      <rPr>
        <sz val="12"/>
        <color theme="1"/>
        <rFont val="Times New Roman"/>
        <family val="1"/>
      </rPr>
      <t>(11)</t>
    </r>
    <r>
      <rPr>
        <sz val="12"/>
        <color theme="1"/>
        <rFont val="標楷體"/>
        <family val="4"/>
        <charset val="136"/>
      </rPr>
      <t>欄第</t>
    </r>
    <r>
      <rPr>
        <sz val="12"/>
        <color theme="1"/>
        <rFont val="Times New Roman"/>
        <family val="1"/>
      </rPr>
      <t>(71)</t>
    </r>
    <r>
      <rPr>
        <sz val="12"/>
        <color theme="1"/>
        <rFont val="標楷體"/>
        <family val="4"/>
        <charset val="136"/>
      </rPr>
      <t>列－「表</t>
    </r>
    <r>
      <rPr>
        <sz val="12"/>
        <color theme="1"/>
        <rFont val="Times New Roman"/>
        <family val="1"/>
      </rPr>
      <t>30-14-1</t>
    </r>
    <r>
      <rPr>
        <sz val="12"/>
        <color theme="1"/>
        <rFont val="標楷體"/>
        <family val="4"/>
        <charset val="136"/>
      </rPr>
      <t>：公司上市股票及基金</t>
    </r>
    <r>
      <rPr>
        <sz val="12"/>
        <color theme="1"/>
        <rFont val="Times New Roman"/>
        <family val="1"/>
      </rPr>
      <t>β</t>
    </r>
    <r>
      <rPr>
        <sz val="12"/>
        <color theme="1"/>
        <rFont val="標楷體"/>
        <family val="4"/>
        <charset val="136"/>
      </rPr>
      <t>值計算表」國內發行其投資區域包含國外之平衡型共同基金及多重資產型基金帳載價值</t>
    </r>
    <r>
      <rPr>
        <sz val="12"/>
        <color theme="1"/>
        <rFont val="Times New Roman"/>
        <family val="1"/>
      </rPr>
      <t>--</t>
    </r>
    <r>
      <rPr>
        <sz val="12"/>
        <color theme="1"/>
        <rFont val="標楷體"/>
        <family val="4"/>
        <charset val="136"/>
      </rPr>
      <t>非控制與從屬關係</t>
    </r>
    <phoneticPr fontId="30" type="noConversion"/>
  </si>
  <si>
    <r>
      <t xml:space="preserve">0.2.2.3.4 </t>
    </r>
    <r>
      <rPr>
        <sz val="12"/>
        <color theme="1"/>
        <rFont val="標楷體"/>
        <family val="4"/>
        <charset val="136"/>
      </rPr>
      <t>貨幣型共同基金</t>
    </r>
    <phoneticPr fontId="28" type="noConversion"/>
  </si>
  <si>
    <r>
      <rPr>
        <sz val="12"/>
        <color theme="1"/>
        <rFont val="標楷體"/>
        <family val="4"/>
        <charset val="136"/>
      </rPr>
      <t>「表</t>
    </r>
    <r>
      <rPr>
        <sz val="12"/>
        <color theme="1"/>
        <rFont val="Times New Roman"/>
        <family val="1"/>
      </rPr>
      <t>05-1</t>
    </r>
    <r>
      <rPr>
        <sz val="12"/>
        <color theme="1"/>
        <rFont val="標楷體"/>
        <family val="4"/>
        <charset val="136"/>
      </rPr>
      <t>：資金運用表」第</t>
    </r>
    <r>
      <rPr>
        <sz val="12"/>
        <color theme="1"/>
        <rFont val="Times New Roman"/>
        <family val="1"/>
      </rPr>
      <t>(5)</t>
    </r>
    <r>
      <rPr>
        <sz val="12"/>
        <color theme="1"/>
        <rFont val="標楷體"/>
        <family val="4"/>
        <charset val="136"/>
      </rPr>
      <t>欄第</t>
    </r>
    <r>
      <rPr>
        <sz val="12"/>
        <color theme="1"/>
        <rFont val="Times New Roman"/>
        <family val="1"/>
      </rPr>
      <t>(73)</t>
    </r>
    <r>
      <rPr>
        <sz val="12"/>
        <color theme="1"/>
        <rFont val="標楷體"/>
        <family val="4"/>
        <charset val="136"/>
      </rPr>
      <t>列</t>
    </r>
    <phoneticPr fontId="30" type="noConversion"/>
  </si>
  <si>
    <r>
      <t xml:space="preserve">0.2.2.3.5 </t>
    </r>
    <r>
      <rPr>
        <sz val="12"/>
        <color theme="1"/>
        <rFont val="標楷體"/>
        <family val="4"/>
        <charset val="136"/>
      </rPr>
      <t>私募基金</t>
    </r>
    <phoneticPr fontId="30" type="noConversion"/>
  </si>
  <si>
    <r>
      <rPr>
        <sz val="12"/>
        <color theme="1"/>
        <rFont val="標楷體"/>
        <family val="4"/>
        <charset val="136"/>
      </rPr>
      <t>「表</t>
    </r>
    <r>
      <rPr>
        <sz val="12"/>
        <color theme="1"/>
        <rFont val="Times New Roman"/>
        <family val="1"/>
      </rPr>
      <t>05-1</t>
    </r>
    <r>
      <rPr>
        <sz val="12"/>
        <color theme="1"/>
        <rFont val="標楷體"/>
        <family val="4"/>
        <charset val="136"/>
      </rPr>
      <t>：資金運用表」第</t>
    </r>
    <r>
      <rPr>
        <sz val="12"/>
        <color theme="1"/>
        <rFont val="Times New Roman"/>
        <family val="1"/>
      </rPr>
      <t>(5)</t>
    </r>
    <r>
      <rPr>
        <sz val="12"/>
        <color theme="1"/>
        <rFont val="標楷體"/>
        <family val="4"/>
        <charset val="136"/>
      </rPr>
      <t>欄第</t>
    </r>
    <r>
      <rPr>
        <sz val="12"/>
        <color theme="1"/>
        <rFont val="Times New Roman"/>
        <family val="1"/>
      </rPr>
      <t>(74)</t>
    </r>
    <r>
      <rPr>
        <sz val="12"/>
        <color theme="1"/>
        <rFont val="標楷體"/>
        <family val="4"/>
        <charset val="136"/>
      </rPr>
      <t>列－「表</t>
    </r>
    <r>
      <rPr>
        <sz val="12"/>
        <color theme="1"/>
        <rFont val="Times New Roman"/>
        <family val="1"/>
      </rPr>
      <t>30-14-1</t>
    </r>
    <r>
      <rPr>
        <sz val="12"/>
        <color theme="1"/>
        <rFont val="標楷體"/>
        <family val="4"/>
        <charset val="136"/>
      </rPr>
      <t>：公司上市股票及基金</t>
    </r>
    <r>
      <rPr>
        <sz val="12"/>
        <color theme="1"/>
        <rFont val="Calibri"/>
        <family val="4"/>
        <charset val="161"/>
      </rPr>
      <t>β</t>
    </r>
    <r>
      <rPr>
        <sz val="12"/>
        <color theme="1"/>
        <rFont val="標楷體"/>
        <family val="4"/>
        <charset val="136"/>
      </rPr>
      <t>值計算表」國內發行其投資區域包含國外之私募基金</t>
    </r>
    <r>
      <rPr>
        <sz val="12"/>
        <color theme="1"/>
        <rFont val="Times New Roman"/>
        <family val="1"/>
      </rPr>
      <t>--</t>
    </r>
    <r>
      <rPr>
        <sz val="12"/>
        <color theme="1"/>
        <rFont val="標楷體"/>
        <family val="4"/>
        <charset val="136"/>
      </rPr>
      <t>非控制與從屬關係</t>
    </r>
    <phoneticPr fontId="30" type="noConversion"/>
  </si>
  <si>
    <r>
      <t xml:space="preserve">0.2.2.3.6 </t>
    </r>
    <r>
      <rPr>
        <sz val="12"/>
        <color theme="1"/>
        <rFont val="標楷體"/>
        <family val="4"/>
        <charset val="136"/>
      </rPr>
      <t>國外投資受益憑證</t>
    </r>
    <phoneticPr fontId="28" type="noConversion"/>
  </si>
  <si>
    <r>
      <t xml:space="preserve">0.2.2.3.6.1 </t>
    </r>
    <r>
      <rPr>
        <sz val="12"/>
        <color theme="1"/>
        <rFont val="標楷體"/>
        <family val="4"/>
        <charset val="136"/>
      </rPr>
      <t>股票型共同基金</t>
    </r>
    <phoneticPr fontId="30" type="noConversion"/>
  </si>
  <si>
    <r>
      <rPr>
        <sz val="12"/>
        <color theme="1"/>
        <rFont val="標楷體"/>
        <family val="4"/>
        <charset val="136"/>
      </rPr>
      <t>「表</t>
    </r>
    <r>
      <rPr>
        <sz val="12"/>
        <color theme="1"/>
        <rFont val="Times New Roman"/>
        <family val="1"/>
      </rPr>
      <t>12-2</t>
    </r>
    <r>
      <rPr>
        <sz val="12"/>
        <color theme="1"/>
        <rFont val="標楷體"/>
        <family val="4"/>
        <charset val="136"/>
      </rPr>
      <t>：受益憑證及國外表彰基金餘額明細表</t>
    </r>
    <r>
      <rPr>
        <sz val="12"/>
        <color theme="1"/>
        <rFont val="Times New Roman"/>
        <family val="1"/>
      </rPr>
      <t>(</t>
    </r>
    <r>
      <rPr>
        <sz val="12"/>
        <color theme="1"/>
        <rFont val="標楷體"/>
        <family val="4"/>
        <charset val="136"/>
      </rPr>
      <t>總計</t>
    </r>
    <r>
      <rPr>
        <sz val="12"/>
        <color theme="1"/>
        <rFont val="Times New Roman"/>
        <family val="1"/>
      </rPr>
      <t>)</t>
    </r>
    <r>
      <rPr>
        <sz val="12"/>
        <color theme="1"/>
        <rFont val="標楷體"/>
        <family val="4"/>
        <charset val="136"/>
      </rPr>
      <t>」第</t>
    </r>
    <r>
      <rPr>
        <sz val="12"/>
        <color theme="1"/>
        <rFont val="Times New Roman"/>
        <family val="1"/>
      </rPr>
      <t>(20)</t>
    </r>
    <r>
      <rPr>
        <sz val="12"/>
        <color theme="1"/>
        <rFont val="標楷體"/>
        <family val="4"/>
        <charset val="136"/>
      </rPr>
      <t>欄第</t>
    </r>
    <r>
      <rPr>
        <sz val="12"/>
        <color theme="1"/>
        <rFont val="Times New Roman"/>
        <family val="1"/>
      </rPr>
      <t>(34)</t>
    </r>
    <r>
      <rPr>
        <sz val="12"/>
        <color theme="1"/>
        <rFont val="標楷體"/>
        <family val="4"/>
        <charset val="136"/>
      </rPr>
      <t>列</t>
    </r>
    <r>
      <rPr>
        <sz val="12"/>
        <color theme="1"/>
        <rFont val="Times New Roman"/>
        <family val="1"/>
      </rPr>
      <t>+</t>
    </r>
    <r>
      <rPr>
        <sz val="12"/>
        <color theme="1"/>
        <rFont val="標楷體"/>
        <family val="4"/>
        <charset val="136"/>
      </rPr>
      <t>「表</t>
    </r>
    <r>
      <rPr>
        <sz val="12"/>
        <color theme="1"/>
        <rFont val="Times New Roman"/>
        <family val="1"/>
      </rPr>
      <t>30-14-1</t>
    </r>
    <r>
      <rPr>
        <sz val="12"/>
        <color theme="1"/>
        <rFont val="標楷體"/>
        <family val="4"/>
        <charset val="136"/>
      </rPr>
      <t>：公司上市股票及基金</t>
    </r>
    <r>
      <rPr>
        <sz val="12"/>
        <color theme="1"/>
        <rFont val="Times New Roman"/>
        <family val="1"/>
      </rPr>
      <t>β</t>
    </r>
    <r>
      <rPr>
        <sz val="12"/>
        <color theme="1"/>
        <rFont val="標楷體"/>
        <family val="4"/>
        <charset val="136"/>
      </rPr>
      <t>值計算表」國內發行其投資區域包含國外之股票型共同基金帳載價值</t>
    </r>
    <r>
      <rPr>
        <sz val="12"/>
        <color theme="1"/>
        <rFont val="Times New Roman"/>
        <family val="1"/>
      </rPr>
      <t>--</t>
    </r>
    <r>
      <rPr>
        <sz val="12"/>
        <color theme="1"/>
        <rFont val="標楷體"/>
        <family val="4"/>
        <charset val="136"/>
      </rPr>
      <t>非控制與從屬關係</t>
    </r>
    <phoneticPr fontId="30" type="noConversion"/>
  </si>
  <si>
    <r>
      <t xml:space="preserve">0.2.2.3.6.2 </t>
    </r>
    <r>
      <rPr>
        <sz val="12"/>
        <color theme="1"/>
        <rFont val="標楷體"/>
        <family val="4"/>
        <charset val="136"/>
      </rPr>
      <t>債券型共同基金</t>
    </r>
    <phoneticPr fontId="30" type="noConversion"/>
  </si>
  <si>
    <r>
      <rPr>
        <sz val="12"/>
        <color theme="1"/>
        <rFont val="標楷體"/>
        <family val="4"/>
        <charset val="136"/>
      </rPr>
      <t>「表</t>
    </r>
    <r>
      <rPr>
        <sz val="12"/>
        <color theme="1"/>
        <rFont val="Times New Roman"/>
        <family val="1"/>
      </rPr>
      <t>12-2</t>
    </r>
    <r>
      <rPr>
        <sz val="12"/>
        <color theme="1"/>
        <rFont val="標楷體"/>
        <family val="4"/>
        <charset val="136"/>
      </rPr>
      <t>：受益憑證及國外表彰基金餘額明細表</t>
    </r>
    <r>
      <rPr>
        <sz val="12"/>
        <color theme="1"/>
        <rFont val="Times New Roman"/>
        <family val="1"/>
      </rPr>
      <t>(</t>
    </r>
    <r>
      <rPr>
        <sz val="12"/>
        <color theme="1"/>
        <rFont val="標楷體"/>
        <family val="4"/>
        <charset val="136"/>
      </rPr>
      <t>總計</t>
    </r>
    <r>
      <rPr>
        <sz val="12"/>
        <color theme="1"/>
        <rFont val="Times New Roman"/>
        <family val="1"/>
      </rPr>
      <t>)</t>
    </r>
    <r>
      <rPr>
        <sz val="12"/>
        <color theme="1"/>
        <rFont val="標楷體"/>
        <family val="4"/>
        <charset val="136"/>
      </rPr>
      <t>」第</t>
    </r>
    <r>
      <rPr>
        <sz val="12"/>
        <color theme="1"/>
        <rFont val="Times New Roman"/>
        <family val="1"/>
      </rPr>
      <t>(17)</t>
    </r>
    <r>
      <rPr>
        <sz val="12"/>
        <color theme="1"/>
        <rFont val="標楷體"/>
        <family val="4"/>
        <charset val="136"/>
      </rPr>
      <t>欄第</t>
    </r>
    <r>
      <rPr>
        <sz val="12"/>
        <color theme="1"/>
        <rFont val="Times New Roman"/>
        <family val="1"/>
      </rPr>
      <t>(35)</t>
    </r>
    <r>
      <rPr>
        <sz val="12"/>
        <color theme="1"/>
        <rFont val="標楷體"/>
        <family val="4"/>
        <charset val="136"/>
      </rPr>
      <t>列</t>
    </r>
    <r>
      <rPr>
        <sz val="12"/>
        <color theme="1"/>
        <rFont val="Times New Roman"/>
        <family val="1"/>
      </rPr>
      <t>+</t>
    </r>
    <r>
      <rPr>
        <sz val="12"/>
        <color theme="1"/>
        <rFont val="標楷體"/>
        <family val="4"/>
        <charset val="136"/>
      </rPr>
      <t>「表</t>
    </r>
    <r>
      <rPr>
        <sz val="12"/>
        <color theme="1"/>
        <rFont val="Times New Roman"/>
        <family val="1"/>
      </rPr>
      <t>30-14-1</t>
    </r>
    <r>
      <rPr>
        <sz val="12"/>
        <color theme="1"/>
        <rFont val="標楷體"/>
        <family val="4"/>
        <charset val="136"/>
      </rPr>
      <t>：公司上市股票及基金</t>
    </r>
    <r>
      <rPr>
        <sz val="12"/>
        <color theme="1"/>
        <rFont val="Times New Roman"/>
        <family val="1"/>
      </rPr>
      <t>β</t>
    </r>
    <r>
      <rPr>
        <sz val="12"/>
        <color theme="1"/>
        <rFont val="標楷體"/>
        <family val="4"/>
        <charset val="136"/>
      </rPr>
      <t>值計算表」國內發行其投資區域包含國外之債券型共同基金帳載價值</t>
    </r>
    <r>
      <rPr>
        <sz val="12"/>
        <color theme="1"/>
        <rFont val="Times New Roman"/>
        <family val="1"/>
      </rPr>
      <t>--</t>
    </r>
    <r>
      <rPr>
        <sz val="12"/>
        <color theme="1"/>
        <rFont val="標楷體"/>
        <family val="4"/>
        <charset val="136"/>
      </rPr>
      <t>非控制與從屬關係</t>
    </r>
    <phoneticPr fontId="30" type="noConversion"/>
  </si>
  <si>
    <r>
      <t xml:space="preserve">0.2.2.3.6.3 </t>
    </r>
    <r>
      <rPr>
        <sz val="12"/>
        <color theme="1"/>
        <rFont val="標楷體"/>
        <family val="4"/>
        <charset val="136"/>
      </rPr>
      <t>平衡型共同基金及多重資產型基金</t>
    </r>
    <phoneticPr fontId="30" type="noConversion"/>
  </si>
  <si>
    <r>
      <rPr>
        <sz val="12"/>
        <color theme="1"/>
        <rFont val="標楷體"/>
        <family val="4"/>
        <charset val="136"/>
      </rPr>
      <t>「表</t>
    </r>
    <r>
      <rPr>
        <sz val="12"/>
        <color theme="1"/>
        <rFont val="Times New Roman"/>
        <family val="1"/>
      </rPr>
      <t>12-2</t>
    </r>
    <r>
      <rPr>
        <sz val="12"/>
        <color theme="1"/>
        <rFont val="標楷體"/>
        <family val="4"/>
        <charset val="136"/>
      </rPr>
      <t>：受益憑證及國外表彰基金餘額明細表</t>
    </r>
    <r>
      <rPr>
        <sz val="12"/>
        <color theme="1"/>
        <rFont val="Times New Roman"/>
        <family val="1"/>
      </rPr>
      <t>(</t>
    </r>
    <r>
      <rPr>
        <sz val="12"/>
        <color theme="1"/>
        <rFont val="標楷體"/>
        <family val="4"/>
        <charset val="136"/>
      </rPr>
      <t>總計</t>
    </r>
    <r>
      <rPr>
        <sz val="12"/>
        <color theme="1"/>
        <rFont val="Times New Roman"/>
        <family val="1"/>
      </rPr>
      <t>)</t>
    </r>
    <r>
      <rPr>
        <sz val="12"/>
        <color theme="1"/>
        <rFont val="標楷體"/>
        <family val="4"/>
        <charset val="136"/>
      </rPr>
      <t>」第</t>
    </r>
    <r>
      <rPr>
        <sz val="12"/>
        <color theme="1"/>
        <rFont val="Times New Roman"/>
        <family val="1"/>
      </rPr>
      <t>(20)</t>
    </r>
    <r>
      <rPr>
        <sz val="12"/>
        <color theme="1"/>
        <rFont val="標楷體"/>
        <family val="4"/>
        <charset val="136"/>
      </rPr>
      <t>欄第</t>
    </r>
    <r>
      <rPr>
        <sz val="12"/>
        <color theme="1"/>
        <rFont val="Times New Roman"/>
        <family val="1"/>
      </rPr>
      <t>(36)</t>
    </r>
    <r>
      <rPr>
        <sz val="12"/>
        <color theme="1"/>
        <rFont val="標楷體"/>
        <family val="4"/>
        <charset val="136"/>
      </rPr>
      <t>列</t>
    </r>
    <r>
      <rPr>
        <sz val="12"/>
        <color theme="1"/>
        <rFont val="Times New Roman"/>
        <family val="1"/>
      </rPr>
      <t>+</t>
    </r>
    <r>
      <rPr>
        <sz val="12"/>
        <color theme="1"/>
        <rFont val="標楷體"/>
        <family val="4"/>
        <charset val="136"/>
      </rPr>
      <t>「表</t>
    </r>
    <r>
      <rPr>
        <sz val="12"/>
        <color theme="1"/>
        <rFont val="Times New Roman"/>
        <family val="1"/>
      </rPr>
      <t>30-14-1</t>
    </r>
    <r>
      <rPr>
        <sz val="12"/>
        <color theme="1"/>
        <rFont val="標楷體"/>
        <family val="4"/>
        <charset val="136"/>
      </rPr>
      <t>：公司上市股票及基金</t>
    </r>
    <r>
      <rPr>
        <sz val="12"/>
        <color theme="1"/>
        <rFont val="Times New Roman"/>
        <family val="1"/>
      </rPr>
      <t>β</t>
    </r>
    <r>
      <rPr>
        <sz val="12"/>
        <color theme="1"/>
        <rFont val="標楷體"/>
        <family val="4"/>
        <charset val="136"/>
      </rPr>
      <t>值計算表」國內發行其投資區域包含國外之平衡型共同基金及多重資產型基金帳載價值</t>
    </r>
    <r>
      <rPr>
        <sz val="12"/>
        <color theme="1"/>
        <rFont val="Times New Roman"/>
        <family val="1"/>
      </rPr>
      <t>--</t>
    </r>
    <r>
      <rPr>
        <sz val="12"/>
        <color theme="1"/>
        <rFont val="標楷體"/>
        <family val="4"/>
        <charset val="136"/>
      </rPr>
      <t>非控制與從屬關係</t>
    </r>
    <phoneticPr fontId="30" type="noConversion"/>
  </si>
  <si>
    <r>
      <t xml:space="preserve">0.2.2.3.6.4 </t>
    </r>
    <r>
      <rPr>
        <sz val="12"/>
        <color theme="1"/>
        <rFont val="標楷體"/>
        <family val="4"/>
        <charset val="136"/>
      </rPr>
      <t>貨幣型共同基金</t>
    </r>
    <phoneticPr fontId="30" type="noConversion"/>
  </si>
  <si>
    <r>
      <rPr>
        <sz val="12"/>
        <color theme="1"/>
        <rFont val="標楷體"/>
        <family val="4"/>
        <charset val="136"/>
      </rPr>
      <t>「表</t>
    </r>
    <r>
      <rPr>
        <sz val="12"/>
        <color theme="1"/>
        <rFont val="Times New Roman"/>
        <family val="1"/>
      </rPr>
      <t>12-2</t>
    </r>
    <r>
      <rPr>
        <sz val="12"/>
        <color theme="1"/>
        <rFont val="標楷體"/>
        <family val="4"/>
        <charset val="136"/>
      </rPr>
      <t>：受益憑證及國外表彰基金餘額明細表</t>
    </r>
    <r>
      <rPr>
        <sz val="12"/>
        <color theme="1"/>
        <rFont val="Times New Roman"/>
        <family val="1"/>
      </rPr>
      <t>(</t>
    </r>
    <r>
      <rPr>
        <sz val="12"/>
        <color theme="1"/>
        <rFont val="標楷體"/>
        <family val="4"/>
        <charset val="136"/>
      </rPr>
      <t>總計</t>
    </r>
    <r>
      <rPr>
        <sz val="12"/>
        <color theme="1"/>
        <rFont val="Times New Roman"/>
        <family val="1"/>
      </rPr>
      <t>)</t>
    </r>
    <r>
      <rPr>
        <sz val="12"/>
        <color theme="1"/>
        <rFont val="標楷體"/>
        <family val="4"/>
        <charset val="136"/>
      </rPr>
      <t>」第</t>
    </r>
    <r>
      <rPr>
        <sz val="12"/>
        <color theme="1"/>
        <rFont val="Times New Roman"/>
        <family val="1"/>
      </rPr>
      <t>(17)</t>
    </r>
    <r>
      <rPr>
        <sz val="12"/>
        <color theme="1"/>
        <rFont val="標楷體"/>
        <family val="4"/>
        <charset val="136"/>
      </rPr>
      <t>欄第</t>
    </r>
    <r>
      <rPr>
        <sz val="12"/>
        <color theme="1"/>
        <rFont val="Times New Roman"/>
        <family val="1"/>
      </rPr>
      <t>(37)</t>
    </r>
    <r>
      <rPr>
        <sz val="12"/>
        <color theme="1"/>
        <rFont val="標楷體"/>
        <family val="4"/>
        <charset val="136"/>
      </rPr>
      <t>列</t>
    </r>
    <phoneticPr fontId="30" type="noConversion"/>
  </si>
  <si>
    <r>
      <t xml:space="preserve">0.2.2.3.6.5 </t>
    </r>
    <r>
      <rPr>
        <sz val="12"/>
        <color theme="1"/>
        <rFont val="標楷體"/>
        <family val="4"/>
        <charset val="136"/>
      </rPr>
      <t>私募股權基金</t>
    </r>
    <phoneticPr fontId="30" type="noConversion"/>
  </si>
  <si>
    <r>
      <rPr>
        <sz val="12"/>
        <color theme="1"/>
        <rFont val="標楷體"/>
        <family val="4"/>
        <charset val="136"/>
      </rPr>
      <t>「表</t>
    </r>
    <r>
      <rPr>
        <sz val="12"/>
        <color theme="1"/>
        <rFont val="Times New Roman"/>
        <family val="1"/>
      </rPr>
      <t>12-2</t>
    </r>
    <r>
      <rPr>
        <sz val="12"/>
        <color theme="1"/>
        <rFont val="標楷體"/>
        <family val="4"/>
        <charset val="136"/>
      </rPr>
      <t>：受益憑證及國外表彰基金餘額明細表</t>
    </r>
    <r>
      <rPr>
        <sz val="12"/>
        <color theme="1"/>
        <rFont val="Times New Roman"/>
        <family val="1"/>
      </rPr>
      <t>(</t>
    </r>
    <r>
      <rPr>
        <sz val="12"/>
        <color theme="1"/>
        <rFont val="標楷體"/>
        <family val="4"/>
        <charset val="136"/>
      </rPr>
      <t>總計</t>
    </r>
    <r>
      <rPr>
        <sz val="12"/>
        <color theme="1"/>
        <rFont val="Times New Roman"/>
        <family val="1"/>
      </rPr>
      <t>)</t>
    </r>
    <r>
      <rPr>
        <sz val="12"/>
        <color theme="1"/>
        <rFont val="標楷體"/>
        <family val="4"/>
        <charset val="136"/>
      </rPr>
      <t>」第</t>
    </r>
    <r>
      <rPr>
        <sz val="12"/>
        <color theme="1"/>
        <rFont val="Times New Roman"/>
        <family val="1"/>
      </rPr>
      <t>(17)</t>
    </r>
    <r>
      <rPr>
        <sz val="12"/>
        <color theme="1"/>
        <rFont val="標楷體"/>
        <family val="4"/>
        <charset val="136"/>
      </rPr>
      <t>欄第</t>
    </r>
    <r>
      <rPr>
        <sz val="12"/>
        <color theme="1"/>
        <rFont val="Times New Roman"/>
        <family val="1"/>
      </rPr>
      <t>(38)</t>
    </r>
    <r>
      <rPr>
        <sz val="12"/>
        <color theme="1"/>
        <rFont val="標楷體"/>
        <family val="4"/>
        <charset val="136"/>
      </rPr>
      <t>列</t>
    </r>
    <r>
      <rPr>
        <sz val="12"/>
        <color theme="1"/>
        <rFont val="Times New Roman"/>
        <family val="1"/>
      </rPr>
      <t>+</t>
    </r>
    <r>
      <rPr>
        <sz val="12"/>
        <color theme="1"/>
        <rFont val="標楷體"/>
        <family val="4"/>
        <charset val="136"/>
      </rPr>
      <t>「表</t>
    </r>
    <r>
      <rPr>
        <sz val="12"/>
        <color theme="1"/>
        <rFont val="Times New Roman"/>
        <family val="1"/>
      </rPr>
      <t>30-14-1</t>
    </r>
    <r>
      <rPr>
        <sz val="12"/>
        <color theme="1"/>
        <rFont val="標楷體"/>
        <family val="4"/>
        <charset val="136"/>
      </rPr>
      <t>：公司上市股票及基金β值計算表」國內發行其投資區域包含國外之私募基金</t>
    </r>
    <r>
      <rPr>
        <sz val="12"/>
        <color theme="1"/>
        <rFont val="Times New Roman"/>
        <family val="1"/>
      </rPr>
      <t>--</t>
    </r>
    <r>
      <rPr>
        <sz val="12"/>
        <color theme="1"/>
        <rFont val="標楷體"/>
        <family val="4"/>
        <charset val="136"/>
      </rPr>
      <t>非控制與從屬關係</t>
    </r>
    <phoneticPr fontId="30" type="noConversion"/>
  </si>
  <si>
    <r>
      <t xml:space="preserve">0.2.2.3.6.6 </t>
    </r>
    <r>
      <rPr>
        <sz val="12"/>
        <color theme="1"/>
        <rFont val="標楷體"/>
        <family val="4"/>
        <charset val="136"/>
      </rPr>
      <t>私募債權基金</t>
    </r>
    <phoneticPr fontId="30" type="noConversion"/>
  </si>
  <si>
    <r>
      <rPr>
        <sz val="12"/>
        <color theme="1"/>
        <rFont val="標楷體"/>
        <family val="4"/>
        <charset val="136"/>
      </rPr>
      <t>「表</t>
    </r>
    <r>
      <rPr>
        <sz val="12"/>
        <color theme="1"/>
        <rFont val="Times New Roman"/>
        <family val="1"/>
      </rPr>
      <t>12-2</t>
    </r>
    <r>
      <rPr>
        <sz val="12"/>
        <color theme="1"/>
        <rFont val="標楷體"/>
        <family val="4"/>
        <charset val="136"/>
      </rPr>
      <t>：受益憑證及國外表彰基金餘額明細表</t>
    </r>
    <r>
      <rPr>
        <sz val="12"/>
        <color theme="1"/>
        <rFont val="Times New Roman"/>
        <family val="1"/>
      </rPr>
      <t>(</t>
    </r>
    <r>
      <rPr>
        <sz val="12"/>
        <color theme="1"/>
        <rFont val="標楷體"/>
        <family val="4"/>
        <charset val="136"/>
      </rPr>
      <t>總計</t>
    </r>
    <r>
      <rPr>
        <sz val="12"/>
        <color theme="1"/>
        <rFont val="Times New Roman"/>
        <family val="1"/>
      </rPr>
      <t>)</t>
    </r>
    <r>
      <rPr>
        <sz val="12"/>
        <color theme="1"/>
        <rFont val="標楷體"/>
        <family val="4"/>
        <charset val="136"/>
      </rPr>
      <t>」第</t>
    </r>
    <r>
      <rPr>
        <sz val="12"/>
        <color theme="1"/>
        <rFont val="Times New Roman"/>
        <family val="1"/>
      </rPr>
      <t>(17)</t>
    </r>
    <r>
      <rPr>
        <sz val="12"/>
        <color theme="1"/>
        <rFont val="標楷體"/>
        <family val="4"/>
        <charset val="136"/>
      </rPr>
      <t>欄第</t>
    </r>
    <r>
      <rPr>
        <sz val="12"/>
        <color theme="1"/>
        <rFont val="Times New Roman"/>
        <family val="1"/>
      </rPr>
      <t>(39)</t>
    </r>
    <r>
      <rPr>
        <sz val="12"/>
        <color theme="1"/>
        <rFont val="標楷體"/>
        <family val="4"/>
        <charset val="136"/>
      </rPr>
      <t>列</t>
    </r>
    <phoneticPr fontId="30" type="noConversion"/>
  </si>
  <si>
    <r>
      <t xml:space="preserve">0.2.2.3.6.7 </t>
    </r>
    <r>
      <rPr>
        <sz val="12"/>
        <color theme="1"/>
        <rFont val="標楷體"/>
        <family val="4"/>
        <charset val="136"/>
      </rPr>
      <t>不動產私募基金</t>
    </r>
    <phoneticPr fontId="30" type="noConversion"/>
  </si>
  <si>
    <r>
      <rPr>
        <sz val="12"/>
        <color theme="1"/>
        <rFont val="標楷體"/>
        <family val="4"/>
        <charset val="136"/>
      </rPr>
      <t>「表</t>
    </r>
    <r>
      <rPr>
        <sz val="12"/>
        <color theme="1"/>
        <rFont val="Times New Roman"/>
        <family val="1"/>
      </rPr>
      <t>12-2</t>
    </r>
    <r>
      <rPr>
        <sz val="12"/>
        <color theme="1"/>
        <rFont val="標楷體"/>
        <family val="4"/>
        <charset val="136"/>
      </rPr>
      <t>：受益憑證及國外表彰基金餘額明細表</t>
    </r>
    <r>
      <rPr>
        <sz val="12"/>
        <color theme="1"/>
        <rFont val="Times New Roman"/>
        <family val="1"/>
      </rPr>
      <t>(</t>
    </r>
    <r>
      <rPr>
        <sz val="12"/>
        <color theme="1"/>
        <rFont val="標楷體"/>
        <family val="4"/>
        <charset val="136"/>
      </rPr>
      <t>總計</t>
    </r>
    <r>
      <rPr>
        <sz val="12"/>
        <color theme="1"/>
        <rFont val="Times New Roman"/>
        <family val="1"/>
      </rPr>
      <t>)</t>
    </r>
    <r>
      <rPr>
        <sz val="12"/>
        <color theme="1"/>
        <rFont val="標楷體"/>
        <family val="4"/>
        <charset val="136"/>
      </rPr>
      <t>」第</t>
    </r>
    <r>
      <rPr>
        <sz val="12"/>
        <color theme="1"/>
        <rFont val="Times New Roman"/>
        <family val="1"/>
      </rPr>
      <t>(17)</t>
    </r>
    <r>
      <rPr>
        <sz val="12"/>
        <color theme="1"/>
        <rFont val="標楷體"/>
        <family val="4"/>
        <charset val="136"/>
      </rPr>
      <t>欄第</t>
    </r>
    <r>
      <rPr>
        <sz val="12"/>
        <color theme="1"/>
        <rFont val="Times New Roman"/>
        <family val="1"/>
      </rPr>
      <t>(40)</t>
    </r>
    <r>
      <rPr>
        <sz val="12"/>
        <color theme="1"/>
        <rFont val="標楷體"/>
        <family val="4"/>
        <charset val="136"/>
      </rPr>
      <t>列</t>
    </r>
    <phoneticPr fontId="30" type="noConversion"/>
  </si>
  <si>
    <r>
      <t xml:space="preserve">0.2.2.3.6.8 </t>
    </r>
    <r>
      <rPr>
        <sz val="12"/>
        <color theme="1"/>
        <rFont val="標楷體"/>
        <family val="4"/>
        <charset val="136"/>
      </rPr>
      <t>基礎建設基金</t>
    </r>
    <phoneticPr fontId="30" type="noConversion"/>
  </si>
  <si>
    <r>
      <rPr>
        <sz val="12"/>
        <color theme="1"/>
        <rFont val="標楷體"/>
        <family val="4"/>
        <charset val="136"/>
      </rPr>
      <t>「表</t>
    </r>
    <r>
      <rPr>
        <sz val="12"/>
        <color theme="1"/>
        <rFont val="Times New Roman"/>
        <family val="1"/>
      </rPr>
      <t>05-1</t>
    </r>
    <r>
      <rPr>
        <sz val="12"/>
        <color theme="1"/>
        <rFont val="標楷體"/>
        <family val="4"/>
        <charset val="136"/>
      </rPr>
      <t>：資金運用表」第</t>
    </r>
    <r>
      <rPr>
        <sz val="12"/>
        <color theme="1"/>
        <rFont val="Times New Roman"/>
        <family val="1"/>
      </rPr>
      <t>(5)</t>
    </r>
    <r>
      <rPr>
        <sz val="12"/>
        <color theme="1"/>
        <rFont val="標楷體"/>
        <family val="4"/>
        <charset val="136"/>
      </rPr>
      <t>欄第</t>
    </r>
    <r>
      <rPr>
        <sz val="12"/>
        <color theme="1"/>
        <rFont val="Times New Roman"/>
        <family val="1"/>
      </rPr>
      <t>(190)</t>
    </r>
    <r>
      <rPr>
        <sz val="12"/>
        <color theme="1"/>
        <rFont val="標楷體"/>
        <family val="4"/>
        <charset val="136"/>
      </rPr>
      <t>列</t>
    </r>
    <phoneticPr fontId="30" type="noConversion"/>
  </si>
  <si>
    <r>
      <t xml:space="preserve">0.2.2.3.6.9 </t>
    </r>
    <r>
      <rPr>
        <sz val="12"/>
        <color theme="1"/>
        <rFont val="標楷體"/>
        <family val="4"/>
        <charset val="136"/>
      </rPr>
      <t>對沖基金</t>
    </r>
    <phoneticPr fontId="30" type="noConversion"/>
  </si>
  <si>
    <r>
      <rPr>
        <sz val="12"/>
        <color theme="1"/>
        <rFont val="標楷體"/>
        <family val="4"/>
        <charset val="136"/>
      </rPr>
      <t>「表</t>
    </r>
    <r>
      <rPr>
        <sz val="12"/>
        <color theme="1"/>
        <rFont val="Times New Roman"/>
        <family val="1"/>
      </rPr>
      <t>05-1</t>
    </r>
    <r>
      <rPr>
        <sz val="12"/>
        <color theme="1"/>
        <rFont val="標楷體"/>
        <family val="4"/>
        <charset val="136"/>
      </rPr>
      <t>：資金運用表」第</t>
    </r>
    <r>
      <rPr>
        <sz val="12"/>
        <color theme="1"/>
        <rFont val="Times New Roman"/>
        <family val="1"/>
      </rPr>
      <t>(5)</t>
    </r>
    <r>
      <rPr>
        <sz val="12"/>
        <color theme="1"/>
        <rFont val="標楷體"/>
        <family val="4"/>
        <charset val="136"/>
      </rPr>
      <t>欄第</t>
    </r>
    <r>
      <rPr>
        <sz val="12"/>
        <color theme="1"/>
        <rFont val="Times New Roman"/>
        <family val="1"/>
      </rPr>
      <t>(192)</t>
    </r>
    <r>
      <rPr>
        <sz val="12"/>
        <color theme="1"/>
        <rFont val="標楷體"/>
        <family val="4"/>
        <charset val="136"/>
      </rPr>
      <t>列</t>
    </r>
    <phoneticPr fontId="30" type="noConversion"/>
  </si>
  <si>
    <r>
      <t xml:space="preserve">0.2.2.4 </t>
    </r>
    <r>
      <rPr>
        <sz val="12"/>
        <color theme="1"/>
        <rFont val="標楷體"/>
        <family val="4"/>
        <charset val="136"/>
      </rPr>
      <t>不動產</t>
    </r>
    <phoneticPr fontId="28" type="noConversion"/>
  </si>
  <si>
    <r>
      <t xml:space="preserve">0.2.2.4.1 </t>
    </r>
    <r>
      <rPr>
        <sz val="12"/>
        <color theme="1"/>
        <rFont val="標楷體"/>
        <family val="4"/>
        <charset val="136"/>
      </rPr>
      <t>不動產</t>
    </r>
    <r>
      <rPr>
        <sz val="12"/>
        <color theme="1"/>
        <rFont val="Times New Roman"/>
        <family val="1"/>
      </rPr>
      <t>(</t>
    </r>
    <r>
      <rPr>
        <sz val="12"/>
        <color theme="1"/>
        <rFont val="標楷體"/>
        <family val="4"/>
        <charset val="136"/>
      </rPr>
      <t>除</t>
    </r>
    <r>
      <rPr>
        <sz val="12"/>
        <color theme="1"/>
        <rFont val="Times New Roman"/>
        <family val="1"/>
      </rPr>
      <t>0.2.2.4.2</t>
    </r>
    <r>
      <rPr>
        <sz val="12"/>
        <color theme="1"/>
        <rFont val="標楷體"/>
        <family val="4"/>
        <charset val="136"/>
      </rPr>
      <t>外</t>
    </r>
    <r>
      <rPr>
        <sz val="12"/>
        <color theme="1"/>
        <rFont val="Times New Roman"/>
        <family val="1"/>
      </rPr>
      <t>)</t>
    </r>
    <phoneticPr fontId="30" type="noConversion"/>
  </si>
  <si>
    <r>
      <rPr>
        <sz val="12"/>
        <color theme="1"/>
        <rFont val="標楷體"/>
        <family val="4"/>
        <charset val="136"/>
      </rPr>
      <t>「表</t>
    </r>
    <r>
      <rPr>
        <sz val="12"/>
        <color theme="1"/>
        <rFont val="Times New Roman"/>
        <family val="1"/>
      </rPr>
      <t>13-2</t>
    </r>
    <r>
      <rPr>
        <sz val="12"/>
        <color theme="1"/>
        <rFont val="標楷體"/>
        <family val="4"/>
        <charset val="136"/>
      </rPr>
      <t>：不動產餘額明細表</t>
    </r>
    <r>
      <rPr>
        <sz val="12"/>
        <color theme="1"/>
        <rFont val="Times New Roman"/>
        <family val="1"/>
      </rPr>
      <t>(</t>
    </r>
    <r>
      <rPr>
        <sz val="12"/>
        <color theme="1"/>
        <rFont val="標楷體"/>
        <family val="4"/>
        <charset val="136"/>
      </rPr>
      <t>總計</t>
    </r>
    <r>
      <rPr>
        <sz val="12"/>
        <color theme="1"/>
        <rFont val="Times New Roman"/>
        <family val="1"/>
      </rPr>
      <t>)</t>
    </r>
    <r>
      <rPr>
        <sz val="12"/>
        <color theme="1"/>
        <rFont val="標楷體"/>
        <family val="4"/>
        <charset val="136"/>
      </rPr>
      <t>」第</t>
    </r>
    <r>
      <rPr>
        <sz val="12"/>
        <color theme="1"/>
        <rFont val="Times New Roman"/>
        <family val="1"/>
      </rPr>
      <t>(16)</t>
    </r>
    <r>
      <rPr>
        <sz val="12"/>
        <color theme="1"/>
        <rFont val="標楷體"/>
        <family val="4"/>
        <charset val="136"/>
      </rPr>
      <t>欄第</t>
    </r>
    <r>
      <rPr>
        <sz val="12"/>
        <color theme="1"/>
        <rFont val="Times New Roman"/>
        <family val="1"/>
      </rPr>
      <t>(17+18)</t>
    </r>
    <r>
      <rPr>
        <sz val="12"/>
        <color theme="1"/>
        <rFont val="標楷體"/>
        <family val="4"/>
        <charset val="136"/>
      </rPr>
      <t>列</t>
    </r>
    <r>
      <rPr>
        <sz val="12"/>
        <color theme="1"/>
        <rFont val="Times New Roman"/>
        <family val="1"/>
      </rPr>
      <t>+</t>
    </r>
    <r>
      <rPr>
        <sz val="12"/>
        <color theme="1"/>
        <rFont val="標楷體"/>
        <family val="4"/>
        <charset val="136"/>
      </rPr>
      <t>「表</t>
    </r>
    <r>
      <rPr>
        <sz val="12"/>
        <color theme="1"/>
        <rFont val="Times New Roman"/>
        <family val="1"/>
      </rPr>
      <t>30-8-3</t>
    </r>
    <r>
      <rPr>
        <sz val="12"/>
        <color theme="1"/>
        <rFont val="標楷體"/>
        <family val="4"/>
        <charset val="136"/>
      </rPr>
      <t>：不動產投資採市價評價計入自有資本調整計算表」第</t>
    </r>
    <r>
      <rPr>
        <sz val="12"/>
        <color theme="1"/>
        <rFont val="Times New Roman"/>
        <family val="1"/>
      </rPr>
      <t>(11)</t>
    </r>
    <r>
      <rPr>
        <sz val="12"/>
        <color theme="1"/>
        <rFont val="標楷體"/>
        <family val="4"/>
        <charset val="136"/>
      </rPr>
      <t>欄第</t>
    </r>
    <r>
      <rPr>
        <sz val="12"/>
        <color theme="1"/>
        <rFont val="Times New Roman"/>
        <family val="1"/>
      </rPr>
      <t>(11+12)</t>
    </r>
    <r>
      <rPr>
        <sz val="12"/>
        <color theme="1"/>
        <rFont val="標楷體"/>
        <family val="4"/>
        <charset val="136"/>
      </rPr>
      <t>列</t>
    </r>
    <r>
      <rPr>
        <sz val="12"/>
        <color theme="1"/>
        <rFont val="Times New Roman"/>
        <family val="1"/>
      </rPr>
      <t>-</t>
    </r>
    <r>
      <rPr>
        <sz val="12"/>
        <color theme="1"/>
        <rFont val="標楷體"/>
        <family val="4"/>
        <charset val="136"/>
      </rPr>
      <t>「表</t>
    </r>
    <r>
      <rPr>
        <sz val="12"/>
        <color theme="1"/>
        <rFont val="Times New Roman"/>
        <family val="1"/>
      </rPr>
      <t>30-8-4</t>
    </r>
    <r>
      <rPr>
        <sz val="12"/>
        <color theme="1"/>
        <rFont val="標楷體"/>
        <family val="4"/>
        <charset val="136"/>
      </rPr>
      <t>：投資用不動產為素地或未能符合即時利用並有收益認定基準且報經主管機關核准展延期限者加計風險資本額調整計算表」第</t>
    </r>
    <r>
      <rPr>
        <sz val="12"/>
        <color theme="1"/>
        <rFont val="Times New Roman"/>
        <family val="1"/>
      </rPr>
      <t>(2)</t>
    </r>
    <r>
      <rPr>
        <sz val="12"/>
        <color theme="1"/>
        <rFont val="標楷體"/>
        <family val="4"/>
        <charset val="136"/>
      </rPr>
      <t>欄第</t>
    </r>
    <r>
      <rPr>
        <sz val="12"/>
        <color theme="1"/>
        <rFont val="Times New Roman"/>
        <family val="1"/>
      </rPr>
      <t>(8+9)</t>
    </r>
    <r>
      <rPr>
        <sz val="12"/>
        <color theme="1"/>
        <rFont val="標楷體"/>
        <family val="4"/>
        <charset val="136"/>
      </rPr>
      <t>列</t>
    </r>
    <phoneticPr fontId="30" type="noConversion"/>
  </si>
  <si>
    <r>
      <t xml:space="preserve">0.2.2.4.2 </t>
    </r>
    <r>
      <rPr>
        <sz val="12"/>
        <color theme="1"/>
        <rFont val="標楷體"/>
        <family val="4"/>
        <charset val="136"/>
      </rPr>
      <t>不動產投資為素地或未能符合即時利用並有收益認定基準者</t>
    </r>
    <phoneticPr fontId="30" type="noConversion"/>
  </si>
  <si>
    <r>
      <rPr>
        <sz val="12"/>
        <color theme="1"/>
        <rFont val="標楷體"/>
        <family val="4"/>
        <charset val="136"/>
      </rPr>
      <t>「表</t>
    </r>
    <r>
      <rPr>
        <sz val="12"/>
        <color theme="1"/>
        <rFont val="Times New Roman"/>
        <family val="1"/>
      </rPr>
      <t>30-8-4</t>
    </r>
    <r>
      <rPr>
        <sz val="12"/>
        <color theme="1"/>
        <rFont val="標楷體"/>
        <family val="4"/>
        <charset val="136"/>
      </rPr>
      <t>：投資用不動產為素地或未能符合即時利用並有收益認定基準且報經主管機關核准展延期限者加計風險資本額調整計算表」第</t>
    </r>
    <r>
      <rPr>
        <sz val="12"/>
        <color theme="1"/>
        <rFont val="Times New Roman"/>
        <family val="1"/>
      </rPr>
      <t>(2)</t>
    </r>
    <r>
      <rPr>
        <sz val="12"/>
        <color theme="1"/>
        <rFont val="標楷體"/>
        <family val="4"/>
        <charset val="136"/>
      </rPr>
      <t>欄第</t>
    </r>
    <r>
      <rPr>
        <sz val="12"/>
        <color theme="1"/>
        <rFont val="Times New Roman"/>
        <family val="1"/>
      </rPr>
      <t>(8+9)</t>
    </r>
    <r>
      <rPr>
        <sz val="12"/>
        <color theme="1"/>
        <rFont val="標楷體"/>
        <family val="4"/>
        <charset val="136"/>
      </rPr>
      <t>列</t>
    </r>
    <phoneticPr fontId="30" type="noConversion"/>
  </si>
  <si>
    <r>
      <t xml:space="preserve">0.2.2.5 </t>
    </r>
    <r>
      <rPr>
        <sz val="12"/>
        <color theme="1"/>
        <rFont val="標楷體"/>
        <family val="4"/>
        <charset val="136"/>
      </rPr>
      <t>放款</t>
    </r>
    <phoneticPr fontId="28" type="noConversion"/>
  </si>
  <si>
    <r>
      <rPr>
        <sz val="12"/>
        <color theme="1"/>
        <rFont val="標楷體"/>
        <family val="4"/>
        <charset val="136"/>
      </rPr>
      <t>「表</t>
    </r>
    <r>
      <rPr>
        <sz val="12"/>
        <color theme="1"/>
        <rFont val="Times New Roman"/>
        <family val="1"/>
      </rPr>
      <t>05-1</t>
    </r>
    <r>
      <rPr>
        <sz val="12"/>
        <color theme="1"/>
        <rFont val="標楷體"/>
        <family val="4"/>
        <charset val="136"/>
      </rPr>
      <t>：資金運用表」第</t>
    </r>
    <r>
      <rPr>
        <sz val="12"/>
        <color theme="1"/>
        <rFont val="Times New Roman"/>
        <family val="1"/>
      </rPr>
      <t>(5)</t>
    </r>
    <r>
      <rPr>
        <sz val="12"/>
        <color theme="1"/>
        <rFont val="標楷體"/>
        <family val="4"/>
        <charset val="136"/>
      </rPr>
      <t>欄第</t>
    </r>
    <r>
      <rPr>
        <sz val="12"/>
        <color theme="1"/>
        <rFont val="Times New Roman"/>
        <family val="1"/>
      </rPr>
      <t>(103+184+217)</t>
    </r>
    <r>
      <rPr>
        <sz val="12"/>
        <color theme="1"/>
        <rFont val="標楷體"/>
        <family val="4"/>
        <charset val="136"/>
      </rPr>
      <t>列</t>
    </r>
    <phoneticPr fontId="30" type="noConversion"/>
  </si>
  <si>
    <r>
      <t xml:space="preserve">0.2.2.6 </t>
    </r>
    <r>
      <rPr>
        <sz val="12"/>
        <color theme="1"/>
        <rFont val="標楷體"/>
        <family val="4"/>
        <charset val="136"/>
      </rPr>
      <t>應收票據</t>
    </r>
    <phoneticPr fontId="28" type="noConversion"/>
  </si>
  <si>
    <r>
      <rPr>
        <sz val="12"/>
        <color theme="1"/>
        <rFont val="標楷體"/>
        <family val="4"/>
        <charset val="136"/>
      </rPr>
      <t>「表</t>
    </r>
    <r>
      <rPr>
        <sz val="12"/>
        <color theme="1"/>
        <rFont val="Times New Roman"/>
        <family val="1"/>
      </rPr>
      <t>03</t>
    </r>
    <r>
      <rPr>
        <sz val="12"/>
        <color theme="1"/>
        <rFont val="標楷體"/>
        <family val="4"/>
        <charset val="136"/>
      </rPr>
      <t>：資產負債表」第</t>
    </r>
    <r>
      <rPr>
        <sz val="12"/>
        <color theme="1"/>
        <rFont val="Times New Roman"/>
        <family val="1"/>
      </rPr>
      <t>(7)</t>
    </r>
    <r>
      <rPr>
        <sz val="12"/>
        <color theme="1"/>
        <rFont val="標楷體"/>
        <family val="4"/>
        <charset val="136"/>
      </rPr>
      <t>欄第</t>
    </r>
    <r>
      <rPr>
        <sz val="12"/>
        <color theme="1"/>
        <rFont val="Times New Roman"/>
        <family val="1"/>
      </rPr>
      <t>(6)</t>
    </r>
    <r>
      <rPr>
        <sz val="12"/>
        <color theme="1"/>
        <rFont val="標楷體"/>
        <family val="4"/>
        <charset val="136"/>
      </rPr>
      <t>列</t>
    </r>
    <phoneticPr fontId="30" type="noConversion"/>
  </si>
  <si>
    <r>
      <t>0.2.2.7.1 ETF-</t>
    </r>
    <r>
      <rPr>
        <sz val="12"/>
        <color theme="1"/>
        <rFont val="標楷體"/>
        <family val="4"/>
        <charset val="136"/>
      </rPr>
      <t>股票型</t>
    </r>
    <phoneticPr fontId="28" type="noConversion"/>
  </si>
  <si>
    <r>
      <rPr>
        <sz val="12"/>
        <color theme="1"/>
        <rFont val="標楷體"/>
        <family val="4"/>
        <charset val="136"/>
      </rPr>
      <t>「表</t>
    </r>
    <r>
      <rPr>
        <sz val="12"/>
        <color theme="1"/>
        <rFont val="Times New Roman"/>
        <family val="1"/>
      </rPr>
      <t>05-1</t>
    </r>
    <r>
      <rPr>
        <sz val="12"/>
        <color theme="1"/>
        <rFont val="標楷體"/>
        <family val="4"/>
        <charset val="136"/>
      </rPr>
      <t>：資金運用表」第</t>
    </r>
    <r>
      <rPr>
        <sz val="12"/>
        <color theme="1"/>
        <rFont val="Times New Roman"/>
        <family val="1"/>
      </rPr>
      <t>(11)</t>
    </r>
    <r>
      <rPr>
        <sz val="12"/>
        <color theme="1"/>
        <rFont val="標楷體"/>
        <family val="4"/>
        <charset val="136"/>
      </rPr>
      <t>欄第</t>
    </r>
    <r>
      <rPr>
        <sz val="12"/>
        <color theme="1"/>
        <rFont val="Times New Roman"/>
        <family val="1"/>
      </rPr>
      <t>(30)</t>
    </r>
    <r>
      <rPr>
        <sz val="12"/>
        <color theme="1"/>
        <rFont val="標楷體"/>
        <family val="4"/>
        <charset val="136"/>
      </rPr>
      <t>列－「表</t>
    </r>
    <r>
      <rPr>
        <sz val="12"/>
        <color theme="1"/>
        <rFont val="Times New Roman"/>
        <family val="1"/>
      </rPr>
      <t>30-14-1</t>
    </r>
    <r>
      <rPr>
        <sz val="12"/>
        <color theme="1"/>
        <rFont val="標楷體"/>
        <family val="4"/>
        <charset val="136"/>
      </rPr>
      <t>：公司上市股票及基金</t>
    </r>
    <r>
      <rPr>
        <sz val="12"/>
        <color theme="1"/>
        <rFont val="Times New Roman"/>
        <family val="1"/>
      </rPr>
      <t>β</t>
    </r>
    <r>
      <rPr>
        <sz val="12"/>
        <color theme="1"/>
        <rFont val="標楷體"/>
        <family val="4"/>
        <charset val="136"/>
      </rPr>
      <t>值計算表」國內發行其投資區域包含國外之</t>
    </r>
    <r>
      <rPr>
        <sz val="12"/>
        <color theme="1"/>
        <rFont val="Times New Roman"/>
        <family val="1"/>
      </rPr>
      <t>ETF-</t>
    </r>
    <r>
      <rPr>
        <sz val="12"/>
        <color theme="1"/>
        <rFont val="標楷體"/>
        <family val="4"/>
        <charset val="136"/>
      </rPr>
      <t>股票型</t>
    </r>
    <r>
      <rPr>
        <sz val="12"/>
        <color theme="1"/>
        <rFont val="Times New Roman"/>
        <family val="1"/>
      </rPr>
      <t>--</t>
    </r>
    <r>
      <rPr>
        <sz val="12"/>
        <color theme="1"/>
        <rFont val="標楷體"/>
        <family val="4"/>
        <charset val="136"/>
      </rPr>
      <t>非控制與從屬關係</t>
    </r>
  </si>
  <si>
    <r>
      <t>0.2.2.7.2 ETF-</t>
    </r>
    <r>
      <rPr>
        <sz val="12"/>
        <color theme="1"/>
        <rFont val="標楷體"/>
        <family val="4"/>
        <charset val="136"/>
      </rPr>
      <t>債券型</t>
    </r>
    <phoneticPr fontId="28" type="noConversion"/>
  </si>
  <si>
    <r>
      <rPr>
        <sz val="12"/>
        <color theme="1"/>
        <rFont val="標楷體"/>
        <family val="4"/>
        <charset val="136"/>
      </rPr>
      <t>「表</t>
    </r>
    <r>
      <rPr>
        <sz val="12"/>
        <color theme="1"/>
        <rFont val="Times New Roman"/>
        <family val="1"/>
      </rPr>
      <t>05-1</t>
    </r>
    <r>
      <rPr>
        <sz val="12"/>
        <color theme="1"/>
        <rFont val="標楷體"/>
        <family val="4"/>
        <charset val="136"/>
      </rPr>
      <t>：資金運用表」第</t>
    </r>
    <r>
      <rPr>
        <sz val="12"/>
        <color theme="1"/>
        <rFont val="Times New Roman"/>
        <family val="1"/>
      </rPr>
      <t>(5)</t>
    </r>
    <r>
      <rPr>
        <sz val="12"/>
        <color theme="1"/>
        <rFont val="標楷體"/>
        <family val="4"/>
        <charset val="136"/>
      </rPr>
      <t>欄第</t>
    </r>
    <r>
      <rPr>
        <sz val="12"/>
        <color theme="1"/>
        <rFont val="Times New Roman"/>
        <family val="1"/>
      </rPr>
      <t>(31)</t>
    </r>
    <r>
      <rPr>
        <sz val="12"/>
        <color theme="1"/>
        <rFont val="標楷體"/>
        <family val="4"/>
        <charset val="136"/>
      </rPr>
      <t>列－「表</t>
    </r>
    <r>
      <rPr>
        <sz val="12"/>
        <color theme="1"/>
        <rFont val="Times New Roman"/>
        <family val="1"/>
      </rPr>
      <t>30-14-1</t>
    </r>
    <r>
      <rPr>
        <sz val="12"/>
        <color theme="1"/>
        <rFont val="標楷體"/>
        <family val="4"/>
        <charset val="136"/>
      </rPr>
      <t>：公司上市股票及基金</t>
    </r>
    <r>
      <rPr>
        <sz val="12"/>
        <color theme="1"/>
        <rFont val="Times New Roman"/>
        <family val="1"/>
      </rPr>
      <t>β</t>
    </r>
    <r>
      <rPr>
        <sz val="12"/>
        <color theme="1"/>
        <rFont val="標楷體"/>
        <family val="4"/>
        <charset val="136"/>
      </rPr>
      <t>值計算表」國內發行其投資區域包含國外之</t>
    </r>
    <r>
      <rPr>
        <sz val="12"/>
        <color theme="1"/>
        <rFont val="Times New Roman"/>
        <family val="1"/>
      </rPr>
      <t>ETF-</t>
    </r>
    <r>
      <rPr>
        <sz val="12"/>
        <color theme="1"/>
        <rFont val="標楷體"/>
        <family val="4"/>
        <charset val="136"/>
      </rPr>
      <t>債券型</t>
    </r>
    <r>
      <rPr>
        <sz val="12"/>
        <color theme="1"/>
        <rFont val="Times New Roman"/>
        <family val="1"/>
      </rPr>
      <t>--</t>
    </r>
    <r>
      <rPr>
        <sz val="12"/>
        <color theme="1"/>
        <rFont val="標楷體"/>
        <family val="4"/>
        <charset val="136"/>
      </rPr>
      <t>非控制與從屬關係</t>
    </r>
  </si>
  <si>
    <r>
      <t>0.2.2.7.3 ETF-</t>
    </r>
    <r>
      <rPr>
        <sz val="12"/>
        <color theme="1"/>
        <rFont val="標楷體"/>
        <family val="4"/>
        <charset val="136"/>
      </rPr>
      <t>其他型</t>
    </r>
    <phoneticPr fontId="28" type="noConversion"/>
  </si>
  <si>
    <r>
      <rPr>
        <sz val="12"/>
        <color theme="1"/>
        <rFont val="標楷體"/>
        <family val="4"/>
        <charset val="136"/>
      </rPr>
      <t>「表</t>
    </r>
    <r>
      <rPr>
        <sz val="12"/>
        <color theme="1"/>
        <rFont val="Times New Roman"/>
        <family val="1"/>
      </rPr>
      <t>05-1</t>
    </r>
    <r>
      <rPr>
        <sz val="12"/>
        <color theme="1"/>
        <rFont val="標楷體"/>
        <family val="4"/>
        <charset val="136"/>
      </rPr>
      <t>：資金運用表」第</t>
    </r>
    <r>
      <rPr>
        <sz val="12"/>
        <color theme="1"/>
        <rFont val="Times New Roman"/>
        <family val="1"/>
      </rPr>
      <t>(5)</t>
    </r>
    <r>
      <rPr>
        <sz val="12"/>
        <color theme="1"/>
        <rFont val="標楷體"/>
        <family val="4"/>
        <charset val="136"/>
      </rPr>
      <t>欄第</t>
    </r>
    <r>
      <rPr>
        <sz val="12"/>
        <color theme="1"/>
        <rFont val="Times New Roman"/>
        <family val="1"/>
      </rPr>
      <t>(32)</t>
    </r>
    <r>
      <rPr>
        <sz val="12"/>
        <color theme="1"/>
        <rFont val="標楷體"/>
        <family val="4"/>
        <charset val="136"/>
      </rPr>
      <t>列－「表</t>
    </r>
    <r>
      <rPr>
        <sz val="12"/>
        <color theme="1"/>
        <rFont val="Times New Roman"/>
        <family val="1"/>
      </rPr>
      <t>30-14-1</t>
    </r>
    <r>
      <rPr>
        <sz val="12"/>
        <color theme="1"/>
        <rFont val="標楷體"/>
        <family val="4"/>
        <charset val="136"/>
      </rPr>
      <t>：公司上市股票及基金</t>
    </r>
    <r>
      <rPr>
        <sz val="12"/>
        <color theme="1"/>
        <rFont val="Times New Roman"/>
        <family val="1"/>
      </rPr>
      <t>β</t>
    </r>
    <r>
      <rPr>
        <sz val="12"/>
        <color theme="1"/>
        <rFont val="標楷體"/>
        <family val="4"/>
        <charset val="136"/>
      </rPr>
      <t>值計算表」國內發行其投資區域包含國外之</t>
    </r>
    <r>
      <rPr>
        <sz val="12"/>
        <color theme="1"/>
        <rFont val="Times New Roman"/>
        <family val="1"/>
      </rPr>
      <t>ETF-</t>
    </r>
    <r>
      <rPr>
        <sz val="12"/>
        <color theme="1"/>
        <rFont val="標楷體"/>
        <family val="4"/>
        <charset val="136"/>
      </rPr>
      <t>其他型</t>
    </r>
    <r>
      <rPr>
        <sz val="12"/>
        <color theme="1"/>
        <rFont val="Times New Roman"/>
        <family val="1"/>
      </rPr>
      <t>--</t>
    </r>
    <r>
      <rPr>
        <sz val="12"/>
        <color theme="1"/>
        <rFont val="標楷體"/>
        <family val="4"/>
        <charset val="136"/>
      </rPr>
      <t>非控制與從屬關係</t>
    </r>
  </si>
  <si>
    <r>
      <t xml:space="preserve">0.2.2.7.4 </t>
    </r>
    <r>
      <rPr>
        <sz val="12"/>
        <color theme="1"/>
        <rFont val="標楷體"/>
        <family val="4"/>
        <charset val="136"/>
      </rPr>
      <t>國外</t>
    </r>
    <r>
      <rPr>
        <sz val="12"/>
        <color theme="1"/>
        <rFont val="Times New Roman"/>
        <family val="1"/>
      </rPr>
      <t>ETF</t>
    </r>
    <phoneticPr fontId="28" type="noConversion"/>
  </si>
  <si>
    <r>
      <t>0.2.2.7.4.1 ETF-</t>
    </r>
    <r>
      <rPr>
        <sz val="12"/>
        <color theme="1"/>
        <rFont val="標楷體"/>
        <family val="4"/>
        <charset val="136"/>
      </rPr>
      <t>股票型</t>
    </r>
    <phoneticPr fontId="28" type="noConversion"/>
  </si>
  <si>
    <r>
      <rPr>
        <sz val="12"/>
        <color theme="1"/>
        <rFont val="標楷體"/>
        <family val="4"/>
        <charset val="136"/>
      </rPr>
      <t>「表</t>
    </r>
    <r>
      <rPr>
        <sz val="12"/>
        <color theme="1"/>
        <rFont val="Times New Roman"/>
        <family val="1"/>
      </rPr>
      <t>05-1</t>
    </r>
    <r>
      <rPr>
        <sz val="12"/>
        <color theme="1"/>
        <rFont val="標楷體"/>
        <family val="4"/>
        <charset val="136"/>
      </rPr>
      <t>：資金運用表」第</t>
    </r>
    <r>
      <rPr>
        <sz val="12"/>
        <color theme="1"/>
        <rFont val="Times New Roman"/>
        <family val="1"/>
      </rPr>
      <t>(11)</t>
    </r>
    <r>
      <rPr>
        <sz val="12"/>
        <color theme="1"/>
        <rFont val="標楷體"/>
        <family val="4"/>
        <charset val="136"/>
      </rPr>
      <t>欄第</t>
    </r>
    <r>
      <rPr>
        <sz val="12"/>
        <color theme="1"/>
        <rFont val="Times New Roman"/>
        <family val="1"/>
      </rPr>
      <t>(193)</t>
    </r>
    <r>
      <rPr>
        <sz val="12"/>
        <color theme="1"/>
        <rFont val="標楷體"/>
        <family val="4"/>
        <charset val="136"/>
      </rPr>
      <t>列</t>
    </r>
    <r>
      <rPr>
        <sz val="12"/>
        <color theme="1"/>
        <rFont val="Times New Roman"/>
        <family val="1"/>
      </rPr>
      <t>+</t>
    </r>
    <r>
      <rPr>
        <sz val="12"/>
        <color theme="1"/>
        <rFont val="標楷體"/>
        <family val="4"/>
        <charset val="136"/>
      </rPr>
      <t>「表</t>
    </r>
    <r>
      <rPr>
        <sz val="12"/>
        <color theme="1"/>
        <rFont val="Times New Roman"/>
        <family val="1"/>
      </rPr>
      <t>30-14-1</t>
    </r>
    <r>
      <rPr>
        <sz val="12"/>
        <color theme="1"/>
        <rFont val="標楷體"/>
        <family val="4"/>
        <charset val="136"/>
      </rPr>
      <t>：公司上市股票及基金</t>
    </r>
    <r>
      <rPr>
        <sz val="12"/>
        <color theme="1"/>
        <rFont val="Times New Roman"/>
        <family val="1"/>
      </rPr>
      <t>β</t>
    </r>
    <r>
      <rPr>
        <sz val="12"/>
        <color theme="1"/>
        <rFont val="標楷體"/>
        <family val="4"/>
        <charset val="136"/>
      </rPr>
      <t>值計算表」國內發行其投資區域包含國外之</t>
    </r>
    <r>
      <rPr>
        <sz val="12"/>
        <color theme="1"/>
        <rFont val="Times New Roman"/>
        <family val="1"/>
      </rPr>
      <t>ETF-</t>
    </r>
    <r>
      <rPr>
        <sz val="12"/>
        <color theme="1"/>
        <rFont val="標楷體"/>
        <family val="4"/>
        <charset val="136"/>
      </rPr>
      <t>股票型</t>
    </r>
    <r>
      <rPr>
        <sz val="12"/>
        <color theme="1"/>
        <rFont val="Times New Roman"/>
        <family val="1"/>
      </rPr>
      <t>--</t>
    </r>
    <r>
      <rPr>
        <sz val="12"/>
        <color theme="1"/>
        <rFont val="標楷體"/>
        <family val="4"/>
        <charset val="136"/>
      </rPr>
      <t>非控制與從屬關係</t>
    </r>
  </si>
  <si>
    <r>
      <t>0.2.2.7.4.2 ETF-</t>
    </r>
    <r>
      <rPr>
        <sz val="12"/>
        <color theme="1"/>
        <rFont val="標楷體"/>
        <family val="4"/>
        <charset val="136"/>
      </rPr>
      <t>債券型</t>
    </r>
    <phoneticPr fontId="28" type="noConversion"/>
  </si>
  <si>
    <r>
      <rPr>
        <sz val="12"/>
        <color theme="1"/>
        <rFont val="標楷體"/>
        <family val="4"/>
        <charset val="136"/>
      </rPr>
      <t>「表</t>
    </r>
    <r>
      <rPr>
        <sz val="12"/>
        <color theme="1"/>
        <rFont val="Times New Roman"/>
        <family val="1"/>
      </rPr>
      <t>05-1</t>
    </r>
    <r>
      <rPr>
        <sz val="12"/>
        <color theme="1"/>
        <rFont val="標楷體"/>
        <family val="4"/>
        <charset val="136"/>
      </rPr>
      <t>：資金運用表」第</t>
    </r>
    <r>
      <rPr>
        <sz val="12"/>
        <color theme="1"/>
        <rFont val="Times New Roman"/>
        <family val="1"/>
      </rPr>
      <t>(5)</t>
    </r>
    <r>
      <rPr>
        <sz val="12"/>
        <color theme="1"/>
        <rFont val="標楷體"/>
        <family val="4"/>
        <charset val="136"/>
      </rPr>
      <t>欄第</t>
    </r>
    <r>
      <rPr>
        <sz val="12"/>
        <color theme="1"/>
        <rFont val="Times New Roman"/>
        <family val="1"/>
      </rPr>
      <t>(194)</t>
    </r>
    <r>
      <rPr>
        <sz val="12"/>
        <color theme="1"/>
        <rFont val="標楷體"/>
        <family val="4"/>
        <charset val="136"/>
      </rPr>
      <t>列</t>
    </r>
    <r>
      <rPr>
        <sz val="12"/>
        <color theme="1"/>
        <rFont val="Times New Roman"/>
        <family val="1"/>
      </rPr>
      <t>+</t>
    </r>
    <r>
      <rPr>
        <sz val="12"/>
        <color theme="1"/>
        <rFont val="標楷體"/>
        <family val="4"/>
        <charset val="136"/>
      </rPr>
      <t>「表</t>
    </r>
    <r>
      <rPr>
        <sz val="12"/>
        <color theme="1"/>
        <rFont val="Times New Roman"/>
        <family val="1"/>
      </rPr>
      <t>30-14-1</t>
    </r>
    <r>
      <rPr>
        <sz val="12"/>
        <color theme="1"/>
        <rFont val="標楷體"/>
        <family val="4"/>
        <charset val="136"/>
      </rPr>
      <t>：公司上市股票及基金</t>
    </r>
    <r>
      <rPr>
        <sz val="12"/>
        <color theme="1"/>
        <rFont val="Times New Roman"/>
        <family val="1"/>
      </rPr>
      <t>β</t>
    </r>
    <r>
      <rPr>
        <sz val="12"/>
        <color theme="1"/>
        <rFont val="標楷體"/>
        <family val="4"/>
        <charset val="136"/>
      </rPr>
      <t>值計算表」國內發行其投資區域包含國外之</t>
    </r>
    <r>
      <rPr>
        <sz val="12"/>
        <color theme="1"/>
        <rFont val="Times New Roman"/>
        <family val="1"/>
      </rPr>
      <t>ETF-</t>
    </r>
    <r>
      <rPr>
        <sz val="12"/>
        <color theme="1"/>
        <rFont val="標楷體"/>
        <family val="4"/>
        <charset val="136"/>
      </rPr>
      <t>債券型</t>
    </r>
    <r>
      <rPr>
        <sz val="12"/>
        <color theme="1"/>
        <rFont val="Times New Roman"/>
        <family val="1"/>
      </rPr>
      <t>--</t>
    </r>
    <r>
      <rPr>
        <sz val="12"/>
        <color theme="1"/>
        <rFont val="標楷體"/>
        <family val="4"/>
        <charset val="136"/>
      </rPr>
      <t>非控制與從屬關係</t>
    </r>
  </si>
  <si>
    <r>
      <t>0.2.2.7.4.3 ETF-</t>
    </r>
    <r>
      <rPr>
        <sz val="12"/>
        <color theme="1"/>
        <rFont val="標楷體"/>
        <family val="4"/>
        <charset val="136"/>
      </rPr>
      <t>其他型</t>
    </r>
    <phoneticPr fontId="28" type="noConversion"/>
  </si>
  <si>
    <r>
      <rPr>
        <sz val="12"/>
        <color theme="1"/>
        <rFont val="標楷體"/>
        <family val="4"/>
        <charset val="136"/>
      </rPr>
      <t>「表</t>
    </r>
    <r>
      <rPr>
        <sz val="12"/>
        <color theme="1"/>
        <rFont val="Times New Roman"/>
        <family val="1"/>
      </rPr>
      <t>05-1</t>
    </r>
    <r>
      <rPr>
        <sz val="12"/>
        <color theme="1"/>
        <rFont val="標楷體"/>
        <family val="4"/>
        <charset val="136"/>
      </rPr>
      <t>：資金運用表」第</t>
    </r>
    <r>
      <rPr>
        <sz val="12"/>
        <color theme="1"/>
        <rFont val="Times New Roman"/>
        <family val="1"/>
      </rPr>
      <t>(5)</t>
    </r>
    <r>
      <rPr>
        <sz val="12"/>
        <color theme="1"/>
        <rFont val="標楷體"/>
        <family val="4"/>
        <charset val="136"/>
      </rPr>
      <t>欄第</t>
    </r>
    <r>
      <rPr>
        <sz val="12"/>
        <color theme="1"/>
        <rFont val="Times New Roman"/>
        <family val="1"/>
      </rPr>
      <t>(195)</t>
    </r>
    <r>
      <rPr>
        <sz val="12"/>
        <color theme="1"/>
        <rFont val="標楷體"/>
        <family val="4"/>
        <charset val="136"/>
      </rPr>
      <t>列</t>
    </r>
    <r>
      <rPr>
        <sz val="12"/>
        <color theme="1"/>
        <rFont val="Times New Roman"/>
        <family val="1"/>
      </rPr>
      <t>+</t>
    </r>
    <r>
      <rPr>
        <sz val="12"/>
        <color theme="1"/>
        <rFont val="標楷體"/>
        <family val="4"/>
        <charset val="136"/>
      </rPr>
      <t>「表</t>
    </r>
    <r>
      <rPr>
        <sz val="12"/>
        <color theme="1"/>
        <rFont val="Times New Roman"/>
        <family val="1"/>
      </rPr>
      <t>30-14-1</t>
    </r>
    <r>
      <rPr>
        <sz val="12"/>
        <color theme="1"/>
        <rFont val="標楷體"/>
        <family val="4"/>
        <charset val="136"/>
      </rPr>
      <t>：公司上市股票及基金</t>
    </r>
    <r>
      <rPr>
        <sz val="12"/>
        <color theme="1"/>
        <rFont val="Times New Roman"/>
        <family val="1"/>
      </rPr>
      <t>β</t>
    </r>
    <r>
      <rPr>
        <sz val="12"/>
        <color theme="1"/>
        <rFont val="標楷體"/>
        <family val="4"/>
        <charset val="136"/>
      </rPr>
      <t>值計算表」國內發行其投資區域包含國外之</t>
    </r>
    <r>
      <rPr>
        <sz val="12"/>
        <color theme="1"/>
        <rFont val="Times New Roman"/>
        <family val="1"/>
      </rPr>
      <t>ETF-</t>
    </r>
    <r>
      <rPr>
        <sz val="12"/>
        <color theme="1"/>
        <rFont val="標楷體"/>
        <family val="4"/>
        <charset val="136"/>
      </rPr>
      <t>其他型</t>
    </r>
    <r>
      <rPr>
        <sz val="12"/>
        <color theme="1"/>
        <rFont val="Times New Roman"/>
        <family val="1"/>
      </rPr>
      <t>--</t>
    </r>
    <r>
      <rPr>
        <sz val="12"/>
        <color theme="1"/>
        <rFont val="標楷體"/>
        <family val="4"/>
        <charset val="136"/>
      </rPr>
      <t>非控制與從屬關係</t>
    </r>
  </si>
  <si>
    <r>
      <t>0.2.2.8.1 ETN-</t>
    </r>
    <r>
      <rPr>
        <sz val="12"/>
        <color theme="1"/>
        <rFont val="標楷體"/>
        <family val="4"/>
        <charset val="136"/>
      </rPr>
      <t>投資標的市場於國內</t>
    </r>
    <phoneticPr fontId="28" type="noConversion"/>
  </si>
  <si>
    <r>
      <rPr>
        <sz val="12"/>
        <color theme="1"/>
        <rFont val="標楷體"/>
        <family val="4"/>
        <charset val="136"/>
      </rPr>
      <t>「表</t>
    </r>
    <r>
      <rPr>
        <sz val="12"/>
        <color theme="1"/>
        <rFont val="Times New Roman"/>
        <family val="1"/>
      </rPr>
      <t>05-1</t>
    </r>
    <r>
      <rPr>
        <sz val="12"/>
        <color theme="1"/>
        <rFont val="標楷體"/>
        <family val="4"/>
        <charset val="136"/>
      </rPr>
      <t>：資金運用表」第</t>
    </r>
    <r>
      <rPr>
        <sz val="12"/>
        <color theme="1"/>
        <rFont val="Times New Roman"/>
        <family val="1"/>
      </rPr>
      <t>(5)</t>
    </r>
    <r>
      <rPr>
        <sz val="12"/>
        <color theme="1"/>
        <rFont val="標楷體"/>
        <family val="4"/>
        <charset val="136"/>
      </rPr>
      <t>欄第</t>
    </r>
    <r>
      <rPr>
        <sz val="12"/>
        <color theme="1"/>
        <rFont val="Times New Roman"/>
        <family val="1"/>
      </rPr>
      <t>(33)</t>
    </r>
    <r>
      <rPr>
        <sz val="12"/>
        <color theme="1"/>
        <rFont val="標楷體"/>
        <family val="4"/>
        <charset val="136"/>
      </rPr>
      <t>列</t>
    </r>
    <r>
      <rPr>
        <sz val="12"/>
        <color theme="1"/>
        <rFont val="Times New Roman"/>
        <family val="1"/>
      </rPr>
      <t>-</t>
    </r>
    <r>
      <rPr>
        <sz val="12"/>
        <color theme="1"/>
        <rFont val="標楷體"/>
        <family val="4"/>
        <charset val="136"/>
      </rPr>
      <t>「表</t>
    </r>
    <r>
      <rPr>
        <sz val="12"/>
        <color theme="1"/>
        <rFont val="Times New Roman"/>
        <family val="1"/>
      </rPr>
      <t>30-14-1</t>
    </r>
    <r>
      <rPr>
        <sz val="12"/>
        <color theme="1"/>
        <rFont val="標楷體"/>
        <family val="4"/>
        <charset val="136"/>
      </rPr>
      <t>：公司上市股票及基金</t>
    </r>
    <r>
      <rPr>
        <sz val="12"/>
        <color theme="1"/>
        <rFont val="Times New Roman"/>
        <family val="1"/>
      </rPr>
      <t>β</t>
    </r>
    <r>
      <rPr>
        <sz val="12"/>
        <color theme="1"/>
        <rFont val="標楷體"/>
        <family val="4"/>
        <charset val="136"/>
      </rPr>
      <t>值計算表」國內發行其投資區域包含國外之</t>
    </r>
    <r>
      <rPr>
        <sz val="12"/>
        <color theme="1"/>
        <rFont val="Times New Roman"/>
        <family val="1"/>
      </rPr>
      <t>ETN--</t>
    </r>
    <r>
      <rPr>
        <sz val="12"/>
        <color theme="1"/>
        <rFont val="標楷體"/>
        <family val="4"/>
        <charset val="136"/>
      </rPr>
      <t>非控制與從屬關係</t>
    </r>
  </si>
  <si>
    <r>
      <t>0.2.2.8.2 ETN-</t>
    </r>
    <r>
      <rPr>
        <sz val="12"/>
        <color theme="1"/>
        <rFont val="標楷體"/>
        <family val="4"/>
        <charset val="136"/>
      </rPr>
      <t>投資標的市場於國外</t>
    </r>
    <phoneticPr fontId="28" type="noConversion"/>
  </si>
  <si>
    <r>
      <rPr>
        <sz val="12"/>
        <color theme="1"/>
        <rFont val="標楷體"/>
        <family val="4"/>
        <charset val="136"/>
      </rPr>
      <t>「表</t>
    </r>
    <r>
      <rPr>
        <sz val="12"/>
        <color theme="1"/>
        <rFont val="Times New Roman"/>
        <family val="1"/>
      </rPr>
      <t>30-14-1</t>
    </r>
    <r>
      <rPr>
        <sz val="12"/>
        <color theme="1"/>
        <rFont val="標楷體"/>
        <family val="4"/>
        <charset val="136"/>
      </rPr>
      <t>：公司上市股票及基金</t>
    </r>
    <r>
      <rPr>
        <sz val="12"/>
        <color theme="1"/>
        <rFont val="Times New Roman"/>
        <family val="1"/>
      </rPr>
      <t>β</t>
    </r>
    <r>
      <rPr>
        <sz val="12"/>
        <color theme="1"/>
        <rFont val="標楷體"/>
        <family val="4"/>
        <charset val="136"/>
      </rPr>
      <t>值計算表」國內發行其投資區域包含國外之</t>
    </r>
    <r>
      <rPr>
        <sz val="12"/>
        <color theme="1"/>
        <rFont val="Times New Roman"/>
        <family val="1"/>
      </rPr>
      <t>ETN--</t>
    </r>
    <r>
      <rPr>
        <sz val="12"/>
        <color theme="1"/>
        <rFont val="標楷體"/>
        <family val="4"/>
        <charset val="136"/>
      </rPr>
      <t>非控制與從屬關係</t>
    </r>
  </si>
  <si>
    <r>
      <t xml:space="preserve">0.2.2.9 </t>
    </r>
    <r>
      <rPr>
        <sz val="12"/>
        <color theme="1"/>
        <rFont val="標楷體"/>
        <family val="4"/>
        <charset val="136"/>
      </rPr>
      <t>其他投資</t>
    </r>
    <phoneticPr fontId="28" type="noConversion"/>
  </si>
  <si>
    <r>
      <t xml:space="preserve">0.2.2.9.1 </t>
    </r>
    <r>
      <rPr>
        <sz val="12"/>
        <color theme="1"/>
        <rFont val="標楷體"/>
        <family val="4"/>
        <charset val="136"/>
      </rPr>
      <t>信託受益權</t>
    </r>
    <phoneticPr fontId="28" type="noConversion"/>
  </si>
  <si>
    <r>
      <rPr>
        <sz val="12"/>
        <color theme="1"/>
        <rFont val="標楷體"/>
        <family val="4"/>
        <charset val="136"/>
      </rPr>
      <t>「表</t>
    </r>
    <r>
      <rPr>
        <sz val="12"/>
        <color theme="1"/>
        <rFont val="Times New Roman"/>
        <family val="1"/>
      </rPr>
      <t>05-1</t>
    </r>
    <r>
      <rPr>
        <sz val="12"/>
        <color theme="1"/>
        <rFont val="標楷體"/>
        <family val="4"/>
        <charset val="136"/>
      </rPr>
      <t>：資金運用表」第</t>
    </r>
    <r>
      <rPr>
        <sz val="12"/>
        <color theme="1"/>
        <rFont val="Times New Roman"/>
        <family val="1"/>
      </rPr>
      <t>(5)</t>
    </r>
    <r>
      <rPr>
        <sz val="12"/>
        <color theme="1"/>
        <rFont val="標楷體"/>
        <family val="4"/>
        <charset val="136"/>
      </rPr>
      <t>欄第</t>
    </r>
    <r>
      <rPr>
        <sz val="12"/>
        <color theme="1"/>
        <rFont val="Times New Roman"/>
        <family val="1"/>
      </rPr>
      <t>(231)</t>
    </r>
    <r>
      <rPr>
        <sz val="12"/>
        <color theme="1"/>
        <rFont val="標楷體"/>
        <family val="4"/>
        <charset val="136"/>
      </rPr>
      <t>列</t>
    </r>
    <phoneticPr fontId="30" type="noConversion"/>
  </si>
  <si>
    <r>
      <t xml:space="preserve">0.2.2.9.2 </t>
    </r>
    <r>
      <rPr>
        <sz val="12"/>
        <color theme="1"/>
        <rFont val="標楷體"/>
        <family val="4"/>
        <charset val="136"/>
      </rPr>
      <t>組合式存款</t>
    </r>
    <phoneticPr fontId="28" type="noConversion"/>
  </si>
  <si>
    <r>
      <t>0.2.2.9.2.1 "100%"</t>
    </r>
    <r>
      <rPr>
        <sz val="12"/>
        <color theme="1"/>
        <rFont val="標楷體"/>
        <family val="4"/>
        <charset val="136"/>
      </rPr>
      <t>保本組合式存款</t>
    </r>
    <phoneticPr fontId="30" type="noConversion"/>
  </si>
  <si>
    <r>
      <rPr>
        <sz val="12"/>
        <color theme="1"/>
        <rFont val="標楷體"/>
        <family val="4"/>
        <charset val="136"/>
      </rPr>
      <t>風險資本額計算來源「表</t>
    </r>
    <r>
      <rPr>
        <sz val="12"/>
        <color theme="1"/>
        <rFont val="Times New Roman"/>
        <family val="1"/>
      </rPr>
      <t>30-3-3</t>
    </r>
    <r>
      <rPr>
        <sz val="12"/>
        <color theme="1"/>
        <rFont val="標楷體"/>
        <family val="4"/>
        <charset val="136"/>
      </rPr>
      <t>：組合式存款風險資本額計算表」第</t>
    </r>
    <r>
      <rPr>
        <sz val="12"/>
        <color theme="1"/>
        <rFont val="Times New Roman"/>
        <family val="1"/>
      </rPr>
      <t>(10)</t>
    </r>
    <r>
      <rPr>
        <sz val="12"/>
        <color theme="1"/>
        <rFont val="標楷體"/>
        <family val="4"/>
        <charset val="136"/>
      </rPr>
      <t>欄第</t>
    </r>
    <r>
      <rPr>
        <sz val="12"/>
        <color theme="1"/>
        <rFont val="Times New Roman"/>
        <family val="1"/>
      </rPr>
      <t>(22)</t>
    </r>
    <r>
      <rPr>
        <sz val="12"/>
        <color theme="1"/>
        <rFont val="標楷體"/>
        <family val="4"/>
        <charset val="136"/>
      </rPr>
      <t>列</t>
    </r>
    <phoneticPr fontId="30" type="noConversion"/>
  </si>
  <si>
    <r>
      <t>0.2.2.9.2.2 "90%"</t>
    </r>
    <r>
      <rPr>
        <sz val="12"/>
        <color theme="1"/>
        <rFont val="標楷體"/>
        <family val="4"/>
        <charset val="136"/>
      </rPr>
      <t>保本組合式存款</t>
    </r>
    <phoneticPr fontId="30" type="noConversion"/>
  </si>
  <si>
    <r>
      <rPr>
        <sz val="12"/>
        <color theme="1"/>
        <rFont val="標楷體"/>
        <family val="4"/>
        <charset val="136"/>
      </rPr>
      <t>風險資本額計算來源「表</t>
    </r>
    <r>
      <rPr>
        <sz val="12"/>
        <color theme="1"/>
        <rFont val="Times New Roman"/>
        <family val="1"/>
      </rPr>
      <t>30-3-3</t>
    </r>
    <r>
      <rPr>
        <sz val="12"/>
        <color theme="1"/>
        <rFont val="標楷體"/>
        <family val="4"/>
        <charset val="136"/>
      </rPr>
      <t>：組合式存款風險資本額計算表」第</t>
    </r>
    <r>
      <rPr>
        <sz val="12"/>
        <color theme="1"/>
        <rFont val="Times New Roman"/>
        <family val="1"/>
      </rPr>
      <t>(10)</t>
    </r>
    <r>
      <rPr>
        <sz val="12"/>
        <color theme="1"/>
        <rFont val="標楷體"/>
        <family val="4"/>
        <charset val="136"/>
      </rPr>
      <t>欄第</t>
    </r>
    <r>
      <rPr>
        <sz val="12"/>
        <color theme="1"/>
        <rFont val="Times New Roman"/>
        <family val="1"/>
      </rPr>
      <t>(44)</t>
    </r>
    <r>
      <rPr>
        <sz val="12"/>
        <color theme="1"/>
        <rFont val="標楷體"/>
        <family val="4"/>
        <charset val="136"/>
      </rPr>
      <t>列</t>
    </r>
    <phoneticPr fontId="30" type="noConversion"/>
  </si>
  <si>
    <r>
      <t xml:space="preserve">0.2.2.9.3 </t>
    </r>
    <r>
      <rPr>
        <sz val="12"/>
        <color theme="1"/>
        <rFont val="標楷體"/>
        <family val="4"/>
        <charset val="136"/>
      </rPr>
      <t>其他</t>
    </r>
    <phoneticPr fontId="28" type="noConversion"/>
  </si>
  <si>
    <r>
      <t xml:space="preserve">0.2.2.9.3.1 </t>
    </r>
    <r>
      <rPr>
        <sz val="12"/>
        <color theme="1"/>
        <rFont val="標楷體"/>
        <family val="4"/>
        <charset val="136"/>
      </rPr>
      <t>專案運用、公共及社會福利事業與其他主管機關核准項目</t>
    </r>
    <phoneticPr fontId="30" type="noConversion"/>
  </si>
  <si>
    <r>
      <rPr>
        <sz val="12"/>
        <color theme="1"/>
        <rFont val="標楷體"/>
        <family val="4"/>
        <charset val="136"/>
      </rPr>
      <t>「表</t>
    </r>
    <r>
      <rPr>
        <sz val="12"/>
        <color theme="1"/>
        <rFont val="Times New Roman"/>
        <family val="1"/>
      </rPr>
      <t>05-1</t>
    </r>
    <r>
      <rPr>
        <sz val="12"/>
        <color theme="1"/>
        <rFont val="標楷體"/>
        <family val="4"/>
        <charset val="136"/>
      </rPr>
      <t>：資金運用表」第</t>
    </r>
    <r>
      <rPr>
        <sz val="12"/>
        <color theme="1"/>
        <rFont val="Times New Roman"/>
        <family val="1"/>
      </rPr>
      <t>(5)</t>
    </r>
    <r>
      <rPr>
        <sz val="12"/>
        <color theme="1"/>
        <rFont val="標楷體"/>
        <family val="4"/>
        <charset val="136"/>
      </rPr>
      <t>欄第</t>
    </r>
    <r>
      <rPr>
        <sz val="12"/>
        <color theme="1"/>
        <rFont val="Times New Roman"/>
        <family val="1"/>
      </rPr>
      <t>(212)</t>
    </r>
    <r>
      <rPr>
        <sz val="12"/>
        <color theme="1"/>
        <rFont val="標楷體"/>
        <family val="4"/>
        <charset val="136"/>
      </rPr>
      <t>列</t>
    </r>
    <phoneticPr fontId="30" type="noConversion"/>
  </si>
  <si>
    <r>
      <t xml:space="preserve">0.2.2.9.3.2 </t>
    </r>
    <r>
      <rPr>
        <sz val="12"/>
        <color theme="1"/>
        <rFont val="標楷體"/>
        <family val="4"/>
        <charset val="136"/>
      </rPr>
      <t>公共投資</t>
    </r>
    <r>
      <rPr>
        <sz val="12"/>
        <color theme="1"/>
        <rFont val="新細明體"/>
        <family val="1"/>
        <charset val="136"/>
      </rPr>
      <t>、</t>
    </r>
    <r>
      <rPr>
        <sz val="12"/>
        <color theme="1"/>
        <rFont val="Times New Roman"/>
        <family val="1"/>
      </rPr>
      <t>5+2</t>
    </r>
    <r>
      <rPr>
        <sz val="12"/>
        <color theme="1"/>
        <rFont val="標楷體"/>
        <family val="4"/>
        <charset val="136"/>
      </rPr>
      <t>及六大核心產業</t>
    </r>
    <r>
      <rPr>
        <sz val="12"/>
        <color theme="1"/>
        <rFont val="Times New Roman"/>
        <family val="1"/>
      </rPr>
      <t>(</t>
    </r>
    <r>
      <rPr>
        <sz val="12"/>
        <color theme="1"/>
        <rFont val="標楷體"/>
        <family val="4"/>
        <charset val="136"/>
      </rPr>
      <t>註</t>
    </r>
    <r>
      <rPr>
        <sz val="12"/>
        <color theme="1"/>
        <rFont val="Times New Roman"/>
        <family val="1"/>
      </rPr>
      <t>5)</t>
    </r>
    <phoneticPr fontId="28" type="noConversion"/>
  </si>
  <si>
    <r>
      <rPr>
        <sz val="12"/>
        <color theme="1"/>
        <rFont val="標楷體"/>
        <family val="4"/>
        <charset val="136"/>
      </rPr>
      <t>「表</t>
    </r>
    <r>
      <rPr>
        <sz val="12"/>
        <color theme="1"/>
        <rFont val="Times New Roman"/>
        <family val="1"/>
      </rPr>
      <t>05-1</t>
    </r>
    <r>
      <rPr>
        <sz val="12"/>
        <color theme="1"/>
        <rFont val="標楷體"/>
        <family val="4"/>
        <charset val="136"/>
      </rPr>
      <t>：資金運用表」第</t>
    </r>
    <r>
      <rPr>
        <sz val="12"/>
        <color theme="1"/>
        <rFont val="Times New Roman"/>
        <family val="1"/>
      </rPr>
      <t>(5)</t>
    </r>
    <r>
      <rPr>
        <sz val="12"/>
        <color theme="1"/>
        <rFont val="標楷體"/>
        <family val="4"/>
        <charset val="136"/>
      </rPr>
      <t>欄第</t>
    </r>
    <r>
      <rPr>
        <sz val="12"/>
        <color theme="1"/>
        <rFont val="Times New Roman"/>
        <family val="1"/>
      </rPr>
      <t>(220)</t>
    </r>
    <r>
      <rPr>
        <sz val="12"/>
        <color theme="1"/>
        <rFont val="標楷體"/>
        <family val="4"/>
        <charset val="136"/>
      </rPr>
      <t>列</t>
    </r>
    <phoneticPr fontId="30" type="noConversion"/>
  </si>
  <si>
    <r>
      <t xml:space="preserve">0.2.2.9.3.3 </t>
    </r>
    <r>
      <rPr>
        <sz val="12"/>
        <color theme="1"/>
        <rFont val="標楷體"/>
        <family val="4"/>
        <charset val="136"/>
      </rPr>
      <t>其他</t>
    </r>
    <phoneticPr fontId="30" type="noConversion"/>
  </si>
  <si>
    <r>
      <rPr>
        <sz val="12"/>
        <color theme="1"/>
        <rFont val="標楷體"/>
        <family val="4"/>
        <charset val="136"/>
      </rPr>
      <t>「表</t>
    </r>
    <r>
      <rPr>
        <sz val="12"/>
        <color theme="1"/>
        <rFont val="Times New Roman"/>
        <family val="1"/>
      </rPr>
      <t>05-1</t>
    </r>
    <r>
      <rPr>
        <sz val="12"/>
        <color theme="1"/>
        <rFont val="標楷體"/>
        <family val="4"/>
        <charset val="136"/>
      </rPr>
      <t>：資金運用表」第</t>
    </r>
    <r>
      <rPr>
        <sz val="12"/>
        <color theme="1"/>
        <rFont val="Times New Roman"/>
        <family val="1"/>
      </rPr>
      <t>(5)</t>
    </r>
    <r>
      <rPr>
        <sz val="12"/>
        <color theme="1"/>
        <rFont val="標楷體"/>
        <family val="4"/>
        <charset val="136"/>
      </rPr>
      <t>欄第</t>
    </r>
    <r>
      <rPr>
        <sz val="12"/>
        <color theme="1"/>
        <rFont val="Times New Roman"/>
        <family val="1"/>
      </rPr>
      <t>(72+75+196+223+233)</t>
    </r>
    <r>
      <rPr>
        <sz val="12"/>
        <color theme="1"/>
        <rFont val="標楷體"/>
        <family val="4"/>
        <charset val="136"/>
      </rPr>
      <t>列</t>
    </r>
    <phoneticPr fontId="30" type="noConversion"/>
  </si>
  <si>
    <r>
      <t xml:space="preserve">0.3 </t>
    </r>
    <r>
      <rPr>
        <sz val="12"/>
        <color theme="1"/>
        <rFont val="標楷體"/>
        <family val="4"/>
        <charset val="136"/>
      </rPr>
      <t>匯率風險</t>
    </r>
    <r>
      <rPr>
        <sz val="12"/>
        <color theme="1"/>
        <rFont val="Times New Roman"/>
        <family val="1"/>
      </rPr>
      <t>(</t>
    </r>
    <r>
      <rPr>
        <sz val="12"/>
        <color theme="1"/>
        <rFont val="標楷體"/>
        <family val="4"/>
        <charset val="136"/>
      </rPr>
      <t>註</t>
    </r>
    <r>
      <rPr>
        <sz val="12"/>
        <color theme="1"/>
        <rFont val="Times New Roman"/>
        <family val="1"/>
      </rPr>
      <t>6)</t>
    </r>
    <phoneticPr fontId="28" type="noConversion"/>
  </si>
  <si>
    <r>
      <rPr>
        <sz val="12"/>
        <color theme="1"/>
        <rFont val="標楷體"/>
        <family val="4"/>
        <charset val="136"/>
      </rPr>
      <t>「表</t>
    </r>
    <r>
      <rPr>
        <sz val="12"/>
        <color theme="1"/>
        <rFont val="Times New Roman"/>
        <family val="1"/>
      </rPr>
      <t>05-1</t>
    </r>
    <r>
      <rPr>
        <sz val="12"/>
        <color theme="1"/>
        <rFont val="標楷體"/>
        <family val="4"/>
        <charset val="136"/>
      </rPr>
      <t>：資金運用表」第</t>
    </r>
    <r>
      <rPr>
        <sz val="12"/>
        <color theme="1"/>
        <rFont val="Times New Roman"/>
        <family val="1"/>
      </rPr>
      <t>(5)</t>
    </r>
    <r>
      <rPr>
        <sz val="12"/>
        <color theme="1"/>
        <rFont val="標楷體"/>
        <family val="4"/>
        <charset val="136"/>
      </rPr>
      <t>欄第</t>
    </r>
    <r>
      <rPr>
        <sz val="12"/>
        <color theme="1"/>
        <rFont val="Times New Roman"/>
        <family val="1"/>
      </rPr>
      <t>(166)</t>
    </r>
    <r>
      <rPr>
        <sz val="12"/>
        <color theme="1"/>
        <rFont val="標楷體"/>
        <family val="4"/>
        <charset val="136"/>
      </rPr>
      <t>列</t>
    </r>
    <r>
      <rPr>
        <sz val="12"/>
        <color theme="1"/>
        <rFont val="Times New Roman"/>
        <family val="1"/>
      </rPr>
      <t>+</t>
    </r>
    <r>
      <rPr>
        <sz val="12"/>
        <color theme="1"/>
        <rFont val="標楷體"/>
        <family val="4"/>
        <charset val="136"/>
      </rPr>
      <t>「表</t>
    </r>
    <r>
      <rPr>
        <sz val="12"/>
        <color theme="1"/>
        <rFont val="Times New Roman"/>
        <family val="1"/>
      </rPr>
      <t>30-14-1</t>
    </r>
    <r>
      <rPr>
        <sz val="12"/>
        <color theme="1"/>
        <rFont val="標楷體"/>
        <family val="4"/>
        <charset val="136"/>
      </rPr>
      <t>：公司上市股票及基金</t>
    </r>
    <r>
      <rPr>
        <sz val="12"/>
        <color theme="1"/>
        <rFont val="Times New Roman"/>
        <family val="1"/>
      </rPr>
      <t>β</t>
    </r>
    <r>
      <rPr>
        <sz val="12"/>
        <color theme="1"/>
        <rFont val="標楷體"/>
        <family val="4"/>
        <charset val="136"/>
      </rPr>
      <t>值計算表」國內發行其投資區域包含國外之受益憑證</t>
    </r>
    <r>
      <rPr>
        <sz val="12"/>
        <color theme="1"/>
        <rFont val="Times New Roman"/>
        <family val="1"/>
      </rPr>
      <t>(</t>
    </r>
    <r>
      <rPr>
        <sz val="12"/>
        <color theme="1"/>
        <rFont val="標楷體"/>
        <family val="4"/>
        <charset val="136"/>
      </rPr>
      <t>關係人</t>
    </r>
    <r>
      <rPr>
        <sz val="12"/>
        <color theme="1"/>
        <rFont val="Times New Roman"/>
        <family val="1"/>
      </rPr>
      <t>)</t>
    </r>
    <phoneticPr fontId="30" type="noConversion"/>
  </si>
  <si>
    <r>
      <rPr>
        <sz val="12"/>
        <color theme="1"/>
        <rFont val="標楷體"/>
        <family val="4"/>
        <charset val="136"/>
      </rPr>
      <t>《資產風險</t>
    </r>
    <r>
      <rPr>
        <sz val="12"/>
        <color theme="1"/>
        <rFont val="Times New Roman"/>
        <family val="1"/>
      </rPr>
      <t>--</t>
    </r>
    <r>
      <rPr>
        <sz val="12"/>
        <color theme="1"/>
        <rFont val="標楷體"/>
        <family val="4"/>
        <charset val="136"/>
      </rPr>
      <t>關係人風險》總計</t>
    </r>
    <phoneticPr fontId="28" type="noConversion"/>
  </si>
  <si>
    <r>
      <t>相關信用評等規範詳「保險業計算資本適足率之信用評等資訊係數調整規範」。但不包括以</t>
    </r>
    <r>
      <rPr>
        <sz val="12"/>
        <color theme="1"/>
        <rFont val="Calibri"/>
        <family val="2"/>
        <charset val="161"/>
      </rPr>
      <t>β</t>
    </r>
    <r>
      <rPr>
        <sz val="12"/>
        <color theme="1"/>
        <rFont val="標楷體"/>
        <family val="4"/>
        <charset val="136"/>
      </rPr>
      <t>值計算係數之受益憑證。</t>
    </r>
    <phoneticPr fontId="28" type="noConversion"/>
  </si>
  <si>
    <r>
      <rPr>
        <sz val="12"/>
        <color theme="1"/>
        <rFont val="標楷體"/>
        <family val="4"/>
        <charset val="136"/>
      </rPr>
      <t>依金管保財字第</t>
    </r>
    <r>
      <rPr>
        <sz val="12"/>
        <color theme="1"/>
        <rFont val="Times New Roman"/>
        <family val="1"/>
      </rPr>
      <t>10804277130</t>
    </r>
    <r>
      <rPr>
        <sz val="12"/>
        <color theme="1"/>
        <rFont val="標楷體"/>
        <family val="4"/>
        <charset val="136"/>
      </rPr>
      <t>號函規定，屬實質互相投資之具資本性質債券或負債型特別股，應將投資金額全數由自有資本扣除。</t>
    </r>
    <phoneticPr fontId="30" type="noConversion"/>
  </si>
  <si>
    <r>
      <rPr>
        <sz val="12"/>
        <color theme="1"/>
        <rFont val="標楷體"/>
        <family val="4"/>
        <charset val="136"/>
      </rPr>
      <t>大陸地區設立之分公司、子公司或參股投資之大陸地區保險業，雖非屬於保險法第</t>
    </r>
    <r>
      <rPr>
        <sz val="12"/>
        <color theme="1"/>
        <rFont val="Times New Roman"/>
        <family val="1"/>
      </rPr>
      <t>146</t>
    </r>
    <r>
      <rPr>
        <sz val="12"/>
        <color theme="1"/>
        <rFont val="標楷體"/>
        <family val="4"/>
        <charset val="136"/>
      </rPr>
      <t>條之</t>
    </r>
    <r>
      <rPr>
        <sz val="12"/>
        <color theme="1"/>
        <rFont val="Times New Roman"/>
        <family val="1"/>
      </rPr>
      <t>4</t>
    </r>
    <r>
      <rPr>
        <sz val="12"/>
        <color theme="1"/>
        <rFont val="標楷體"/>
        <family val="4"/>
        <charset val="136"/>
      </rPr>
      <t>規定及同條第</t>
    </r>
    <r>
      <rPr>
        <sz val="12"/>
        <color theme="1"/>
        <rFont val="Times New Roman"/>
        <family val="1"/>
      </rPr>
      <t>3</t>
    </r>
    <r>
      <rPr>
        <sz val="12"/>
        <color theme="1"/>
        <rFont val="標楷體"/>
        <family val="4"/>
        <charset val="136"/>
      </rPr>
      <t>項授權訂定之國外投資管理辦法所稱「國外保險相關事業」，惟於填報</t>
    </r>
    <r>
      <rPr>
        <sz val="12"/>
        <color theme="1"/>
        <rFont val="Times New Roman"/>
        <family val="1"/>
      </rPr>
      <t>RBC</t>
    </r>
    <r>
      <rPr>
        <sz val="12"/>
        <color theme="1"/>
        <rFont val="標楷體"/>
        <family val="4"/>
        <charset val="136"/>
      </rPr>
      <t>報表時，大陸地區之分公司、</t>
    </r>
    <phoneticPr fontId="28" type="noConversion"/>
  </si>
  <si>
    <r>
      <rPr>
        <sz val="12"/>
        <color theme="1"/>
        <rFont val="標楷體"/>
        <family val="4"/>
        <charset val="136"/>
      </rPr>
      <t>依「保險業資金辦理專案運用公共及社會福利事業投資管理辦法」第</t>
    </r>
    <r>
      <rPr>
        <sz val="12"/>
        <color theme="1"/>
        <rFont val="Times New Roman"/>
        <family val="1"/>
      </rPr>
      <t>2</t>
    </r>
    <r>
      <rPr>
        <sz val="12"/>
        <color theme="1"/>
        <rFont val="標楷體"/>
        <family val="4"/>
        <charset val="136"/>
      </rPr>
      <t>條第</t>
    </r>
    <r>
      <rPr>
        <sz val="12"/>
        <color theme="1"/>
        <rFont val="Times New Roman"/>
        <family val="1"/>
      </rPr>
      <t>2</t>
    </r>
    <r>
      <rPr>
        <sz val="12"/>
        <color theme="1"/>
        <rFont val="標楷體"/>
        <family val="4"/>
        <charset val="136"/>
      </rPr>
      <t>款及第</t>
    </r>
    <r>
      <rPr>
        <sz val="12"/>
        <color theme="1"/>
        <rFont val="Times New Roman"/>
        <family val="1"/>
      </rPr>
      <t>5</t>
    </r>
    <r>
      <rPr>
        <sz val="12"/>
        <color theme="1"/>
        <rFont val="標楷體"/>
        <family val="4"/>
        <charset val="136"/>
      </rPr>
      <t>條第</t>
    </r>
    <r>
      <rPr>
        <sz val="12"/>
        <color theme="1"/>
        <rFont val="Times New Roman"/>
        <family val="1"/>
      </rPr>
      <t>2</t>
    </r>
    <r>
      <rPr>
        <sz val="12"/>
        <color theme="1"/>
        <rFont val="標楷體"/>
        <family val="4"/>
        <charset val="136"/>
      </rPr>
      <t>項第</t>
    </r>
    <r>
      <rPr>
        <sz val="12"/>
        <color theme="1"/>
        <rFont val="Times New Roman"/>
        <family val="1"/>
      </rPr>
      <t>4</t>
    </r>
    <r>
      <rPr>
        <sz val="12"/>
        <color theme="1"/>
        <rFont val="標楷體"/>
        <family val="4"/>
        <charset val="136"/>
      </rPr>
      <t>款投資國家級投資公司、證投信及證券商轉投資子公司擔任普通合夥人設立之國內私募股權基金</t>
    </r>
    <r>
      <rPr>
        <sz val="12"/>
        <color theme="1"/>
        <rFont val="微軟正黑體"/>
        <family val="2"/>
        <charset val="136"/>
      </rPr>
      <t>、</t>
    </r>
    <r>
      <rPr>
        <sz val="12"/>
        <color theme="1"/>
        <rFont val="標楷體"/>
        <family val="4"/>
        <charset val="136"/>
      </rPr>
      <t>或取得國家發展委員會資格函之國內私募股權基金</t>
    </r>
  </si>
  <si>
    <r>
      <rPr>
        <sz val="12"/>
        <color theme="1"/>
        <rFont val="標楷體"/>
        <family val="4"/>
        <charset val="136"/>
      </rPr>
      <t>，並投資於公共投資及金管保財字第</t>
    </r>
    <r>
      <rPr>
        <sz val="12"/>
        <color theme="1"/>
        <rFont val="Times New Roman"/>
        <family val="1"/>
      </rPr>
      <t>10610908021</t>
    </r>
    <r>
      <rPr>
        <sz val="12"/>
        <color theme="1"/>
        <rFont val="標楷體"/>
        <family val="4"/>
        <charset val="136"/>
      </rPr>
      <t>號令第一點及金管保財字第</t>
    </r>
    <r>
      <rPr>
        <sz val="12"/>
        <color theme="1"/>
        <rFont val="Times New Roman"/>
        <family val="1"/>
      </rPr>
      <t>11004365981</t>
    </r>
    <r>
      <rPr>
        <sz val="12"/>
        <color theme="1"/>
        <rFont val="標楷體"/>
        <family val="4"/>
        <charset val="136"/>
      </rPr>
      <t>號令第一點各款所列事項。</t>
    </r>
  </si>
  <si>
    <r>
      <rPr>
        <sz val="10"/>
        <color theme="1"/>
        <rFont val="標楷體"/>
        <family val="4"/>
        <charset val="136"/>
      </rPr>
      <t>是否符合計入自有資本調整項之適用範圍，係依「填報手冊表</t>
    </r>
    <r>
      <rPr>
        <sz val="10"/>
        <color theme="1"/>
        <rFont val="Times New Roman"/>
        <family val="1"/>
      </rPr>
      <t>30-</t>
    </r>
    <r>
      <rPr>
        <sz val="10"/>
        <color theme="1"/>
        <rFont val="Book Antiqua"/>
        <family val="1"/>
      </rPr>
      <t>8</t>
    </r>
    <r>
      <rPr>
        <sz val="10"/>
        <color theme="1"/>
        <rFont val="Times New Roman"/>
        <family val="1"/>
      </rPr>
      <t>-3</t>
    </r>
    <r>
      <rPr>
        <sz val="10"/>
        <color theme="1"/>
        <rFont val="標楷體"/>
        <family val="4"/>
        <charset val="136"/>
      </rPr>
      <t>：不動產投資採公允價值評價計入自有資本調整計算表：一、適用範圍」判斷之。請填列</t>
    </r>
    <r>
      <rPr>
        <sz val="10"/>
        <color theme="1"/>
        <rFont val="Book Antiqua"/>
        <family val="1"/>
      </rPr>
      <t>Y.</t>
    </r>
    <r>
      <rPr>
        <sz val="10"/>
        <color theme="1"/>
        <rFont val="標楷體"/>
        <family val="4"/>
        <charset val="136"/>
      </rPr>
      <t>符合適用範圍，</t>
    </r>
    <r>
      <rPr>
        <sz val="10"/>
        <color theme="1"/>
        <rFont val="Book Antiqua"/>
        <family val="1"/>
      </rPr>
      <t>N.</t>
    </r>
    <r>
      <rPr>
        <sz val="10"/>
        <color theme="1"/>
        <rFont val="標楷體"/>
        <family val="4"/>
        <charset val="136"/>
      </rPr>
      <t>不符合適用範圍</t>
    </r>
    <phoneticPr fontId="30" type="noConversion"/>
  </si>
  <si>
    <t>調整後不動產稅後增值或稅後減少之金額，第(28)欄為Y者，其財務報表針對投資性不動產之後續衡量採成本模式之保險公司，依「填報手冊表30-8-3，二、資本適足率(自有資本與風險資本之比率)計算調整方式，(二)」處理。</t>
    <phoneticPr fontId="30" type="noConversion"/>
  </si>
  <si>
    <r>
      <rPr>
        <sz val="12"/>
        <color theme="1"/>
        <rFont val="標楷體"/>
        <family val="4"/>
        <charset val="136"/>
      </rPr>
      <t>信用評等機構填列如</t>
    </r>
    <r>
      <rPr>
        <sz val="12"/>
        <color theme="1"/>
        <rFont val="Times New Roman"/>
        <family val="1"/>
      </rPr>
      <t xml:space="preserve">A.S&amp;P, B.AM Best, C.Moody's, D.Fitch, E.tw, </t>
    </r>
    <r>
      <rPr>
        <sz val="12"/>
        <color rgb="FFFF0000"/>
        <rFont val="Times New Roman"/>
        <family val="1"/>
      </rPr>
      <t>F.KBRA, G.</t>
    </r>
    <r>
      <rPr>
        <sz val="12"/>
        <color rgb="FFFF0000"/>
        <rFont val="標楷體"/>
        <family val="4"/>
        <charset val="136"/>
      </rPr>
      <t>其他</t>
    </r>
    <r>
      <rPr>
        <sz val="12"/>
        <color theme="1"/>
        <rFont val="Times New Roman"/>
        <family val="1"/>
      </rPr>
      <t xml:space="preserve">, </t>
    </r>
    <r>
      <rPr>
        <sz val="12"/>
        <color theme="1"/>
        <rFont val="標楷體"/>
        <family val="4"/>
        <charset val="136"/>
      </rPr>
      <t>若無信用評等者請填無。</t>
    </r>
    <phoneticPr fontId="28" type="noConversion"/>
  </si>
  <si>
    <r>
      <rPr>
        <sz val="12"/>
        <color theme="1"/>
        <rFont val="標楷體"/>
        <family val="4"/>
        <charset val="136"/>
      </rPr>
      <t>信用評等機構填列如</t>
    </r>
    <r>
      <rPr>
        <sz val="12"/>
        <color theme="1"/>
        <rFont val="Times New Roman"/>
        <family val="1"/>
      </rPr>
      <t xml:space="preserve">A.S&amp;P, B.AM Best, C.Moody's, D.Fitch, E.tw, </t>
    </r>
    <r>
      <rPr>
        <sz val="12"/>
        <color rgb="FFFF0000"/>
        <rFont val="Times New Roman"/>
        <family val="1"/>
      </rPr>
      <t>F.KBRA, G.</t>
    </r>
    <r>
      <rPr>
        <sz val="12"/>
        <color rgb="FFFF0000"/>
        <rFont val="標楷體"/>
        <family val="4"/>
        <charset val="136"/>
      </rPr>
      <t>其他</t>
    </r>
    <r>
      <rPr>
        <sz val="12"/>
        <color theme="1"/>
        <rFont val="標楷體"/>
        <family val="4"/>
        <charset val="136"/>
      </rPr>
      <t>。</t>
    </r>
    <phoneticPr fontId="28" type="noConversion"/>
  </si>
  <si>
    <r>
      <t>信用評等機構填列如A.S&amp;P,B.AM Best,C.Moody's,D.Fitch,E.tw,</t>
    </r>
    <r>
      <rPr>
        <sz val="10"/>
        <color rgb="FFFF0000"/>
        <rFont val="標楷體"/>
        <family val="4"/>
        <charset val="136"/>
      </rPr>
      <t>F.KBRA,G.其他</t>
    </r>
    <r>
      <rPr>
        <sz val="10"/>
        <color theme="1"/>
        <rFont val="標楷體"/>
        <family val="4"/>
        <charset val="136"/>
      </rPr>
      <t>,若無者請填無。</t>
    </r>
    <phoneticPr fontId="16" type="noConversion"/>
  </si>
  <si>
    <r>
      <t>信用評等機構填列如A.S&amp;P,B.AM Best,C.Moody,D.Fitch,E.tw,</t>
    </r>
    <r>
      <rPr>
        <sz val="10"/>
        <color rgb="FFFF0000"/>
        <rFont val="標楷體"/>
        <family val="4"/>
        <charset val="136"/>
      </rPr>
      <t>F.KBRA,G.其他</t>
    </r>
    <r>
      <rPr>
        <sz val="10"/>
        <color theme="1"/>
        <rFont val="標楷體"/>
        <family val="4"/>
        <charset val="136"/>
      </rPr>
      <t>,若無者請填無。</t>
    </r>
    <phoneticPr fontId="16" type="noConversion"/>
  </si>
  <si>
    <r>
      <rPr>
        <sz val="10"/>
        <color theme="1"/>
        <rFont val="標楷體"/>
        <family val="4"/>
        <charset val="136"/>
      </rPr>
      <t>信用評等機構填列如</t>
    </r>
    <r>
      <rPr>
        <sz val="10"/>
        <color theme="1"/>
        <rFont val="Times New Roman"/>
        <family val="1"/>
      </rPr>
      <t>(A).S&amp;P (B).AM Best   (C).Moody's  (D).Fitch   (E).</t>
    </r>
    <r>
      <rPr>
        <sz val="10"/>
        <color theme="1"/>
        <rFont val="標楷體"/>
        <family val="4"/>
        <charset val="136"/>
      </rPr>
      <t>中華信評</t>
    </r>
    <r>
      <rPr>
        <sz val="10"/>
        <color theme="1"/>
        <rFont val="Times New Roman"/>
        <family val="1"/>
      </rPr>
      <t xml:space="preserve">  </t>
    </r>
    <r>
      <rPr>
        <sz val="10"/>
        <color rgb="FFFF0000"/>
        <rFont val="Times New Roman"/>
        <family val="1"/>
      </rPr>
      <t>(F).KBRA (G).</t>
    </r>
    <r>
      <rPr>
        <sz val="10"/>
        <color rgb="FFFF0000"/>
        <rFont val="標楷體"/>
        <family val="4"/>
        <charset val="136"/>
      </rPr>
      <t>其他</t>
    </r>
    <r>
      <rPr>
        <sz val="10"/>
        <color theme="1"/>
        <rFont val="標楷體"/>
        <family val="4"/>
        <charset val="136"/>
      </rPr>
      <t>；若無請填無。</t>
    </r>
    <phoneticPr fontId="28" type="noConversion"/>
  </si>
  <si>
    <r>
      <t>本欄信用評等機構僅限於S &amp; P、A.M. Best、Moody's、Fitch</t>
    </r>
    <r>
      <rPr>
        <sz val="10"/>
        <color rgb="FFFF0000"/>
        <rFont val="標楷體"/>
        <family val="4"/>
        <charset val="136"/>
      </rPr>
      <t>、KBRA</t>
    </r>
    <r>
      <rPr>
        <sz val="10"/>
        <color theme="1"/>
        <rFont val="標楷體"/>
        <family val="4"/>
        <charset val="136"/>
      </rPr>
      <t>及中華信用評等公司，其餘信評機構所評定之等級不給予資本適足性制度風險係數上之折扣；若該項標的或被投資機構經多家信用評等機構評定，公司可擇優填報。</t>
    </r>
    <phoneticPr fontId="28" type="noConversion"/>
  </si>
  <si>
    <t>請按表19-4第(13)欄合計數(保險期間超過一年之人身保險並認列分出責任準備之再保險業務)依再保險人別的信用評等予以分類，並請依規定扣除催收款及非許認資產後之金額填列，</t>
    <phoneticPr fontId="28" type="noConversion"/>
  </si>
  <si>
    <r>
      <t>其中若再保險人係屬未適格再保險人時</t>
    </r>
    <r>
      <rPr>
        <sz val="10"/>
        <color rgb="FFFF0000"/>
        <rFont val="標楷體"/>
        <family val="4"/>
        <charset val="136"/>
      </rPr>
      <t>(前述扣除金額如因主管機關另有規定而未列為非認許資產者，則不予扣除)</t>
    </r>
    <r>
      <rPr>
        <sz val="10"/>
        <color theme="1"/>
        <rFont val="標楷體"/>
        <family val="4"/>
        <charset val="136"/>
      </rPr>
      <t>，請依規定再扣除該未適格再保險人之相關再保險資產後之金額填列。</t>
    </r>
    <phoneticPr fontId="28" type="noConversion"/>
  </si>
  <si>
    <r>
      <rPr>
        <sz val="12"/>
        <rFont val="標楷體"/>
        <family val="4"/>
        <charset val="136"/>
      </rPr>
      <t>自有資金</t>
    </r>
    <r>
      <rPr>
        <sz val="12"/>
        <rFont val="Times New Roman"/>
        <family val="1"/>
      </rPr>
      <t>(</t>
    </r>
    <r>
      <rPr>
        <sz val="12"/>
        <rFont val="標楷體"/>
        <family val="4"/>
        <charset val="136"/>
      </rPr>
      <t>業主權益</t>
    </r>
    <r>
      <rPr>
        <sz val="12"/>
        <rFont val="Times New Roman"/>
        <family val="1"/>
      </rPr>
      <t>)</t>
    </r>
    <r>
      <rPr>
        <sz val="12"/>
        <color rgb="FFFF0000"/>
        <rFont val="Times New Roman"/>
        <family val="1"/>
      </rPr>
      <t>(</t>
    </r>
    <r>
      <rPr>
        <sz val="12"/>
        <color rgb="FFFF0000"/>
        <rFont val="標楷體"/>
        <family val="4"/>
        <charset val="136"/>
      </rPr>
      <t>註</t>
    </r>
    <r>
      <rPr>
        <sz val="12"/>
        <color rgb="FFFF0000"/>
        <rFont val="Times New Roman"/>
        <family val="1"/>
      </rPr>
      <t>11)</t>
    </r>
    <phoneticPr fontId="30" type="noConversion"/>
  </si>
  <si>
    <t>參考填報手冊定義。</t>
    <phoneticPr fontId="30" type="noConversion"/>
  </si>
  <si>
    <r>
      <rPr>
        <sz val="12"/>
        <color theme="1"/>
        <rFont val="標楷體"/>
        <family val="4"/>
        <charset val="136"/>
      </rPr>
      <t>表</t>
    </r>
    <r>
      <rPr>
        <sz val="12"/>
        <color theme="1"/>
        <rFont val="Times New Roman"/>
        <family val="1"/>
      </rPr>
      <t>30-14-3</t>
    </r>
    <r>
      <rPr>
        <sz val="12"/>
        <color theme="1"/>
        <rFont val="標楷體"/>
        <family val="4"/>
        <charset val="136"/>
      </rPr>
      <t>：股票逆景氣循環措施調整項計算表</t>
    </r>
    <r>
      <rPr>
        <sz val="12"/>
        <color theme="1"/>
        <rFont val="Times New Roman"/>
        <family val="1"/>
      </rPr>
      <t>(</t>
    </r>
    <r>
      <rPr>
        <sz val="12"/>
        <color theme="1"/>
        <rFont val="標楷體"/>
        <family val="4"/>
        <charset val="136"/>
      </rPr>
      <t>計算期間：</t>
    </r>
    <r>
      <rPr>
        <sz val="12"/>
        <color rgb="FFFF0000"/>
        <rFont val="Times New Roman"/>
        <family val="1"/>
      </rPr>
      <t>109/07/01~112/06/30</t>
    </r>
    <r>
      <rPr>
        <sz val="12"/>
        <color theme="1"/>
        <rFont val="Times New Roman"/>
        <family val="1"/>
      </rPr>
      <t>)</t>
    </r>
    <phoneticPr fontId="30" type="noConversion"/>
  </si>
  <si>
    <t>自留滿期
保費(註5)</t>
    <phoneticPr fontId="30" type="noConversion"/>
  </si>
  <si>
    <t>自留滿期
保費(註2)</t>
    <phoneticPr fontId="30" type="noConversion"/>
  </si>
  <si>
    <t>自留滿期賠款(註4)</t>
    <phoneticPr fontId="30" type="noConversion"/>
  </si>
  <si>
    <t>自留滿期賠款(註2)</t>
    <phoneticPr fontId="30"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</si>
</sst>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1">
    <numFmt numFmtId="6" formatCode="&quot;$&quot;#,##0;[Red]\-&quot;$&quot;#,##0"/>
    <numFmt numFmtId="41" formatCode="_-* #,##0_-;\-* #,##0_-;_-* &quot;-&quot;_-;_-@_-"/>
    <numFmt numFmtId="43" formatCode="_-* #,##0.00_-;\-* #,##0.00_-;_-* &quot;-&quot;??_-;_-@_-"/>
    <numFmt numFmtId="176" formatCode="_(* #,##0_);_(* \(#,##0\);_(* &quot;-&quot;_);_(@_)"/>
    <numFmt numFmtId="177" formatCode="_(* #,##0.00_);_(* \(#,##0.00\);_(* &quot;-&quot;??_);_(@_)"/>
    <numFmt numFmtId="178" formatCode="_-* #,##0_-;\-* #,##0_-;_-* &quot;-&quot;??_-;_-@_-"/>
    <numFmt numFmtId="179" formatCode="#,##0_ "/>
    <numFmt numFmtId="180" formatCode="#,##0_);[Red]\(#,##0\)"/>
    <numFmt numFmtId="181" formatCode="&quot;$&quot;#,##0_);[Red]\(&quot;$&quot;#,##0\)"/>
    <numFmt numFmtId="182" formatCode="#,##0_ ;[Red]\-#,##0\ "/>
    <numFmt numFmtId="183" formatCode="_(* #,##0_);_(* \(#,##0\);_(* &quot;-&quot;??_);_(@_)"/>
    <numFmt numFmtId="184" formatCode="yyyy/mm/dd"/>
    <numFmt numFmtId="185" formatCode="#,###;\-#,###;\-\ "/>
    <numFmt numFmtId="186" formatCode="#,###.00%;\-#,###.00%;\-"/>
    <numFmt numFmtId="187" formatCode="#,###;\-#,###;\-"/>
    <numFmt numFmtId="188" formatCode="0.00_ "/>
    <numFmt numFmtId="189" formatCode="?,???,???,??0"/>
    <numFmt numFmtId="190" formatCode="??0.00%"/>
    <numFmt numFmtId="191" formatCode="0.0000_ "/>
    <numFmt numFmtId="192" formatCode="?,???,???,???"/>
    <numFmt numFmtId="193" formatCode="0.0000"/>
    <numFmt numFmtId="194" formatCode="?0.0000"/>
    <numFmt numFmtId="195" formatCode="0.0000_);[Red]\(0.0000\)"/>
    <numFmt numFmtId="196" formatCode="0.000_ "/>
    <numFmt numFmtId="197" formatCode="#"/>
    <numFmt numFmtId="198" formatCode="#,##0;\-#,##0;#"/>
    <numFmt numFmtId="199" formatCode="0.00_);[Red]\(0.00\)"/>
    <numFmt numFmtId="200" formatCode="_(* #,##0.0000_);_(* \(#,##0.0000\);_(* &quot;-&quot;??_);_(@_)"/>
    <numFmt numFmtId="201" formatCode="0.00%;\-0.00%;#"/>
    <numFmt numFmtId="202" formatCode="_(* #,##0.00_);_(* \(#,##0.00\);_(* &quot;-&quot;_);_(@_)"/>
    <numFmt numFmtId="203" formatCode="0.0000_);\(0.0000\)"/>
    <numFmt numFmtId="204" formatCode="0_ "/>
    <numFmt numFmtId="205" formatCode="0_);[Red]\(0\)"/>
    <numFmt numFmtId="206" formatCode="?0.00000"/>
    <numFmt numFmtId="207" formatCode="#,###;\-#,###;0;\-"/>
    <numFmt numFmtId="208" formatCode="#,###.0000%;\-#,###.0000%;\-"/>
    <numFmt numFmtId="209" formatCode="m&quot;月&quot;d&quot;日&quot;"/>
    <numFmt numFmtId="210" formatCode="_._.* \(#,##0\)_%;_._.* #,##0_)_%;_._.* 0_)_%;_._.@_)_%"/>
    <numFmt numFmtId="211" formatCode="* \(#,##0\);* #,##0_);&quot;-&quot;??_);@"/>
    <numFmt numFmtId="212" formatCode="* #,##0_);* \(#,##0\);&quot;-&quot;??_);@"/>
    <numFmt numFmtId="213" formatCode="_-[$€-2]* #,##0.00_-;\-[$€-2]* #,##0.00_-;_-[$€-2]* &quot;-&quot;??_-"/>
    <numFmt numFmtId="214" formatCode="0%_);\(0%\)"/>
    <numFmt numFmtId="215" formatCode="&quot;Yes&quot;;&quot;Yes&quot;;&quot;No&quot;"/>
    <numFmt numFmtId="216" formatCode="#,##0_);\(#,##0\)"/>
    <numFmt numFmtId="217" formatCode="0.00000_ "/>
    <numFmt numFmtId="218" formatCode="yyyy/m/d;@"/>
    <numFmt numFmtId="219" formatCode="#,###_0;\-#,###_0;#"/>
    <numFmt numFmtId="220" formatCode="0.000"/>
    <numFmt numFmtId="221" formatCode="_-* #,##0.0000_-;\-* #,##0.0000_-;_-* &quot;-&quot;??_-;_-@_-"/>
    <numFmt numFmtId="222" formatCode="0E+00"/>
    <numFmt numFmtId="223" formatCode="_(* #,##0.0_);_(* \(#,##0.0\);_(* &quot;-&quot;??_);_(@_)"/>
  </numFmts>
  <fonts count="134">
    <font>
      <sz val="12"/>
      <name val="新細明體"/>
      <family val="1"/>
      <charset val="136"/>
    </font>
    <font>
      <sz val="12"/>
      <color theme="1"/>
      <name val="新細明體"/>
      <family val="2"/>
      <charset val="136"/>
      <scheme val="minor"/>
    </font>
    <font>
      <sz val="12"/>
      <color theme="1"/>
      <name val="新細明體"/>
      <family val="2"/>
      <charset val="136"/>
      <scheme val="minor"/>
    </font>
    <font>
      <sz val="10"/>
      <name val="Arial"/>
      <family val="2"/>
    </font>
    <font>
      <sz val="12"/>
      <color indexed="8"/>
      <name val="新細明體"/>
      <family val="1"/>
      <charset val="136"/>
    </font>
    <font>
      <sz val="12"/>
      <color indexed="9"/>
      <name val="新細明體"/>
      <family val="1"/>
      <charset val="136"/>
    </font>
    <font>
      <sz val="8"/>
      <name val="Times New Roman"/>
      <family val="1"/>
    </font>
    <font>
      <sz val="12"/>
      <name val="新細明體"/>
      <family val="1"/>
      <charset val="136"/>
    </font>
    <font>
      <b/>
      <sz val="8"/>
      <name val="Arial"/>
      <family val="2"/>
    </font>
    <font>
      <b/>
      <sz val="9"/>
      <name val="Arial"/>
      <family val="2"/>
    </font>
    <font>
      <sz val="8"/>
      <name val="Arial"/>
      <family val="2"/>
    </font>
    <font>
      <sz val="12"/>
      <name val="Times New Roman"/>
      <family val="1"/>
    </font>
    <font>
      <sz val="12"/>
      <color indexed="60"/>
      <name val="新細明體"/>
      <family val="1"/>
      <charset val="136"/>
    </font>
    <font>
      <b/>
      <sz val="12"/>
      <color indexed="8"/>
      <name val="新細明體"/>
      <family val="1"/>
      <charset val="136"/>
    </font>
    <font>
      <sz val="12"/>
      <color indexed="17"/>
      <name val="新細明體"/>
      <family val="1"/>
      <charset val="136"/>
    </font>
    <font>
      <b/>
      <sz val="12"/>
      <color indexed="52"/>
      <name val="新細明體"/>
      <family val="1"/>
      <charset val="136"/>
    </font>
    <font>
      <sz val="12"/>
      <name val="Courier"/>
      <family val="3"/>
    </font>
    <font>
      <sz val="12"/>
      <color indexed="52"/>
      <name val="新細明體"/>
      <family val="1"/>
      <charset val="136"/>
    </font>
    <font>
      <i/>
      <sz val="12"/>
      <color indexed="23"/>
      <name val="新細明體"/>
      <family val="1"/>
      <charset val="136"/>
    </font>
    <font>
      <b/>
      <sz val="18"/>
      <color indexed="56"/>
      <name val="新細明體"/>
      <family val="1"/>
      <charset val="136"/>
    </font>
    <font>
      <b/>
      <sz val="15"/>
      <color indexed="56"/>
      <name val="新細明體"/>
      <family val="1"/>
      <charset val="136"/>
    </font>
    <font>
      <b/>
      <sz val="13"/>
      <color indexed="56"/>
      <name val="新細明體"/>
      <family val="1"/>
      <charset val="136"/>
    </font>
    <font>
      <b/>
      <sz val="11"/>
      <color indexed="56"/>
      <name val="新細明體"/>
      <family val="1"/>
      <charset val="136"/>
    </font>
    <font>
      <sz val="12"/>
      <color indexed="62"/>
      <name val="新細明體"/>
      <family val="1"/>
      <charset val="136"/>
    </font>
    <font>
      <b/>
      <sz val="12"/>
      <color indexed="63"/>
      <name val="新細明體"/>
      <family val="1"/>
      <charset val="136"/>
    </font>
    <font>
      <b/>
      <sz val="12"/>
      <color indexed="9"/>
      <name val="新細明體"/>
      <family val="1"/>
      <charset val="136"/>
    </font>
    <font>
      <sz val="12"/>
      <color indexed="20"/>
      <name val="新細明體"/>
      <family val="1"/>
      <charset val="136"/>
    </font>
    <font>
      <sz val="12"/>
      <color indexed="10"/>
      <name val="新細明體"/>
      <family val="1"/>
      <charset val="136"/>
    </font>
    <font>
      <sz val="9"/>
      <name val="新細明體"/>
      <family val="1"/>
      <charset val="136"/>
    </font>
    <font>
      <sz val="12"/>
      <name val="標楷體"/>
      <family val="4"/>
      <charset val="136"/>
    </font>
    <font>
      <sz val="9"/>
      <name val="細明體"/>
      <family val="3"/>
      <charset val="136"/>
    </font>
    <font>
      <sz val="10"/>
      <name val="Times New Roman"/>
      <family val="1"/>
    </font>
    <font>
      <sz val="9"/>
      <name val="標楷體"/>
      <family val="4"/>
      <charset val="136"/>
    </font>
    <font>
      <sz val="10"/>
      <color indexed="10"/>
      <name val="標楷體"/>
      <family val="4"/>
      <charset val="136"/>
    </font>
    <font>
      <sz val="10"/>
      <color indexed="10"/>
      <name val="Times New Roman"/>
      <family val="1"/>
    </font>
    <font>
      <sz val="12"/>
      <color indexed="10"/>
      <name val="Times New Roman"/>
      <family val="1"/>
    </font>
    <font>
      <b/>
      <sz val="12"/>
      <name val="Times New Roman"/>
      <family val="1"/>
    </font>
    <font>
      <sz val="10"/>
      <name val="細明體"/>
      <family val="3"/>
      <charset val="136"/>
    </font>
    <font>
      <b/>
      <sz val="9"/>
      <color indexed="81"/>
      <name val="新細明體"/>
      <family val="1"/>
      <charset val="136"/>
    </font>
    <font>
      <sz val="9"/>
      <color indexed="81"/>
      <name val="新細明體"/>
      <family val="1"/>
      <charset val="136"/>
    </font>
    <font>
      <sz val="9"/>
      <name val="Times New Roman"/>
      <family val="1"/>
    </font>
    <font>
      <sz val="36"/>
      <name val="標楷體"/>
      <family val="4"/>
      <charset val="136"/>
    </font>
    <font>
      <sz val="24"/>
      <name val="標楷體"/>
      <family val="4"/>
      <charset val="136"/>
    </font>
    <font>
      <sz val="32"/>
      <name val="標楷體"/>
      <family val="4"/>
      <charset val="136"/>
    </font>
    <font>
      <sz val="32"/>
      <name val="Times New Roman"/>
      <family val="1"/>
    </font>
    <font>
      <b/>
      <u/>
      <sz val="32"/>
      <name val="標楷體"/>
      <family val="4"/>
      <charset val="136"/>
    </font>
    <font>
      <sz val="30"/>
      <name val="標楷體"/>
      <family val="4"/>
      <charset val="136"/>
    </font>
    <font>
      <sz val="16"/>
      <name val="標楷體"/>
      <family val="4"/>
      <charset val="136"/>
    </font>
    <font>
      <b/>
      <sz val="11"/>
      <name val="Arial"/>
      <family val="2"/>
    </font>
    <font>
      <sz val="11"/>
      <color indexed="12"/>
      <name val="Times New Roman"/>
      <family val="1"/>
    </font>
    <font>
      <b/>
      <sz val="10"/>
      <name val="Arial"/>
      <family val="2"/>
    </font>
    <font>
      <sz val="10"/>
      <color indexed="8"/>
      <name val="Arial"/>
      <family val="2"/>
    </font>
    <font>
      <b/>
      <sz val="10"/>
      <color indexed="10"/>
      <name val="Arial"/>
      <family val="2"/>
    </font>
    <font>
      <sz val="12"/>
      <color indexed="17"/>
      <name val="標楷體"/>
      <family val="4"/>
      <charset val="136"/>
    </font>
    <font>
      <sz val="12"/>
      <color indexed="20"/>
      <name val="標楷體"/>
      <family val="4"/>
      <charset val="136"/>
    </font>
    <font>
      <sz val="12"/>
      <color indexed="8"/>
      <name val="標楷體"/>
      <family val="4"/>
      <charset val="136"/>
    </font>
    <font>
      <sz val="11"/>
      <name val="ＭＳ Ｐゴシック"/>
      <family val="2"/>
      <charset val="128"/>
    </font>
    <font>
      <sz val="11"/>
      <name val="돋움"/>
      <family val="2"/>
      <charset val="129"/>
    </font>
    <font>
      <sz val="8"/>
      <color indexed="8"/>
      <name val="新細明體"/>
      <family val="1"/>
      <charset val="136"/>
    </font>
    <font>
      <sz val="11"/>
      <name val="ＭＳ ゴシック"/>
      <family val="3"/>
      <charset val="128"/>
    </font>
    <font>
      <sz val="12"/>
      <color indexed="36"/>
      <name val="新細明體"/>
      <family val="1"/>
      <charset val="136"/>
    </font>
    <font>
      <sz val="12"/>
      <color indexed="8"/>
      <name val="新細明體"/>
      <family val="1"/>
      <charset val="136"/>
    </font>
    <font>
      <sz val="10"/>
      <name val="Book Antiqua"/>
      <family val="1"/>
    </font>
    <font>
      <sz val="10"/>
      <color indexed="10"/>
      <name val="Book Antiqua"/>
      <family val="1"/>
    </font>
    <font>
      <sz val="10"/>
      <color indexed="30"/>
      <name val="標楷體"/>
      <family val="4"/>
      <charset val="136"/>
    </font>
    <font>
      <sz val="12"/>
      <color theme="1"/>
      <name val="新細明體"/>
      <family val="1"/>
      <charset val="136"/>
      <scheme val="minor"/>
    </font>
    <font>
      <sz val="12"/>
      <color theme="1"/>
      <name val="標楷體"/>
      <family val="4"/>
      <charset val="136"/>
    </font>
    <font>
      <u/>
      <sz val="12"/>
      <color theme="10"/>
      <name val="新細明體"/>
      <family val="1"/>
      <charset val="136"/>
    </font>
    <font>
      <sz val="10"/>
      <color rgb="FFFF0000"/>
      <name val="標楷體"/>
      <family val="4"/>
      <charset val="136"/>
    </font>
    <font>
      <sz val="9"/>
      <name val="新細明體"/>
      <family val="2"/>
      <charset val="136"/>
      <scheme val="minor"/>
    </font>
    <font>
      <sz val="9"/>
      <name val="新細明體"/>
      <family val="1"/>
      <charset val="136"/>
      <scheme val="minor"/>
    </font>
    <font>
      <sz val="12"/>
      <color rgb="FFFF0000"/>
      <name val="標楷體"/>
      <family val="4"/>
      <charset val="136"/>
    </font>
    <font>
      <sz val="12"/>
      <color theme="1"/>
      <name val="Times New Roman"/>
      <family val="1"/>
    </font>
    <font>
      <sz val="10"/>
      <color theme="1"/>
      <name val="標楷體"/>
      <family val="4"/>
      <charset val="136"/>
    </font>
    <font>
      <sz val="12"/>
      <color theme="1"/>
      <name val="Arial"/>
      <family val="2"/>
    </font>
    <font>
      <sz val="12"/>
      <color theme="1"/>
      <name val="Book Antiqua"/>
      <family val="1"/>
    </font>
    <font>
      <sz val="10"/>
      <color theme="1"/>
      <name val="Book Antiqua"/>
      <family val="1"/>
    </font>
    <font>
      <sz val="12"/>
      <color theme="1"/>
      <name val="新細明體"/>
      <family val="1"/>
      <charset val="136"/>
    </font>
    <font>
      <u/>
      <sz val="12"/>
      <color theme="1"/>
      <name val="Times New Roman"/>
      <family val="1"/>
    </font>
    <font>
      <sz val="10"/>
      <color theme="1"/>
      <name val="Times New Roman"/>
      <family val="1"/>
    </font>
    <font>
      <b/>
      <sz val="12"/>
      <color theme="1"/>
      <name val="Times New Roman"/>
      <family val="1"/>
    </font>
    <font>
      <vertAlign val="subscript"/>
      <sz val="12"/>
      <color theme="1"/>
      <name val="Times New Roman"/>
      <family val="1"/>
    </font>
    <font>
      <sz val="12"/>
      <color theme="1"/>
      <name val="Times New Roman"/>
      <family val="4"/>
      <charset val="136"/>
    </font>
    <font>
      <b/>
      <sz val="12"/>
      <color theme="1"/>
      <name val="標楷體"/>
      <family val="4"/>
      <charset val="136"/>
    </font>
    <font>
      <strike/>
      <sz val="12"/>
      <color theme="1"/>
      <name val="Times New Roman"/>
      <family val="1"/>
    </font>
    <font>
      <u/>
      <sz val="10"/>
      <color theme="1"/>
      <name val="標楷體"/>
      <family val="4"/>
      <charset val="136"/>
    </font>
    <font>
      <b/>
      <u/>
      <sz val="10"/>
      <color theme="1"/>
      <name val="標楷體"/>
      <family val="4"/>
      <charset val="136"/>
    </font>
    <font>
      <sz val="10"/>
      <color theme="1"/>
      <name val="Arial"/>
      <family val="2"/>
    </font>
    <font>
      <sz val="9"/>
      <color theme="1"/>
      <name val="Arial"/>
      <family val="2"/>
    </font>
    <font>
      <i/>
      <sz val="10"/>
      <color theme="1"/>
      <name val="標楷體"/>
      <family val="4"/>
      <charset val="136"/>
    </font>
    <font>
      <i/>
      <vertAlign val="subscript"/>
      <sz val="10"/>
      <color theme="1"/>
      <name val="標楷體"/>
      <family val="4"/>
      <charset val="136"/>
    </font>
    <font>
      <i/>
      <vertAlign val="superscript"/>
      <sz val="10"/>
      <color theme="1"/>
      <name val="標楷體"/>
      <family val="4"/>
      <charset val="136"/>
    </font>
    <font>
      <b/>
      <sz val="10"/>
      <color theme="1"/>
      <name val="Arial"/>
      <family val="2"/>
    </font>
    <font>
      <sz val="10"/>
      <color theme="1"/>
      <name val="新細明體"/>
      <family val="1"/>
      <charset val="136"/>
    </font>
    <font>
      <b/>
      <sz val="10"/>
      <color theme="1"/>
      <name val="標楷體"/>
      <family val="4"/>
      <charset val="136"/>
    </font>
    <font>
      <b/>
      <i/>
      <sz val="12"/>
      <color theme="1"/>
      <name val="Times New Roman"/>
      <family val="1"/>
    </font>
    <font>
      <b/>
      <i/>
      <vertAlign val="subscript"/>
      <sz val="12"/>
      <color theme="1"/>
      <name val="Times New Roman"/>
      <family val="1"/>
    </font>
    <font>
      <b/>
      <i/>
      <vertAlign val="superscript"/>
      <sz val="12"/>
      <color theme="1"/>
      <name val="Times New Roman"/>
      <family val="1"/>
    </font>
    <font>
      <sz val="11"/>
      <color theme="1"/>
      <name val="Times New Roman"/>
      <family val="1"/>
    </font>
    <font>
      <sz val="11"/>
      <color theme="1"/>
      <name val="標楷體"/>
      <family val="4"/>
      <charset val="136"/>
    </font>
    <font>
      <sz val="10"/>
      <color theme="1"/>
      <name val="華康仿宋體W6"/>
      <family val="3"/>
      <charset val="136"/>
    </font>
    <font>
      <sz val="9"/>
      <color theme="1"/>
      <name val="Book Antiqua"/>
      <family val="1"/>
    </font>
    <font>
      <b/>
      <sz val="10"/>
      <color theme="1"/>
      <name val="Book Antiqua"/>
      <family val="1"/>
    </font>
    <font>
      <vertAlign val="subscript"/>
      <sz val="12"/>
      <color theme="1"/>
      <name val="Arial"/>
      <family val="2"/>
    </font>
    <font>
      <b/>
      <sz val="12"/>
      <color theme="1"/>
      <name val="Arial"/>
      <family val="2"/>
    </font>
    <font>
      <b/>
      <vertAlign val="subscript"/>
      <sz val="12"/>
      <color theme="1"/>
      <name val="Arial"/>
      <family val="2"/>
    </font>
    <font>
      <sz val="12"/>
      <color theme="1"/>
      <name val="細明體"/>
      <family val="3"/>
      <charset val="136"/>
    </font>
    <font>
      <b/>
      <sz val="16"/>
      <color theme="1"/>
      <name val="標楷體"/>
      <family val="4"/>
      <charset val="136"/>
    </font>
    <font>
      <sz val="9"/>
      <color theme="1"/>
      <name val="標楷體"/>
      <family val="4"/>
      <charset val="136"/>
    </font>
    <font>
      <sz val="9"/>
      <color theme="1"/>
      <name val="新細明體"/>
      <family val="1"/>
      <charset val="136"/>
    </font>
    <font>
      <u/>
      <sz val="10"/>
      <color theme="1"/>
      <name val="Book Antiqua"/>
      <family val="1"/>
    </font>
    <font>
      <sz val="11"/>
      <color theme="1"/>
      <name val="Book Antiqua"/>
      <family val="1"/>
    </font>
    <font>
      <sz val="11"/>
      <color theme="1"/>
      <name val="新細明體"/>
      <family val="1"/>
      <charset val="136"/>
    </font>
    <font>
      <sz val="10"/>
      <color theme="1"/>
      <name val="Arial Unicode MS"/>
      <family val="1"/>
      <charset val="136"/>
    </font>
    <font>
      <sz val="12"/>
      <color theme="1"/>
      <name val="Calibri"/>
      <family val="2"/>
      <charset val="161"/>
    </font>
    <font>
      <strike/>
      <sz val="12"/>
      <color indexed="10"/>
      <name val="標楷體"/>
      <family val="4"/>
      <charset val="136"/>
    </font>
    <font>
      <b/>
      <sz val="12"/>
      <name val="標楷體"/>
      <family val="4"/>
      <charset val="136"/>
    </font>
    <font>
      <sz val="12"/>
      <name val="微軟正黑體"/>
      <family val="2"/>
      <charset val="136"/>
    </font>
    <font>
      <sz val="12"/>
      <name val="Times New Roman"/>
      <family val="4"/>
      <charset val="136"/>
    </font>
    <font>
      <sz val="10"/>
      <color theme="1"/>
      <name val="Book Antiqua"/>
      <family val="4"/>
      <charset val="136"/>
    </font>
    <font>
      <vertAlign val="subscript"/>
      <sz val="12"/>
      <name val="Times New Roman"/>
      <family val="1"/>
    </font>
    <font>
      <b/>
      <sz val="12"/>
      <color theme="1"/>
      <name val="Arial"/>
      <family val="4"/>
      <charset val="136"/>
    </font>
    <font>
      <sz val="10"/>
      <color theme="1"/>
      <name val="Book Antiqua"/>
      <family val="4"/>
    </font>
    <font>
      <sz val="12"/>
      <color theme="1"/>
      <name val="Arial"/>
      <family val="4"/>
      <charset val="136"/>
    </font>
    <font>
      <sz val="10"/>
      <color theme="1"/>
      <name val="新細明體"/>
      <family val="4"/>
      <charset val="136"/>
    </font>
    <font>
      <sz val="10"/>
      <color rgb="FFFF0000"/>
      <name val="Times New Roman"/>
      <family val="1"/>
    </font>
    <font>
      <sz val="10"/>
      <color theme="1"/>
      <name val="標楷體"/>
      <family val="1"/>
      <charset val="136"/>
    </font>
    <font>
      <sz val="12"/>
      <color theme="1"/>
      <name val="標楷體"/>
      <family val="1"/>
      <charset val="136"/>
    </font>
    <font>
      <sz val="12"/>
      <color theme="1"/>
      <name val="Times New Roman"/>
      <family val="4"/>
    </font>
    <font>
      <sz val="12"/>
      <color theme="1"/>
      <name val="Calibri"/>
      <family val="4"/>
      <charset val="161"/>
    </font>
    <font>
      <sz val="12"/>
      <color theme="1"/>
      <name val="微軟正黑體"/>
      <family val="2"/>
      <charset val="136"/>
    </font>
    <font>
      <sz val="12"/>
      <color rgb="FFFF0000"/>
      <name val="Times New Roman"/>
      <family val="1"/>
    </font>
    <font>
      <sz val="10"/>
      <color theme="1"/>
      <name val="Times New Roman"/>
      <family val="4"/>
      <charset val="136"/>
    </font>
    <font>
      <sz val="10"/>
      <color rgb="FFFF0000"/>
      <name val="Arial"/>
      <family val="2"/>
    </font>
  </fonts>
  <fills count="42">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7"/>
        <bgColor indexed="64"/>
      </patternFill>
    </fill>
    <fill>
      <patternFill patternType="solid">
        <fgColor indexed="43"/>
      </patternFill>
    </fill>
    <fill>
      <patternFill patternType="solid">
        <fgColor indexed="22"/>
      </patternFill>
    </fill>
    <fill>
      <patternFill patternType="solid">
        <fgColor indexed="26"/>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22"/>
        <bgColor indexed="64"/>
      </patternFill>
    </fill>
    <fill>
      <patternFill patternType="solid">
        <fgColor indexed="43"/>
        <bgColor indexed="64"/>
      </patternFill>
    </fill>
    <fill>
      <patternFill patternType="solid">
        <fgColor indexed="9"/>
        <bgColor indexed="64"/>
      </patternFill>
    </fill>
    <fill>
      <patternFill patternType="solid">
        <fgColor indexed="26"/>
        <bgColor indexed="64"/>
      </patternFill>
    </fill>
    <fill>
      <patternFill patternType="solid">
        <fgColor indexed="55"/>
        <bgColor indexed="64"/>
      </patternFill>
    </fill>
    <fill>
      <patternFill patternType="solid">
        <fgColor indexed="13"/>
        <bgColor indexed="64"/>
      </patternFill>
    </fill>
    <fill>
      <patternFill patternType="solid">
        <fgColor indexed="41"/>
        <bgColor indexed="64"/>
      </patternFill>
    </fill>
    <fill>
      <patternFill patternType="solid">
        <fgColor indexed="47"/>
        <bgColor indexed="64"/>
      </patternFill>
    </fill>
    <fill>
      <patternFill patternType="solid">
        <fgColor indexed="42"/>
        <bgColor indexed="64"/>
      </patternFill>
    </fill>
    <fill>
      <patternFill patternType="solid">
        <fgColor theme="0" tint="-4.9989318521683403E-2"/>
        <bgColor indexed="64"/>
      </patternFill>
    </fill>
    <fill>
      <patternFill patternType="solid">
        <fgColor rgb="FFFFFF00"/>
        <bgColor indexed="64"/>
      </patternFill>
    </fill>
    <fill>
      <patternFill patternType="gray0625">
        <bgColor indexed="42"/>
      </patternFill>
    </fill>
    <fill>
      <patternFill patternType="solid">
        <fgColor rgb="FFFFFF99"/>
        <bgColor indexed="64"/>
      </patternFill>
    </fill>
    <fill>
      <patternFill patternType="solid">
        <fgColor theme="0" tint="-0.34998626667073579"/>
        <bgColor indexed="64"/>
      </patternFill>
    </fill>
    <fill>
      <patternFill patternType="solid">
        <fgColor theme="0" tint="-0.249977111117893"/>
        <bgColor indexed="64"/>
      </patternFill>
    </fill>
    <fill>
      <patternFill patternType="solid">
        <fgColor theme="8" tint="0.39997558519241921"/>
        <bgColor indexed="64"/>
      </patternFill>
    </fill>
    <fill>
      <patternFill patternType="solid">
        <fgColor theme="0"/>
        <bgColor indexed="64"/>
      </patternFill>
    </fill>
  </fills>
  <borders count="286">
    <border>
      <left/>
      <right/>
      <top/>
      <bottom/>
      <diagonal/>
    </border>
    <border>
      <left/>
      <right/>
      <top style="thin">
        <color indexed="64"/>
      </top>
      <bottom/>
      <diagonal/>
    </border>
    <border>
      <left/>
      <right/>
      <top style="thin">
        <color indexed="64"/>
      </top>
      <bottom style="double">
        <color indexed="64"/>
      </bottom>
      <diagonal/>
    </border>
    <border>
      <left/>
      <right/>
      <top/>
      <bottom style="medium">
        <color indexed="64"/>
      </bottom>
      <diagonal/>
    </border>
    <border>
      <left style="thin">
        <color indexed="64"/>
      </left>
      <right/>
      <top/>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63"/>
      </left>
      <right style="thin">
        <color indexed="63"/>
      </right>
      <top style="thin">
        <color indexed="63"/>
      </top>
      <bottom style="thin">
        <color indexed="63"/>
      </bottom>
      <diagonal/>
    </border>
    <border>
      <left style="double">
        <color indexed="63"/>
      </left>
      <right style="double">
        <color indexed="63"/>
      </right>
      <top style="double">
        <color indexed="63"/>
      </top>
      <bottom style="double">
        <color indexed="63"/>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style="thin">
        <color indexed="64"/>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top style="thin">
        <color indexed="64"/>
      </top>
      <bottom style="hair">
        <color indexed="64"/>
      </bottom>
      <diagonal/>
    </border>
    <border>
      <left style="slantDashDot">
        <color indexed="64"/>
      </left>
      <right style="thin">
        <color indexed="64"/>
      </right>
      <top style="slantDashDot">
        <color indexed="64"/>
      </top>
      <bottom/>
      <diagonal/>
    </border>
    <border>
      <left style="thin">
        <color indexed="64"/>
      </left>
      <right/>
      <top style="slantDashDot">
        <color indexed="64"/>
      </top>
      <bottom style="hair">
        <color indexed="64"/>
      </bottom>
      <diagonal/>
    </border>
    <border>
      <left style="hair">
        <color indexed="64"/>
      </left>
      <right style="hair">
        <color indexed="64"/>
      </right>
      <top style="slantDashDot">
        <color indexed="64"/>
      </top>
      <bottom style="hair">
        <color indexed="64"/>
      </bottom>
      <diagonal/>
    </border>
    <border>
      <left style="hair">
        <color indexed="64"/>
      </left>
      <right/>
      <top style="slantDashDot">
        <color indexed="64"/>
      </top>
      <bottom style="hair">
        <color indexed="64"/>
      </bottom>
      <diagonal/>
    </border>
    <border>
      <left style="thin">
        <color indexed="64"/>
      </left>
      <right style="slantDashDot">
        <color indexed="64"/>
      </right>
      <top style="slantDashDot">
        <color indexed="64"/>
      </top>
      <bottom style="hair">
        <color indexed="64"/>
      </bottom>
      <diagonal/>
    </border>
    <border>
      <left style="slantDashDot">
        <color indexed="64"/>
      </left>
      <right style="thin">
        <color indexed="64"/>
      </right>
      <top/>
      <bottom style="thin">
        <color indexed="64"/>
      </bottom>
      <diagonal/>
    </border>
    <border>
      <left style="hair">
        <color indexed="64"/>
      </left>
      <right style="hair">
        <color indexed="64"/>
      </right>
      <top/>
      <bottom style="thin">
        <color indexed="64"/>
      </bottom>
      <diagonal/>
    </border>
    <border>
      <left style="hair">
        <color indexed="64"/>
      </left>
      <right/>
      <top/>
      <bottom style="thin">
        <color indexed="64"/>
      </bottom>
      <diagonal/>
    </border>
    <border>
      <left style="thin">
        <color indexed="64"/>
      </left>
      <right style="slantDashDot">
        <color indexed="64"/>
      </right>
      <top/>
      <bottom style="thin">
        <color indexed="64"/>
      </bottom>
      <diagonal/>
    </border>
    <border>
      <left style="slantDashDot">
        <color indexed="64"/>
      </left>
      <right style="thin">
        <color indexed="64"/>
      </right>
      <top style="hair">
        <color indexed="64"/>
      </top>
      <bottom style="hair">
        <color indexed="64"/>
      </bottom>
      <diagonal/>
    </border>
    <border>
      <left style="slantDashDot">
        <color indexed="64"/>
      </left>
      <right style="thin">
        <color indexed="64"/>
      </right>
      <top style="hair">
        <color indexed="64"/>
      </top>
      <bottom style="thin">
        <color indexed="64"/>
      </bottom>
      <diagonal/>
    </border>
    <border>
      <left style="slantDashDot">
        <color indexed="64"/>
      </left>
      <right style="thin">
        <color indexed="64"/>
      </right>
      <top style="thin">
        <color indexed="64"/>
      </top>
      <bottom style="hair">
        <color indexed="64"/>
      </bottom>
      <diagonal/>
    </border>
    <border>
      <left style="slantDashDot">
        <color indexed="64"/>
      </left>
      <right style="thin">
        <color indexed="64"/>
      </right>
      <top style="hair">
        <color indexed="64"/>
      </top>
      <bottom style="double">
        <color indexed="64"/>
      </bottom>
      <diagonal/>
    </border>
    <border>
      <left style="slantDashDot">
        <color indexed="64"/>
      </left>
      <right style="thin">
        <color indexed="64"/>
      </right>
      <top/>
      <bottom style="slantDashDot">
        <color indexed="64"/>
      </bottom>
      <diagonal/>
    </border>
    <border>
      <left style="slantDashDot">
        <color indexed="64"/>
      </left>
      <right/>
      <top style="slantDashDot">
        <color indexed="64"/>
      </top>
      <bottom style="thin">
        <color indexed="64"/>
      </bottom>
      <diagonal/>
    </border>
    <border>
      <left style="thin">
        <color indexed="64"/>
      </left>
      <right/>
      <top style="slantDashDot">
        <color indexed="64"/>
      </top>
      <bottom style="thin">
        <color indexed="64"/>
      </bottom>
      <diagonal/>
    </border>
    <border>
      <left/>
      <right style="slantDashDot">
        <color indexed="64"/>
      </right>
      <top style="slantDashDot">
        <color indexed="64"/>
      </top>
      <bottom style="thin">
        <color indexed="64"/>
      </bottom>
      <diagonal/>
    </border>
    <border>
      <left style="slantDashDot">
        <color indexed="64"/>
      </left>
      <right/>
      <top style="thin">
        <color indexed="64"/>
      </top>
      <bottom style="hair">
        <color indexed="64"/>
      </bottom>
      <diagonal/>
    </border>
    <border>
      <left style="slantDashDot">
        <color indexed="64"/>
      </left>
      <right/>
      <top/>
      <bottom style="slantDashDot">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bottom/>
      <diagonal/>
    </border>
    <border>
      <left style="slantDashDot">
        <color indexed="64"/>
      </left>
      <right style="thin">
        <color indexed="64"/>
      </right>
      <top style="slantDashDot">
        <color indexed="64"/>
      </top>
      <bottom style="thin">
        <color indexed="64"/>
      </bottom>
      <diagonal/>
    </border>
    <border>
      <left style="slantDashDot">
        <color indexed="64"/>
      </left>
      <right style="thin">
        <color indexed="64"/>
      </right>
      <top/>
      <bottom style="double">
        <color indexed="64"/>
      </bottom>
      <diagonal/>
    </border>
    <border>
      <left style="slantDashDot">
        <color indexed="64"/>
      </left>
      <right/>
      <top style="thin">
        <color indexed="64"/>
      </top>
      <bottom style="double">
        <color indexed="64"/>
      </bottom>
      <diagonal/>
    </border>
    <border>
      <left style="slantDashDot">
        <color indexed="64"/>
      </left>
      <right/>
      <top style="double">
        <color indexed="64"/>
      </top>
      <bottom style="slantDashDot">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style="slantDashDot">
        <color indexed="64"/>
      </top>
      <bottom style="thin">
        <color indexed="64"/>
      </bottom>
      <diagonal/>
    </border>
    <border>
      <left/>
      <right style="thin">
        <color indexed="64"/>
      </right>
      <top style="thin">
        <color indexed="64"/>
      </top>
      <bottom style="thin">
        <color indexed="64"/>
      </bottom>
      <diagonal/>
    </border>
    <border>
      <left/>
      <right/>
      <top style="hair">
        <color indexed="64"/>
      </top>
      <bottom style="hair">
        <color indexed="64"/>
      </bottom>
      <diagonal/>
    </border>
    <border>
      <left/>
      <right style="medium">
        <color indexed="64"/>
      </right>
      <top style="hair">
        <color indexed="64"/>
      </top>
      <bottom style="hair">
        <color indexed="64"/>
      </bottom>
      <diagonal/>
    </border>
    <border>
      <left/>
      <right style="medium">
        <color indexed="64"/>
      </right>
      <top/>
      <bottom style="medium">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thin">
        <color indexed="64"/>
      </left>
      <right/>
      <top style="hair">
        <color indexed="64"/>
      </top>
      <bottom style="hair">
        <color indexed="64"/>
      </bottom>
      <diagonal/>
    </border>
    <border>
      <left style="thin">
        <color indexed="64"/>
      </left>
      <right style="thin">
        <color indexed="64"/>
      </right>
      <top/>
      <bottom style="hair">
        <color indexed="64"/>
      </bottom>
      <diagonal/>
    </border>
    <border>
      <left/>
      <right style="slantDashDot">
        <color indexed="64"/>
      </right>
      <top/>
      <bottom style="hair">
        <color indexed="64"/>
      </bottom>
      <diagonal/>
    </border>
    <border>
      <left/>
      <right style="slantDashDot">
        <color indexed="64"/>
      </right>
      <top style="hair">
        <color indexed="64"/>
      </top>
      <bottom style="hair">
        <color indexed="64"/>
      </bottom>
      <diagonal/>
    </border>
    <border>
      <left style="thin">
        <color indexed="64"/>
      </left>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right style="slantDashDot">
        <color indexed="64"/>
      </right>
      <top style="thin">
        <color indexed="64"/>
      </top>
      <bottom style="double">
        <color indexed="64"/>
      </bottom>
      <diagonal/>
    </border>
    <border>
      <left style="thin">
        <color indexed="64"/>
      </left>
      <right/>
      <top/>
      <bottom style="slantDashDot">
        <color indexed="64"/>
      </bottom>
      <diagonal/>
    </border>
    <border>
      <left style="thin">
        <color indexed="64"/>
      </left>
      <right style="thin">
        <color indexed="64"/>
      </right>
      <top/>
      <bottom style="slantDashDot">
        <color indexed="64"/>
      </bottom>
      <diagonal/>
    </border>
    <border>
      <left/>
      <right style="slantDashDot">
        <color indexed="64"/>
      </right>
      <top style="thin">
        <color indexed="64"/>
      </top>
      <bottom style="slantDashDot">
        <color indexed="64"/>
      </bottom>
      <diagonal/>
    </border>
    <border>
      <left style="thin">
        <color indexed="64"/>
      </left>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right style="slantDashDot">
        <color indexed="64"/>
      </right>
      <top style="thin">
        <color indexed="64"/>
      </top>
      <bottom style="hair">
        <color indexed="64"/>
      </bottom>
      <diagonal/>
    </border>
    <border>
      <left style="thin">
        <color indexed="64"/>
      </left>
      <right/>
      <top style="double">
        <color indexed="64"/>
      </top>
      <bottom style="slantDashDot">
        <color indexed="64"/>
      </bottom>
      <diagonal/>
    </border>
    <border>
      <left style="thin">
        <color indexed="64"/>
      </left>
      <right style="thin">
        <color indexed="64"/>
      </right>
      <top style="double">
        <color indexed="64"/>
      </top>
      <bottom style="slantDashDot">
        <color indexed="64"/>
      </bottom>
      <diagonal/>
    </border>
    <border>
      <left/>
      <right style="slantDashDot">
        <color indexed="64"/>
      </right>
      <top style="double">
        <color indexed="64"/>
      </top>
      <bottom style="slantDashDot">
        <color indexed="64"/>
      </bottom>
      <diagonal/>
    </border>
    <border>
      <left style="thin">
        <color indexed="64"/>
      </left>
      <right style="thin">
        <color indexed="64"/>
      </right>
      <top style="hair">
        <color indexed="64"/>
      </top>
      <bottom style="thin">
        <color indexed="64"/>
      </bottom>
      <diagonal/>
    </border>
    <border>
      <left/>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style="thin">
        <color indexed="64"/>
      </left>
      <right style="slantDashDot">
        <color indexed="64"/>
      </right>
      <top style="thin">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thin">
        <color indexed="64"/>
      </left>
      <right style="slantDashDot">
        <color indexed="64"/>
      </right>
      <top style="hair">
        <color indexed="64"/>
      </top>
      <bottom style="hair">
        <color indexed="64"/>
      </bottom>
      <diagonal/>
    </border>
    <border>
      <left/>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diagonal/>
    </border>
    <border>
      <left style="hair">
        <color indexed="64"/>
      </left>
      <right/>
      <top style="hair">
        <color indexed="64"/>
      </top>
      <bottom style="thin">
        <color indexed="64"/>
      </bottom>
      <diagonal/>
    </border>
    <border>
      <left style="thin">
        <color indexed="64"/>
      </left>
      <right style="slantDashDot">
        <color indexed="64"/>
      </right>
      <top style="hair">
        <color indexed="64"/>
      </top>
      <bottom style="thin">
        <color indexed="64"/>
      </bottom>
      <diagonal/>
    </border>
    <border>
      <left/>
      <right/>
      <top style="hair">
        <color indexed="64"/>
      </top>
      <bottom style="double">
        <color indexed="64"/>
      </bottom>
      <diagonal/>
    </border>
    <border>
      <left style="hair">
        <color indexed="64"/>
      </left>
      <right style="hair">
        <color indexed="64"/>
      </right>
      <top style="hair">
        <color indexed="64"/>
      </top>
      <bottom style="double">
        <color indexed="64"/>
      </bottom>
      <diagonal/>
    </border>
    <border>
      <left style="hair">
        <color indexed="64"/>
      </left>
      <right/>
      <top style="hair">
        <color indexed="64"/>
      </top>
      <bottom style="double">
        <color indexed="64"/>
      </bottom>
      <diagonal/>
    </border>
    <border>
      <left style="thin">
        <color indexed="64"/>
      </left>
      <right style="slantDashDot">
        <color indexed="64"/>
      </right>
      <top style="hair">
        <color indexed="64"/>
      </top>
      <bottom style="double">
        <color indexed="64"/>
      </bottom>
      <diagonal/>
    </border>
    <border>
      <left/>
      <right/>
      <top/>
      <bottom style="slantDashDot">
        <color indexed="64"/>
      </bottom>
      <diagonal/>
    </border>
    <border>
      <left style="hair">
        <color indexed="64"/>
      </left>
      <right style="hair">
        <color indexed="64"/>
      </right>
      <top/>
      <bottom style="slantDashDot">
        <color indexed="64"/>
      </bottom>
      <diagonal/>
    </border>
    <border>
      <left style="hair">
        <color indexed="64"/>
      </left>
      <right/>
      <top/>
      <bottom style="slantDashDot">
        <color indexed="64"/>
      </bottom>
      <diagonal/>
    </border>
    <border>
      <left style="thin">
        <color indexed="64"/>
      </left>
      <right style="medium">
        <color indexed="64"/>
      </right>
      <top style="hair">
        <color indexed="64"/>
      </top>
      <bottom style="hair">
        <color indexed="64"/>
      </bottom>
      <diagonal/>
    </border>
    <border>
      <left style="thin">
        <color indexed="64"/>
      </left>
      <right style="medium">
        <color indexed="64"/>
      </right>
      <top style="thin">
        <color indexed="64"/>
      </top>
      <bottom style="hair">
        <color indexed="64"/>
      </bottom>
      <diagonal/>
    </border>
    <border>
      <left style="thin">
        <color indexed="64"/>
      </left>
      <right style="medium">
        <color indexed="64"/>
      </right>
      <top/>
      <bottom style="hair">
        <color indexed="64"/>
      </bottom>
      <diagonal/>
    </border>
    <border>
      <left/>
      <right style="thin">
        <color indexed="64"/>
      </right>
      <top style="hair">
        <color indexed="64"/>
      </top>
      <bottom style="hair">
        <color indexed="64"/>
      </bottom>
      <diagonal/>
    </border>
    <border diagonalUp="1" diagonalDown="1">
      <left style="thin">
        <color indexed="64"/>
      </left>
      <right style="thin">
        <color indexed="64"/>
      </right>
      <top style="hair">
        <color indexed="64"/>
      </top>
      <bottom style="hair">
        <color indexed="64"/>
      </bottom>
      <diagonal style="thin">
        <color indexed="64"/>
      </diagonal>
    </border>
    <border diagonalUp="1" diagonalDown="1">
      <left style="thin">
        <color indexed="64"/>
      </left>
      <right style="thin">
        <color indexed="64"/>
      </right>
      <top style="hair">
        <color indexed="64"/>
      </top>
      <bottom style="thin">
        <color indexed="64"/>
      </bottom>
      <diagonal style="thin">
        <color indexed="64"/>
      </diagonal>
    </border>
    <border>
      <left/>
      <right style="slantDashDot">
        <color indexed="64"/>
      </right>
      <top/>
      <bottom style="slantDashDot">
        <color indexed="64"/>
      </bottom>
      <diagonal/>
    </border>
    <border>
      <left style="thin">
        <color indexed="64"/>
      </left>
      <right style="slantDashDot">
        <color indexed="64"/>
      </right>
      <top/>
      <bottom style="slantDashDot">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bottom style="thin">
        <color indexed="64"/>
      </bottom>
      <diagonal style="thin">
        <color indexed="64"/>
      </diagonal>
    </border>
    <border diagonalUp="1" diagonalDown="1">
      <left style="thin">
        <color indexed="64"/>
      </left>
      <right style="thin">
        <color indexed="64"/>
      </right>
      <top style="thin">
        <color indexed="64"/>
      </top>
      <bottom style="thin">
        <color indexed="64"/>
      </bottom>
      <diagonal style="thin">
        <color indexed="64"/>
      </diagonal>
    </border>
    <border>
      <left style="thin">
        <color indexed="64"/>
      </left>
      <right/>
      <top style="thin">
        <color indexed="64"/>
      </top>
      <bottom style="thin">
        <color indexed="64"/>
      </bottom>
      <diagonal/>
    </border>
    <border>
      <left style="thin">
        <color indexed="64"/>
      </left>
      <right style="thin">
        <color indexed="64"/>
      </right>
      <top style="hair">
        <color indexed="64"/>
      </top>
      <bottom style="double">
        <color indexed="64"/>
      </bottom>
      <diagonal/>
    </border>
    <border>
      <left style="medium">
        <color indexed="64"/>
      </left>
      <right style="thin">
        <color indexed="64"/>
      </right>
      <top style="medium">
        <color indexed="64"/>
      </top>
      <bottom/>
      <diagonal/>
    </border>
    <border>
      <left style="thin">
        <color indexed="64"/>
      </left>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style="thin">
        <color indexed="64"/>
      </right>
      <top style="thin">
        <color indexed="64"/>
      </top>
      <bottom style="hair">
        <color indexed="64"/>
      </bottom>
      <diagonal/>
    </border>
    <border>
      <left/>
      <right style="medium">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double">
        <color indexed="64"/>
      </bottom>
      <diagonal/>
    </border>
    <border diagonalUp="1" diagonalDown="1">
      <left style="thin">
        <color indexed="64"/>
      </left>
      <right style="thin">
        <color indexed="64"/>
      </right>
      <top style="hair">
        <color indexed="64"/>
      </top>
      <bottom style="double">
        <color indexed="64"/>
      </bottom>
      <diagonal style="hair">
        <color indexed="64"/>
      </diagonal>
    </border>
    <border>
      <left/>
      <right style="medium">
        <color indexed="64"/>
      </right>
      <top style="hair">
        <color indexed="64"/>
      </top>
      <bottom style="double">
        <color indexed="64"/>
      </bottom>
      <diagonal/>
    </border>
    <border diagonalUp="1" diagonalDown="1">
      <left style="thin">
        <color indexed="64"/>
      </left>
      <right style="medium">
        <color indexed="64"/>
      </right>
      <top style="thin">
        <color indexed="64"/>
      </top>
      <bottom style="thin">
        <color indexed="64"/>
      </bottom>
      <diagonal style="thin">
        <color indexed="64"/>
      </diagonal>
    </border>
    <border diagonalUp="1" diagonalDown="1">
      <left style="thin">
        <color indexed="64"/>
      </left>
      <right style="thin">
        <color indexed="64"/>
      </right>
      <top style="thin">
        <color indexed="64"/>
      </top>
      <bottom style="medium">
        <color indexed="64"/>
      </bottom>
      <diagonal style="thin">
        <color indexed="64"/>
      </diagonal>
    </border>
    <border diagonalUp="1" diagonalDown="1">
      <left style="thin">
        <color indexed="64"/>
      </left>
      <right style="medium">
        <color indexed="64"/>
      </right>
      <top style="thin">
        <color indexed="64"/>
      </top>
      <bottom style="medium">
        <color indexed="64"/>
      </bottom>
      <diagonal style="thin">
        <color indexed="64"/>
      </diagonal>
    </border>
    <border>
      <left style="medium">
        <color indexed="64"/>
      </left>
      <right style="thin">
        <color indexed="64"/>
      </right>
      <top style="thin">
        <color indexed="64"/>
      </top>
      <bottom/>
      <diagonal/>
    </border>
    <border diagonalUp="1" diagonalDown="1">
      <left style="thin">
        <color indexed="64"/>
      </left>
      <right style="thin">
        <color indexed="64"/>
      </right>
      <top style="thin">
        <color indexed="64"/>
      </top>
      <bottom/>
      <diagonal style="thin">
        <color indexed="64"/>
      </diagonal>
    </border>
    <border diagonalUp="1" diagonalDown="1">
      <left style="thin">
        <color indexed="64"/>
      </left>
      <right style="medium">
        <color indexed="64"/>
      </right>
      <top style="thin">
        <color indexed="64"/>
      </top>
      <bottom/>
      <diagonal style="thin">
        <color indexed="64"/>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diagonalUp="1" diagonalDown="1">
      <left style="thin">
        <color indexed="64"/>
      </left>
      <right style="thin">
        <color indexed="64"/>
      </right>
      <top style="medium">
        <color indexed="64"/>
      </top>
      <bottom style="medium">
        <color indexed="64"/>
      </bottom>
      <diagonal style="thin">
        <color indexed="64"/>
      </diagonal>
    </border>
    <border diagonalUp="1" diagonalDown="1">
      <left style="thin">
        <color indexed="64"/>
      </left>
      <right style="medium">
        <color indexed="64"/>
      </right>
      <top style="medium">
        <color indexed="64"/>
      </top>
      <bottom style="medium">
        <color indexed="64"/>
      </bottom>
      <diagonal style="thin">
        <color indexed="64"/>
      </diagonal>
    </border>
    <border diagonalUp="1" diagonalDown="1">
      <left style="thin">
        <color indexed="64"/>
      </left>
      <right style="thin">
        <color indexed="64"/>
      </right>
      <top style="medium">
        <color indexed="64"/>
      </top>
      <bottom style="thin">
        <color indexed="64"/>
      </bottom>
      <diagonal style="thin">
        <color indexed="64"/>
      </diagonal>
    </border>
    <border diagonalUp="1" diagonalDown="1">
      <left style="thin">
        <color indexed="64"/>
      </left>
      <right style="thin">
        <color indexed="64"/>
      </right>
      <top/>
      <bottom style="medium">
        <color indexed="64"/>
      </bottom>
      <diagonal style="thin">
        <color indexed="64"/>
      </diagonal>
    </border>
    <border diagonalUp="1" diagonalDown="1">
      <left style="thin">
        <color indexed="64"/>
      </left>
      <right style="medium">
        <color indexed="64"/>
      </right>
      <top/>
      <bottom style="medium">
        <color indexed="64"/>
      </bottom>
      <diagonal style="thin">
        <color indexed="64"/>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diagonalUp="1" diagonalDown="1">
      <left style="thin">
        <color indexed="64"/>
      </left>
      <right style="thin">
        <color indexed="64"/>
      </right>
      <top/>
      <bottom style="thin">
        <color indexed="64"/>
      </bottom>
      <diagonal style="thin">
        <color indexed="64"/>
      </diagonal>
    </border>
    <border diagonalUp="1" diagonalDown="1">
      <left style="thin">
        <color indexed="64"/>
      </left>
      <right style="medium">
        <color indexed="64"/>
      </right>
      <top/>
      <bottom style="thin">
        <color indexed="64"/>
      </bottom>
      <diagonal style="thin">
        <color indexed="64"/>
      </diagonal>
    </border>
    <border>
      <left style="thin">
        <color indexed="64"/>
      </left>
      <right style="medium">
        <color indexed="64"/>
      </right>
      <top/>
      <bottom style="medium">
        <color indexed="64"/>
      </bottom>
      <diagonal/>
    </border>
    <border>
      <left style="medium">
        <color indexed="64"/>
      </left>
      <right/>
      <top style="thin">
        <color indexed="64"/>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right/>
      <top style="medium">
        <color indexed="64"/>
      </top>
      <bottom/>
      <diagonal/>
    </border>
    <border>
      <left style="thin">
        <color indexed="64"/>
      </left>
      <right/>
      <top style="medium">
        <color indexed="64"/>
      </top>
      <bottom style="medium">
        <color indexed="64"/>
      </bottom>
      <diagonal/>
    </border>
    <border>
      <left style="thin">
        <color indexed="64"/>
      </left>
      <right style="thin">
        <color indexed="64"/>
      </right>
      <top style="double">
        <color indexed="64"/>
      </top>
      <bottom style="medium">
        <color indexed="64"/>
      </bottom>
      <diagonal/>
    </border>
    <border>
      <left/>
      <right/>
      <top style="medium">
        <color indexed="64"/>
      </top>
      <bottom style="thin">
        <color indexed="64"/>
      </bottom>
      <diagonal/>
    </border>
    <border diagonalUp="1" diagonalDown="1">
      <left style="thin">
        <color indexed="64"/>
      </left>
      <right style="thin">
        <color indexed="64"/>
      </right>
      <top style="hair">
        <color indexed="64"/>
      </top>
      <bottom style="hair">
        <color indexed="64"/>
      </bottom>
      <diagonal style="hair">
        <color indexed="64"/>
      </diagonal>
    </border>
    <border>
      <left style="medium">
        <color indexed="64"/>
      </left>
      <right/>
      <top style="hair">
        <color indexed="64"/>
      </top>
      <bottom style="double">
        <color indexed="64"/>
      </bottom>
      <diagonal/>
    </border>
    <border>
      <left style="thin">
        <color indexed="64"/>
      </left>
      <right/>
      <top style="hair">
        <color indexed="64"/>
      </top>
      <bottom style="double">
        <color indexed="64"/>
      </bottom>
      <diagonal/>
    </border>
    <border>
      <left style="medium">
        <color indexed="64"/>
      </left>
      <right/>
      <top/>
      <bottom/>
      <diagonal/>
    </border>
    <border>
      <left style="thin">
        <color indexed="64"/>
      </left>
      <right/>
      <top style="double">
        <color indexed="64"/>
      </top>
      <bottom style="medium">
        <color indexed="64"/>
      </bottom>
      <diagonal/>
    </border>
    <border>
      <left style="thin">
        <color indexed="64"/>
      </left>
      <right style="medium">
        <color indexed="64"/>
      </right>
      <top style="double">
        <color indexed="64"/>
      </top>
      <bottom style="medium">
        <color indexed="64"/>
      </bottom>
      <diagonal/>
    </border>
    <border>
      <left style="thin">
        <color indexed="64"/>
      </left>
      <right style="medium">
        <color indexed="64"/>
      </right>
      <top style="hair">
        <color indexed="64"/>
      </top>
      <bottom/>
      <diagonal/>
    </border>
    <border>
      <left style="medium">
        <color indexed="64"/>
      </left>
      <right style="thin">
        <color indexed="64"/>
      </right>
      <top style="double">
        <color indexed="64"/>
      </top>
      <bottom style="medium">
        <color indexed="64"/>
      </bottom>
      <diagonal/>
    </border>
    <border>
      <left style="hair">
        <color indexed="64"/>
      </left>
      <right/>
      <top style="medium">
        <color indexed="64"/>
      </top>
      <bottom style="thin">
        <color indexed="64"/>
      </bottom>
      <diagonal/>
    </border>
    <border>
      <left style="hair">
        <color indexed="64"/>
      </left>
      <right style="medium">
        <color indexed="64"/>
      </right>
      <top style="medium">
        <color indexed="64"/>
      </top>
      <bottom style="thin">
        <color indexed="64"/>
      </bottom>
      <diagonal/>
    </border>
    <border>
      <left style="medium">
        <color indexed="64"/>
      </left>
      <right/>
      <top/>
      <bottom style="hair">
        <color indexed="64"/>
      </bottom>
      <diagonal/>
    </border>
    <border>
      <left/>
      <right/>
      <top/>
      <bottom style="hair">
        <color indexed="64"/>
      </bottom>
      <diagonal/>
    </border>
    <border>
      <left style="hair">
        <color indexed="64"/>
      </left>
      <right style="hair">
        <color indexed="64"/>
      </right>
      <top/>
      <bottom style="hair">
        <color indexed="64"/>
      </bottom>
      <diagonal/>
    </border>
    <border>
      <left style="thin">
        <color indexed="64"/>
      </left>
      <right style="thin">
        <color indexed="64"/>
      </right>
      <top style="hair">
        <color indexed="64"/>
      </top>
      <bottom/>
      <diagonal/>
    </border>
    <border>
      <left style="hair">
        <color indexed="64"/>
      </left>
      <right style="hair">
        <color indexed="64"/>
      </right>
      <top style="hair">
        <color indexed="64"/>
      </top>
      <bottom/>
      <diagonal/>
    </border>
    <border>
      <left style="hair">
        <color indexed="64"/>
      </left>
      <right style="hair">
        <color indexed="64"/>
      </right>
      <top style="double">
        <color indexed="64"/>
      </top>
      <bottom style="medium">
        <color indexed="64"/>
      </bottom>
      <diagonal/>
    </border>
    <border>
      <left/>
      <right style="medium">
        <color indexed="64"/>
      </right>
      <top style="double">
        <color indexed="64"/>
      </top>
      <bottom style="medium">
        <color indexed="64"/>
      </bottom>
      <diagonal/>
    </border>
    <border diagonalUp="1" diagonalDown="1">
      <left/>
      <right style="thin">
        <color indexed="64"/>
      </right>
      <top/>
      <bottom style="thin">
        <color indexed="64"/>
      </bottom>
      <diagonal style="thin">
        <color indexed="64"/>
      </diagonal>
    </border>
    <border diagonalUp="1" diagonalDown="1">
      <left/>
      <right style="thin">
        <color indexed="64"/>
      </right>
      <top style="thin">
        <color indexed="64"/>
      </top>
      <bottom style="thin">
        <color indexed="64"/>
      </bottom>
      <diagonal style="thin">
        <color indexed="64"/>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style="medium">
        <color indexed="64"/>
      </right>
      <top style="hair">
        <color indexed="64"/>
      </top>
      <bottom style="thin">
        <color indexed="64"/>
      </bottom>
      <diagonal/>
    </border>
    <border>
      <left style="thin">
        <color indexed="64"/>
      </left>
      <right style="hair">
        <color indexed="64"/>
      </right>
      <top/>
      <bottom style="medium">
        <color indexed="64"/>
      </bottom>
      <diagonal/>
    </border>
    <border>
      <left style="thin">
        <color indexed="64"/>
      </left>
      <right style="hair">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hair">
        <color indexed="64"/>
      </left>
      <right/>
      <top style="thin">
        <color indexed="64"/>
      </top>
      <bottom style="double">
        <color indexed="64"/>
      </bottom>
      <diagonal/>
    </border>
    <border>
      <left style="hair">
        <color indexed="64"/>
      </left>
      <right style="thin">
        <color indexed="64"/>
      </right>
      <top style="double">
        <color indexed="64"/>
      </top>
      <bottom style="medium">
        <color indexed="64"/>
      </bottom>
      <diagonal/>
    </border>
    <border diagonalUp="1" diagonalDown="1">
      <left/>
      <right style="thin">
        <color indexed="64"/>
      </right>
      <top style="medium">
        <color indexed="64"/>
      </top>
      <bottom style="thin">
        <color indexed="64"/>
      </bottom>
      <diagonal style="thin">
        <color indexed="64"/>
      </diagonal>
    </border>
    <border diagonalUp="1" diagonalDown="1">
      <left style="thin">
        <color indexed="64"/>
      </left>
      <right style="medium">
        <color indexed="64"/>
      </right>
      <top style="medium">
        <color indexed="64"/>
      </top>
      <bottom style="thin">
        <color indexed="64"/>
      </bottom>
      <diagonal style="thin">
        <color indexed="64"/>
      </diagonal>
    </border>
    <border diagonalUp="1" diagonalDown="1">
      <left/>
      <right/>
      <top style="thin">
        <color indexed="64"/>
      </top>
      <bottom style="thin">
        <color indexed="64"/>
      </bottom>
      <diagonal style="thin">
        <color indexed="64"/>
      </diagonal>
    </border>
    <border diagonalUp="1" diagonalDown="1">
      <left/>
      <right style="thin">
        <color indexed="64"/>
      </right>
      <top style="thin">
        <color indexed="64"/>
      </top>
      <bottom style="medium">
        <color indexed="64"/>
      </bottom>
      <diagonal style="thin">
        <color indexed="64"/>
      </diagonal>
    </border>
    <border diagonalUp="1" diagonalDown="1">
      <left style="thin">
        <color indexed="64"/>
      </left>
      <right/>
      <top style="thin">
        <color indexed="64"/>
      </top>
      <bottom style="medium">
        <color indexed="64"/>
      </bottom>
      <diagonal style="thin">
        <color indexed="64"/>
      </diagonal>
    </border>
    <border diagonalUp="1" diagonalDown="1">
      <left/>
      <right/>
      <top style="thin">
        <color indexed="64"/>
      </top>
      <bottom/>
      <diagonal style="thin">
        <color indexed="64"/>
      </diagonal>
    </border>
    <border diagonalUp="1" diagonalDown="1">
      <left style="thin">
        <color indexed="64"/>
      </left>
      <right/>
      <top style="thin">
        <color indexed="64"/>
      </top>
      <bottom/>
      <diagonal style="thin">
        <color indexed="64"/>
      </diagonal>
    </border>
    <border>
      <left style="medium">
        <color indexed="64"/>
      </left>
      <right style="thin">
        <color indexed="64"/>
      </right>
      <top/>
      <bottom/>
      <diagonal/>
    </border>
    <border diagonalUp="1" diagonalDown="1">
      <left style="medium">
        <color indexed="64"/>
      </left>
      <right style="thin">
        <color indexed="64"/>
      </right>
      <top/>
      <bottom style="thin">
        <color indexed="64"/>
      </bottom>
      <diagonal style="thin">
        <color indexed="64"/>
      </diagonal>
    </border>
    <border diagonalUp="1" diagonalDown="1">
      <left/>
      <right style="medium">
        <color indexed="64"/>
      </right>
      <top style="medium">
        <color indexed="64"/>
      </top>
      <bottom style="thin">
        <color indexed="64"/>
      </bottom>
      <diagonal style="thin">
        <color indexed="64"/>
      </diagonal>
    </border>
    <border diagonalUp="1" diagonalDown="1">
      <left style="medium">
        <color indexed="64"/>
      </left>
      <right style="thin">
        <color indexed="64"/>
      </right>
      <top style="thin">
        <color indexed="64"/>
      </top>
      <bottom style="thin">
        <color indexed="64"/>
      </bottom>
      <diagonal style="thin">
        <color indexed="64"/>
      </diagonal>
    </border>
    <border diagonalUp="1" diagonalDown="1">
      <left/>
      <right style="medium">
        <color indexed="64"/>
      </right>
      <top style="thin">
        <color indexed="64"/>
      </top>
      <bottom style="thin">
        <color indexed="64"/>
      </bottom>
      <diagonal style="thin">
        <color indexed="64"/>
      </diagonal>
    </border>
    <border>
      <left/>
      <right style="medium">
        <color indexed="64"/>
      </right>
      <top style="thin">
        <color indexed="64"/>
      </top>
      <bottom style="thin">
        <color indexed="64"/>
      </bottom>
      <diagonal/>
    </border>
    <border diagonalUp="1" diagonalDown="1">
      <left style="medium">
        <color indexed="64"/>
      </left>
      <right style="thin">
        <color indexed="64"/>
      </right>
      <top style="thin">
        <color indexed="64"/>
      </top>
      <bottom/>
      <diagonal style="thin">
        <color indexed="64"/>
      </diagonal>
    </border>
    <border diagonalUp="1" diagonalDown="1">
      <left/>
      <right style="medium">
        <color indexed="64"/>
      </right>
      <top style="thin">
        <color indexed="64"/>
      </top>
      <bottom/>
      <diagonal style="thin">
        <color indexed="64"/>
      </diagonal>
    </border>
    <border diagonalUp="1" diagonalDown="1">
      <left style="medium">
        <color indexed="64"/>
      </left>
      <right style="thin">
        <color indexed="64"/>
      </right>
      <top style="thin">
        <color indexed="64"/>
      </top>
      <bottom style="medium">
        <color indexed="64"/>
      </bottom>
      <diagonal style="thin">
        <color indexed="64"/>
      </diagonal>
    </border>
    <border diagonalUp="1" diagonalDown="1">
      <left/>
      <right style="medium">
        <color indexed="64"/>
      </right>
      <top style="thin">
        <color indexed="64"/>
      </top>
      <bottom style="medium">
        <color indexed="64"/>
      </bottom>
      <diagonal style="thin">
        <color indexed="64"/>
      </diagonal>
    </border>
    <border>
      <left/>
      <right style="medium">
        <color indexed="64"/>
      </right>
      <top style="thin">
        <color indexed="64"/>
      </top>
      <bottom style="medium">
        <color indexed="64"/>
      </bottom>
      <diagonal/>
    </border>
    <border>
      <left style="medium">
        <color indexed="64"/>
      </left>
      <right style="thin">
        <color indexed="64"/>
      </right>
      <top style="hair">
        <color indexed="64"/>
      </top>
      <bottom/>
      <diagonal/>
    </border>
    <border>
      <left style="thin">
        <color indexed="64"/>
      </left>
      <right/>
      <top style="medium">
        <color indexed="64"/>
      </top>
      <bottom/>
      <diagonal/>
    </border>
    <border>
      <left/>
      <right style="thin">
        <color indexed="64"/>
      </right>
      <top style="medium">
        <color indexed="64"/>
      </top>
      <bottom/>
      <diagonal/>
    </border>
    <border>
      <left style="medium">
        <color indexed="64"/>
      </left>
      <right/>
      <top style="thin">
        <color indexed="64"/>
      </top>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bottom style="medium">
        <color indexed="64"/>
      </bottom>
      <diagonal/>
    </border>
    <border diagonalUp="1" diagonalDown="1">
      <left/>
      <right style="thin">
        <color indexed="64"/>
      </right>
      <top style="thin">
        <color indexed="64"/>
      </top>
      <bottom/>
      <diagonal style="thin">
        <color indexed="64"/>
      </diagonal>
    </border>
    <border diagonalUp="1" diagonalDown="1">
      <left style="thin">
        <color indexed="64"/>
      </left>
      <right/>
      <top/>
      <bottom/>
      <diagonal style="thin">
        <color indexed="64"/>
      </diagonal>
    </border>
    <border diagonalUp="1" diagonalDown="1">
      <left/>
      <right/>
      <top/>
      <bottom/>
      <diagonal style="thin">
        <color indexed="64"/>
      </diagonal>
    </border>
    <border diagonalUp="1" diagonalDown="1">
      <left/>
      <right style="thin">
        <color indexed="64"/>
      </right>
      <top/>
      <bottom/>
      <diagonal style="thin">
        <color indexed="64"/>
      </diagonal>
    </border>
    <border diagonalUp="1" diagonalDown="1">
      <left style="thin">
        <color indexed="64"/>
      </left>
      <right/>
      <top/>
      <bottom style="thin">
        <color indexed="64"/>
      </bottom>
      <diagonal style="thin">
        <color indexed="64"/>
      </diagonal>
    </border>
    <border diagonalUp="1" diagonalDown="1">
      <left/>
      <right/>
      <top/>
      <bottom style="thin">
        <color indexed="64"/>
      </bottom>
      <diagonal style="thin">
        <color indexed="64"/>
      </diagonal>
    </border>
    <border>
      <left style="thin">
        <color indexed="64"/>
      </left>
      <right style="medium">
        <color indexed="64"/>
      </right>
      <top style="medium">
        <color indexed="64"/>
      </top>
      <bottom/>
      <diagonal/>
    </border>
    <border diagonalUp="1" diagonalDown="1">
      <left style="thin">
        <color indexed="64"/>
      </left>
      <right style="thin">
        <color indexed="64"/>
      </right>
      <top/>
      <bottom/>
      <diagonal style="thin">
        <color indexed="64"/>
      </diagonal>
    </border>
    <border>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style="medium">
        <color indexed="64"/>
      </left>
      <right style="medium">
        <color indexed="64"/>
      </right>
      <top style="medium">
        <color indexed="64"/>
      </top>
      <bottom style="thin">
        <color indexed="64"/>
      </bottom>
      <diagonal/>
    </border>
    <border>
      <left style="thin">
        <color indexed="64"/>
      </left>
      <right style="medium">
        <color indexed="64"/>
      </right>
      <top style="hair">
        <color indexed="64"/>
      </top>
      <bottom style="double">
        <color indexed="64"/>
      </bottom>
      <diagonal/>
    </border>
    <border>
      <left style="thin">
        <color indexed="64"/>
      </left>
      <right/>
      <top/>
      <bottom style="hair">
        <color indexed="64"/>
      </bottom>
      <diagonal/>
    </border>
    <border>
      <left style="thin">
        <color indexed="64"/>
      </left>
      <right/>
      <top style="hair">
        <color indexed="64"/>
      </top>
      <bottom style="thin">
        <color indexed="64"/>
      </bottom>
      <diagonal/>
    </border>
    <border>
      <left/>
      <right/>
      <top style="medium">
        <color indexed="64"/>
      </top>
      <bottom style="hair">
        <color indexed="64"/>
      </bottom>
      <diagonal/>
    </border>
    <border>
      <left style="hair">
        <color indexed="64"/>
      </left>
      <right style="hair">
        <color indexed="64"/>
      </right>
      <top style="medium">
        <color indexed="64"/>
      </top>
      <bottom style="thin">
        <color indexed="64"/>
      </bottom>
      <diagonal/>
    </border>
    <border>
      <left style="hair">
        <color indexed="64"/>
      </left>
      <right style="medium">
        <color indexed="64"/>
      </right>
      <top style="thin">
        <color indexed="64"/>
      </top>
      <bottom style="hair">
        <color indexed="64"/>
      </bottom>
      <diagonal/>
    </border>
    <border>
      <left style="thin">
        <color indexed="64"/>
      </left>
      <right style="hair">
        <color indexed="64"/>
      </right>
      <top style="hair">
        <color indexed="64"/>
      </top>
      <bottom/>
      <diagonal/>
    </border>
    <border>
      <left style="thin">
        <color indexed="64"/>
      </left>
      <right style="hair">
        <color indexed="64"/>
      </right>
      <top style="hair">
        <color indexed="64"/>
      </top>
      <bottom style="double">
        <color indexed="64"/>
      </bottom>
      <diagonal/>
    </border>
    <border>
      <left style="hair">
        <color indexed="64"/>
      </left>
      <right style="medium">
        <color indexed="64"/>
      </right>
      <top style="hair">
        <color indexed="64"/>
      </top>
      <bottom style="double">
        <color indexed="64"/>
      </bottom>
      <diagonal/>
    </border>
    <border>
      <left style="hair">
        <color indexed="64"/>
      </left>
      <right style="hair">
        <color indexed="64"/>
      </right>
      <top/>
      <bottom style="medium">
        <color indexed="64"/>
      </bottom>
      <diagonal/>
    </border>
    <border>
      <left style="hair">
        <color indexed="64"/>
      </left>
      <right style="medium">
        <color indexed="64"/>
      </right>
      <top/>
      <bottom style="medium">
        <color indexed="64"/>
      </bottom>
      <diagonal/>
    </border>
    <border diagonalDown="1">
      <left style="thin">
        <color indexed="64"/>
      </left>
      <right style="thin">
        <color indexed="64"/>
      </right>
      <top style="thin">
        <color indexed="64"/>
      </top>
      <bottom style="thin">
        <color indexed="64"/>
      </bottom>
      <diagonal style="thin">
        <color indexed="64"/>
      </diagonal>
    </border>
    <border diagonalUp="1" diagonalDown="1">
      <left style="thin">
        <color indexed="64"/>
      </left>
      <right style="thin">
        <color indexed="64"/>
      </right>
      <top/>
      <bottom style="hair">
        <color indexed="64"/>
      </bottom>
      <diagonal style="thin">
        <color indexed="64"/>
      </diagonal>
    </border>
    <border diagonalUp="1" diagonalDown="1">
      <left style="thin">
        <color indexed="64"/>
      </left>
      <right style="thin">
        <color indexed="64"/>
      </right>
      <top style="hair">
        <color indexed="64"/>
      </top>
      <bottom/>
      <diagonal style="thin">
        <color indexed="64"/>
      </diagonal>
    </border>
    <border diagonalUp="1" diagonalDown="1">
      <left style="thin">
        <color indexed="64"/>
      </left>
      <right style="thin">
        <color indexed="64"/>
      </right>
      <top style="hair">
        <color indexed="64"/>
      </top>
      <bottom style="hair">
        <color indexed="64"/>
      </bottom>
      <diagonal style="thin">
        <color indexed="10"/>
      </diagonal>
    </border>
    <border diagonalUp="1" diagonalDown="1">
      <left style="thin">
        <color indexed="64"/>
      </left>
      <right style="thin">
        <color indexed="64"/>
      </right>
      <top style="hair">
        <color indexed="64"/>
      </top>
      <bottom/>
      <diagonal style="thin">
        <color indexed="10"/>
      </diagonal>
    </border>
    <border>
      <left style="thin">
        <color indexed="64"/>
      </left>
      <right style="hair">
        <color indexed="64"/>
      </right>
      <top style="medium">
        <color indexed="64"/>
      </top>
      <bottom style="thin">
        <color indexed="64"/>
      </bottom>
      <diagonal/>
    </border>
    <border>
      <left style="thin">
        <color indexed="64"/>
      </left>
      <right style="hair">
        <color indexed="64"/>
      </right>
      <top/>
      <bottom style="hair">
        <color indexed="64"/>
      </bottom>
      <diagonal/>
    </border>
    <border>
      <left style="hair">
        <color indexed="64"/>
      </left>
      <right style="medium">
        <color indexed="64"/>
      </right>
      <top/>
      <bottom style="hair">
        <color indexed="64"/>
      </bottom>
      <diagonal/>
    </border>
    <border>
      <left style="hair">
        <color indexed="64"/>
      </left>
      <right style="medium">
        <color indexed="64"/>
      </right>
      <top style="hair">
        <color indexed="64"/>
      </top>
      <bottom style="thin">
        <color indexed="64"/>
      </bottom>
      <diagonal/>
    </border>
    <border>
      <left style="medium">
        <color indexed="64"/>
      </left>
      <right style="thin">
        <color indexed="64"/>
      </right>
      <top/>
      <bottom style="hair">
        <color indexed="64"/>
      </bottom>
      <diagonal/>
    </border>
    <border>
      <left/>
      <right style="medium">
        <color indexed="64"/>
      </right>
      <top/>
      <bottom style="hair">
        <color indexed="64"/>
      </bottom>
      <diagonal/>
    </border>
    <border>
      <left/>
      <right style="medium">
        <color indexed="64"/>
      </right>
      <top style="hair">
        <color indexed="64"/>
      </top>
      <bottom style="thin">
        <color indexed="64"/>
      </bottom>
      <diagonal/>
    </border>
    <border>
      <left style="medium">
        <color indexed="64"/>
      </left>
      <right style="thin">
        <color indexed="64"/>
      </right>
      <top/>
      <bottom style="double">
        <color indexed="64"/>
      </bottom>
      <diagonal/>
    </border>
    <border>
      <left style="hair">
        <color indexed="64"/>
      </left>
      <right style="hair">
        <color indexed="64"/>
      </right>
      <top/>
      <bottom style="double">
        <color indexed="64"/>
      </bottom>
      <diagonal/>
    </border>
    <border>
      <left/>
      <right style="medium">
        <color indexed="64"/>
      </right>
      <top/>
      <bottom style="double">
        <color indexed="64"/>
      </bottom>
      <diagonal/>
    </border>
    <border>
      <left style="medium">
        <color indexed="64"/>
      </left>
      <right/>
      <top style="double">
        <color indexed="64"/>
      </top>
      <bottom style="medium">
        <color indexed="64"/>
      </bottom>
      <diagonal/>
    </border>
    <border>
      <left/>
      <right/>
      <top style="double">
        <color indexed="64"/>
      </top>
      <bottom style="medium">
        <color indexed="64"/>
      </bottom>
      <diagonal/>
    </border>
    <border>
      <left/>
      <right style="thin">
        <color indexed="64"/>
      </right>
      <top style="double">
        <color indexed="64"/>
      </top>
      <bottom style="medium">
        <color indexed="64"/>
      </bottom>
      <diagonal/>
    </border>
    <border>
      <left/>
      <right/>
      <top style="slantDashDot">
        <color indexed="64"/>
      </top>
      <bottom/>
      <diagonal/>
    </border>
    <border>
      <left style="thin">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top/>
      <bottom style="double">
        <color indexed="64"/>
      </bottom>
      <diagonal/>
    </border>
    <border>
      <left style="thin">
        <color indexed="64"/>
      </left>
      <right style="hair">
        <color indexed="64"/>
      </right>
      <top/>
      <bottom/>
      <diagonal/>
    </border>
    <border>
      <left/>
      <right style="hair">
        <color indexed="64"/>
      </right>
      <top/>
      <bottom style="hair">
        <color indexed="64"/>
      </bottom>
      <diagonal/>
    </border>
    <border>
      <left/>
      <right style="hair">
        <color indexed="64"/>
      </right>
      <top style="hair">
        <color indexed="64"/>
      </top>
      <bottom style="hair">
        <color indexed="64"/>
      </bottom>
      <diagonal/>
    </border>
    <border diagonalUp="1" diagonalDown="1">
      <left style="hair">
        <color indexed="64"/>
      </left>
      <right style="medium">
        <color indexed="64"/>
      </right>
      <top style="hair">
        <color indexed="64"/>
      </top>
      <bottom style="hair">
        <color indexed="64"/>
      </bottom>
      <diagonal style="hair">
        <color indexed="64"/>
      </diagonal>
    </border>
    <border>
      <left style="medium">
        <color indexed="64"/>
      </left>
      <right style="thin">
        <color indexed="64"/>
      </right>
      <top style="hair">
        <color indexed="64"/>
      </top>
      <bottom style="medium">
        <color indexed="64"/>
      </bottom>
      <diagonal/>
    </border>
    <border diagonalUp="1" diagonalDown="1">
      <left style="hair">
        <color indexed="64"/>
      </left>
      <right style="medium">
        <color indexed="64"/>
      </right>
      <top style="hair">
        <color indexed="64"/>
      </top>
      <bottom style="medium">
        <color indexed="64"/>
      </bottom>
      <diagonal style="hair">
        <color indexed="64"/>
      </diagonal>
    </border>
    <border>
      <left/>
      <right style="hair">
        <color indexed="64"/>
      </right>
      <top style="thin">
        <color indexed="64"/>
      </top>
      <bottom style="hair">
        <color indexed="64"/>
      </bottom>
      <diagonal/>
    </border>
    <border>
      <left/>
      <right style="medium">
        <color indexed="64"/>
      </right>
      <top/>
      <bottom/>
      <diagonal/>
    </border>
    <border>
      <left/>
      <right style="hair">
        <color indexed="64"/>
      </right>
      <top style="hair">
        <color indexed="64"/>
      </top>
      <bottom/>
      <diagonal/>
    </border>
    <border>
      <left style="hair">
        <color indexed="64"/>
      </left>
      <right style="medium">
        <color indexed="64"/>
      </right>
      <top style="hair">
        <color indexed="64"/>
      </top>
      <bottom/>
      <diagonal/>
    </border>
    <border>
      <left style="medium">
        <color indexed="64"/>
      </left>
      <right/>
      <top style="double">
        <color indexed="64"/>
      </top>
      <bottom style="thin">
        <color indexed="64"/>
      </bottom>
      <diagonal/>
    </border>
    <border>
      <left/>
      <right/>
      <top style="double">
        <color indexed="64"/>
      </top>
      <bottom style="thin">
        <color indexed="64"/>
      </bottom>
      <diagonal/>
    </border>
    <border>
      <left/>
      <right style="medium">
        <color indexed="64"/>
      </right>
      <top style="double">
        <color indexed="64"/>
      </top>
      <bottom style="thin">
        <color indexed="64"/>
      </bottom>
      <diagonal/>
    </border>
    <border>
      <left style="thin">
        <color indexed="64"/>
      </left>
      <right/>
      <top style="double">
        <color indexed="64"/>
      </top>
      <bottom style="thin">
        <color indexed="64"/>
      </bottom>
      <diagonal/>
    </border>
    <border>
      <left style="hair">
        <color indexed="64"/>
      </left>
      <right/>
      <top/>
      <bottom/>
      <diagonal/>
    </border>
  </borders>
  <cellStyleXfs count="398">
    <xf numFmtId="0" fontId="0" fillId="0" borderId="0"/>
    <xf numFmtId="0" fontId="3" fillId="0" borderId="0"/>
    <xf numFmtId="0" fontId="4" fillId="2" borderId="0" applyNumberFormat="0" applyBorder="0" applyAlignment="0" applyProtection="0">
      <alignment vertical="center"/>
    </xf>
    <xf numFmtId="0" fontId="4" fillId="3" borderId="0" applyNumberFormat="0" applyBorder="0" applyAlignment="0" applyProtection="0">
      <alignment vertical="center"/>
    </xf>
    <xf numFmtId="0" fontId="4" fillId="4" borderId="0" applyNumberFormat="0" applyBorder="0" applyAlignment="0" applyProtection="0">
      <alignment vertical="center"/>
    </xf>
    <xf numFmtId="0" fontId="4" fillId="5" borderId="0" applyNumberFormat="0" applyBorder="0" applyAlignment="0" applyProtection="0">
      <alignment vertical="center"/>
    </xf>
    <xf numFmtId="0" fontId="4" fillId="6" borderId="0" applyNumberFormat="0" applyBorder="0" applyAlignment="0" applyProtection="0">
      <alignment vertical="center"/>
    </xf>
    <xf numFmtId="0" fontId="4" fillId="7" borderId="0" applyNumberFormat="0" applyBorder="0" applyAlignment="0" applyProtection="0">
      <alignment vertical="center"/>
    </xf>
    <xf numFmtId="0" fontId="4" fillId="8" borderId="0" applyNumberFormat="0" applyBorder="0" applyAlignment="0" applyProtection="0">
      <alignment vertical="center"/>
    </xf>
    <xf numFmtId="0" fontId="4" fillId="9" borderId="0" applyNumberFormat="0" applyBorder="0" applyAlignment="0" applyProtection="0">
      <alignment vertical="center"/>
    </xf>
    <xf numFmtId="0" fontId="4" fillId="10" borderId="0" applyNumberFormat="0" applyBorder="0" applyAlignment="0" applyProtection="0">
      <alignment vertical="center"/>
    </xf>
    <xf numFmtId="0" fontId="4" fillId="5" borderId="0" applyNumberFormat="0" applyBorder="0" applyAlignment="0" applyProtection="0">
      <alignment vertical="center"/>
    </xf>
    <xf numFmtId="0" fontId="4" fillId="8" borderId="0" applyNumberFormat="0" applyBorder="0" applyAlignment="0" applyProtection="0">
      <alignment vertical="center"/>
    </xf>
    <xf numFmtId="0" fontId="4" fillId="11" borderId="0" applyNumberFormat="0" applyBorder="0" applyAlignment="0" applyProtection="0">
      <alignment vertical="center"/>
    </xf>
    <xf numFmtId="0" fontId="5" fillId="12" borderId="0" applyNumberFormat="0" applyBorder="0" applyAlignment="0" applyProtection="0">
      <alignment vertical="center"/>
    </xf>
    <xf numFmtId="0" fontId="5" fillId="9" borderId="0" applyNumberFormat="0" applyBorder="0" applyAlignment="0" applyProtection="0">
      <alignment vertical="center"/>
    </xf>
    <xf numFmtId="0" fontId="5" fillId="10" borderId="0" applyNumberFormat="0" applyBorder="0" applyAlignment="0" applyProtection="0">
      <alignment vertical="center"/>
    </xf>
    <xf numFmtId="0" fontId="5" fillId="13" borderId="0" applyNumberFormat="0" applyBorder="0" applyAlignment="0" applyProtection="0">
      <alignment vertical="center"/>
    </xf>
    <xf numFmtId="0" fontId="5" fillId="14" borderId="0" applyNumberFormat="0" applyBorder="0" applyAlignment="0" applyProtection="0">
      <alignment vertical="center"/>
    </xf>
    <xf numFmtId="0" fontId="5" fillId="15" borderId="0" applyNumberFormat="0" applyBorder="0" applyAlignment="0" applyProtection="0">
      <alignment vertical="center"/>
    </xf>
    <xf numFmtId="0" fontId="48" fillId="0" borderId="0" applyFill="0" applyBorder="0" applyProtection="0">
      <alignment horizontal="center"/>
      <protection locked="0"/>
    </xf>
    <xf numFmtId="38" fontId="56" fillId="0" borderId="0" applyFont="0" applyFill="0" applyBorder="0" applyAlignment="0" applyProtection="0"/>
    <xf numFmtId="43" fontId="3" fillId="0" borderId="0" applyFont="0" applyFill="0" applyBorder="0" applyAlignment="0" applyProtection="0"/>
    <xf numFmtId="210" fontId="49" fillId="0" borderId="0" applyFill="0" applyBorder="0" applyProtection="0"/>
    <xf numFmtId="211" fontId="31" fillId="0" borderId="0" applyFill="0" applyBorder="0" applyProtection="0"/>
    <xf numFmtId="211" fontId="31" fillId="0" borderId="1" applyFill="0" applyProtection="0"/>
    <xf numFmtId="211" fontId="31" fillId="0" borderId="2" applyFill="0" applyProtection="0"/>
    <xf numFmtId="212" fontId="31" fillId="0" borderId="0" applyFill="0" applyBorder="0" applyProtection="0"/>
    <xf numFmtId="212" fontId="31" fillId="0" borderId="1" applyFill="0" applyProtection="0"/>
    <xf numFmtId="212" fontId="31" fillId="0" borderId="2" applyFill="0" applyProtection="0"/>
    <xf numFmtId="213" fontId="7" fillId="0" borderId="0" applyFont="0" applyFill="0" applyBorder="0" applyAlignment="0" applyProtection="0">
      <alignment vertical="center"/>
    </xf>
    <xf numFmtId="0" fontId="6" fillId="0" borderId="0" applyFill="0" applyBorder="0" applyProtection="0">
      <alignment horizontal="left"/>
    </xf>
    <xf numFmtId="14" fontId="50" fillId="16" borderId="3">
      <alignment horizontal="center" vertical="center" wrapText="1"/>
    </xf>
    <xf numFmtId="0" fontId="48" fillId="0" borderId="0" applyFill="0" applyAlignment="0" applyProtection="0">
      <protection locked="0"/>
    </xf>
    <xf numFmtId="0" fontId="51" fillId="0" borderId="0"/>
    <xf numFmtId="0" fontId="3" fillId="0" borderId="0"/>
    <xf numFmtId="214" fontId="3" fillId="0" borderId="0" applyFont="0" applyFill="0" applyBorder="0" applyAlignment="0" applyProtection="0"/>
    <xf numFmtId="0" fontId="8" fillId="0" borderId="0" applyBorder="0" applyProtection="0">
      <alignment horizontal="left"/>
    </xf>
    <xf numFmtId="0" fontId="9" fillId="0" borderId="0" applyFill="0" applyBorder="0" applyProtection="0">
      <alignment horizontal="left"/>
    </xf>
    <xf numFmtId="0" fontId="10" fillId="0" borderId="4" applyFill="0" applyBorder="0" applyProtection="0">
      <alignment horizontal="left" vertical="top"/>
    </xf>
    <xf numFmtId="0" fontId="52" fillId="0" borderId="0" applyFill="0" applyBorder="0" applyProtection="0">
      <alignment horizontal="left" vertical="top"/>
    </xf>
    <xf numFmtId="0" fontId="11" fillId="0" borderId="0"/>
    <xf numFmtId="0" fontId="7" fillId="0" borderId="0"/>
    <xf numFmtId="0" fontId="65" fillId="0" borderId="0">
      <alignment vertical="center"/>
    </xf>
    <xf numFmtId="0" fontId="66" fillId="0" borderId="0">
      <alignment vertical="center"/>
    </xf>
    <xf numFmtId="0" fontId="3" fillId="0" borderId="0" applyNumberFormat="0" applyFont="0" applyFill="0" applyBorder="0" applyAlignment="0" applyProtection="0"/>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65" fillId="0" borderId="0">
      <alignment vertical="center"/>
    </xf>
    <xf numFmtId="0" fontId="7" fillId="0" borderId="0">
      <alignment vertical="center"/>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3" fillId="0" borderId="0" applyNumberFormat="0" applyFont="0" applyFill="0" applyBorder="0" applyAlignment="0" applyProtection="0"/>
    <xf numFmtId="0" fontId="11" fillId="0" borderId="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7" fillId="0" borderId="0"/>
    <xf numFmtId="0" fontId="3" fillId="0" borderId="0" applyNumberFormat="0" applyFont="0" applyFill="0" applyBorder="0" applyAlignment="0" applyProtection="0"/>
    <xf numFmtId="0" fontId="7" fillId="0" borderId="0"/>
    <xf numFmtId="0" fontId="4" fillId="0" borderId="0">
      <alignment vertical="center"/>
    </xf>
    <xf numFmtId="0" fontId="3" fillId="0" borderId="0" applyNumberFormat="0" applyFont="0" applyFill="0" applyBorder="0" applyAlignment="0" applyProtection="0"/>
    <xf numFmtId="0" fontId="4" fillId="0" borderId="0">
      <alignment vertical="center"/>
    </xf>
    <xf numFmtId="0" fontId="7" fillId="0" borderId="0">
      <alignment vertical="center"/>
    </xf>
    <xf numFmtId="0" fontId="66" fillId="0" borderId="0">
      <alignment vertical="center"/>
    </xf>
    <xf numFmtId="0" fontId="65" fillId="0" borderId="0">
      <alignment vertical="center"/>
    </xf>
    <xf numFmtId="0" fontId="65" fillId="0" borderId="0">
      <alignment vertical="center"/>
    </xf>
    <xf numFmtId="0" fontId="3" fillId="0" borderId="0" applyNumberFormat="0" applyFont="0" applyFill="0" applyBorder="0" applyAlignment="0" applyProtection="0"/>
    <xf numFmtId="0" fontId="11" fillId="0" borderId="0"/>
    <xf numFmtId="0" fontId="3" fillId="0" borderId="0" applyNumberFormat="0" applyFont="0" applyFill="0" applyBorder="0" applyAlignment="0" applyProtection="0"/>
    <xf numFmtId="0" fontId="3" fillId="0" borderId="0" applyNumberFormat="0" applyFont="0" applyFill="0" applyBorder="0" applyAlignment="0" applyProtection="0"/>
    <xf numFmtId="0" fontId="65" fillId="0" borderId="0">
      <alignment vertical="center"/>
    </xf>
    <xf numFmtId="0" fontId="7" fillId="0" borderId="0"/>
    <xf numFmtId="0" fontId="3" fillId="0" borderId="0" applyNumberFormat="0" applyFont="0" applyFill="0" applyBorder="0" applyAlignment="0" applyProtection="0"/>
    <xf numFmtId="0" fontId="65" fillId="0" borderId="0">
      <alignment vertical="center"/>
    </xf>
    <xf numFmtId="0" fontId="4" fillId="0" borderId="0"/>
    <xf numFmtId="0" fontId="3" fillId="0" borderId="0" applyNumberFormat="0" applyFont="0" applyFill="0" applyBorder="0" applyAlignment="0" applyProtection="0"/>
    <xf numFmtId="0" fontId="65" fillId="0" borderId="0">
      <alignment vertical="center"/>
    </xf>
    <xf numFmtId="0" fontId="3" fillId="0" borderId="0" applyNumberFormat="0" applyFont="0" applyFill="0" applyBorder="0" applyAlignment="0" applyProtection="0"/>
    <xf numFmtId="0" fontId="3" fillId="0" borderId="0" applyNumberFormat="0" applyFont="0" applyFill="0" applyBorder="0" applyAlignment="0" applyProtection="0"/>
    <xf numFmtId="0" fontId="65" fillId="0" borderId="0">
      <alignment vertical="center"/>
    </xf>
    <xf numFmtId="0" fontId="7" fillId="0" borderId="0">
      <alignment vertical="center"/>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9" fillId="0" borderId="0"/>
    <xf numFmtId="0" fontId="7" fillId="0" borderId="0"/>
    <xf numFmtId="0" fontId="7" fillId="0" borderId="0"/>
    <xf numFmtId="0" fontId="7" fillId="0" borderId="0"/>
    <xf numFmtId="0" fontId="7" fillId="0" borderId="0"/>
    <xf numFmtId="0" fontId="7" fillId="0" borderId="0"/>
    <xf numFmtId="0" fontId="7" fillId="0" borderId="0">
      <alignment vertical="center"/>
    </xf>
    <xf numFmtId="0" fontId="7" fillId="0" borderId="0">
      <alignment vertical="center"/>
    </xf>
    <xf numFmtId="0" fontId="7" fillId="0" borderId="0">
      <alignment vertical="center"/>
    </xf>
    <xf numFmtId="0" fontId="11" fillId="0" borderId="0"/>
    <xf numFmtId="0" fontId="11" fillId="0" borderId="0"/>
    <xf numFmtId="0" fontId="11" fillId="0" borderId="0"/>
    <xf numFmtId="0" fontId="11" fillId="0" borderId="0"/>
    <xf numFmtId="0" fontId="11" fillId="0" borderId="0"/>
    <xf numFmtId="0" fontId="3" fillId="0" borderId="0" applyNumberFormat="0" applyFont="0" applyFill="0" applyBorder="0" applyAlignment="0" applyProtection="0"/>
    <xf numFmtId="0" fontId="7" fillId="0" borderId="0"/>
    <xf numFmtId="0" fontId="7" fillId="0" borderId="0"/>
    <xf numFmtId="0" fontId="7" fillId="0" borderId="0"/>
    <xf numFmtId="0" fontId="11" fillId="0" borderId="0"/>
    <xf numFmtId="0" fontId="11" fillId="0" borderId="0"/>
    <xf numFmtId="0" fontId="11" fillId="0" borderId="0"/>
    <xf numFmtId="0" fontId="11"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alignment vertical="center"/>
    </xf>
    <xf numFmtId="0" fontId="11" fillId="0" borderId="0"/>
    <xf numFmtId="0" fontId="11" fillId="0" borderId="0"/>
    <xf numFmtId="0" fontId="11" fillId="0" borderId="0"/>
    <xf numFmtId="0" fontId="11" fillId="0" borderId="0"/>
    <xf numFmtId="0" fontId="7" fillId="0" borderId="0"/>
    <xf numFmtId="0" fontId="11" fillId="0" borderId="0"/>
    <xf numFmtId="0" fontId="11" fillId="0" borderId="0"/>
    <xf numFmtId="0" fontId="11" fillId="0" borderId="0"/>
    <xf numFmtId="0" fontId="11" fillId="0" borderId="0"/>
    <xf numFmtId="0" fontId="7" fillId="0" borderId="0"/>
    <xf numFmtId="0" fontId="7" fillId="0" borderId="0"/>
    <xf numFmtId="0" fontId="7" fillId="0" borderId="0"/>
    <xf numFmtId="0" fontId="7" fillId="0" borderId="0"/>
    <xf numFmtId="0" fontId="11" fillId="0" borderId="0"/>
    <xf numFmtId="43" fontId="7" fillId="0" borderId="0" applyFont="0" applyFill="0" applyBorder="0" applyAlignment="0" applyProtection="0"/>
    <xf numFmtId="43" fontId="7" fillId="0" borderId="0" applyFont="0" applyFill="0" applyBorder="0" applyAlignment="0" applyProtection="0"/>
    <xf numFmtId="43" fontId="55" fillId="0" borderId="0" applyFont="0" applyFill="0" applyBorder="0" applyAlignment="0" applyProtection="0">
      <alignment vertical="center"/>
    </xf>
    <xf numFmtId="43" fontId="3" fillId="0" borderId="0" applyNumberFormat="0" applyFont="0" applyFill="0" applyBorder="0" applyAlignment="0" applyProtection="0"/>
    <xf numFmtId="43" fontId="55" fillId="0" borderId="0" applyFont="0" applyFill="0" applyBorder="0" applyAlignment="0" applyProtection="0">
      <alignment vertical="center"/>
    </xf>
    <xf numFmtId="43" fontId="55" fillId="0" borderId="0" applyFont="0" applyFill="0" applyBorder="0" applyAlignment="0" applyProtection="0">
      <alignment vertical="center"/>
    </xf>
    <xf numFmtId="43" fontId="3" fillId="0" borderId="0" applyNumberFormat="0" applyFont="0" applyFill="0" applyBorder="0" applyAlignment="0" applyProtection="0"/>
    <xf numFmtId="43" fontId="55" fillId="0" borderId="0" applyFont="0" applyFill="0" applyBorder="0" applyAlignment="0" applyProtection="0">
      <alignment vertical="center"/>
    </xf>
    <xf numFmtId="43" fontId="55" fillId="0" borderId="0" applyFont="0" applyFill="0" applyBorder="0" applyAlignment="0" applyProtection="0">
      <alignment vertical="center"/>
    </xf>
    <xf numFmtId="43" fontId="3" fillId="0" borderId="0" applyNumberFormat="0" applyFont="0" applyFill="0" applyBorder="0" applyAlignment="0" applyProtection="0"/>
    <xf numFmtId="43" fontId="3" fillId="0" borderId="0" applyNumberFormat="0" applyFont="0" applyFill="0" applyBorder="0" applyAlignment="0" applyProtection="0"/>
    <xf numFmtId="43" fontId="3" fillId="0" borderId="0" applyNumberFormat="0" applyFont="0" applyFill="0" applyBorder="0" applyAlignment="0" applyProtection="0"/>
    <xf numFmtId="43" fontId="61" fillId="0" borderId="0" applyFont="0" applyFill="0" applyBorder="0" applyAlignment="0" applyProtection="0">
      <alignment vertical="center"/>
    </xf>
    <xf numFmtId="43" fontId="57" fillId="0" borderId="0" applyFont="0" applyFill="0" applyBorder="0" applyAlignment="0" applyProtection="0"/>
    <xf numFmtId="177" fontId="11" fillId="0" borderId="0" applyFont="0" applyFill="0" applyBorder="0" applyAlignment="0" applyProtection="0"/>
    <xf numFmtId="43" fontId="7" fillId="0" borderId="0" applyFont="0" applyFill="0" applyBorder="0" applyAlignment="0" applyProtection="0"/>
    <xf numFmtId="215" fontId="58" fillId="0" borderId="0" applyFont="0" applyFill="0" applyBorder="0" applyAlignment="0" applyProtection="0"/>
    <xf numFmtId="43" fontId="3" fillId="0" borderId="0" applyNumberFormat="0" applyFont="0" applyFill="0" applyBorder="0" applyAlignment="0" applyProtection="0"/>
    <xf numFmtId="43" fontId="4" fillId="0" borderId="0" applyFont="0" applyFill="0" applyBorder="0" applyAlignment="0" applyProtection="0">
      <alignment vertical="center"/>
    </xf>
    <xf numFmtId="43" fontId="4" fillId="0" borderId="0" applyFont="0" applyFill="0" applyBorder="0" applyAlignment="0" applyProtection="0">
      <alignment vertical="center"/>
    </xf>
    <xf numFmtId="43" fontId="4" fillId="0" borderId="0" applyFont="0" applyFill="0" applyBorder="0" applyAlignment="0" applyProtection="0">
      <alignment vertical="center"/>
    </xf>
    <xf numFmtId="41" fontId="7" fillId="0" borderId="0" applyFont="0" applyFill="0" applyBorder="0" applyAlignment="0" applyProtection="0">
      <alignment vertical="center"/>
    </xf>
    <xf numFmtId="41" fontId="7" fillId="0" borderId="0" applyFont="0" applyFill="0" applyBorder="0" applyAlignment="0" applyProtection="0">
      <alignment vertical="center"/>
    </xf>
    <xf numFmtId="176" fontId="11" fillId="0" borderId="0" applyFont="0" applyFill="0" applyBorder="0" applyAlignment="0" applyProtection="0"/>
    <xf numFmtId="41" fontId="7"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43" fontId="7" fillId="0" borderId="0" applyFont="0" applyFill="0" applyBorder="0" applyAlignment="0" applyProtection="0">
      <alignment vertical="center"/>
    </xf>
    <xf numFmtId="43" fontId="7" fillId="0" borderId="0" applyFont="0" applyFill="0" applyBorder="0" applyAlignment="0" applyProtection="0">
      <alignment vertical="center"/>
    </xf>
    <xf numFmtId="177" fontId="11" fillId="0" borderId="0" applyFont="0" applyFill="0" applyBorder="0" applyAlignment="0" applyProtection="0"/>
    <xf numFmtId="0" fontId="12" fillId="17" borderId="0" applyNumberFormat="0" applyBorder="0" applyAlignment="0" applyProtection="0">
      <alignment vertical="center"/>
    </xf>
    <xf numFmtId="0" fontId="13" fillId="0" borderId="5" applyNumberFormat="0" applyFill="0" applyAlignment="0" applyProtection="0">
      <alignment vertical="center"/>
    </xf>
    <xf numFmtId="0" fontId="14" fillId="4" borderId="0" applyNumberFormat="0" applyBorder="0" applyAlignment="0" applyProtection="0">
      <alignment vertical="center"/>
    </xf>
    <xf numFmtId="0" fontId="14" fillId="4" borderId="0" applyNumberFormat="0" applyBorder="0" applyAlignment="0" applyProtection="0">
      <alignment vertical="center"/>
    </xf>
    <xf numFmtId="0" fontId="14" fillId="4" borderId="0" applyNumberFormat="0" applyBorder="0" applyAlignment="0" applyProtection="0">
      <alignment vertical="center"/>
    </xf>
    <xf numFmtId="0" fontId="14" fillId="4" borderId="0" applyNumberFormat="0" applyBorder="0" applyAlignment="0" applyProtection="0">
      <alignment vertical="center"/>
    </xf>
    <xf numFmtId="0" fontId="14" fillId="4" borderId="0" applyNumberFormat="0" applyBorder="0" applyAlignment="0" applyProtection="0">
      <alignment vertical="center"/>
    </xf>
    <xf numFmtId="0" fontId="53" fillId="4" borderId="0" applyNumberFormat="0" applyBorder="0" applyAlignment="0" applyProtection="0">
      <alignment vertical="center"/>
    </xf>
    <xf numFmtId="0" fontId="14" fillId="4" borderId="0" applyNumberFormat="0" applyBorder="0" applyAlignment="0" applyProtection="0">
      <alignment vertical="center"/>
    </xf>
    <xf numFmtId="0" fontId="53" fillId="4" borderId="0" applyNumberFormat="0" applyBorder="0" applyAlignment="0" applyProtection="0">
      <alignment vertical="center"/>
    </xf>
    <xf numFmtId="0" fontId="14" fillId="4" borderId="0" applyNumberFormat="0" applyBorder="0" applyAlignment="0" applyProtection="0">
      <alignment vertical="center"/>
    </xf>
    <xf numFmtId="0" fontId="14" fillId="4" borderId="0" applyNumberFormat="0" applyBorder="0" applyAlignment="0" applyProtection="0">
      <alignment vertical="center"/>
    </xf>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alignment vertical="center"/>
    </xf>
    <xf numFmtId="9" fontId="11" fillId="0" borderId="0" applyFont="0" applyFill="0" applyBorder="0" applyAlignment="0" applyProtection="0"/>
    <xf numFmtId="9" fontId="7" fillId="0" borderId="0" applyFont="0" applyFill="0" applyBorder="0" applyAlignment="0" applyProtection="0">
      <alignment vertical="center"/>
    </xf>
    <xf numFmtId="9" fontId="29" fillId="0" borderId="0" applyFont="0" applyFill="0" applyBorder="0" applyAlignment="0" applyProtection="0">
      <alignment vertical="center"/>
    </xf>
    <xf numFmtId="9" fontId="3" fillId="0" borderId="0" applyFont="0" applyFill="0" applyBorder="0" applyAlignment="0" applyProtection="0"/>
    <xf numFmtId="9" fontId="58" fillId="0" borderId="0" applyFont="0" applyFill="0" applyBorder="0" applyAlignment="0" applyProtection="0"/>
    <xf numFmtId="9" fontId="3" fillId="0" borderId="0" applyNumberFormat="0" applyFont="0" applyFill="0" applyBorder="0" applyAlignment="0" applyProtection="0"/>
    <xf numFmtId="9" fontId="4" fillId="0" borderId="0" applyFont="0" applyFill="0" applyBorder="0" applyAlignment="0" applyProtection="0">
      <alignment vertical="center"/>
    </xf>
    <xf numFmtId="0" fontId="15" fillId="18" borderId="6" applyNumberFormat="0" applyAlignment="0" applyProtection="0">
      <alignment vertical="center"/>
    </xf>
    <xf numFmtId="38" fontId="56" fillId="0" borderId="0" applyFont="0" applyFill="0" applyBorder="0" applyAlignment="0" applyProtection="0"/>
    <xf numFmtId="181" fontId="16" fillId="0" borderId="0" applyFont="0" applyFill="0" applyBorder="0" applyAlignment="0" applyProtection="0"/>
    <xf numFmtId="0" fontId="17" fillId="0" borderId="7" applyNumberFormat="0" applyFill="0" applyAlignment="0" applyProtection="0">
      <alignment vertical="center"/>
    </xf>
    <xf numFmtId="0" fontId="7" fillId="19" borderId="8" applyNumberFormat="0" applyFont="0" applyAlignment="0" applyProtection="0">
      <alignment vertical="center"/>
    </xf>
    <xf numFmtId="0" fontId="67" fillId="0" borderId="0" applyNumberFormat="0" applyFill="0" applyBorder="0" applyAlignment="0" applyProtection="0">
      <alignment vertical="top"/>
      <protection locked="0"/>
    </xf>
    <xf numFmtId="0" fontId="18" fillId="0" borderId="0" applyNumberFormat="0" applyFill="0" applyBorder="0" applyAlignment="0" applyProtection="0">
      <alignment vertical="center"/>
    </xf>
    <xf numFmtId="0" fontId="5" fillId="20" borderId="0" applyNumberFormat="0" applyBorder="0" applyAlignment="0" applyProtection="0">
      <alignment vertical="center"/>
    </xf>
    <xf numFmtId="0" fontId="5" fillId="21" borderId="0" applyNumberFormat="0" applyBorder="0" applyAlignment="0" applyProtection="0">
      <alignment vertical="center"/>
    </xf>
    <xf numFmtId="0" fontId="5" fillId="22" borderId="0" applyNumberFormat="0" applyBorder="0" applyAlignment="0" applyProtection="0">
      <alignment vertical="center"/>
    </xf>
    <xf numFmtId="0" fontId="5" fillId="13" borderId="0" applyNumberFormat="0" applyBorder="0" applyAlignment="0" applyProtection="0">
      <alignment vertical="center"/>
    </xf>
    <xf numFmtId="0" fontId="5" fillId="14" borderId="0" applyNumberFormat="0" applyBorder="0" applyAlignment="0" applyProtection="0">
      <alignment vertical="center"/>
    </xf>
    <xf numFmtId="0" fontId="5" fillId="23" borderId="0" applyNumberFormat="0" applyBorder="0" applyAlignment="0" applyProtection="0">
      <alignment vertical="center"/>
    </xf>
    <xf numFmtId="0" fontId="59" fillId="0" borderId="0">
      <alignment vertical="center"/>
    </xf>
    <xf numFmtId="0" fontId="19" fillId="0" borderId="0" applyNumberFormat="0" applyFill="0" applyBorder="0" applyAlignment="0" applyProtection="0">
      <alignment vertical="center"/>
    </xf>
    <xf numFmtId="0" fontId="20" fillId="0" borderId="9" applyNumberFormat="0" applyFill="0" applyAlignment="0" applyProtection="0">
      <alignment vertical="center"/>
    </xf>
    <xf numFmtId="0" fontId="21" fillId="0" borderId="10" applyNumberFormat="0" applyFill="0" applyAlignment="0" applyProtection="0">
      <alignment vertical="center"/>
    </xf>
    <xf numFmtId="0" fontId="22" fillId="0" borderId="11" applyNumberFormat="0" applyFill="0" applyAlignment="0" applyProtection="0">
      <alignment vertical="center"/>
    </xf>
    <xf numFmtId="0" fontId="22" fillId="0" borderId="0" applyNumberFormat="0" applyFill="0" applyBorder="0" applyAlignment="0" applyProtection="0">
      <alignment vertical="center"/>
    </xf>
    <xf numFmtId="0" fontId="23" fillId="7" borderId="6" applyNumberFormat="0" applyAlignment="0" applyProtection="0">
      <alignment vertical="center"/>
    </xf>
    <xf numFmtId="0" fontId="24" fillId="18" borderId="12" applyNumberFormat="0" applyAlignment="0" applyProtection="0">
      <alignment vertical="center"/>
    </xf>
    <xf numFmtId="0" fontId="25" fillId="24" borderId="13" applyNumberFormat="0" applyAlignment="0" applyProtection="0">
      <alignment vertical="center"/>
    </xf>
    <xf numFmtId="0" fontId="26" fillId="3" borderId="0" applyNumberFormat="0" applyBorder="0" applyAlignment="0" applyProtection="0">
      <alignment vertical="center"/>
    </xf>
    <xf numFmtId="0" fontId="26" fillId="3" borderId="0" applyNumberFormat="0" applyBorder="0" applyAlignment="0" applyProtection="0">
      <alignment vertical="center"/>
    </xf>
    <xf numFmtId="0" fontId="26" fillId="3" borderId="0" applyNumberFormat="0" applyBorder="0" applyAlignment="0" applyProtection="0">
      <alignment vertical="center"/>
    </xf>
    <xf numFmtId="0" fontId="26" fillId="3" borderId="0" applyNumberFormat="0" applyBorder="0" applyAlignment="0" applyProtection="0">
      <alignment vertical="center"/>
    </xf>
    <xf numFmtId="0" fontId="26" fillId="3" borderId="0" applyNumberFormat="0" applyBorder="0" applyAlignment="0" applyProtection="0">
      <alignment vertical="center"/>
    </xf>
    <xf numFmtId="0" fontId="60" fillId="3" borderId="0" applyNumberFormat="0" applyBorder="0" applyAlignment="0" applyProtection="0">
      <alignment vertical="center"/>
    </xf>
    <xf numFmtId="0" fontId="60" fillId="3" borderId="0" applyNumberFormat="0" applyBorder="0" applyAlignment="0" applyProtection="0">
      <alignment vertical="center"/>
    </xf>
    <xf numFmtId="0" fontId="54" fillId="3" borderId="0" applyNumberFormat="0" applyBorder="0" applyAlignment="0" applyProtection="0">
      <alignment vertical="center"/>
    </xf>
    <xf numFmtId="0" fontId="26" fillId="3" borderId="0" applyNumberFormat="0" applyBorder="0" applyAlignment="0" applyProtection="0">
      <alignment vertical="center"/>
    </xf>
    <xf numFmtId="0" fontId="54" fillId="3" borderId="0" applyNumberFormat="0" applyBorder="0" applyAlignment="0" applyProtection="0">
      <alignment vertical="center"/>
    </xf>
    <xf numFmtId="0" fontId="26" fillId="3" borderId="0" applyNumberFormat="0" applyBorder="0" applyAlignment="0" applyProtection="0">
      <alignment vertical="center"/>
    </xf>
    <xf numFmtId="0" fontId="26" fillId="3" borderId="0" applyNumberFormat="0" applyBorder="0" applyAlignment="0" applyProtection="0">
      <alignment vertical="center"/>
    </xf>
    <xf numFmtId="0" fontId="26" fillId="3" borderId="0" applyNumberFormat="0" applyBorder="0" applyAlignment="0" applyProtection="0">
      <alignment vertical="center"/>
    </xf>
    <xf numFmtId="0" fontId="27" fillId="0" borderId="0" applyNumberFormat="0" applyFill="0" applyBorder="0" applyAlignment="0" applyProtection="0">
      <alignment vertical="center"/>
    </xf>
    <xf numFmtId="43" fontId="2" fillId="0" borderId="0" applyFont="0" applyFill="0" applyBorder="0" applyAlignment="0" applyProtection="0">
      <alignment vertical="center"/>
    </xf>
    <xf numFmtId="43" fontId="7" fillId="0" borderId="0" applyFont="0" applyFill="0" applyBorder="0" applyAlignment="0" applyProtection="0"/>
    <xf numFmtId="43" fontId="7" fillId="0" borderId="0" applyFont="0" applyFill="0" applyBorder="0" applyAlignment="0" applyProtection="0"/>
    <xf numFmtId="43" fontId="55" fillId="0" borderId="0" applyFont="0" applyFill="0" applyBorder="0" applyAlignment="0" applyProtection="0">
      <alignment vertical="center"/>
    </xf>
    <xf numFmtId="43" fontId="3" fillId="0" borderId="0" applyNumberFormat="0" applyFont="0" applyFill="0" applyBorder="0" applyAlignment="0" applyProtection="0"/>
    <xf numFmtId="43" fontId="55" fillId="0" borderId="0" applyFont="0" applyFill="0" applyBorder="0" applyAlignment="0" applyProtection="0">
      <alignment vertical="center"/>
    </xf>
    <xf numFmtId="43" fontId="55" fillId="0" borderId="0" applyFont="0" applyFill="0" applyBorder="0" applyAlignment="0" applyProtection="0">
      <alignment vertical="center"/>
    </xf>
    <xf numFmtId="43" fontId="3" fillId="0" borderId="0" applyNumberFormat="0" applyFont="0" applyFill="0" applyBorder="0" applyAlignment="0" applyProtection="0"/>
    <xf numFmtId="43" fontId="55" fillId="0" borderId="0" applyFont="0" applyFill="0" applyBorder="0" applyAlignment="0" applyProtection="0">
      <alignment vertical="center"/>
    </xf>
    <xf numFmtId="43" fontId="55" fillId="0" borderId="0" applyFont="0" applyFill="0" applyBorder="0" applyAlignment="0" applyProtection="0">
      <alignment vertical="center"/>
    </xf>
    <xf numFmtId="43" fontId="3" fillId="0" borderId="0" applyNumberFormat="0" applyFont="0" applyFill="0" applyBorder="0" applyAlignment="0" applyProtection="0"/>
    <xf numFmtId="43" fontId="3" fillId="0" borderId="0" applyNumberFormat="0" applyFont="0" applyFill="0" applyBorder="0" applyAlignment="0" applyProtection="0"/>
    <xf numFmtId="43" fontId="3" fillId="0" borderId="0" applyNumberFormat="0" applyFont="0" applyFill="0" applyBorder="0" applyAlignment="0" applyProtection="0"/>
    <xf numFmtId="43" fontId="4" fillId="0" borderId="0" applyFont="0" applyFill="0" applyBorder="0" applyAlignment="0" applyProtection="0">
      <alignment vertical="center"/>
    </xf>
    <xf numFmtId="43" fontId="57"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3" fillId="0" borderId="0" applyNumberFormat="0" applyFont="0" applyFill="0" applyBorder="0" applyAlignment="0" applyProtection="0"/>
    <xf numFmtId="43" fontId="4" fillId="0" borderId="0" applyFont="0" applyFill="0" applyBorder="0" applyAlignment="0" applyProtection="0">
      <alignment vertical="center"/>
    </xf>
    <xf numFmtId="43" fontId="4" fillId="0" borderId="0" applyFont="0" applyFill="0" applyBorder="0" applyAlignment="0" applyProtection="0">
      <alignment vertical="center"/>
    </xf>
    <xf numFmtId="43" fontId="4" fillId="0" borderId="0" applyFont="0" applyFill="0" applyBorder="0" applyAlignment="0" applyProtection="0">
      <alignment vertical="center"/>
    </xf>
    <xf numFmtId="41" fontId="7" fillId="0" borderId="0" applyFont="0" applyFill="0" applyBorder="0" applyAlignment="0" applyProtection="0">
      <alignment vertical="center"/>
    </xf>
    <xf numFmtId="41" fontId="7" fillId="0" borderId="0" applyFont="0" applyFill="0" applyBorder="0" applyAlignment="0" applyProtection="0">
      <alignment vertical="center"/>
    </xf>
    <xf numFmtId="41" fontId="11" fillId="0" borderId="0" applyFont="0" applyFill="0" applyBorder="0" applyAlignment="0" applyProtection="0"/>
    <xf numFmtId="41" fontId="11" fillId="0" borderId="0" applyFont="0" applyFill="0" applyBorder="0" applyAlignment="0" applyProtection="0"/>
    <xf numFmtId="6" fontId="16" fillId="0" borderId="0" applyFont="0" applyFill="0" applyBorder="0" applyAlignment="0" applyProtection="0"/>
    <xf numFmtId="43" fontId="1" fillId="0" borderId="0" applyFont="0" applyFill="0" applyBorder="0" applyAlignment="0" applyProtection="0">
      <alignment vertical="center"/>
    </xf>
    <xf numFmtId="213" fontId="7" fillId="0" borderId="0" applyFont="0" applyFill="0" applyBorder="0" applyAlignment="0" applyProtection="0">
      <alignment vertical="center"/>
    </xf>
    <xf numFmtId="0" fontId="65" fillId="0" borderId="0">
      <alignment vertical="center"/>
    </xf>
    <xf numFmtId="0" fontId="113" fillId="0" borderId="0">
      <alignment vertical="center"/>
    </xf>
    <xf numFmtId="0" fontId="65" fillId="0" borderId="0">
      <alignment vertical="center"/>
    </xf>
    <xf numFmtId="0" fontId="114" fillId="0" borderId="0">
      <alignment vertical="center"/>
    </xf>
    <xf numFmtId="0" fontId="11" fillId="0" borderId="0"/>
    <xf numFmtId="0" fontId="7" fillId="0" borderId="0">
      <alignment vertical="center"/>
    </xf>
    <xf numFmtId="43" fontId="7" fillId="0" borderId="0" applyFont="0" applyFill="0" applyBorder="0" applyAlignment="0" applyProtection="0"/>
    <xf numFmtId="43" fontId="7" fillId="0" borderId="0" applyFont="0" applyFill="0" applyBorder="0" applyAlignment="0" applyProtection="0">
      <alignment vertical="center"/>
    </xf>
    <xf numFmtId="43" fontId="55" fillId="0" borderId="0" applyFont="0" applyFill="0" applyBorder="0" applyAlignment="0" applyProtection="0">
      <alignment vertical="center"/>
    </xf>
    <xf numFmtId="43" fontId="55" fillId="0" borderId="0" applyFont="0" applyFill="0" applyBorder="0" applyAlignment="0" applyProtection="0">
      <alignment vertical="center"/>
    </xf>
    <xf numFmtId="43" fontId="55" fillId="0" borderId="0" applyFont="0" applyFill="0" applyBorder="0" applyAlignment="0" applyProtection="0">
      <alignment vertical="center"/>
    </xf>
    <xf numFmtId="43" fontId="55" fillId="0" borderId="0" applyFont="0" applyFill="0" applyBorder="0" applyAlignment="0" applyProtection="0">
      <alignment vertical="center"/>
    </xf>
    <xf numFmtId="43" fontId="55" fillId="0" borderId="0" applyFont="0" applyFill="0" applyBorder="0" applyAlignment="0" applyProtection="0">
      <alignment vertical="center"/>
    </xf>
    <xf numFmtId="43" fontId="55" fillId="0" borderId="0" applyFont="0" applyFill="0" applyBorder="0" applyAlignment="0" applyProtection="0">
      <alignment vertical="center"/>
    </xf>
    <xf numFmtId="43" fontId="55" fillId="0" borderId="0" applyFont="0" applyFill="0" applyBorder="0" applyAlignment="0" applyProtection="0">
      <alignment vertical="center"/>
    </xf>
    <xf numFmtId="43" fontId="55" fillId="0" borderId="0" applyFont="0" applyFill="0" applyBorder="0" applyAlignment="0" applyProtection="0">
      <alignment vertical="center"/>
    </xf>
    <xf numFmtId="43" fontId="55" fillId="0" borderId="0" applyFont="0" applyFill="0" applyBorder="0" applyAlignment="0" applyProtection="0">
      <alignment vertical="center"/>
    </xf>
    <xf numFmtId="43" fontId="55" fillId="0" borderId="0" applyFont="0" applyFill="0" applyBorder="0" applyAlignment="0" applyProtection="0">
      <alignment vertical="center"/>
    </xf>
    <xf numFmtId="43" fontId="7" fillId="0" borderId="0" applyFont="0" applyFill="0" applyBorder="0" applyAlignment="0" applyProtection="0">
      <alignment vertical="center"/>
    </xf>
    <xf numFmtId="43" fontId="55" fillId="0" borderId="0" applyFont="0" applyFill="0" applyBorder="0" applyAlignment="0" applyProtection="0">
      <alignment vertical="center"/>
    </xf>
    <xf numFmtId="43" fontId="55" fillId="0" borderId="0" applyFont="0" applyFill="0" applyBorder="0" applyAlignment="0" applyProtection="0">
      <alignment vertical="center"/>
    </xf>
    <xf numFmtId="43" fontId="55" fillId="0" borderId="0" applyFont="0" applyFill="0" applyBorder="0" applyAlignment="0" applyProtection="0">
      <alignment vertical="center"/>
    </xf>
    <xf numFmtId="43" fontId="55" fillId="0" borderId="0" applyFont="0" applyFill="0" applyBorder="0" applyAlignment="0" applyProtection="0">
      <alignment vertical="center"/>
    </xf>
    <xf numFmtId="43" fontId="55" fillId="0" borderId="0" applyFont="0" applyFill="0" applyBorder="0" applyAlignment="0" applyProtection="0">
      <alignment vertical="center"/>
    </xf>
    <xf numFmtId="43" fontId="55" fillId="0" borderId="0" applyFont="0" applyFill="0" applyBorder="0" applyAlignment="0" applyProtection="0">
      <alignment vertical="center"/>
    </xf>
    <xf numFmtId="43" fontId="55" fillId="0" borderId="0" applyFont="0" applyFill="0" applyBorder="0" applyAlignment="0" applyProtection="0">
      <alignment vertical="center"/>
    </xf>
    <xf numFmtId="43" fontId="55" fillId="0" borderId="0" applyFont="0" applyFill="0" applyBorder="0" applyAlignment="0" applyProtection="0">
      <alignment vertical="center"/>
    </xf>
    <xf numFmtId="43" fontId="7" fillId="0" borderId="0" applyFont="0" applyFill="0" applyBorder="0" applyAlignment="0" applyProtection="0">
      <alignment vertical="center"/>
    </xf>
    <xf numFmtId="43" fontId="7" fillId="0" borderId="0" applyFont="0" applyFill="0" applyBorder="0" applyAlignment="0" applyProtection="0">
      <alignment vertical="center"/>
    </xf>
    <xf numFmtId="43" fontId="55" fillId="0" borderId="0" applyFont="0" applyFill="0" applyBorder="0" applyAlignment="0" applyProtection="0">
      <alignment vertical="center"/>
    </xf>
    <xf numFmtId="43" fontId="55" fillId="0" borderId="0" applyFont="0" applyFill="0" applyBorder="0" applyAlignment="0" applyProtection="0">
      <alignment vertical="center"/>
    </xf>
    <xf numFmtId="43" fontId="7" fillId="0" borderId="0" applyFont="0" applyFill="0" applyBorder="0" applyAlignment="0" applyProtection="0">
      <alignment vertical="center"/>
    </xf>
    <xf numFmtId="43" fontId="7" fillId="0" borderId="0" applyFont="0" applyFill="0" applyBorder="0" applyAlignment="0" applyProtection="0">
      <alignment vertical="center"/>
    </xf>
    <xf numFmtId="43" fontId="55" fillId="0" borderId="0" applyFont="0" applyFill="0" applyBorder="0" applyAlignment="0" applyProtection="0">
      <alignment vertical="center"/>
    </xf>
    <xf numFmtId="43" fontId="7" fillId="0" borderId="0" applyFont="0" applyFill="0" applyBorder="0" applyAlignment="0" applyProtection="0">
      <alignment vertical="center"/>
    </xf>
    <xf numFmtId="43" fontId="55" fillId="0" borderId="0" applyFont="0" applyFill="0" applyBorder="0" applyAlignment="0" applyProtection="0">
      <alignment vertical="center"/>
    </xf>
    <xf numFmtId="43" fontId="55" fillId="0" borderId="0" applyFont="0" applyFill="0" applyBorder="0" applyAlignment="0" applyProtection="0">
      <alignment vertical="center"/>
    </xf>
    <xf numFmtId="43" fontId="55" fillId="0" borderId="0" applyFont="0" applyFill="0" applyBorder="0" applyAlignment="0" applyProtection="0">
      <alignment vertical="center"/>
    </xf>
    <xf numFmtId="43" fontId="55" fillId="0" borderId="0" applyFont="0" applyFill="0" applyBorder="0" applyAlignment="0" applyProtection="0">
      <alignment vertical="center"/>
    </xf>
    <xf numFmtId="43" fontId="55" fillId="0" borderId="0" applyFont="0" applyFill="0" applyBorder="0" applyAlignment="0" applyProtection="0">
      <alignment vertical="center"/>
    </xf>
    <xf numFmtId="43" fontId="55" fillId="0" borderId="0" applyFont="0" applyFill="0" applyBorder="0" applyAlignment="0" applyProtection="0">
      <alignment vertical="center"/>
    </xf>
    <xf numFmtId="43" fontId="55" fillId="0" borderId="0" applyFont="0" applyFill="0" applyBorder="0" applyAlignment="0" applyProtection="0">
      <alignment vertical="center"/>
    </xf>
    <xf numFmtId="43" fontId="55" fillId="0" borderId="0" applyFont="0" applyFill="0" applyBorder="0" applyAlignment="0" applyProtection="0">
      <alignment vertical="center"/>
    </xf>
    <xf numFmtId="43" fontId="55" fillId="0" borderId="0" applyFont="0" applyFill="0" applyBorder="0" applyAlignment="0" applyProtection="0">
      <alignment vertical="center"/>
    </xf>
    <xf numFmtId="43" fontId="55" fillId="0" borderId="0" applyFont="0" applyFill="0" applyBorder="0" applyAlignment="0" applyProtection="0">
      <alignment vertical="center"/>
    </xf>
    <xf numFmtId="43" fontId="55" fillId="0" borderId="0" applyFont="0" applyFill="0" applyBorder="0" applyAlignment="0" applyProtection="0">
      <alignment vertical="center"/>
    </xf>
    <xf numFmtId="43" fontId="55" fillId="0" borderId="0" applyFont="0" applyFill="0" applyBorder="0" applyAlignment="0" applyProtection="0">
      <alignment vertical="center"/>
    </xf>
    <xf numFmtId="43" fontId="55" fillId="0" borderId="0" applyFont="0" applyFill="0" applyBorder="0" applyAlignment="0" applyProtection="0">
      <alignment vertical="center"/>
    </xf>
    <xf numFmtId="43" fontId="55" fillId="0" borderId="0" applyFont="0" applyFill="0" applyBorder="0" applyAlignment="0" applyProtection="0">
      <alignment vertical="center"/>
    </xf>
    <xf numFmtId="43" fontId="55" fillId="0" borderId="0" applyFont="0" applyFill="0" applyBorder="0" applyAlignment="0" applyProtection="0">
      <alignment vertical="center"/>
    </xf>
    <xf numFmtId="43" fontId="55" fillId="0" borderId="0" applyFont="0" applyFill="0" applyBorder="0" applyAlignment="0" applyProtection="0">
      <alignment vertical="center"/>
    </xf>
    <xf numFmtId="43" fontId="55" fillId="0" borderId="0" applyFont="0" applyFill="0" applyBorder="0" applyAlignment="0" applyProtection="0">
      <alignment vertical="center"/>
    </xf>
    <xf numFmtId="43" fontId="55" fillId="0" borderId="0" applyFont="0" applyFill="0" applyBorder="0" applyAlignment="0" applyProtection="0">
      <alignment vertical="center"/>
    </xf>
    <xf numFmtId="43" fontId="55" fillId="0" borderId="0" applyFont="0" applyFill="0" applyBorder="0" applyAlignment="0" applyProtection="0">
      <alignment vertical="center"/>
    </xf>
    <xf numFmtId="43" fontId="7" fillId="0" borderId="0" applyFont="0" applyFill="0" applyBorder="0" applyAlignment="0" applyProtection="0">
      <alignment vertical="center"/>
    </xf>
    <xf numFmtId="43" fontId="7" fillId="0" borderId="0" applyFont="0" applyFill="0" applyBorder="0" applyAlignment="0" applyProtection="0">
      <alignment vertical="center"/>
    </xf>
    <xf numFmtId="43" fontId="55" fillId="0" borderId="0" applyFont="0" applyFill="0" applyBorder="0" applyAlignment="0" applyProtection="0">
      <alignment vertical="center"/>
    </xf>
    <xf numFmtId="43" fontId="55" fillId="0" borderId="0" applyFont="0" applyFill="0" applyBorder="0" applyAlignment="0" applyProtection="0">
      <alignment vertical="center"/>
    </xf>
    <xf numFmtId="43" fontId="7" fillId="0" borderId="0" applyFont="0" applyFill="0" applyBorder="0" applyAlignment="0" applyProtection="0">
      <alignment vertical="center"/>
    </xf>
    <xf numFmtId="43" fontId="7" fillId="0" borderId="0" applyFont="0" applyFill="0" applyBorder="0" applyAlignment="0" applyProtection="0">
      <alignment vertical="center"/>
    </xf>
    <xf numFmtId="43" fontId="55" fillId="0" borderId="0" applyFont="0" applyFill="0" applyBorder="0" applyAlignment="0" applyProtection="0">
      <alignment vertical="center"/>
    </xf>
    <xf numFmtId="43" fontId="7" fillId="0" borderId="0" applyFont="0" applyFill="0" applyBorder="0" applyAlignment="0" applyProtection="0">
      <alignment vertical="center"/>
    </xf>
    <xf numFmtId="43" fontId="55" fillId="0" borderId="0" applyFont="0" applyFill="0" applyBorder="0" applyAlignment="0" applyProtection="0">
      <alignment vertical="center"/>
    </xf>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4" fillId="0" borderId="0" applyFont="0" applyFill="0" applyBorder="0" applyAlignment="0" applyProtection="0">
      <alignment vertical="center"/>
    </xf>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alignment vertical="center"/>
    </xf>
    <xf numFmtId="41" fontId="7" fillId="0" borderId="0" applyFont="0" applyFill="0" applyBorder="0" applyAlignment="0" applyProtection="0">
      <alignment vertical="center"/>
    </xf>
    <xf numFmtId="41" fontId="7" fillId="0" borderId="0" applyFont="0" applyFill="0" applyBorder="0" applyAlignment="0" applyProtection="0">
      <alignment vertical="center"/>
    </xf>
    <xf numFmtId="41" fontId="7" fillId="0" borderId="0" applyFont="0" applyFill="0" applyBorder="0" applyAlignment="0" applyProtection="0">
      <alignment vertical="center"/>
    </xf>
    <xf numFmtId="41" fontId="7" fillId="0" borderId="0" applyFont="0" applyFill="0" applyBorder="0" applyAlignment="0" applyProtection="0">
      <alignment vertical="center"/>
    </xf>
    <xf numFmtId="41" fontId="7" fillId="0" borderId="0" applyFont="0" applyFill="0" applyBorder="0" applyAlignment="0" applyProtection="0">
      <alignment vertical="center"/>
    </xf>
    <xf numFmtId="41" fontId="7" fillId="0" borderId="0" applyFont="0" applyFill="0" applyBorder="0" applyAlignment="0" applyProtection="0">
      <alignment vertical="center"/>
    </xf>
    <xf numFmtId="41" fontId="7" fillId="0" borderId="0" applyFont="0" applyFill="0" applyBorder="0" applyAlignment="0" applyProtection="0">
      <alignment vertical="center"/>
    </xf>
    <xf numFmtId="41" fontId="7" fillId="0" borderId="0" applyFont="0" applyFill="0" applyBorder="0" applyAlignment="0" applyProtection="0">
      <alignment vertical="center"/>
    </xf>
    <xf numFmtId="41" fontId="7" fillId="0" borderId="0" applyFont="0" applyFill="0" applyBorder="0" applyAlignment="0" applyProtection="0">
      <alignment vertical="center"/>
    </xf>
    <xf numFmtId="41" fontId="7" fillId="0" borderId="0" applyFont="0" applyFill="0" applyBorder="0" applyAlignment="0" applyProtection="0">
      <alignment vertical="center"/>
    </xf>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7" fillId="0" borderId="0" applyFont="0" applyFill="0" applyBorder="0" applyAlignment="0" applyProtection="0">
      <alignment vertical="center"/>
    </xf>
    <xf numFmtId="41" fontId="7" fillId="0" borderId="0" applyFont="0" applyFill="0" applyBorder="0" applyAlignment="0" applyProtection="0">
      <alignment vertical="center"/>
    </xf>
    <xf numFmtId="41" fontId="7" fillId="0" borderId="0" applyFont="0" applyFill="0" applyBorder="0" applyAlignment="0" applyProtection="0">
      <alignment vertical="center"/>
    </xf>
    <xf numFmtId="41" fontId="7" fillId="0" borderId="0" applyFont="0" applyFill="0" applyBorder="0" applyAlignment="0" applyProtection="0">
      <alignment vertical="center"/>
    </xf>
    <xf numFmtId="41" fontId="7" fillId="0" borderId="0" applyFont="0" applyFill="0" applyBorder="0" applyAlignment="0" applyProtection="0">
      <alignment vertical="center"/>
    </xf>
    <xf numFmtId="41" fontId="7" fillId="0" borderId="0" applyFont="0" applyFill="0" applyBorder="0" applyAlignment="0" applyProtection="0">
      <alignment vertical="center"/>
    </xf>
    <xf numFmtId="41" fontId="7" fillId="0" borderId="0" applyFont="0" applyFill="0" applyBorder="0" applyAlignment="0" applyProtection="0">
      <alignment vertical="center"/>
    </xf>
    <xf numFmtId="41" fontId="7" fillId="0" borderId="0" applyFont="0" applyFill="0" applyBorder="0" applyAlignment="0" applyProtection="0">
      <alignment vertical="center"/>
    </xf>
    <xf numFmtId="41" fontId="7" fillId="0" borderId="0" applyFont="0" applyFill="0" applyBorder="0" applyAlignment="0" applyProtection="0">
      <alignment vertical="center"/>
    </xf>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alignment vertical="center"/>
    </xf>
    <xf numFmtId="6" fontId="16" fillId="0" borderId="0" applyFont="0" applyFill="0" applyBorder="0" applyAlignment="0" applyProtection="0"/>
    <xf numFmtId="6" fontId="16" fillId="0" borderId="0" applyFont="0" applyFill="0" applyBorder="0" applyAlignment="0" applyProtection="0"/>
    <xf numFmtId="6" fontId="16" fillId="0" borderId="0" applyFont="0" applyFill="0" applyBorder="0" applyAlignment="0" applyProtection="0"/>
    <xf numFmtId="6" fontId="16" fillId="0" borderId="0" applyFont="0" applyFill="0" applyBorder="0" applyAlignment="0" applyProtection="0"/>
    <xf numFmtId="0" fontId="7" fillId="0" borderId="0">
      <alignment vertical="center"/>
    </xf>
  </cellStyleXfs>
  <cellXfs count="3046">
    <xf numFmtId="0" fontId="0" fillId="0" borderId="0" xfId="0"/>
    <xf numFmtId="0" fontId="41" fillId="0" borderId="0" xfId="128" applyFont="1" applyAlignment="1">
      <alignment horizontal="centerContinuous"/>
    </xf>
    <xf numFmtId="0" fontId="29" fillId="0" borderId="0" xfId="128" applyFont="1" applyAlignment="1">
      <alignment horizontal="centerContinuous"/>
    </xf>
    <xf numFmtId="0" fontId="29" fillId="0" borderId="0" xfId="128" applyFont="1"/>
    <xf numFmtId="0" fontId="45" fillId="0" borderId="0" xfId="128" applyFont="1" applyAlignment="1">
      <alignment horizontal="centerContinuous"/>
    </xf>
    <xf numFmtId="0" fontId="46" fillId="0" borderId="0" xfId="128" applyFont="1" applyAlignment="1">
      <alignment horizontal="centerContinuous"/>
    </xf>
    <xf numFmtId="0" fontId="47" fillId="0" borderId="0" xfId="128" applyFont="1"/>
    <xf numFmtId="49" fontId="72" fillId="0" borderId="138" xfId="52" applyNumberFormat="1" applyFont="1" applyBorder="1" applyAlignment="1">
      <alignment horizontal="center" vertical="center" wrapText="1"/>
    </xf>
    <xf numFmtId="49" fontId="72" fillId="0" borderId="32" xfId="52" applyNumberFormat="1" applyFont="1" applyBorder="1" applyAlignment="1">
      <alignment horizontal="center" vertical="center" wrapText="1"/>
    </xf>
    <xf numFmtId="0" fontId="72" fillId="0" borderId="32" xfId="124" applyFont="1" applyBorder="1" applyAlignment="1">
      <alignment horizontal="center" vertical="center" wrapText="1"/>
    </xf>
    <xf numFmtId="0" fontId="66" fillId="0" borderId="32" xfId="124" applyFont="1" applyBorder="1" applyAlignment="1">
      <alignment horizontal="center" vertical="center" wrapText="1"/>
    </xf>
    <xf numFmtId="0" fontId="72" fillId="0" borderId="111" xfId="61" applyFont="1" applyBorder="1" applyAlignment="1">
      <alignment horizontal="center" vertical="center" wrapText="1"/>
    </xf>
    <xf numFmtId="0" fontId="72" fillId="0" borderId="175" xfId="61" applyFont="1" applyBorder="1" applyAlignment="1">
      <alignment horizontal="center" vertical="center" wrapText="1"/>
    </xf>
    <xf numFmtId="0" fontId="66" fillId="0" borderId="0" xfId="128" applyFont="1"/>
    <xf numFmtId="0" fontId="72" fillId="0" borderId="0" xfId="124" applyFont="1" applyAlignment="1">
      <alignment vertical="center" wrapText="1"/>
    </xf>
    <xf numFmtId="0" fontId="73" fillId="0" borderId="0" xfId="92" applyFont="1">
      <alignment vertical="center"/>
    </xf>
    <xf numFmtId="0" fontId="73" fillId="0" borderId="0" xfId="104" applyFont="1"/>
    <xf numFmtId="0" fontId="72" fillId="0" borderId="3" xfId="124" applyFont="1" applyBorder="1" applyAlignment="1">
      <alignment vertical="center" wrapText="1"/>
    </xf>
    <xf numFmtId="0" fontId="73" fillId="0" borderId="0" xfId="98" applyFont="1"/>
    <xf numFmtId="0" fontId="73" fillId="0" borderId="0" xfId="93" applyFont="1"/>
    <xf numFmtId="0" fontId="73" fillId="0" borderId="0" xfId="106" applyFont="1"/>
    <xf numFmtId="0" fontId="72" fillId="0" borderId="0" xfId="0" applyFont="1" applyAlignment="1">
      <alignment wrapText="1"/>
    </xf>
    <xf numFmtId="0" fontId="66" fillId="0" borderId="0" xfId="124" applyFont="1">
      <alignment vertical="center"/>
    </xf>
    <xf numFmtId="0" fontId="74" fillId="0" borderId="0" xfId="0" applyFont="1"/>
    <xf numFmtId="0" fontId="72" fillId="0" borderId="0" xfId="107" applyFont="1" applyAlignment="1">
      <alignment vertical="center" wrapText="1"/>
    </xf>
    <xf numFmtId="0" fontId="75" fillId="0" borderId="0" xfId="61" applyFont="1"/>
    <xf numFmtId="0" fontId="75" fillId="0" borderId="0" xfId="137" applyFont="1" applyAlignment="1">
      <alignment vertical="center"/>
    </xf>
    <xf numFmtId="0" fontId="76" fillId="0" borderId="0" xfId="124" applyFont="1">
      <alignment vertical="center"/>
    </xf>
    <xf numFmtId="0" fontId="72" fillId="0" borderId="0" xfId="166" applyFont="1" applyAlignment="1">
      <alignment vertical="center"/>
    </xf>
    <xf numFmtId="0" fontId="75" fillId="0" borderId="0" xfId="0" applyFont="1"/>
    <xf numFmtId="0" fontId="76" fillId="0" borderId="0" xfId="0" applyFont="1"/>
    <xf numFmtId="0" fontId="76" fillId="0" borderId="0" xfId="93" applyFont="1" applyAlignment="1">
      <alignment vertical="center"/>
    </xf>
    <xf numFmtId="0" fontId="74" fillId="0" borderId="0" xfId="52" applyFont="1"/>
    <xf numFmtId="0" fontId="66" fillId="0" borderId="0" xfId="0" applyFont="1"/>
    <xf numFmtId="0" fontId="77" fillId="0" borderId="0" xfId="0" applyFont="1"/>
    <xf numFmtId="0" fontId="76" fillId="0" borderId="0" xfId="105" applyFont="1" applyAlignment="1">
      <alignment vertical="center"/>
    </xf>
    <xf numFmtId="0" fontId="72" fillId="0" borderId="0" xfId="61" applyFont="1"/>
    <xf numFmtId="0" fontId="73" fillId="0" borderId="0" xfId="0" applyFont="1"/>
    <xf numFmtId="0" fontId="72" fillId="0" borderId="0" xfId="124" applyFont="1" applyAlignment="1">
      <alignment horizontal="left" wrapText="1"/>
    </xf>
    <xf numFmtId="0" fontId="72" fillId="0" borderId="0" xfId="141" applyFont="1" applyAlignment="1">
      <alignment horizontal="right"/>
    </xf>
    <xf numFmtId="0" fontId="72" fillId="0" borderId="0" xfId="0" applyFont="1" applyAlignment="1">
      <alignment vertical="center" wrapText="1"/>
    </xf>
    <xf numFmtId="0" fontId="72" fillId="0" borderId="0" xfId="93" applyFont="1" applyAlignment="1">
      <alignment horizontal="center" vertical="center" wrapText="1"/>
    </xf>
    <xf numFmtId="0" fontId="72" fillId="0" borderId="0" xfId="96" applyFont="1" applyAlignment="1">
      <alignment vertical="center" wrapText="1"/>
    </xf>
    <xf numFmtId="0" fontId="73" fillId="0" borderId="0" xfId="144" applyFont="1"/>
    <xf numFmtId="0" fontId="73" fillId="0" borderId="0" xfId="144" applyFont="1" applyAlignment="1">
      <alignment horizontal="right"/>
    </xf>
    <xf numFmtId="0" fontId="73" fillId="0" borderId="0" xfId="110" applyFont="1"/>
    <xf numFmtId="0" fontId="73" fillId="0" borderId="0" xfId="109" applyFont="1"/>
    <xf numFmtId="0" fontId="73" fillId="0" borderId="0" xfId="158" applyFont="1"/>
    <xf numFmtId="0" fontId="73" fillId="0" borderId="0" xfId="153" applyFont="1" applyAlignment="1">
      <alignment vertical="center"/>
    </xf>
    <xf numFmtId="179" fontId="73" fillId="0" borderId="0" xfId="158" applyNumberFormat="1" applyFont="1"/>
    <xf numFmtId="0" fontId="73" fillId="0" borderId="0" xfId="142" applyFont="1"/>
    <xf numFmtId="0" fontId="73" fillId="0" borderId="0" xfId="155" applyFont="1"/>
    <xf numFmtId="179" fontId="73" fillId="0" borderId="0" xfId="142" applyNumberFormat="1" applyFont="1"/>
    <xf numFmtId="179" fontId="73" fillId="0" borderId="0" xfId="155" applyNumberFormat="1" applyFont="1"/>
    <xf numFmtId="0" fontId="73" fillId="0" borderId="0" xfId="140" applyFont="1" applyAlignment="1">
      <alignment horizontal="left" vertical="center"/>
    </xf>
    <xf numFmtId="0" fontId="76" fillId="0" borderId="0" xfId="140" applyFont="1" applyAlignment="1">
      <alignment horizontal="left" vertical="center"/>
    </xf>
    <xf numFmtId="0" fontId="76" fillId="0" borderId="0" xfId="153" applyFont="1" applyAlignment="1">
      <alignment vertical="center"/>
    </xf>
    <xf numFmtId="0" fontId="73" fillId="0" borderId="0" xfId="136" applyFont="1" applyAlignment="1">
      <alignment vertical="center"/>
    </xf>
    <xf numFmtId="0" fontId="73" fillId="0" borderId="0" xfId="0" applyFont="1" applyAlignment="1">
      <alignment horizontal="left" vertical="center"/>
    </xf>
    <xf numFmtId="0" fontId="76" fillId="0" borderId="0" xfId="107" applyFont="1" applyAlignment="1">
      <alignment vertical="center"/>
    </xf>
    <xf numFmtId="0" fontId="76" fillId="0" borderId="0" xfId="107" applyFont="1"/>
    <xf numFmtId="0" fontId="76" fillId="0" borderId="0" xfId="51" applyFont="1">
      <alignment vertical="center"/>
    </xf>
    <xf numFmtId="0" fontId="72" fillId="0" borderId="0" xfId="115" applyFont="1" applyAlignment="1">
      <alignment vertical="center" wrapText="1"/>
    </xf>
    <xf numFmtId="0" fontId="78" fillId="0" borderId="0" xfId="145" applyFont="1" applyAlignment="1">
      <alignment horizontal="center" vertical="center" wrapText="1"/>
    </xf>
    <xf numFmtId="0" fontId="72" fillId="0" borderId="0" xfId="129" applyFont="1" applyAlignment="1">
      <alignment vertical="center" wrapText="1"/>
    </xf>
    <xf numFmtId="0" fontId="72" fillId="0" borderId="0" xfId="116" applyFont="1" applyAlignment="1">
      <alignment vertical="center" wrapText="1"/>
    </xf>
    <xf numFmtId="0" fontId="79" fillId="0" borderId="0" xfId="161" applyFont="1"/>
    <xf numFmtId="0" fontId="79" fillId="0" borderId="0" xfId="161" applyFont="1" applyAlignment="1">
      <alignment horizontal="left" vertical="center"/>
    </xf>
    <xf numFmtId="0" fontId="73" fillId="0" borderId="0" xfId="107" applyFont="1"/>
    <xf numFmtId="0" fontId="72" fillId="0" borderId="18" xfId="0" applyFont="1" applyBorder="1" applyAlignment="1">
      <alignment horizontal="left" vertical="center" wrapText="1"/>
    </xf>
    <xf numFmtId="0" fontId="72" fillId="0" borderId="0" xfId="0" applyFont="1"/>
    <xf numFmtId="0" fontId="80" fillId="0" borderId="18" xfId="0" applyFont="1" applyBorder="1" applyAlignment="1">
      <alignment horizontal="center" vertical="center" wrapText="1"/>
    </xf>
    <xf numFmtId="0" fontId="72" fillId="0" borderId="0" xfId="124" applyFont="1" applyProtection="1">
      <alignment vertical="center"/>
      <protection locked="0"/>
    </xf>
    <xf numFmtId="0" fontId="72" fillId="0" borderId="0" xfId="93" applyFont="1" applyAlignment="1" applyProtection="1">
      <alignment horizontal="center" vertical="center" wrapText="1"/>
      <protection locked="0"/>
    </xf>
    <xf numFmtId="0" fontId="82" fillId="0" borderId="0" xfId="124" applyFont="1" applyAlignment="1">
      <alignment horizontal="left" vertical="center"/>
    </xf>
    <xf numFmtId="0" fontId="72" fillId="0" borderId="0" xfId="93" applyFont="1" applyAlignment="1">
      <alignment vertical="center" wrapText="1"/>
    </xf>
    <xf numFmtId="199" fontId="72" fillId="0" borderId="0" xfId="61" applyNumberFormat="1" applyFont="1" applyAlignment="1">
      <alignment horizontal="right" vertical="center" wrapText="1"/>
    </xf>
    <xf numFmtId="0" fontId="80" fillId="0" borderId="235" xfId="124" applyFont="1" applyBorder="1" applyAlignment="1">
      <alignment horizontal="center" vertical="center" wrapText="1"/>
    </xf>
    <xf numFmtId="0" fontId="80" fillId="0" borderId="134" xfId="124" applyFont="1" applyBorder="1" applyAlignment="1">
      <alignment horizontal="center" vertical="center" wrapText="1"/>
    </xf>
    <xf numFmtId="0" fontId="80" fillId="0" borderId="236" xfId="124" applyFont="1" applyBorder="1" applyAlignment="1">
      <alignment horizontal="center" vertical="center" wrapText="1"/>
    </xf>
    <xf numFmtId="0" fontId="72" fillId="0" borderId="138" xfId="61" applyFont="1" applyBorder="1" applyAlignment="1">
      <alignment horizontal="center" vertical="center" wrapText="1"/>
    </xf>
    <xf numFmtId="0" fontId="72" fillId="0" borderId="32" xfId="61" applyFont="1" applyBorder="1" applyAlignment="1">
      <alignment horizontal="center" vertical="center" wrapText="1"/>
    </xf>
    <xf numFmtId="177" fontId="77" fillId="0" borderId="32" xfId="181" applyFont="1" applyFill="1" applyBorder="1" applyAlignment="1" applyProtection="1">
      <alignment horizontal="center" vertical="center" wrapText="1"/>
      <protection locked="0"/>
    </xf>
    <xf numFmtId="177" fontId="77" fillId="0" borderId="32" xfId="181" applyFont="1" applyFill="1" applyBorder="1" applyAlignment="1">
      <alignment horizontal="center" vertical="center" wrapText="1"/>
    </xf>
    <xf numFmtId="9" fontId="72" fillId="0" borderId="32" xfId="214" applyFont="1" applyFill="1" applyBorder="1" applyAlignment="1">
      <alignment horizontal="center" vertical="center" wrapText="1"/>
    </xf>
    <xf numFmtId="200" fontId="72" fillId="0" borderId="32" xfId="272" applyNumberFormat="1" applyFont="1" applyFill="1" applyBorder="1" applyAlignment="1">
      <alignment horizontal="center" vertical="center" wrapText="1"/>
    </xf>
    <xf numFmtId="0" fontId="80" fillId="0" borderId="237" xfId="124" applyFont="1" applyBorder="1" applyAlignment="1">
      <alignment horizontal="center" vertical="center" wrapText="1"/>
    </xf>
    <xf numFmtId="191" fontId="72" fillId="0" borderId="278" xfId="52" applyNumberFormat="1" applyFont="1" applyBorder="1" applyAlignment="1">
      <alignment horizontal="left" vertical="center" wrapText="1"/>
    </xf>
    <xf numFmtId="0" fontId="72" fillId="0" borderId="234" xfId="124" applyFont="1" applyBorder="1" applyAlignment="1">
      <alignment horizontal="center" vertical="center" wrapText="1"/>
    </xf>
    <xf numFmtId="0" fontId="72" fillId="0" borderId="138" xfId="50" quotePrefix="1" applyFont="1" applyBorder="1" applyAlignment="1">
      <alignment horizontal="center" vertical="center" wrapText="1"/>
    </xf>
    <xf numFmtId="177" fontId="77" fillId="0" borderId="182" xfId="181" applyFont="1" applyFill="1" applyBorder="1" applyAlignment="1">
      <alignment horizontal="center" vertical="center" wrapText="1"/>
    </xf>
    <xf numFmtId="0" fontId="72" fillId="0" borderId="182" xfId="124" applyFont="1" applyBorder="1" applyAlignment="1">
      <alignment horizontal="center" vertical="center" wrapText="1"/>
    </xf>
    <xf numFmtId="200" fontId="72" fillId="0" borderId="182" xfId="272" applyNumberFormat="1" applyFont="1" applyFill="1" applyBorder="1" applyAlignment="1">
      <alignment horizontal="center" vertical="center" wrapText="1"/>
    </xf>
    <xf numFmtId="0" fontId="72" fillId="0" borderId="139" xfId="61" applyFont="1" applyBorder="1" applyAlignment="1">
      <alignment horizontal="center" vertical="center" wrapText="1"/>
    </xf>
    <xf numFmtId="0" fontId="72" fillId="0" borderId="131" xfId="61" applyFont="1" applyBorder="1" applyAlignment="1">
      <alignment horizontal="center" vertical="center" wrapText="1"/>
    </xf>
    <xf numFmtId="0" fontId="72" fillId="0" borderId="131" xfId="124" applyFont="1" applyBorder="1" applyAlignment="1">
      <alignment horizontal="center" vertical="center" wrapText="1"/>
    </xf>
    <xf numFmtId="177" fontId="72" fillId="0" borderId="131" xfId="181" applyFont="1" applyFill="1" applyBorder="1" applyAlignment="1">
      <alignment horizontal="center" vertical="center" wrapText="1"/>
    </xf>
    <xf numFmtId="9" fontId="72" fillId="0" borderId="131" xfId="214" applyFont="1" applyFill="1" applyBorder="1" applyAlignment="1">
      <alignment horizontal="center" vertical="center" wrapText="1"/>
    </xf>
    <xf numFmtId="200" fontId="72" fillId="0" borderId="131" xfId="181" applyNumberFormat="1" applyFont="1" applyFill="1" applyBorder="1" applyAlignment="1">
      <alignment horizontal="center" vertical="center" wrapText="1"/>
    </xf>
    <xf numFmtId="0" fontId="72" fillId="0" borderId="238" xfId="61" applyFont="1" applyBorder="1" applyAlignment="1">
      <alignment horizontal="center" vertical="center" wrapText="1"/>
    </xf>
    <xf numFmtId="177" fontId="72" fillId="0" borderId="34" xfId="181" applyFont="1" applyFill="1" applyBorder="1" applyAlignment="1">
      <alignment horizontal="center" vertical="center" wrapText="1"/>
    </xf>
    <xf numFmtId="9" fontId="72" fillId="0" borderId="34" xfId="214" applyFont="1" applyFill="1" applyBorder="1" applyAlignment="1">
      <alignment horizontal="center" vertical="center" wrapText="1"/>
    </xf>
    <xf numFmtId="200" fontId="72" fillId="0" borderId="34" xfId="181" applyNumberFormat="1" applyFont="1" applyFill="1" applyBorder="1" applyAlignment="1">
      <alignment horizontal="center" vertical="center" wrapText="1"/>
    </xf>
    <xf numFmtId="0" fontId="72" fillId="0" borderId="160" xfId="61" applyFont="1" applyBorder="1" applyAlignment="1">
      <alignment horizontal="center" vertical="center" wrapText="1"/>
    </xf>
    <xf numFmtId="0" fontId="72" fillId="0" borderId="0" xfId="124" applyFont="1">
      <alignment vertical="center"/>
    </xf>
    <xf numFmtId="49" fontId="72" fillId="0" borderId="0" xfId="124" applyNumberFormat="1" applyFont="1" applyAlignment="1" applyProtection="1">
      <alignment horizontal="left" vertical="center"/>
      <protection locked="0"/>
    </xf>
    <xf numFmtId="49" fontId="82" fillId="0" borderId="0" xfId="124" applyNumberFormat="1" applyFont="1" applyAlignment="1">
      <alignment horizontal="left" vertical="center"/>
    </xf>
    <xf numFmtId="199" fontId="72" fillId="0" borderId="0" xfId="52" applyNumberFormat="1" applyFont="1" applyAlignment="1">
      <alignment horizontal="right" vertical="center" wrapText="1"/>
    </xf>
    <xf numFmtId="49" fontId="80" fillId="0" borderId="235" xfId="124" applyNumberFormat="1" applyFont="1" applyBorder="1" applyAlignment="1">
      <alignment horizontal="center" vertical="center" wrapText="1"/>
    </xf>
    <xf numFmtId="0" fontId="72" fillId="0" borderId="0" xfId="124" applyFont="1" applyAlignment="1">
      <alignment horizontal="center" wrapText="1"/>
    </xf>
    <xf numFmtId="177" fontId="77" fillId="0" borderId="32" xfId="181" applyFont="1" applyFill="1" applyBorder="1" applyAlignment="1" applyProtection="1">
      <alignment vertical="center" wrapText="1"/>
      <protection locked="0"/>
    </xf>
    <xf numFmtId="177" fontId="77" fillId="0" borderId="32" xfId="181" applyFont="1" applyFill="1" applyBorder="1" applyAlignment="1">
      <alignment vertical="center" wrapText="1"/>
    </xf>
    <xf numFmtId="9" fontId="72" fillId="0" borderId="32" xfId="214" applyFont="1" applyFill="1" applyBorder="1" applyAlignment="1">
      <alignment vertical="center" wrapText="1"/>
    </xf>
    <xf numFmtId="0" fontId="72" fillId="0" borderId="234" xfId="124" applyFont="1" applyBorder="1" applyAlignment="1">
      <alignment vertical="center" wrapText="1"/>
    </xf>
    <xf numFmtId="0" fontId="72" fillId="0" borderId="57" xfId="124" applyFont="1" applyBorder="1" applyAlignment="1">
      <alignment vertical="center" wrapText="1"/>
    </xf>
    <xf numFmtId="0" fontId="66" fillId="0" borderId="56" xfId="124" applyFont="1" applyBorder="1" applyAlignment="1">
      <alignment vertical="center" wrapText="1"/>
    </xf>
    <xf numFmtId="0" fontId="72" fillId="0" borderId="0" xfId="124" quotePrefix="1" applyFont="1" applyAlignment="1">
      <alignment vertical="center" wrapText="1"/>
    </xf>
    <xf numFmtId="191" fontId="77" fillId="0" borderId="111" xfId="61" applyNumberFormat="1" applyFont="1" applyBorder="1" applyAlignment="1">
      <alignment horizontal="left" vertical="center" wrapText="1"/>
    </xf>
    <xf numFmtId="49" fontId="72" fillId="0" borderId="139" xfId="52" applyNumberFormat="1" applyFont="1" applyBorder="1" applyAlignment="1">
      <alignment horizontal="center" vertical="center" wrapText="1"/>
    </xf>
    <xf numFmtId="49" fontId="72" fillId="0" borderId="131" xfId="52" applyNumberFormat="1" applyFont="1" applyBorder="1" applyAlignment="1">
      <alignment horizontal="center" vertical="center" wrapText="1"/>
    </xf>
    <xf numFmtId="0" fontId="72" fillId="0" borderId="131" xfId="52" applyFont="1" applyBorder="1" applyAlignment="1">
      <alignment horizontal="center" vertical="center" wrapText="1"/>
    </xf>
    <xf numFmtId="177" fontId="72" fillId="0" borderId="131" xfId="181" applyFont="1" applyFill="1" applyBorder="1" applyAlignment="1" applyProtection="1">
      <alignment vertical="center" wrapText="1"/>
      <protection locked="0"/>
    </xf>
    <xf numFmtId="177" fontId="72" fillId="0" borderId="131" xfId="181" applyFont="1" applyFill="1" applyBorder="1" applyAlignment="1">
      <alignment vertical="center" wrapText="1"/>
    </xf>
    <xf numFmtId="9" fontId="72" fillId="0" borderId="131" xfId="214" applyFont="1" applyFill="1" applyBorder="1" applyAlignment="1">
      <alignment vertical="center" wrapText="1"/>
    </xf>
    <xf numFmtId="191" fontId="77" fillId="0" borderId="238" xfId="52" applyNumberFormat="1" applyFont="1" applyBorder="1" applyAlignment="1">
      <alignment horizontal="left" vertical="center" wrapText="1"/>
    </xf>
    <xf numFmtId="177" fontId="72" fillId="0" borderId="34" xfId="181" applyFont="1" applyFill="1" applyBorder="1" applyAlignment="1">
      <alignment vertical="center" wrapText="1"/>
    </xf>
    <xf numFmtId="9" fontId="72" fillId="0" borderId="34" xfId="214" applyFont="1" applyFill="1" applyBorder="1" applyAlignment="1">
      <alignment vertical="center" wrapText="1"/>
    </xf>
    <xf numFmtId="200" fontId="72" fillId="0" borderId="34" xfId="181" applyNumberFormat="1" applyFont="1" applyFill="1" applyBorder="1" applyAlignment="1">
      <alignment vertical="center" wrapText="1"/>
    </xf>
    <xf numFmtId="0" fontId="72" fillId="0" borderId="160" xfId="124" applyFont="1" applyBorder="1" applyAlignment="1">
      <alignment vertical="center" wrapText="1"/>
    </xf>
    <xf numFmtId="49" fontId="72" fillId="0" borderId="0" xfId="124" applyNumberFormat="1" applyFont="1" applyAlignment="1">
      <alignment horizontal="left" wrapText="1"/>
    </xf>
    <xf numFmtId="49" fontId="72" fillId="0" borderId="0" xfId="124" applyNumberFormat="1" applyFont="1" applyAlignment="1">
      <alignment horizontal="center" vertical="center" wrapText="1"/>
    </xf>
    <xf numFmtId="49" fontId="72" fillId="0" borderId="0" xfId="124" applyNumberFormat="1" applyFont="1" applyAlignment="1">
      <alignment vertical="center" wrapText="1"/>
    </xf>
    <xf numFmtId="0" fontId="73" fillId="0" borderId="0" xfId="92" applyFont="1" applyAlignment="1">
      <alignment horizontal="left"/>
    </xf>
    <xf numFmtId="179" fontId="73" fillId="0" borderId="0" xfId="98" applyNumberFormat="1" applyFont="1" applyAlignment="1">
      <alignment horizontal="right"/>
    </xf>
    <xf numFmtId="0" fontId="73" fillId="0" borderId="18" xfId="107" applyFont="1" applyBorder="1" applyAlignment="1">
      <alignment horizontal="center" vertical="center" wrapText="1"/>
    </xf>
    <xf numFmtId="49" fontId="73" fillId="0" borderId="18" xfId="107" applyNumberFormat="1" applyFont="1" applyBorder="1" applyAlignment="1">
      <alignment horizontal="center" vertical="center" wrapText="1"/>
    </xf>
    <xf numFmtId="49" fontId="73" fillId="0" borderId="56" xfId="107" applyNumberFormat="1" applyFont="1" applyBorder="1" applyAlignment="1">
      <alignment horizontal="center" vertical="center" wrapText="1"/>
    </xf>
    <xf numFmtId="0" fontId="73" fillId="0" borderId="57" xfId="92" applyFont="1" applyBorder="1" applyAlignment="1">
      <alignment horizontal="center" vertical="center"/>
    </xf>
    <xf numFmtId="197" fontId="73" fillId="0" borderId="18" xfId="107" applyNumberFormat="1" applyFont="1" applyBorder="1" applyAlignment="1" applyProtection="1">
      <alignment horizontal="center" vertical="center" wrapText="1"/>
      <protection locked="0"/>
    </xf>
    <xf numFmtId="197" fontId="73" fillId="0" borderId="18" xfId="107" applyNumberFormat="1" applyFont="1" applyBorder="1" applyAlignment="1" applyProtection="1">
      <alignment horizontal="left" vertical="center" wrapText="1"/>
      <protection locked="0"/>
    </xf>
    <xf numFmtId="0" fontId="73" fillId="0" borderId="18" xfId="92" applyFont="1" applyBorder="1" applyProtection="1">
      <alignment vertical="center"/>
      <protection locked="0"/>
    </xf>
    <xf numFmtId="0" fontId="73" fillId="0" borderId="56" xfId="92" applyFont="1" applyBorder="1" applyProtection="1">
      <alignment vertical="center"/>
      <protection locked="0"/>
    </xf>
    <xf numFmtId="0" fontId="73" fillId="26" borderId="58" xfId="92" applyFont="1" applyFill="1" applyBorder="1" applyAlignment="1">
      <alignment horizontal="center" vertical="center"/>
    </xf>
    <xf numFmtId="197" fontId="73" fillId="26" borderId="59" xfId="107" applyNumberFormat="1" applyFont="1" applyFill="1" applyBorder="1" applyAlignment="1">
      <alignment horizontal="center" vertical="center" wrapText="1"/>
    </xf>
    <xf numFmtId="197" fontId="73" fillId="0" borderId="28" xfId="107" applyNumberFormat="1" applyFont="1" applyBorder="1" applyAlignment="1">
      <alignment vertical="center" wrapText="1"/>
    </xf>
    <xf numFmtId="0" fontId="73" fillId="0" borderId="0" xfId="92" applyFont="1" applyAlignment="1">
      <alignment horizontal="center" vertical="center"/>
    </xf>
    <xf numFmtId="0" fontId="73" fillId="0" borderId="0" xfId="107" applyFont="1" applyAlignment="1">
      <alignment vertical="center" wrapText="1"/>
    </xf>
    <xf numFmtId="0" fontId="85" fillId="0" borderId="0" xfId="104" applyFont="1" applyAlignment="1">
      <alignment horizontal="left"/>
    </xf>
    <xf numFmtId="0" fontId="73" fillId="0" borderId="24" xfId="107" applyFont="1" applyBorder="1" applyAlignment="1">
      <alignment horizontal="center" vertical="center" wrapText="1"/>
    </xf>
    <xf numFmtId="0" fontId="73" fillId="0" borderId="24" xfId="0" applyFont="1" applyBorder="1" applyAlignment="1">
      <alignment horizontal="center" vertical="center"/>
    </xf>
    <xf numFmtId="0" fontId="73" fillId="0" borderId="55" xfId="0" applyFont="1" applyBorder="1" applyAlignment="1">
      <alignment horizontal="center" vertical="center"/>
    </xf>
    <xf numFmtId="0" fontId="73" fillId="0" borderId="57" xfId="107" applyFont="1" applyBorder="1" applyAlignment="1">
      <alignment horizontal="center" vertical="center" wrapText="1"/>
    </xf>
    <xf numFmtId="0" fontId="73" fillId="0" borderId="18" xfId="0" applyFont="1" applyBorder="1" applyProtection="1">
      <protection locked="0"/>
    </xf>
    <xf numFmtId="0" fontId="73" fillId="26" borderId="56" xfId="0" applyFont="1" applyFill="1" applyBorder="1"/>
    <xf numFmtId="0" fontId="73" fillId="26" borderId="58" xfId="107" applyFont="1" applyFill="1" applyBorder="1" applyAlignment="1">
      <alignment horizontal="center" vertical="center" wrapText="1"/>
    </xf>
    <xf numFmtId="0" fontId="73" fillId="0" borderId="27" xfId="107" applyFont="1" applyBorder="1" applyAlignment="1">
      <alignment vertical="center" wrapText="1"/>
    </xf>
    <xf numFmtId="0" fontId="73" fillId="0" borderId="27" xfId="107" applyFont="1" applyBorder="1" applyAlignment="1">
      <alignment horizontal="center" vertical="center" wrapText="1"/>
    </xf>
    <xf numFmtId="0" fontId="73" fillId="26" borderId="28" xfId="104" applyFont="1" applyFill="1" applyBorder="1"/>
    <xf numFmtId="0" fontId="73" fillId="0" borderId="0" xfId="104" applyFont="1" applyAlignment="1">
      <alignment horizontal="center"/>
    </xf>
    <xf numFmtId="0" fontId="73" fillId="0" borderId="0" xfId="0" applyFont="1" applyAlignment="1">
      <alignment horizontal="center"/>
    </xf>
    <xf numFmtId="0" fontId="73" fillId="0" borderId="0" xfId="107" applyFont="1" applyAlignment="1">
      <alignment horizontal="center" vertical="center" wrapText="1"/>
    </xf>
    <xf numFmtId="0" fontId="73" fillId="0" borderId="0" xfId="0" applyFont="1" applyAlignment="1">
      <alignment horizontal="center" vertical="center"/>
    </xf>
    <xf numFmtId="0" fontId="79" fillId="0" borderId="0" xfId="104" applyFont="1"/>
    <xf numFmtId="0" fontId="72" fillId="0" borderId="3" xfId="124" applyFont="1" applyBorder="1" applyAlignment="1">
      <alignment horizontal="left"/>
    </xf>
    <xf numFmtId="0" fontId="72" fillId="0" borderId="3" xfId="93" applyFont="1" applyBorder="1" applyAlignment="1">
      <alignment vertical="center" wrapText="1"/>
    </xf>
    <xf numFmtId="0" fontId="80" fillId="0" borderId="15" xfId="124" applyFont="1" applyBorder="1" applyAlignment="1">
      <alignment horizontal="center" vertical="center" wrapText="1"/>
    </xf>
    <xf numFmtId="0" fontId="80" fillId="0" borderId="55" xfId="124" applyFont="1" applyBorder="1" applyAlignment="1">
      <alignment horizontal="center" vertical="center" wrapText="1"/>
    </xf>
    <xf numFmtId="0" fontId="80" fillId="0" borderId="18" xfId="139" quotePrefix="1" applyFont="1" applyBorder="1" applyAlignment="1">
      <alignment horizontal="center" vertical="center" wrapText="1"/>
    </xf>
    <xf numFmtId="0" fontId="80" fillId="0" borderId="56" xfId="139" quotePrefix="1" applyFont="1" applyBorder="1" applyAlignment="1">
      <alignment horizontal="center" vertical="center" wrapText="1"/>
    </xf>
    <xf numFmtId="0" fontId="80" fillId="0" borderId="68" xfId="124" applyFont="1" applyBorder="1" applyAlignment="1">
      <alignment horizontal="center" vertical="center" wrapText="1"/>
    </xf>
    <xf numFmtId="0" fontId="72" fillId="0" borderId="18" xfId="124" applyFont="1" applyBorder="1" applyAlignment="1">
      <alignment vertical="center" wrapText="1"/>
    </xf>
    <xf numFmtId="200" fontId="72" fillId="25" borderId="18" xfId="181" applyNumberFormat="1" applyFont="1" applyFill="1" applyBorder="1" applyAlignment="1">
      <alignment vertical="center" wrapText="1"/>
    </xf>
    <xf numFmtId="183" fontId="72" fillId="25" borderId="18" xfId="181" applyNumberFormat="1" applyFont="1" applyFill="1" applyBorder="1" applyAlignment="1">
      <alignment vertical="center" wrapText="1"/>
    </xf>
    <xf numFmtId="200" fontId="72" fillId="25" borderId="56" xfId="181" applyNumberFormat="1" applyFont="1" applyFill="1" applyBorder="1" applyAlignment="1">
      <alignment vertical="center" wrapText="1"/>
    </xf>
    <xf numFmtId="0" fontId="72" fillId="0" borderId="18" xfId="124" applyFont="1" applyBorder="1" applyAlignment="1">
      <alignment horizontal="left" vertical="center" wrapText="1" indent="2"/>
    </xf>
    <xf numFmtId="0" fontId="72" fillId="0" borderId="18" xfId="124" applyFont="1" applyBorder="1" applyAlignment="1">
      <alignment horizontal="left" vertical="center" wrapText="1" indent="4"/>
    </xf>
    <xf numFmtId="200" fontId="72" fillId="0" borderId="18" xfId="181" applyNumberFormat="1" applyFont="1" applyFill="1" applyBorder="1" applyAlignment="1">
      <alignment vertical="center" wrapText="1"/>
    </xf>
    <xf numFmtId="183" fontId="72" fillId="0" borderId="18" xfId="181" applyNumberFormat="1" applyFont="1" applyFill="1" applyBorder="1" applyAlignment="1">
      <alignment vertical="center" wrapText="1"/>
    </xf>
    <xf numFmtId="200" fontId="72" fillId="0" borderId="56" xfId="181" applyNumberFormat="1" applyFont="1" applyFill="1" applyBorder="1" applyAlignment="1">
      <alignment vertical="center" wrapText="1"/>
    </xf>
    <xf numFmtId="0" fontId="80" fillId="0" borderId="58" xfId="124" applyFont="1" applyBorder="1" applyAlignment="1">
      <alignment horizontal="center" vertical="center" wrapText="1"/>
    </xf>
    <xf numFmtId="0" fontId="66" fillId="0" borderId="27" xfId="124" applyFont="1" applyBorder="1" applyAlignment="1">
      <alignment horizontal="left" vertical="center" wrapText="1" indent="2"/>
    </xf>
    <xf numFmtId="200" fontId="72" fillId="0" borderId="27" xfId="181" applyNumberFormat="1" applyFont="1" applyFill="1" applyBorder="1" applyAlignment="1">
      <alignment vertical="center" wrapText="1"/>
    </xf>
    <xf numFmtId="183" fontId="72" fillId="0" borderId="27" xfId="181" applyNumberFormat="1" applyFont="1" applyFill="1" applyBorder="1" applyAlignment="1">
      <alignment vertical="center" wrapText="1"/>
    </xf>
    <xf numFmtId="200" fontId="72" fillId="0" borderId="28" xfId="181" applyNumberFormat="1" applyFont="1" applyFill="1" applyBorder="1" applyAlignment="1">
      <alignment vertical="center" wrapText="1"/>
    </xf>
    <xf numFmtId="0" fontId="80" fillId="0" borderId="22" xfId="124" applyFont="1" applyBorder="1" applyAlignment="1">
      <alignment horizontal="center" vertical="center" wrapText="1"/>
    </xf>
    <xf numFmtId="0" fontId="72" fillId="0" borderId="15" xfId="124" applyFont="1" applyBorder="1" applyAlignment="1">
      <alignment vertical="center" wrapText="1"/>
    </xf>
    <xf numFmtId="200" fontId="72" fillId="25" borderId="15" xfId="181" applyNumberFormat="1" applyFont="1" applyFill="1" applyBorder="1" applyAlignment="1">
      <alignment vertical="center" wrapText="1"/>
    </xf>
    <xf numFmtId="200" fontId="72" fillId="25" borderId="74" xfId="181" applyNumberFormat="1" applyFont="1" applyFill="1" applyBorder="1" applyAlignment="1">
      <alignment vertical="center" wrapText="1"/>
    </xf>
    <xf numFmtId="0" fontId="86" fillId="0" borderId="0" xfId="98" applyFont="1" applyAlignment="1">
      <alignment horizontal="center" vertical="center"/>
    </xf>
    <xf numFmtId="0" fontId="73" fillId="0" borderId="0" xfId="98" applyFont="1" applyAlignment="1">
      <alignment horizontal="left"/>
    </xf>
    <xf numFmtId="0" fontId="73" fillId="0" borderId="0" xfId="98" applyFont="1" applyAlignment="1">
      <alignment horizontal="center"/>
    </xf>
    <xf numFmtId="0" fontId="73" fillId="0" borderId="24" xfId="98" applyFont="1" applyBorder="1" applyAlignment="1">
      <alignment horizontal="center"/>
    </xf>
    <xf numFmtId="179" fontId="73" fillId="0" borderId="55" xfId="98" applyNumberFormat="1" applyFont="1" applyBorder="1" applyAlignment="1">
      <alignment horizontal="center"/>
    </xf>
    <xf numFmtId="0" fontId="73" fillId="0" borderId="18" xfId="98" quotePrefix="1" applyFont="1" applyBorder="1" applyAlignment="1">
      <alignment horizontal="center"/>
    </xf>
    <xf numFmtId="179" fontId="73" fillId="0" borderId="56" xfId="98" quotePrefix="1" applyNumberFormat="1" applyFont="1" applyBorder="1" applyAlignment="1">
      <alignment horizontal="center"/>
    </xf>
    <xf numFmtId="0" fontId="87" fillId="0" borderId="57" xfId="98" applyFont="1" applyBorder="1" applyAlignment="1">
      <alignment horizontal="center"/>
    </xf>
    <xf numFmtId="0" fontId="87" fillId="0" borderId="16" xfId="98" applyFont="1" applyBorder="1" applyAlignment="1">
      <alignment horizontal="center"/>
    </xf>
    <xf numFmtId="0" fontId="73" fillId="0" borderId="16" xfId="98" applyFont="1" applyBorder="1" applyAlignment="1" applyProtection="1">
      <alignment horizontal="center"/>
      <protection locked="0"/>
    </xf>
    <xf numFmtId="0" fontId="87" fillId="0" borderId="16" xfId="98" applyFont="1" applyBorder="1" applyAlignment="1" applyProtection="1">
      <alignment horizontal="center"/>
      <protection locked="0"/>
    </xf>
    <xf numFmtId="180" fontId="87" fillId="0" borderId="72" xfId="98" applyNumberFormat="1" applyFont="1" applyBorder="1" applyAlignment="1" applyProtection="1">
      <alignment horizontal="center"/>
      <protection locked="0"/>
    </xf>
    <xf numFmtId="0" fontId="87" fillId="0" borderId="32" xfId="98" applyFont="1" applyBorder="1" applyAlignment="1">
      <alignment horizontal="center"/>
    </xf>
    <xf numFmtId="0" fontId="87" fillId="0" borderId="32" xfId="98" applyFont="1" applyBorder="1" applyAlignment="1" applyProtection="1">
      <alignment horizontal="center"/>
      <protection locked="0"/>
    </xf>
    <xf numFmtId="180" fontId="87" fillId="0" borderId="111" xfId="98" applyNumberFormat="1" applyFont="1" applyBorder="1" applyAlignment="1" applyProtection="1">
      <alignment horizontal="center"/>
      <protection locked="0"/>
    </xf>
    <xf numFmtId="0" fontId="87" fillId="0" borderId="15" xfId="98" applyFont="1" applyBorder="1" applyAlignment="1">
      <alignment horizontal="center"/>
    </xf>
    <xf numFmtId="0" fontId="87" fillId="0" borderId="15" xfId="98" applyFont="1" applyBorder="1" applyAlignment="1" applyProtection="1">
      <alignment horizontal="center"/>
      <protection locked="0"/>
    </xf>
    <xf numFmtId="180" fontId="87" fillId="0" borderId="74" xfId="98" applyNumberFormat="1" applyFont="1" applyBorder="1" applyAlignment="1" applyProtection="1">
      <alignment horizontal="center"/>
      <protection locked="0"/>
    </xf>
    <xf numFmtId="0" fontId="87" fillId="25" borderId="18" xfId="98" applyFont="1" applyFill="1" applyBorder="1" applyAlignment="1">
      <alignment horizontal="center"/>
    </xf>
    <xf numFmtId="180" fontId="87" fillId="25" borderId="56" xfId="98" applyNumberFormat="1" applyFont="1" applyFill="1" applyBorder="1" applyAlignment="1">
      <alignment horizontal="center"/>
    </xf>
    <xf numFmtId="180" fontId="87" fillId="0" borderId="17" xfId="98" applyNumberFormat="1" applyFont="1" applyBorder="1" applyAlignment="1" applyProtection="1">
      <alignment horizontal="center"/>
      <protection locked="0"/>
    </xf>
    <xf numFmtId="0" fontId="87" fillId="0" borderId="16" xfId="98" applyFont="1" applyBorder="1"/>
    <xf numFmtId="0" fontId="87" fillId="0" borderId="112" xfId="98" applyFont="1" applyBorder="1" applyAlignment="1">
      <alignment horizontal="center"/>
    </xf>
    <xf numFmtId="180" fontId="87" fillId="0" borderId="113" xfId="98" applyNumberFormat="1" applyFont="1" applyBorder="1" applyAlignment="1" applyProtection="1">
      <alignment horizontal="center"/>
      <protection locked="0"/>
    </xf>
    <xf numFmtId="0" fontId="73" fillId="25" borderId="18" xfId="98" applyFont="1" applyFill="1" applyBorder="1"/>
    <xf numFmtId="0" fontId="87" fillId="25" borderId="68" xfId="98" applyFont="1" applyFill="1" applyBorder="1"/>
    <xf numFmtId="0" fontId="87" fillId="0" borderId="86" xfId="98" applyFont="1" applyBorder="1" applyAlignment="1">
      <alignment horizontal="center"/>
    </xf>
    <xf numFmtId="0" fontId="87" fillId="0" borderId="86" xfId="98" applyFont="1" applyBorder="1" applyAlignment="1" applyProtection="1">
      <alignment horizontal="center"/>
      <protection locked="0"/>
    </xf>
    <xf numFmtId="180" fontId="87" fillId="0" borderId="112" xfId="98" applyNumberFormat="1" applyFont="1" applyBorder="1" applyAlignment="1" applyProtection="1">
      <alignment horizontal="center"/>
      <protection locked="0"/>
    </xf>
    <xf numFmtId="0" fontId="87" fillId="0" borderId="58" xfId="98" applyFont="1" applyBorder="1" applyAlignment="1">
      <alignment horizontal="center"/>
    </xf>
    <xf numFmtId="0" fontId="73" fillId="25" borderId="27" xfId="98" applyFont="1" applyFill="1" applyBorder="1" applyAlignment="1">
      <alignment horizontal="center" wrapText="1"/>
    </xf>
    <xf numFmtId="0" fontId="87" fillId="25" borderId="27" xfId="98" applyFont="1" applyFill="1" applyBorder="1" applyAlignment="1">
      <alignment horizontal="center" wrapText="1"/>
    </xf>
    <xf numFmtId="0" fontId="87" fillId="25" borderId="27" xfId="98" applyFont="1" applyFill="1" applyBorder="1" applyAlignment="1">
      <alignment horizontal="center"/>
    </xf>
    <xf numFmtId="180" fontId="87" fillId="25" borderId="28" xfId="98" applyNumberFormat="1" applyFont="1" applyFill="1" applyBorder="1" applyAlignment="1">
      <alignment horizontal="center"/>
    </xf>
    <xf numFmtId="179" fontId="73" fillId="0" borderId="0" xfId="98" applyNumberFormat="1" applyFont="1" applyAlignment="1">
      <alignment horizontal="center"/>
    </xf>
    <xf numFmtId="0" fontId="73" fillId="0" borderId="0" xfId="98" applyFont="1" applyAlignment="1">
      <alignment horizontal="center" vertical="center"/>
    </xf>
    <xf numFmtId="0" fontId="73" fillId="0" borderId="0" xfId="98" applyFont="1" applyAlignment="1">
      <alignment horizontal="left" vertical="center" wrapText="1"/>
    </xf>
    <xf numFmtId="0" fontId="73" fillId="0" borderId="0" xfId="98" applyFont="1" applyAlignment="1">
      <alignment vertical="center"/>
    </xf>
    <xf numFmtId="0" fontId="73" fillId="0" borderId="0" xfId="93" applyFont="1" applyAlignment="1">
      <alignment horizontal="center" vertical="center"/>
    </xf>
    <xf numFmtId="0" fontId="73" fillId="0" borderId="0" xfId="93" applyFont="1" applyAlignment="1">
      <alignment horizontal="left" vertical="center"/>
    </xf>
    <xf numFmtId="0" fontId="73" fillId="0" borderId="0" xfId="93" applyFont="1" applyAlignment="1">
      <alignment horizontal="right" vertical="center"/>
    </xf>
    <xf numFmtId="0" fontId="73" fillId="0" borderId="0" xfId="96" applyFont="1" applyAlignment="1">
      <alignment vertical="center"/>
    </xf>
    <xf numFmtId="0" fontId="73" fillId="0" borderId="0" xfId="96" applyFont="1" applyAlignment="1">
      <alignment horizontal="center" vertical="center"/>
    </xf>
    <xf numFmtId="0" fontId="73" fillId="0" borderId="0" xfId="96" applyFont="1"/>
    <xf numFmtId="0" fontId="73" fillId="0" borderId="0" xfId="96" applyFont="1" applyAlignment="1">
      <alignment horizontal="right" vertical="center"/>
    </xf>
    <xf numFmtId="0" fontId="73" fillId="0" borderId="36" xfId="96" applyFont="1" applyBorder="1" applyAlignment="1">
      <alignment vertical="center"/>
    </xf>
    <xf numFmtId="0" fontId="73" fillId="0" borderId="37" xfId="96" applyFont="1" applyBorder="1" applyAlignment="1">
      <alignment horizontal="center" vertical="center"/>
    </xf>
    <xf numFmtId="0" fontId="73" fillId="0" borderId="38" xfId="96" applyFont="1" applyBorder="1" applyAlignment="1">
      <alignment horizontal="center" vertical="center"/>
    </xf>
    <xf numFmtId="0" fontId="73" fillId="0" borderId="39" xfId="96" applyFont="1" applyBorder="1" applyAlignment="1">
      <alignment horizontal="center" vertical="center"/>
    </xf>
    <xf numFmtId="0" fontId="73" fillId="0" borderId="40" xfId="96" applyFont="1" applyBorder="1" applyAlignment="1">
      <alignment horizontal="center" vertical="center"/>
    </xf>
    <xf numFmtId="0" fontId="73" fillId="0" borderId="41" xfId="96" applyFont="1" applyBorder="1" applyAlignment="1">
      <alignment vertical="center"/>
    </xf>
    <xf numFmtId="0" fontId="73" fillId="0" borderId="19" xfId="96" applyFont="1" applyBorder="1" applyAlignment="1">
      <alignment horizontal="center" vertical="center"/>
    </xf>
    <xf numFmtId="0" fontId="73" fillId="0" borderId="42" xfId="96" applyFont="1" applyBorder="1" applyAlignment="1">
      <alignment horizontal="center" vertical="center"/>
    </xf>
    <xf numFmtId="0" fontId="73" fillId="0" borderId="43" xfId="96" applyFont="1" applyBorder="1" applyAlignment="1">
      <alignment horizontal="center" vertical="center"/>
    </xf>
    <xf numFmtId="0" fontId="73" fillId="0" borderId="44" xfId="96" applyFont="1" applyBorder="1" applyAlignment="1">
      <alignment horizontal="center" vertical="center"/>
    </xf>
    <xf numFmtId="0" fontId="73" fillId="0" borderId="45" xfId="130" applyFont="1" applyBorder="1"/>
    <xf numFmtId="192" fontId="87" fillId="0" borderId="92" xfId="96" applyNumberFormat="1" applyFont="1" applyBorder="1" applyAlignment="1" applyProtection="1">
      <alignment horizontal="center" vertical="center"/>
      <protection locked="0"/>
    </xf>
    <xf numFmtId="192" fontId="87" fillId="0" borderId="93" xfId="96" applyNumberFormat="1" applyFont="1" applyBorder="1" applyAlignment="1" applyProtection="1">
      <alignment horizontal="center" vertical="center"/>
      <protection locked="0"/>
    </xf>
    <xf numFmtId="192" fontId="87" fillId="0" borderId="93" xfId="96" applyNumberFormat="1" applyFont="1" applyBorder="1" applyAlignment="1">
      <alignment horizontal="center" vertical="center"/>
    </xf>
    <xf numFmtId="192" fontId="87" fillId="0" borderId="94" xfId="96" applyNumberFormat="1" applyFont="1" applyBorder="1" applyAlignment="1">
      <alignment horizontal="center" vertical="center"/>
    </xf>
    <xf numFmtId="190" fontId="87" fillId="0" borderId="94" xfId="96" applyNumberFormat="1" applyFont="1" applyBorder="1" applyAlignment="1">
      <alignment horizontal="center" vertical="center"/>
    </xf>
    <xf numFmtId="0" fontId="87" fillId="25" borderId="95" xfId="96" applyFont="1" applyFill="1" applyBorder="1" applyAlignment="1">
      <alignment horizontal="center" vertical="center"/>
    </xf>
    <xf numFmtId="192" fontId="88" fillId="0" borderId="69" xfId="0" applyNumberFormat="1" applyFont="1" applyBorder="1" applyAlignment="1" applyProtection="1">
      <alignment horizontal="center" vertical="center"/>
      <protection locked="0"/>
    </xf>
    <xf numFmtId="192" fontId="87" fillId="0" borderId="96" xfId="0" applyNumberFormat="1" applyFont="1" applyBorder="1" applyAlignment="1" applyProtection="1">
      <alignment horizontal="center" vertical="center"/>
      <protection locked="0"/>
    </xf>
    <xf numFmtId="192" fontId="87" fillId="0" borderId="96" xfId="96" applyNumberFormat="1" applyFont="1" applyBorder="1" applyAlignment="1">
      <alignment horizontal="center" vertical="center"/>
    </xf>
    <xf numFmtId="192" fontId="87" fillId="0" borderId="97" xfId="96" applyNumberFormat="1" applyFont="1" applyBorder="1" applyAlignment="1">
      <alignment horizontal="center" vertical="center"/>
    </xf>
    <xf numFmtId="190" fontId="87" fillId="0" borderId="97" xfId="96" applyNumberFormat="1" applyFont="1" applyBorder="1" applyAlignment="1">
      <alignment horizontal="center" vertical="center"/>
    </xf>
    <xf numFmtId="0" fontId="87" fillId="25" borderId="98" xfId="96" applyFont="1" applyFill="1" applyBorder="1" applyAlignment="1">
      <alignment horizontal="center" vertical="center"/>
    </xf>
    <xf numFmtId="0" fontId="73" fillId="0" borderId="46" xfId="130" applyFont="1" applyBorder="1"/>
    <xf numFmtId="192" fontId="88" fillId="0" borderId="99" xfId="0" applyNumberFormat="1" applyFont="1" applyBorder="1" applyAlignment="1" applyProtection="1">
      <alignment horizontal="center" vertical="center"/>
      <protection locked="0"/>
    </xf>
    <xf numFmtId="192" fontId="87" fillId="0" borderId="100" xfId="0" applyNumberFormat="1" applyFont="1" applyBorder="1" applyAlignment="1" applyProtection="1">
      <alignment horizontal="center" vertical="center"/>
      <protection locked="0"/>
    </xf>
    <xf numFmtId="192" fontId="87" fillId="0" borderId="101" xfId="96" applyNumberFormat="1" applyFont="1" applyBorder="1" applyAlignment="1">
      <alignment horizontal="center" vertical="center"/>
    </xf>
    <xf numFmtId="10" fontId="87" fillId="25" borderId="102" xfId="96" applyNumberFormat="1" applyFont="1" applyFill="1" applyBorder="1" applyAlignment="1">
      <alignment horizontal="center" vertical="center"/>
    </xf>
    <xf numFmtId="0" fontId="87" fillId="25" borderId="103" xfId="96" applyFont="1" applyFill="1" applyBorder="1" applyAlignment="1">
      <alignment horizontal="center" vertical="center"/>
    </xf>
    <xf numFmtId="0" fontId="73" fillId="0" borderId="47" xfId="130" applyFont="1" applyBorder="1"/>
    <xf numFmtId="0" fontId="87" fillId="25" borderId="92" xfId="96" applyFont="1" applyFill="1" applyBorder="1" applyAlignment="1">
      <alignment horizontal="center" vertical="center"/>
    </xf>
    <xf numFmtId="0" fontId="87" fillId="25" borderId="93" xfId="96" applyFont="1" applyFill="1" applyBorder="1" applyAlignment="1">
      <alignment horizontal="center" vertical="center"/>
    </xf>
    <xf numFmtId="0" fontId="87" fillId="25" borderId="94" xfId="96" applyFont="1" applyFill="1" applyBorder="1" applyAlignment="1">
      <alignment horizontal="center" vertical="center"/>
    </xf>
    <xf numFmtId="0" fontId="73" fillId="0" borderId="48" xfId="130" applyFont="1" applyBorder="1"/>
    <xf numFmtId="0" fontId="87" fillId="25" borderId="104" xfId="96" applyFont="1" applyFill="1" applyBorder="1" applyAlignment="1">
      <alignment horizontal="center" vertical="center"/>
    </xf>
    <xf numFmtId="0" fontId="87" fillId="25" borderId="105" xfId="96" applyFont="1" applyFill="1" applyBorder="1" applyAlignment="1">
      <alignment horizontal="center" vertical="center"/>
    </xf>
    <xf numFmtId="0" fontId="87" fillId="25" borderId="106" xfId="96" applyFont="1" applyFill="1" applyBorder="1" applyAlignment="1">
      <alignment horizontal="center" vertical="center"/>
    </xf>
    <xf numFmtId="190" fontId="87" fillId="0" borderId="106" xfId="96" applyNumberFormat="1" applyFont="1" applyBorder="1" applyAlignment="1">
      <alignment horizontal="center" vertical="center"/>
    </xf>
    <xf numFmtId="0" fontId="87" fillId="25" borderId="107" xfId="96" applyFont="1" applyFill="1" applyBorder="1" applyAlignment="1">
      <alignment horizontal="center" vertical="center"/>
    </xf>
    <xf numFmtId="0" fontId="73" fillId="0" borderId="49" xfId="130" applyFont="1" applyBorder="1"/>
    <xf numFmtId="0" fontId="87" fillId="25" borderId="108" xfId="96" applyFont="1" applyFill="1" applyBorder="1" applyAlignment="1">
      <alignment horizontal="center" vertical="center"/>
    </xf>
    <xf numFmtId="0" fontId="87" fillId="25" borderId="109" xfId="96" applyFont="1" applyFill="1" applyBorder="1" applyAlignment="1">
      <alignment horizontal="center" vertical="center"/>
    </xf>
    <xf numFmtId="0" fontId="87" fillId="25" borderId="110" xfId="96" applyFont="1" applyFill="1" applyBorder="1" applyAlignment="1">
      <alignment horizontal="center" vertical="center"/>
    </xf>
    <xf numFmtId="191" fontId="87" fillId="0" borderId="118" xfId="96" applyNumberFormat="1" applyFont="1" applyBorder="1" applyAlignment="1">
      <alignment horizontal="center" vertical="center"/>
    </xf>
    <xf numFmtId="0" fontId="73" fillId="0" borderId="50" xfId="96" applyFont="1" applyBorder="1" applyAlignment="1">
      <alignment vertical="center"/>
    </xf>
    <xf numFmtId="0" fontId="73" fillId="0" borderId="51" xfId="96" applyFont="1" applyBorder="1" applyAlignment="1">
      <alignment horizontal="center" vertical="center"/>
    </xf>
    <xf numFmtId="0" fontId="73" fillId="0" borderId="52" xfId="96" applyFont="1" applyBorder="1" applyAlignment="1">
      <alignment horizontal="center" vertical="center"/>
    </xf>
    <xf numFmtId="0" fontId="73" fillId="0" borderId="53" xfId="130" applyFont="1" applyBorder="1"/>
    <xf numFmtId="10" fontId="87" fillId="0" borderId="85" xfId="96" applyNumberFormat="1" applyFont="1" applyBorder="1" applyAlignment="1">
      <alignment horizontal="center" vertical="center"/>
    </xf>
    <xf numFmtId="0" fontId="87" fillId="25" borderId="87" xfId="96" applyFont="1" applyFill="1" applyBorder="1" applyAlignment="1">
      <alignment horizontal="center" vertical="center"/>
    </xf>
    <xf numFmtId="0" fontId="73" fillId="0" borderId="54" xfId="130" applyFont="1" applyBorder="1"/>
    <xf numFmtId="0" fontId="87" fillId="25" borderId="82" xfId="96" applyFont="1" applyFill="1" applyBorder="1" applyAlignment="1">
      <alignment horizontal="center" vertical="center"/>
    </xf>
    <xf numFmtId="0" fontId="87" fillId="0" borderId="117" xfId="96" applyFont="1" applyBorder="1" applyAlignment="1">
      <alignment horizontal="center" vertical="center"/>
    </xf>
    <xf numFmtId="179" fontId="73" fillId="0" borderId="0" xfId="106" applyNumberFormat="1" applyFont="1" applyAlignment="1">
      <alignment vertical="center"/>
    </xf>
    <xf numFmtId="0" fontId="73" fillId="0" borderId="0" xfId="106" applyFont="1" applyAlignment="1">
      <alignment horizontal="right" vertical="center"/>
    </xf>
    <xf numFmtId="0" fontId="73" fillId="0" borderId="0" xfId="106" applyFont="1" applyAlignment="1">
      <alignment vertical="center"/>
    </xf>
    <xf numFmtId="0" fontId="73" fillId="0" borderId="0" xfId="106" applyFont="1" applyAlignment="1">
      <alignment horizontal="left" vertical="center"/>
    </xf>
    <xf numFmtId="179" fontId="73" fillId="0" borderId="0" xfId="106" applyNumberFormat="1" applyFont="1" applyAlignment="1">
      <alignment horizontal="center" vertical="center"/>
    </xf>
    <xf numFmtId="0" fontId="73" fillId="0" borderId="0" xfId="106" applyFont="1" applyAlignment="1">
      <alignment horizontal="center" vertical="center"/>
    </xf>
    <xf numFmtId="0" fontId="73" fillId="0" borderId="0" xfId="120" applyFont="1" applyAlignment="1">
      <alignment horizontal="right"/>
    </xf>
    <xf numFmtId="0" fontId="73" fillId="0" borderId="61" xfId="106" applyFont="1" applyBorder="1" applyAlignment="1">
      <alignment horizontal="center" vertical="center"/>
    </xf>
    <xf numFmtId="179" fontId="73" fillId="0" borderId="51" xfId="106" applyNumberFormat="1" applyFont="1" applyBorder="1" applyAlignment="1">
      <alignment horizontal="center" vertical="center"/>
    </xf>
    <xf numFmtId="0" fontId="73" fillId="0" borderId="67" xfId="106" applyFont="1" applyBorder="1" applyAlignment="1">
      <alignment horizontal="right" vertical="center"/>
    </xf>
    <xf numFmtId="0" fontId="89" fillId="0" borderId="52" xfId="106" applyFont="1" applyBorder="1" applyAlignment="1">
      <alignment horizontal="center" vertical="center"/>
    </xf>
    <xf numFmtId="0" fontId="73" fillId="0" borderId="31" xfId="105" applyFont="1" applyBorder="1" applyAlignment="1">
      <alignment vertical="center"/>
    </xf>
    <xf numFmtId="179" fontId="87" fillId="0" borderId="75" xfId="106" applyNumberFormat="1" applyFont="1" applyBorder="1" applyAlignment="1">
      <alignment horizontal="right" vertical="center"/>
    </xf>
    <xf numFmtId="208" fontId="87" fillId="0" borderId="76" xfId="106" applyNumberFormat="1" applyFont="1" applyBorder="1" applyAlignment="1">
      <alignment horizontal="right" vertical="center"/>
    </xf>
    <xf numFmtId="195" fontId="87" fillId="0" borderId="77" xfId="106" applyNumberFormat="1" applyFont="1" applyBorder="1" applyAlignment="1">
      <alignment horizontal="center" vertical="center"/>
    </xf>
    <xf numFmtId="0" fontId="73" fillId="0" borderId="31" xfId="105" applyFont="1" applyBorder="1" applyAlignment="1">
      <alignment horizontal="left" vertical="center" indent="1"/>
    </xf>
    <xf numFmtId="208" fontId="87" fillId="0" borderId="32" xfId="106" applyNumberFormat="1" applyFont="1" applyBorder="1" applyAlignment="1">
      <alignment horizontal="right" vertical="center"/>
    </xf>
    <xf numFmtId="195" fontId="87" fillId="0" borderId="78" xfId="106" applyNumberFormat="1" applyFont="1" applyBorder="1" applyAlignment="1">
      <alignment horizontal="center" vertical="center"/>
    </xf>
    <xf numFmtId="0" fontId="73" fillId="0" borderId="31" xfId="105" applyFont="1" applyBorder="1" applyAlignment="1">
      <alignment horizontal="left" vertical="center" indent="2"/>
    </xf>
    <xf numFmtId="0" fontId="73" fillId="0" borderId="31" xfId="105" applyFont="1" applyBorder="1" applyAlignment="1">
      <alignment horizontal="left" vertical="center" indent="3"/>
    </xf>
    <xf numFmtId="0" fontId="73" fillId="0" borderId="62" xfId="106" applyFont="1" applyBorder="1" applyAlignment="1">
      <alignment horizontal="left" vertical="center" indent="1"/>
    </xf>
    <xf numFmtId="179" fontId="87" fillId="0" borderId="79" xfId="106" applyNumberFormat="1" applyFont="1" applyBorder="1" applyAlignment="1">
      <alignment horizontal="right" vertical="center"/>
    </xf>
    <xf numFmtId="208" fontId="87" fillId="0" borderId="80" xfId="106" applyNumberFormat="1" applyFont="1" applyBorder="1" applyAlignment="1">
      <alignment horizontal="right" vertical="center"/>
    </xf>
    <xf numFmtId="195" fontId="87" fillId="0" borderId="81" xfId="106" applyNumberFormat="1" applyFont="1" applyBorder="1" applyAlignment="1">
      <alignment horizontal="center" vertical="center"/>
    </xf>
    <xf numFmtId="0" fontId="73" fillId="0" borderId="49" xfId="106" applyFont="1" applyBorder="1" applyAlignment="1">
      <alignment horizontal="left" vertical="center" indent="1"/>
    </xf>
    <xf numFmtId="179" fontId="87" fillId="0" borderId="82" xfId="106" applyNumberFormat="1" applyFont="1" applyBorder="1" applyAlignment="1">
      <alignment horizontal="center" vertical="center"/>
    </xf>
    <xf numFmtId="0" fontId="87" fillId="0" borderId="83" xfId="106" applyFont="1" applyBorder="1" applyAlignment="1">
      <alignment horizontal="right" vertical="center"/>
    </xf>
    <xf numFmtId="188" fontId="92" fillId="0" borderId="84" xfId="106" applyNumberFormat="1" applyFont="1" applyBorder="1" applyAlignment="1">
      <alignment horizontal="center"/>
    </xf>
    <xf numFmtId="179" fontId="93" fillId="0" borderId="0" xfId="106" applyNumberFormat="1" applyFont="1" applyAlignment="1">
      <alignment vertical="center"/>
    </xf>
    <xf numFmtId="0" fontId="93" fillId="0" borderId="267" xfId="106" applyFont="1" applyBorder="1" applyAlignment="1">
      <alignment horizontal="right" vertical="center"/>
    </xf>
    <xf numFmtId="0" fontId="93" fillId="0" borderId="0" xfId="106" applyFont="1" applyAlignment="1">
      <alignment vertical="center"/>
    </xf>
    <xf numFmtId="0" fontId="94" fillId="0" borderId="0" xfId="106" applyFont="1" applyAlignment="1">
      <alignment vertical="center"/>
    </xf>
    <xf numFmtId="0" fontId="93" fillId="0" borderId="108" xfId="106" applyFont="1" applyBorder="1" applyAlignment="1">
      <alignment horizontal="right" vertical="center"/>
    </xf>
    <xf numFmtId="0" fontId="73" fillId="0" borderId="50" xfId="106" applyFont="1" applyBorder="1" applyAlignment="1">
      <alignment horizontal="center" vertical="center"/>
    </xf>
    <xf numFmtId="0" fontId="73" fillId="0" borderId="35" xfId="105" applyFont="1" applyBorder="1" applyAlignment="1">
      <alignment horizontal="left" vertical="center"/>
    </xf>
    <xf numFmtId="179" fontId="87" fillId="0" borderId="85" xfId="106" applyNumberFormat="1" applyFont="1" applyBorder="1" applyAlignment="1">
      <alignment horizontal="right" vertical="center"/>
    </xf>
    <xf numFmtId="208" fontId="87" fillId="0" borderId="86" xfId="106" applyNumberFormat="1" applyFont="1" applyBorder="1" applyAlignment="1">
      <alignment horizontal="right" vertical="center"/>
    </xf>
    <xf numFmtId="195" fontId="87" fillId="0" borderId="87" xfId="106" applyNumberFormat="1" applyFont="1" applyBorder="1" applyAlignment="1">
      <alignment horizontal="center" vertical="center"/>
    </xf>
    <xf numFmtId="0" fontId="73" fillId="0" borderId="63" xfId="106" applyFont="1" applyBorder="1" applyAlignment="1">
      <alignment horizontal="left" vertical="center" indent="1"/>
    </xf>
    <xf numFmtId="0" fontId="73" fillId="0" borderId="64" xfId="106" applyFont="1" applyBorder="1" applyAlignment="1">
      <alignment horizontal="left" vertical="center" indent="1"/>
    </xf>
    <xf numFmtId="179" fontId="87" fillId="0" borderId="88" xfId="106" applyNumberFormat="1" applyFont="1" applyBorder="1" applyAlignment="1">
      <alignment horizontal="center" vertical="center"/>
    </xf>
    <xf numFmtId="0" fontId="87" fillId="0" borderId="89" xfId="106" applyFont="1" applyBorder="1" applyAlignment="1">
      <alignment horizontal="right" vertical="center"/>
    </xf>
    <xf numFmtId="188" fontId="92" fillId="0" borderId="90" xfId="106" applyNumberFormat="1" applyFont="1" applyBorder="1" applyAlignment="1">
      <alignment horizontal="center"/>
    </xf>
    <xf numFmtId="179" fontId="94" fillId="0" borderId="18" xfId="106" applyNumberFormat="1" applyFont="1" applyBorder="1" applyAlignment="1">
      <alignment horizontal="center" vertical="center"/>
    </xf>
    <xf numFmtId="0" fontId="94" fillId="0" borderId="18" xfId="106" applyFont="1" applyBorder="1" applyAlignment="1">
      <alignment horizontal="right" vertical="center"/>
    </xf>
    <xf numFmtId="179" fontId="87" fillId="0" borderId="32" xfId="106" applyNumberFormat="1" applyFont="1" applyBorder="1" applyAlignment="1">
      <alignment horizontal="center" vertical="center"/>
    </xf>
    <xf numFmtId="188" fontId="87" fillId="0" borderId="32" xfId="106" applyNumberFormat="1" applyFont="1" applyBorder="1" applyAlignment="1">
      <alignment horizontal="right" vertical="center"/>
    </xf>
    <xf numFmtId="179" fontId="87" fillId="0" borderId="91" xfId="106" applyNumberFormat="1" applyFont="1" applyBorder="1" applyAlignment="1">
      <alignment horizontal="center" vertical="center"/>
    </xf>
    <xf numFmtId="188" fontId="87" fillId="0" borderId="91" xfId="106" applyNumberFormat="1" applyFont="1" applyBorder="1" applyAlignment="1">
      <alignment horizontal="right" vertical="center"/>
    </xf>
    <xf numFmtId="0" fontId="72" fillId="0" borderId="0" xfId="0" applyFont="1" applyProtection="1">
      <protection locked="0"/>
    </xf>
    <xf numFmtId="0" fontId="72" fillId="0" borderId="0" xfId="93" applyFont="1" applyAlignment="1">
      <alignment horizontal="left" vertical="center"/>
    </xf>
    <xf numFmtId="0" fontId="72" fillId="0" borderId="0" xfId="93" applyFont="1" applyAlignment="1">
      <alignment horizontal="right" vertical="center"/>
    </xf>
    <xf numFmtId="0" fontId="80" fillId="0" borderId="18" xfId="93" applyFont="1" applyBorder="1" applyAlignment="1">
      <alignment horizontal="center" vertical="center" wrapText="1"/>
    </xf>
    <xf numFmtId="0" fontId="95" fillId="0" borderId="18" xfId="93" applyFont="1" applyBorder="1" applyAlignment="1">
      <alignment horizontal="center" vertical="center" wrapText="1"/>
    </xf>
    <xf numFmtId="0" fontId="72" fillId="0" borderId="86" xfId="93" applyFont="1" applyBorder="1" applyAlignment="1">
      <alignment horizontal="left" vertical="center" wrapText="1"/>
    </xf>
    <xf numFmtId="183" fontId="72" fillId="0" borderId="86" xfId="181" applyNumberFormat="1" applyFont="1" applyFill="1" applyBorder="1" applyAlignment="1" applyProtection="1">
      <alignment horizontal="center" vertical="center" wrapText="1"/>
    </xf>
    <xf numFmtId="10" fontId="72" fillId="0" borderId="86" xfId="214" applyNumberFormat="1" applyFont="1" applyFill="1" applyBorder="1" applyAlignment="1" applyProtection="1">
      <alignment horizontal="center" vertical="center" wrapText="1"/>
    </xf>
    <xf numFmtId="200" fontId="72" fillId="0" borderId="86" xfId="181" applyNumberFormat="1" applyFont="1" applyFill="1" applyBorder="1" applyAlignment="1" applyProtection="1">
      <alignment horizontal="center" vertical="center" wrapText="1"/>
    </xf>
    <xf numFmtId="0" fontId="72" fillId="0" borderId="32" xfId="93" applyFont="1" applyBorder="1" applyAlignment="1">
      <alignment horizontal="left" vertical="center" wrapText="1"/>
    </xf>
    <xf numFmtId="183" fontId="72" fillId="0" borderId="32" xfId="181" applyNumberFormat="1" applyFont="1" applyFill="1" applyBorder="1" applyAlignment="1" applyProtection="1">
      <alignment horizontal="center" vertical="center" wrapText="1"/>
    </xf>
    <xf numFmtId="10" fontId="72" fillId="0" borderId="32" xfId="214" applyNumberFormat="1" applyFont="1" applyFill="1" applyBorder="1" applyAlignment="1" applyProtection="1">
      <alignment horizontal="center" vertical="center" wrapText="1"/>
    </xf>
    <xf numFmtId="200" fontId="72" fillId="0" borderId="32" xfId="181" applyNumberFormat="1" applyFont="1" applyFill="1" applyBorder="1" applyAlignment="1" applyProtection="1">
      <alignment horizontal="center" vertical="center" wrapText="1"/>
    </xf>
    <xf numFmtId="0" fontId="72" fillId="0" borderId="80" xfId="93" applyFont="1" applyBorder="1" applyAlignment="1">
      <alignment horizontal="left" vertical="center" wrapText="1"/>
    </xf>
    <xf numFmtId="183" fontId="72" fillId="0" borderId="80" xfId="181" applyNumberFormat="1" applyFont="1" applyFill="1" applyBorder="1" applyAlignment="1" applyProtection="1">
      <alignment horizontal="center" vertical="center" wrapText="1"/>
    </xf>
    <xf numFmtId="10" fontId="72" fillId="25" borderId="80" xfId="214" applyNumberFormat="1" applyFont="1" applyFill="1" applyBorder="1" applyAlignment="1" applyProtection="1">
      <alignment horizontal="center" vertical="center" wrapText="1"/>
    </xf>
    <xf numFmtId="200" fontId="72" fillId="0" borderId="80" xfId="181" applyNumberFormat="1" applyFont="1" applyFill="1" applyBorder="1" applyAlignment="1" applyProtection="1">
      <alignment horizontal="center" vertical="center" wrapText="1"/>
    </xf>
    <xf numFmtId="0" fontId="72" fillId="0" borderId="15" xfId="93" applyFont="1" applyBorder="1" applyAlignment="1">
      <alignment horizontal="left" vertical="center" wrapText="1"/>
    </xf>
    <xf numFmtId="183" fontId="72" fillId="25" borderId="15" xfId="181" applyNumberFormat="1" applyFont="1" applyFill="1" applyBorder="1" applyAlignment="1" applyProtection="1">
      <alignment horizontal="center" vertical="center" wrapText="1"/>
    </xf>
    <xf numFmtId="10" fontId="72" fillId="25" borderId="15" xfId="214" applyNumberFormat="1" applyFont="1" applyFill="1" applyBorder="1" applyAlignment="1" applyProtection="1">
      <alignment horizontal="center" vertical="center" wrapText="1"/>
    </xf>
    <xf numFmtId="200" fontId="72" fillId="0" borderId="15" xfId="181" applyNumberFormat="1" applyFont="1" applyFill="1" applyBorder="1" applyAlignment="1" applyProtection="1">
      <alignment horizontal="center" wrapText="1"/>
    </xf>
    <xf numFmtId="191" fontId="72" fillId="0" borderId="0" xfId="0" applyNumberFormat="1" applyFont="1" applyAlignment="1">
      <alignment wrapText="1"/>
    </xf>
    <xf numFmtId="0" fontId="72" fillId="0" borderId="0" xfId="93" applyFont="1" applyAlignment="1">
      <alignment horizontal="left" vertical="center" wrapText="1"/>
    </xf>
    <xf numFmtId="0" fontId="80" fillId="0" borderId="130" xfId="93" applyFont="1" applyBorder="1" applyAlignment="1">
      <alignment horizontal="center" vertical="center" wrapText="1"/>
    </xf>
    <xf numFmtId="0" fontId="80" fillId="0" borderId="15" xfId="93" applyFont="1" applyBorder="1" applyAlignment="1">
      <alignment horizontal="center" vertical="center" wrapText="1"/>
    </xf>
    <xf numFmtId="0" fontId="72" fillId="0" borderId="85" xfId="93" applyFont="1" applyBorder="1" applyAlignment="1">
      <alignment horizontal="center" vertical="center" wrapText="1"/>
    </xf>
    <xf numFmtId="220" fontId="80" fillId="0" borderId="0" xfId="93" applyNumberFormat="1" applyFont="1" applyAlignment="1">
      <alignment horizontal="center" vertical="center" wrapText="1"/>
    </xf>
    <xf numFmtId="220" fontId="72" fillId="0" borderId="0" xfId="93" applyNumberFormat="1" applyFont="1" applyAlignment="1">
      <alignment horizontal="center" vertical="center" wrapText="1"/>
    </xf>
    <xf numFmtId="0" fontId="72" fillId="0" borderId="239" xfId="93" applyFont="1" applyBorder="1" applyAlignment="1">
      <alignment horizontal="center" vertical="center" wrapText="1"/>
    </xf>
    <xf numFmtId="200" fontId="72" fillId="0" borderId="76" xfId="181" applyNumberFormat="1" applyFont="1" applyFill="1" applyBorder="1" applyAlignment="1" applyProtection="1">
      <alignment horizontal="center" vertical="center" wrapText="1"/>
    </xf>
    <xf numFmtId="0" fontId="72" fillId="0" borderId="75" xfId="93" applyFont="1" applyBorder="1" applyAlignment="1">
      <alignment horizontal="center" vertical="center" wrapText="1"/>
    </xf>
    <xf numFmtId="0" fontId="72" fillId="0" borderId="240" xfId="93" applyFont="1" applyBorder="1" applyAlignment="1">
      <alignment horizontal="center" vertical="center" wrapText="1"/>
    </xf>
    <xf numFmtId="200" fontId="72" fillId="0" borderId="91" xfId="181" applyNumberFormat="1" applyFont="1" applyFill="1" applyBorder="1" applyAlignment="1" applyProtection="1">
      <alignment horizontal="center" vertical="center" wrapText="1"/>
    </xf>
    <xf numFmtId="196" fontId="72" fillId="0" borderId="0" xfId="0" applyNumberFormat="1" applyFont="1" applyAlignment="1">
      <alignment wrapText="1"/>
    </xf>
    <xf numFmtId="0" fontId="73" fillId="0" borderId="0" xfId="93" applyFont="1" applyAlignment="1">
      <alignment horizontal="center"/>
    </xf>
    <xf numFmtId="183" fontId="73" fillId="0" borderId="0" xfId="195" applyNumberFormat="1" applyFont="1" applyFill="1" applyAlignment="1" applyProtection="1">
      <alignment horizontal="center"/>
      <protection locked="0"/>
    </xf>
    <xf numFmtId="191" fontId="73" fillId="0" borderId="0" xfId="93" applyNumberFormat="1" applyFont="1" applyAlignment="1">
      <alignment horizontal="center"/>
    </xf>
    <xf numFmtId="183" fontId="73" fillId="0" borderId="0" xfId="195" applyNumberFormat="1" applyFont="1" applyFill="1" applyAlignment="1">
      <alignment horizontal="center"/>
    </xf>
    <xf numFmtId="0" fontId="73" fillId="0" borderId="65" xfId="93" applyFont="1" applyBorder="1" applyAlignment="1">
      <alignment horizontal="center" vertical="center" wrapText="1"/>
    </xf>
    <xf numFmtId="0" fontId="73" fillId="0" borderId="24" xfId="93" applyFont="1" applyBorder="1" applyAlignment="1">
      <alignment horizontal="center" vertical="center" wrapText="1"/>
    </xf>
    <xf numFmtId="183" fontId="73" fillId="0" borderId="24" xfId="195" applyNumberFormat="1" applyFont="1" applyFill="1" applyBorder="1" applyAlignment="1" applyProtection="1">
      <alignment horizontal="center" vertical="center" wrapText="1"/>
      <protection locked="0"/>
    </xf>
    <xf numFmtId="191" fontId="73" fillId="0" borderId="24" xfId="93" applyNumberFormat="1" applyFont="1" applyBorder="1" applyAlignment="1">
      <alignment horizontal="center" vertical="center" wrapText="1"/>
    </xf>
    <xf numFmtId="183" fontId="73" fillId="0" borderId="55" xfId="195" applyNumberFormat="1" applyFont="1" applyFill="1" applyBorder="1" applyAlignment="1">
      <alignment horizontal="center" vertical="center" wrapText="1"/>
    </xf>
    <xf numFmtId="0" fontId="73" fillId="0" borderId="0" xfId="93" applyFont="1" applyAlignment="1">
      <alignment vertical="center"/>
    </xf>
    <xf numFmtId="0" fontId="73" fillId="0" borderId="57" xfId="93" applyFont="1" applyBorder="1" applyAlignment="1">
      <alignment vertical="center"/>
    </xf>
    <xf numFmtId="0" fontId="93" fillId="0" borderId="18" xfId="93" applyFont="1" applyBorder="1" applyAlignment="1">
      <alignment horizontal="center" vertical="center"/>
    </xf>
    <xf numFmtId="179" fontId="93" fillId="0" borderId="18" xfId="195" applyNumberFormat="1" applyFont="1" applyFill="1" applyBorder="1" applyAlignment="1" applyProtection="1">
      <alignment horizontal="right" vertical="center"/>
      <protection locked="0"/>
    </xf>
    <xf numFmtId="191" fontId="93" fillId="0" borderId="18" xfId="93" applyNumberFormat="1" applyFont="1" applyBorder="1" applyAlignment="1">
      <alignment horizontal="center" vertical="center"/>
    </xf>
    <xf numFmtId="183" fontId="93" fillId="0" borderId="56" xfId="195" applyNumberFormat="1" applyFont="1" applyFill="1" applyBorder="1" applyAlignment="1">
      <alignment horizontal="center" vertical="center"/>
    </xf>
    <xf numFmtId="0" fontId="87" fillId="0" borderId="16" xfId="93" applyFont="1" applyBorder="1" applyAlignment="1">
      <alignment horizontal="center" vertical="center"/>
    </xf>
    <xf numFmtId="179" fontId="87" fillId="0" borderId="16" xfId="195" applyNumberFormat="1" applyFont="1" applyFill="1" applyBorder="1" applyAlignment="1" applyProtection="1">
      <alignment horizontal="right" vertical="center"/>
    </xf>
    <xf numFmtId="191" fontId="87" fillId="0" borderId="16" xfId="93" applyNumberFormat="1" applyFont="1" applyBorder="1" applyAlignment="1">
      <alignment horizontal="center" vertical="center"/>
    </xf>
    <xf numFmtId="179" fontId="87" fillId="0" borderId="72" xfId="195" applyNumberFormat="1" applyFont="1" applyFill="1" applyBorder="1" applyAlignment="1" applyProtection="1">
      <alignment horizontal="right" vertical="center"/>
    </xf>
    <xf numFmtId="0" fontId="87" fillId="0" borderId="32" xfId="93" applyFont="1" applyBorder="1" applyAlignment="1">
      <alignment horizontal="center" vertical="center"/>
    </xf>
    <xf numFmtId="179" fontId="87" fillId="0" borderId="32" xfId="195" applyNumberFormat="1" applyFont="1" applyFill="1" applyBorder="1" applyAlignment="1" applyProtection="1">
      <alignment horizontal="right" vertical="center"/>
    </xf>
    <xf numFmtId="191" fontId="87" fillId="0" borderId="32" xfId="93" applyNumberFormat="1" applyFont="1" applyBorder="1" applyAlignment="1">
      <alignment horizontal="center" vertical="center"/>
    </xf>
    <xf numFmtId="179" fontId="87" fillId="0" borderId="111" xfId="195" applyNumberFormat="1" applyFont="1" applyFill="1" applyBorder="1" applyAlignment="1" applyProtection="1">
      <alignment horizontal="right" vertical="center"/>
    </xf>
    <xf numFmtId="0" fontId="87" fillId="0" borderId="15" xfId="93" applyFont="1" applyBorder="1" applyAlignment="1">
      <alignment horizontal="center" vertical="center"/>
    </xf>
    <xf numFmtId="179" fontId="87" fillId="0" borderId="15" xfId="195" applyNumberFormat="1" applyFont="1" applyFill="1" applyBorder="1" applyAlignment="1" applyProtection="1">
      <alignment horizontal="right" vertical="center"/>
    </xf>
    <xf numFmtId="191" fontId="87" fillId="0" borderId="15" xfId="93" applyNumberFormat="1" applyFont="1" applyBorder="1" applyAlignment="1">
      <alignment horizontal="center" vertical="center"/>
    </xf>
    <xf numFmtId="179" fontId="87" fillId="0" borderId="74" xfId="195" applyNumberFormat="1" applyFont="1" applyFill="1" applyBorder="1" applyAlignment="1" applyProtection="1">
      <alignment horizontal="right" vertical="center"/>
    </xf>
    <xf numFmtId="191" fontId="87" fillId="0" borderId="14" xfId="93" applyNumberFormat="1" applyFont="1" applyBorder="1" applyAlignment="1">
      <alignment horizontal="center" vertical="center"/>
    </xf>
    <xf numFmtId="179" fontId="87" fillId="0" borderId="17" xfId="195" applyNumberFormat="1" applyFont="1" applyFill="1" applyBorder="1" applyAlignment="1" applyProtection="1">
      <alignment horizontal="right" vertical="center"/>
    </xf>
    <xf numFmtId="191" fontId="87" fillId="0" borderId="60" xfId="93" applyNumberFormat="1" applyFont="1" applyBorder="1" applyAlignment="1">
      <alignment horizontal="center" vertical="center"/>
    </xf>
    <xf numFmtId="179" fontId="87" fillId="0" borderId="75" xfId="195" applyNumberFormat="1" applyFont="1" applyFill="1" applyBorder="1" applyAlignment="1" applyProtection="1">
      <alignment horizontal="right" vertical="center"/>
    </xf>
    <xf numFmtId="191" fontId="87" fillId="0" borderId="114" xfId="93" applyNumberFormat="1" applyFont="1" applyBorder="1" applyAlignment="1">
      <alignment horizontal="center" vertical="center"/>
    </xf>
    <xf numFmtId="179" fontId="87" fillId="0" borderId="4" xfId="195" applyNumberFormat="1" applyFont="1" applyFill="1" applyBorder="1" applyAlignment="1" applyProtection="1">
      <alignment horizontal="right" vertical="center"/>
    </xf>
    <xf numFmtId="191" fontId="87" fillId="0" borderId="22" xfId="93" applyNumberFormat="1" applyFont="1" applyBorder="1" applyAlignment="1">
      <alignment horizontal="center" vertical="center"/>
    </xf>
    <xf numFmtId="179" fontId="87" fillId="0" borderId="73" xfId="195" applyNumberFormat="1" applyFont="1" applyFill="1" applyBorder="1" applyAlignment="1" applyProtection="1">
      <alignment horizontal="right" vertical="center"/>
    </xf>
    <xf numFmtId="179" fontId="87" fillId="0" borderId="23" xfId="195" applyNumberFormat="1" applyFont="1" applyFill="1" applyBorder="1" applyAlignment="1" applyProtection="1">
      <alignment horizontal="right" vertical="center"/>
    </xf>
    <xf numFmtId="0" fontId="73" fillId="0" borderId="66" xfId="93" applyFont="1" applyBorder="1" applyAlignment="1">
      <alignment vertical="center"/>
    </xf>
    <xf numFmtId="0" fontId="87" fillId="0" borderId="18" xfId="93" applyFont="1" applyBorder="1" applyAlignment="1">
      <alignment horizontal="center" vertical="center"/>
    </xf>
    <xf numFmtId="179" fontId="87" fillId="0" borderId="18" xfId="195" applyNumberFormat="1" applyFont="1" applyFill="1" applyBorder="1" applyAlignment="1" applyProtection="1">
      <alignment horizontal="right" vertical="center"/>
    </xf>
    <xf numFmtId="191" fontId="87" fillId="0" borderId="18" xfId="93" applyNumberFormat="1" applyFont="1" applyBorder="1" applyAlignment="1">
      <alignment horizontal="center" vertical="center"/>
    </xf>
    <xf numFmtId="179" fontId="87" fillId="0" borderId="56" xfId="195" applyNumberFormat="1" applyFont="1" applyFill="1" applyBorder="1" applyAlignment="1" applyProtection="1">
      <alignment horizontal="right" vertical="center"/>
    </xf>
    <xf numFmtId="0" fontId="73" fillId="0" borderId="58" xfId="93" applyFont="1" applyBorder="1" applyAlignment="1">
      <alignment vertical="center"/>
    </xf>
    <xf numFmtId="0" fontId="87" fillId="0" borderId="27" xfId="93" applyFont="1" applyBorder="1" applyAlignment="1">
      <alignment horizontal="center" vertical="center"/>
    </xf>
    <xf numFmtId="179" fontId="87" fillId="0" borderId="27" xfId="195" applyNumberFormat="1" applyFont="1" applyFill="1" applyBorder="1" applyAlignment="1" applyProtection="1">
      <alignment horizontal="right" vertical="center"/>
    </xf>
    <xf numFmtId="191" fontId="87" fillId="0" borderId="27" xfId="93" applyNumberFormat="1" applyFont="1" applyBorder="1" applyAlignment="1">
      <alignment horizontal="center" vertical="center"/>
    </xf>
    <xf numFmtId="179" fontId="87" fillId="0" borderId="28" xfId="195" applyNumberFormat="1" applyFont="1" applyFill="1" applyBorder="1" applyAlignment="1" applyProtection="1">
      <alignment horizontal="right" vertical="center"/>
    </xf>
    <xf numFmtId="183" fontId="73" fillId="0" borderId="0" xfId="195" applyNumberFormat="1" applyFont="1" applyAlignment="1" applyProtection="1">
      <alignment horizontal="center"/>
      <protection locked="0"/>
    </xf>
    <xf numFmtId="183" fontId="73" fillId="0" borderId="0" xfId="195" applyNumberFormat="1" applyFont="1" applyAlignment="1">
      <alignment horizontal="center"/>
    </xf>
    <xf numFmtId="0" fontId="73" fillId="0" borderId="0" xfId="124" applyFont="1">
      <alignment vertical="center"/>
    </xf>
    <xf numFmtId="0" fontId="72" fillId="0" borderId="0" xfId="165" applyFont="1" applyAlignment="1" applyProtection="1">
      <alignment vertical="center"/>
      <protection locked="0"/>
    </xf>
    <xf numFmtId="0" fontId="82" fillId="0" borderId="0" xfId="93" applyFont="1" applyAlignment="1">
      <alignment horizontal="left" vertical="center"/>
    </xf>
    <xf numFmtId="0" fontId="72" fillId="0" borderId="0" xfId="93" applyFont="1" applyAlignment="1">
      <alignment horizontal="center" vertical="center"/>
    </xf>
    <xf numFmtId="0" fontId="72" fillId="0" borderId="0" xfId="95" applyFont="1" applyAlignment="1">
      <alignment horizontal="left" vertical="center"/>
    </xf>
    <xf numFmtId="0" fontId="72" fillId="0" borderId="18" xfId="95" applyFont="1" applyBorder="1" applyAlignment="1">
      <alignment horizontal="center" vertical="center" wrapText="1"/>
    </xf>
    <xf numFmtId="0" fontId="79" fillId="0" borderId="18" xfId="0" quotePrefix="1" applyFont="1" applyBorder="1" applyAlignment="1">
      <alignment horizontal="center"/>
    </xf>
    <xf numFmtId="0" fontId="79" fillId="0" borderId="18" xfId="107" quotePrefix="1" applyFont="1" applyBorder="1" applyAlignment="1">
      <alignment horizontal="center" vertical="center"/>
    </xf>
    <xf numFmtId="0" fontId="79" fillId="0" borderId="18" xfId="0" applyFont="1" applyBorder="1" applyAlignment="1">
      <alignment horizontal="center"/>
    </xf>
    <xf numFmtId="0" fontId="98" fillId="0" borderId="0" xfId="0" applyFont="1"/>
    <xf numFmtId="0" fontId="72" fillId="0" borderId="0" xfId="95" applyFont="1" applyAlignment="1">
      <alignment horizontal="left" vertical="center" wrapText="1"/>
    </xf>
    <xf numFmtId="0" fontId="72" fillId="0" borderId="0" xfId="0" applyFont="1" applyAlignment="1">
      <alignment horizontal="center"/>
    </xf>
    <xf numFmtId="0" fontId="72" fillId="0" borderId="18" xfId="0" applyFont="1" applyBorder="1" applyAlignment="1">
      <alignment horizontal="center" vertical="center" wrapText="1"/>
    </xf>
    <xf numFmtId="178" fontId="79" fillId="0" borderId="18" xfId="167" applyNumberFormat="1" applyFont="1" applyBorder="1" applyAlignment="1" applyProtection="1">
      <alignment horizontal="center" vertical="center" wrapText="1"/>
    </xf>
    <xf numFmtId="0" fontId="79" fillId="0" borderId="0" xfId="0" applyFont="1"/>
    <xf numFmtId="0" fontId="66" fillId="0" borderId="0" xfId="107" applyFont="1" applyAlignment="1">
      <alignment vertical="center"/>
    </xf>
    <xf numFmtId="0" fontId="72" fillId="0" borderId="0" xfId="107" applyFont="1" applyAlignment="1">
      <alignment vertical="center"/>
    </xf>
    <xf numFmtId="0" fontId="72" fillId="0" borderId="0" xfId="107" applyFont="1" applyAlignment="1">
      <alignment horizontal="right" vertical="center"/>
    </xf>
    <xf numFmtId="0" fontId="80" fillId="0" borderId="18" xfId="107" applyFont="1" applyBorder="1" applyAlignment="1">
      <alignment horizontal="center" vertical="center" wrapText="1"/>
    </xf>
    <xf numFmtId="49" fontId="80" fillId="0" borderId="18" xfId="107" applyNumberFormat="1" applyFont="1" applyBorder="1" applyAlignment="1">
      <alignment horizontal="center" vertical="center" wrapText="1"/>
    </xf>
    <xf numFmtId="0" fontId="72" fillId="0" borderId="18" xfId="107" applyFont="1" applyBorder="1" applyAlignment="1">
      <alignment horizontal="center" vertical="center" wrapText="1"/>
    </xf>
    <xf numFmtId="197" fontId="72" fillId="0" borderId="15" xfId="107" applyNumberFormat="1" applyFont="1" applyBorder="1" applyAlignment="1">
      <alignment horizontal="center" vertical="center" wrapText="1"/>
    </xf>
    <xf numFmtId="197" fontId="72" fillId="0" borderId="15" xfId="107" applyNumberFormat="1" applyFont="1" applyBorder="1" applyAlignment="1">
      <alignment horizontal="left" vertical="center" wrapText="1"/>
    </xf>
    <xf numFmtId="201" fontId="72" fillId="0" borderId="15" xfId="107" applyNumberFormat="1" applyFont="1" applyBorder="1" applyAlignment="1">
      <alignment horizontal="right" vertical="center" wrapText="1"/>
    </xf>
    <xf numFmtId="198" fontId="72" fillId="0" borderId="15" xfId="107" applyNumberFormat="1" applyFont="1" applyBorder="1" applyAlignment="1">
      <alignment horizontal="right" vertical="center" wrapText="1"/>
    </xf>
    <xf numFmtId="0" fontId="72" fillId="0" borderId="0" xfId="107" applyFont="1" applyAlignment="1">
      <alignment horizontal="center" vertical="center" wrapText="1"/>
    </xf>
    <xf numFmtId="197" fontId="72" fillId="0" borderId="0" xfId="107" applyNumberFormat="1" applyFont="1" applyAlignment="1">
      <alignment horizontal="center" vertical="center" wrapText="1"/>
    </xf>
    <xf numFmtId="197" fontId="72" fillId="0" borderId="0" xfId="107" applyNumberFormat="1" applyFont="1" applyAlignment="1">
      <alignment horizontal="left" vertical="center" wrapText="1"/>
    </xf>
    <xf numFmtId="201" fontId="72" fillId="0" borderId="0" xfId="107" applyNumberFormat="1" applyFont="1" applyAlignment="1">
      <alignment horizontal="right" vertical="center" wrapText="1"/>
    </xf>
    <xf numFmtId="198" fontId="72" fillId="0" borderId="0" xfId="107" applyNumberFormat="1" applyFont="1" applyAlignment="1">
      <alignment horizontal="right" vertical="center" wrapText="1"/>
    </xf>
    <xf numFmtId="197" fontId="80" fillId="0" borderId="18" xfId="107" applyNumberFormat="1" applyFont="1" applyBorder="1" applyAlignment="1">
      <alignment horizontal="center" vertical="center" wrapText="1"/>
    </xf>
    <xf numFmtId="197" fontId="72" fillId="0" borderId="18" xfId="107" applyNumberFormat="1" applyFont="1" applyBorder="1" applyAlignment="1">
      <alignment horizontal="left" vertical="center" wrapText="1"/>
    </xf>
    <xf numFmtId="183" fontId="72" fillId="34" borderId="18" xfId="181" applyNumberFormat="1" applyFont="1" applyFill="1" applyBorder="1" applyAlignment="1" applyProtection="1">
      <alignment horizontal="center" vertical="center" wrapText="1"/>
    </xf>
    <xf numFmtId="197" fontId="72" fillId="0" borderId="18" xfId="107" applyNumberFormat="1" applyFont="1" applyBorder="1" applyAlignment="1">
      <alignment horizontal="center" vertical="center" wrapText="1"/>
    </xf>
    <xf numFmtId="183" fontId="72" fillId="0" borderId="18" xfId="181" applyNumberFormat="1" applyFont="1" applyFill="1" applyBorder="1" applyAlignment="1" applyProtection="1">
      <alignment horizontal="left" vertical="center" wrapText="1"/>
    </xf>
    <xf numFmtId="197" fontId="72" fillId="0" borderId="18" xfId="107" applyNumberFormat="1" applyFont="1" applyBorder="1" applyAlignment="1">
      <alignment horizontal="left" vertical="center" wrapText="1" indent="2"/>
    </xf>
    <xf numFmtId="183" fontId="72" fillId="34" borderId="18" xfId="181" applyNumberFormat="1" applyFont="1" applyFill="1" applyBorder="1" applyAlignment="1" applyProtection="1">
      <alignment horizontal="left" vertical="center" wrapText="1"/>
    </xf>
    <xf numFmtId="197" fontId="72" fillId="0" borderId="18" xfId="107" applyNumberFormat="1" applyFont="1" applyBorder="1" applyAlignment="1">
      <alignment horizontal="left" vertical="center" wrapText="1" indent="4"/>
    </xf>
    <xf numFmtId="183" fontId="72" fillId="0" borderId="18" xfId="181" applyNumberFormat="1" applyFont="1" applyFill="1" applyBorder="1" applyAlignment="1" applyProtection="1">
      <alignment horizontal="center" vertical="center" wrapText="1"/>
    </xf>
    <xf numFmtId="197" fontId="72" fillId="0" borderId="18" xfId="107" applyNumberFormat="1" applyFont="1" applyBorder="1" applyAlignment="1">
      <alignment horizontal="left" vertical="center" wrapText="1" indent="6"/>
    </xf>
    <xf numFmtId="0" fontId="72" fillId="0" borderId="0" xfId="107" applyFont="1" applyAlignment="1">
      <alignment horizontal="center" vertical="center"/>
    </xf>
    <xf numFmtId="0" fontId="72" fillId="0" borderId="0" xfId="107" applyFont="1" applyAlignment="1">
      <alignment horizontal="left" vertical="center" wrapText="1"/>
    </xf>
    <xf numFmtId="0" fontId="72" fillId="0" borderId="0" xfId="107" applyFont="1" applyAlignment="1">
      <alignment horizontal="left" vertical="center"/>
    </xf>
    <xf numFmtId="0" fontId="72" fillId="0" borderId="0" xfId="148" applyFont="1" applyAlignment="1">
      <alignment horizontal="center" vertical="center" wrapText="1"/>
    </xf>
    <xf numFmtId="0" fontId="72" fillId="0" borderId="0" xfId="137" applyFont="1" applyAlignment="1">
      <alignment vertical="center"/>
    </xf>
    <xf numFmtId="0" fontId="72" fillId="0" borderId="0" xfId="137" applyFont="1" applyAlignment="1">
      <alignment wrapText="1"/>
    </xf>
    <xf numFmtId="0" fontId="76" fillId="0" borderId="0" xfId="107" applyFont="1" applyAlignment="1">
      <alignment horizontal="left" vertical="center" wrapText="1"/>
    </xf>
    <xf numFmtId="0" fontId="76" fillId="0" borderId="0" xfId="98" applyFont="1" applyAlignment="1">
      <alignment vertical="center"/>
    </xf>
    <xf numFmtId="0" fontId="73" fillId="0" borderId="0" xfId="107" applyFont="1" applyAlignment="1">
      <alignment vertical="center"/>
    </xf>
    <xf numFmtId="0" fontId="76" fillId="0" borderId="0" xfId="124" applyFont="1" applyAlignment="1">
      <alignment horizontal="left" vertical="center"/>
    </xf>
    <xf numFmtId="0" fontId="76" fillId="0" borderId="16" xfId="107" applyFont="1" applyBorder="1" applyAlignment="1">
      <alignment horizontal="center" vertical="center" wrapText="1"/>
    </xf>
    <xf numFmtId="0" fontId="75" fillId="0" borderId="18" xfId="61" quotePrefix="1" applyFont="1" applyBorder="1" applyAlignment="1">
      <alignment horizontal="center"/>
    </xf>
    <xf numFmtId="0" fontId="75" fillId="0" borderId="18" xfId="61" applyFont="1" applyBorder="1" applyAlignment="1">
      <alignment horizontal="center" vertical="center"/>
    </xf>
    <xf numFmtId="216" fontId="76" fillId="26" borderId="18" xfId="0" applyNumberFormat="1" applyFont="1" applyFill="1" applyBorder="1" applyAlignment="1">
      <alignment vertical="center"/>
    </xf>
    <xf numFmtId="0" fontId="76" fillId="26" borderId="18" xfId="61" applyFont="1" applyFill="1" applyBorder="1" applyAlignment="1">
      <alignment vertical="center"/>
    </xf>
    <xf numFmtId="0" fontId="75" fillId="26" borderId="18" xfId="61" applyFont="1" applyFill="1" applyBorder="1" applyAlignment="1">
      <alignment vertical="center"/>
    </xf>
    <xf numFmtId="49" fontId="75" fillId="26" borderId="18" xfId="61" applyNumberFormat="1" applyFont="1" applyFill="1" applyBorder="1" applyAlignment="1">
      <alignment horizontal="right" vertical="center"/>
    </xf>
    <xf numFmtId="0" fontId="75" fillId="26" borderId="18" xfId="61" applyFont="1" applyFill="1" applyBorder="1" applyAlignment="1">
      <alignment horizontal="right" vertical="center"/>
    </xf>
    <xf numFmtId="0" fontId="75" fillId="0" borderId="129" xfId="61" applyFont="1" applyBorder="1"/>
    <xf numFmtId="0" fontId="76" fillId="0" borderId="0" xfId="107" applyFont="1" applyAlignment="1">
      <alignment horizontal="center" vertical="center"/>
    </xf>
    <xf numFmtId="0" fontId="76" fillId="0" borderId="0" xfId="107" applyFont="1" applyAlignment="1">
      <alignment horizontal="left" vertical="center"/>
    </xf>
    <xf numFmtId="0" fontId="73" fillId="0" borderId="16" xfId="107" applyFont="1" applyBorder="1" applyAlignment="1">
      <alignment horizontal="center" vertical="center" wrapText="1"/>
    </xf>
    <xf numFmtId="0" fontId="73" fillId="0" borderId="16" xfId="61" applyFont="1" applyBorder="1" applyAlignment="1">
      <alignment horizontal="center" wrapText="1"/>
    </xf>
    <xf numFmtId="0" fontId="75" fillId="0" borderId="15" xfId="61" quotePrefix="1" applyFont="1" applyBorder="1" applyAlignment="1">
      <alignment horizontal="center"/>
    </xf>
    <xf numFmtId="0" fontId="75" fillId="0" borderId="14" xfId="61" quotePrefix="1" applyFont="1" applyBorder="1" applyAlignment="1">
      <alignment horizontal="center"/>
    </xf>
    <xf numFmtId="0" fontId="76" fillId="0" borderId="129" xfId="61" applyFont="1" applyBorder="1"/>
    <xf numFmtId="0" fontId="73" fillId="0" borderId="0" xfId="165" applyFont="1" applyAlignment="1" applyProtection="1">
      <alignment vertical="center"/>
      <protection locked="0"/>
    </xf>
    <xf numFmtId="0" fontId="76" fillId="0" borderId="0" xfId="107" quotePrefix="1" applyFont="1" applyAlignment="1">
      <alignment vertical="center"/>
    </xf>
    <xf numFmtId="0" fontId="79" fillId="0" borderId="16" xfId="107" applyFont="1" applyBorder="1" applyAlignment="1">
      <alignment horizontal="center" vertical="center" wrapText="1"/>
    </xf>
    <xf numFmtId="0" fontId="73" fillId="0" borderId="17" xfId="107" applyFont="1" applyBorder="1" applyAlignment="1">
      <alignment horizontal="center" vertical="center" wrapText="1"/>
    </xf>
    <xf numFmtId="209" fontId="73" fillId="0" borderId="17" xfId="107" applyNumberFormat="1" applyFont="1" applyBorder="1" applyAlignment="1">
      <alignment horizontal="center" vertical="center" wrapText="1"/>
    </xf>
    <xf numFmtId="209" fontId="76" fillId="0" borderId="17" xfId="107" applyNumberFormat="1" applyFont="1" applyBorder="1" applyAlignment="1">
      <alignment horizontal="center" vertical="center" wrapText="1"/>
    </xf>
    <xf numFmtId="49" fontId="79" fillId="0" borderId="15" xfId="107" applyNumberFormat="1" applyFont="1" applyBorder="1" applyAlignment="1">
      <alignment horizontal="center" vertical="center" wrapText="1"/>
    </xf>
    <xf numFmtId="0" fontId="79" fillId="0" borderId="23" xfId="124" quotePrefix="1" applyFont="1" applyBorder="1" applyAlignment="1">
      <alignment horizontal="center" vertical="center" wrapText="1"/>
    </xf>
    <xf numFmtId="0" fontId="79" fillId="0" borderId="15" xfId="124" quotePrefix="1" applyFont="1" applyBorder="1" applyAlignment="1">
      <alignment horizontal="center" vertical="center" wrapText="1"/>
    </xf>
    <xf numFmtId="0" fontId="76" fillId="0" borderId="18" xfId="107" quotePrefix="1" applyFont="1" applyBorder="1" applyAlignment="1">
      <alignment horizontal="center" vertical="center"/>
    </xf>
    <xf numFmtId="183" fontId="79" fillId="0" borderId="18" xfId="181" applyNumberFormat="1" applyFont="1" applyFill="1" applyBorder="1" applyAlignment="1">
      <alignment vertical="center" wrapText="1"/>
    </xf>
    <xf numFmtId="0" fontId="76" fillId="0" borderId="18" xfId="107" quotePrefix="1" applyFont="1" applyBorder="1" applyAlignment="1">
      <alignment vertical="center"/>
    </xf>
    <xf numFmtId="0" fontId="76" fillId="0" borderId="18" xfId="107" applyFont="1" applyBorder="1" applyAlignment="1">
      <alignment vertical="center"/>
    </xf>
    <xf numFmtId="183" fontId="79" fillId="0" borderId="15" xfId="124" applyNumberFormat="1" applyFont="1" applyBorder="1" applyAlignment="1">
      <alignment vertical="center" wrapText="1"/>
    </xf>
    <xf numFmtId="9" fontId="79" fillId="0" borderId="15" xfId="214" applyFont="1" applyBorder="1" applyAlignment="1">
      <alignment horizontal="center" vertical="center" wrapText="1"/>
    </xf>
    <xf numFmtId="9" fontId="79" fillId="0" borderId="18" xfId="214" applyFont="1" applyBorder="1" applyAlignment="1">
      <alignment horizontal="center" vertical="center" wrapText="1"/>
    </xf>
    <xf numFmtId="0" fontId="101" fillId="0" borderId="15" xfId="107" quotePrefix="1" applyFont="1" applyBorder="1" applyAlignment="1">
      <alignment horizontal="center" vertical="center" wrapText="1"/>
    </xf>
    <xf numFmtId="0" fontId="76" fillId="0" borderId="18" xfId="148" applyFont="1" applyBorder="1" applyAlignment="1">
      <alignment horizontal="center" vertical="center"/>
    </xf>
    <xf numFmtId="0" fontId="76" fillId="0" borderId="130" xfId="107" applyFont="1" applyBorder="1" applyAlignment="1">
      <alignment vertical="center" wrapText="1"/>
    </xf>
    <xf numFmtId="0" fontId="76" fillId="0" borderId="18" xfId="107" applyFont="1" applyBorder="1" applyAlignment="1">
      <alignment vertical="center" wrapText="1"/>
    </xf>
    <xf numFmtId="198" fontId="76" fillId="31" borderId="18" xfId="107" applyNumberFormat="1" applyFont="1" applyFill="1" applyBorder="1" applyAlignment="1">
      <alignment horizontal="right" vertical="center"/>
    </xf>
    <xf numFmtId="183" fontId="98" fillId="0" borderId="18" xfId="181" applyNumberFormat="1" applyFont="1" applyBorder="1" applyAlignment="1">
      <alignment vertical="center" wrapText="1"/>
    </xf>
    <xf numFmtId="0" fontId="73" fillId="0" borderId="130" xfId="107" applyFont="1" applyBorder="1" applyAlignment="1">
      <alignment vertical="center" wrapText="1"/>
    </xf>
    <xf numFmtId="0" fontId="76" fillId="0" borderId="0" xfId="148" applyFont="1" applyAlignment="1">
      <alignment horizontal="center" vertical="center"/>
    </xf>
    <xf numFmtId="0" fontId="76" fillId="0" borderId="0" xfId="107" applyFont="1" applyAlignment="1">
      <alignment vertical="center" wrapText="1"/>
    </xf>
    <xf numFmtId="198" fontId="76" fillId="0" borderId="0" xfId="107" applyNumberFormat="1" applyFont="1" applyAlignment="1">
      <alignment horizontal="right" vertical="center"/>
    </xf>
    <xf numFmtId="0" fontId="76" fillId="0" borderId="18" xfId="124" applyFont="1" applyBorder="1">
      <alignment vertical="center"/>
    </xf>
    <xf numFmtId="0" fontId="79" fillId="0" borderId="18" xfId="124" applyFont="1" applyBorder="1" applyAlignment="1">
      <alignment horizontal="center" vertical="center" wrapText="1"/>
    </xf>
    <xf numFmtId="0" fontId="76" fillId="0" borderId="18" xfId="124" applyFont="1" applyBorder="1" applyAlignment="1">
      <alignment horizontal="center" vertical="center"/>
    </xf>
    <xf numFmtId="0" fontId="76" fillId="0" borderId="18" xfId="124" applyFont="1" applyBorder="1" applyAlignment="1">
      <alignment horizontal="left" vertical="center"/>
    </xf>
    <xf numFmtId="0" fontId="76" fillId="0" borderId="0" xfId="124" applyFont="1" applyAlignment="1">
      <alignment horizontal="center" vertical="center"/>
    </xf>
    <xf numFmtId="0" fontId="79" fillId="0" borderId="0" xfId="124" applyFont="1" applyAlignment="1">
      <alignment horizontal="center" vertical="center"/>
    </xf>
    <xf numFmtId="0" fontId="79" fillId="0" borderId="0" xfId="124" applyFont="1">
      <alignment vertical="center"/>
    </xf>
    <xf numFmtId="0" fontId="66" fillId="0" borderId="0" xfId="0" applyFont="1" applyAlignment="1">
      <alignment vertical="center"/>
    </xf>
    <xf numFmtId="0" fontId="72" fillId="0" borderId="0" xfId="0" applyFont="1" applyAlignment="1">
      <alignment vertical="center"/>
    </xf>
    <xf numFmtId="0" fontId="72" fillId="0" borderId="0" xfId="0" applyFont="1" applyAlignment="1">
      <alignment horizontal="right" vertical="center"/>
    </xf>
    <xf numFmtId="0" fontId="80" fillId="0" borderId="18" xfId="166" applyFont="1" applyBorder="1" applyAlignment="1">
      <alignment horizontal="center" vertical="center" wrapText="1"/>
    </xf>
    <xf numFmtId="0" fontId="80" fillId="0" borderId="16" xfId="166" applyFont="1" applyBorder="1" applyAlignment="1">
      <alignment horizontal="center" vertical="center" wrapText="1"/>
    </xf>
    <xf numFmtId="0" fontId="83" fillId="0" borderId="16" xfId="0" applyFont="1" applyBorder="1" applyAlignment="1">
      <alignment horizontal="center" vertical="center" wrapText="1"/>
    </xf>
    <xf numFmtId="0" fontId="72" fillId="0" borderId="18" xfId="166" applyFont="1" applyBorder="1" applyAlignment="1">
      <alignment horizontal="center" vertical="center" wrapText="1"/>
    </xf>
    <xf numFmtId="0" fontId="72" fillId="0" borderId="18" xfId="166" applyFont="1" applyBorder="1" applyAlignment="1">
      <alignment horizontal="justify" vertical="center" wrapText="1"/>
    </xf>
    <xf numFmtId="0" fontId="72" fillId="0" borderId="18" xfId="0" applyFont="1" applyBorder="1" applyAlignment="1">
      <alignment horizontal="justify" vertical="center" wrapText="1"/>
    </xf>
    <xf numFmtId="0" fontId="80" fillId="0" borderId="18" xfId="166" applyFont="1" applyBorder="1" applyAlignment="1">
      <alignment horizontal="justify" vertical="center" wrapText="1"/>
    </xf>
    <xf numFmtId="0" fontId="80" fillId="25" borderId="18" xfId="166" applyFont="1" applyFill="1" applyBorder="1" applyAlignment="1">
      <alignment horizontal="center" vertical="center" wrapText="1"/>
    </xf>
    <xf numFmtId="0" fontId="80" fillId="0" borderId="18" xfId="0" applyFont="1" applyBorder="1" applyAlignment="1">
      <alignment horizontal="justify" vertical="center" wrapText="1"/>
    </xf>
    <xf numFmtId="0" fontId="80" fillId="0" borderId="0" xfId="166" applyFont="1" applyAlignment="1">
      <alignment vertical="center"/>
    </xf>
    <xf numFmtId="0" fontId="72" fillId="0" borderId="0" xfId="0" applyFont="1" applyAlignment="1">
      <alignment horizontal="left" vertical="center"/>
    </xf>
    <xf numFmtId="0" fontId="72" fillId="0" borderId="0" xfId="0" applyFont="1" applyAlignment="1">
      <alignment horizontal="left" vertical="center" indent="2"/>
    </xf>
    <xf numFmtId="183" fontId="72" fillId="0" borderId="18" xfId="181" applyNumberFormat="1" applyFont="1" applyFill="1" applyBorder="1" applyAlignment="1">
      <alignment horizontal="justify" vertical="center" wrapText="1"/>
    </xf>
    <xf numFmtId="0" fontId="77" fillId="0" borderId="18" xfId="0" applyFont="1" applyBorder="1" applyAlignment="1">
      <alignment horizontal="justify" vertical="center" wrapText="1"/>
    </xf>
    <xf numFmtId="0" fontId="72" fillId="25" borderId="18" xfId="166" applyFont="1" applyFill="1" applyBorder="1" applyAlignment="1">
      <alignment horizontal="center" vertical="center" wrapText="1"/>
    </xf>
    <xf numFmtId="0" fontId="72" fillId="26" borderId="18" xfId="166" applyFont="1" applyFill="1" applyBorder="1" applyAlignment="1">
      <alignment horizontal="justify" vertical="center" wrapText="1"/>
    </xf>
    <xf numFmtId="0" fontId="66" fillId="0" borderId="0" xfId="165" applyFont="1" applyAlignment="1" applyProtection="1">
      <alignment vertical="center"/>
      <protection locked="0"/>
    </xf>
    <xf numFmtId="192" fontId="72" fillId="0" borderId="0" xfId="93" applyNumberFormat="1" applyFont="1" applyAlignment="1">
      <alignment horizontal="center" vertical="center" wrapText="1"/>
    </xf>
    <xf numFmtId="191" fontId="72" fillId="0" borderId="0" xfId="93" applyNumberFormat="1" applyFont="1" applyAlignment="1">
      <alignment horizontal="center" vertical="center" wrapText="1"/>
    </xf>
    <xf numFmtId="0" fontId="80" fillId="0" borderId="0" xfId="93" applyFont="1" applyAlignment="1">
      <alignment horizontal="left" vertical="center" wrapText="1"/>
    </xf>
    <xf numFmtId="0" fontId="80" fillId="0" borderId="0" xfId="93" applyFont="1" applyAlignment="1">
      <alignment horizontal="center" vertical="center" wrapText="1"/>
    </xf>
    <xf numFmtId="0" fontId="72" fillId="0" borderId="0" xfId="93" applyFont="1" applyAlignment="1">
      <alignment horizontal="right"/>
    </xf>
    <xf numFmtId="0" fontId="80" fillId="0" borderId="132" xfId="96" applyFont="1" applyBorder="1" applyAlignment="1">
      <alignment horizontal="center" vertical="center" wrapText="1"/>
    </xf>
    <xf numFmtId="0" fontId="80" fillId="0" borderId="30" xfId="96" applyFont="1" applyBorder="1" applyAlignment="1">
      <alignment horizontal="center" vertical="center" wrapText="1"/>
    </xf>
    <xf numFmtId="0" fontId="80" fillId="0" borderId="241" xfId="96" applyFont="1" applyBorder="1" applyAlignment="1">
      <alignment horizontal="center" vertical="center" wrapText="1"/>
    </xf>
    <xf numFmtId="0" fontId="80" fillId="0" borderId="242" xfId="96" applyFont="1" applyBorder="1" applyAlignment="1">
      <alignment horizontal="center" vertical="center" wrapText="1"/>
    </xf>
    <xf numFmtId="0" fontId="80" fillId="0" borderId="135" xfId="96" applyFont="1" applyBorder="1" applyAlignment="1">
      <alignment horizontal="center" vertical="center" wrapText="1"/>
    </xf>
    <xf numFmtId="0" fontId="72" fillId="0" borderId="35" xfId="96" applyFont="1" applyBorder="1" applyAlignment="1">
      <alignment vertical="center" wrapText="1"/>
    </xf>
    <xf numFmtId="0" fontId="72" fillId="0" borderId="86" xfId="95" applyFont="1" applyBorder="1" applyAlignment="1" applyProtection="1">
      <alignment horizontal="left" vertical="center" wrapText="1"/>
      <protection locked="0"/>
    </xf>
    <xf numFmtId="178" fontId="72" fillId="0" borderId="188" xfId="167" applyNumberFormat="1" applyFont="1" applyFill="1" applyBorder="1" applyAlignment="1" applyProtection="1">
      <alignment horizontal="right" vertical="center" wrapText="1"/>
    </xf>
    <xf numFmtId="221" fontId="72" fillId="0" borderId="93" xfId="167" applyNumberFormat="1" applyFont="1" applyFill="1" applyBorder="1" applyAlignment="1" applyProtection="1">
      <alignment horizontal="center" vertical="center" wrapText="1"/>
    </xf>
    <xf numFmtId="178" fontId="72" fillId="0" borderId="243" xfId="167" applyNumberFormat="1" applyFont="1" applyFill="1" applyBorder="1" applyAlignment="1" applyProtection="1">
      <alignment horizontal="right" vertical="center" wrapText="1"/>
    </xf>
    <xf numFmtId="0" fontId="72" fillId="0" borderId="138" xfId="95" applyFont="1" applyBorder="1" applyAlignment="1">
      <alignment vertical="center" wrapText="1"/>
    </xf>
    <xf numFmtId="0" fontId="72" fillId="0" borderId="32" xfId="96" applyFont="1" applyBorder="1" applyAlignment="1">
      <alignment horizontal="left" vertical="center" wrapText="1"/>
    </xf>
    <xf numFmtId="178" fontId="72" fillId="0" borderId="189" xfId="167" applyNumberFormat="1" applyFont="1" applyFill="1" applyBorder="1" applyAlignment="1" applyProtection="1">
      <alignment horizontal="right" vertical="center" wrapText="1"/>
    </xf>
    <xf numFmtId="221" fontId="72" fillId="0" borderId="96" xfId="167" applyNumberFormat="1" applyFont="1" applyFill="1" applyBorder="1" applyAlignment="1" applyProtection="1">
      <alignment horizontal="center" vertical="center" wrapText="1"/>
    </xf>
    <xf numFmtId="178" fontId="72" fillId="0" borderId="123" xfId="167" applyNumberFormat="1" applyFont="1" applyFill="1" applyBorder="1" applyAlignment="1" applyProtection="1">
      <alignment horizontal="right" vertical="center" wrapText="1"/>
    </xf>
    <xf numFmtId="0" fontId="72" fillId="0" borderId="31" xfId="96" applyFont="1" applyBorder="1" applyAlignment="1">
      <alignment vertical="center" wrapText="1"/>
    </xf>
    <xf numFmtId="0" fontId="72" fillId="0" borderId="31" xfId="95" applyFont="1" applyBorder="1" applyAlignment="1">
      <alignment vertical="center" wrapText="1"/>
    </xf>
    <xf numFmtId="0" fontId="72" fillId="0" borderId="32" xfId="95" applyFont="1" applyBorder="1" applyAlignment="1" applyProtection="1">
      <alignment horizontal="left" vertical="center" wrapText="1"/>
      <protection locked="0"/>
    </xf>
    <xf numFmtId="0" fontId="72" fillId="0" borderId="0" xfId="95" applyFont="1" applyAlignment="1">
      <alignment vertical="center" wrapText="1"/>
    </xf>
    <xf numFmtId="0" fontId="77" fillId="0" borderId="32" xfId="95" applyFont="1" applyBorder="1" applyAlignment="1" applyProtection="1">
      <alignment horizontal="left" vertical="center" wrapText="1"/>
      <protection locked="0"/>
    </xf>
    <xf numFmtId="0" fontId="72" fillId="0" borderId="31" xfId="95" applyFont="1" applyBorder="1" applyAlignment="1">
      <alignment horizontal="left" vertical="center" wrapText="1"/>
    </xf>
    <xf numFmtId="178" fontId="72" fillId="0" borderId="244" xfId="167" applyNumberFormat="1" applyFont="1" applyFill="1" applyBorder="1" applyAlignment="1" applyProtection="1">
      <alignment horizontal="right" vertical="center" wrapText="1"/>
    </xf>
    <xf numFmtId="0" fontId="84" fillId="0" borderId="32" xfId="96" applyFont="1" applyBorder="1" applyAlignment="1">
      <alignment horizontal="left" vertical="center" wrapText="1"/>
    </xf>
    <xf numFmtId="0" fontId="72" fillId="27" borderId="32" xfId="95" applyFont="1" applyFill="1" applyBorder="1" applyAlignment="1" applyProtection="1">
      <alignment horizontal="left" vertical="center" wrapText="1"/>
      <protection locked="0"/>
    </xf>
    <xf numFmtId="221" fontId="72" fillId="0" borderId="183" xfId="167" applyNumberFormat="1" applyFont="1" applyFill="1" applyBorder="1" applyAlignment="1" applyProtection="1">
      <alignment horizontal="center" vertical="center" wrapText="1"/>
    </xf>
    <xf numFmtId="0" fontId="72" fillId="0" borderId="32" xfId="95" applyFont="1" applyBorder="1" applyAlignment="1">
      <alignment vertical="center" wrapText="1"/>
    </xf>
    <xf numFmtId="183" fontId="72" fillId="0" borderId="189" xfId="181" applyNumberFormat="1" applyFont="1" applyFill="1" applyBorder="1" applyAlignment="1" applyProtection="1">
      <alignment horizontal="center" vertical="center" wrapText="1"/>
    </xf>
    <xf numFmtId="221" fontId="72" fillId="0" borderId="273" xfId="167" applyNumberFormat="1" applyFont="1" applyFill="1" applyBorder="1" applyAlignment="1" applyProtection="1">
      <alignment horizontal="center" vertical="center" wrapText="1"/>
    </xf>
    <xf numFmtId="0" fontId="72" fillId="0" borderId="139" xfId="95" applyFont="1" applyBorder="1" applyAlignment="1">
      <alignment vertical="center" wrapText="1"/>
    </xf>
    <xf numFmtId="0" fontId="72" fillId="0" borderId="131" xfId="95" applyFont="1" applyBorder="1" applyAlignment="1" applyProtection="1">
      <alignment horizontal="left" vertical="center" wrapText="1"/>
      <protection locked="0"/>
    </xf>
    <xf numFmtId="178" fontId="72" fillId="0" borderId="245" xfId="167" applyNumberFormat="1" applyFont="1" applyFill="1" applyBorder="1" applyAlignment="1" applyProtection="1">
      <alignment horizontal="right" vertical="center" wrapText="1"/>
    </xf>
    <xf numFmtId="221" fontId="72" fillId="0" borderId="105" xfId="167" applyNumberFormat="1" applyFont="1" applyFill="1" applyBorder="1" applyAlignment="1" applyProtection="1">
      <alignment horizontal="center" vertical="center" wrapText="1"/>
    </xf>
    <xf numFmtId="178" fontId="72" fillId="0" borderId="246" xfId="167" applyNumberFormat="1" applyFont="1" applyFill="1" applyBorder="1" applyAlignment="1" applyProtection="1">
      <alignment horizontal="right" vertical="center" wrapText="1"/>
    </xf>
    <xf numFmtId="0" fontId="80" fillId="0" borderId="33" xfId="96" applyFont="1" applyBorder="1" applyAlignment="1">
      <alignment vertical="center" wrapText="1"/>
    </xf>
    <xf numFmtId="195" fontId="80" fillId="0" borderId="34" xfId="96" applyNumberFormat="1" applyFont="1" applyBorder="1" applyAlignment="1">
      <alignment horizontal="center" vertical="center" wrapText="1"/>
    </xf>
    <xf numFmtId="178" fontId="80" fillId="0" borderId="195" xfId="167" applyNumberFormat="1" applyFont="1" applyFill="1" applyBorder="1" applyAlignment="1" applyProtection="1">
      <alignment horizontal="right" vertical="center" wrapText="1"/>
    </xf>
    <xf numFmtId="221" fontId="80" fillId="0" borderId="247" xfId="167" applyNumberFormat="1" applyFont="1" applyFill="1" applyBorder="1" applyAlignment="1" applyProtection="1">
      <alignment horizontal="center" vertical="center" wrapText="1"/>
    </xf>
    <xf numFmtId="178" fontId="80" fillId="0" borderId="248" xfId="167" applyNumberFormat="1" applyFont="1" applyFill="1" applyBorder="1" applyAlignment="1" applyProtection="1">
      <alignment horizontal="right" vertical="center" wrapText="1"/>
    </xf>
    <xf numFmtId="0" fontId="66" fillId="0" borderId="0" xfId="95" applyFont="1" applyAlignment="1">
      <alignment vertical="center"/>
    </xf>
    <xf numFmtId="0" fontId="72" fillId="0" borderId="0" xfId="95" applyFont="1" applyAlignment="1">
      <alignment vertical="center"/>
    </xf>
    <xf numFmtId="192" fontId="76" fillId="0" borderId="0" xfId="93" applyNumberFormat="1" applyFont="1" applyAlignment="1">
      <alignment horizontal="center" vertical="center"/>
    </xf>
    <xf numFmtId="191" fontId="76" fillId="0" borderId="0" xfId="93" applyNumberFormat="1" applyFont="1" applyAlignment="1">
      <alignment horizontal="center" vertical="center"/>
    </xf>
    <xf numFmtId="0" fontId="76" fillId="0" borderId="0" xfId="93" applyFont="1" applyAlignment="1">
      <alignment horizontal="left" vertical="center"/>
    </xf>
    <xf numFmtId="0" fontId="102" fillId="0" borderId="0" xfId="93" applyFont="1" applyAlignment="1">
      <alignment horizontal="left" vertical="center"/>
    </xf>
    <xf numFmtId="0" fontId="102" fillId="0" borderId="0" xfId="93" applyFont="1" applyAlignment="1">
      <alignment horizontal="center" vertical="center"/>
    </xf>
    <xf numFmtId="0" fontId="76" fillId="0" borderId="0" xfId="93" applyFont="1" applyAlignment="1">
      <alignment horizontal="right"/>
    </xf>
    <xf numFmtId="0" fontId="102" fillId="0" borderId="132" xfId="96" applyFont="1" applyBorder="1" applyAlignment="1">
      <alignment horizontal="center" vertical="center"/>
    </xf>
    <xf numFmtId="0" fontId="102" fillId="0" borderId="30" xfId="96" applyFont="1" applyBorder="1" applyAlignment="1">
      <alignment horizontal="center" vertical="center"/>
    </xf>
    <xf numFmtId="0" fontId="102" fillId="0" borderId="133" xfId="96" applyFont="1" applyBorder="1" applyAlignment="1">
      <alignment horizontal="center" vertical="center"/>
    </xf>
    <xf numFmtId="0" fontId="102" fillId="0" borderId="134" xfId="96" applyFont="1" applyBorder="1" applyAlignment="1">
      <alignment horizontal="center" vertical="center" wrapText="1"/>
    </xf>
    <xf numFmtId="0" fontId="102" fillId="0" borderId="134" xfId="96" applyFont="1" applyBorder="1" applyAlignment="1">
      <alignment horizontal="center" vertical="center"/>
    </xf>
    <xf numFmtId="0" fontId="102" fillId="0" borderId="135" xfId="96" applyFont="1" applyBorder="1" applyAlignment="1">
      <alignment horizontal="center" vertical="center"/>
    </xf>
    <xf numFmtId="0" fontId="76" fillId="0" borderId="136" xfId="96" applyFont="1" applyBorder="1" applyAlignment="1">
      <alignment vertical="center"/>
    </xf>
    <xf numFmtId="0" fontId="76" fillId="0" borderId="86" xfId="96" applyFont="1" applyBorder="1" applyAlignment="1">
      <alignment horizontal="left" vertical="center" wrapText="1"/>
    </xf>
    <xf numFmtId="189" fontId="76" fillId="25" borderId="92" xfId="96" applyNumberFormat="1" applyFont="1" applyFill="1" applyBorder="1" applyAlignment="1">
      <alignment horizontal="right" vertical="center"/>
    </xf>
    <xf numFmtId="189" fontId="76" fillId="25" borderId="86" xfId="96" applyNumberFormat="1" applyFont="1" applyFill="1" applyBorder="1" applyAlignment="1">
      <alignment horizontal="right" vertical="center"/>
    </xf>
    <xf numFmtId="195" fontId="76" fillId="25" borderId="86" xfId="96" applyNumberFormat="1" applyFont="1" applyFill="1" applyBorder="1" applyAlignment="1">
      <alignment horizontal="center" vertical="center"/>
    </xf>
    <xf numFmtId="189" fontId="76" fillId="25" borderId="137" xfId="96" applyNumberFormat="1" applyFont="1" applyFill="1" applyBorder="1" applyAlignment="1">
      <alignment horizontal="right" vertical="center"/>
    </xf>
    <xf numFmtId="0" fontId="76" fillId="0" borderId="138" xfId="105" applyFont="1" applyBorder="1" applyAlignment="1">
      <alignment horizontal="left" vertical="center" indent="1"/>
    </xf>
    <xf numFmtId="0" fontId="76" fillId="0" borderId="32" xfId="105" applyFont="1" applyBorder="1" applyAlignment="1" applyProtection="1">
      <alignment horizontal="left" vertical="center" wrapText="1"/>
      <protection locked="0"/>
    </xf>
    <xf numFmtId="189" fontId="76" fillId="0" borderId="69" xfId="96" applyNumberFormat="1" applyFont="1" applyBorder="1" applyAlignment="1">
      <alignment horizontal="right" vertical="center"/>
    </xf>
    <xf numFmtId="189" fontId="76" fillId="0" borderId="32" xfId="96" applyNumberFormat="1" applyFont="1" applyBorder="1" applyAlignment="1">
      <alignment horizontal="right" vertical="center"/>
    </xf>
    <xf numFmtId="195" fontId="76" fillId="0" borderId="32" xfId="96" applyNumberFormat="1" applyFont="1" applyBorder="1" applyAlignment="1">
      <alignment horizontal="center" vertical="center"/>
    </xf>
    <xf numFmtId="189" fontId="76" fillId="0" borderId="70" xfId="96" applyNumberFormat="1" applyFont="1" applyBorder="1" applyAlignment="1">
      <alignment horizontal="right" vertical="center"/>
    </xf>
    <xf numFmtId="0" fontId="76" fillId="0" borderId="139" xfId="96" applyFont="1" applyBorder="1" applyAlignment="1">
      <alignment horizontal="left" vertical="center"/>
    </xf>
    <xf numFmtId="0" fontId="76" fillId="0" borderId="131" xfId="97" applyFont="1" applyBorder="1" applyAlignment="1">
      <alignment horizontal="left" vertical="center" wrapText="1"/>
    </xf>
    <xf numFmtId="189" fontId="76" fillId="0" borderId="104" xfId="96" applyNumberFormat="1" applyFont="1" applyBorder="1" applyAlignment="1">
      <alignment horizontal="right" vertical="center"/>
    </xf>
    <xf numFmtId="189" fontId="76" fillId="0" borderId="140" xfId="96" applyNumberFormat="1" applyFont="1" applyBorder="1" applyAlignment="1">
      <alignment horizontal="right" vertical="center"/>
    </xf>
    <xf numFmtId="195" fontId="76" fillId="0" borderId="131" xfId="96" applyNumberFormat="1" applyFont="1" applyBorder="1" applyAlignment="1">
      <alignment horizontal="center" vertical="center"/>
    </xf>
    <xf numFmtId="189" fontId="76" fillId="0" borderId="141" xfId="96" applyNumberFormat="1" applyFont="1" applyBorder="1" applyAlignment="1">
      <alignment horizontal="right" vertical="center"/>
    </xf>
    <xf numFmtId="0" fontId="102" fillId="0" borderId="33" xfId="96" applyFont="1" applyBorder="1" applyAlignment="1">
      <alignment vertical="center"/>
    </xf>
    <xf numFmtId="0" fontId="76" fillId="0" borderId="34" xfId="96" applyFont="1" applyBorder="1" applyAlignment="1">
      <alignment vertical="center"/>
    </xf>
    <xf numFmtId="189" fontId="76" fillId="0" borderId="3" xfId="96" applyNumberFormat="1" applyFont="1" applyBorder="1" applyAlignment="1">
      <alignment horizontal="right" vertical="center"/>
    </xf>
    <xf numFmtId="189" fontId="76" fillId="0" borderId="34" xfId="96" applyNumberFormat="1" applyFont="1" applyBorder="1" applyAlignment="1">
      <alignment horizontal="right" vertical="center"/>
    </xf>
    <xf numFmtId="195" fontId="76" fillId="0" borderId="34" xfId="96" applyNumberFormat="1" applyFont="1" applyBorder="1" applyAlignment="1">
      <alignment horizontal="center" vertical="center"/>
    </xf>
    <xf numFmtId="189" fontId="76" fillId="0" borderId="71" xfId="96" applyNumberFormat="1" applyFont="1" applyBorder="1" applyAlignment="1">
      <alignment horizontal="right" vertical="center"/>
    </xf>
    <xf numFmtId="0" fontId="76" fillId="0" borderId="0" xfId="96" applyFont="1" applyAlignment="1">
      <alignment vertical="center"/>
    </xf>
    <xf numFmtId="192" fontId="76" fillId="0" borderId="0" xfId="96" applyNumberFormat="1" applyFont="1" applyAlignment="1">
      <alignment horizontal="center" vertical="center"/>
    </xf>
    <xf numFmtId="195" fontId="76" fillId="0" borderId="0" xfId="96" applyNumberFormat="1" applyFont="1" applyAlignment="1">
      <alignment horizontal="center" vertical="center"/>
    </xf>
    <xf numFmtId="0" fontId="76" fillId="0" borderId="0" xfId="124" applyFont="1" applyProtection="1">
      <alignment vertical="center"/>
      <protection locked="0"/>
    </xf>
    <xf numFmtId="0" fontId="76" fillId="0" borderId="18" xfId="0" applyFont="1" applyBorder="1" applyAlignment="1">
      <alignment horizontal="center"/>
    </xf>
    <xf numFmtId="0" fontId="76" fillId="0" borderId="16" xfId="98" applyFont="1" applyBorder="1" applyAlignment="1">
      <alignment horizontal="center" vertical="center" wrapText="1"/>
    </xf>
    <xf numFmtId="0" fontId="76" fillId="0" borderId="16" xfId="98" applyFont="1" applyBorder="1" applyAlignment="1">
      <alignment horizontal="center" vertical="center"/>
    </xf>
    <xf numFmtId="0" fontId="76" fillId="0" borderId="16" xfId="0" applyFont="1" applyBorder="1" applyAlignment="1">
      <alignment horizontal="center"/>
    </xf>
    <xf numFmtId="0" fontId="76" fillId="0" borderId="16" xfId="0" applyFont="1" applyBorder="1" applyAlignment="1">
      <alignment horizontal="center" wrapText="1"/>
    </xf>
    <xf numFmtId="0" fontId="76" fillId="0" borderId="15" xfId="0" applyFont="1" applyBorder="1" applyAlignment="1">
      <alignment horizontal="center"/>
    </xf>
    <xf numFmtId="0" fontId="76" fillId="0" borderId="18" xfId="0" applyFont="1" applyBorder="1"/>
    <xf numFmtId="0" fontId="76" fillId="0" borderId="18" xfId="98" applyFont="1" applyBorder="1" applyAlignment="1">
      <alignment vertical="center" wrapText="1"/>
    </xf>
    <xf numFmtId="0" fontId="76" fillId="0" borderId="18" xfId="98" applyFont="1" applyBorder="1" applyAlignment="1">
      <alignment horizontal="left" vertical="center" wrapText="1" indent="1"/>
    </xf>
    <xf numFmtId="0" fontId="76" fillId="0" borderId="18" xfId="98" applyFont="1" applyBorder="1" applyAlignment="1">
      <alignment horizontal="left" vertical="center" wrapText="1" indent="2"/>
    </xf>
    <xf numFmtId="0" fontId="76" fillId="0" borderId="18" xfId="98" applyFont="1" applyBorder="1" applyAlignment="1">
      <alignment horizontal="left" vertical="center" wrapText="1" indent="4"/>
    </xf>
    <xf numFmtId="0" fontId="76" fillId="0" borderId="18" xfId="98" applyFont="1" applyBorder="1" applyAlignment="1">
      <alignment horizontal="center" vertical="center"/>
    </xf>
    <xf numFmtId="0" fontId="76" fillId="0" borderId="0" xfId="98" applyFont="1" applyAlignment="1">
      <alignment horizontal="left" vertical="center" wrapText="1"/>
    </xf>
    <xf numFmtId="183" fontId="76" fillId="0" borderId="0" xfId="181" applyNumberFormat="1" applyFont="1" applyFill="1" applyAlignment="1">
      <alignment vertical="center"/>
    </xf>
    <xf numFmtId="0" fontId="75" fillId="0" borderId="65" xfId="0" applyFont="1" applyBorder="1"/>
    <xf numFmtId="0" fontId="102" fillId="0" borderId="24" xfId="96" applyFont="1" applyBorder="1" applyAlignment="1">
      <alignment horizontal="center" vertical="center"/>
    </xf>
    <xf numFmtId="0" fontId="75" fillId="0" borderId="24" xfId="0" applyFont="1" applyBorder="1"/>
    <xf numFmtId="0" fontId="75" fillId="0" borderId="55" xfId="0" applyFont="1" applyBorder="1"/>
    <xf numFmtId="0" fontId="75" fillId="0" borderId="86" xfId="0" applyFont="1" applyBorder="1"/>
    <xf numFmtId="0" fontId="75" fillId="0" borderId="112" xfId="0" applyFont="1" applyBorder="1"/>
    <xf numFmtId="0" fontId="76" fillId="0" borderId="138" xfId="0" applyFont="1" applyBorder="1"/>
    <xf numFmtId="0" fontId="75" fillId="0" borderId="32" xfId="0" applyFont="1" applyBorder="1"/>
    <xf numFmtId="0" fontId="75" fillId="0" borderId="111" xfId="0" applyFont="1" applyBorder="1"/>
    <xf numFmtId="191" fontId="76" fillId="0" borderId="32" xfId="96" applyNumberFormat="1" applyFont="1" applyBorder="1" applyAlignment="1">
      <alignment horizontal="center" vertical="center"/>
    </xf>
    <xf numFmtId="0" fontId="76" fillId="0" borderId="138" xfId="0" applyFont="1" applyBorder="1" applyAlignment="1">
      <alignment horizontal="left" indent="1"/>
    </xf>
    <xf numFmtId="0" fontId="75" fillId="0" borderId="32" xfId="0" applyFont="1" applyBorder="1" applyAlignment="1">
      <alignment wrapText="1"/>
    </xf>
    <xf numFmtId="0" fontId="76" fillId="0" borderId="218" xfId="0" applyFont="1" applyBorder="1"/>
    <xf numFmtId="0" fontId="75" fillId="0" borderId="182" xfId="0" applyFont="1" applyBorder="1" applyAlignment="1">
      <alignment wrapText="1"/>
    </xf>
    <xf numFmtId="0" fontId="75" fillId="0" borderId="175" xfId="0" applyFont="1" applyBorder="1"/>
    <xf numFmtId="0" fontId="75" fillId="0" borderId="176" xfId="0" applyFont="1" applyBorder="1"/>
    <xf numFmtId="0" fontId="76" fillId="0" borderId="167" xfId="96" applyFont="1" applyBorder="1" applyAlignment="1">
      <alignment vertical="center"/>
    </xf>
    <xf numFmtId="0" fontId="75" fillId="0" borderId="167" xfId="0" applyFont="1" applyBorder="1"/>
    <xf numFmtId="191" fontId="76" fillId="0" borderId="0" xfId="96" applyNumberFormat="1" applyFont="1" applyAlignment="1">
      <alignment horizontal="center" vertical="center"/>
    </xf>
    <xf numFmtId="0" fontId="74" fillId="0" borderId="0" xfId="93" applyFont="1" applyAlignment="1">
      <alignment horizontal="left" vertical="center"/>
    </xf>
    <xf numFmtId="0" fontId="74" fillId="0" borderId="0" xfId="93" applyFont="1" applyAlignment="1">
      <alignment horizontal="center" vertical="center"/>
    </xf>
    <xf numFmtId="0" fontId="104" fillId="0" borderId="24" xfId="52" applyFont="1" applyBorder="1" applyAlignment="1">
      <alignment horizontal="center"/>
    </xf>
    <xf numFmtId="0" fontId="104" fillId="0" borderId="55" xfId="52" applyFont="1" applyBorder="1" applyAlignment="1">
      <alignment horizontal="center"/>
    </xf>
    <xf numFmtId="0" fontId="104" fillId="0" borderId="0" xfId="52" applyFont="1" applyAlignment="1">
      <alignment horizontal="center"/>
    </xf>
    <xf numFmtId="0" fontId="74" fillId="0" borderId="0" xfId="52" applyFont="1" applyAlignment="1">
      <alignment wrapText="1"/>
    </xf>
    <xf numFmtId="217" fontId="74" fillId="0" borderId="80" xfId="93" quotePrefix="1" applyNumberFormat="1" applyFont="1" applyBorder="1" applyAlignment="1" applyProtection="1">
      <alignment horizontal="center" vertical="center" wrapText="1"/>
      <protection locked="0"/>
    </xf>
    <xf numFmtId="217" fontId="74" fillId="0" borderId="80" xfId="93" quotePrefix="1" applyNumberFormat="1" applyFont="1" applyBorder="1" applyAlignment="1">
      <alignment horizontal="center" vertical="center" wrapText="1"/>
    </xf>
    <xf numFmtId="217" fontId="74" fillId="0" borderId="263" xfId="93" quotePrefix="1" applyNumberFormat="1" applyFont="1" applyBorder="1" applyAlignment="1">
      <alignment horizontal="center" vertical="center" wrapText="1"/>
    </xf>
    <xf numFmtId="217" fontId="74" fillId="0" borderId="0" xfId="93" quotePrefix="1" applyNumberFormat="1" applyFont="1" applyAlignment="1">
      <alignment horizontal="center" vertical="center" wrapText="1"/>
    </xf>
    <xf numFmtId="0" fontId="74" fillId="0" borderId="258" xfId="96" applyFont="1" applyBorder="1" applyAlignment="1">
      <alignment horizontal="left" vertical="center"/>
    </xf>
    <xf numFmtId="178" fontId="74" fillId="0" borderId="272" xfId="257" applyNumberFormat="1" applyFont="1" applyFill="1" applyBorder="1" applyAlignment="1" applyProtection="1">
      <alignment horizontal="center" vertical="center" wrapText="1"/>
      <protection locked="0"/>
    </xf>
    <xf numFmtId="178" fontId="74" fillId="0" borderId="256" xfId="257" applyNumberFormat="1" applyFont="1" applyFill="1" applyBorder="1" applyAlignment="1" applyProtection="1">
      <alignment horizontal="center" vertical="center" wrapText="1"/>
    </xf>
    <xf numFmtId="178" fontId="74" fillId="0" borderId="0" xfId="257" applyNumberFormat="1" applyFont="1" applyFill="1" applyBorder="1" applyAlignment="1" applyProtection="1">
      <alignment horizontal="center" vertical="center" wrapText="1"/>
    </xf>
    <xf numFmtId="0" fontId="74" fillId="0" borderId="138" xfId="96" applyFont="1" applyBorder="1" applyAlignment="1">
      <alignment horizontal="left" vertical="center"/>
    </xf>
    <xf numFmtId="178" fontId="74" fillId="0" borderId="273" xfId="257" applyNumberFormat="1" applyFont="1" applyFill="1" applyBorder="1" applyAlignment="1" applyProtection="1">
      <alignment horizontal="center" vertical="center" wrapText="1"/>
      <protection locked="0"/>
    </xf>
    <xf numFmtId="178" fontId="74" fillId="0" borderId="123" xfId="257" applyNumberFormat="1" applyFont="1" applyFill="1" applyBorder="1" applyAlignment="1" applyProtection="1">
      <alignment horizontal="center" vertical="center" wrapText="1"/>
    </xf>
    <xf numFmtId="0" fontId="74" fillId="0" borderId="0" xfId="93" applyFont="1" applyAlignment="1">
      <alignment vertical="center"/>
    </xf>
    <xf numFmtId="178" fontId="104" fillId="0" borderId="0" xfId="257" applyNumberFormat="1" applyFont="1" applyFill="1" applyBorder="1" applyAlignment="1" applyProtection="1">
      <alignment horizontal="center" vertical="center" wrapText="1"/>
    </xf>
    <xf numFmtId="0" fontId="104" fillId="0" borderId="24" xfId="96" applyFont="1" applyBorder="1" applyAlignment="1">
      <alignment horizontal="center" vertical="center" wrapText="1"/>
    </xf>
    <xf numFmtId="0" fontId="83" fillId="0" borderId="24" xfId="96" applyFont="1" applyBorder="1" applyAlignment="1">
      <alignment horizontal="center" vertical="center" wrapText="1"/>
    </xf>
    <xf numFmtId="0" fontId="104" fillId="39" borderId="55" xfId="96" applyFont="1" applyFill="1" applyBorder="1" applyAlignment="1">
      <alignment horizontal="center" vertical="center" wrapText="1"/>
    </xf>
    <xf numFmtId="0" fontId="104" fillId="0" borderId="18" xfId="96" quotePrefix="1" applyFont="1" applyBorder="1" applyAlignment="1">
      <alignment horizontal="center" vertical="center" wrapText="1"/>
    </xf>
    <xf numFmtId="0" fontId="104" fillId="0" borderId="16" xfId="96" quotePrefix="1" applyFont="1" applyBorder="1" applyAlignment="1">
      <alignment horizontal="center" vertical="center" wrapText="1"/>
    </xf>
    <xf numFmtId="0" fontId="104" fillId="0" borderId="16" xfId="96" applyFont="1" applyBorder="1" applyAlignment="1">
      <alignment horizontal="center" vertical="center" wrapText="1"/>
    </xf>
    <xf numFmtId="0" fontId="104" fillId="39" borderId="56" xfId="96" quotePrefix="1" applyFont="1" applyFill="1" applyBorder="1" applyAlignment="1">
      <alignment horizontal="center" vertical="center" wrapText="1"/>
    </xf>
    <xf numFmtId="0" fontId="104" fillId="0" borderId="258" xfId="96" applyFont="1" applyBorder="1" applyAlignment="1">
      <alignment horizontal="justify" vertical="center"/>
    </xf>
    <xf numFmtId="0" fontId="74" fillId="39" borderId="239" xfId="93" applyFont="1" applyFill="1" applyBorder="1" applyAlignment="1" applyProtection="1">
      <alignment horizontal="left" vertical="center" wrapText="1"/>
      <protection locked="0"/>
    </xf>
    <xf numFmtId="217" fontId="74" fillId="39" borderId="180" xfId="93" applyNumberFormat="1" applyFont="1" applyFill="1" applyBorder="1" applyAlignment="1">
      <alignment horizontal="center" vertical="center" wrapText="1"/>
    </xf>
    <xf numFmtId="217" fontId="66" fillId="39" borderId="92" xfId="93" applyNumberFormat="1" applyFont="1" applyFill="1" applyBorder="1" applyAlignment="1">
      <alignment horizontal="center" vertical="center" wrapText="1"/>
    </xf>
    <xf numFmtId="217" fontId="74" fillId="39" borderId="92" xfId="93" applyNumberFormat="1" applyFont="1" applyFill="1" applyBorder="1" applyAlignment="1">
      <alignment horizontal="center" vertical="center" wrapText="1"/>
    </xf>
    <xf numFmtId="217" fontId="74" fillId="39" borderId="259" xfId="93" applyNumberFormat="1" applyFont="1" applyFill="1" applyBorder="1" applyAlignment="1">
      <alignment horizontal="center" vertical="center" wrapText="1"/>
    </xf>
    <xf numFmtId="0" fontId="74" fillId="0" borderId="138" xfId="96" applyFont="1" applyBorder="1" applyAlignment="1">
      <alignment horizontal="left" vertical="center" indent="2"/>
    </xf>
    <xf numFmtId="178" fontId="74" fillId="41" borderId="96" xfId="257" applyNumberFormat="1" applyFont="1" applyFill="1" applyBorder="1" applyAlignment="1" applyProtection="1">
      <alignment horizontal="center" vertical="center" wrapText="1"/>
    </xf>
    <xf numFmtId="217" fontId="66" fillId="0" borderId="96" xfId="93" applyNumberFormat="1" applyFont="1" applyBorder="1" applyAlignment="1">
      <alignment horizontal="center" vertical="center" wrapText="1"/>
    </xf>
    <xf numFmtId="178" fontId="74" fillId="0" borderId="96" xfId="257" applyNumberFormat="1" applyFont="1" applyFill="1" applyBorder="1" applyAlignment="1" applyProtection="1">
      <alignment horizontal="center" vertical="center" wrapText="1"/>
    </xf>
    <xf numFmtId="180" fontId="87" fillId="39" borderId="274" xfId="96" applyNumberFormat="1" applyFont="1" applyFill="1" applyBorder="1" applyAlignment="1">
      <alignment vertical="center"/>
    </xf>
    <xf numFmtId="178" fontId="74" fillId="41" borderId="181" xfId="257" applyNumberFormat="1" applyFont="1" applyFill="1" applyBorder="1" applyAlignment="1" applyProtection="1">
      <alignment horizontal="center" vertical="center" wrapText="1"/>
    </xf>
    <xf numFmtId="217" fontId="66" fillId="0" borderId="181" xfId="93" applyNumberFormat="1" applyFont="1" applyBorder="1" applyAlignment="1">
      <alignment horizontal="center" vertical="center" wrapText="1"/>
    </xf>
    <xf numFmtId="0" fontId="104" fillId="0" borderId="138" xfId="96" applyFont="1" applyBorder="1" applyAlignment="1">
      <alignment horizontal="left" vertical="center"/>
    </xf>
    <xf numFmtId="0" fontId="74" fillId="39" borderId="69" xfId="93" applyFont="1" applyFill="1" applyBorder="1" applyAlignment="1" applyProtection="1">
      <alignment horizontal="left" vertical="center" wrapText="1"/>
      <protection locked="0"/>
    </xf>
    <xf numFmtId="217" fontId="74" fillId="39" borderId="69" xfId="93" applyNumberFormat="1" applyFont="1" applyFill="1" applyBorder="1" applyAlignment="1">
      <alignment horizontal="center" vertical="center" wrapText="1"/>
    </xf>
    <xf numFmtId="217" fontId="66" fillId="39" borderId="69" xfId="93" applyNumberFormat="1" applyFont="1" applyFill="1" applyBorder="1" applyAlignment="1">
      <alignment horizontal="center" vertical="center" wrapText="1"/>
    </xf>
    <xf numFmtId="217" fontId="74" fillId="39" borderId="70" xfId="93" applyNumberFormat="1" applyFont="1" applyFill="1" applyBorder="1" applyAlignment="1">
      <alignment horizontal="center" vertical="center" wrapText="1"/>
    </xf>
    <xf numFmtId="0" fontId="74" fillId="0" borderId="275" xfId="96" applyFont="1" applyBorder="1" applyAlignment="1">
      <alignment horizontal="left" vertical="center" indent="2"/>
    </xf>
    <xf numFmtId="178" fontId="74" fillId="41" borderId="125" xfId="257" applyNumberFormat="1" applyFont="1" applyFill="1" applyBorder="1" applyAlignment="1" applyProtection="1">
      <alignment horizontal="center" vertical="center" wrapText="1"/>
    </xf>
    <xf numFmtId="217" fontId="66" fillId="0" borderId="125" xfId="93" applyNumberFormat="1" applyFont="1" applyBorder="1" applyAlignment="1">
      <alignment horizontal="center" vertical="center" wrapText="1"/>
    </xf>
    <xf numFmtId="178" fontId="74" fillId="0" borderId="125" xfId="257" applyNumberFormat="1" applyFont="1" applyFill="1" applyBorder="1" applyAlignment="1" applyProtection="1">
      <alignment horizontal="center" vertical="center" wrapText="1"/>
    </xf>
    <xf numFmtId="180" fontId="87" fillId="39" borderId="276" xfId="96" applyNumberFormat="1" applyFont="1" applyFill="1" applyBorder="1" applyAlignment="1">
      <alignment vertical="center"/>
    </xf>
    <xf numFmtId="0" fontId="73" fillId="0" borderId="0" xfId="0" applyFont="1" applyAlignment="1">
      <alignment horizontal="right"/>
    </xf>
    <xf numFmtId="0" fontId="73" fillId="0" borderId="16" xfId="98" applyFont="1" applyBorder="1" applyAlignment="1">
      <alignment horizontal="center" vertical="center"/>
    </xf>
    <xf numFmtId="0" fontId="73" fillId="0" borderId="16" xfId="98" applyFont="1" applyBorder="1" applyAlignment="1">
      <alignment horizontal="center" vertical="center" wrapText="1"/>
    </xf>
    <xf numFmtId="183" fontId="73" fillId="0" borderId="16" xfId="181" applyNumberFormat="1" applyFont="1" applyFill="1" applyBorder="1" applyAlignment="1">
      <alignment horizontal="center" vertical="center" wrapText="1"/>
    </xf>
    <xf numFmtId="0" fontId="73" fillId="0" borderId="15" xfId="98" quotePrefix="1" applyFont="1" applyBorder="1" applyAlignment="1">
      <alignment horizontal="center"/>
    </xf>
    <xf numFmtId="0" fontId="73" fillId="0" borderId="18" xfId="98" applyFont="1" applyBorder="1" applyAlignment="1">
      <alignment horizontal="center" vertical="center"/>
    </xf>
    <xf numFmtId="0" fontId="73" fillId="0" borderId="18" xfId="98" applyFont="1" applyBorder="1" applyAlignment="1">
      <alignment vertical="center" wrapText="1"/>
    </xf>
    <xf numFmtId="180" fontId="73" fillId="0" borderId="18" xfId="181" applyNumberFormat="1" applyFont="1" applyFill="1" applyBorder="1" applyAlignment="1">
      <alignment horizontal="right" vertical="center"/>
    </xf>
    <xf numFmtId="0" fontId="73" fillId="0" borderId="18" xfId="98" applyFont="1" applyBorder="1" applyAlignment="1">
      <alignment horizontal="left" vertical="center" wrapText="1" indent="1"/>
    </xf>
    <xf numFmtId="0" fontId="73" fillId="0" borderId="18" xfId="98" applyFont="1" applyBorder="1" applyAlignment="1">
      <alignment horizontal="left" vertical="center" wrapText="1" indent="2"/>
    </xf>
    <xf numFmtId="0" fontId="73" fillId="0" borderId="18" xfId="98" applyFont="1" applyBorder="1" applyAlignment="1">
      <alignment horizontal="left" vertical="center" wrapText="1" indent="4"/>
    </xf>
    <xf numFmtId="180" fontId="73" fillId="25" borderId="18" xfId="98" applyNumberFormat="1" applyFont="1" applyFill="1" applyBorder="1" applyAlignment="1">
      <alignment horizontal="right" vertical="center"/>
    </xf>
    <xf numFmtId="180" fontId="73" fillId="0" borderId="18" xfId="167" applyNumberFormat="1" applyFont="1" applyFill="1" applyBorder="1" applyAlignment="1">
      <alignment horizontal="right" vertical="center"/>
    </xf>
    <xf numFmtId="180" fontId="73" fillId="25" borderId="18" xfId="181" applyNumberFormat="1" applyFont="1" applyFill="1" applyBorder="1" applyAlignment="1" applyProtection="1">
      <alignment horizontal="right" vertical="center"/>
      <protection locked="0"/>
    </xf>
    <xf numFmtId="0" fontId="73" fillId="0" borderId="18" xfId="98" applyFont="1" applyBorder="1" applyAlignment="1">
      <alignment horizontal="center" vertical="center" wrapText="1"/>
    </xf>
    <xf numFmtId="0" fontId="73" fillId="0" borderId="0" xfId="98" applyFont="1" applyAlignment="1">
      <alignment horizontal="left" vertical="center"/>
    </xf>
    <xf numFmtId="183" fontId="73" fillId="0" borderId="0" xfId="181" applyNumberFormat="1" applyFont="1" applyFill="1" applyAlignment="1">
      <alignment vertical="center"/>
    </xf>
    <xf numFmtId="0" fontId="94" fillId="0" borderId="65" xfId="93" applyFont="1" applyBorder="1" applyAlignment="1">
      <alignment horizontal="center" vertical="center"/>
    </xf>
    <xf numFmtId="0" fontId="94" fillId="0" borderId="24" xfId="93" applyFont="1" applyBorder="1" applyAlignment="1">
      <alignment horizontal="center" vertical="center"/>
    </xf>
    <xf numFmtId="183" fontId="94" fillId="0" borderId="26" xfId="195" applyNumberFormat="1" applyFont="1" applyFill="1" applyBorder="1" applyAlignment="1" applyProtection="1">
      <alignment horizontal="center" vertical="center"/>
    </xf>
    <xf numFmtId="191" fontId="94" fillId="0" borderId="177" xfId="93" applyNumberFormat="1" applyFont="1" applyBorder="1" applyAlignment="1">
      <alignment horizontal="center" vertical="center"/>
    </xf>
    <xf numFmtId="183" fontId="94" fillId="0" borderId="178" xfId="195" applyNumberFormat="1" applyFont="1" applyFill="1" applyBorder="1" applyAlignment="1" applyProtection="1">
      <alignment horizontal="center" vertical="center"/>
    </xf>
    <xf numFmtId="0" fontId="73" fillId="0" borderId="179" xfId="93" applyFont="1" applyBorder="1" applyAlignment="1">
      <alignment vertical="center" wrapText="1"/>
    </xf>
    <xf numFmtId="0" fontId="87" fillId="0" borderId="14" xfId="93" applyFont="1" applyBorder="1" applyAlignment="1" applyProtection="1">
      <alignment horizontal="left" vertical="center" wrapText="1"/>
      <protection locked="0"/>
    </xf>
    <xf numFmtId="183" fontId="73" fillId="25" borderId="180" xfId="195" applyNumberFormat="1" applyFont="1" applyFill="1" applyBorder="1" applyAlignment="1" applyProtection="1">
      <alignment horizontal="center" vertical="center"/>
    </xf>
    <xf numFmtId="217" fontId="73" fillId="25" borderId="181" xfId="93" applyNumberFormat="1" applyFont="1" applyFill="1" applyBorder="1" applyAlignment="1">
      <alignment horizontal="center" vertical="center" wrapText="1"/>
    </xf>
    <xf numFmtId="183" fontId="73" fillId="25" borderId="137" xfId="195" applyNumberFormat="1" applyFont="1" applyFill="1" applyBorder="1" applyAlignment="1" applyProtection="1">
      <alignment horizontal="center" vertical="center"/>
    </xf>
    <xf numFmtId="0" fontId="73" fillId="0" borderId="31" xfId="93" applyFont="1" applyBorder="1" applyAlignment="1">
      <alignment horizontal="left" vertical="center" wrapText="1" indent="2"/>
    </xf>
    <xf numFmtId="0" fontId="73" fillId="0" borderId="32" xfId="93" applyFont="1" applyBorder="1" applyAlignment="1" applyProtection="1">
      <alignment horizontal="left" vertical="center" wrapText="1"/>
      <protection locked="0"/>
    </xf>
    <xf numFmtId="183" fontId="73" fillId="25" borderId="69" xfId="195" applyNumberFormat="1" applyFont="1" applyFill="1" applyBorder="1" applyAlignment="1" applyProtection="1">
      <alignment horizontal="center" vertical="center"/>
    </xf>
    <xf numFmtId="217" fontId="73" fillId="25" borderId="96" xfId="93" applyNumberFormat="1" applyFont="1" applyFill="1" applyBorder="1" applyAlignment="1">
      <alignment horizontal="center" vertical="center" wrapText="1"/>
    </xf>
    <xf numFmtId="183" fontId="73" fillId="25" borderId="70" xfId="195" applyNumberFormat="1" applyFont="1" applyFill="1" applyBorder="1" applyAlignment="1" applyProtection="1">
      <alignment horizontal="center" vertical="center"/>
    </xf>
    <xf numFmtId="0" fontId="73" fillId="0" borderId="31" xfId="93" applyFont="1" applyBorder="1" applyAlignment="1">
      <alignment horizontal="left" vertical="center" wrapText="1" indent="4"/>
    </xf>
    <xf numFmtId="217" fontId="73" fillId="25" borderId="96" xfId="93" applyNumberFormat="1" applyFont="1" applyFill="1" applyBorder="1" applyAlignment="1">
      <alignment horizontal="center" vertical="center"/>
    </xf>
    <xf numFmtId="0" fontId="73" fillId="0" borderId="31" xfId="93" applyFont="1" applyBorder="1" applyAlignment="1">
      <alignment horizontal="left" vertical="center" wrapText="1" indent="6"/>
    </xf>
    <xf numFmtId="183" fontId="73" fillId="0" borderId="69" xfId="195" applyNumberFormat="1" applyFont="1" applyFill="1" applyBorder="1" applyAlignment="1" applyProtection="1">
      <alignment horizontal="center" vertical="center"/>
    </xf>
    <xf numFmtId="217" fontId="73" fillId="0" borderId="96" xfId="93" applyNumberFormat="1" applyFont="1" applyBorder="1" applyAlignment="1">
      <alignment horizontal="center" vertical="center"/>
    </xf>
    <xf numFmtId="183" fontId="73" fillId="0" borderId="70" xfId="195" applyNumberFormat="1" applyFont="1" applyFill="1" applyBorder="1" applyAlignment="1" applyProtection="1">
      <alignment horizontal="center" vertical="center"/>
    </xf>
    <xf numFmtId="0" fontId="73" fillId="0" borderId="31" xfId="93" applyFont="1" applyBorder="1" applyAlignment="1">
      <alignment horizontal="left" vertical="center" wrapText="1" indent="8"/>
    </xf>
    <xf numFmtId="179" fontId="73" fillId="0" borderId="96" xfId="93" applyNumberFormat="1" applyFont="1" applyBorder="1" applyAlignment="1">
      <alignment horizontal="center" vertical="center"/>
    </xf>
    <xf numFmtId="0" fontId="73" fillId="0" borderId="31" xfId="93" applyFont="1" applyBorder="1" applyAlignment="1">
      <alignment vertical="center" wrapText="1"/>
    </xf>
    <xf numFmtId="0" fontId="73" fillId="0" borderId="182" xfId="93" applyFont="1" applyBorder="1" applyAlignment="1" applyProtection="1">
      <alignment horizontal="left" vertical="center" wrapText="1"/>
      <protection locked="0"/>
    </xf>
    <xf numFmtId="217" fontId="73" fillId="0" borderId="183" xfId="93" applyNumberFormat="1" applyFont="1" applyBorder="1" applyAlignment="1">
      <alignment horizontal="center" vertical="center"/>
    </xf>
    <xf numFmtId="0" fontId="94" fillId="0" borderId="176" xfId="93" applyFont="1" applyBorder="1" applyAlignment="1">
      <alignment vertical="center"/>
    </xf>
    <xf numFmtId="0" fontId="87" fillId="0" borderId="167" xfId="93" applyFont="1" applyBorder="1" applyAlignment="1">
      <alignment horizontal="left" vertical="center" wrapText="1"/>
    </xf>
    <xf numFmtId="180" fontId="87" fillId="0" borderId="173" xfId="195" applyNumberFormat="1" applyFont="1" applyFill="1" applyBorder="1" applyAlignment="1" applyProtection="1">
      <alignment horizontal="right" vertical="center"/>
    </xf>
    <xf numFmtId="191" fontId="87" fillId="0" borderId="184" xfId="93" applyNumberFormat="1" applyFont="1" applyBorder="1" applyAlignment="1">
      <alignment horizontal="center" vertical="center"/>
    </xf>
    <xf numFmtId="180" fontId="87" fillId="0" borderId="185" xfId="195" applyNumberFormat="1" applyFont="1" applyFill="1" applyBorder="1" applyAlignment="1" applyProtection="1">
      <alignment horizontal="right" vertical="center"/>
    </xf>
    <xf numFmtId="0" fontId="73" fillId="0" borderId="0" xfId="124" applyFont="1" applyProtection="1">
      <alignment vertical="center"/>
      <protection locked="0"/>
    </xf>
    <xf numFmtId="0" fontId="76" fillId="0" borderId="0" xfId="93" applyFont="1" applyAlignment="1">
      <alignment horizontal="center" vertical="center"/>
    </xf>
    <xf numFmtId="0" fontId="76" fillId="0" borderId="0" xfId="121" applyFont="1" applyAlignment="1">
      <alignment horizontal="right"/>
    </xf>
    <xf numFmtId="0" fontId="102" fillId="0" borderId="65" xfId="96" applyFont="1" applyBorder="1" applyAlignment="1">
      <alignment horizontal="center" vertical="center"/>
    </xf>
    <xf numFmtId="0" fontId="102" fillId="0" borderId="168" xfId="96" applyFont="1" applyBorder="1" applyAlignment="1">
      <alignment horizontal="center" vertical="center"/>
    </xf>
    <xf numFmtId="0" fontId="102" fillId="0" borderId="25" xfId="96" applyFont="1" applyBorder="1" applyAlignment="1">
      <alignment horizontal="center" vertical="center"/>
    </xf>
    <xf numFmtId="0" fontId="76" fillId="0" borderId="35" xfId="105" applyFont="1" applyBorder="1" applyAlignment="1">
      <alignment vertical="center"/>
    </xf>
    <xf numFmtId="0" fontId="76" fillId="0" borderId="86" xfId="105" applyFont="1" applyBorder="1" applyAlignment="1" applyProtection="1">
      <alignment horizontal="left" vertical="center"/>
      <protection locked="0"/>
    </xf>
    <xf numFmtId="207" fontId="76" fillId="0" borderId="85" xfId="197" applyNumberFormat="1" applyFont="1" applyFill="1" applyBorder="1" applyAlignment="1" applyProtection="1">
      <alignment horizontal="right" vertical="center"/>
    </xf>
    <xf numFmtId="180" fontId="76" fillId="0" borderId="86" xfId="96" applyNumberFormat="1" applyFont="1" applyBorder="1" applyAlignment="1">
      <alignment vertical="center"/>
    </xf>
    <xf numFmtId="194" fontId="76" fillId="0" borderId="86" xfId="105" applyNumberFormat="1" applyFont="1" applyBorder="1" applyAlignment="1">
      <alignment horizontal="center" vertical="center"/>
    </xf>
    <xf numFmtId="207" fontId="76" fillId="0" borderId="137" xfId="197" applyNumberFormat="1" applyFont="1" applyFill="1" applyBorder="1" applyAlignment="1" applyProtection="1">
      <alignment horizontal="right" vertical="center"/>
    </xf>
    <xf numFmtId="0" fontId="76" fillId="0" borderId="31" xfId="105" applyFont="1" applyBorder="1" applyAlignment="1">
      <alignment vertical="center"/>
    </xf>
    <xf numFmtId="0" fontId="76" fillId="0" borderId="32" xfId="105" applyFont="1" applyBorder="1" applyAlignment="1" applyProtection="1">
      <alignment horizontal="left" vertical="center"/>
      <protection locked="0"/>
    </xf>
    <xf numFmtId="207" fontId="76" fillId="0" borderId="75" xfId="197" applyNumberFormat="1" applyFont="1" applyFill="1" applyBorder="1" applyAlignment="1" applyProtection="1">
      <alignment horizontal="right" vertical="center"/>
    </xf>
    <xf numFmtId="180" fontId="76" fillId="0" borderId="32" xfId="96" applyNumberFormat="1" applyFont="1" applyBorder="1" applyAlignment="1">
      <alignment vertical="center"/>
    </xf>
    <xf numFmtId="194" fontId="76" fillId="0" borderId="32" xfId="105" applyNumberFormat="1" applyFont="1" applyBorder="1" applyAlignment="1">
      <alignment horizontal="center" vertical="center"/>
    </xf>
    <xf numFmtId="207" fontId="76" fillId="0" borderId="70" xfId="197" applyNumberFormat="1" applyFont="1" applyFill="1" applyBorder="1" applyAlignment="1" applyProtection="1">
      <alignment horizontal="right" vertical="center"/>
    </xf>
    <xf numFmtId="0" fontId="76" fillId="0" borderId="31" xfId="105" applyFont="1" applyBorder="1" applyAlignment="1">
      <alignment horizontal="left" vertical="center" indent="1"/>
    </xf>
    <xf numFmtId="180" fontId="76" fillId="0" borderId="169" xfId="96" applyNumberFormat="1" applyFont="1" applyBorder="1" applyAlignment="1">
      <alignment vertical="center"/>
    </xf>
    <xf numFmtId="189" fontId="76" fillId="0" borderId="32" xfId="105" applyNumberFormat="1" applyFont="1" applyBorder="1" applyAlignment="1" applyProtection="1">
      <alignment horizontal="center" vertical="center"/>
      <protection locked="0"/>
    </xf>
    <xf numFmtId="0" fontId="76" fillId="0" borderId="31" xfId="105" applyFont="1" applyBorder="1" applyAlignment="1">
      <alignment horizontal="left" vertical="center" indent="2"/>
    </xf>
    <xf numFmtId="0" fontId="76" fillId="0" borderId="31" xfId="105" applyFont="1" applyBorder="1" applyAlignment="1">
      <alignment horizontal="left" vertical="center" indent="3"/>
    </xf>
    <xf numFmtId="206" fontId="76" fillId="0" borderId="32" xfId="105" applyNumberFormat="1" applyFont="1" applyBorder="1" applyAlignment="1">
      <alignment horizontal="center" vertical="center"/>
    </xf>
    <xf numFmtId="0" fontId="76" fillId="0" borderId="31" xfId="105" applyFont="1" applyBorder="1" applyAlignment="1">
      <alignment horizontal="left" vertical="center"/>
    </xf>
    <xf numFmtId="0" fontId="76" fillId="0" borderId="170" xfId="105" applyFont="1" applyBorder="1" applyAlignment="1">
      <alignment horizontal="left" vertical="center"/>
    </xf>
    <xf numFmtId="0" fontId="76" fillId="0" borderId="131" xfId="105" applyFont="1" applyBorder="1" applyAlignment="1" applyProtection="1">
      <alignment horizontal="left" vertical="center"/>
      <protection locked="0"/>
    </xf>
    <xf numFmtId="207" fontId="76" fillId="0" borderId="171" xfId="197" applyNumberFormat="1" applyFont="1" applyFill="1" applyBorder="1" applyAlignment="1" applyProtection="1">
      <alignment horizontal="right" vertical="center"/>
    </xf>
    <xf numFmtId="194" fontId="76" fillId="0" borderId="131" xfId="105" applyNumberFormat="1" applyFont="1" applyBorder="1" applyAlignment="1">
      <alignment horizontal="center" vertical="center"/>
    </xf>
    <xf numFmtId="207" fontId="76" fillId="0" borderId="141" xfId="197" applyNumberFormat="1" applyFont="1" applyFill="1" applyBorder="1" applyAlignment="1" applyProtection="1">
      <alignment horizontal="right" vertical="center"/>
    </xf>
    <xf numFmtId="0" fontId="76" fillId="0" borderId="172" xfId="105" applyFont="1" applyBorder="1" applyAlignment="1">
      <alignment horizontal="left" vertical="center"/>
    </xf>
    <xf numFmtId="0" fontId="76" fillId="0" borderId="14" xfId="105" applyFont="1" applyBorder="1" applyAlignment="1" applyProtection="1">
      <alignment horizontal="left" vertical="center"/>
      <protection locked="0"/>
    </xf>
    <xf numFmtId="207" fontId="76" fillId="0" borderId="173" xfId="197" applyNumberFormat="1" applyFont="1" applyFill="1" applyBorder="1" applyAlignment="1" applyProtection="1">
      <alignment horizontal="right" vertical="center"/>
    </xf>
    <xf numFmtId="194" fontId="76" fillId="0" borderId="14" xfId="105" applyNumberFormat="1" applyFont="1" applyBorder="1" applyAlignment="1">
      <alignment horizontal="center" vertical="center"/>
    </xf>
    <xf numFmtId="207" fontId="76" fillId="0" borderId="174" xfId="197" applyNumberFormat="1" applyFont="1" applyFill="1" applyBorder="1" applyAlignment="1" applyProtection="1">
      <alignment horizontal="right" vertical="center"/>
    </xf>
    <xf numFmtId="0" fontId="76" fillId="0" borderId="156" xfId="105" applyFont="1" applyBorder="1" applyAlignment="1">
      <alignment horizontal="justify" vertical="center"/>
    </xf>
    <xf numFmtId="0" fontId="76" fillId="0" borderId="24" xfId="105" applyFont="1" applyBorder="1" applyAlignment="1" applyProtection="1">
      <alignment horizontal="left" vertical="center"/>
      <protection locked="0"/>
    </xf>
    <xf numFmtId="207" fontId="76" fillId="0" borderId="26" xfId="197" applyNumberFormat="1" applyFont="1" applyFill="1" applyBorder="1" applyAlignment="1" applyProtection="1">
      <alignment horizontal="right" vertical="center"/>
    </xf>
    <xf numFmtId="194" fontId="76" fillId="0" borderId="24" xfId="105" applyNumberFormat="1" applyFont="1" applyBorder="1" applyAlignment="1">
      <alignment horizontal="center" vertical="center"/>
    </xf>
    <xf numFmtId="207" fontId="76" fillId="0" borderId="25" xfId="197" applyNumberFormat="1" applyFont="1" applyFill="1" applyBorder="1" applyAlignment="1" applyProtection="1">
      <alignment horizontal="right" vertical="center"/>
    </xf>
    <xf numFmtId="0" fontId="76" fillId="0" borderId="0" xfId="105" applyFont="1"/>
    <xf numFmtId="0" fontId="76" fillId="0" borderId="35" xfId="105" applyFont="1" applyBorder="1" applyAlignment="1">
      <alignment horizontal="left" vertical="center"/>
    </xf>
    <xf numFmtId="0" fontId="77" fillId="0" borderId="86" xfId="0" applyFont="1" applyBorder="1"/>
    <xf numFmtId="0" fontId="76" fillId="0" borderId="188" xfId="0" applyFont="1" applyBorder="1"/>
    <xf numFmtId="0" fontId="76" fillId="0" borderId="277" xfId="0" applyFont="1" applyBorder="1"/>
    <xf numFmtId="0" fontId="77" fillId="0" borderId="32" xfId="0" applyFont="1" applyBorder="1"/>
    <xf numFmtId="0" fontId="76" fillId="0" borderId="189" xfId="0" applyFont="1" applyBorder="1"/>
    <xf numFmtId="0" fontId="76" fillId="0" borderId="273" xfId="0" applyFont="1" applyBorder="1"/>
    <xf numFmtId="0" fontId="76" fillId="0" borderId="190" xfId="0" applyFont="1" applyBorder="1"/>
    <xf numFmtId="0" fontId="76" fillId="0" borderId="114" xfId="0" applyFont="1" applyBorder="1"/>
    <xf numFmtId="207" fontId="76" fillId="0" borderId="189" xfId="0" applyNumberFormat="1" applyFont="1" applyBorder="1"/>
    <xf numFmtId="0" fontId="76" fillId="0" borderId="191" xfId="105" applyFont="1" applyBorder="1" applyAlignment="1">
      <alignment horizontal="left" vertical="center"/>
    </xf>
    <xf numFmtId="0" fontId="76" fillId="0" borderId="91" xfId="105" applyFont="1" applyBorder="1" applyAlignment="1" applyProtection="1">
      <alignment horizontal="left" vertical="center"/>
      <protection locked="0"/>
    </xf>
    <xf numFmtId="0" fontId="76" fillId="0" borderId="192" xfId="0" applyFont="1" applyBorder="1"/>
    <xf numFmtId="207" fontId="76" fillId="0" borderId="193" xfId="0" applyNumberFormat="1" applyFont="1" applyBorder="1"/>
    <xf numFmtId="194" fontId="76" fillId="0" borderId="91" xfId="105" applyNumberFormat="1" applyFont="1" applyBorder="1" applyAlignment="1">
      <alignment horizontal="center" vertical="center"/>
    </xf>
    <xf numFmtId="207" fontId="76" fillId="0" borderId="194" xfId="197" applyNumberFormat="1" applyFont="1" applyFill="1" applyBorder="1" applyAlignment="1" applyProtection="1">
      <alignment horizontal="right" vertical="center"/>
    </xf>
    <xf numFmtId="0" fontId="77" fillId="0" borderId="2" xfId="0" applyFont="1" applyBorder="1"/>
    <xf numFmtId="0" fontId="77" fillId="0" borderId="80" xfId="0" applyFont="1" applyBorder="1"/>
    <xf numFmtId="0" fontId="76" fillId="0" borderId="196" xfId="0" applyFont="1" applyBorder="1"/>
    <xf numFmtId="207" fontId="76" fillId="0" borderId="198" xfId="0" applyNumberFormat="1" applyFont="1" applyBorder="1"/>
    <xf numFmtId="207" fontId="76" fillId="0" borderId="197" xfId="197" applyNumberFormat="1" applyFont="1" applyFill="1" applyBorder="1" applyAlignment="1" applyProtection="1">
      <alignment horizontal="right" vertical="center"/>
    </xf>
    <xf numFmtId="0" fontId="77" fillId="0" borderId="164" xfId="0" applyFont="1" applyBorder="1"/>
    <xf numFmtId="0" fontId="77" fillId="0" borderId="167" xfId="0" applyFont="1" applyBorder="1"/>
    <xf numFmtId="0" fontId="76" fillId="0" borderId="195" xfId="0" applyFont="1" applyBorder="1"/>
    <xf numFmtId="0" fontId="76" fillId="0" borderId="199" xfId="0" applyFont="1" applyBorder="1"/>
    <xf numFmtId="0" fontId="66" fillId="0" borderId="0" xfId="61" applyFont="1"/>
    <xf numFmtId="0" fontId="73" fillId="0" borderId="0" xfId="124" applyFont="1" applyAlignment="1">
      <alignment horizontal="right"/>
    </xf>
    <xf numFmtId="0" fontId="73" fillId="0" borderId="26" xfId="124" applyFont="1" applyBorder="1" applyAlignment="1">
      <alignment horizontal="center" vertical="center" wrapText="1"/>
    </xf>
    <xf numFmtId="0" fontId="73" fillId="0" borderId="18" xfId="124" applyFont="1" applyBorder="1" applyAlignment="1">
      <alignment horizontal="center" vertical="center"/>
    </xf>
    <xf numFmtId="0" fontId="73" fillId="0" borderId="27" xfId="139" quotePrefix="1" applyFont="1" applyBorder="1" applyAlignment="1">
      <alignment horizontal="center" vertical="center"/>
    </xf>
    <xf numFmtId="0" fontId="73" fillId="0" borderId="28" xfId="139" quotePrefix="1" applyFont="1" applyBorder="1" applyAlignment="1">
      <alignment horizontal="center" vertical="center"/>
    </xf>
    <xf numFmtId="205" fontId="73" fillId="0" borderId="119" xfId="195" applyNumberFormat="1" applyFont="1" applyFill="1" applyBorder="1" applyAlignment="1" applyProtection="1">
      <alignment horizontal="center" vertical="center"/>
    </xf>
    <xf numFmtId="0" fontId="73" fillId="0" borderId="120" xfId="124" applyFont="1" applyBorder="1">
      <alignment vertical="center"/>
    </xf>
    <xf numFmtId="200" fontId="73" fillId="0" borderId="120" xfId="195" applyNumberFormat="1" applyFont="1" applyFill="1" applyBorder="1" applyAlignment="1" applyProtection="1">
      <alignment horizontal="left" vertical="center"/>
      <protection locked="0"/>
    </xf>
    <xf numFmtId="203" fontId="73" fillId="16" borderId="120" xfId="195" applyNumberFormat="1" applyFont="1" applyFill="1" applyBorder="1" applyAlignment="1" applyProtection="1">
      <alignment horizontal="right" vertical="center"/>
    </xf>
    <xf numFmtId="183" fontId="73" fillId="0" borderId="121" xfId="195" applyNumberFormat="1" applyFont="1" applyFill="1" applyBorder="1" applyAlignment="1" applyProtection="1">
      <alignment horizontal="center" vertical="center"/>
    </xf>
    <xf numFmtId="205" fontId="73" fillId="0" borderId="122" xfId="195" applyNumberFormat="1" applyFont="1" applyFill="1" applyBorder="1" applyAlignment="1" applyProtection="1">
      <alignment horizontal="center" vertical="center"/>
    </xf>
    <xf numFmtId="0" fontId="73" fillId="0" borderId="96" xfId="124" applyFont="1" applyBorder="1">
      <alignment vertical="center"/>
    </xf>
    <xf numFmtId="200" fontId="73" fillId="0" borderId="96" xfId="195" applyNumberFormat="1" applyFont="1" applyFill="1" applyBorder="1" applyAlignment="1" applyProtection="1">
      <alignment vertical="center"/>
      <protection locked="0"/>
    </xf>
    <xf numFmtId="203" fontId="73" fillId="16" borderId="96" xfId="195" applyNumberFormat="1" applyFont="1" applyFill="1" applyBorder="1" applyAlignment="1" applyProtection="1">
      <alignment horizontal="right" vertical="center"/>
    </xf>
    <xf numFmtId="200" fontId="73" fillId="0" borderId="123" xfId="195" applyNumberFormat="1" applyFont="1" applyFill="1" applyBorder="1" applyAlignment="1" applyProtection="1">
      <alignment vertical="center"/>
      <protection locked="0"/>
    </xf>
    <xf numFmtId="191" fontId="73" fillId="16" borderId="96" xfId="124" applyNumberFormat="1" applyFont="1" applyFill="1" applyBorder="1">
      <alignment vertical="center"/>
    </xf>
    <xf numFmtId="205" fontId="73" fillId="26" borderId="124" xfId="195" applyNumberFormat="1" applyFont="1" applyFill="1" applyBorder="1" applyAlignment="1" applyProtection="1">
      <alignment horizontal="center" vertical="center"/>
    </xf>
    <xf numFmtId="183" fontId="73" fillId="26" borderId="125" xfId="181" applyNumberFormat="1" applyFont="1" applyFill="1" applyBorder="1" applyAlignment="1" applyProtection="1">
      <alignment horizontal="left" vertical="center"/>
    </xf>
    <xf numFmtId="177" fontId="73" fillId="26" borderId="125" xfId="181" applyFont="1" applyFill="1" applyBorder="1" applyAlignment="1" applyProtection="1">
      <alignment vertical="center"/>
      <protection locked="0"/>
    </xf>
    <xf numFmtId="191" fontId="73" fillId="26" borderId="125" xfId="124" applyNumberFormat="1" applyFont="1" applyFill="1" applyBorder="1">
      <alignment vertical="center"/>
    </xf>
    <xf numFmtId="177" fontId="73" fillId="26" borderId="126" xfId="181" applyFont="1" applyFill="1" applyBorder="1" applyAlignment="1" applyProtection="1">
      <alignment vertical="center"/>
      <protection locked="0"/>
    </xf>
    <xf numFmtId="0" fontId="73" fillId="0" borderId="0" xfId="61" applyFont="1"/>
    <xf numFmtId="0" fontId="73" fillId="0" borderId="0" xfId="61" applyFont="1" applyAlignment="1">
      <alignment horizontal="center"/>
    </xf>
    <xf numFmtId="0" fontId="73" fillId="0" borderId="18" xfId="61" applyFont="1" applyBorder="1" applyAlignment="1">
      <alignment horizontal="center" vertical="center" wrapText="1"/>
    </xf>
    <xf numFmtId="0" fontId="73" fillId="0" borderId="18" xfId="61" applyFont="1" applyBorder="1" applyAlignment="1">
      <alignment vertical="center" wrapText="1"/>
    </xf>
    <xf numFmtId="203" fontId="73" fillId="16" borderId="18" xfId="61" applyNumberFormat="1" applyFont="1" applyFill="1" applyBorder="1" applyAlignment="1">
      <alignment horizontal="center" vertical="center" wrapText="1"/>
    </xf>
    <xf numFmtId="191" fontId="73" fillId="16" borderId="18" xfId="61" applyNumberFormat="1" applyFont="1" applyFill="1" applyBorder="1" applyAlignment="1">
      <alignment horizontal="center" vertical="center" wrapText="1"/>
    </xf>
    <xf numFmtId="0" fontId="73" fillId="0" borderId="0" xfId="93" applyFont="1" applyAlignment="1">
      <alignment horizontal="right"/>
    </xf>
    <xf numFmtId="0" fontId="94" fillId="0" borderId="29" xfId="96" applyFont="1" applyBorder="1" applyAlignment="1">
      <alignment horizontal="center" vertical="center"/>
    </xf>
    <xf numFmtId="0" fontId="94" fillId="0" borderId="30" xfId="96" applyFont="1" applyBorder="1" applyAlignment="1">
      <alignment horizontal="center" vertical="center"/>
    </xf>
    <xf numFmtId="0" fontId="94" fillId="0" borderId="26" xfId="96" applyFont="1" applyBorder="1" applyAlignment="1">
      <alignment horizontal="center" vertical="center"/>
    </xf>
    <xf numFmtId="0" fontId="94" fillId="0" borderId="24" xfId="96" applyFont="1" applyBorder="1" applyAlignment="1">
      <alignment horizontal="center" vertical="center" wrapText="1"/>
    </xf>
    <xf numFmtId="0" fontId="94" fillId="0" borderId="24" xfId="96" applyFont="1" applyBorder="1" applyAlignment="1">
      <alignment horizontal="center" vertical="center"/>
    </xf>
    <xf numFmtId="0" fontId="94" fillId="0" borderId="25" xfId="96" applyFont="1" applyBorder="1" applyAlignment="1">
      <alignment horizontal="center" vertical="center"/>
    </xf>
    <xf numFmtId="0" fontId="73" fillId="0" borderId="31" xfId="96" applyFont="1" applyBorder="1" applyAlignment="1">
      <alignment horizontal="left" vertical="center"/>
    </xf>
    <xf numFmtId="0" fontId="73" fillId="0" borderId="32" xfId="96" applyFont="1" applyBorder="1" applyAlignment="1">
      <alignment horizontal="left" vertical="center"/>
    </xf>
    <xf numFmtId="179" fontId="87" fillId="0" borderId="69" xfId="96" applyNumberFormat="1" applyFont="1" applyBorder="1" applyAlignment="1">
      <alignment horizontal="right" vertical="center"/>
    </xf>
    <xf numFmtId="189" fontId="87" fillId="0" borderId="115" xfId="96" applyNumberFormat="1" applyFont="1" applyBorder="1" applyAlignment="1">
      <alignment horizontal="center" vertical="center"/>
    </xf>
    <xf numFmtId="191" fontId="87" fillId="0" borderId="32" xfId="96" applyNumberFormat="1" applyFont="1" applyBorder="1" applyAlignment="1">
      <alignment horizontal="center" vertical="center"/>
    </xf>
    <xf numFmtId="179" fontId="87" fillId="0" borderId="70" xfId="96" applyNumberFormat="1" applyFont="1" applyBorder="1" applyAlignment="1">
      <alignment horizontal="right" vertical="center"/>
    </xf>
    <xf numFmtId="0" fontId="73" fillId="0" borderId="31" xfId="96" applyFont="1" applyBorder="1" applyAlignment="1">
      <alignment horizontal="left" vertical="center" indent="2"/>
    </xf>
    <xf numFmtId="180" fontId="87" fillId="0" borderId="69" xfId="96" applyNumberFormat="1" applyFont="1" applyBorder="1" applyAlignment="1">
      <alignment horizontal="right" vertical="center"/>
    </xf>
    <xf numFmtId="0" fontId="73" fillId="0" borderId="31" xfId="96" applyFont="1" applyBorder="1" applyAlignment="1">
      <alignment vertical="center"/>
    </xf>
    <xf numFmtId="0" fontId="73" fillId="0" borderId="32" xfId="96" applyFont="1" applyBorder="1" applyAlignment="1">
      <alignment horizontal="left" vertical="center" wrapText="1"/>
    </xf>
    <xf numFmtId="189" fontId="87" fillId="0" borderId="116" xfId="96" applyNumberFormat="1" applyFont="1" applyBorder="1" applyAlignment="1">
      <alignment horizontal="center" vertical="center"/>
    </xf>
    <xf numFmtId="0" fontId="94" fillId="0" borderId="33" xfId="96" applyFont="1" applyBorder="1" applyAlignment="1">
      <alignment vertical="center"/>
    </xf>
    <xf numFmtId="0" fontId="73" fillId="0" borderId="34" xfId="96" applyFont="1" applyBorder="1" applyAlignment="1">
      <alignment vertical="center"/>
    </xf>
    <xf numFmtId="179" fontId="87" fillId="0" borderId="3" xfId="96" applyNumberFormat="1" applyFont="1" applyBorder="1" applyAlignment="1">
      <alignment horizontal="right" vertical="center"/>
    </xf>
    <xf numFmtId="189" fontId="87" fillId="0" borderId="34" xfId="96" applyNumberFormat="1" applyFont="1" applyBorder="1" applyAlignment="1">
      <alignment horizontal="center" vertical="center"/>
    </xf>
    <xf numFmtId="0" fontId="66" fillId="0" borderId="0" xfId="124" applyFont="1" applyProtection="1">
      <alignment vertical="center"/>
      <protection locked="0"/>
    </xf>
    <xf numFmtId="0" fontId="72" fillId="0" borderId="0" xfId="124" applyFont="1" applyAlignment="1">
      <alignment horizontal="left" vertical="center"/>
    </xf>
    <xf numFmtId="183" fontId="72" fillId="0" borderId="0" xfId="195" applyNumberFormat="1" applyFont="1" applyFill="1" applyBorder="1" applyAlignment="1" applyProtection="1">
      <alignment horizontal="center" vertical="center" wrapText="1"/>
    </xf>
    <xf numFmtId="200" fontId="72" fillId="0" borderId="0" xfId="195" applyNumberFormat="1" applyFont="1" applyFill="1" applyBorder="1" applyAlignment="1" applyProtection="1">
      <alignment horizontal="center" vertical="center" wrapText="1"/>
    </xf>
    <xf numFmtId="0" fontId="80" fillId="0" borderId="24" xfId="124" applyFont="1" applyBorder="1" applyAlignment="1">
      <alignment horizontal="center" vertical="center" wrapText="1"/>
    </xf>
    <xf numFmtId="0" fontId="80" fillId="0" borderId="18" xfId="124" applyFont="1" applyBorder="1" applyAlignment="1">
      <alignment horizontal="center" vertical="center" wrapText="1"/>
    </xf>
    <xf numFmtId="49" fontId="80" fillId="0" borderId="18" xfId="195" applyNumberFormat="1" applyFont="1" applyFill="1" applyBorder="1" applyAlignment="1" applyProtection="1">
      <alignment horizontal="center" vertical="center" wrapText="1"/>
    </xf>
    <xf numFmtId="49" fontId="80" fillId="0" borderId="56" xfId="195" applyNumberFormat="1" applyFont="1" applyFill="1" applyBorder="1" applyAlignment="1" applyProtection="1">
      <alignment horizontal="center" vertical="center" wrapText="1"/>
    </xf>
    <xf numFmtId="0" fontId="80" fillId="0" borderId="27" xfId="139" quotePrefix="1" applyFont="1" applyBorder="1" applyAlignment="1">
      <alignment horizontal="center" vertical="center" wrapText="1"/>
    </xf>
    <xf numFmtId="0" fontId="80" fillId="0" borderId="28" xfId="139" quotePrefix="1" applyFont="1" applyBorder="1" applyAlignment="1">
      <alignment horizontal="center" vertical="center" wrapText="1"/>
    </xf>
    <xf numFmtId="205" fontId="72" fillId="0" borderId="66" xfId="195" applyNumberFormat="1" applyFont="1" applyFill="1" applyBorder="1" applyAlignment="1" applyProtection="1">
      <alignment horizontal="center" vertical="center" wrapText="1"/>
    </xf>
    <xf numFmtId="0" fontId="72" fillId="0" borderId="76" xfId="124" applyFont="1" applyBorder="1" applyAlignment="1">
      <alignment vertical="center" wrapText="1"/>
    </xf>
    <xf numFmtId="183" fontId="72" fillId="0" borderId="76" xfId="181" applyNumberFormat="1" applyFont="1" applyFill="1" applyBorder="1" applyAlignment="1" applyProtection="1">
      <alignment horizontal="left" vertical="center" wrapText="1"/>
      <protection locked="0"/>
    </xf>
    <xf numFmtId="200" fontId="72" fillId="0" borderId="76" xfId="181" applyNumberFormat="1" applyFont="1" applyFill="1" applyBorder="1" applyAlignment="1" applyProtection="1">
      <alignment horizontal="right" vertical="center" wrapText="1"/>
    </xf>
    <xf numFmtId="183" fontId="72" fillId="0" borderId="76" xfId="181" applyNumberFormat="1" applyFont="1" applyFill="1" applyBorder="1" applyAlignment="1" applyProtection="1">
      <alignment horizontal="center" vertical="center" wrapText="1"/>
    </xf>
    <xf numFmtId="183" fontId="72" fillId="0" borderId="113" xfId="181" applyNumberFormat="1" applyFont="1" applyFill="1" applyBorder="1" applyAlignment="1" applyProtection="1">
      <alignment horizontal="center" vertical="center" wrapText="1"/>
    </xf>
    <xf numFmtId="205" fontId="72" fillId="0" borderId="57" xfId="195" applyNumberFormat="1" applyFont="1" applyFill="1" applyBorder="1" applyAlignment="1" applyProtection="1">
      <alignment horizontal="center" vertical="center" wrapText="1"/>
    </xf>
    <xf numFmtId="0" fontId="72" fillId="0" borderId="32" xfId="124" applyFont="1" applyBorder="1" applyAlignment="1">
      <alignment vertical="center" wrapText="1"/>
    </xf>
    <xf numFmtId="183" fontId="72" fillId="0" borderId="32" xfId="181" applyNumberFormat="1" applyFont="1" applyFill="1" applyBorder="1" applyAlignment="1" applyProtection="1">
      <alignment vertical="center" wrapText="1"/>
      <protection locked="0"/>
    </xf>
    <xf numFmtId="200" fontId="72" fillId="0" borderId="32" xfId="181" applyNumberFormat="1" applyFont="1" applyFill="1" applyBorder="1" applyAlignment="1" applyProtection="1">
      <alignment horizontal="right" vertical="center" wrapText="1"/>
    </xf>
    <xf numFmtId="183" fontId="72" fillId="0" borderId="111" xfId="181" applyNumberFormat="1" applyFont="1" applyFill="1" applyBorder="1" applyAlignment="1" applyProtection="1">
      <alignment horizontal="center" vertical="center" wrapText="1"/>
    </xf>
    <xf numFmtId="200" fontId="72" fillId="0" borderId="32" xfId="181" applyNumberFormat="1" applyFont="1" applyFill="1" applyBorder="1" applyAlignment="1">
      <alignment vertical="center" wrapText="1"/>
    </xf>
    <xf numFmtId="0" fontId="72" fillId="0" borderId="182" xfId="124" applyFont="1" applyBorder="1" applyAlignment="1">
      <alignment vertical="center" wrapText="1"/>
    </xf>
    <xf numFmtId="183" fontId="72" fillId="0" borderId="182" xfId="181" applyNumberFormat="1" applyFont="1" applyFill="1" applyBorder="1" applyAlignment="1" applyProtection="1">
      <alignment vertical="center" wrapText="1"/>
      <protection locked="0"/>
    </xf>
    <xf numFmtId="200" fontId="72" fillId="0" borderId="182" xfId="181" applyNumberFormat="1" applyFont="1" applyFill="1" applyBorder="1" applyAlignment="1">
      <alignment vertical="center" wrapText="1"/>
    </xf>
    <xf numFmtId="183" fontId="72" fillId="0" borderId="182" xfId="181" applyNumberFormat="1" applyFont="1" applyFill="1" applyBorder="1" applyAlignment="1" applyProtection="1">
      <alignment horizontal="center" vertical="center" wrapText="1"/>
    </xf>
    <xf numFmtId="183" fontId="72" fillId="0" borderId="175" xfId="181" applyNumberFormat="1" applyFont="1" applyFill="1" applyBorder="1" applyAlignment="1" applyProtection="1">
      <alignment horizontal="center" vertical="center" wrapText="1"/>
    </xf>
    <xf numFmtId="205" fontId="72" fillId="26" borderId="57" xfId="195" applyNumberFormat="1" applyFont="1" applyFill="1" applyBorder="1" applyAlignment="1" applyProtection="1">
      <alignment horizontal="center" vertical="center" wrapText="1"/>
    </xf>
    <xf numFmtId="183" fontId="72" fillId="26" borderId="18" xfId="181" applyNumberFormat="1" applyFont="1" applyFill="1" applyBorder="1" applyAlignment="1" applyProtection="1">
      <alignment vertical="center" wrapText="1"/>
      <protection locked="0"/>
    </xf>
    <xf numFmtId="200" fontId="72" fillId="26" borderId="18" xfId="181" applyNumberFormat="1" applyFont="1" applyFill="1" applyBorder="1" applyAlignment="1">
      <alignment vertical="center" wrapText="1"/>
    </xf>
    <xf numFmtId="183" fontId="72" fillId="26" borderId="56" xfId="181" applyNumberFormat="1" applyFont="1" applyFill="1" applyBorder="1" applyAlignment="1" applyProtection="1">
      <alignment vertical="center" wrapText="1"/>
      <protection locked="0"/>
    </xf>
    <xf numFmtId="204" fontId="72" fillId="0" borderId="57" xfId="107" applyNumberFormat="1" applyFont="1" applyBorder="1" applyAlignment="1">
      <alignment horizontal="center" vertical="center" wrapText="1"/>
    </xf>
    <xf numFmtId="183" fontId="72" fillId="0" borderId="76" xfId="181" applyNumberFormat="1" applyFont="1" applyFill="1" applyBorder="1" applyAlignment="1" applyProtection="1">
      <alignment vertical="center" wrapText="1"/>
      <protection locked="0"/>
    </xf>
    <xf numFmtId="183" fontId="72" fillId="26" borderId="18" xfId="181" applyNumberFormat="1" applyFont="1" applyFill="1" applyBorder="1" applyAlignment="1">
      <alignment vertical="center" wrapText="1"/>
    </xf>
    <xf numFmtId="200" fontId="72" fillId="26" borderId="18" xfId="181" applyNumberFormat="1" applyFont="1" applyFill="1" applyBorder="1" applyAlignment="1" applyProtection="1">
      <alignment horizontal="center" vertical="center" wrapText="1"/>
    </xf>
    <xf numFmtId="183" fontId="72" fillId="26" borderId="56" xfId="181" applyNumberFormat="1" applyFont="1" applyFill="1" applyBorder="1" applyAlignment="1" applyProtection="1">
      <alignment vertical="center" wrapText="1"/>
    </xf>
    <xf numFmtId="204" fontId="72" fillId="0" borderId="58" xfId="107" applyNumberFormat="1" applyFont="1" applyBorder="1" applyAlignment="1">
      <alignment horizontal="center" vertical="center" wrapText="1"/>
    </xf>
    <xf numFmtId="183" fontId="72" fillId="0" borderId="27" xfId="181" applyNumberFormat="1" applyFont="1" applyBorder="1" applyAlignment="1">
      <alignment wrapText="1"/>
    </xf>
    <xf numFmtId="183" fontId="72" fillId="0" borderId="3" xfId="181" applyNumberFormat="1" applyFont="1" applyBorder="1" applyAlignment="1">
      <alignment wrapText="1"/>
    </xf>
    <xf numFmtId="183" fontId="72" fillId="0" borderId="71" xfId="181" applyNumberFormat="1" applyFont="1" applyBorder="1" applyAlignment="1">
      <alignment wrapText="1"/>
    </xf>
    <xf numFmtId="49" fontId="72" fillId="0" borderId="0" xfId="181" applyNumberFormat="1" applyFont="1" applyFill="1" applyBorder="1" applyAlignment="1" applyProtection="1">
      <alignment horizontal="center" vertical="center"/>
    </xf>
    <xf numFmtId="0" fontId="72" fillId="0" borderId="0" xfId="93" applyFont="1" applyAlignment="1">
      <alignment vertical="center"/>
    </xf>
    <xf numFmtId="0" fontId="66" fillId="0" borderId="0" xfId="96" applyFont="1" applyAlignment="1">
      <alignment horizontal="center" vertical="center" wrapText="1"/>
    </xf>
    <xf numFmtId="0" fontId="72" fillId="0" borderId="0" xfId="96" applyFont="1" applyAlignment="1">
      <alignment horizontal="center" vertical="center" wrapText="1"/>
    </xf>
    <xf numFmtId="0" fontId="72" fillId="0" borderId="0" xfId="0" applyFont="1" applyAlignment="1">
      <alignment horizontal="left" wrapText="1"/>
    </xf>
    <xf numFmtId="0" fontId="66" fillId="0" borderId="0" xfId="93" applyFont="1" applyAlignment="1">
      <alignment vertical="center"/>
    </xf>
    <xf numFmtId="183" fontId="72" fillId="0" borderId="0" xfId="195" applyNumberFormat="1" applyFont="1" applyAlignment="1" applyProtection="1">
      <alignment vertical="center" wrapText="1"/>
    </xf>
    <xf numFmtId="0" fontId="72" fillId="0" borderId="0" xfId="93" quotePrefix="1" applyFont="1" applyAlignment="1">
      <alignment horizontal="left" vertical="center" indent="2"/>
    </xf>
    <xf numFmtId="0" fontId="72" fillId="0" borderId="0" xfId="96" applyFont="1" applyAlignment="1">
      <alignment wrapText="1"/>
    </xf>
    <xf numFmtId="49" fontId="72" fillId="0" borderId="0" xfId="93" applyNumberFormat="1" applyFont="1" applyAlignment="1">
      <alignment horizontal="left" vertical="center" indent="2"/>
    </xf>
    <xf numFmtId="0" fontId="72" fillId="0" borderId="0" xfId="96" applyFont="1" applyAlignment="1">
      <alignment horizontal="right" vertical="center" wrapText="1"/>
    </xf>
    <xf numFmtId="0" fontId="80" fillId="0" borderId="65" xfId="96" applyFont="1" applyBorder="1" applyAlignment="1">
      <alignment horizontal="center" vertical="center" wrapText="1"/>
    </xf>
    <xf numFmtId="0" fontId="80" fillId="0" borderId="254" xfId="96" applyFont="1" applyBorder="1" applyAlignment="1">
      <alignment horizontal="center" vertical="center" wrapText="1"/>
    </xf>
    <xf numFmtId="0" fontId="80" fillId="0" borderId="25" xfId="96" applyFont="1" applyBorder="1" applyAlignment="1">
      <alignment horizontal="center" vertical="center" wrapText="1"/>
    </xf>
    <xf numFmtId="0" fontId="83" fillId="0" borderId="65" xfId="93" applyFont="1" applyBorder="1" applyAlignment="1">
      <alignment horizontal="center" vertical="center" wrapText="1"/>
    </xf>
    <xf numFmtId="183" fontId="83" fillId="0" borderId="24" xfId="195" applyNumberFormat="1" applyFont="1" applyBorder="1" applyAlignment="1" applyProtection="1">
      <alignment horizontal="center" vertical="center" wrapText="1"/>
    </xf>
    <xf numFmtId="183" fontId="83" fillId="0" borderId="26" xfId="195" applyNumberFormat="1" applyFont="1" applyBorder="1" applyAlignment="1" applyProtection="1">
      <alignment horizontal="center" vertical="center" wrapText="1"/>
    </xf>
    <xf numFmtId="183" fontId="83" fillId="0" borderId="55" xfId="195" applyNumberFormat="1" applyFont="1" applyBorder="1" applyAlignment="1" applyProtection="1">
      <alignment horizontal="center" vertical="center" wrapText="1"/>
    </xf>
    <xf numFmtId="0" fontId="72" fillId="0" borderId="136" xfId="96" applyFont="1" applyBorder="1" applyAlignment="1">
      <alignment vertical="center" wrapText="1"/>
    </xf>
    <xf numFmtId="178" fontId="72" fillId="0" borderId="188" xfId="167" applyNumberFormat="1" applyFont="1" applyBorder="1" applyAlignment="1" applyProtection="1">
      <alignment horizontal="center" vertical="center" wrapText="1"/>
    </xf>
    <xf numFmtId="10" fontId="72" fillId="0" borderId="96" xfId="210" applyNumberFormat="1" applyFont="1" applyBorder="1" applyAlignment="1" applyProtection="1">
      <alignment horizontal="center" vertical="center" wrapText="1"/>
    </xf>
    <xf numFmtId="10" fontId="72" fillId="0" borderId="243" xfId="210" applyNumberFormat="1" applyFont="1" applyBorder="1" applyAlignment="1" applyProtection="1">
      <alignment horizontal="center" vertical="center" wrapText="1"/>
    </xf>
    <xf numFmtId="0" fontId="66" fillId="0" borderId="258" xfId="93" applyFont="1" applyBorder="1" applyAlignment="1">
      <alignment vertical="center" wrapText="1"/>
    </xf>
    <xf numFmtId="183" fontId="72" fillId="0" borderId="76" xfId="181" applyNumberFormat="1" applyFont="1" applyBorder="1" applyAlignment="1" applyProtection="1">
      <alignment horizontal="center" vertical="center" wrapText="1"/>
    </xf>
    <xf numFmtId="183" fontId="72" fillId="0" borderId="239" xfId="181" applyNumberFormat="1" applyFont="1" applyBorder="1" applyAlignment="1" applyProtection="1">
      <alignment horizontal="center" vertical="center" wrapText="1"/>
    </xf>
    <xf numFmtId="0" fontId="72" fillId="0" borderId="138" xfId="96" applyFont="1" applyBorder="1" applyAlignment="1">
      <alignment horizontal="left" vertical="center" wrapText="1" indent="2"/>
    </xf>
    <xf numFmtId="178" fontId="72" fillId="0" borderId="255" xfId="167" applyNumberFormat="1" applyFont="1" applyBorder="1" applyAlignment="1" applyProtection="1">
      <alignment horizontal="center" vertical="center" wrapText="1"/>
    </xf>
    <xf numFmtId="10" fontId="72" fillId="0" borderId="123" xfId="210" applyNumberFormat="1" applyFont="1" applyBorder="1" applyAlignment="1" applyProtection="1">
      <alignment horizontal="center" vertical="center" wrapText="1"/>
    </xf>
    <xf numFmtId="0" fontId="66" fillId="0" borderId="261" xfId="93" applyFont="1" applyBorder="1" applyAlignment="1">
      <alignment horizontal="left" vertical="center"/>
    </xf>
    <xf numFmtId="183" fontId="106" fillId="0" borderId="268" xfId="181" applyNumberFormat="1" applyFont="1" applyBorder="1" applyAlignment="1" applyProtection="1">
      <alignment horizontal="center" vertical="center" wrapText="1"/>
    </xf>
    <xf numFmtId="183" fontId="72" fillId="0" borderId="270" xfId="181" applyNumberFormat="1" applyFont="1" applyBorder="1" applyAlignment="1" applyProtection="1">
      <alignment horizontal="center" vertical="center" wrapText="1"/>
    </xf>
    <xf numFmtId="183" fontId="72" fillId="0" borderId="269" xfId="181" applyNumberFormat="1" applyFont="1" applyFill="1" applyBorder="1" applyAlignment="1" applyProtection="1">
      <alignment horizontal="center" vertical="center" wrapText="1"/>
    </xf>
    <xf numFmtId="10" fontId="72" fillId="0" borderId="256" xfId="210" applyNumberFormat="1" applyFont="1" applyBorder="1" applyAlignment="1" applyProtection="1">
      <alignment horizontal="center" vertical="center" wrapText="1"/>
    </xf>
    <xf numFmtId="0" fontId="83" fillId="0" borderId="33" xfId="93" applyFont="1" applyBorder="1" applyAlignment="1">
      <alignment vertical="center" wrapText="1"/>
    </xf>
    <xf numFmtId="10" fontId="80" fillId="36" borderId="34" xfId="214" applyNumberFormat="1" applyFont="1" applyFill="1" applyBorder="1" applyAlignment="1" applyProtection="1">
      <alignment horizontal="center" vertical="center" wrapText="1"/>
    </xf>
    <xf numFmtId="10" fontId="80" fillId="36" borderId="224" xfId="214" applyNumberFormat="1" applyFont="1" applyFill="1" applyBorder="1" applyAlignment="1" applyProtection="1">
      <alignment horizontal="center" vertical="center" wrapText="1"/>
    </xf>
    <xf numFmtId="10" fontId="80" fillId="0" borderId="160" xfId="214" applyNumberFormat="1" applyFont="1" applyFill="1" applyBorder="1" applyAlignment="1" applyProtection="1">
      <alignment horizontal="center" vertical="center" wrapText="1"/>
    </xf>
    <xf numFmtId="0" fontId="72" fillId="0" borderId="138" xfId="96" applyFont="1" applyBorder="1" applyAlignment="1">
      <alignment vertical="center" wrapText="1"/>
    </xf>
    <xf numFmtId="178" fontId="72" fillId="0" borderId="189" xfId="167" applyNumberFormat="1" applyFont="1" applyBorder="1" applyAlignment="1" applyProtection="1">
      <alignment horizontal="center" vertical="center" wrapText="1"/>
    </xf>
    <xf numFmtId="0" fontId="72" fillId="0" borderId="138" xfId="96" applyFont="1" applyBorder="1" applyAlignment="1">
      <alignment horizontal="left" vertical="center" wrapText="1"/>
    </xf>
    <xf numFmtId="0" fontId="72" fillId="0" borderId="258" xfId="96" applyFont="1" applyBorder="1" applyAlignment="1">
      <alignment vertical="center" wrapText="1"/>
    </xf>
    <xf numFmtId="178" fontId="72" fillId="0" borderId="271" xfId="167" applyNumberFormat="1" applyFont="1" applyFill="1" applyBorder="1" applyAlignment="1" applyProtection="1">
      <alignment horizontal="center" vertical="center" wrapText="1"/>
    </xf>
    <xf numFmtId="0" fontId="72" fillId="0" borderId="191" xfId="96" applyFont="1" applyBorder="1" applyAlignment="1">
      <alignment vertical="center" wrapText="1"/>
    </xf>
    <xf numFmtId="10" fontId="72" fillId="0" borderId="100" xfId="210" applyNumberFormat="1" applyFont="1" applyBorder="1" applyAlignment="1" applyProtection="1">
      <alignment horizontal="center" vertical="center" wrapText="1"/>
    </xf>
    <xf numFmtId="10" fontId="72" fillId="0" borderId="257" xfId="210" applyNumberFormat="1" applyFont="1" applyBorder="1" applyAlignment="1" applyProtection="1">
      <alignment horizontal="center" vertical="center" wrapText="1"/>
    </xf>
    <xf numFmtId="10" fontId="72" fillId="0" borderId="181" xfId="210" applyNumberFormat="1" applyFont="1" applyFill="1" applyBorder="1" applyAlignment="1" applyProtection="1">
      <alignment horizontal="center" vertical="center" wrapText="1"/>
    </xf>
    <xf numFmtId="10" fontId="72" fillId="25" borderId="259" xfId="210" applyNumberFormat="1" applyFont="1" applyFill="1" applyBorder="1" applyAlignment="1" applyProtection="1">
      <alignment horizontal="center" vertical="center" wrapText="1"/>
    </xf>
    <xf numFmtId="10" fontId="72" fillId="25" borderId="100" xfId="210" applyNumberFormat="1" applyFont="1" applyFill="1" applyBorder="1" applyAlignment="1" applyProtection="1">
      <alignment vertical="center" wrapText="1"/>
    </xf>
    <xf numFmtId="10" fontId="72" fillId="25" borderId="260" xfId="210" applyNumberFormat="1" applyFont="1" applyFill="1" applyBorder="1" applyAlignment="1" applyProtection="1">
      <alignment vertical="center" wrapText="1"/>
    </xf>
    <xf numFmtId="0" fontId="72" fillId="0" borderId="261" xfId="96" applyFont="1" applyBorder="1" applyAlignment="1">
      <alignment horizontal="left" vertical="center" wrapText="1"/>
    </xf>
    <xf numFmtId="178" fontId="72" fillId="0" borderId="196" xfId="167" applyNumberFormat="1" applyFont="1" applyBorder="1" applyAlignment="1" applyProtection="1">
      <alignment horizontal="center" vertical="center" wrapText="1"/>
    </xf>
    <xf numFmtId="10" fontId="72" fillId="25" borderId="262" xfId="210" applyNumberFormat="1" applyFont="1" applyFill="1" applyBorder="1" applyAlignment="1" applyProtection="1">
      <alignment vertical="center" wrapText="1"/>
    </xf>
    <xf numFmtId="10" fontId="72" fillId="25" borderId="263" xfId="210" applyNumberFormat="1" applyFont="1" applyFill="1" applyBorder="1" applyAlignment="1" applyProtection="1">
      <alignment vertical="center" wrapText="1"/>
    </xf>
    <xf numFmtId="0" fontId="83" fillId="0" borderId="33" xfId="96" applyFont="1" applyBorder="1" applyAlignment="1">
      <alignment vertical="center" wrapText="1"/>
    </xf>
    <xf numFmtId="178" fontId="80" fillId="33" borderId="195" xfId="167" applyNumberFormat="1" applyFont="1" applyFill="1" applyBorder="1" applyAlignment="1" applyProtection="1">
      <alignment horizontal="center" vertical="center" wrapText="1"/>
    </xf>
    <xf numFmtId="10" fontId="80" fillId="25" borderId="247" xfId="210" applyNumberFormat="1" applyFont="1" applyFill="1" applyBorder="1" applyAlignment="1" applyProtection="1">
      <alignment vertical="center" wrapText="1"/>
    </xf>
    <xf numFmtId="10" fontId="80" fillId="25" borderId="71" xfId="210" applyNumberFormat="1" applyFont="1" applyFill="1" applyBorder="1" applyAlignment="1" applyProtection="1">
      <alignment vertical="center" wrapText="1"/>
    </xf>
    <xf numFmtId="0" fontId="73" fillId="0" borderId="0" xfId="141" applyFont="1"/>
    <xf numFmtId="0" fontId="107" fillId="0" borderId="0" xfId="144" applyFont="1"/>
    <xf numFmtId="0" fontId="73" fillId="0" borderId="0" xfId="144" quotePrefix="1" applyFont="1" applyAlignment="1">
      <alignment horizontal="left"/>
    </xf>
    <xf numFmtId="0" fontId="73" fillId="0" borderId="16" xfId="144" applyFont="1" applyBorder="1" applyAlignment="1">
      <alignment horizontal="distributed" vertical="center"/>
    </xf>
    <xf numFmtId="0" fontId="73" fillId="0" borderId="0" xfId="144" applyFont="1" applyAlignment="1">
      <alignment horizontal="distributed" vertical="center"/>
    </xf>
    <xf numFmtId="0" fontId="73" fillId="0" borderId="15" xfId="144" quotePrefix="1" applyFont="1" applyBorder="1" applyAlignment="1">
      <alignment horizontal="center" vertical="center"/>
    </xf>
    <xf numFmtId="0" fontId="73" fillId="0" borderId="18" xfId="162" applyFont="1" applyBorder="1" applyAlignment="1">
      <alignment horizontal="center"/>
    </xf>
    <xf numFmtId="182" fontId="73" fillId="0" borderId="18" xfId="141" applyNumberFormat="1" applyFont="1" applyBorder="1" applyAlignment="1" applyProtection="1">
      <alignment horizontal="right" vertical="center" wrapText="1"/>
      <protection locked="0"/>
    </xf>
    <xf numFmtId="49" fontId="73" fillId="0" borderId="18" xfId="141" applyNumberFormat="1" applyFont="1" applyBorder="1" applyAlignment="1" applyProtection="1">
      <alignment horizontal="center" vertical="center" wrapText="1"/>
      <protection locked="0"/>
    </xf>
    <xf numFmtId="0" fontId="73" fillId="0" borderId="0" xfId="141" applyFont="1" applyAlignment="1">
      <alignment horizontal="left"/>
    </xf>
    <xf numFmtId="0" fontId="73" fillId="0" borderId="0" xfId="123" applyFont="1" applyAlignment="1">
      <alignment horizontal="right"/>
    </xf>
    <xf numFmtId="0" fontId="73" fillId="0" borderId="20" xfId="158" applyFont="1" applyBorder="1" applyAlignment="1">
      <alignment horizontal="center"/>
    </xf>
    <xf numFmtId="0" fontId="73" fillId="0" borderId="20" xfId="158" applyFont="1" applyBorder="1" applyAlignment="1">
      <alignment horizontal="center" vertical="center"/>
    </xf>
    <xf numFmtId="0" fontId="73" fillId="0" borderId="14" xfId="158" applyFont="1" applyBorder="1" applyAlignment="1">
      <alignment horizontal="distributed" vertical="center"/>
    </xf>
    <xf numFmtId="0" fontId="73" fillId="0" borderId="0" xfId="158" applyFont="1" applyAlignment="1">
      <alignment horizontal="distributed" vertical="center"/>
    </xf>
    <xf numFmtId="0" fontId="73" fillId="0" borderId="17" xfId="158" applyFont="1" applyBorder="1" applyAlignment="1">
      <alignment horizontal="distributed" vertical="center" wrapText="1"/>
    </xf>
    <xf numFmtId="0" fontId="73" fillId="0" borderId="16" xfId="158" applyFont="1" applyBorder="1" applyAlignment="1">
      <alignment horizontal="distributed" vertical="center" wrapText="1"/>
    </xf>
    <xf numFmtId="0" fontId="73" fillId="0" borderId="16" xfId="158" applyFont="1" applyBorder="1" applyAlignment="1">
      <alignment horizontal="distributed" vertical="center"/>
    </xf>
    <xf numFmtId="0" fontId="73" fillId="0" borderId="1" xfId="158" applyFont="1" applyBorder="1" applyAlignment="1">
      <alignment horizontal="distributed" vertical="center"/>
    </xf>
    <xf numFmtId="0" fontId="73" fillId="0" borderId="0" xfId="158" applyFont="1" applyAlignment="1">
      <alignment horizontal="distributed" vertical="center" wrapText="1"/>
    </xf>
    <xf numFmtId="0" fontId="73" fillId="0" borderId="4" xfId="158" applyFont="1" applyBorder="1" applyAlignment="1">
      <alignment horizontal="distributed" vertical="center" wrapText="1"/>
    </xf>
    <xf numFmtId="0" fontId="73" fillId="0" borderId="4" xfId="158" applyFont="1" applyBorder="1" applyAlignment="1">
      <alignment horizontal="distributed" vertical="center"/>
    </xf>
    <xf numFmtId="0" fontId="73" fillId="0" borderId="14" xfId="158" applyFont="1" applyBorder="1" applyAlignment="1">
      <alignment horizontal="center" vertical="center" wrapText="1"/>
    </xf>
    <xf numFmtId="0" fontId="73" fillId="0" borderId="60" xfId="158" applyFont="1" applyBorder="1" applyAlignment="1">
      <alignment horizontal="distributed" vertical="center" wrapText="1"/>
    </xf>
    <xf numFmtId="0" fontId="73" fillId="0" borderId="15" xfId="158" quotePrefix="1" applyFont="1" applyBorder="1" applyAlignment="1">
      <alignment horizontal="center" vertical="center" wrapText="1"/>
    </xf>
    <xf numFmtId="0" fontId="73" fillId="0" borderId="22" xfId="158" quotePrefix="1" applyFont="1" applyBorder="1" applyAlignment="1">
      <alignment horizontal="center" vertical="center" wrapText="1"/>
    </xf>
    <xf numFmtId="0" fontId="73" fillId="0" borderId="23" xfId="158" quotePrefix="1" applyFont="1" applyBorder="1" applyAlignment="1">
      <alignment horizontal="center" vertical="center" wrapText="1"/>
    </xf>
    <xf numFmtId="0" fontId="73" fillId="0" borderId="19" xfId="158" quotePrefix="1" applyFont="1" applyBorder="1" applyAlignment="1">
      <alignment horizontal="center" vertical="center" wrapText="1"/>
    </xf>
    <xf numFmtId="0" fontId="73" fillId="0" borderId="15" xfId="158" applyFont="1" applyBorder="1" applyAlignment="1">
      <alignment horizontal="center" vertical="center" wrapText="1"/>
    </xf>
    <xf numFmtId="0" fontId="73" fillId="0" borderId="18" xfId="134" applyFont="1" applyBorder="1" applyAlignment="1">
      <alignment horizontal="center" vertical="center" wrapText="1"/>
    </xf>
    <xf numFmtId="0" fontId="73" fillId="0" borderId="18" xfId="138" applyFont="1" applyBorder="1" applyAlignment="1">
      <alignment horizontal="left" vertical="center"/>
    </xf>
    <xf numFmtId="179" fontId="108" fillId="0" borderId="18" xfId="193" applyNumberFormat="1" applyFont="1" applyFill="1" applyBorder="1" applyAlignment="1">
      <alignment horizontal="right" vertical="center"/>
    </xf>
    <xf numFmtId="186" fontId="108" fillId="0" borderId="15" xfId="158" quotePrefix="1" applyNumberFormat="1" applyFont="1" applyBorder="1" applyAlignment="1">
      <alignment horizontal="right" vertical="center"/>
    </xf>
    <xf numFmtId="10" fontId="108" fillId="0" borderId="18" xfId="110" quotePrefix="1" applyNumberFormat="1" applyFont="1" applyBorder="1" applyAlignment="1">
      <alignment horizontal="right" vertical="center"/>
    </xf>
    <xf numFmtId="10" fontId="108" fillId="0" borderId="15" xfId="158" quotePrefix="1" applyNumberFormat="1" applyFont="1" applyBorder="1" applyAlignment="1">
      <alignment horizontal="right" vertical="center"/>
    </xf>
    <xf numFmtId="179" fontId="108" fillId="0" borderId="18" xfId="110" quotePrefix="1" applyNumberFormat="1" applyFont="1" applyBorder="1" applyAlignment="1">
      <alignment horizontal="center" vertical="center"/>
    </xf>
    <xf numFmtId="179" fontId="108" fillId="0" borderId="18" xfId="110" applyNumberFormat="1" applyFont="1" applyBorder="1" applyAlignment="1">
      <alignment horizontal="center" vertical="center"/>
    </xf>
    <xf numFmtId="0" fontId="73" fillId="0" borderId="18" xfId="136" applyFont="1" applyBorder="1" applyAlignment="1">
      <alignment horizontal="center" vertical="center"/>
    </xf>
    <xf numFmtId="10" fontId="108" fillId="0" borderId="18" xfId="110" applyNumberFormat="1" applyFont="1" applyBorder="1" applyAlignment="1">
      <alignment horizontal="right" vertical="center"/>
    </xf>
    <xf numFmtId="0" fontId="73" fillId="0" borderId="0" xfId="110" applyFont="1" applyAlignment="1">
      <alignment horizontal="center"/>
    </xf>
    <xf numFmtId="176" fontId="73" fillId="0" borderId="0" xfId="194" applyFont="1" applyFill="1" applyBorder="1"/>
    <xf numFmtId="10" fontId="73" fillId="0" borderId="0" xfId="210" applyNumberFormat="1" applyFont="1" applyFill="1" applyBorder="1" applyAlignment="1"/>
    <xf numFmtId="0" fontId="73" fillId="0" borderId="0" xfId="158" applyFont="1" applyAlignment="1">
      <alignment horizontal="left"/>
    </xf>
    <xf numFmtId="0" fontId="73" fillId="0" borderId="0" xfId="155" applyFont="1" applyAlignment="1">
      <alignment vertical="center"/>
    </xf>
    <xf numFmtId="0" fontId="73" fillId="0" borderId="0" xfId="109" applyFont="1" applyAlignment="1">
      <alignment horizontal="center" wrapText="1"/>
    </xf>
    <xf numFmtId="0" fontId="73" fillId="0" borderId="18" xfId="133" applyFont="1" applyBorder="1" applyAlignment="1">
      <alignment horizontal="center" vertical="center" wrapText="1"/>
    </xf>
    <xf numFmtId="0" fontId="73" fillId="0" borderId="15" xfId="136" applyFont="1" applyBorder="1" applyAlignment="1">
      <alignment vertical="center"/>
    </xf>
    <xf numFmtId="179" fontId="108" fillId="0" borderId="15" xfId="193" applyNumberFormat="1" applyFont="1" applyFill="1" applyBorder="1" applyAlignment="1">
      <alignment horizontal="right" vertical="center"/>
    </xf>
    <xf numFmtId="0" fontId="73" fillId="0" borderId="18" xfId="136" applyFont="1" applyBorder="1" applyAlignment="1">
      <alignment vertical="center"/>
    </xf>
    <xf numFmtId="10" fontId="108" fillId="0" borderId="127" xfId="158" quotePrefix="1" applyNumberFormat="1" applyFont="1" applyBorder="1" applyAlignment="1">
      <alignment horizontal="right" vertical="center"/>
    </xf>
    <xf numFmtId="179" fontId="108" fillId="0" borderId="127" xfId="193" applyNumberFormat="1" applyFont="1" applyFill="1" applyBorder="1" applyAlignment="1">
      <alignment horizontal="right" vertical="center"/>
    </xf>
    <xf numFmtId="10" fontId="108" fillId="0" borderId="128" xfId="158" quotePrefix="1" applyNumberFormat="1" applyFont="1" applyBorder="1" applyAlignment="1">
      <alignment horizontal="right" vertical="center"/>
    </xf>
    <xf numFmtId="0" fontId="73" fillId="0" borderId="18" xfId="158" applyFont="1" applyBorder="1"/>
    <xf numFmtId="0" fontId="73" fillId="0" borderId="18" xfId="153" applyFont="1" applyBorder="1" applyAlignment="1">
      <alignment vertical="center"/>
    </xf>
    <xf numFmtId="10" fontId="108" fillId="0" borderId="18" xfId="158" quotePrefix="1" applyNumberFormat="1" applyFont="1" applyBorder="1" applyAlignment="1">
      <alignment horizontal="right" vertical="center"/>
    </xf>
    <xf numFmtId="10" fontId="73" fillId="0" borderId="0" xfId="158" quotePrefix="1" applyNumberFormat="1" applyFont="1" applyAlignment="1">
      <alignment horizontal="right" vertical="center"/>
    </xf>
    <xf numFmtId="0" fontId="73" fillId="0" borderId="0" xfId="109" applyFont="1" applyAlignment="1">
      <alignment horizontal="center"/>
    </xf>
    <xf numFmtId="10" fontId="73" fillId="0" borderId="14" xfId="158" quotePrefix="1" applyNumberFormat="1" applyFont="1" applyBorder="1" applyAlignment="1">
      <alignment horizontal="right" vertical="center"/>
    </xf>
    <xf numFmtId="0" fontId="73" fillId="0" borderId="0" xfId="158" applyFont="1" applyAlignment="1">
      <alignment horizontal="left" vertical="center"/>
    </xf>
    <xf numFmtId="0" fontId="73" fillId="0" borderId="0" xfId="158" applyFont="1" applyAlignment="1">
      <alignment horizontal="centerContinuous"/>
    </xf>
    <xf numFmtId="0" fontId="73" fillId="0" borderId="0" xfId="122" applyFont="1" applyAlignment="1">
      <alignment horizontal="right"/>
    </xf>
    <xf numFmtId="0" fontId="73" fillId="0" borderId="0" xfId="158" applyFont="1" applyAlignment="1">
      <alignment horizontal="center" vertical="center" wrapText="1"/>
    </xf>
    <xf numFmtId="0" fontId="73" fillId="0" borderId="16" xfId="158" applyFont="1" applyBorder="1" applyAlignment="1">
      <alignment horizontal="center" vertical="center" wrapText="1"/>
    </xf>
    <xf numFmtId="49" fontId="73" fillId="0" borderId="19" xfId="158" quotePrefix="1" applyNumberFormat="1" applyFont="1" applyBorder="1" applyAlignment="1">
      <alignment horizontal="center" vertical="center" wrapText="1"/>
    </xf>
    <xf numFmtId="49" fontId="73" fillId="0" borderId="15" xfId="158" quotePrefix="1" applyNumberFormat="1" applyFont="1" applyBorder="1" applyAlignment="1">
      <alignment horizontal="center" vertical="center" wrapText="1"/>
    </xf>
    <xf numFmtId="49" fontId="73" fillId="0" borderId="15" xfId="158" applyNumberFormat="1" applyFont="1" applyBorder="1" applyAlignment="1">
      <alignment horizontal="center" vertical="center" wrapText="1"/>
    </xf>
    <xf numFmtId="49" fontId="73" fillId="0" borderId="23" xfId="158" quotePrefix="1" applyNumberFormat="1" applyFont="1" applyBorder="1" applyAlignment="1">
      <alignment horizontal="center" vertical="center" wrapText="1"/>
    </xf>
    <xf numFmtId="0" fontId="73" fillId="0" borderId="0" xfId="158" applyFont="1" applyAlignment="1">
      <alignment wrapText="1"/>
    </xf>
    <xf numFmtId="0" fontId="87" fillId="0" borderId="18" xfId="134" applyFont="1" applyBorder="1" applyAlignment="1">
      <alignment horizontal="center" vertical="center" wrapText="1"/>
    </xf>
    <xf numFmtId="180" fontId="88" fillId="0" borderId="18" xfId="158" applyNumberFormat="1" applyFont="1" applyBorder="1"/>
    <xf numFmtId="180" fontId="73" fillId="0" borderId="0" xfId="158" applyNumberFormat="1" applyFont="1"/>
    <xf numFmtId="0" fontId="73" fillId="0" borderId="0" xfId="158" quotePrefix="1" applyFont="1" applyAlignment="1">
      <alignment horizontal="left"/>
    </xf>
    <xf numFmtId="180" fontId="87" fillId="0" borderId="0" xfId="158" applyNumberFormat="1" applyFont="1"/>
    <xf numFmtId="0" fontId="73" fillId="0" borderId="0" xfId="158" applyFont="1" applyAlignment="1">
      <alignment horizontal="center"/>
    </xf>
    <xf numFmtId="0" fontId="87" fillId="0" borderId="0" xfId="155" applyFont="1" applyAlignment="1">
      <alignment horizontal="center" vertical="center"/>
    </xf>
    <xf numFmtId="0" fontId="87" fillId="0" borderId="18" xfId="135" applyFont="1" applyBorder="1" applyAlignment="1">
      <alignment horizontal="center" vertical="center" wrapText="1"/>
    </xf>
    <xf numFmtId="0" fontId="87" fillId="0" borderId="15" xfId="136" applyFont="1" applyBorder="1" applyAlignment="1">
      <alignment vertical="center"/>
    </xf>
    <xf numFmtId="179" fontId="88" fillId="0" borderId="18" xfId="193" applyNumberFormat="1" applyFont="1" applyFill="1" applyBorder="1" applyAlignment="1">
      <alignment horizontal="right" vertical="center"/>
    </xf>
    <xf numFmtId="179" fontId="88" fillId="0" borderId="18" xfId="158" applyNumberFormat="1" applyFont="1" applyBorder="1"/>
    <xf numFmtId="179" fontId="88" fillId="0" borderId="15" xfId="136" applyNumberFormat="1" applyFont="1" applyBorder="1" applyAlignment="1">
      <alignment vertical="center"/>
    </xf>
    <xf numFmtId="179" fontId="88" fillId="0" borderId="18" xfId="136" applyNumberFormat="1" applyFont="1" applyBorder="1" applyAlignment="1">
      <alignment vertical="center"/>
    </xf>
    <xf numFmtId="0" fontId="87" fillId="0" borderId="18" xfId="136" applyFont="1" applyBorder="1" applyAlignment="1">
      <alignment vertical="center"/>
    </xf>
    <xf numFmtId="0" fontId="87" fillId="0" borderId="18" xfId="158" applyFont="1" applyBorder="1"/>
    <xf numFmtId="0" fontId="87" fillId="0" borderId="18" xfId="153" applyFont="1" applyBorder="1" applyAlignment="1">
      <alignment vertical="center"/>
    </xf>
    <xf numFmtId="179" fontId="88" fillId="0" borderId="18" xfId="153" applyNumberFormat="1" applyFont="1" applyBorder="1" applyAlignment="1">
      <alignment vertical="center"/>
    </xf>
    <xf numFmtId="0" fontId="87" fillId="0" borderId="18" xfId="136" applyFont="1" applyBorder="1" applyAlignment="1">
      <alignment horizontal="center" vertical="center"/>
    </xf>
    <xf numFmtId="179" fontId="88" fillId="0" borderId="18" xfId="158" applyNumberFormat="1" applyFont="1" applyBorder="1" applyAlignment="1">
      <alignment horizontal="right"/>
    </xf>
    <xf numFmtId="179" fontId="88" fillId="0" borderId="0" xfId="158" quotePrefix="1" applyNumberFormat="1" applyFont="1" applyAlignment="1">
      <alignment horizontal="right"/>
    </xf>
    <xf numFmtId="0" fontId="73" fillId="0" borderId="17" xfId="158" applyFont="1" applyBorder="1" applyAlignment="1">
      <alignment horizontal="center" vertical="center"/>
    </xf>
    <xf numFmtId="0" fontId="73" fillId="0" borderId="16" xfId="158" applyFont="1" applyBorder="1" applyAlignment="1">
      <alignment horizontal="center" vertical="center"/>
    </xf>
    <xf numFmtId="0" fontId="73" fillId="0" borderId="23" xfId="158" quotePrefix="1" applyFont="1" applyBorder="1" applyAlignment="1">
      <alignment horizontal="center" vertical="center"/>
    </xf>
    <xf numFmtId="0" fontId="73" fillId="0" borderId="15" xfId="158" quotePrefix="1" applyFont="1" applyBorder="1" applyAlignment="1">
      <alignment horizontal="center" vertical="center"/>
    </xf>
    <xf numFmtId="0" fontId="73" fillId="0" borderId="15" xfId="153" quotePrefix="1" applyFont="1" applyBorder="1" applyAlignment="1">
      <alignment horizontal="distributed" vertical="center"/>
    </xf>
    <xf numFmtId="0" fontId="73" fillId="0" borderId="0" xfId="153" applyFont="1" applyAlignment="1">
      <alignment horizontal="distributed" vertical="center"/>
    </xf>
    <xf numFmtId="179" fontId="93" fillId="0" borderId="18" xfId="0" applyNumberFormat="1" applyFont="1" applyBorder="1" applyAlignment="1">
      <alignment vertical="center"/>
    </xf>
    <xf numFmtId="185" fontId="93" fillId="0" borderId="23" xfId="158" applyNumberFormat="1" applyFont="1" applyBorder="1" applyAlignment="1">
      <alignment horizontal="center" vertical="center"/>
    </xf>
    <xf numFmtId="0" fontId="73" fillId="0" borderId="18" xfId="153" applyFont="1" applyBorder="1" applyAlignment="1">
      <alignment horizontal="distributed" vertical="center"/>
    </xf>
    <xf numFmtId="185" fontId="93" fillId="0" borderId="18" xfId="193" applyNumberFormat="1" applyFont="1" applyFill="1" applyBorder="1" applyAlignment="1">
      <alignment horizontal="right" vertical="center"/>
    </xf>
    <xf numFmtId="185" fontId="93" fillId="0" borderId="23" xfId="193" applyNumberFormat="1" applyFont="1" applyFill="1" applyBorder="1" applyAlignment="1">
      <alignment horizontal="right" vertical="center"/>
    </xf>
    <xf numFmtId="185" fontId="73" fillId="0" borderId="18" xfId="193" applyNumberFormat="1" applyFont="1" applyFill="1" applyBorder="1" applyAlignment="1">
      <alignment horizontal="right" vertical="center"/>
    </xf>
    <xf numFmtId="185" fontId="79" fillId="0" borderId="23" xfId="158" applyNumberFormat="1" applyFont="1" applyBorder="1" applyAlignment="1">
      <alignment horizontal="center" vertical="center"/>
    </xf>
    <xf numFmtId="0" fontId="73" fillId="0" borderId="1" xfId="143" applyFont="1" applyBorder="1" applyAlignment="1">
      <alignment horizontal="left" vertical="center"/>
    </xf>
    <xf numFmtId="0" fontId="73" fillId="0" borderId="1" xfId="143" quotePrefix="1" applyFont="1" applyBorder="1" applyAlignment="1">
      <alignment horizontal="left" vertical="center"/>
    </xf>
    <xf numFmtId="0" fontId="73" fillId="0" borderId="0" xfId="158" applyFont="1" applyAlignment="1">
      <alignment vertical="center"/>
    </xf>
    <xf numFmtId="0" fontId="73" fillId="0" borderId="0" xfId="143" applyFont="1"/>
    <xf numFmtId="0" fontId="73" fillId="0" borderId="0" xfId="143" applyFont="1" applyAlignment="1">
      <alignment horizontal="center"/>
    </xf>
    <xf numFmtId="0" fontId="73" fillId="0" borderId="0" xfId="142" applyFont="1" applyAlignment="1">
      <alignment horizontal="center"/>
    </xf>
    <xf numFmtId="0" fontId="73" fillId="0" borderId="0" xfId="136" applyFont="1" applyAlignment="1">
      <alignment horizontal="center" vertical="center"/>
    </xf>
    <xf numFmtId="179" fontId="93" fillId="0" borderId="23" xfId="158" quotePrefix="1" applyNumberFormat="1" applyFont="1" applyBorder="1" applyAlignment="1">
      <alignment horizontal="right" vertical="center"/>
    </xf>
    <xf numFmtId="180" fontId="93" fillId="0" borderId="18" xfId="193" applyNumberFormat="1" applyFont="1" applyFill="1" applyBorder="1" applyAlignment="1">
      <alignment horizontal="right" vertical="center"/>
    </xf>
    <xf numFmtId="0" fontId="93" fillId="0" borderId="18" xfId="153" applyFont="1" applyBorder="1" applyAlignment="1">
      <alignment horizontal="distributed" vertical="center"/>
    </xf>
    <xf numFmtId="179" fontId="93" fillId="0" borderId="18" xfId="193" applyNumberFormat="1" applyFont="1" applyFill="1" applyBorder="1" applyAlignment="1">
      <alignment horizontal="right" vertical="center"/>
    </xf>
    <xf numFmtId="0" fontId="93" fillId="0" borderId="18" xfId="153" applyFont="1" applyBorder="1" applyAlignment="1">
      <alignment vertical="center"/>
    </xf>
    <xf numFmtId="9" fontId="93" fillId="0" borderId="18" xfId="210" applyFont="1" applyFill="1" applyBorder="1" applyAlignment="1">
      <alignment horizontal="right" vertical="center"/>
    </xf>
    <xf numFmtId="0" fontId="73" fillId="0" borderId="1" xfId="142" applyFont="1" applyBorder="1" applyAlignment="1">
      <alignment horizontal="left" vertical="center"/>
    </xf>
    <xf numFmtId="0" fontId="73" fillId="0" borderId="1" xfId="142" quotePrefix="1" applyFont="1" applyBorder="1" applyAlignment="1">
      <alignment horizontal="left" vertical="center"/>
    </xf>
    <xf numFmtId="0" fontId="73" fillId="0" borderId="21" xfId="158" applyFont="1" applyBorder="1" applyAlignment="1">
      <alignment horizontal="center" vertical="center"/>
    </xf>
    <xf numFmtId="0" fontId="73" fillId="0" borderId="22" xfId="158" quotePrefix="1" applyFont="1" applyBorder="1" applyAlignment="1">
      <alignment horizontal="center" vertical="center"/>
    </xf>
    <xf numFmtId="0" fontId="87" fillId="0" borderId="18" xfId="133" applyFont="1" applyBorder="1" applyAlignment="1">
      <alignment horizontal="center" vertical="center" wrapText="1"/>
    </xf>
    <xf numFmtId="0" fontId="87" fillId="0" borderId="18" xfId="138" applyFont="1" applyBorder="1" applyAlignment="1">
      <alignment horizontal="left" vertical="center"/>
    </xf>
    <xf numFmtId="179" fontId="88" fillId="0" borderId="18" xfId="107" applyNumberFormat="1" applyFont="1" applyBorder="1" applyAlignment="1">
      <alignment vertical="center"/>
    </xf>
    <xf numFmtId="179" fontId="73" fillId="0" borderId="0" xfId="153" applyNumberFormat="1" applyFont="1" applyAlignment="1">
      <alignment horizontal="distributed" vertical="center"/>
    </xf>
    <xf numFmtId="0" fontId="73" fillId="0" borderId="0" xfId="153" applyFont="1" applyAlignment="1">
      <alignment horizontal="distributed" vertical="center" wrapText="1"/>
    </xf>
    <xf numFmtId="179" fontId="88" fillId="0" borderId="15" xfId="153" applyNumberFormat="1" applyFont="1" applyBorder="1" applyAlignment="1">
      <alignment horizontal="right" vertical="center"/>
    </xf>
    <xf numFmtId="0" fontId="73" fillId="0" borderId="0" xfId="133" applyFont="1" applyAlignment="1">
      <alignment horizontal="center" vertical="center" wrapText="1"/>
    </xf>
    <xf numFmtId="179" fontId="109" fillId="0" borderId="0" xfId="107" applyNumberFormat="1" applyFont="1" applyAlignment="1">
      <alignment vertical="center"/>
    </xf>
    <xf numFmtId="0" fontId="73" fillId="0" borderId="14" xfId="158" applyFont="1" applyBorder="1" applyAlignment="1">
      <alignment horizontal="distributed" vertical="center" wrapText="1"/>
    </xf>
    <xf numFmtId="0" fontId="87" fillId="0" borderId="18" xfId="158" applyFont="1" applyBorder="1" applyAlignment="1">
      <alignment horizontal="left" vertical="center"/>
    </xf>
    <xf numFmtId="179" fontId="87" fillId="0" borderId="18" xfId="138" quotePrefix="1" applyNumberFormat="1" applyFont="1" applyBorder="1" applyAlignment="1">
      <alignment horizontal="right" vertical="center"/>
    </xf>
    <xf numFmtId="10" fontId="87" fillId="0" borderId="18" xfId="138" quotePrefix="1" applyNumberFormat="1" applyFont="1" applyBorder="1" applyAlignment="1">
      <alignment horizontal="right" vertical="center"/>
    </xf>
    <xf numFmtId="179" fontId="87" fillId="0" borderId="18" xfId="192" applyNumberFormat="1" applyFont="1" applyFill="1" applyBorder="1"/>
    <xf numFmtId="0" fontId="73" fillId="0" borderId="18" xfId="158" applyFont="1" applyBorder="1" applyAlignment="1">
      <alignment horizontal="left" vertical="center"/>
    </xf>
    <xf numFmtId="10" fontId="87" fillId="0" borderId="129" xfId="138" quotePrefix="1" applyNumberFormat="1" applyFont="1" applyBorder="1" applyAlignment="1">
      <alignment horizontal="right" vertical="center"/>
    </xf>
    <xf numFmtId="0" fontId="73" fillId="0" borderId="0" xfId="155" applyFont="1" applyAlignment="1">
      <alignment horizontal="left" vertical="center"/>
    </xf>
    <xf numFmtId="0" fontId="73" fillId="0" borderId="0" xfId="136" applyFont="1" applyAlignment="1">
      <alignment horizontal="distributed" vertical="center"/>
    </xf>
    <xf numFmtId="0" fontId="73" fillId="0" borderId="0" xfId="142" applyFont="1" applyAlignment="1">
      <alignment horizontal="left" vertical="center"/>
    </xf>
    <xf numFmtId="0" fontId="85" fillId="0" borderId="0" xfId="142" applyFont="1" applyAlignment="1">
      <alignment horizontal="left" vertical="center"/>
    </xf>
    <xf numFmtId="0" fontId="73" fillId="0" borderId="0" xfId="155" applyFont="1" applyAlignment="1">
      <alignment wrapText="1"/>
    </xf>
    <xf numFmtId="179" fontId="87" fillId="0" borderId="22" xfId="138" quotePrefix="1" applyNumberFormat="1" applyFont="1" applyBorder="1" applyAlignment="1">
      <alignment horizontal="right" vertical="center"/>
    </xf>
    <xf numFmtId="10" fontId="87" fillId="0" borderId="15" xfId="138" quotePrefix="1" applyNumberFormat="1" applyFont="1" applyBorder="1" applyAlignment="1">
      <alignment horizontal="right" vertical="center"/>
    </xf>
    <xf numFmtId="179" fontId="87" fillId="0" borderId="0" xfId="155" applyNumberFormat="1" applyFont="1"/>
    <xf numFmtId="179" fontId="87" fillId="0" borderId="18" xfId="0" applyNumberFormat="1" applyFont="1" applyBorder="1" applyAlignment="1">
      <alignment vertical="center"/>
    </xf>
    <xf numFmtId="0" fontId="87" fillId="0" borderId="0" xfId="155" applyFont="1" applyAlignment="1">
      <alignment horizontal="left" vertical="center"/>
    </xf>
    <xf numFmtId="0" fontId="87" fillId="0" borderId="0" xfId="155" applyFont="1"/>
    <xf numFmtId="0" fontId="73" fillId="0" borderId="0" xfId="155" applyFont="1" applyAlignment="1">
      <alignment horizontal="left"/>
    </xf>
    <xf numFmtId="0" fontId="86" fillId="0" borderId="0" xfId="142" applyFont="1" applyAlignment="1">
      <alignment horizontal="left" vertical="center"/>
    </xf>
    <xf numFmtId="179" fontId="85" fillId="0" borderId="0" xfId="142" applyNumberFormat="1" applyFont="1" applyAlignment="1">
      <alignment horizontal="left" vertical="center"/>
    </xf>
    <xf numFmtId="179" fontId="73" fillId="0" borderId="16" xfId="158" applyNumberFormat="1" applyFont="1" applyBorder="1" applyAlignment="1">
      <alignment horizontal="distributed" vertical="center"/>
    </xf>
    <xf numFmtId="179" fontId="73" fillId="0" borderId="60" xfId="158" applyNumberFormat="1" applyFont="1" applyBorder="1" applyAlignment="1">
      <alignment horizontal="distributed" vertical="center"/>
    </xf>
    <xf numFmtId="179" fontId="73" fillId="0" borderId="14" xfId="158" applyNumberFormat="1" applyFont="1" applyBorder="1" applyAlignment="1">
      <alignment horizontal="distributed" vertical="center"/>
    </xf>
    <xf numFmtId="179" fontId="93" fillId="0" borderId="15" xfId="138" quotePrefix="1" applyNumberFormat="1" applyFont="1" applyBorder="1" applyAlignment="1">
      <alignment horizontal="center" vertical="center"/>
    </xf>
    <xf numFmtId="179" fontId="73" fillId="0" borderId="22" xfId="158" applyNumberFormat="1" applyFont="1" applyBorder="1" applyAlignment="1">
      <alignment horizontal="center" vertical="center"/>
    </xf>
    <xf numFmtId="179" fontId="73" fillId="0" borderId="15" xfId="158" quotePrefix="1" applyNumberFormat="1" applyFont="1" applyBorder="1" applyAlignment="1">
      <alignment horizontal="center" vertical="center"/>
    </xf>
    <xf numFmtId="0" fontId="73" fillId="0" borderId="15" xfId="158" applyFont="1" applyBorder="1" applyAlignment="1">
      <alignment horizontal="center" vertical="center"/>
    </xf>
    <xf numFmtId="179" fontId="73" fillId="0" borderId="15" xfId="158" applyNumberFormat="1" applyFont="1" applyBorder="1" applyAlignment="1">
      <alignment horizontal="center" vertical="center"/>
    </xf>
    <xf numFmtId="0" fontId="77" fillId="0" borderId="18" xfId="0" applyFont="1" applyBorder="1"/>
    <xf numFmtId="10" fontId="87" fillId="0" borderId="15" xfId="138" applyNumberFormat="1" applyFont="1" applyBorder="1" applyAlignment="1">
      <alignment horizontal="right" vertical="center"/>
    </xf>
    <xf numFmtId="179" fontId="87" fillId="0" borderId="22" xfId="155" quotePrefix="1" applyNumberFormat="1" applyFont="1" applyBorder="1" applyAlignment="1">
      <alignment horizontal="right"/>
    </xf>
    <xf numFmtId="179" fontId="87" fillId="0" borderId="15" xfId="155" quotePrefix="1" applyNumberFormat="1" applyFont="1" applyBorder="1" applyAlignment="1">
      <alignment horizontal="right"/>
    </xf>
    <xf numFmtId="10" fontId="87" fillId="0" borderId="129" xfId="138" applyNumberFormat="1" applyFont="1" applyBorder="1" applyAlignment="1">
      <alignment horizontal="right" vertical="center"/>
    </xf>
    <xf numFmtId="0" fontId="73" fillId="0" borderId="0" xfId="155" applyFont="1" applyAlignment="1">
      <alignment horizontal="center"/>
    </xf>
    <xf numFmtId="0" fontId="73" fillId="0" borderId="0" xfId="158" applyFont="1" applyAlignment="1">
      <alignment horizontal="center" vertical="center"/>
    </xf>
    <xf numFmtId="179" fontId="73" fillId="0" borderId="0" xfId="158" quotePrefix="1" applyNumberFormat="1" applyFont="1" applyAlignment="1">
      <alignment horizontal="left"/>
    </xf>
    <xf numFmtId="0" fontId="73" fillId="0" borderId="19" xfId="158" applyFont="1" applyBorder="1"/>
    <xf numFmtId="179" fontId="87" fillId="0" borderId="15" xfId="138" quotePrefix="1" applyNumberFormat="1" applyFont="1" applyBorder="1" applyAlignment="1" applyProtection="1">
      <alignment horizontal="right" vertical="center"/>
      <protection locked="0"/>
    </xf>
    <xf numFmtId="10" fontId="87" fillId="0" borderId="15" xfId="138" applyNumberFormat="1" applyFont="1" applyBorder="1" applyAlignment="1" applyProtection="1">
      <alignment horizontal="right" vertical="center"/>
      <protection locked="0"/>
    </xf>
    <xf numFmtId="179" fontId="87" fillId="0" borderId="18" xfId="138" quotePrefix="1" applyNumberFormat="1" applyFont="1" applyBorder="1" applyAlignment="1" applyProtection="1">
      <alignment horizontal="right" vertical="center"/>
      <protection locked="0"/>
    </xf>
    <xf numFmtId="179" fontId="87" fillId="0" borderId="15" xfId="138" applyNumberFormat="1" applyFont="1" applyBorder="1" applyAlignment="1" applyProtection="1">
      <alignment horizontal="right" vertical="center"/>
      <protection locked="0"/>
    </xf>
    <xf numFmtId="179" fontId="87" fillId="0" borderId="22" xfId="192" applyNumberFormat="1" applyFont="1" applyFill="1" applyBorder="1" applyAlignment="1" applyProtection="1">
      <alignment horizontal="right"/>
      <protection locked="0"/>
    </xf>
    <xf numFmtId="179" fontId="87" fillId="0" borderId="15" xfId="192" applyNumberFormat="1" applyFont="1" applyFill="1" applyBorder="1" applyAlignment="1" applyProtection="1">
      <alignment horizontal="right"/>
      <protection locked="0"/>
    </xf>
    <xf numFmtId="0" fontId="73" fillId="0" borderId="20" xfId="158" applyFont="1" applyBorder="1"/>
    <xf numFmtId="179" fontId="87" fillId="0" borderId="68" xfId="192" applyNumberFormat="1" applyFont="1" applyFill="1" applyBorder="1" applyAlignment="1" applyProtection="1">
      <alignment horizontal="right"/>
      <protection locked="0"/>
    </xf>
    <xf numFmtId="179" fontId="87" fillId="0" borderId="18" xfId="192" applyNumberFormat="1" applyFont="1" applyFill="1" applyBorder="1" applyAlignment="1" applyProtection="1">
      <alignment horizontal="right"/>
      <protection locked="0"/>
    </xf>
    <xf numFmtId="179" fontId="87" fillId="27" borderId="21" xfId="192" applyNumberFormat="1" applyFont="1" applyFill="1" applyBorder="1" applyAlignment="1" applyProtection="1">
      <alignment horizontal="right"/>
      <protection locked="0"/>
    </xf>
    <xf numFmtId="179" fontId="87" fillId="0" borderId="16" xfId="192" applyNumberFormat="1" applyFont="1" applyFill="1" applyBorder="1" applyAlignment="1" applyProtection="1">
      <alignment horizontal="right"/>
      <protection locked="0"/>
    </xf>
    <xf numFmtId="179" fontId="87" fillId="0" borderId="21" xfId="192" applyNumberFormat="1" applyFont="1" applyFill="1" applyBorder="1" applyAlignment="1" applyProtection="1">
      <alignment horizontal="right"/>
      <protection locked="0"/>
    </xf>
    <xf numFmtId="179" fontId="87" fillId="27" borderId="18" xfId="192" applyNumberFormat="1" applyFont="1" applyFill="1" applyBorder="1" applyAlignment="1" applyProtection="1">
      <alignment horizontal="right"/>
      <protection locked="0"/>
    </xf>
    <xf numFmtId="0" fontId="73" fillId="0" borderId="1" xfId="158" applyFont="1" applyBorder="1"/>
    <xf numFmtId="179" fontId="87" fillId="27" borderId="18" xfId="138" quotePrefix="1" applyNumberFormat="1" applyFont="1" applyFill="1" applyBorder="1" applyAlignment="1" applyProtection="1">
      <alignment horizontal="right" vertical="center"/>
      <protection locked="0"/>
    </xf>
    <xf numFmtId="179" fontId="87" fillId="27" borderId="18" xfId="138" applyNumberFormat="1" applyFont="1" applyFill="1" applyBorder="1" applyAlignment="1" applyProtection="1">
      <alignment horizontal="right" vertical="center"/>
      <protection locked="0"/>
    </xf>
    <xf numFmtId="179" fontId="87" fillId="0" borderId="18" xfId="138" applyNumberFormat="1" applyFont="1" applyBorder="1" applyAlignment="1" applyProtection="1">
      <alignment horizontal="right" vertical="center"/>
      <protection locked="0"/>
    </xf>
    <xf numFmtId="179" fontId="87" fillId="0" borderId="68" xfId="138" quotePrefix="1" applyNumberFormat="1" applyFont="1" applyBorder="1" applyAlignment="1" applyProtection="1">
      <alignment horizontal="right" vertical="center"/>
      <protection locked="0"/>
    </xf>
    <xf numFmtId="179" fontId="87" fillId="27" borderId="68" xfId="138" quotePrefix="1" applyNumberFormat="1" applyFont="1" applyFill="1" applyBorder="1" applyAlignment="1" applyProtection="1">
      <alignment horizontal="right" vertical="center"/>
      <protection locked="0"/>
    </xf>
    <xf numFmtId="0" fontId="87" fillId="0" borderId="0" xfId="158" applyFont="1" applyAlignment="1">
      <alignment horizontal="left" vertical="center"/>
    </xf>
    <xf numFmtId="0" fontId="87" fillId="0" borderId="0" xfId="158" applyFont="1" applyAlignment="1">
      <alignment horizontal="right"/>
    </xf>
    <xf numFmtId="179" fontId="87" fillId="0" borderId="0" xfId="158" applyNumberFormat="1" applyFont="1" applyAlignment="1" applyProtection="1">
      <alignment horizontal="right" vertical="center"/>
      <protection locked="0"/>
    </xf>
    <xf numFmtId="0" fontId="87" fillId="0" borderId="0" xfId="158" applyFont="1" applyProtection="1">
      <protection locked="0"/>
    </xf>
    <xf numFmtId="179" fontId="87" fillId="0" borderId="1" xfId="138" quotePrefix="1" applyNumberFormat="1" applyFont="1" applyBorder="1" applyAlignment="1" applyProtection="1">
      <alignment horizontal="right" vertical="center"/>
      <protection locked="0"/>
    </xf>
    <xf numFmtId="179" fontId="73" fillId="0" borderId="0" xfId="158" applyNumberFormat="1" applyFont="1" applyAlignment="1" applyProtection="1">
      <alignment horizontal="left" vertical="center" wrapText="1"/>
      <protection locked="0"/>
    </xf>
    <xf numFmtId="0" fontId="73" fillId="0" borderId="0" xfId="158" applyFont="1" applyAlignment="1" applyProtection="1">
      <alignment horizontal="left" vertical="center" wrapText="1"/>
      <protection locked="0"/>
    </xf>
    <xf numFmtId="179" fontId="73" fillId="0" borderId="0" xfId="158" applyNumberFormat="1" applyFont="1" applyProtection="1">
      <protection locked="0"/>
    </xf>
    <xf numFmtId="0" fontId="73" fillId="0" borderId="0" xfId="158" applyFont="1" applyProtection="1">
      <protection locked="0"/>
    </xf>
    <xf numFmtId="0" fontId="73" fillId="0" borderId="0" xfId="140" applyFont="1"/>
    <xf numFmtId="0" fontId="73" fillId="0" borderId="0" xfId="153" applyFont="1" applyAlignment="1">
      <alignment horizontal="left" vertical="center"/>
    </xf>
    <xf numFmtId="0" fontId="77" fillId="0" borderId="0" xfId="140" applyFont="1"/>
    <xf numFmtId="0" fontId="73" fillId="0" borderId="0" xfId="127" applyFont="1" applyAlignment="1">
      <alignment horizontal="right"/>
    </xf>
    <xf numFmtId="0" fontId="73" fillId="0" borderId="18" xfId="100" applyFont="1" applyBorder="1" applyAlignment="1">
      <alignment horizontal="centerContinuous" vertical="center"/>
    </xf>
    <xf numFmtId="0" fontId="73" fillId="0" borderId="16" xfId="153" applyFont="1" applyBorder="1" applyAlignment="1">
      <alignment horizontal="center" vertical="center" wrapText="1"/>
    </xf>
    <xf numFmtId="0" fontId="73" fillId="0" borderId="18" xfId="139" applyFont="1" applyBorder="1" applyAlignment="1">
      <alignment vertical="center" wrapText="1"/>
    </xf>
    <xf numFmtId="0" fontId="73" fillId="0" borderId="15" xfId="100" applyFont="1" applyBorder="1" applyAlignment="1">
      <alignment horizontal="center" vertical="center" wrapText="1"/>
    </xf>
    <xf numFmtId="0" fontId="73" fillId="0" borderId="18" xfId="100" applyFont="1" applyBorder="1" applyAlignment="1">
      <alignment horizontal="center" vertical="center" wrapText="1"/>
    </xf>
    <xf numFmtId="0" fontId="79" fillId="0" borderId="15" xfId="139" quotePrefix="1" applyFont="1" applyBorder="1" applyAlignment="1">
      <alignment horizontal="center"/>
    </xf>
    <xf numFmtId="0" fontId="79" fillId="0" borderId="15" xfId="139" quotePrefix="1" applyFont="1" applyBorder="1" applyAlignment="1">
      <alignment horizontal="center" wrapText="1"/>
    </xf>
    <xf numFmtId="0" fontId="73" fillId="0" borderId="18" xfId="136" applyFont="1" applyBorder="1" applyAlignment="1" applyProtection="1">
      <alignment horizontal="center" vertical="center" wrapText="1"/>
      <protection locked="0"/>
    </xf>
    <xf numFmtId="182" fontId="79" fillId="0" borderId="18" xfId="153" quotePrefix="1" applyNumberFormat="1" applyFont="1" applyBorder="1" applyAlignment="1" applyProtection="1">
      <alignment vertical="center"/>
      <protection locked="0"/>
    </xf>
    <xf numFmtId="182" fontId="79" fillId="0" borderId="18" xfId="153" quotePrefix="1" applyNumberFormat="1" applyFont="1" applyBorder="1" applyAlignment="1" applyProtection="1">
      <alignment vertical="center" wrapText="1"/>
      <protection locked="0"/>
    </xf>
    <xf numFmtId="182" fontId="79" fillId="0" borderId="18" xfId="153" applyNumberFormat="1" applyFont="1" applyBorder="1" applyAlignment="1" applyProtection="1">
      <alignment vertical="center"/>
      <protection locked="0"/>
    </xf>
    <xf numFmtId="182" fontId="79" fillId="0" borderId="18" xfId="216" applyNumberFormat="1" applyFont="1" applyFill="1" applyBorder="1" applyAlignment="1" applyProtection="1">
      <alignment vertical="center"/>
      <protection locked="0"/>
    </xf>
    <xf numFmtId="0" fontId="79" fillId="0" borderId="18" xfId="153" applyFont="1" applyBorder="1" applyAlignment="1" applyProtection="1">
      <alignment vertical="center"/>
      <protection locked="0"/>
    </xf>
    <xf numFmtId="180" fontId="79" fillId="0" borderId="18" xfId="153" applyNumberFormat="1" applyFont="1" applyBorder="1" applyAlignment="1">
      <alignment vertical="center"/>
    </xf>
    <xf numFmtId="0" fontId="73" fillId="0" borderId="0" xfId="139" applyFont="1"/>
    <xf numFmtId="0" fontId="73" fillId="0" borderId="0" xfId="139" applyFont="1" applyAlignment="1">
      <alignment horizontal="left" wrapText="1"/>
    </xf>
    <xf numFmtId="0" fontId="73" fillId="0" borderId="0" xfId="139" applyFont="1" applyAlignment="1">
      <alignment wrapText="1"/>
    </xf>
    <xf numFmtId="0" fontId="73" fillId="0" borderId="0" xfId="139" applyFont="1" applyAlignment="1">
      <alignment horizontal="center"/>
    </xf>
    <xf numFmtId="0" fontId="76" fillId="0" borderId="0" xfId="153" applyFont="1" applyAlignment="1">
      <alignment horizontal="left" vertical="center"/>
    </xf>
    <xf numFmtId="0" fontId="75" fillId="0" borderId="0" xfId="140" applyFont="1"/>
    <xf numFmtId="0" fontId="76" fillId="0" borderId="0" xfId="127" applyFont="1" applyAlignment="1">
      <alignment horizontal="right"/>
    </xf>
    <xf numFmtId="0" fontId="76" fillId="0" borderId="18" xfId="136" applyFont="1" applyBorder="1" applyAlignment="1">
      <alignment horizontal="center" vertical="center"/>
    </xf>
    <xf numFmtId="0" fontId="73" fillId="0" borderId="18" xfId="99" applyFont="1" applyBorder="1" applyAlignment="1">
      <alignment horizontal="centerContinuous" vertical="center"/>
    </xf>
    <xf numFmtId="0" fontId="73" fillId="0" borderId="14" xfId="99" applyFont="1" applyBorder="1" applyAlignment="1">
      <alignment horizontal="center" vertical="center" wrapText="1"/>
    </xf>
    <xf numFmtId="0" fontId="73" fillId="0" borderId="18" xfId="99" applyFont="1" applyBorder="1" applyAlignment="1">
      <alignment horizontal="center" vertical="center" wrapText="1"/>
    </xf>
    <xf numFmtId="0" fontId="73" fillId="0" borderId="15" xfId="99" applyFont="1" applyBorder="1" applyAlignment="1">
      <alignment horizontal="center" vertical="center" wrapText="1"/>
    </xf>
    <xf numFmtId="0" fontId="76" fillId="0" borderId="15" xfId="139" quotePrefix="1" applyFont="1" applyBorder="1" applyAlignment="1">
      <alignment horizontal="center"/>
    </xf>
    <xf numFmtId="0" fontId="76" fillId="0" borderId="18" xfId="136" applyFont="1" applyBorder="1" applyAlignment="1" applyProtection="1">
      <alignment horizontal="center" vertical="center" wrapText="1"/>
      <protection locked="0"/>
    </xf>
    <xf numFmtId="182" fontId="76" fillId="0" borderId="18" xfId="153" applyNumberFormat="1" applyFont="1" applyBorder="1" applyAlignment="1" applyProtection="1">
      <alignment vertical="center"/>
      <protection locked="0"/>
    </xf>
    <xf numFmtId="182" fontId="76" fillId="0" borderId="18" xfId="216" applyNumberFormat="1" applyFont="1" applyFill="1" applyBorder="1" applyAlignment="1" applyProtection="1">
      <alignment vertical="center"/>
      <protection locked="0"/>
    </xf>
    <xf numFmtId="0" fontId="76" fillId="0" borderId="18" xfId="153" applyFont="1" applyBorder="1" applyAlignment="1" applyProtection="1">
      <alignment vertical="center"/>
      <protection locked="0"/>
    </xf>
    <xf numFmtId="0" fontId="75" fillId="29" borderId="0" xfId="140" applyFont="1" applyFill="1"/>
    <xf numFmtId="0" fontId="76" fillId="0" borderId="20" xfId="136" applyFont="1" applyBorder="1" applyAlignment="1">
      <alignment horizontal="center" vertical="center"/>
    </xf>
    <xf numFmtId="180" fontId="76" fillId="0" borderId="18" xfId="153" applyNumberFormat="1" applyFont="1" applyBorder="1" applyAlignment="1">
      <alignment vertical="center"/>
    </xf>
    <xf numFmtId="0" fontId="76" fillId="0" borderId="0" xfId="139" applyFont="1"/>
    <xf numFmtId="0" fontId="76" fillId="0" borderId="0" xfId="139" applyFont="1" applyAlignment="1">
      <alignment horizontal="left" wrapText="1"/>
    </xf>
    <xf numFmtId="0" fontId="76" fillId="0" borderId="0" xfId="139" applyFont="1" applyAlignment="1">
      <alignment wrapText="1"/>
    </xf>
    <xf numFmtId="0" fontId="73" fillId="0" borderId="0" xfId="139" applyFont="1" applyAlignment="1">
      <alignment horizontal="center" vertical="center"/>
    </xf>
    <xf numFmtId="0" fontId="75" fillId="0" borderId="0" xfId="139" applyFont="1" applyAlignment="1">
      <alignment horizontal="left" wrapText="1"/>
    </xf>
    <xf numFmtId="0" fontId="76" fillId="0" borderId="0" xfId="140" applyFont="1" applyAlignment="1">
      <alignment horizontal="left" wrapText="1"/>
    </xf>
    <xf numFmtId="0" fontId="76" fillId="0" borderId="0" xfId="140" applyFont="1"/>
    <xf numFmtId="0" fontId="73" fillId="0" borderId="16" xfId="139" applyFont="1" applyBorder="1" applyAlignment="1">
      <alignment horizontal="distributed" vertical="center"/>
    </xf>
    <xf numFmtId="0" fontId="73" fillId="0" borderId="14" xfId="139" applyFont="1" applyBorder="1" applyAlignment="1">
      <alignment horizontal="distributed" vertical="center"/>
    </xf>
    <xf numFmtId="0" fontId="73" fillId="0" borderId="4" xfId="139" applyFont="1" applyBorder="1" applyAlignment="1">
      <alignment horizontal="distributed" vertical="center"/>
    </xf>
    <xf numFmtId="0" fontId="73" fillId="0" borderId="15" xfId="139" quotePrefix="1" applyFont="1" applyBorder="1" applyAlignment="1">
      <alignment horizontal="center"/>
    </xf>
    <xf numFmtId="0" fontId="87" fillId="0" borderId="18" xfId="0" applyFont="1" applyBorder="1"/>
    <xf numFmtId="0" fontId="87" fillId="0" borderId="0" xfId="132" applyNumberFormat="1" applyFont="1" applyFill="1" applyBorder="1" applyAlignment="1">
      <alignment horizontal="left"/>
    </xf>
    <xf numFmtId="0" fontId="87" fillId="0" borderId="18" xfId="136" applyFont="1" applyBorder="1" applyAlignment="1">
      <alignment horizontal="center"/>
    </xf>
    <xf numFmtId="179" fontId="87" fillId="0" borderId="18" xfId="158" applyNumberFormat="1" applyFont="1" applyBorder="1"/>
    <xf numFmtId="179" fontId="87" fillId="0" borderId="18" xfId="153" applyNumberFormat="1" applyFont="1" applyBorder="1" applyAlignment="1">
      <alignment vertical="center"/>
    </xf>
    <xf numFmtId="179" fontId="87" fillId="0" borderId="18" xfId="210" applyNumberFormat="1" applyFont="1" applyFill="1" applyBorder="1" applyAlignment="1">
      <alignment vertical="center"/>
    </xf>
    <xf numFmtId="179" fontId="87" fillId="0" borderId="18" xfId="193" applyNumberFormat="1" applyFont="1" applyFill="1" applyBorder="1" applyAlignment="1">
      <alignment vertical="center"/>
    </xf>
    <xf numFmtId="49" fontId="87" fillId="0" borderId="18" xfId="136" applyNumberFormat="1" applyFont="1" applyBorder="1" applyAlignment="1">
      <alignment horizontal="center"/>
    </xf>
    <xf numFmtId="179" fontId="87" fillId="0" borderId="18" xfId="210" applyNumberFormat="1" applyFont="1" applyFill="1" applyBorder="1" applyAlignment="1">
      <alignment horizontal="left" vertical="center"/>
    </xf>
    <xf numFmtId="0" fontId="87" fillId="0" borderId="68" xfId="136" applyFont="1" applyBorder="1" applyAlignment="1">
      <alignment horizontal="center" vertical="center"/>
    </xf>
    <xf numFmtId="0" fontId="73" fillId="0" borderId="0" xfId="118" applyFont="1" applyAlignment="1">
      <alignment horizontal="left"/>
    </xf>
    <xf numFmtId="0" fontId="73" fillId="0" borderId="0" xfId="139" applyFont="1" applyAlignment="1">
      <alignment horizontal="left"/>
    </xf>
    <xf numFmtId="0" fontId="73" fillId="0" borderId="0" xfId="112" applyFont="1" applyAlignment="1">
      <alignment vertical="center"/>
    </xf>
    <xf numFmtId="0" fontId="73" fillId="0" borderId="15" xfId="139" quotePrefix="1" applyFont="1" applyBorder="1" applyAlignment="1">
      <alignment horizontal="center" vertical="center"/>
    </xf>
    <xf numFmtId="0" fontId="73" fillId="0" borderId="15" xfId="139" quotePrefix="1" applyFont="1" applyBorder="1" applyAlignment="1">
      <alignment horizontal="center" vertical="center" wrapText="1"/>
    </xf>
    <xf numFmtId="0" fontId="87" fillId="0" borderId="15" xfId="139" quotePrefix="1" applyFont="1" applyBorder="1" applyAlignment="1">
      <alignment horizontal="center" vertical="center"/>
    </xf>
    <xf numFmtId="0" fontId="87" fillId="0" borderId="15" xfId="139" applyFont="1" applyBorder="1" applyAlignment="1">
      <alignment horizontal="left" wrapText="1"/>
    </xf>
    <xf numFmtId="0" fontId="87" fillId="0" borderId="15" xfId="139" quotePrefix="1" applyFont="1" applyBorder="1" applyAlignment="1">
      <alignment horizontal="center"/>
    </xf>
    <xf numFmtId="180" fontId="87" fillId="0" borderId="18" xfId="193" applyNumberFormat="1" applyFont="1" applyFill="1" applyBorder="1" applyAlignment="1">
      <alignment vertical="center"/>
    </xf>
    <xf numFmtId="0" fontId="87" fillId="0" borderId="18" xfId="136" applyFont="1" applyBorder="1" applyAlignment="1">
      <alignment horizontal="left" wrapText="1"/>
    </xf>
    <xf numFmtId="0" fontId="87" fillId="0" borderId="18" xfId="136" applyFont="1" applyBorder="1" applyAlignment="1">
      <alignment horizontal="left" vertical="center"/>
    </xf>
    <xf numFmtId="0" fontId="87" fillId="0" borderId="18" xfId="136" applyFont="1" applyBorder="1" applyAlignment="1">
      <alignment horizontal="left" vertical="center" wrapText="1"/>
    </xf>
    <xf numFmtId="49" fontId="87" fillId="0" borderId="18" xfId="136" applyNumberFormat="1" applyFont="1" applyBorder="1" applyAlignment="1">
      <alignment horizontal="center" vertical="center"/>
    </xf>
    <xf numFmtId="0" fontId="87" fillId="0" borderId="18" xfId="136" applyFont="1" applyBorder="1" applyAlignment="1">
      <alignment wrapText="1"/>
    </xf>
    <xf numFmtId="0" fontId="87" fillId="0" borderId="18" xfId="136" applyFont="1" applyBorder="1" applyAlignment="1">
      <alignment vertical="center" wrapText="1"/>
    </xf>
    <xf numFmtId="187" fontId="87" fillId="0" borderId="18" xfId="193" applyNumberFormat="1" applyFont="1" applyFill="1" applyBorder="1" applyAlignment="1">
      <alignment vertical="center"/>
    </xf>
    <xf numFmtId="0" fontId="87" fillId="0" borderId="18" xfId="136" applyFont="1" applyBorder="1" applyAlignment="1">
      <alignment horizontal="left"/>
    </xf>
    <xf numFmtId="180" fontId="87" fillId="0" borderId="18" xfId="153" applyNumberFormat="1" applyFont="1" applyBorder="1" applyAlignment="1">
      <alignment vertical="center"/>
    </xf>
    <xf numFmtId="180" fontId="73" fillId="0" borderId="0" xfId="139" applyNumberFormat="1" applyFont="1" applyAlignment="1">
      <alignment horizontal="left" wrapText="1"/>
    </xf>
    <xf numFmtId="0" fontId="73" fillId="0" borderId="0" xfId="113" applyFont="1" applyAlignment="1">
      <alignment vertical="center"/>
    </xf>
    <xf numFmtId="0" fontId="75" fillId="0" borderId="0" xfId="126" applyFont="1">
      <alignment vertical="center"/>
    </xf>
    <xf numFmtId="0" fontId="76" fillId="0" borderId="0" xfId="119" applyFont="1" applyAlignment="1">
      <alignment vertical="center"/>
    </xf>
    <xf numFmtId="0" fontId="76" fillId="0" borderId="18" xfId="119" applyFont="1" applyBorder="1" applyAlignment="1">
      <alignment horizontal="center" vertical="center" wrapText="1"/>
    </xf>
    <xf numFmtId="0" fontId="76" fillId="0" borderId="18" xfId="107" applyFont="1" applyBorder="1" applyAlignment="1">
      <alignment horizontal="center" vertical="center" wrapText="1"/>
    </xf>
    <xf numFmtId="0" fontId="76" fillId="0" borderId="68" xfId="119" applyFont="1" applyBorder="1" applyAlignment="1">
      <alignment horizontal="center" vertical="center" wrapText="1"/>
    </xf>
    <xf numFmtId="0" fontId="76" fillId="0" borderId="56" xfId="119" applyFont="1" applyBorder="1" applyAlignment="1">
      <alignment horizontal="center" vertical="center" wrapText="1"/>
    </xf>
    <xf numFmtId="49" fontId="76" fillId="0" borderId="16" xfId="119" applyNumberFormat="1" applyFont="1" applyBorder="1" applyAlignment="1">
      <alignment horizontal="center" vertical="center" wrapText="1"/>
    </xf>
    <xf numFmtId="49" fontId="76" fillId="0" borderId="21" xfId="119" applyNumberFormat="1" applyFont="1" applyBorder="1" applyAlignment="1">
      <alignment horizontal="center" vertical="center" wrapText="1"/>
    </xf>
    <xf numFmtId="49" fontId="76" fillId="0" borderId="72" xfId="119" applyNumberFormat="1" applyFont="1" applyBorder="1" applyAlignment="1">
      <alignment horizontal="center" vertical="center" wrapText="1"/>
    </xf>
    <xf numFmtId="0" fontId="76" fillId="0" borderId="65" xfId="148" applyFont="1" applyBorder="1" applyAlignment="1">
      <alignment horizontal="center" vertical="center"/>
    </xf>
    <xf numFmtId="0" fontId="76" fillId="0" borderId="26" xfId="124" applyFont="1" applyBorder="1">
      <alignment vertical="center"/>
    </xf>
    <xf numFmtId="0" fontId="75" fillId="0" borderId="152" xfId="126" applyFont="1" applyBorder="1">
      <alignment vertical="center"/>
    </xf>
    <xf numFmtId="0" fontId="76" fillId="0" borderId="24" xfId="124" applyFont="1" applyBorder="1" applyAlignment="1">
      <alignment horizontal="right" vertical="center"/>
    </xf>
    <xf numFmtId="0" fontId="76" fillId="0" borderId="162" xfId="119" applyFont="1" applyBorder="1" applyAlignment="1">
      <alignment horizontal="right" vertical="center" wrapText="1"/>
    </xf>
    <xf numFmtId="0" fontId="76" fillId="0" borderId="24" xfId="119" applyFont="1" applyBorder="1" applyAlignment="1">
      <alignment horizontal="right" vertical="center" wrapText="1"/>
    </xf>
    <xf numFmtId="0" fontId="76" fillId="0" borderId="55" xfId="119" applyFont="1" applyBorder="1" applyAlignment="1">
      <alignment horizontal="right" vertical="center" wrapText="1"/>
    </xf>
    <xf numFmtId="0" fontId="76" fillId="0" borderId="57" xfId="148" applyFont="1" applyBorder="1" applyAlignment="1">
      <alignment horizontal="center" vertical="center"/>
    </xf>
    <xf numFmtId="0" fontId="76" fillId="0" borderId="130" xfId="119" applyFont="1" applyBorder="1" applyAlignment="1">
      <alignment horizontal="left" vertical="center" wrapText="1"/>
    </xf>
    <xf numFmtId="0" fontId="76" fillId="0" borderId="129" xfId="119" applyFont="1" applyBorder="1" applyAlignment="1">
      <alignment horizontal="right" vertical="center" wrapText="1"/>
    </xf>
    <xf numFmtId="0" fontId="76" fillId="0" borderId="18" xfId="119" applyFont="1" applyBorder="1" applyAlignment="1">
      <alignment horizontal="right" vertical="center" wrapText="1"/>
    </xf>
    <xf numFmtId="0" fontId="76" fillId="0" borderId="68" xfId="119" applyFont="1" applyBorder="1" applyAlignment="1">
      <alignment horizontal="right" vertical="center" wrapText="1"/>
    </xf>
    <xf numFmtId="0" fontId="76" fillId="0" borderId="56" xfId="119" applyFont="1" applyBorder="1" applyAlignment="1">
      <alignment horizontal="right" vertical="center" wrapText="1"/>
    </xf>
    <xf numFmtId="0" fontId="76" fillId="0" borderId="58" xfId="148" applyFont="1" applyBorder="1" applyAlignment="1">
      <alignment horizontal="center" vertical="center"/>
    </xf>
    <xf numFmtId="0" fontId="76" fillId="0" borderId="59" xfId="124" applyFont="1" applyBorder="1">
      <alignment vertical="center"/>
    </xf>
    <xf numFmtId="0" fontId="76" fillId="0" borderId="143" xfId="124" applyFont="1" applyBorder="1" applyAlignment="1">
      <alignment horizontal="right" vertical="center"/>
    </xf>
    <xf numFmtId="0" fontId="76" fillId="0" borderId="27" xfId="124" applyFont="1" applyBorder="1" applyAlignment="1">
      <alignment horizontal="right" vertical="center"/>
    </xf>
    <xf numFmtId="0" fontId="76" fillId="0" borderId="163" xfId="124" applyFont="1" applyBorder="1" applyAlignment="1">
      <alignment horizontal="right" vertical="center"/>
    </xf>
    <xf numFmtId="0" fontId="76" fillId="0" borderId="28" xfId="124" applyFont="1" applyBorder="1" applyAlignment="1">
      <alignment horizontal="right" vertical="center"/>
    </xf>
    <xf numFmtId="0" fontId="76" fillId="0" borderId="148" xfId="148" applyFont="1" applyBorder="1" applyAlignment="1">
      <alignment horizontal="center" vertical="center"/>
    </xf>
    <xf numFmtId="0" fontId="76" fillId="26" borderId="34" xfId="107" applyFont="1" applyFill="1" applyBorder="1" applyAlignment="1">
      <alignment horizontal="right" vertical="center" wrapText="1"/>
    </xf>
    <xf numFmtId="0" fontId="76" fillId="0" borderId="34" xfId="107" applyFont="1" applyBorder="1" applyAlignment="1">
      <alignment horizontal="right" vertical="center" wrapText="1"/>
    </xf>
    <xf numFmtId="0" fontId="76" fillId="26" borderId="164" xfId="107" applyFont="1" applyFill="1" applyBorder="1" applyAlignment="1">
      <alignment horizontal="right" vertical="center" wrapText="1"/>
    </xf>
    <xf numFmtId="0" fontId="76" fillId="0" borderId="160" xfId="107" applyFont="1" applyBorder="1" applyAlignment="1">
      <alignment horizontal="right" vertical="center" wrapText="1"/>
    </xf>
    <xf numFmtId="0" fontId="75" fillId="0" borderId="0" xfId="124" applyFont="1" applyAlignment="1">
      <alignment horizontal="center" vertical="center"/>
    </xf>
    <xf numFmtId="0" fontId="75" fillId="0" borderId="0" xfId="124" applyFont="1">
      <alignment vertical="center"/>
    </xf>
    <xf numFmtId="49" fontId="76" fillId="0" borderId="27" xfId="119" applyNumberFormat="1" applyFont="1" applyBorder="1" applyAlignment="1">
      <alignment horizontal="center" vertical="center" wrapText="1"/>
    </xf>
    <xf numFmtId="49" fontId="76" fillId="0" borderId="145" xfId="119" applyNumberFormat="1" applyFont="1" applyBorder="1" applyAlignment="1">
      <alignment horizontal="center" vertical="center" wrapText="1"/>
    </xf>
    <xf numFmtId="0" fontId="76" fillId="0" borderId="24" xfId="124" applyFont="1" applyBorder="1">
      <alignment vertical="center"/>
    </xf>
    <xf numFmtId="0" fontId="76" fillId="0" borderId="18" xfId="119" applyFont="1" applyBorder="1" applyAlignment="1">
      <alignment horizontal="left" vertical="center" wrapText="1"/>
    </xf>
    <xf numFmtId="0" fontId="75" fillId="0" borderId="158" xfId="126" applyFont="1" applyBorder="1">
      <alignment vertical="center"/>
    </xf>
    <xf numFmtId="0" fontId="76" fillId="0" borderId="15" xfId="119" applyFont="1" applyBorder="1" applyAlignment="1">
      <alignment horizontal="right" vertical="center" wrapText="1"/>
    </xf>
    <xf numFmtId="0" fontId="76" fillId="0" borderId="27" xfId="124" applyFont="1" applyBorder="1">
      <alignment vertical="center"/>
    </xf>
    <xf numFmtId="0" fontId="76" fillId="0" borderId="18" xfId="124" applyFont="1" applyBorder="1" applyAlignment="1">
      <alignment horizontal="right" vertical="center"/>
    </xf>
    <xf numFmtId="0" fontId="76" fillId="0" borderId="15" xfId="124" applyFont="1" applyBorder="1" applyAlignment="1">
      <alignment horizontal="right" vertical="center"/>
    </xf>
    <xf numFmtId="0" fontId="76" fillId="0" borderId="33" xfId="148" applyFont="1" applyBorder="1" applyAlignment="1">
      <alignment horizontal="center" vertical="center"/>
    </xf>
    <xf numFmtId="0" fontId="76" fillId="26" borderId="149" xfId="107" applyFont="1" applyFill="1" applyBorder="1" applyAlignment="1">
      <alignment horizontal="right" vertical="center" wrapText="1"/>
    </xf>
    <xf numFmtId="0" fontId="76" fillId="0" borderId="149" xfId="107" applyFont="1" applyBorder="1" applyAlignment="1">
      <alignment horizontal="right" vertical="center" wrapText="1"/>
    </xf>
    <xf numFmtId="0" fontId="76" fillId="0" borderId="166" xfId="107" applyFont="1" applyBorder="1" applyAlignment="1">
      <alignment horizontal="right" vertical="center" wrapText="1"/>
    </xf>
    <xf numFmtId="0" fontId="76" fillId="0" borderId="72" xfId="119" applyFont="1" applyBorder="1" applyAlignment="1">
      <alignment horizontal="center" vertical="center" wrapText="1"/>
    </xf>
    <xf numFmtId="0" fontId="76" fillId="0" borderId="21" xfId="119" applyFont="1" applyBorder="1" applyAlignment="1">
      <alignment horizontal="center" vertical="center" wrapText="1"/>
    </xf>
    <xf numFmtId="49" fontId="76" fillId="0" borderId="0" xfId="119" applyNumberFormat="1" applyFont="1" applyAlignment="1">
      <alignment horizontal="center" vertical="center" wrapText="1"/>
    </xf>
    <xf numFmtId="49" fontId="76" fillId="0" borderId="14" xfId="119" applyNumberFormat="1" applyFont="1" applyBorder="1" applyAlignment="1">
      <alignment horizontal="center" vertical="center" wrapText="1"/>
    </xf>
    <xf numFmtId="49" fontId="76" fillId="0" borderId="73" xfId="119" applyNumberFormat="1" applyFont="1" applyBorder="1" applyAlignment="1">
      <alignment horizontal="center" vertical="center" wrapText="1"/>
    </xf>
    <xf numFmtId="49" fontId="76" fillId="0" borderId="164" xfId="119" applyNumberFormat="1" applyFont="1" applyBorder="1" applyAlignment="1">
      <alignment horizontal="center" vertical="center" wrapText="1"/>
    </xf>
    <xf numFmtId="0" fontId="76" fillId="0" borderId="165" xfId="124" applyFont="1" applyBorder="1">
      <alignment vertical="center"/>
    </xf>
    <xf numFmtId="0" fontId="76" fillId="0" borderId="200" xfId="124" applyFont="1" applyBorder="1">
      <alignment vertical="center"/>
    </xf>
    <xf numFmtId="0" fontId="76" fillId="0" borderId="152" xfId="119" applyFont="1" applyBorder="1" applyAlignment="1">
      <alignment vertical="center" wrapText="1"/>
    </xf>
    <xf numFmtId="0" fontId="76" fillId="0" borderId="201" xfId="119" applyFont="1" applyBorder="1" applyAlignment="1">
      <alignment vertical="center" wrapText="1"/>
    </xf>
    <xf numFmtId="180" fontId="76" fillId="0" borderId="162" xfId="119" applyNumberFormat="1" applyFont="1" applyBorder="1" applyAlignment="1">
      <alignment vertical="center" wrapText="1"/>
    </xf>
    <xf numFmtId="180" fontId="76" fillId="0" borderId="24" xfId="119" applyNumberFormat="1" applyFont="1" applyBorder="1" applyAlignment="1">
      <alignment vertical="center" wrapText="1"/>
    </xf>
    <xf numFmtId="180" fontId="76" fillId="0" borderId="55" xfId="119" applyNumberFormat="1" applyFont="1" applyBorder="1" applyAlignment="1">
      <alignment vertical="center" wrapText="1"/>
    </xf>
    <xf numFmtId="0" fontId="76" fillId="0" borderId="202" xfId="119" applyFont="1" applyBorder="1" applyAlignment="1">
      <alignment vertical="center" wrapText="1"/>
    </xf>
    <xf numFmtId="0" fontId="76" fillId="0" borderId="129" xfId="119" applyFont="1" applyBorder="1" applyAlignment="1">
      <alignment vertical="center" wrapText="1"/>
    </xf>
    <xf numFmtId="0" fontId="76" fillId="0" borderId="142" xfId="119" applyFont="1" applyBorder="1" applyAlignment="1">
      <alignment vertical="center" wrapText="1"/>
    </xf>
    <xf numFmtId="180" fontId="76" fillId="0" borderId="68" xfId="119" applyNumberFormat="1" applyFont="1" applyBorder="1" applyAlignment="1">
      <alignment vertical="center" wrapText="1"/>
    </xf>
    <xf numFmtId="180" fontId="76" fillId="0" borderId="129" xfId="119" applyNumberFormat="1" applyFont="1" applyBorder="1" applyAlignment="1">
      <alignment vertical="center" wrapText="1"/>
    </xf>
    <xf numFmtId="180" fontId="76" fillId="0" borderId="56" xfId="119" applyNumberFormat="1" applyFont="1" applyBorder="1" applyAlignment="1">
      <alignment vertical="center" wrapText="1"/>
    </xf>
    <xf numFmtId="180" fontId="76" fillId="0" borderId="18" xfId="119" applyNumberFormat="1" applyFont="1" applyBorder="1" applyAlignment="1">
      <alignment vertical="center" wrapText="1"/>
    </xf>
    <xf numFmtId="0" fontId="76" fillId="0" borderId="203" xfId="124" applyFont="1" applyBorder="1">
      <alignment vertical="center"/>
    </xf>
    <xf numFmtId="0" fontId="76" fillId="0" borderId="204" xfId="124" applyFont="1" applyBorder="1">
      <alignment vertical="center"/>
    </xf>
    <xf numFmtId="0" fontId="76" fillId="0" borderId="144" xfId="124" applyFont="1" applyBorder="1">
      <alignment vertical="center"/>
    </xf>
    <xf numFmtId="180" fontId="76" fillId="26" borderId="163" xfId="124" applyNumberFormat="1" applyFont="1" applyFill="1" applyBorder="1">
      <alignment vertical="center"/>
    </xf>
    <xf numFmtId="180" fontId="76" fillId="0" borderId="27" xfId="124" applyNumberFormat="1" applyFont="1" applyBorder="1">
      <alignment vertical="center"/>
    </xf>
    <xf numFmtId="180" fontId="76" fillId="0" borderId="28" xfId="124" applyNumberFormat="1" applyFont="1" applyBorder="1">
      <alignment vertical="center"/>
    </xf>
    <xf numFmtId="0" fontId="76" fillId="0" borderId="186" xfId="124" applyFont="1" applyBorder="1">
      <alignment vertical="center"/>
    </xf>
    <xf numFmtId="0" fontId="76" fillId="0" borderId="130" xfId="124" applyFont="1" applyBorder="1">
      <alignment vertical="center"/>
    </xf>
    <xf numFmtId="0" fontId="76" fillId="0" borderId="205" xfId="119" applyFont="1" applyBorder="1" applyAlignment="1">
      <alignment vertical="center" wrapText="1"/>
    </xf>
    <xf numFmtId="0" fontId="76" fillId="0" borderId="206" xfId="119" applyFont="1" applyBorder="1" applyAlignment="1">
      <alignment vertical="center" wrapText="1"/>
    </xf>
    <xf numFmtId="0" fontId="76" fillId="0" borderId="147" xfId="119" applyFont="1" applyBorder="1" applyAlignment="1">
      <alignment vertical="center" wrapText="1"/>
    </xf>
    <xf numFmtId="180" fontId="76" fillId="0" borderId="21" xfId="119" applyNumberFormat="1" applyFont="1" applyBorder="1" applyAlignment="1">
      <alignment vertical="center" wrapText="1"/>
    </xf>
    <xf numFmtId="180" fontId="76" fillId="0" borderId="16" xfId="119" applyNumberFormat="1" applyFont="1" applyBorder="1" applyAlignment="1">
      <alignment vertical="center" wrapText="1"/>
    </xf>
    <xf numFmtId="180" fontId="76" fillId="0" borderId="72" xfId="119" applyNumberFormat="1" applyFont="1" applyBorder="1" applyAlignment="1">
      <alignment vertical="center" wrapText="1"/>
    </xf>
    <xf numFmtId="0" fontId="76" fillId="0" borderId="66" xfId="148" applyFont="1" applyBorder="1" applyAlignment="1">
      <alignment horizontal="center" vertical="center"/>
    </xf>
    <xf numFmtId="0" fontId="76" fillId="0" borderId="143" xfId="124" applyFont="1" applyBorder="1">
      <alignment vertical="center"/>
    </xf>
    <xf numFmtId="180" fontId="76" fillId="0" borderId="163" xfId="124" applyNumberFormat="1" applyFont="1" applyBorder="1">
      <alignment vertical="center"/>
    </xf>
    <xf numFmtId="0" fontId="76" fillId="0" borderId="55" xfId="124" applyFont="1" applyBorder="1">
      <alignment vertical="center"/>
    </xf>
    <xf numFmtId="0" fontId="76" fillId="0" borderId="65" xfId="124" applyFont="1" applyBorder="1">
      <alignment vertical="center"/>
    </xf>
    <xf numFmtId="0" fontId="76" fillId="0" borderId="4" xfId="124" applyFont="1" applyBorder="1">
      <alignment vertical="center"/>
    </xf>
    <xf numFmtId="0" fontId="76" fillId="0" borderId="208" xfId="124" applyFont="1" applyBorder="1">
      <alignment vertical="center"/>
    </xf>
    <xf numFmtId="0" fontId="76" fillId="0" borderId="209" xfId="119" applyFont="1" applyBorder="1" applyAlignment="1">
      <alignment vertical="center" wrapText="1"/>
    </xf>
    <xf numFmtId="0" fontId="76" fillId="0" borderId="56" xfId="126" applyFont="1" applyBorder="1">
      <alignment vertical="center"/>
    </xf>
    <xf numFmtId="0" fontId="76" fillId="0" borderId="68" xfId="124" applyFont="1" applyBorder="1">
      <alignment vertical="center"/>
    </xf>
    <xf numFmtId="0" fontId="76" fillId="0" borderId="56" xfId="124" applyFont="1" applyBorder="1">
      <alignment vertical="center"/>
    </xf>
    <xf numFmtId="0" fontId="76" fillId="0" borderId="210" xfId="119" applyFont="1" applyBorder="1" applyAlignment="1">
      <alignment vertical="center" wrapText="1"/>
    </xf>
    <xf numFmtId="0" fontId="76" fillId="0" borderId="211" xfId="119" applyFont="1" applyBorder="1" applyAlignment="1">
      <alignment vertical="center" wrapText="1"/>
    </xf>
    <xf numFmtId="0" fontId="76" fillId="0" borderId="212" xfId="124" applyFont="1" applyBorder="1">
      <alignment vertical="center"/>
    </xf>
    <xf numFmtId="0" fontId="76" fillId="0" borderId="72" xfId="126" applyFont="1" applyBorder="1">
      <alignment vertical="center"/>
    </xf>
    <xf numFmtId="0" fontId="76" fillId="0" borderId="20" xfId="124" applyFont="1" applyBorder="1">
      <alignment vertical="center"/>
    </xf>
    <xf numFmtId="0" fontId="76" fillId="0" borderId="213" xfId="119" applyFont="1" applyBorder="1" applyAlignment="1">
      <alignment vertical="center" wrapText="1"/>
    </xf>
    <xf numFmtId="0" fontId="76" fillId="0" borderId="146" xfId="119" applyFont="1" applyBorder="1" applyAlignment="1">
      <alignment vertical="center" wrapText="1"/>
    </xf>
    <xf numFmtId="0" fontId="76" fillId="0" borderId="214" xfId="119" applyFont="1" applyBorder="1" applyAlignment="1">
      <alignment vertical="center" wrapText="1"/>
    </xf>
    <xf numFmtId="0" fontId="76" fillId="0" borderId="28" xfId="126" applyFont="1" applyBorder="1">
      <alignment vertical="center"/>
    </xf>
    <xf numFmtId="0" fontId="76" fillId="0" borderId="163" xfId="124" applyFont="1" applyBorder="1">
      <alignment vertical="center"/>
    </xf>
    <xf numFmtId="0" fontId="76" fillId="0" borderId="160" xfId="124" applyFont="1" applyBorder="1">
      <alignment vertical="center"/>
    </xf>
    <xf numFmtId="0" fontId="76" fillId="0" borderId="215" xfId="124" applyFont="1" applyBorder="1">
      <alignment vertical="center"/>
    </xf>
    <xf numFmtId="0" fontId="76" fillId="0" borderId="216" xfId="124" applyFont="1" applyBorder="1">
      <alignment vertical="center"/>
    </xf>
    <xf numFmtId="0" fontId="77" fillId="0" borderId="27" xfId="0" applyFont="1" applyBorder="1"/>
    <xf numFmtId="180" fontId="76" fillId="0" borderId="71" xfId="124" applyNumberFormat="1" applyFont="1" applyBorder="1">
      <alignment vertical="center"/>
    </xf>
    <xf numFmtId="0" fontId="76" fillId="0" borderId="164" xfId="124" applyFont="1" applyBorder="1">
      <alignment vertical="center"/>
    </xf>
    <xf numFmtId="0" fontId="76" fillId="0" borderId="71" xfId="124" applyFont="1" applyBorder="1">
      <alignment vertical="center"/>
    </xf>
    <xf numFmtId="0" fontId="76" fillId="0" borderId="34" xfId="124" applyFont="1" applyBorder="1">
      <alignment vertical="center"/>
    </xf>
    <xf numFmtId="0" fontId="76" fillId="0" borderId="33" xfId="124" applyFont="1" applyBorder="1">
      <alignment vertical="center"/>
    </xf>
    <xf numFmtId="0" fontId="76" fillId="0" borderId="217" xfId="124" applyFont="1" applyBorder="1">
      <alignment vertical="center"/>
    </xf>
    <xf numFmtId="180" fontId="76" fillId="0" borderId="15" xfId="124" applyNumberFormat="1" applyFont="1" applyBorder="1">
      <alignment vertical="center"/>
    </xf>
    <xf numFmtId="180" fontId="76" fillId="0" borderId="65" xfId="119" applyNumberFormat="1" applyFont="1" applyBorder="1" applyAlignment="1">
      <alignment vertical="center" wrapText="1"/>
    </xf>
    <xf numFmtId="180" fontId="76" fillId="0" borderId="15" xfId="119" applyNumberFormat="1" applyFont="1" applyBorder="1" applyAlignment="1">
      <alignment vertical="center" wrapText="1"/>
    </xf>
    <xf numFmtId="180" fontId="76" fillId="0" borderId="74" xfId="119" applyNumberFormat="1" applyFont="1" applyBorder="1" applyAlignment="1">
      <alignment vertical="center" wrapText="1"/>
    </xf>
    <xf numFmtId="180" fontId="76" fillId="0" borderId="22" xfId="119" applyNumberFormat="1" applyFont="1" applyBorder="1" applyAlignment="1">
      <alignment vertical="center" wrapText="1"/>
    </xf>
    <xf numFmtId="0" fontId="76" fillId="0" borderId="68" xfId="0" applyFont="1" applyBorder="1"/>
    <xf numFmtId="180" fontId="76" fillId="0" borderId="56" xfId="124" applyNumberFormat="1" applyFont="1" applyBorder="1">
      <alignment vertical="center"/>
    </xf>
    <xf numFmtId="0" fontId="76" fillId="0" borderId="21" xfId="0" applyFont="1" applyBorder="1"/>
    <xf numFmtId="0" fontId="76" fillId="0" borderId="163" xfId="0" applyFont="1" applyBorder="1"/>
    <xf numFmtId="180" fontId="76" fillId="0" borderId="0" xfId="0" applyNumberFormat="1" applyFont="1"/>
    <xf numFmtId="180" fontId="76" fillId="0" borderId="34" xfId="107" applyNumberFormat="1" applyFont="1" applyBorder="1" applyAlignment="1">
      <alignment vertical="center" wrapText="1"/>
    </xf>
    <xf numFmtId="180" fontId="76" fillId="0" borderId="160" xfId="107" applyNumberFormat="1" applyFont="1" applyBorder="1" applyAlignment="1">
      <alignment vertical="center" wrapText="1"/>
    </xf>
    <xf numFmtId="180" fontId="76" fillId="26" borderId="164" xfId="107" applyNumberFormat="1" applyFont="1" applyFill="1" applyBorder="1" applyAlignment="1">
      <alignment vertical="center" wrapText="1"/>
    </xf>
    <xf numFmtId="0" fontId="100" fillId="0" borderId="0" xfId="107" applyFont="1" applyAlignment="1">
      <alignment vertical="center"/>
    </xf>
    <xf numFmtId="0" fontId="100" fillId="0" borderId="16" xfId="107" applyFont="1" applyBorder="1" applyAlignment="1">
      <alignment horizontal="center" vertical="center"/>
    </xf>
    <xf numFmtId="0" fontId="100" fillId="0" borderId="16" xfId="107" applyFont="1" applyBorder="1" applyAlignment="1">
      <alignment horizontal="center" vertical="center" wrapText="1"/>
    </xf>
    <xf numFmtId="49" fontId="76" fillId="0" borderId="15" xfId="107" applyNumberFormat="1" applyFont="1" applyBorder="1" applyAlignment="1">
      <alignment horizontal="center" vertical="center" wrapText="1"/>
    </xf>
    <xf numFmtId="49" fontId="76" fillId="0" borderId="15" xfId="107" applyNumberFormat="1" applyFont="1" applyBorder="1" applyAlignment="1">
      <alignment horizontal="center" vertical="center"/>
    </xf>
    <xf numFmtId="0" fontId="76" fillId="0" borderId="18" xfId="107" quotePrefix="1" applyFont="1" applyBorder="1" applyAlignment="1">
      <alignment horizontal="right" vertical="center"/>
    </xf>
    <xf numFmtId="0" fontId="76" fillId="0" borderId="0" xfId="162" applyFont="1" applyAlignment="1">
      <alignment horizontal="left"/>
    </xf>
    <xf numFmtId="0" fontId="76" fillId="0" borderId="0" xfId="107" applyFont="1" applyAlignment="1">
      <alignment horizontal="left"/>
    </xf>
    <xf numFmtId="0" fontId="76" fillId="0" borderId="0" xfId="119" applyFont="1"/>
    <xf numFmtId="0" fontId="76" fillId="0" borderId="0" xfId="126" applyFont="1">
      <alignment vertical="center"/>
    </xf>
    <xf numFmtId="0" fontId="76" fillId="0" borderId="65" xfId="107" applyFont="1" applyBorder="1" applyAlignment="1">
      <alignment horizontal="center" vertical="center"/>
    </xf>
    <xf numFmtId="205" fontId="76" fillId="0" borderId="24" xfId="126" applyNumberFormat="1" applyFont="1" applyBorder="1" applyAlignment="1">
      <alignment horizontal="center"/>
    </xf>
    <xf numFmtId="205" fontId="76" fillId="0" borderId="24" xfId="126" applyNumberFormat="1" applyFont="1" applyBorder="1" applyAlignment="1"/>
    <xf numFmtId="205" fontId="76" fillId="0" borderId="24" xfId="107" applyNumberFormat="1" applyFont="1" applyBorder="1" applyAlignment="1">
      <alignment vertical="center" wrapText="1"/>
    </xf>
    <xf numFmtId="205" fontId="76" fillId="0" borderId="24" xfId="119" applyNumberFormat="1" applyFont="1" applyBorder="1" applyAlignment="1">
      <alignment vertical="center" wrapText="1"/>
    </xf>
    <xf numFmtId="205" fontId="76" fillId="0" borderId="162" xfId="119" applyNumberFormat="1" applyFont="1" applyBorder="1" applyAlignment="1">
      <alignment vertical="center" wrapText="1"/>
    </xf>
    <xf numFmtId="205" fontId="76" fillId="0" borderId="24" xfId="196" applyNumberFormat="1" applyFont="1" applyFill="1" applyBorder="1" applyAlignment="1">
      <alignment vertical="center" wrapText="1"/>
    </xf>
    <xf numFmtId="205" fontId="76" fillId="0" borderId="55" xfId="119" applyNumberFormat="1" applyFont="1" applyBorder="1" applyAlignment="1">
      <alignment vertical="center" wrapText="1"/>
    </xf>
    <xf numFmtId="0" fontId="76" fillId="0" borderId="57" xfId="107" applyFont="1" applyBorder="1" applyAlignment="1">
      <alignment horizontal="center" vertical="center"/>
    </xf>
    <xf numFmtId="205" fontId="76" fillId="0" borderId="18" xfId="126" applyNumberFormat="1" applyFont="1" applyBorder="1" applyAlignment="1"/>
    <xf numFmtId="205" fontId="76" fillId="0" borderId="18" xfId="107" applyNumberFormat="1" applyFont="1" applyBorder="1" applyAlignment="1">
      <alignment vertical="center" wrapText="1"/>
    </xf>
    <xf numFmtId="205" fontId="76" fillId="0" borderId="18" xfId="119" applyNumberFormat="1" applyFont="1" applyBorder="1" applyAlignment="1">
      <alignment vertical="center" wrapText="1"/>
    </xf>
    <xf numFmtId="205" fontId="76" fillId="0" borderId="68" xfId="119" applyNumberFormat="1" applyFont="1" applyBorder="1" applyAlignment="1">
      <alignment vertical="center" wrapText="1"/>
    </xf>
    <xf numFmtId="205" fontId="76" fillId="0" borderId="18" xfId="196" applyNumberFormat="1" applyFont="1" applyFill="1" applyBorder="1" applyAlignment="1">
      <alignment vertical="center" wrapText="1"/>
    </xf>
    <xf numFmtId="205" fontId="76" fillId="0" borderId="56" xfId="119" applyNumberFormat="1" applyFont="1" applyBorder="1" applyAlignment="1">
      <alignment vertical="center" wrapText="1"/>
    </xf>
    <xf numFmtId="0" fontId="76" fillId="0" borderId="16" xfId="126" applyFont="1" applyBorder="1" applyAlignment="1">
      <alignment horizontal="center" vertical="center" wrapText="1"/>
    </xf>
    <xf numFmtId="205" fontId="76" fillId="0" borderId="129" xfId="126" applyNumberFormat="1" applyFont="1" applyBorder="1" applyAlignment="1"/>
    <xf numFmtId="205" fontId="76" fillId="0" borderId="129" xfId="107" applyNumberFormat="1" applyFont="1" applyBorder="1" applyAlignment="1">
      <alignment vertical="center" wrapText="1"/>
    </xf>
    <xf numFmtId="205" fontId="76" fillId="0" borderId="129" xfId="119" applyNumberFormat="1" applyFont="1" applyBorder="1" applyAlignment="1">
      <alignment vertical="center" wrapText="1"/>
    </xf>
    <xf numFmtId="205" fontId="76" fillId="0" borderId="129" xfId="196" applyNumberFormat="1" applyFont="1" applyFill="1" applyBorder="1" applyAlignment="1">
      <alignment vertical="center" wrapText="1"/>
    </xf>
    <xf numFmtId="0" fontId="76" fillId="0" borderId="27" xfId="126" applyFont="1" applyBorder="1" applyAlignment="1">
      <alignment horizontal="center" vertical="center" wrapText="1"/>
    </xf>
    <xf numFmtId="205" fontId="76" fillId="0" borderId="143" xfId="126" applyNumberFormat="1" applyFont="1" applyBorder="1" applyAlignment="1"/>
    <xf numFmtId="205" fontId="76" fillId="0" borderId="27" xfId="119" applyNumberFormat="1" applyFont="1" applyBorder="1" applyAlignment="1">
      <alignment vertical="center" wrapText="1"/>
    </xf>
    <xf numFmtId="205" fontId="76" fillId="0" borderId="143" xfId="119" applyNumberFormat="1" applyFont="1" applyBorder="1" applyAlignment="1">
      <alignment vertical="center" wrapText="1"/>
    </xf>
    <xf numFmtId="205" fontId="76" fillId="0" borderId="163" xfId="119" applyNumberFormat="1" applyFont="1" applyBorder="1" applyAlignment="1">
      <alignment vertical="center" wrapText="1"/>
    </xf>
    <xf numFmtId="205" fontId="76" fillId="0" borderId="28" xfId="119" applyNumberFormat="1" applyFont="1" applyBorder="1" applyAlignment="1">
      <alignment vertical="center" wrapText="1"/>
    </xf>
    <xf numFmtId="0" fontId="76" fillId="0" borderId="18" xfId="126" applyFont="1" applyBorder="1" applyAlignment="1">
      <alignment horizontal="center" vertical="center" wrapText="1"/>
    </xf>
    <xf numFmtId="205" fontId="76" fillId="0" borderId="18" xfId="126" applyNumberFormat="1" applyFont="1" applyBorder="1">
      <alignment vertical="center"/>
    </xf>
    <xf numFmtId="205" fontId="76" fillId="0" borderId="24" xfId="126" applyNumberFormat="1" applyFont="1" applyBorder="1">
      <alignment vertical="center"/>
    </xf>
    <xf numFmtId="0" fontId="76" fillId="0" borderId="145" xfId="107" applyFont="1" applyBorder="1" applyAlignment="1">
      <alignment horizontal="center" vertical="center"/>
    </xf>
    <xf numFmtId="205" fontId="76" fillId="0" borderId="146" xfId="126" applyNumberFormat="1" applyFont="1" applyBorder="1" applyAlignment="1"/>
    <xf numFmtId="205" fontId="76" fillId="0" borderId="146" xfId="107" applyNumberFormat="1" applyFont="1" applyBorder="1" applyAlignment="1">
      <alignment vertical="center" wrapText="1"/>
    </xf>
    <xf numFmtId="205" fontId="76" fillId="0" borderId="146" xfId="119" applyNumberFormat="1" applyFont="1" applyBorder="1" applyAlignment="1">
      <alignment vertical="center" wrapText="1"/>
    </xf>
    <xf numFmtId="205" fontId="76" fillId="0" borderId="16" xfId="119" applyNumberFormat="1" applyFont="1" applyBorder="1" applyAlignment="1">
      <alignment vertical="center" wrapText="1"/>
    </xf>
    <xf numFmtId="205" fontId="76" fillId="0" borderId="72" xfId="119" applyNumberFormat="1" applyFont="1" applyBorder="1" applyAlignment="1">
      <alignment vertical="center" wrapText="1"/>
    </xf>
    <xf numFmtId="0" fontId="76" fillId="0" borderId="148" xfId="107" applyFont="1" applyBorder="1" applyAlignment="1">
      <alignment horizontal="center" vertical="center"/>
    </xf>
    <xf numFmtId="205" fontId="76" fillId="0" borderId="150" xfId="126" applyNumberFormat="1" applyFont="1" applyBorder="1" applyAlignment="1"/>
    <xf numFmtId="205" fontId="76" fillId="0" borderId="150" xfId="107" applyNumberFormat="1" applyFont="1" applyBorder="1" applyAlignment="1">
      <alignment vertical="center" wrapText="1"/>
    </xf>
    <xf numFmtId="205" fontId="76" fillId="0" borderId="150" xfId="119" applyNumberFormat="1" applyFont="1" applyBorder="1" applyAlignment="1">
      <alignment vertical="center" wrapText="1"/>
    </xf>
    <xf numFmtId="205" fontId="76" fillId="0" borderId="149" xfId="119" applyNumberFormat="1" applyFont="1" applyBorder="1" applyAlignment="1">
      <alignment vertical="center" wrapText="1"/>
    </xf>
    <xf numFmtId="205" fontId="76" fillId="0" borderId="150" xfId="196" applyNumberFormat="1" applyFont="1" applyFill="1" applyBorder="1" applyAlignment="1">
      <alignment vertical="center" wrapText="1"/>
    </xf>
    <xf numFmtId="205" fontId="76" fillId="0" borderId="155" xfId="119" applyNumberFormat="1" applyFont="1" applyBorder="1" applyAlignment="1">
      <alignment vertical="center" wrapText="1"/>
    </xf>
    <xf numFmtId="205" fontId="76" fillId="0" borderId="152" xfId="126" applyNumberFormat="1" applyFont="1" applyBorder="1">
      <alignment vertical="center"/>
    </xf>
    <xf numFmtId="205" fontId="76" fillId="0" borderId="152" xfId="196" applyNumberFormat="1" applyFont="1" applyFill="1" applyBorder="1" applyAlignment="1">
      <alignment vertical="center" wrapText="1"/>
    </xf>
    <xf numFmtId="0" fontId="76" fillId="0" borderId="18" xfId="126" applyFont="1" applyBorder="1" applyAlignment="1">
      <alignment vertical="center" wrapText="1"/>
    </xf>
    <xf numFmtId="0" fontId="76" fillId="0" borderId="34" xfId="126" applyFont="1" applyBorder="1" applyAlignment="1">
      <alignment vertical="center" wrapText="1"/>
    </xf>
    <xf numFmtId="205" fontId="76" fillId="0" borderId="143" xfId="196" applyNumberFormat="1" applyFont="1" applyFill="1" applyBorder="1" applyAlignment="1">
      <alignment vertical="center" wrapText="1"/>
    </xf>
    <xf numFmtId="205" fontId="76" fillId="0" borderId="152" xfId="119" applyNumberFormat="1" applyFont="1" applyBorder="1" applyAlignment="1">
      <alignment vertical="center" wrapText="1"/>
    </xf>
    <xf numFmtId="205" fontId="76" fillId="0" borderId="129" xfId="126" applyNumberFormat="1" applyFont="1" applyBorder="1">
      <alignment vertical="center"/>
    </xf>
    <xf numFmtId="0" fontId="76" fillId="0" borderId="14" xfId="126" applyFont="1" applyBorder="1" applyAlignment="1">
      <alignment vertical="center" wrapText="1"/>
    </xf>
    <xf numFmtId="205" fontId="76" fillId="0" borderId="15" xfId="119" applyNumberFormat="1" applyFont="1" applyBorder="1" applyAlignment="1">
      <alignment vertical="center" wrapText="1"/>
    </xf>
    <xf numFmtId="0" fontId="76" fillId="0" borderId="15" xfId="126" applyFont="1" applyBorder="1" applyAlignment="1">
      <alignment vertical="center" wrapText="1"/>
    </xf>
    <xf numFmtId="0" fontId="76" fillId="0" borderId="14" xfId="126" applyFont="1" applyBorder="1" applyAlignment="1">
      <alignment horizontal="center" vertical="center" wrapText="1"/>
    </xf>
    <xf numFmtId="205" fontId="76" fillId="0" borderId="146" xfId="126" applyNumberFormat="1" applyFont="1" applyBorder="1">
      <alignment vertical="center"/>
    </xf>
    <xf numFmtId="205" fontId="76" fillId="0" borderId="146" xfId="196" applyNumberFormat="1" applyFont="1" applyFill="1" applyBorder="1" applyAlignment="1">
      <alignment vertical="center" wrapText="1"/>
    </xf>
    <xf numFmtId="205" fontId="76" fillId="0" borderId="149" xfId="196" applyNumberFormat="1" applyFont="1" applyFill="1" applyBorder="1" applyAlignment="1">
      <alignment vertical="center" wrapText="1"/>
    </xf>
    <xf numFmtId="205" fontId="76" fillId="0" borderId="150" xfId="126" applyNumberFormat="1" applyFont="1" applyBorder="1">
      <alignment vertical="center"/>
    </xf>
    <xf numFmtId="0" fontId="76" fillId="0" borderId="34" xfId="107" applyFont="1" applyBorder="1" applyAlignment="1">
      <alignment horizontal="center" vertical="center"/>
    </xf>
    <xf numFmtId="205" fontId="76" fillId="0" borderId="153" xfId="126" applyNumberFormat="1" applyFont="1" applyBorder="1" applyAlignment="1"/>
    <xf numFmtId="205" fontId="76" fillId="0" borderId="153" xfId="107" applyNumberFormat="1" applyFont="1" applyBorder="1" applyAlignment="1">
      <alignment vertical="center" wrapText="1"/>
    </xf>
    <xf numFmtId="205" fontId="76" fillId="0" borderId="153" xfId="119" applyNumberFormat="1" applyFont="1" applyBorder="1" applyAlignment="1">
      <alignment vertical="center" wrapText="1"/>
    </xf>
    <xf numFmtId="205" fontId="76" fillId="0" borderId="34" xfId="196" applyNumberFormat="1" applyFont="1" applyFill="1" applyBorder="1" applyAlignment="1">
      <alignment vertical="center" wrapText="1"/>
    </xf>
    <xf numFmtId="205" fontId="76" fillId="0" borderId="153" xfId="126" applyNumberFormat="1" applyFont="1" applyBorder="1">
      <alignment vertical="center"/>
    </xf>
    <xf numFmtId="205" fontId="76" fillId="0" borderId="153" xfId="196" applyNumberFormat="1" applyFont="1" applyFill="1" applyBorder="1" applyAlignment="1">
      <alignment vertical="center" wrapText="1"/>
    </xf>
    <xf numFmtId="205" fontId="76" fillId="0" borderId="160" xfId="119" applyNumberFormat="1" applyFont="1" applyBorder="1" applyAlignment="1">
      <alignment vertical="center" wrapText="1"/>
    </xf>
    <xf numFmtId="49" fontId="76" fillId="0" borderId="0" xfId="107" applyNumberFormat="1" applyFont="1" applyAlignment="1">
      <alignment horizontal="center" vertical="center"/>
    </xf>
    <xf numFmtId="0" fontId="76" fillId="0" borderId="0" xfId="119" applyFont="1" applyAlignment="1" applyProtection="1">
      <alignment horizontal="left" vertical="center"/>
      <protection locked="0"/>
    </xf>
    <xf numFmtId="0" fontId="76" fillId="0" borderId="0" xfId="119" applyFont="1" applyAlignment="1" applyProtection="1">
      <alignment horizontal="center" vertical="center" wrapText="1"/>
      <protection locked="0"/>
    </xf>
    <xf numFmtId="0" fontId="76" fillId="0" borderId="0" xfId="119" applyFont="1" applyAlignment="1">
      <alignment horizontal="center" vertical="center" wrapText="1"/>
    </xf>
    <xf numFmtId="0" fontId="76" fillId="0" borderId="0" xfId="119" applyFont="1" applyAlignment="1">
      <alignment horizontal="left" vertical="center"/>
    </xf>
    <xf numFmtId="0" fontId="76" fillId="0" borderId="0" xfId="119" applyFont="1" applyAlignment="1">
      <alignment horizontal="left" vertical="center" wrapText="1"/>
    </xf>
    <xf numFmtId="0" fontId="76" fillId="0" borderId="0" xfId="126" applyFont="1" applyAlignment="1">
      <alignment horizontal="left"/>
    </xf>
    <xf numFmtId="43" fontId="76" fillId="0" borderId="0" xfId="196" applyFont="1" applyFill="1" applyAlignment="1"/>
    <xf numFmtId="0" fontId="76" fillId="0" borderId="24" xfId="119" applyFont="1" applyBorder="1" applyAlignment="1">
      <alignment horizontal="center" vertical="center" wrapText="1"/>
    </xf>
    <xf numFmtId="205" fontId="76" fillId="0" borderId="24" xfId="107" applyNumberFormat="1" applyFont="1" applyBorder="1" applyAlignment="1">
      <alignment horizontal="right" vertical="center" wrapText="1"/>
    </xf>
    <xf numFmtId="205" fontId="76" fillId="0" borderId="24" xfId="119" applyNumberFormat="1" applyFont="1" applyBorder="1" applyAlignment="1">
      <alignment horizontal="right" vertical="center" wrapText="1"/>
    </xf>
    <xf numFmtId="205" fontId="76" fillId="0" borderId="24" xfId="196" applyNumberFormat="1" applyFont="1" applyFill="1" applyBorder="1" applyAlignment="1">
      <alignment horizontal="right" vertical="center" wrapText="1"/>
    </xf>
    <xf numFmtId="0" fontId="76" fillId="0" borderId="24" xfId="126" applyFont="1" applyBorder="1" applyAlignment="1">
      <alignment horizontal="right" vertical="center"/>
    </xf>
    <xf numFmtId="0" fontId="76" fillId="0" borderId="55" xfId="126" applyFont="1" applyBorder="1" applyAlignment="1">
      <alignment horizontal="right" vertical="center"/>
    </xf>
    <xf numFmtId="205" fontId="76" fillId="0" borderId="18" xfId="126" applyNumberFormat="1" applyFont="1" applyBorder="1" applyAlignment="1">
      <alignment horizontal="right"/>
    </xf>
    <xf numFmtId="205" fontId="76" fillId="0" borderId="18" xfId="107" applyNumberFormat="1" applyFont="1" applyBorder="1" applyAlignment="1">
      <alignment horizontal="right" vertical="center" wrapText="1"/>
    </xf>
    <xf numFmtId="205" fontId="76" fillId="0" borderId="18" xfId="119" applyNumberFormat="1" applyFont="1" applyBorder="1" applyAlignment="1">
      <alignment horizontal="right" vertical="center" wrapText="1"/>
    </xf>
    <xf numFmtId="205" fontId="76" fillId="0" borderId="18" xfId="196" applyNumberFormat="1" applyFont="1" applyFill="1" applyBorder="1" applyAlignment="1">
      <alignment horizontal="right" vertical="center" wrapText="1"/>
    </xf>
    <xf numFmtId="0" fontId="76" fillId="0" borderId="18" xfId="126" applyFont="1" applyBorder="1" applyAlignment="1">
      <alignment horizontal="right" vertical="center"/>
    </xf>
    <xf numFmtId="0" fontId="76" fillId="0" borderId="56" xfId="126" applyFont="1" applyBorder="1" applyAlignment="1">
      <alignment horizontal="right" vertical="center"/>
    </xf>
    <xf numFmtId="205" fontId="76" fillId="0" borderId="129" xfId="126" applyNumberFormat="1" applyFont="1" applyBorder="1" applyAlignment="1">
      <alignment horizontal="right"/>
    </xf>
    <xf numFmtId="205" fontId="76" fillId="0" borderId="129" xfId="107" applyNumberFormat="1" applyFont="1" applyBorder="1" applyAlignment="1">
      <alignment horizontal="right" vertical="center" wrapText="1"/>
    </xf>
    <xf numFmtId="205" fontId="76" fillId="0" borderId="129" xfId="119" applyNumberFormat="1" applyFont="1" applyBorder="1" applyAlignment="1">
      <alignment horizontal="right" vertical="center" wrapText="1"/>
    </xf>
    <xf numFmtId="0" fontId="76" fillId="0" borderId="142" xfId="126" applyFont="1" applyBorder="1" applyAlignment="1">
      <alignment horizontal="right" vertical="center"/>
    </xf>
    <xf numFmtId="205" fontId="76" fillId="0" borderId="143" xfId="126" applyNumberFormat="1" applyFont="1" applyBorder="1" applyAlignment="1">
      <alignment horizontal="right"/>
    </xf>
    <xf numFmtId="205" fontId="76" fillId="0" borderId="143" xfId="119" applyNumberFormat="1" applyFont="1" applyBorder="1" applyAlignment="1">
      <alignment horizontal="right" vertical="center" wrapText="1"/>
    </xf>
    <xf numFmtId="205" fontId="76" fillId="0" borderId="27" xfId="119" applyNumberFormat="1" applyFont="1" applyBorder="1" applyAlignment="1">
      <alignment horizontal="right" vertical="center" wrapText="1"/>
    </xf>
    <xf numFmtId="205" fontId="76" fillId="0" borderId="24" xfId="126" applyNumberFormat="1" applyFont="1" applyBorder="1" applyAlignment="1">
      <alignment horizontal="right"/>
    </xf>
    <xf numFmtId="0" fontId="76" fillId="0" borderId="74" xfId="126" applyFont="1" applyBorder="1" applyAlignment="1">
      <alignment horizontal="right" vertical="center"/>
    </xf>
    <xf numFmtId="205" fontId="76" fillId="0" borderId="18" xfId="126" applyNumberFormat="1" applyFont="1" applyBorder="1" applyAlignment="1">
      <alignment horizontal="right" vertical="center"/>
    </xf>
    <xf numFmtId="205" fontId="76" fillId="0" borderId="24" xfId="126" applyNumberFormat="1" applyFont="1" applyBorder="1" applyAlignment="1">
      <alignment horizontal="right" vertical="center"/>
    </xf>
    <xf numFmtId="205" fontId="76" fillId="0" borderId="143" xfId="107" applyNumberFormat="1" applyFont="1" applyBorder="1" applyAlignment="1">
      <alignment horizontal="right" vertical="center" wrapText="1"/>
    </xf>
    <xf numFmtId="0" fontId="76" fillId="0" borderId="58" xfId="107" applyFont="1" applyBorder="1" applyAlignment="1">
      <alignment horizontal="center" vertical="center"/>
    </xf>
    <xf numFmtId="0" fontId="76" fillId="0" borderId="34" xfId="126" applyFont="1" applyBorder="1">
      <alignment vertical="center"/>
    </xf>
    <xf numFmtId="205" fontId="76" fillId="0" borderId="153" xfId="126" applyNumberFormat="1" applyFont="1" applyBorder="1" applyAlignment="1">
      <alignment horizontal="right"/>
    </xf>
    <xf numFmtId="205" fontId="76" fillId="0" borderId="153" xfId="107" applyNumberFormat="1" applyFont="1" applyBorder="1" applyAlignment="1">
      <alignment horizontal="right" vertical="center" wrapText="1"/>
    </xf>
    <xf numFmtId="205" fontId="76" fillId="0" borderId="153" xfId="119" applyNumberFormat="1" applyFont="1" applyBorder="1" applyAlignment="1">
      <alignment horizontal="right" vertical="center" wrapText="1"/>
    </xf>
    <xf numFmtId="205" fontId="76" fillId="0" borderId="34" xfId="119" applyNumberFormat="1" applyFont="1" applyBorder="1" applyAlignment="1">
      <alignment horizontal="right" vertical="center" wrapText="1"/>
    </xf>
    <xf numFmtId="0" fontId="76" fillId="0" borderId="34" xfId="126" applyFont="1" applyBorder="1" applyAlignment="1">
      <alignment horizontal="right" vertical="center"/>
    </xf>
    <xf numFmtId="0" fontId="76" fillId="0" borderId="160" xfId="126" applyFont="1" applyBorder="1" applyAlignment="1">
      <alignment horizontal="right" vertical="center"/>
    </xf>
    <xf numFmtId="0" fontId="76" fillId="0" borderId="156" xfId="107" applyFont="1" applyBorder="1" applyAlignment="1">
      <alignment horizontal="center" vertical="center"/>
    </xf>
    <xf numFmtId="205" fontId="76" fillId="0" borderId="152" xfId="126" applyNumberFormat="1" applyFont="1" applyBorder="1" applyAlignment="1">
      <alignment horizontal="right" vertical="center"/>
    </xf>
    <xf numFmtId="205" fontId="76" fillId="0" borderId="152" xfId="196" applyNumberFormat="1" applyFont="1" applyFill="1" applyBorder="1" applyAlignment="1">
      <alignment horizontal="right" vertical="center" wrapText="1"/>
    </xf>
    <xf numFmtId="0" fontId="76" fillId="0" borderId="157" xfId="107" applyFont="1" applyBorder="1" applyAlignment="1">
      <alignment horizontal="center" vertical="center"/>
    </xf>
    <xf numFmtId="205" fontId="76" fillId="0" borderId="129" xfId="196" applyNumberFormat="1" applyFont="1" applyFill="1" applyBorder="1" applyAlignment="1">
      <alignment horizontal="right" vertical="center" wrapText="1"/>
    </xf>
    <xf numFmtId="0" fontId="76" fillId="0" borderId="27" xfId="126" applyFont="1" applyBorder="1" applyAlignment="1">
      <alignment vertical="center" wrapText="1"/>
    </xf>
    <xf numFmtId="205" fontId="76" fillId="0" borderId="143" xfId="196" applyNumberFormat="1" applyFont="1" applyFill="1" applyBorder="1" applyAlignment="1">
      <alignment horizontal="right" vertical="center" wrapText="1"/>
    </xf>
    <xf numFmtId="205" fontId="76" fillId="0" borderId="152" xfId="119" applyNumberFormat="1" applyFont="1" applyBorder="1" applyAlignment="1">
      <alignment horizontal="right" vertical="center" wrapText="1"/>
    </xf>
    <xf numFmtId="205" fontId="76" fillId="0" borderId="129" xfId="126" applyNumberFormat="1" applyFont="1" applyBorder="1" applyAlignment="1">
      <alignment horizontal="right" vertical="center"/>
    </xf>
    <xf numFmtId="205" fontId="76" fillId="0" borderId="143" xfId="126" applyNumberFormat="1" applyFont="1" applyBorder="1" applyAlignment="1">
      <alignment horizontal="right" vertical="center"/>
    </xf>
    <xf numFmtId="0" fontId="76" fillId="0" borderId="161" xfId="107" applyFont="1" applyBorder="1" applyAlignment="1">
      <alignment horizontal="center" vertical="center"/>
    </xf>
    <xf numFmtId="205" fontId="76" fillId="0" borderId="34" xfId="196" applyNumberFormat="1" applyFont="1" applyFill="1" applyBorder="1" applyAlignment="1">
      <alignment horizontal="right" vertical="center" wrapText="1"/>
    </xf>
    <xf numFmtId="205" fontId="76" fillId="0" borderId="153" xfId="126" applyNumberFormat="1" applyFont="1" applyBorder="1" applyAlignment="1">
      <alignment horizontal="right" vertical="center"/>
    </xf>
    <xf numFmtId="205" fontId="76" fillId="0" borderId="153" xfId="196" applyNumberFormat="1" applyFont="1" applyFill="1" applyBorder="1" applyAlignment="1">
      <alignment horizontal="right" vertical="center" wrapText="1"/>
    </xf>
    <xf numFmtId="0" fontId="76" fillId="0" borderId="33" xfId="107" applyFont="1" applyBorder="1" applyAlignment="1">
      <alignment horizontal="center" vertical="center"/>
    </xf>
    <xf numFmtId="205" fontId="76" fillId="0" borderId="158" xfId="119" applyNumberFormat="1" applyFont="1" applyBorder="1" applyAlignment="1">
      <alignment horizontal="right" vertical="center" wrapText="1"/>
    </xf>
    <xf numFmtId="49" fontId="111" fillId="0" borderId="27" xfId="119" applyNumberFormat="1" applyFont="1" applyBorder="1" applyAlignment="1">
      <alignment horizontal="center" vertical="center" wrapText="1"/>
    </xf>
    <xf numFmtId="0" fontId="111" fillId="0" borderId="56" xfId="126" applyFont="1" applyBorder="1" applyAlignment="1">
      <alignment horizontal="center" vertical="center"/>
    </xf>
    <xf numFmtId="205" fontId="111" fillId="0" borderId="158" xfId="196" applyNumberFormat="1" applyFont="1" applyFill="1" applyBorder="1" applyAlignment="1">
      <alignment vertical="center" wrapText="1"/>
    </xf>
    <xf numFmtId="205" fontId="111" fillId="0" borderId="129" xfId="196" applyNumberFormat="1" applyFont="1" applyFill="1" applyBorder="1" applyAlignment="1">
      <alignment vertical="center" wrapText="1"/>
    </xf>
    <xf numFmtId="205" fontId="76" fillId="0" borderId="142" xfId="119" applyNumberFormat="1" applyFont="1" applyBorder="1" applyAlignment="1">
      <alignment horizontal="right" vertical="center" wrapText="1"/>
    </xf>
    <xf numFmtId="205" fontId="111" fillId="0" borderId="143" xfId="119" applyNumberFormat="1" applyFont="1" applyBorder="1" applyAlignment="1">
      <alignment vertical="center" wrapText="1"/>
    </xf>
    <xf numFmtId="0" fontId="111" fillId="0" borderId="57" xfId="107" applyFont="1" applyBorder="1" applyAlignment="1">
      <alignment horizontal="center" vertical="center"/>
    </xf>
    <xf numFmtId="205" fontId="111" fillId="0" borderId="24" xfId="126" applyNumberFormat="1" applyFont="1" applyBorder="1" applyAlignment="1">
      <alignment horizontal="right"/>
    </xf>
    <xf numFmtId="205" fontId="111" fillId="0" borderId="24" xfId="107" applyNumberFormat="1" applyFont="1" applyBorder="1" applyAlignment="1">
      <alignment horizontal="right" vertical="center" wrapText="1"/>
    </xf>
    <xf numFmtId="205" fontId="111" fillId="0" borderId="24" xfId="119" applyNumberFormat="1" applyFont="1" applyBorder="1" applyAlignment="1">
      <alignment horizontal="left" vertical="center" wrapText="1"/>
    </xf>
    <xf numFmtId="205" fontId="111" fillId="0" borderId="24" xfId="119" applyNumberFormat="1" applyFont="1" applyBorder="1" applyAlignment="1">
      <alignment horizontal="right" vertical="center" wrapText="1"/>
    </xf>
    <xf numFmtId="205" fontId="111" fillId="0" borderId="24" xfId="196" applyNumberFormat="1" applyFont="1" applyFill="1" applyBorder="1" applyAlignment="1">
      <alignment horizontal="right" vertical="center" wrapText="1"/>
    </xf>
    <xf numFmtId="0" fontId="75" fillId="0" borderId="24" xfId="126" applyFont="1" applyBorder="1" applyAlignment="1">
      <alignment horizontal="right" vertical="center"/>
    </xf>
    <xf numFmtId="0" fontId="75" fillId="0" borderId="55" xfId="126" applyFont="1" applyBorder="1" applyAlignment="1">
      <alignment horizontal="right" vertical="center"/>
    </xf>
    <xf numFmtId="205" fontId="111" fillId="0" borderId="18" xfId="126" applyNumberFormat="1" applyFont="1" applyBorder="1" applyAlignment="1">
      <alignment horizontal="right"/>
    </xf>
    <xf numFmtId="205" fontId="111" fillId="0" borderId="18" xfId="107" applyNumberFormat="1" applyFont="1" applyBorder="1" applyAlignment="1">
      <alignment horizontal="right" vertical="center" wrapText="1"/>
    </xf>
    <xf numFmtId="205" fontId="111" fillId="0" borderId="18" xfId="119" applyNumberFormat="1" applyFont="1" applyBorder="1" applyAlignment="1">
      <alignment horizontal="left" vertical="center" wrapText="1"/>
    </xf>
    <xf numFmtId="205" fontId="111" fillId="0" borderId="18" xfId="119" applyNumberFormat="1" applyFont="1" applyBorder="1" applyAlignment="1">
      <alignment horizontal="right" vertical="center" wrapText="1"/>
    </xf>
    <xf numFmtId="205" fontId="111" fillId="0" borderId="18" xfId="196" applyNumberFormat="1" applyFont="1" applyFill="1" applyBorder="1" applyAlignment="1">
      <alignment horizontal="right" vertical="center" wrapText="1"/>
    </xf>
    <xf numFmtId="0" fontId="75" fillId="0" borderId="18" xfId="126" applyFont="1" applyBorder="1" applyAlignment="1">
      <alignment horizontal="right" vertical="center"/>
    </xf>
    <xf numFmtId="0" fontId="75" fillId="0" borderId="56" xfId="126" applyFont="1" applyBorder="1" applyAlignment="1">
      <alignment horizontal="right" vertical="center"/>
    </xf>
    <xf numFmtId="0" fontId="75" fillId="0" borderId="18" xfId="126" applyFont="1" applyBorder="1" applyAlignment="1">
      <alignment horizontal="center" vertical="center" wrapText="1"/>
    </xf>
    <xf numFmtId="205" fontId="111" fillId="0" borderId="129" xfId="119" applyNumberFormat="1" applyFont="1" applyBorder="1" applyAlignment="1">
      <alignment horizontal="right" vertical="center" wrapText="1"/>
    </xf>
    <xf numFmtId="205" fontId="111" fillId="0" borderId="129" xfId="119" applyNumberFormat="1" applyFont="1" applyBorder="1" applyAlignment="1">
      <alignment vertical="center" wrapText="1"/>
    </xf>
    <xf numFmtId="205" fontId="111" fillId="0" borderId="142" xfId="119" applyNumberFormat="1" applyFont="1" applyBorder="1" applyAlignment="1">
      <alignment horizontal="right" vertical="center" wrapText="1"/>
    </xf>
    <xf numFmtId="205" fontId="111" fillId="0" borderId="15" xfId="126" applyNumberFormat="1" applyFont="1" applyBorder="1" applyAlignment="1">
      <alignment horizontal="right"/>
    </xf>
    <xf numFmtId="205" fontId="111" fillId="0" borderId="15" xfId="107" applyNumberFormat="1" applyFont="1" applyBorder="1" applyAlignment="1">
      <alignment horizontal="right" vertical="center" wrapText="1"/>
    </xf>
    <xf numFmtId="205" fontId="111" fillId="0" borderId="15" xfId="119" applyNumberFormat="1" applyFont="1" applyBorder="1" applyAlignment="1">
      <alignment horizontal="left" vertical="center" wrapText="1"/>
    </xf>
    <xf numFmtId="205" fontId="111" fillId="0" borderId="15" xfId="119" applyNumberFormat="1" applyFont="1" applyBorder="1" applyAlignment="1">
      <alignment horizontal="right" vertical="center" wrapText="1"/>
    </xf>
    <xf numFmtId="205" fontId="111" fillId="0" borderId="15" xfId="196" applyNumberFormat="1" applyFont="1" applyFill="1" applyBorder="1" applyAlignment="1">
      <alignment horizontal="right" vertical="center" wrapText="1"/>
    </xf>
    <xf numFmtId="0" fontId="75" fillId="0" borderId="15" xfId="126" applyFont="1" applyBorder="1" applyAlignment="1">
      <alignment horizontal="right" vertical="center"/>
    </xf>
    <xf numFmtId="0" fontId="75" fillId="0" borderId="74" xfId="126" applyFont="1" applyBorder="1" applyAlignment="1">
      <alignment horizontal="right" vertical="center"/>
    </xf>
    <xf numFmtId="205" fontId="111" fillId="0" borderId="143" xfId="119" applyNumberFormat="1" applyFont="1" applyBorder="1" applyAlignment="1">
      <alignment horizontal="right" vertical="center" wrapText="1"/>
    </xf>
    <xf numFmtId="205" fontId="111" fillId="0" borderId="144" xfId="119" applyNumberFormat="1" applyFont="1" applyBorder="1" applyAlignment="1">
      <alignment horizontal="right" vertical="center" wrapText="1"/>
    </xf>
    <xf numFmtId="205" fontId="111" fillId="0" borderId="152" xfId="126" applyNumberFormat="1" applyFont="1" applyBorder="1">
      <alignment vertical="center"/>
    </xf>
    <xf numFmtId="205" fontId="111" fillId="0" borderId="152" xfId="196" applyNumberFormat="1" applyFont="1" applyFill="1" applyBorder="1" applyAlignment="1">
      <alignment vertical="center" wrapText="1"/>
    </xf>
    <xf numFmtId="0" fontId="111" fillId="0" borderId="145" xfId="107" applyFont="1" applyBorder="1" applyAlignment="1">
      <alignment horizontal="center" vertical="center"/>
    </xf>
    <xf numFmtId="205" fontId="76" fillId="0" borderId="146" xfId="126" applyNumberFormat="1" applyFont="1" applyBorder="1" applyAlignment="1">
      <alignment horizontal="right"/>
    </xf>
    <xf numFmtId="205" fontId="76" fillId="0" borderId="146" xfId="107" applyNumberFormat="1" applyFont="1" applyBorder="1" applyAlignment="1">
      <alignment horizontal="right" vertical="center" wrapText="1"/>
    </xf>
    <xf numFmtId="205" fontId="76" fillId="0" borderId="146" xfId="119" applyNumberFormat="1" applyFont="1" applyBorder="1" applyAlignment="1">
      <alignment horizontal="right" vertical="center" wrapText="1"/>
    </xf>
    <xf numFmtId="205" fontId="76" fillId="0" borderId="16" xfId="119" applyNumberFormat="1" applyFont="1" applyBorder="1" applyAlignment="1">
      <alignment horizontal="right" vertical="center" wrapText="1"/>
    </xf>
    <xf numFmtId="205" fontId="76" fillId="0" borderId="147" xfId="119" applyNumberFormat="1" applyFont="1" applyBorder="1" applyAlignment="1">
      <alignment horizontal="right" vertical="center" wrapText="1"/>
    </xf>
    <xf numFmtId="0" fontId="111" fillId="0" borderId="132" xfId="107" applyFont="1" applyBorder="1" applyAlignment="1">
      <alignment horizontal="center" vertical="center"/>
    </xf>
    <xf numFmtId="0" fontId="76" fillId="0" borderId="149" xfId="126" applyFont="1" applyBorder="1">
      <alignment vertical="center"/>
    </xf>
    <xf numFmtId="205" fontId="76" fillId="0" borderId="150" xfId="126" applyNumberFormat="1" applyFont="1" applyBorder="1" applyAlignment="1">
      <alignment horizontal="right"/>
    </xf>
    <xf numFmtId="205" fontId="76" fillId="0" borderId="150" xfId="107" applyNumberFormat="1" applyFont="1" applyBorder="1" applyAlignment="1">
      <alignment horizontal="right" vertical="center" wrapText="1"/>
    </xf>
    <xf numFmtId="205" fontId="76" fillId="0" borderId="150" xfId="119" applyNumberFormat="1" applyFont="1" applyBorder="1" applyAlignment="1">
      <alignment horizontal="right" vertical="center" wrapText="1"/>
    </xf>
    <xf numFmtId="205" fontId="77" fillId="0" borderId="0" xfId="0" applyNumberFormat="1" applyFont="1"/>
    <xf numFmtId="205" fontId="111" fillId="0" borderId="150" xfId="196" applyNumberFormat="1" applyFont="1" applyFill="1" applyBorder="1" applyAlignment="1">
      <alignment vertical="center" wrapText="1"/>
    </xf>
    <xf numFmtId="0" fontId="76" fillId="0" borderId="149" xfId="126" applyFont="1" applyBorder="1" applyAlignment="1">
      <alignment horizontal="right" vertical="center"/>
    </xf>
    <xf numFmtId="0" fontId="76" fillId="0" borderId="155" xfId="126" applyFont="1" applyBorder="1" applyAlignment="1">
      <alignment horizontal="right" vertical="center"/>
    </xf>
    <xf numFmtId="205" fontId="76" fillId="0" borderId="142" xfId="196" applyNumberFormat="1" applyFont="1" applyFill="1" applyBorder="1" applyAlignment="1">
      <alignment horizontal="right" vertical="center" wrapText="1"/>
    </xf>
    <xf numFmtId="205" fontId="111" fillId="0" borderId="143" xfId="196" applyNumberFormat="1" applyFont="1" applyFill="1" applyBorder="1" applyAlignment="1">
      <alignment vertical="center" wrapText="1"/>
    </xf>
    <xf numFmtId="205" fontId="111" fillId="0" borderId="152" xfId="119" applyNumberFormat="1" applyFont="1" applyBorder="1" applyAlignment="1">
      <alignment vertical="center" wrapText="1"/>
    </xf>
    <xf numFmtId="205" fontId="111" fillId="0" borderId="129" xfId="126" applyNumberFormat="1" applyFont="1" applyBorder="1">
      <alignment vertical="center"/>
    </xf>
    <xf numFmtId="205" fontId="76" fillId="0" borderId="142" xfId="126" applyNumberFormat="1" applyFont="1" applyBorder="1" applyAlignment="1">
      <alignment horizontal="right" vertical="center"/>
    </xf>
    <xf numFmtId="205" fontId="76" fillId="0" borderId="146" xfId="126" applyNumberFormat="1" applyFont="1" applyBorder="1" applyAlignment="1">
      <alignment horizontal="right" vertical="center"/>
    </xf>
    <xf numFmtId="205" fontId="76" fillId="0" borderId="146" xfId="196" applyNumberFormat="1" applyFont="1" applyFill="1" applyBorder="1" applyAlignment="1">
      <alignment horizontal="right" vertical="center" wrapText="1"/>
    </xf>
    <xf numFmtId="205" fontId="76" fillId="0" borderId="147" xfId="196" applyNumberFormat="1" applyFont="1" applyFill="1" applyBorder="1" applyAlignment="1">
      <alignment horizontal="right" vertical="center" wrapText="1"/>
    </xf>
    <xf numFmtId="205" fontId="76" fillId="0" borderId="149" xfId="196" applyNumberFormat="1" applyFont="1" applyFill="1" applyBorder="1" applyAlignment="1">
      <alignment horizontal="right" vertical="center" wrapText="1"/>
    </xf>
    <xf numFmtId="205" fontId="76" fillId="0" borderId="150" xfId="126" applyNumberFormat="1" applyFont="1" applyBorder="1" applyAlignment="1">
      <alignment horizontal="right" vertical="center"/>
    </xf>
    <xf numFmtId="205" fontId="76" fillId="0" borderId="150" xfId="196" applyNumberFormat="1" applyFont="1" applyFill="1" applyBorder="1" applyAlignment="1">
      <alignment horizontal="right" vertical="center" wrapText="1"/>
    </xf>
    <xf numFmtId="205" fontId="76" fillId="0" borderId="151" xfId="196" applyNumberFormat="1" applyFont="1" applyFill="1" applyBorder="1" applyAlignment="1">
      <alignment horizontal="right" vertical="center" wrapText="1"/>
    </xf>
    <xf numFmtId="205" fontId="76" fillId="0" borderId="159" xfId="196" applyNumberFormat="1" applyFont="1" applyFill="1" applyBorder="1" applyAlignment="1">
      <alignment horizontal="right" vertical="center" wrapText="1"/>
    </xf>
    <xf numFmtId="0" fontId="93" fillId="0" borderId="0" xfId="0" applyFont="1"/>
    <xf numFmtId="205" fontId="76" fillId="0" borderId="24" xfId="107" applyNumberFormat="1" applyFont="1" applyBorder="1" applyAlignment="1">
      <alignment horizontal="center" vertical="center" wrapText="1"/>
    </xf>
    <xf numFmtId="205" fontId="76" fillId="0" borderId="24" xfId="119" applyNumberFormat="1" applyFont="1" applyBorder="1" applyAlignment="1">
      <alignment horizontal="center" vertical="center" wrapText="1"/>
    </xf>
    <xf numFmtId="179" fontId="76" fillId="0" borderId="24" xfId="119" applyNumberFormat="1" applyFont="1" applyBorder="1" applyAlignment="1">
      <alignment vertical="center" wrapText="1"/>
    </xf>
    <xf numFmtId="205" fontId="76" fillId="0" borderId="24" xfId="196" applyNumberFormat="1" applyFont="1" applyFill="1" applyBorder="1" applyAlignment="1">
      <alignment horizontal="center" vertical="center" wrapText="1"/>
    </xf>
    <xf numFmtId="205" fontId="76" fillId="0" borderId="18" xfId="107" applyNumberFormat="1" applyFont="1" applyBorder="1" applyAlignment="1">
      <alignment horizontal="center" vertical="center" wrapText="1"/>
    </xf>
    <xf numFmtId="205" fontId="76" fillId="0" borderId="18" xfId="119" applyNumberFormat="1" applyFont="1" applyBorder="1" applyAlignment="1">
      <alignment horizontal="center" vertical="center" wrapText="1"/>
    </xf>
    <xf numFmtId="179" fontId="76" fillId="0" borderId="18" xfId="119" applyNumberFormat="1" applyFont="1" applyBorder="1" applyAlignment="1">
      <alignment vertical="center" wrapText="1"/>
    </xf>
    <xf numFmtId="205" fontId="76" fillId="0" borderId="18" xfId="196" applyNumberFormat="1" applyFont="1" applyFill="1" applyBorder="1" applyAlignment="1">
      <alignment horizontal="center" vertical="center" wrapText="1"/>
    </xf>
    <xf numFmtId="205" fontId="76" fillId="0" borderId="129" xfId="107" applyNumberFormat="1" applyFont="1" applyBorder="1" applyAlignment="1">
      <alignment horizontal="center" vertical="center" wrapText="1"/>
    </xf>
    <xf numFmtId="205" fontId="76" fillId="0" borderId="129" xfId="119" applyNumberFormat="1" applyFont="1" applyBorder="1" applyAlignment="1">
      <alignment horizontal="center" vertical="center" wrapText="1"/>
    </xf>
    <xf numFmtId="205" fontId="76" fillId="0" borderId="129" xfId="196" applyNumberFormat="1" applyFont="1" applyFill="1" applyBorder="1" applyAlignment="1">
      <alignment horizontal="center" vertical="center" wrapText="1"/>
    </xf>
    <xf numFmtId="205" fontId="76" fillId="0" borderId="142" xfId="119" applyNumberFormat="1" applyFont="1" applyBorder="1" applyAlignment="1">
      <alignment vertical="center" wrapText="1"/>
    </xf>
    <xf numFmtId="180" fontId="76" fillId="0" borderId="27" xfId="119" applyNumberFormat="1" applyFont="1" applyBorder="1" applyAlignment="1">
      <alignment vertical="center" wrapText="1"/>
    </xf>
    <xf numFmtId="179" fontId="76" fillId="0" borderId="27" xfId="119" applyNumberFormat="1" applyFont="1" applyBorder="1" applyAlignment="1">
      <alignment vertical="center" wrapText="1"/>
    </xf>
    <xf numFmtId="205" fontId="76" fillId="0" borderId="144" xfId="119" applyNumberFormat="1" applyFont="1" applyBorder="1" applyAlignment="1">
      <alignment vertical="center" wrapText="1"/>
    </xf>
    <xf numFmtId="205" fontId="76" fillId="0" borderId="143" xfId="107" applyNumberFormat="1" applyFont="1" applyBorder="1" applyAlignment="1">
      <alignment vertical="center" wrapText="1"/>
    </xf>
    <xf numFmtId="179" fontId="76" fillId="0" borderId="34" xfId="119" applyNumberFormat="1" applyFont="1" applyBorder="1" applyAlignment="1">
      <alignment vertical="center" wrapText="1"/>
    </xf>
    <xf numFmtId="205" fontId="76" fillId="0" borderId="154" xfId="119" applyNumberFormat="1" applyFont="1" applyBorder="1" applyAlignment="1">
      <alignment vertical="center" wrapText="1"/>
    </xf>
    <xf numFmtId="0" fontId="75" fillId="0" borderId="18" xfId="126" applyFont="1" applyBorder="1" applyAlignment="1">
      <alignment vertical="center" wrapText="1"/>
    </xf>
    <xf numFmtId="205" fontId="76" fillId="0" borderId="143" xfId="126" applyNumberFormat="1" applyFont="1" applyBorder="1">
      <alignment vertical="center"/>
    </xf>
    <xf numFmtId="179" fontId="76" fillId="0" borderId="34" xfId="196" applyNumberFormat="1" applyFont="1" applyFill="1" applyBorder="1" applyAlignment="1">
      <alignment vertical="center" wrapText="1"/>
    </xf>
    <xf numFmtId="43" fontId="76" fillId="0" borderId="0" xfId="196" applyFont="1" applyFill="1" applyAlignment="1" applyProtection="1">
      <alignment horizontal="left" vertical="center"/>
      <protection locked="0"/>
    </xf>
    <xf numFmtId="43" fontId="76" fillId="0" borderId="0" xfId="196" applyFont="1" applyFill="1" applyAlignment="1">
      <alignment horizontal="center" vertical="center" wrapText="1"/>
    </xf>
    <xf numFmtId="43" fontId="76" fillId="0" borderId="0" xfId="196" applyFont="1" applyFill="1" applyAlignment="1" applyProtection="1">
      <alignment horizontal="left" vertical="center"/>
    </xf>
    <xf numFmtId="43" fontId="76" fillId="0" borderId="0" xfId="196" applyFont="1" applyFill="1" applyAlignment="1" applyProtection="1">
      <alignment horizontal="center" vertical="center" wrapText="1"/>
      <protection locked="0"/>
    </xf>
    <xf numFmtId="43" fontId="76" fillId="0" borderId="0" xfId="196" applyFont="1" applyFill="1" applyBorder="1" applyAlignment="1" applyProtection="1">
      <alignment horizontal="left" vertical="center"/>
    </xf>
    <xf numFmtId="0" fontId="111" fillId="0" borderId="0" xfId="107" applyFont="1"/>
    <xf numFmtId="0" fontId="75" fillId="0" borderId="0" xfId="0" applyFont="1" applyAlignment="1">
      <alignment horizontal="center"/>
    </xf>
    <xf numFmtId="205" fontId="111" fillId="0" borderId="14" xfId="119" applyNumberFormat="1" applyFont="1" applyBorder="1" applyAlignment="1">
      <alignment vertical="center" wrapText="1"/>
    </xf>
    <xf numFmtId="205" fontId="111" fillId="0" borderId="18" xfId="119" applyNumberFormat="1" applyFont="1" applyBorder="1" applyAlignment="1">
      <alignment vertical="center" wrapText="1"/>
    </xf>
    <xf numFmtId="205" fontId="76" fillId="0" borderId="68" xfId="107" applyNumberFormat="1" applyFont="1" applyBorder="1" applyAlignment="1">
      <alignment vertical="center" wrapText="1"/>
    </xf>
    <xf numFmtId="205" fontId="111" fillId="0" borderId="15" xfId="126" applyNumberFormat="1" applyFont="1" applyBorder="1" applyAlignment="1"/>
    <xf numFmtId="205" fontId="111" fillId="0" borderId="15" xfId="107" applyNumberFormat="1" applyFont="1" applyBorder="1" applyAlignment="1">
      <alignment vertical="center" wrapText="1"/>
    </xf>
    <xf numFmtId="205" fontId="76" fillId="0" borderId="15" xfId="107" applyNumberFormat="1" applyFont="1" applyBorder="1" applyAlignment="1">
      <alignment vertical="center" wrapText="1"/>
    </xf>
    <xf numFmtId="205" fontId="111" fillId="0" borderId="15" xfId="119" applyNumberFormat="1" applyFont="1" applyBorder="1" applyAlignment="1">
      <alignment vertical="center" wrapText="1"/>
    </xf>
    <xf numFmtId="205" fontId="111" fillId="0" borderId="15" xfId="196" applyNumberFormat="1" applyFont="1" applyFill="1" applyBorder="1" applyAlignment="1">
      <alignment vertical="center" wrapText="1"/>
    </xf>
    <xf numFmtId="205" fontId="75" fillId="0" borderId="15" xfId="119" applyNumberFormat="1" applyFont="1" applyBorder="1" applyAlignment="1">
      <alignment vertical="center" wrapText="1"/>
    </xf>
    <xf numFmtId="205" fontId="111" fillId="0" borderId="18" xfId="126" applyNumberFormat="1" applyFont="1" applyBorder="1" applyAlignment="1"/>
    <xf numFmtId="205" fontId="111" fillId="0" borderId="18" xfId="107" applyNumberFormat="1" applyFont="1" applyBorder="1" applyAlignment="1">
      <alignment vertical="center" wrapText="1"/>
    </xf>
    <xf numFmtId="205" fontId="111" fillId="0" borderId="18" xfId="196" applyNumberFormat="1" applyFont="1" applyFill="1" applyBorder="1" applyAlignment="1">
      <alignment vertical="center" wrapText="1"/>
    </xf>
    <xf numFmtId="205" fontId="75" fillId="0" borderId="18" xfId="119" applyNumberFormat="1" applyFont="1" applyBorder="1" applyAlignment="1">
      <alignment vertical="center" wrapText="1"/>
    </xf>
    <xf numFmtId="205" fontId="76" fillId="0" borderId="147" xfId="119" applyNumberFormat="1" applyFont="1" applyBorder="1" applyAlignment="1">
      <alignment vertical="center" wrapText="1"/>
    </xf>
    <xf numFmtId="205" fontId="76" fillId="0" borderId="151" xfId="119" applyNumberFormat="1" applyFont="1" applyBorder="1" applyAlignment="1">
      <alignment vertical="center" wrapText="1"/>
    </xf>
    <xf numFmtId="0" fontId="111" fillId="0" borderId="65" xfId="107" applyFont="1" applyBorder="1" applyAlignment="1">
      <alignment horizontal="center" vertical="center"/>
    </xf>
    <xf numFmtId="205" fontId="111" fillId="0" borderId="146" xfId="126" applyNumberFormat="1" applyFont="1" applyBorder="1">
      <alignment vertical="center"/>
    </xf>
    <xf numFmtId="205" fontId="111" fillId="0" borderId="146" xfId="196" applyNumberFormat="1" applyFont="1" applyFill="1" applyBorder="1" applyAlignment="1">
      <alignment vertical="center" wrapText="1"/>
    </xf>
    <xf numFmtId="205" fontId="111" fillId="0" borderId="150" xfId="126" applyNumberFormat="1" applyFont="1" applyBorder="1">
      <alignment vertical="center"/>
    </xf>
    <xf numFmtId="0" fontId="111" fillId="0" borderId="58" xfId="107" applyFont="1" applyBorder="1" applyAlignment="1">
      <alignment horizontal="center" vertical="center"/>
    </xf>
    <xf numFmtId="0" fontId="111" fillId="0" borderId="207" xfId="107" applyFont="1" applyBorder="1" applyAlignment="1">
      <alignment horizontal="center" vertical="center"/>
    </xf>
    <xf numFmtId="0" fontId="76" fillId="0" borderId="165" xfId="126" applyFont="1" applyBorder="1">
      <alignment vertical="center"/>
    </xf>
    <xf numFmtId="0" fontId="76" fillId="27" borderId="0" xfId="51" applyFont="1" applyFill="1" applyAlignment="1" applyProtection="1">
      <alignment horizontal="left" vertical="center"/>
      <protection locked="0"/>
    </xf>
    <xf numFmtId="0" fontId="73" fillId="0" borderId="18" xfId="107" applyFont="1" applyBorder="1" applyAlignment="1">
      <alignment horizontal="center" vertical="center"/>
    </xf>
    <xf numFmtId="49" fontId="73" fillId="0" borderId="18" xfId="107" applyNumberFormat="1" applyFont="1" applyBorder="1" applyAlignment="1">
      <alignment horizontal="center" vertical="center"/>
    </xf>
    <xf numFmtId="197" fontId="73" fillId="0" borderId="130" xfId="107" applyNumberFormat="1" applyFont="1" applyBorder="1" applyAlignment="1" applyProtection="1">
      <alignment horizontal="left" vertical="center" wrapText="1"/>
      <protection locked="0"/>
    </xf>
    <xf numFmtId="182" fontId="79" fillId="0" borderId="18" xfId="107" applyNumberFormat="1" applyFont="1" applyBorder="1" applyAlignment="1" applyProtection="1">
      <alignment horizontal="right" vertical="center" wrapText="1"/>
      <protection locked="0"/>
    </xf>
    <xf numFmtId="197" fontId="73" fillId="0" borderId="0" xfId="107" applyNumberFormat="1" applyFont="1" applyAlignment="1" applyProtection="1">
      <alignment horizontal="left" vertical="center" wrapText="1"/>
      <protection locked="0"/>
    </xf>
    <xf numFmtId="218" fontId="79" fillId="0" borderId="18" xfId="107" applyNumberFormat="1" applyFont="1" applyBorder="1" applyAlignment="1" applyProtection="1">
      <alignment horizontal="left" vertical="center" wrapText="1"/>
      <protection locked="0"/>
    </xf>
    <xf numFmtId="198" fontId="79" fillId="0" borderId="18" xfId="107" applyNumberFormat="1" applyFont="1" applyBorder="1" applyAlignment="1" applyProtection="1">
      <alignment horizontal="right" vertical="center" wrapText="1"/>
      <protection locked="0"/>
    </xf>
    <xf numFmtId="201" fontId="79" fillId="0" borderId="18" xfId="107" applyNumberFormat="1" applyFont="1" applyBorder="1" applyAlignment="1" applyProtection="1">
      <alignment horizontal="right" vertical="center"/>
      <protection locked="0"/>
    </xf>
    <xf numFmtId="197" fontId="73" fillId="0" borderId="16" xfId="107" applyNumberFormat="1" applyFont="1" applyBorder="1" applyAlignment="1" applyProtection="1">
      <alignment horizontal="left" vertical="center" wrapText="1"/>
      <protection locked="0"/>
    </xf>
    <xf numFmtId="197" fontId="73" fillId="0" borderId="17" xfId="107" applyNumberFormat="1" applyFont="1" applyBorder="1" applyAlignment="1" applyProtection="1">
      <alignment horizontal="left" vertical="center" wrapText="1"/>
      <protection locked="0"/>
    </xf>
    <xf numFmtId="197" fontId="73" fillId="0" borderId="18" xfId="51" quotePrefix="1" applyNumberFormat="1" applyFont="1" applyBorder="1" applyAlignment="1" applyProtection="1">
      <alignment horizontal="left" vertical="center" wrapText="1"/>
      <protection locked="0"/>
    </xf>
    <xf numFmtId="182" fontId="79" fillId="0" borderId="18" xfId="51" quotePrefix="1" applyNumberFormat="1" applyFont="1" applyBorder="1" applyAlignment="1" applyProtection="1">
      <alignment horizontal="right" vertical="center" wrapText="1"/>
      <protection locked="0"/>
    </xf>
    <xf numFmtId="218" fontId="79" fillId="0" borderId="18" xfId="51" quotePrefix="1" applyNumberFormat="1" applyFont="1" applyBorder="1" applyAlignment="1" applyProtection="1">
      <alignment horizontal="left" vertical="center" wrapText="1"/>
      <protection locked="0"/>
    </xf>
    <xf numFmtId="197" fontId="73" fillId="0" borderId="18" xfId="51" applyNumberFormat="1" applyFont="1" applyBorder="1" applyAlignment="1" applyProtection="1">
      <alignment horizontal="left" vertical="center" wrapText="1"/>
      <protection locked="0"/>
    </xf>
    <xf numFmtId="198" fontId="79" fillId="0" borderId="18" xfId="51" applyNumberFormat="1" applyFont="1" applyBorder="1" applyAlignment="1" applyProtection="1">
      <alignment horizontal="right" vertical="center" wrapText="1"/>
      <protection locked="0"/>
    </xf>
    <xf numFmtId="0" fontId="76" fillId="26" borderId="68" xfId="107" applyFont="1" applyFill="1" applyBorder="1" applyAlignment="1">
      <alignment horizontal="center" vertical="center" wrapText="1"/>
    </xf>
    <xf numFmtId="0" fontId="76" fillId="26" borderId="186" xfId="107" applyFont="1" applyFill="1" applyBorder="1" applyAlignment="1">
      <alignment horizontal="center" vertical="center" wrapText="1"/>
    </xf>
    <xf numFmtId="0" fontId="76" fillId="26" borderId="18" xfId="107" applyFont="1" applyFill="1" applyBorder="1" applyAlignment="1">
      <alignment horizontal="center" vertical="center" wrapText="1"/>
    </xf>
    <xf numFmtId="0" fontId="76" fillId="26" borderId="187" xfId="107" applyFont="1" applyFill="1" applyBorder="1" applyAlignment="1">
      <alignment horizontal="center" vertical="center" wrapText="1"/>
    </xf>
    <xf numFmtId="0" fontId="73" fillId="0" borderId="0" xfId="107" applyFont="1" applyAlignment="1" applyProtection="1">
      <alignment vertical="center"/>
      <protection locked="0"/>
    </xf>
    <xf numFmtId="49" fontId="73" fillId="0" borderId="0" xfId="107" applyNumberFormat="1" applyFont="1" applyAlignment="1">
      <alignment horizontal="center" vertical="top"/>
    </xf>
    <xf numFmtId="0" fontId="76" fillId="0" borderId="0" xfId="51" applyFont="1" applyProtection="1">
      <alignment vertical="center"/>
      <protection locked="0"/>
    </xf>
    <xf numFmtId="0" fontId="76" fillId="0" borderId="14" xfId="107" applyFont="1" applyBorder="1" applyAlignment="1">
      <alignment horizontal="center" vertical="center" wrapText="1"/>
    </xf>
    <xf numFmtId="0" fontId="76" fillId="0" borderId="15" xfId="107" quotePrefix="1" applyFont="1" applyBorder="1" applyAlignment="1">
      <alignment horizontal="center" vertical="center" wrapText="1"/>
    </xf>
    <xf numFmtId="198" fontId="76" fillId="0" borderId="18" xfId="107" applyNumberFormat="1" applyFont="1" applyBorder="1" applyAlignment="1">
      <alignment horizontal="right" vertical="center"/>
    </xf>
    <xf numFmtId="183" fontId="76" fillId="0" borderId="18" xfId="107" applyNumberFormat="1" applyFont="1" applyBorder="1" applyAlignment="1">
      <alignment horizontal="right" vertical="center" wrapText="1"/>
    </xf>
    <xf numFmtId="198" fontId="76" fillId="29" borderId="129" xfId="107" applyNumberFormat="1" applyFont="1" applyFill="1" applyBorder="1" applyAlignment="1">
      <alignment horizontal="right" vertical="center"/>
    </xf>
    <xf numFmtId="0" fontId="76" fillId="0" borderId="18" xfId="107" applyFont="1" applyBorder="1" applyAlignment="1">
      <alignment horizontal="right" vertical="center"/>
    </xf>
    <xf numFmtId="197" fontId="76" fillId="0" borderId="18" xfId="107" applyNumberFormat="1" applyFont="1" applyBorder="1" applyAlignment="1">
      <alignment horizontal="left" vertical="center" wrapText="1"/>
    </xf>
    <xf numFmtId="0" fontId="76" fillId="0" borderId="18" xfId="107" applyFont="1" applyBorder="1" applyAlignment="1">
      <alignment horizontal="left" vertical="center" wrapText="1"/>
    </xf>
    <xf numFmtId="201" fontId="76" fillId="26" borderId="18" xfId="107" applyNumberFormat="1" applyFont="1" applyFill="1" applyBorder="1" applyAlignment="1">
      <alignment horizontal="right" vertical="center"/>
    </xf>
    <xf numFmtId="197" fontId="76" fillId="31" borderId="18" xfId="107" applyNumberFormat="1" applyFont="1" applyFill="1" applyBorder="1" applyAlignment="1">
      <alignment horizontal="left" vertical="center" wrapText="1"/>
    </xf>
    <xf numFmtId="183" fontId="76" fillId="0" borderId="18" xfId="107" applyNumberFormat="1" applyFont="1" applyBorder="1" applyAlignment="1">
      <alignment horizontal="right"/>
    </xf>
    <xf numFmtId="201" fontId="76" fillId="31" borderId="18" xfId="107" applyNumberFormat="1" applyFont="1" applyFill="1" applyBorder="1" applyAlignment="1">
      <alignment horizontal="right" vertical="center"/>
    </xf>
    <xf numFmtId="0" fontId="76" fillId="0" borderId="0" xfId="0" applyFont="1" applyAlignment="1">
      <alignment vertical="center"/>
    </xf>
    <xf numFmtId="0" fontId="76" fillId="0" borderId="0" xfId="159" applyFont="1" applyAlignment="1">
      <alignment vertical="center"/>
    </xf>
    <xf numFmtId="0" fontId="76" fillId="0" borderId="14" xfId="107" applyFont="1" applyBorder="1" applyAlignment="1">
      <alignment horizontal="center" vertical="center"/>
    </xf>
    <xf numFmtId="49" fontId="76" fillId="0" borderId="0" xfId="107" applyNumberFormat="1" applyFont="1" applyAlignment="1">
      <alignment horizontal="center" vertical="center" wrapText="1"/>
    </xf>
    <xf numFmtId="49" fontId="76" fillId="0" borderId="18" xfId="107" applyNumberFormat="1" applyFont="1" applyBorder="1" applyAlignment="1">
      <alignment horizontal="center" vertical="center"/>
    </xf>
    <xf numFmtId="197" fontId="76" fillId="0" borderId="130" xfId="107" applyNumberFormat="1" applyFont="1" applyBorder="1" applyAlignment="1">
      <alignment horizontal="left" vertical="center" wrapText="1"/>
    </xf>
    <xf numFmtId="197" fontId="76" fillId="0" borderId="0" xfId="107" applyNumberFormat="1" applyFont="1" applyAlignment="1">
      <alignment horizontal="left" vertical="center" wrapText="1"/>
    </xf>
    <xf numFmtId="197" fontId="76" fillId="0" borderId="18" xfId="107" applyNumberFormat="1" applyFont="1" applyBorder="1" applyAlignment="1">
      <alignment horizontal="center" vertical="center" wrapText="1"/>
    </xf>
    <xf numFmtId="198" fontId="76" fillId="0" borderId="18" xfId="107" applyNumberFormat="1" applyFont="1" applyBorder="1" applyAlignment="1">
      <alignment horizontal="right" vertical="center" wrapText="1"/>
    </xf>
    <xf numFmtId="183" fontId="76" fillId="0" borderId="18" xfId="181" applyNumberFormat="1" applyFont="1" applyFill="1" applyBorder="1" applyAlignment="1" applyProtection="1">
      <alignment horizontal="right" vertical="center" wrapText="1"/>
    </xf>
    <xf numFmtId="183" fontId="76" fillId="27" borderId="18" xfId="181" applyNumberFormat="1" applyFont="1" applyFill="1" applyBorder="1" applyAlignment="1" applyProtection="1">
      <alignment horizontal="right" vertical="center" wrapText="1"/>
    </xf>
    <xf numFmtId="197" fontId="76" fillId="0" borderId="16" xfId="107" applyNumberFormat="1" applyFont="1" applyBorder="1" applyAlignment="1" applyProtection="1">
      <alignment horizontal="left" vertical="center" wrapText="1"/>
      <protection locked="0"/>
    </xf>
    <xf numFmtId="197" fontId="76" fillId="0" borderId="17" xfId="107" applyNumberFormat="1" applyFont="1" applyBorder="1" applyAlignment="1" applyProtection="1">
      <alignment horizontal="left" vertical="center" wrapText="1"/>
      <protection locked="0"/>
    </xf>
    <xf numFmtId="197" fontId="76" fillId="0" borderId="130" xfId="107" applyNumberFormat="1" applyFont="1" applyBorder="1" applyAlignment="1" applyProtection="1">
      <alignment horizontal="left" vertical="center" wrapText="1"/>
      <protection locked="0"/>
    </xf>
    <xf numFmtId="197" fontId="76" fillId="0" borderId="18" xfId="107" applyNumberFormat="1" applyFont="1" applyBorder="1" applyAlignment="1" applyProtection="1">
      <alignment horizontal="left" vertical="center" wrapText="1"/>
      <protection locked="0"/>
    </xf>
    <xf numFmtId="197" fontId="76" fillId="0" borderId="18" xfId="107" applyNumberFormat="1" applyFont="1" applyBorder="1" applyAlignment="1" applyProtection="1">
      <alignment horizontal="center" vertical="center" wrapText="1"/>
      <protection locked="0"/>
    </xf>
    <xf numFmtId="198" fontId="76" fillId="0" borderId="18" xfId="107" applyNumberFormat="1" applyFont="1" applyBorder="1" applyAlignment="1" applyProtection="1">
      <alignment horizontal="right" vertical="center" wrapText="1"/>
      <protection locked="0"/>
    </xf>
    <xf numFmtId="197" fontId="76" fillId="0" borderId="18" xfId="0" quotePrefix="1" applyNumberFormat="1" applyFont="1" applyBorder="1" applyAlignment="1">
      <alignment horizontal="left" vertical="center" wrapText="1"/>
    </xf>
    <xf numFmtId="197" fontId="76" fillId="0" borderId="18" xfId="0" applyNumberFormat="1" applyFont="1" applyBorder="1" applyAlignment="1">
      <alignment horizontal="center" vertical="center" wrapText="1"/>
    </xf>
    <xf numFmtId="197" fontId="76" fillId="0" borderId="18" xfId="0" applyNumberFormat="1" applyFont="1" applyBorder="1" applyAlignment="1">
      <alignment horizontal="left" vertical="center" wrapText="1"/>
    </xf>
    <xf numFmtId="198" fontId="76" fillId="0" borderId="18" xfId="0" applyNumberFormat="1" applyFont="1" applyBorder="1" applyAlignment="1">
      <alignment horizontal="right" vertical="center" wrapText="1"/>
    </xf>
    <xf numFmtId="197" fontId="76" fillId="0" borderId="129" xfId="0" quotePrefix="1" applyNumberFormat="1" applyFont="1" applyBorder="1" applyAlignment="1">
      <alignment horizontal="left" vertical="center" wrapText="1"/>
    </xf>
    <xf numFmtId="197" fontId="76" fillId="0" borderId="129" xfId="0" applyNumberFormat="1" applyFont="1" applyBorder="1" applyAlignment="1">
      <alignment horizontal="center" vertical="center" wrapText="1"/>
    </xf>
    <xf numFmtId="197" fontId="76" fillId="0" borderId="129" xfId="0" applyNumberFormat="1" applyFont="1" applyBorder="1" applyAlignment="1">
      <alignment horizontal="left" vertical="center" wrapText="1"/>
    </xf>
    <xf numFmtId="0" fontId="76" fillId="0" borderId="0" xfId="107" applyFont="1" applyAlignment="1" applyProtection="1">
      <alignment vertical="center"/>
      <protection locked="0"/>
    </xf>
    <xf numFmtId="49" fontId="76" fillId="0" borderId="0" xfId="107" applyNumberFormat="1" applyFont="1" applyAlignment="1">
      <alignment horizontal="center" vertical="top"/>
    </xf>
    <xf numFmtId="0" fontId="76" fillId="0" borderId="0" xfId="107" applyFont="1" applyAlignment="1" applyProtection="1">
      <alignment horizontal="left" vertical="center"/>
      <protection locked="0"/>
    </xf>
    <xf numFmtId="0" fontId="80" fillId="0" borderId="18" xfId="107" quotePrefix="1" applyFont="1" applyBorder="1" applyAlignment="1">
      <alignment horizontal="center" vertical="center" wrapText="1"/>
    </xf>
    <xf numFmtId="0" fontId="72" fillId="0" borderId="18" xfId="148" applyFont="1" applyBorder="1" applyAlignment="1">
      <alignment horizontal="center" vertical="center" wrapText="1"/>
    </xf>
    <xf numFmtId="0" fontId="72" fillId="0" borderId="18" xfId="107" applyFont="1" applyBorder="1" applyAlignment="1">
      <alignment horizontal="left" vertical="center" wrapText="1"/>
    </xf>
    <xf numFmtId="198" fontId="72" fillId="0" borderId="18" xfId="107" applyNumberFormat="1" applyFont="1" applyBorder="1" applyAlignment="1">
      <alignment horizontal="right" vertical="center" wrapText="1"/>
    </xf>
    <xf numFmtId="0" fontId="72" fillId="0" borderId="0" xfId="137" applyFont="1" applyAlignment="1">
      <alignment vertical="center" wrapText="1"/>
    </xf>
    <xf numFmtId="0" fontId="72" fillId="0" borderId="18" xfId="107" applyFont="1" applyBorder="1" applyAlignment="1">
      <alignment vertical="center" wrapText="1"/>
    </xf>
    <xf numFmtId="0" fontId="72" fillId="0" borderId="18" xfId="107" applyFont="1" applyBorder="1" applyAlignment="1">
      <alignment horizontal="left" vertical="center" wrapText="1" indent="2"/>
    </xf>
    <xf numFmtId="0" fontId="72" fillId="0" borderId="0" xfId="137" applyFont="1" applyAlignment="1">
      <alignment horizontal="right" vertical="center"/>
    </xf>
    <xf numFmtId="219" fontId="72" fillId="0" borderId="18" xfId="191" applyNumberFormat="1" applyFont="1" applyFill="1" applyBorder="1" applyAlignment="1">
      <alignment wrapText="1"/>
    </xf>
    <xf numFmtId="178" fontId="72" fillId="26" borderId="18" xfId="167" applyNumberFormat="1" applyFont="1" applyFill="1" applyBorder="1" applyAlignment="1">
      <alignment horizontal="right" vertical="center" wrapText="1"/>
    </xf>
    <xf numFmtId="0" fontId="66" fillId="0" borderId="0" xfId="115" applyFont="1" applyAlignment="1">
      <alignment vertical="center"/>
    </xf>
    <xf numFmtId="0" fontId="72" fillId="0" borderId="0" xfId="161" applyFont="1" applyAlignment="1">
      <alignment vertical="center" wrapText="1"/>
    </xf>
    <xf numFmtId="0" fontId="72" fillId="0" borderId="0" xfId="115" quotePrefix="1" applyFont="1" applyAlignment="1">
      <alignment vertical="center"/>
    </xf>
    <xf numFmtId="0" fontId="72" fillId="0" borderId="0" xfId="115" quotePrefix="1" applyFont="1" applyAlignment="1">
      <alignment vertical="center" wrapText="1"/>
    </xf>
    <xf numFmtId="0" fontId="72" fillId="0" borderId="0" xfId="161" applyFont="1" applyAlignment="1">
      <alignment horizontal="right" vertical="center"/>
    </xf>
    <xf numFmtId="0" fontId="80" fillId="0" borderId="18" xfId="115" applyFont="1" applyBorder="1" applyAlignment="1">
      <alignment horizontal="centerContinuous" vertical="center" wrapText="1"/>
    </xf>
    <xf numFmtId="0" fontId="80" fillId="0" borderId="18" xfId="115" applyFont="1" applyBorder="1" applyAlignment="1">
      <alignment horizontal="center" vertical="center" wrapText="1"/>
    </xf>
    <xf numFmtId="0" fontId="80" fillId="0" borderId="18" xfId="115" quotePrefix="1" applyFont="1" applyBorder="1" applyAlignment="1">
      <alignment horizontal="center" vertical="center" wrapText="1"/>
    </xf>
    <xf numFmtId="0" fontId="72" fillId="0" borderId="18" xfId="151" applyFont="1" applyBorder="1" applyAlignment="1">
      <alignment horizontal="center" vertical="center" wrapText="1"/>
    </xf>
    <xf numFmtId="198" fontId="72" fillId="0" borderId="18" xfId="107" applyNumberFormat="1" applyFont="1" applyBorder="1" applyAlignment="1">
      <alignment horizontal="left" vertical="center" wrapText="1"/>
    </xf>
    <xf numFmtId="178" fontId="72" fillId="0" borderId="18" xfId="167" applyNumberFormat="1" applyFont="1" applyFill="1" applyBorder="1" applyAlignment="1" applyProtection="1">
      <alignment horizontal="right" vertical="center" wrapText="1"/>
      <protection locked="0"/>
    </xf>
    <xf numFmtId="178" fontId="72" fillId="0" borderId="18" xfId="167" applyNumberFormat="1" applyFont="1" applyFill="1" applyBorder="1" applyAlignment="1" applyProtection="1">
      <alignment horizontal="left" vertical="center" wrapText="1"/>
      <protection locked="0"/>
    </xf>
    <xf numFmtId="0" fontId="72" fillId="0" borderId="18" xfId="115" applyFont="1" applyBorder="1" applyAlignment="1">
      <alignment horizontal="left" vertical="center" wrapText="1" indent="2"/>
    </xf>
    <xf numFmtId="0" fontId="72" fillId="0" borderId="18" xfId="115" applyFont="1" applyBorder="1" applyAlignment="1">
      <alignment horizontal="left" vertical="center" wrapText="1"/>
    </xf>
    <xf numFmtId="0" fontId="72" fillId="0" borderId="18" xfId="115" applyFont="1" applyBorder="1" applyAlignment="1">
      <alignment vertical="center"/>
    </xf>
    <xf numFmtId="198" fontId="66" fillId="0" borderId="18" xfId="107" applyNumberFormat="1" applyFont="1" applyBorder="1" applyAlignment="1">
      <alignment horizontal="left" vertical="center" wrapText="1"/>
    </xf>
    <xf numFmtId="178" fontId="72" fillId="26" borderId="18" xfId="167" applyNumberFormat="1" applyFont="1" applyFill="1" applyBorder="1" applyAlignment="1">
      <alignment horizontal="left" vertical="center" wrapText="1"/>
    </xf>
    <xf numFmtId="0" fontId="72" fillId="0" borderId="68" xfId="107" applyFont="1" applyBorder="1" applyAlignment="1">
      <alignment horizontal="left" vertical="center" indent="2"/>
    </xf>
    <xf numFmtId="0" fontId="72" fillId="0" borderId="68" xfId="107" applyFont="1" applyBorder="1" applyAlignment="1">
      <alignment horizontal="left" vertical="center" indent="4"/>
    </xf>
    <xf numFmtId="0" fontId="66" fillId="0" borderId="68" xfId="107" applyFont="1" applyBorder="1" applyAlignment="1">
      <alignment horizontal="left" vertical="center" indent="6"/>
    </xf>
    <xf numFmtId="178" fontId="72" fillId="31" borderId="18" xfId="167" applyNumberFormat="1" applyFont="1" applyFill="1" applyBorder="1" applyAlignment="1">
      <alignment horizontal="right" vertical="center" wrapText="1"/>
    </xf>
    <xf numFmtId="0" fontId="72" fillId="0" borderId="68" xfId="107" applyFont="1" applyBorder="1" applyAlignment="1">
      <alignment horizontal="left" vertical="center" indent="6"/>
    </xf>
    <xf numFmtId="0" fontId="66" fillId="0" borderId="68" xfId="107" applyFont="1" applyBorder="1" applyAlignment="1">
      <alignment horizontal="left" vertical="center"/>
    </xf>
    <xf numFmtId="0" fontId="66" fillId="0" borderId="68" xfId="107" applyFont="1" applyBorder="1" applyAlignment="1">
      <alignment horizontal="left" vertical="center" indent="4"/>
    </xf>
    <xf numFmtId="0" fontId="72" fillId="0" borderId="68" xfId="107" applyFont="1" applyBorder="1" applyAlignment="1">
      <alignment vertical="center"/>
    </xf>
    <xf numFmtId="0" fontId="72" fillId="0" borderId="0" xfId="161" applyFont="1" applyAlignment="1">
      <alignment wrapText="1"/>
    </xf>
    <xf numFmtId="0" fontId="72" fillId="0" borderId="0" xfId="159" applyFont="1" applyAlignment="1">
      <alignment vertical="center" wrapText="1"/>
    </xf>
    <xf numFmtId="0" fontId="72" fillId="0" borderId="0" xfId="159" applyFont="1" applyAlignment="1">
      <alignment wrapText="1"/>
    </xf>
    <xf numFmtId="0" fontId="80" fillId="0" borderId="18" xfId="107" applyFont="1" applyBorder="1" applyAlignment="1">
      <alignment vertical="center" wrapText="1"/>
    </xf>
    <xf numFmtId="201" fontId="72" fillId="0" borderId="18" xfId="107" applyNumberFormat="1" applyFont="1" applyBorder="1" applyAlignment="1">
      <alignment horizontal="right" vertical="center" wrapText="1"/>
    </xf>
    <xf numFmtId="219" fontId="72" fillId="0" borderId="0" xfId="191" applyNumberFormat="1" applyFont="1" applyFill="1" applyBorder="1" applyAlignment="1">
      <alignment wrapText="1"/>
    </xf>
    <xf numFmtId="0" fontId="72" fillId="0" borderId="0" xfId="145" applyFont="1" applyAlignment="1">
      <alignment horizontal="left" vertical="center" wrapText="1"/>
    </xf>
    <xf numFmtId="0" fontId="72" fillId="0" borderId="0" xfId="145" applyFont="1" applyAlignment="1">
      <alignment vertical="center"/>
    </xf>
    <xf numFmtId="0" fontId="72" fillId="0" borderId="0" xfId="145" applyFont="1" applyAlignment="1">
      <alignment vertical="center" wrapText="1"/>
    </xf>
    <xf numFmtId="0" fontId="72" fillId="0" borderId="0" xfId="145" applyFont="1" applyAlignment="1">
      <alignment horizontal="center" vertical="center" wrapText="1"/>
    </xf>
    <xf numFmtId="0" fontId="72" fillId="0" borderId="0" xfId="145" applyFont="1" applyAlignment="1">
      <alignment horizontal="center" vertical="center"/>
    </xf>
    <xf numFmtId="49" fontId="80" fillId="0" borderId="18" xfId="145" quotePrefix="1" applyNumberFormat="1" applyFont="1" applyBorder="1" applyAlignment="1">
      <alignment horizontal="center" vertical="center" wrapText="1"/>
    </xf>
    <xf numFmtId="0" fontId="80" fillId="0" borderId="18" xfId="145" applyFont="1" applyBorder="1" applyAlignment="1">
      <alignment horizontal="center" vertical="center" wrapText="1"/>
    </xf>
    <xf numFmtId="182" fontId="80" fillId="0" borderId="18" xfId="145" applyNumberFormat="1" applyFont="1" applyBorder="1" applyAlignment="1">
      <alignment horizontal="center" vertical="center" wrapText="1"/>
    </xf>
    <xf numFmtId="49" fontId="80" fillId="0" borderId="18" xfId="145" applyNumberFormat="1" applyFont="1" applyBorder="1" applyAlignment="1">
      <alignment horizontal="center" vertical="center" wrapText="1"/>
    </xf>
    <xf numFmtId="182" fontId="80" fillId="0" borderId="18" xfId="145" quotePrefix="1" applyNumberFormat="1" applyFont="1" applyBorder="1" applyAlignment="1">
      <alignment horizontal="center" vertical="center" wrapText="1"/>
    </xf>
    <xf numFmtId="204" fontId="72" fillId="0" borderId="76" xfId="98" applyNumberFormat="1" applyFont="1" applyBorder="1" applyAlignment="1">
      <alignment horizontal="center" vertical="center" wrapText="1"/>
    </xf>
    <xf numFmtId="49" fontId="80" fillId="0" borderId="76" xfId="145" applyNumberFormat="1" applyFont="1" applyBorder="1" applyAlignment="1">
      <alignment horizontal="left" vertical="center" wrapText="1"/>
    </xf>
    <xf numFmtId="198" fontId="72" fillId="0" borderId="76" xfId="145" applyNumberFormat="1" applyFont="1" applyBorder="1" applyAlignment="1">
      <alignment horizontal="right" vertical="center" wrapText="1"/>
    </xf>
    <xf numFmtId="182" fontId="72" fillId="0" borderId="250" xfId="145" applyNumberFormat="1" applyFont="1" applyBorder="1" applyAlignment="1">
      <alignment horizontal="right" vertical="center" wrapText="1"/>
    </xf>
    <xf numFmtId="204" fontId="72" fillId="0" borderId="32" xfId="98" applyNumberFormat="1" applyFont="1" applyBorder="1" applyAlignment="1">
      <alignment horizontal="center" vertical="center" wrapText="1"/>
    </xf>
    <xf numFmtId="0" fontId="72" fillId="0" borderId="76" xfId="145" applyFont="1" applyBorder="1" applyAlignment="1">
      <alignment horizontal="left" vertical="center" wrapText="1" indent="2"/>
    </xf>
    <xf numFmtId="198" fontId="72" fillId="0" borderId="32" xfId="145" applyNumberFormat="1" applyFont="1" applyBorder="1" applyAlignment="1">
      <alignment horizontal="right" vertical="center" wrapText="1"/>
    </xf>
    <xf numFmtId="182" fontId="72" fillId="26" borderId="32" xfId="145" applyNumberFormat="1" applyFont="1" applyFill="1" applyBorder="1" applyAlignment="1">
      <alignment horizontal="right" vertical="center" wrapText="1"/>
    </xf>
    <xf numFmtId="0" fontId="72" fillId="0" borderId="32" xfId="145" applyFont="1" applyBorder="1" applyAlignment="1">
      <alignment horizontal="left" vertical="center" wrapText="1" indent="4"/>
    </xf>
    <xf numFmtId="198" fontId="72" fillId="0" borderId="115" xfId="145" applyNumberFormat="1" applyFont="1" applyBorder="1" applyAlignment="1">
      <alignment horizontal="right" vertical="center" wrapText="1"/>
    </xf>
    <xf numFmtId="182" fontId="72" fillId="0" borderId="32" xfId="145" applyNumberFormat="1" applyFont="1" applyBorder="1" applyAlignment="1">
      <alignment horizontal="right" vertical="center" wrapText="1"/>
    </xf>
    <xf numFmtId="204" fontId="72" fillId="0" borderId="91" xfId="98" applyNumberFormat="1" applyFont="1" applyBorder="1" applyAlignment="1">
      <alignment horizontal="center" vertical="center" wrapText="1"/>
    </xf>
    <xf numFmtId="0" fontId="72" fillId="0" borderId="91" xfId="145" applyFont="1" applyBorder="1" applyAlignment="1">
      <alignment horizontal="left" vertical="center" wrapText="1" indent="4"/>
    </xf>
    <xf numFmtId="198" fontId="72" fillId="0" borderId="91" xfId="145" applyNumberFormat="1" applyFont="1" applyBorder="1" applyAlignment="1">
      <alignment horizontal="right" vertical="center" wrapText="1"/>
    </xf>
    <xf numFmtId="198" fontId="72" fillId="0" borderId="116" xfId="145" applyNumberFormat="1" applyFont="1" applyBorder="1" applyAlignment="1">
      <alignment horizontal="right" vertical="center" wrapText="1"/>
    </xf>
    <xf numFmtId="182" fontId="72" fillId="0" borderId="91" xfId="145" applyNumberFormat="1" applyFont="1" applyBorder="1" applyAlignment="1">
      <alignment horizontal="right" vertical="center" wrapText="1"/>
    </xf>
    <xf numFmtId="182" fontId="72" fillId="26" borderId="76" xfId="145" applyNumberFormat="1" applyFont="1" applyFill="1" applyBorder="1" applyAlignment="1">
      <alignment horizontal="right" vertical="center" wrapText="1"/>
    </xf>
    <xf numFmtId="204" fontId="72" fillId="0" borderId="182" xfId="98" applyNumberFormat="1" applyFont="1" applyBorder="1" applyAlignment="1">
      <alignment horizontal="center" vertical="center" wrapText="1"/>
    </xf>
    <xf numFmtId="0" fontId="72" fillId="0" borderId="182" xfId="145" applyFont="1" applyBorder="1" applyAlignment="1">
      <alignment horizontal="left" vertical="center" wrapText="1" indent="4"/>
    </xf>
    <xf numFmtId="198" fontId="72" fillId="0" borderId="182" xfId="145" applyNumberFormat="1" applyFont="1" applyBorder="1" applyAlignment="1">
      <alignment horizontal="right" vertical="center" wrapText="1"/>
    </xf>
    <xf numFmtId="198" fontId="72" fillId="0" borderId="251" xfId="145" applyNumberFormat="1" applyFont="1" applyBorder="1" applyAlignment="1">
      <alignment horizontal="right" vertical="center" wrapText="1"/>
    </xf>
    <xf numFmtId="182" fontId="72" fillId="0" borderId="182" xfId="145" applyNumberFormat="1" applyFont="1" applyBorder="1" applyAlignment="1">
      <alignment horizontal="right" vertical="center" wrapText="1"/>
    </xf>
    <xf numFmtId="204" fontId="72" fillId="0" borderId="18" xfId="98" applyNumberFormat="1" applyFont="1" applyBorder="1" applyAlignment="1">
      <alignment horizontal="center" vertical="center" wrapText="1"/>
    </xf>
    <xf numFmtId="0" fontId="72" fillId="0" borderId="18" xfId="145" applyFont="1" applyBorder="1" applyAlignment="1">
      <alignment horizontal="left" vertical="center" wrapText="1" indent="2"/>
    </xf>
    <xf numFmtId="198" fontId="72" fillId="0" borderId="18" xfId="145" applyNumberFormat="1" applyFont="1" applyBorder="1" applyAlignment="1">
      <alignment horizontal="right" vertical="center" wrapText="1"/>
    </xf>
    <xf numFmtId="182" fontId="72" fillId="0" borderId="129" xfId="145" applyNumberFormat="1" applyFont="1" applyBorder="1" applyAlignment="1">
      <alignment horizontal="right" vertical="center" wrapText="1"/>
    </xf>
    <xf numFmtId="0" fontId="72" fillId="0" borderId="32" xfId="145" applyFont="1" applyBorder="1" applyAlignment="1">
      <alignment horizontal="left" vertical="center" wrapText="1" indent="6"/>
    </xf>
    <xf numFmtId="0" fontId="72" fillId="0" borderId="91" xfId="145" applyFont="1" applyBorder="1" applyAlignment="1">
      <alignment horizontal="left" vertical="center" wrapText="1" indent="6"/>
    </xf>
    <xf numFmtId="182" fontId="72" fillId="0" borderId="116" xfId="145" applyNumberFormat="1" applyFont="1" applyBorder="1" applyAlignment="1">
      <alignment horizontal="right" vertical="center" wrapText="1"/>
    </xf>
    <xf numFmtId="182" fontId="72" fillId="0" borderId="115" xfId="145" applyNumberFormat="1" applyFont="1" applyBorder="1" applyAlignment="1">
      <alignment horizontal="right" vertical="center" wrapText="1"/>
    </xf>
    <xf numFmtId="0" fontId="72" fillId="0" borderId="32" xfId="145" applyFont="1" applyBorder="1" applyAlignment="1">
      <alignment horizontal="left" vertical="center" wrapText="1" indent="8"/>
    </xf>
    <xf numFmtId="0" fontId="72" fillId="0" borderId="32" xfId="145" applyFont="1" applyBorder="1" applyAlignment="1">
      <alignment horizontal="left" vertical="center" wrapText="1" indent="10"/>
    </xf>
    <xf numFmtId="0" fontId="72" fillId="0" borderId="91" xfId="145" applyFont="1" applyBorder="1" applyAlignment="1">
      <alignment horizontal="left" vertical="center" wrapText="1" indent="10"/>
    </xf>
    <xf numFmtId="49" fontId="72" fillId="0" borderId="76" xfId="98" applyNumberFormat="1" applyFont="1" applyBorder="1" applyAlignment="1">
      <alignment horizontal="center" vertical="center" wrapText="1"/>
    </xf>
    <xf numFmtId="49" fontId="72" fillId="0" borderId="32" xfId="98" applyNumberFormat="1" applyFont="1" applyBorder="1" applyAlignment="1">
      <alignment horizontal="center" vertical="center" wrapText="1"/>
    </xf>
    <xf numFmtId="198" fontId="72" fillId="0" borderId="252" xfId="145" applyNumberFormat="1" applyFont="1" applyBorder="1" applyAlignment="1">
      <alignment horizontal="right" vertical="center" wrapText="1"/>
    </xf>
    <xf numFmtId="49" fontId="72" fillId="0" borderId="182" xfId="98" applyNumberFormat="1" applyFont="1" applyBorder="1" applyAlignment="1">
      <alignment horizontal="center" vertical="center" wrapText="1"/>
    </xf>
    <xf numFmtId="198" fontId="72" fillId="0" borderId="253" xfId="145" applyNumberFormat="1" applyFont="1" applyBorder="1" applyAlignment="1">
      <alignment horizontal="right" vertical="center" wrapText="1"/>
    </xf>
    <xf numFmtId="49" fontId="80" fillId="0" borderId="18" xfId="145" applyNumberFormat="1" applyFont="1" applyBorder="1" applyAlignment="1">
      <alignment horizontal="left" vertical="center" wrapText="1"/>
    </xf>
    <xf numFmtId="182" fontId="72" fillId="26" borderId="18" xfId="145" applyNumberFormat="1" applyFont="1" applyFill="1" applyBorder="1" applyAlignment="1">
      <alignment horizontal="right" vertical="center" wrapText="1"/>
    </xf>
    <xf numFmtId="49" fontId="72" fillId="0" borderId="76" xfId="145" applyNumberFormat="1" applyFont="1" applyBorder="1" applyAlignment="1">
      <alignment horizontal="left" vertical="center" wrapText="1" indent="2"/>
    </xf>
    <xf numFmtId="49" fontId="72" fillId="0" borderId="32" xfId="145" applyNumberFormat="1" applyFont="1" applyBorder="1" applyAlignment="1">
      <alignment horizontal="left" vertical="center" wrapText="1" indent="4"/>
    </xf>
    <xf numFmtId="205" fontId="72" fillId="0" borderId="32" xfId="98" applyNumberFormat="1" applyFont="1" applyBorder="1" applyAlignment="1">
      <alignment horizontal="center" vertical="center" wrapText="1"/>
    </xf>
    <xf numFmtId="205" fontId="72" fillId="0" borderId="91" xfId="98" applyNumberFormat="1" applyFont="1" applyBorder="1" applyAlignment="1">
      <alignment horizontal="center" vertical="center" wrapText="1"/>
    </xf>
    <xf numFmtId="0" fontId="72" fillId="0" borderId="91" xfId="145" applyFont="1" applyBorder="1" applyAlignment="1">
      <alignment horizontal="left" vertical="center" wrapText="1" indent="8"/>
    </xf>
    <xf numFmtId="205" fontId="72" fillId="0" borderId="76" xfId="98" applyNumberFormat="1" applyFont="1" applyBorder="1" applyAlignment="1">
      <alignment horizontal="center" vertical="center" wrapText="1"/>
    </xf>
    <xf numFmtId="205" fontId="72" fillId="0" borderId="182" xfId="98" applyNumberFormat="1" applyFont="1" applyBorder="1" applyAlignment="1">
      <alignment horizontal="center" vertical="center" wrapText="1"/>
    </xf>
    <xf numFmtId="0" fontId="72" fillId="0" borderId="182" xfId="145" applyFont="1" applyBorder="1" applyAlignment="1">
      <alignment horizontal="left" vertical="center" wrapText="1" indent="8"/>
    </xf>
    <xf numFmtId="182" fontId="72" fillId="0" borderId="251" xfId="145" applyNumberFormat="1" applyFont="1" applyBorder="1" applyAlignment="1">
      <alignment horizontal="right" vertical="center" wrapText="1"/>
    </xf>
    <xf numFmtId="205" fontId="72" fillId="0" borderId="18" xfId="98" applyNumberFormat="1" applyFont="1" applyBorder="1" applyAlignment="1">
      <alignment horizontal="center" vertical="center" wrapText="1"/>
    </xf>
    <xf numFmtId="205" fontId="72" fillId="0" borderId="15" xfId="98" applyNumberFormat="1" applyFont="1" applyBorder="1" applyAlignment="1">
      <alignment horizontal="center" vertical="center" wrapText="1"/>
    </xf>
    <xf numFmtId="0" fontId="80" fillId="0" borderId="15" xfId="145" applyFont="1" applyBorder="1" applyAlignment="1">
      <alignment horizontal="left" vertical="center" wrapText="1"/>
    </xf>
    <xf numFmtId="198" fontId="72" fillId="0" borderId="15" xfId="145" applyNumberFormat="1" applyFont="1" applyBorder="1" applyAlignment="1">
      <alignment horizontal="right" vertical="center" wrapText="1"/>
    </xf>
    <xf numFmtId="182" fontId="72" fillId="0" borderId="15" xfId="145" applyNumberFormat="1" applyFont="1" applyBorder="1" applyAlignment="1">
      <alignment horizontal="right" vertical="center" wrapText="1"/>
    </xf>
    <xf numFmtId="205" fontId="72" fillId="0" borderId="0" xfId="98" applyNumberFormat="1" applyFont="1" applyAlignment="1">
      <alignment horizontal="center" vertical="center" wrapText="1"/>
    </xf>
    <xf numFmtId="0" fontId="80" fillId="0" borderId="0" xfId="145" applyFont="1" applyAlignment="1">
      <alignment horizontal="left" vertical="center" wrapText="1"/>
    </xf>
    <xf numFmtId="198" fontId="72" fillId="0" borderId="0" xfId="145" applyNumberFormat="1" applyFont="1" applyAlignment="1">
      <alignment horizontal="right" vertical="center" wrapText="1"/>
    </xf>
    <xf numFmtId="182" fontId="72" fillId="0" borderId="0" xfId="145" applyNumberFormat="1" applyFont="1" applyAlignment="1">
      <alignment horizontal="right" vertical="center" wrapText="1"/>
    </xf>
    <xf numFmtId="0" fontId="72" fillId="0" borderId="0" xfId="145" applyFont="1" applyAlignment="1">
      <alignment vertical="top" wrapText="1"/>
    </xf>
    <xf numFmtId="0" fontId="72" fillId="0" borderId="0" xfId="145" applyFont="1" applyAlignment="1">
      <alignment horizontal="left" vertical="center"/>
    </xf>
    <xf numFmtId="49" fontId="72" fillId="0" borderId="0" xfId="145" applyNumberFormat="1" applyFont="1" applyAlignment="1">
      <alignment horizontal="center" vertical="center" wrapText="1"/>
    </xf>
    <xf numFmtId="0" fontId="66" fillId="0" borderId="0" xfId="129" applyFont="1" applyAlignment="1">
      <alignment vertical="center"/>
    </xf>
    <xf numFmtId="0" fontId="72" fillId="0" borderId="0" xfId="146" applyFont="1" applyAlignment="1">
      <alignment vertical="center" wrapText="1"/>
    </xf>
    <xf numFmtId="0" fontId="72" fillId="0" borderId="0" xfId="145" applyFont="1" applyAlignment="1">
      <alignment horizontal="right" vertical="center" wrapText="1"/>
    </xf>
    <xf numFmtId="0" fontId="72" fillId="0" borderId="0" xfId="145" applyFont="1" applyAlignment="1">
      <alignment horizontal="right" vertical="center"/>
    </xf>
    <xf numFmtId="0" fontId="72" fillId="0" borderId="18" xfId="145" applyFont="1" applyBorder="1" applyAlignment="1">
      <alignment horizontal="center" vertical="center" wrapText="1"/>
    </xf>
    <xf numFmtId="49" fontId="72" fillId="0" borderId="18" xfId="145" applyNumberFormat="1" applyFont="1" applyBorder="1" applyAlignment="1">
      <alignment horizontal="left" vertical="center" wrapText="1"/>
    </xf>
    <xf numFmtId="188" fontId="72" fillId="26" borderId="76" xfId="145" applyNumberFormat="1" applyFont="1" applyFill="1" applyBorder="1" applyAlignment="1">
      <alignment horizontal="left" vertical="center" wrapText="1"/>
    </xf>
    <xf numFmtId="178" fontId="72" fillId="0" borderId="250" xfId="167" applyNumberFormat="1" applyFont="1" applyFill="1" applyBorder="1" applyAlignment="1">
      <alignment horizontal="right" vertical="center" wrapText="1"/>
    </xf>
    <xf numFmtId="49" fontId="72" fillId="0" borderId="18" xfId="145" applyNumberFormat="1" applyFont="1" applyBorder="1" applyAlignment="1">
      <alignment horizontal="left" vertical="center" wrapText="1" indent="2"/>
    </xf>
    <xf numFmtId="188" fontId="72" fillId="26" borderId="32" xfId="145" applyNumberFormat="1" applyFont="1" applyFill="1" applyBorder="1" applyAlignment="1">
      <alignment horizontal="left" vertical="center" wrapText="1"/>
    </xf>
    <xf numFmtId="178" fontId="72" fillId="26" borderId="32" xfId="167" applyNumberFormat="1" applyFont="1" applyFill="1" applyBorder="1" applyAlignment="1">
      <alignment horizontal="right" vertical="center" wrapText="1"/>
    </xf>
    <xf numFmtId="49" fontId="72" fillId="0" borderId="18" xfId="145" applyNumberFormat="1" applyFont="1" applyBorder="1" applyAlignment="1">
      <alignment horizontal="left" vertical="center" wrapText="1" indent="4"/>
    </xf>
    <xf numFmtId="49" fontId="72" fillId="0" borderId="18" xfId="145" applyNumberFormat="1" applyFont="1" applyBorder="1" applyAlignment="1">
      <alignment horizontal="left" vertical="center" wrapText="1" indent="6"/>
    </xf>
    <xf numFmtId="178" fontId="72" fillId="0" borderId="32" xfId="167" applyNumberFormat="1" applyFont="1" applyFill="1" applyBorder="1" applyAlignment="1">
      <alignment horizontal="right" vertical="center" wrapText="1"/>
    </xf>
    <xf numFmtId="178" fontId="72" fillId="0" borderId="115" xfId="167" applyNumberFormat="1" applyFont="1" applyFill="1" applyBorder="1" applyAlignment="1">
      <alignment horizontal="right" vertical="center" wrapText="1"/>
    </xf>
    <xf numFmtId="49" fontId="72" fillId="27" borderId="18" xfId="145" applyNumberFormat="1" applyFont="1" applyFill="1" applyBorder="1" applyAlignment="1">
      <alignment horizontal="left" vertical="center" wrapText="1" indent="6"/>
    </xf>
    <xf numFmtId="0" fontId="72" fillId="0" borderId="15" xfId="145" applyFont="1" applyBorder="1" applyAlignment="1">
      <alignment vertical="center" wrapText="1"/>
    </xf>
    <xf numFmtId="188" fontId="72" fillId="26" borderId="32" xfId="145" applyNumberFormat="1" applyFont="1" applyFill="1" applyBorder="1" applyAlignment="1">
      <alignment vertical="center" wrapText="1"/>
    </xf>
    <xf numFmtId="188" fontId="72" fillId="26" borderId="32" xfId="145" applyNumberFormat="1" applyFont="1" applyFill="1" applyBorder="1" applyAlignment="1">
      <alignment horizontal="center" vertical="center" wrapText="1"/>
    </xf>
    <xf numFmtId="178" fontId="72" fillId="0" borderId="32" xfId="167" applyNumberFormat="1" applyFont="1" applyFill="1" applyBorder="1" applyAlignment="1">
      <alignment horizontal="left" vertical="center" wrapText="1"/>
    </xf>
    <xf numFmtId="0" fontId="72" fillId="0" borderId="18" xfId="145" applyFont="1" applyBorder="1" applyAlignment="1">
      <alignment horizontal="left" vertical="center" wrapText="1"/>
    </xf>
    <xf numFmtId="188" fontId="72" fillId="26" borderId="91" xfId="145" applyNumberFormat="1" applyFont="1" applyFill="1" applyBorder="1" applyAlignment="1">
      <alignment horizontal="left" vertical="center" wrapText="1"/>
    </xf>
    <xf numFmtId="178" fontId="72" fillId="26" borderId="91" xfId="167" applyNumberFormat="1" applyFont="1" applyFill="1" applyBorder="1" applyAlignment="1">
      <alignment horizontal="right" vertical="center" wrapText="1"/>
    </xf>
    <xf numFmtId="188" fontId="72" fillId="0" borderId="0" xfId="145" applyNumberFormat="1" applyFont="1" applyAlignment="1">
      <alignment horizontal="left" vertical="center" wrapText="1"/>
    </xf>
    <xf numFmtId="0" fontId="72" fillId="0" borderId="0" xfId="129" applyFont="1" applyAlignment="1">
      <alignment horizontal="center" vertical="center"/>
    </xf>
    <xf numFmtId="188" fontId="72" fillId="0" borderId="0" xfId="145" applyNumberFormat="1" applyFont="1" applyAlignment="1">
      <alignment horizontal="left" vertical="center"/>
    </xf>
    <xf numFmtId="0" fontId="72" fillId="0" borderId="0" xfId="0" applyFont="1" applyAlignment="1">
      <alignment horizontal="center" vertical="center"/>
    </xf>
    <xf numFmtId="0" fontId="66" fillId="0" borderId="0" xfId="116" applyFont="1" applyAlignment="1">
      <alignment vertical="center"/>
    </xf>
    <xf numFmtId="0" fontId="72" fillId="0" borderId="0" xfId="116" applyFont="1" applyAlignment="1">
      <alignment vertical="center"/>
    </xf>
    <xf numFmtId="0" fontId="72" fillId="0" borderId="19" xfId="116" quotePrefix="1" applyFont="1" applyBorder="1" applyAlignment="1">
      <alignment vertical="center"/>
    </xf>
    <xf numFmtId="0" fontId="72" fillId="0" borderId="19" xfId="161" applyFont="1" applyBorder="1" applyAlignment="1">
      <alignment vertical="center"/>
    </xf>
    <xf numFmtId="0" fontId="72" fillId="0" borderId="0" xfId="116" applyFont="1" applyAlignment="1">
      <alignment horizontal="right" vertical="center" wrapText="1"/>
    </xf>
    <xf numFmtId="0" fontId="72" fillId="0" borderId="0" xfId="116" applyFont="1" applyAlignment="1">
      <alignment horizontal="right" vertical="center"/>
    </xf>
    <xf numFmtId="0" fontId="80" fillId="0" borderId="18" xfId="116" applyFont="1" applyBorder="1" applyAlignment="1">
      <alignment horizontal="centerContinuous" vertical="center" wrapText="1"/>
    </xf>
    <xf numFmtId="0" fontId="80" fillId="0" borderId="18" xfId="116" quotePrefix="1" applyFont="1" applyBorder="1" applyAlignment="1">
      <alignment horizontal="center" vertical="center" wrapText="1"/>
    </xf>
    <xf numFmtId="0" fontId="72" fillId="0" borderId="18" xfId="152" applyFont="1" applyBorder="1" applyAlignment="1">
      <alignment horizontal="center" vertical="center" wrapText="1"/>
    </xf>
    <xf numFmtId="182" fontId="72" fillId="0" borderId="18" xfId="116" applyNumberFormat="1" applyFont="1" applyBorder="1" applyAlignment="1" applyProtection="1">
      <alignment horizontal="right" vertical="center" wrapText="1"/>
      <protection locked="0"/>
    </xf>
    <xf numFmtId="197" fontId="72" fillId="0" borderId="18" xfId="116" applyNumberFormat="1" applyFont="1" applyBorder="1" applyAlignment="1" applyProtection="1">
      <alignment horizontal="left" vertical="center" wrapText="1"/>
      <protection locked="0"/>
    </xf>
    <xf numFmtId="198" fontId="72" fillId="33" borderId="18" xfId="107" applyNumberFormat="1" applyFont="1" applyFill="1" applyBorder="1" applyAlignment="1">
      <alignment horizontal="right" vertical="center" wrapText="1"/>
    </xf>
    <xf numFmtId="182" fontId="72" fillId="0" borderId="129" xfId="116" applyNumberFormat="1" applyFont="1" applyBorder="1" applyAlignment="1" applyProtection="1">
      <alignment horizontal="right" vertical="center" wrapText="1"/>
      <protection locked="0"/>
    </xf>
    <xf numFmtId="0" fontId="72" fillId="0" borderId="0" xfId="152" applyFont="1" applyAlignment="1">
      <alignment horizontal="center" vertical="center" wrapText="1"/>
    </xf>
    <xf numFmtId="182" fontId="72" fillId="0" borderId="0" xfId="116" applyNumberFormat="1" applyFont="1" applyAlignment="1" applyProtection="1">
      <alignment horizontal="right" vertical="center" wrapText="1"/>
      <protection locked="0"/>
    </xf>
    <xf numFmtId="197" fontId="72" fillId="0" borderId="0" xfId="116" applyNumberFormat="1" applyFont="1" applyAlignment="1" applyProtection="1">
      <alignment horizontal="left" vertical="center" wrapText="1"/>
      <protection locked="0"/>
    </xf>
    <xf numFmtId="0" fontId="72" fillId="0" borderId="0" xfId="116" applyFont="1" applyAlignment="1">
      <alignment horizontal="center" vertical="center"/>
    </xf>
    <xf numFmtId="0" fontId="72" fillId="0" borderId="0" xfId="116" applyFont="1" applyAlignment="1">
      <alignment horizontal="left" vertical="center"/>
    </xf>
    <xf numFmtId="0" fontId="72" fillId="0" borderId="0" xfId="152" applyFont="1" applyAlignment="1">
      <alignment horizontal="center" vertical="center"/>
    </xf>
    <xf numFmtId="0" fontId="72" fillId="0" borderId="0" xfId="161" applyFont="1" applyAlignment="1">
      <alignment horizontal="left" vertical="center" wrapText="1"/>
    </xf>
    <xf numFmtId="0" fontId="72" fillId="0" borderId="0" xfId="148" applyFont="1" applyAlignment="1">
      <alignment horizontal="center" vertical="center"/>
    </xf>
    <xf numFmtId="0" fontId="66" fillId="0" borderId="0" xfId="162" applyFont="1" applyAlignment="1">
      <alignment vertical="center"/>
    </xf>
    <xf numFmtId="0" fontId="72" fillId="0" borderId="19" xfId="107" quotePrefix="1" applyFont="1" applyBorder="1" applyAlignment="1">
      <alignment vertical="center"/>
    </xf>
    <xf numFmtId="0" fontId="72" fillId="0" borderId="19" xfId="159" applyFont="1" applyBorder="1" applyAlignment="1">
      <alignment vertical="center" wrapText="1"/>
    </xf>
    <xf numFmtId="198" fontId="72" fillId="0" borderId="18" xfId="107" applyNumberFormat="1" applyFont="1" applyBorder="1" applyAlignment="1">
      <alignment horizontal="center" vertical="center" wrapText="1"/>
    </xf>
    <xf numFmtId="179" fontId="72" fillId="0" borderId="18" xfId="107" applyNumberFormat="1" applyFont="1" applyBorder="1" applyAlignment="1">
      <alignment horizontal="right" vertical="center" wrapText="1"/>
    </xf>
    <xf numFmtId="0" fontId="72" fillId="0" borderId="4" xfId="107" applyFont="1" applyBorder="1" applyAlignment="1">
      <alignment vertical="center" wrapText="1"/>
    </xf>
    <xf numFmtId="198" fontId="72" fillId="0" borderId="18" xfId="159" applyNumberFormat="1" applyFont="1" applyBorder="1" applyAlignment="1">
      <alignment horizontal="left" vertical="center" wrapText="1"/>
    </xf>
    <xf numFmtId="198" fontId="72" fillId="0" borderId="18" xfId="159" applyNumberFormat="1" applyFont="1" applyBorder="1" applyAlignment="1">
      <alignment horizontal="right" vertical="center" wrapText="1"/>
    </xf>
    <xf numFmtId="198" fontId="72" fillId="0" borderId="18" xfId="159" applyNumberFormat="1" applyFont="1" applyBorder="1" applyAlignment="1">
      <alignment horizontal="center" vertical="center" wrapText="1"/>
    </xf>
    <xf numFmtId="198" fontId="72" fillId="0" borderId="0" xfId="159" applyNumberFormat="1" applyFont="1" applyAlignment="1">
      <alignment horizontal="center" vertical="center" wrapText="1"/>
    </xf>
    <xf numFmtId="198" fontId="72" fillId="0" borderId="0" xfId="159" applyNumberFormat="1" applyFont="1" applyAlignment="1">
      <alignment horizontal="left" vertical="center" wrapText="1"/>
    </xf>
    <xf numFmtId="198" fontId="72" fillId="0" borderId="0" xfId="107" applyNumberFormat="1" applyFont="1" applyAlignment="1">
      <alignment horizontal="left" vertical="center" wrapText="1"/>
    </xf>
    <xf numFmtId="198" fontId="72" fillId="0" borderId="0" xfId="159" applyNumberFormat="1" applyFont="1" applyAlignment="1">
      <alignment horizontal="right" vertical="center" wrapText="1"/>
    </xf>
    <xf numFmtId="49" fontId="72" fillId="0" borderId="0" xfId="107" applyNumberFormat="1" applyFont="1" applyAlignment="1">
      <alignment vertical="center"/>
    </xf>
    <xf numFmtId="0" fontId="72" fillId="0" borderId="0" xfId="115" applyFont="1" applyAlignment="1">
      <alignment vertical="center"/>
    </xf>
    <xf numFmtId="0" fontId="72" fillId="0" borderId="19" xfId="115" applyFont="1" applyBorder="1" applyAlignment="1">
      <alignment vertical="center"/>
    </xf>
    <xf numFmtId="0" fontId="72" fillId="0" borderId="19" xfId="115" applyFont="1" applyBorder="1" applyAlignment="1">
      <alignment vertical="center" wrapText="1"/>
    </xf>
    <xf numFmtId="0" fontId="72" fillId="0" borderId="19" xfId="115" applyFont="1" applyBorder="1" applyAlignment="1">
      <alignment horizontal="right" vertical="center"/>
    </xf>
    <xf numFmtId="0" fontId="80" fillId="0" borderId="18" xfId="108" applyFont="1" applyBorder="1" applyAlignment="1">
      <alignment horizontal="center" vertical="center" wrapText="1"/>
    </xf>
    <xf numFmtId="0" fontId="80" fillId="0" borderId="18" xfId="108" quotePrefix="1" applyFont="1" applyBorder="1" applyAlignment="1">
      <alignment horizontal="center" vertical="center" wrapText="1"/>
    </xf>
    <xf numFmtId="182" fontId="72" fillId="0" borderId="18" xfId="115" applyNumberFormat="1" applyFont="1" applyBorder="1" applyAlignment="1" applyProtection="1">
      <alignment horizontal="right" vertical="center" wrapText="1"/>
      <protection locked="0"/>
    </xf>
    <xf numFmtId="10" fontId="72" fillId="0" borderId="18" xfId="115" applyNumberFormat="1" applyFont="1" applyBorder="1" applyAlignment="1" applyProtection="1">
      <alignment horizontal="right" vertical="center" wrapText="1"/>
      <protection locked="0"/>
    </xf>
    <xf numFmtId="197" fontId="72" fillId="0" borderId="18" xfId="115" applyNumberFormat="1" applyFont="1" applyBorder="1" applyAlignment="1" applyProtection="1">
      <alignment horizontal="left" vertical="center" wrapText="1"/>
      <protection locked="0"/>
    </xf>
    <xf numFmtId="182" fontId="72" fillId="0" borderId="129" xfId="115" applyNumberFormat="1" applyFont="1" applyBorder="1" applyAlignment="1" applyProtection="1">
      <alignment horizontal="right" vertical="center" wrapText="1"/>
      <protection locked="0"/>
    </xf>
    <xf numFmtId="10" fontId="72" fillId="0" borderId="129" xfId="115" applyNumberFormat="1" applyFont="1" applyBorder="1" applyAlignment="1" applyProtection="1">
      <alignment horizontal="right" vertical="center" wrapText="1"/>
      <protection locked="0"/>
    </xf>
    <xf numFmtId="0" fontId="72" fillId="0" borderId="19" xfId="107" applyFont="1" applyBorder="1" applyAlignment="1">
      <alignment vertical="center"/>
    </xf>
    <xf numFmtId="0" fontId="72" fillId="0" borderId="19" xfId="107" applyFont="1" applyBorder="1" applyAlignment="1">
      <alignment vertical="center" wrapText="1"/>
    </xf>
    <xf numFmtId="49" fontId="72" fillId="0" borderId="18" xfId="107" applyNumberFormat="1" applyFont="1" applyBorder="1" applyAlignment="1">
      <alignment horizontal="center" vertical="center" wrapText="1"/>
    </xf>
    <xf numFmtId="10" fontId="72" fillId="0" borderId="18" xfId="107" applyNumberFormat="1" applyFont="1" applyBorder="1" applyAlignment="1">
      <alignment horizontal="center" vertical="center" wrapText="1"/>
    </xf>
    <xf numFmtId="179" fontId="72" fillId="0" borderId="18" xfId="107" applyNumberFormat="1" applyFont="1" applyBorder="1" applyAlignment="1">
      <alignment horizontal="center" vertical="center" wrapText="1"/>
    </xf>
    <xf numFmtId="219" fontId="72" fillId="0" borderId="18" xfId="191" applyNumberFormat="1" applyFont="1" applyFill="1" applyBorder="1" applyAlignment="1">
      <alignment horizontal="center" vertical="center" wrapText="1"/>
    </xf>
    <xf numFmtId="49" fontId="72" fillId="26" borderId="18" xfId="107" applyNumberFormat="1" applyFont="1" applyFill="1" applyBorder="1" applyAlignment="1">
      <alignment horizontal="center" vertical="center" wrapText="1"/>
    </xf>
    <xf numFmtId="49" fontId="72" fillId="26" borderId="129" xfId="107" applyNumberFormat="1" applyFont="1" applyFill="1" applyBorder="1" applyAlignment="1">
      <alignment horizontal="center" vertical="center" wrapText="1"/>
    </xf>
    <xf numFmtId="10" fontId="72" fillId="26" borderId="129" xfId="107" applyNumberFormat="1" applyFont="1" applyFill="1" applyBorder="1" applyAlignment="1">
      <alignment horizontal="center" vertical="center" wrapText="1"/>
    </xf>
    <xf numFmtId="179" fontId="72" fillId="26" borderId="18" xfId="107" applyNumberFormat="1" applyFont="1" applyFill="1" applyBorder="1" applyAlignment="1">
      <alignment horizontal="center" vertical="center" wrapText="1"/>
    </xf>
    <xf numFmtId="179" fontId="72" fillId="26" borderId="129" xfId="107" applyNumberFormat="1" applyFont="1" applyFill="1" applyBorder="1" applyAlignment="1">
      <alignment horizontal="center" vertical="center" wrapText="1"/>
    </xf>
    <xf numFmtId="0" fontId="72" fillId="26" borderId="129" xfId="107" applyFont="1" applyFill="1" applyBorder="1" applyAlignment="1">
      <alignment horizontal="center" vertical="center" wrapText="1"/>
    </xf>
    <xf numFmtId="0" fontId="72" fillId="26" borderId="18" xfId="107" applyFont="1" applyFill="1" applyBorder="1" applyAlignment="1">
      <alignment horizontal="center" vertical="center" wrapText="1"/>
    </xf>
    <xf numFmtId="49" fontId="72" fillId="0" borderId="0" xfId="107" applyNumberFormat="1" applyFont="1" applyAlignment="1">
      <alignment horizontal="center" vertical="center" wrapText="1"/>
    </xf>
    <xf numFmtId="49" fontId="72" fillId="0" borderId="0" xfId="107" applyNumberFormat="1" applyFont="1" applyAlignment="1">
      <alignment horizontal="left" vertical="center" wrapText="1"/>
    </xf>
    <xf numFmtId="10" fontId="72" fillId="0" borderId="0" xfId="107" applyNumberFormat="1" applyFont="1" applyAlignment="1">
      <alignment horizontal="right" vertical="center" wrapText="1"/>
    </xf>
    <xf numFmtId="179" fontId="72" fillId="0" borderId="0" xfId="107" applyNumberFormat="1" applyFont="1" applyAlignment="1">
      <alignment horizontal="right" vertical="center" wrapText="1"/>
    </xf>
    <xf numFmtId="0" fontId="66" fillId="0" borderId="0" xfId="107" applyFont="1" applyAlignment="1">
      <alignment horizontal="center" vertical="center" wrapText="1"/>
    </xf>
    <xf numFmtId="0" fontId="66" fillId="0" borderId="0" xfId="107" applyFont="1" applyAlignment="1">
      <alignment vertical="top"/>
    </xf>
    <xf numFmtId="0" fontId="72" fillId="0" borderId="0" xfId="114" applyFont="1" applyAlignment="1">
      <alignment horizontal="left" vertical="center"/>
    </xf>
    <xf numFmtId="0" fontId="72" fillId="0" borderId="0" xfId="114" applyFont="1" applyAlignment="1">
      <alignment horizontal="left" vertical="center" wrapText="1"/>
    </xf>
    <xf numFmtId="0" fontId="72" fillId="0" borderId="0" xfId="107" applyFont="1" applyAlignment="1">
      <alignment horizontal="left" vertical="top"/>
    </xf>
    <xf numFmtId="0" fontId="72" fillId="0" borderId="0" xfId="148" applyFont="1" applyAlignment="1">
      <alignment horizontal="center" vertical="top"/>
    </xf>
    <xf numFmtId="0" fontId="72" fillId="0" borderId="0" xfId="114" applyFont="1" applyAlignment="1">
      <alignment vertical="center"/>
    </xf>
    <xf numFmtId="0" fontId="72" fillId="0" borderId="0" xfId="114" applyFont="1" applyAlignment="1">
      <alignment vertical="center" wrapText="1"/>
    </xf>
    <xf numFmtId="0" fontId="72" fillId="0" borderId="0" xfId="107" applyFont="1" applyAlignment="1">
      <alignment vertical="top"/>
    </xf>
    <xf numFmtId="0" fontId="79" fillId="0" borderId="0" xfId="114" applyFont="1" applyAlignment="1">
      <alignment horizontal="right"/>
    </xf>
    <xf numFmtId="0" fontId="79" fillId="0" borderId="18" xfId="107" applyFont="1" applyBorder="1" applyAlignment="1">
      <alignment horizontal="centerContinuous" vertical="center" wrapText="1"/>
    </xf>
    <xf numFmtId="0" fontId="79" fillId="0" borderId="18" xfId="61" applyFont="1" applyBorder="1" applyAlignment="1">
      <alignment horizontal="center" vertical="center" wrapText="1"/>
    </xf>
    <xf numFmtId="0" fontId="79" fillId="0" borderId="17" xfId="114" applyFont="1" applyBorder="1" applyAlignment="1">
      <alignment horizontal="center" vertical="center" wrapText="1"/>
    </xf>
    <xf numFmtId="0" fontId="79" fillId="0" borderId="0" xfId="161" applyFont="1" applyAlignment="1">
      <alignment horizontal="center" vertical="center" wrapText="1"/>
    </xf>
    <xf numFmtId="0" fontId="79" fillId="0" borderId="14" xfId="107" applyFont="1" applyBorder="1" applyAlignment="1">
      <alignment horizontal="center" vertical="center" wrapText="1"/>
    </xf>
    <xf numFmtId="0" fontId="79" fillId="0" borderId="16" xfId="114" applyFont="1" applyBorder="1" applyAlignment="1">
      <alignment horizontal="center" vertical="center" wrapText="1"/>
    </xf>
    <xf numFmtId="0" fontId="79" fillId="0" borderId="15" xfId="61" quotePrefix="1" applyFont="1" applyBorder="1" applyAlignment="1">
      <alignment horizontal="center" vertical="center" wrapText="1"/>
    </xf>
    <xf numFmtId="0" fontId="79" fillId="0" borderId="18" xfId="150" applyFont="1" applyBorder="1" applyAlignment="1">
      <alignment horizontal="center" vertical="center" wrapText="1"/>
    </xf>
    <xf numFmtId="0" fontId="79" fillId="0" borderId="16" xfId="150" applyFont="1" applyBorder="1" applyAlignment="1">
      <alignment horizontal="center" vertical="center" wrapText="1"/>
    </xf>
    <xf numFmtId="0" fontId="79" fillId="0" borderId="16" xfId="161" applyFont="1" applyBorder="1" applyAlignment="1">
      <alignment horizontal="center" vertical="center" wrapText="1"/>
    </xf>
    <xf numFmtId="0" fontId="79" fillId="0" borderId="130" xfId="161" applyFont="1" applyBorder="1" applyAlignment="1">
      <alignment horizontal="distributed" vertical="center"/>
    </xf>
    <xf numFmtId="219" fontId="79" fillId="0" borderId="18" xfId="191" applyNumberFormat="1" applyFont="1" applyFill="1" applyBorder="1"/>
    <xf numFmtId="219" fontId="79" fillId="28" borderId="18" xfId="191" applyNumberFormat="1" applyFont="1" applyFill="1" applyBorder="1"/>
    <xf numFmtId="10" fontId="79" fillId="0" borderId="18" xfId="214" applyNumberFormat="1" applyFont="1" applyFill="1" applyBorder="1"/>
    <xf numFmtId="0" fontId="79" fillId="0" borderId="14" xfId="150" applyFont="1" applyBorder="1" applyAlignment="1">
      <alignment horizontal="center" vertical="center" wrapText="1"/>
    </xf>
    <xf numFmtId="0" fontId="79" fillId="0" borderId="14" xfId="161" applyFont="1" applyBorder="1" applyAlignment="1">
      <alignment horizontal="center" vertical="center" wrapText="1"/>
    </xf>
    <xf numFmtId="0" fontId="79" fillId="0" borderId="130" xfId="161" applyFont="1" applyBorder="1" applyAlignment="1">
      <alignment horizontal="distributed" vertical="center" wrapText="1"/>
    </xf>
    <xf numFmtId="0" fontId="79" fillId="0" borderId="15" xfId="161" applyFont="1" applyBorder="1" applyAlignment="1">
      <alignment horizontal="center" vertical="center" wrapText="1"/>
    </xf>
    <xf numFmtId="0" fontId="79" fillId="0" borderId="18" xfId="161" quotePrefix="1" applyFont="1" applyBorder="1" applyAlignment="1">
      <alignment horizontal="center" vertical="center" wrapText="1"/>
    </xf>
    <xf numFmtId="0" fontId="79" fillId="0" borderId="18" xfId="114" applyFont="1" applyBorder="1" applyAlignment="1">
      <alignment horizontal="center" vertical="center" wrapText="1"/>
    </xf>
    <xf numFmtId="0" fontId="79" fillId="0" borderId="18" xfId="161" applyFont="1" applyBorder="1" applyAlignment="1">
      <alignment horizontal="center" vertical="center" wrapText="1"/>
    </xf>
    <xf numFmtId="0" fontId="79" fillId="0" borderId="130" xfId="161" quotePrefix="1" applyFont="1" applyBorder="1" applyAlignment="1">
      <alignment horizontal="distributed" vertical="distributed"/>
    </xf>
    <xf numFmtId="0" fontId="79" fillId="0" borderId="18" xfId="161" quotePrefix="1" applyFont="1" applyBorder="1" applyAlignment="1">
      <alignment horizontal="distributed" vertical="distributed"/>
    </xf>
    <xf numFmtId="0" fontId="79" fillId="0" borderId="18" xfId="161" applyFont="1" applyBorder="1" applyAlignment="1">
      <alignment horizontal="distributed" vertical="center"/>
    </xf>
    <xf numFmtId="0" fontId="79" fillId="0" borderId="17" xfId="150" applyFont="1" applyBorder="1" applyAlignment="1">
      <alignment horizontal="center" vertical="center" wrapText="1"/>
    </xf>
    <xf numFmtId="0" fontId="79" fillId="0" borderId="15" xfId="150" applyFont="1" applyBorder="1" applyAlignment="1">
      <alignment horizontal="center" vertical="center" wrapText="1"/>
    </xf>
    <xf numFmtId="0" fontId="79" fillId="0" borderId="0" xfId="161" applyFont="1" applyAlignment="1">
      <alignment horizontal="center" vertical="center"/>
    </xf>
    <xf numFmtId="0" fontId="79" fillId="0" borderId="0" xfId="61" applyFont="1" applyAlignment="1">
      <alignment horizontal="center" vertical="center"/>
    </xf>
    <xf numFmtId="0" fontId="79" fillId="0" borderId="0" xfId="61" applyFont="1" applyAlignment="1">
      <alignment vertical="center"/>
    </xf>
    <xf numFmtId="0" fontId="79" fillId="0" borderId="0" xfId="61" applyFont="1" applyAlignment="1">
      <alignment horizontal="left" vertical="center"/>
    </xf>
    <xf numFmtId="0" fontId="79" fillId="0" borderId="0" xfId="98" applyFont="1" applyAlignment="1">
      <alignment vertical="center"/>
    </xf>
    <xf numFmtId="0" fontId="79" fillId="0" borderId="0" xfId="98" applyFont="1" applyAlignment="1">
      <alignment horizontal="left" vertical="center"/>
    </xf>
    <xf numFmtId="0" fontId="79" fillId="0" borderId="0" xfId="0" applyFont="1" applyAlignment="1">
      <alignment vertical="center"/>
    </xf>
    <xf numFmtId="0" fontId="79" fillId="0" borderId="0" xfId="0" applyFont="1" applyAlignment="1">
      <alignment horizontal="center" vertical="center"/>
    </xf>
    <xf numFmtId="0" fontId="79" fillId="0" borderId="0" xfId="0" applyFont="1" applyAlignment="1">
      <alignment vertical="center" wrapText="1"/>
    </xf>
    <xf numFmtId="0" fontId="79" fillId="0" borderId="0" xfId="107" applyFont="1" applyAlignment="1">
      <alignment horizontal="left" vertical="top"/>
    </xf>
    <xf numFmtId="0" fontId="73" fillId="0" borderId="0" xfId="107" applyFont="1" applyAlignment="1">
      <alignment horizontal="left"/>
    </xf>
    <xf numFmtId="0" fontId="85" fillId="0" borderId="0" xfId="107" applyFont="1" applyAlignment="1">
      <alignment horizontal="right"/>
    </xf>
    <xf numFmtId="0" fontId="73" fillId="0" borderId="16" xfId="107" applyFont="1" applyBorder="1" applyAlignment="1">
      <alignment horizontal="distributed" vertical="center"/>
    </xf>
    <xf numFmtId="0" fontId="73" fillId="0" borderId="21" xfId="107" applyFont="1" applyBorder="1" applyAlignment="1">
      <alignment horizontal="center" vertical="center"/>
    </xf>
    <xf numFmtId="0" fontId="73" fillId="0" borderId="0" xfId="107" applyFont="1" applyAlignment="1">
      <alignment horizontal="distributed" vertical="center"/>
    </xf>
    <xf numFmtId="0" fontId="73" fillId="0" borderId="15" xfId="107" quotePrefix="1" applyFont="1" applyBorder="1" applyAlignment="1">
      <alignment horizontal="center"/>
    </xf>
    <xf numFmtId="41" fontId="73" fillId="0" borderId="15" xfId="191" applyFont="1" applyFill="1" applyBorder="1" applyAlignment="1">
      <alignment horizontal="center"/>
    </xf>
    <xf numFmtId="0" fontId="73" fillId="0" borderId="18" xfId="107" applyFont="1" applyBorder="1" applyAlignment="1">
      <alignment horizontal="center"/>
    </xf>
    <xf numFmtId="0" fontId="73" fillId="0" borderId="18" xfId="107" applyFont="1" applyBorder="1"/>
    <xf numFmtId="219" fontId="73" fillId="0" borderId="18" xfId="191" applyNumberFormat="1" applyFont="1" applyFill="1" applyBorder="1"/>
    <xf numFmtId="219" fontId="73" fillId="28" borderId="18" xfId="191" applyNumberFormat="1" applyFont="1" applyFill="1" applyBorder="1"/>
    <xf numFmtId="10" fontId="73" fillId="28" borderId="18" xfId="214" applyNumberFormat="1" applyFont="1" applyFill="1" applyBorder="1"/>
    <xf numFmtId="10" fontId="73" fillId="0" borderId="18" xfId="214" applyNumberFormat="1" applyFont="1" applyFill="1" applyBorder="1"/>
    <xf numFmtId="0" fontId="73" fillId="0" borderId="18" xfId="107" applyFont="1" applyBorder="1" applyAlignment="1">
      <alignment horizontal="left"/>
    </xf>
    <xf numFmtId="0" fontId="73" fillId="0" borderId="18" xfId="107" applyFont="1" applyBorder="1" applyAlignment="1">
      <alignment horizontal="left" wrapText="1"/>
    </xf>
    <xf numFmtId="0" fontId="73" fillId="0" borderId="18" xfId="107" applyFont="1" applyBorder="1" applyAlignment="1">
      <alignment horizontal="left" vertical="center" wrapText="1"/>
    </xf>
    <xf numFmtId="0" fontId="73" fillId="0" borderId="18" xfId="107" applyFont="1" applyBorder="1" applyAlignment="1">
      <alignment horizontal="left" vertical="center"/>
    </xf>
    <xf numFmtId="0" fontId="79" fillId="0" borderId="18" xfId="107" applyFont="1" applyBorder="1" applyAlignment="1">
      <alignment horizontal="left"/>
    </xf>
    <xf numFmtId="0" fontId="73" fillId="0" borderId="18" xfId="107" quotePrefix="1" applyFont="1" applyBorder="1" applyAlignment="1">
      <alignment horizontal="center"/>
    </xf>
    <xf numFmtId="0" fontId="73" fillId="0" borderId="18" xfId="107" applyFont="1" applyBorder="1" applyAlignment="1">
      <alignment wrapText="1"/>
    </xf>
    <xf numFmtId="202" fontId="73" fillId="0" borderId="18" xfId="191" applyNumberFormat="1" applyFont="1" applyFill="1" applyBorder="1"/>
    <xf numFmtId="0" fontId="73" fillId="0" borderId="0" xfId="107" applyFont="1" applyAlignment="1">
      <alignment horizontal="center"/>
    </xf>
    <xf numFmtId="0" fontId="73" fillId="0" borderId="0" xfId="107" applyFont="1" applyAlignment="1">
      <alignment horizontal="left" vertical="center"/>
    </xf>
    <xf numFmtId="0" fontId="66" fillId="0" borderId="0" xfId="0" applyFont="1" applyAlignment="1">
      <alignment horizontal="left"/>
    </xf>
    <xf numFmtId="0" fontId="73" fillId="0" borderId="0" xfId="107" applyFont="1" applyAlignment="1">
      <alignment horizontal="center" vertical="center"/>
    </xf>
    <xf numFmtId="0" fontId="29" fillId="0" borderId="0" xfId="162" applyFont="1"/>
    <xf numFmtId="0" fontId="11" fillId="0" borderId="0" xfId="162" applyFont="1"/>
    <xf numFmtId="0" fontId="11" fillId="0" borderId="0" xfId="125" applyFont="1" applyAlignment="1">
      <alignment vertical="center" wrapText="1"/>
    </xf>
    <xf numFmtId="49" fontId="11" fillId="0" borderId="19" xfId="103" quotePrefix="1" applyNumberFormat="1" applyFont="1" applyBorder="1" applyAlignment="1">
      <alignment vertical="center"/>
    </xf>
    <xf numFmtId="0" fontId="11" fillId="0" borderId="19" xfId="161" applyBorder="1" applyAlignment="1">
      <alignment vertical="center"/>
    </xf>
    <xf numFmtId="0" fontId="11" fillId="0" borderId="19" xfId="114" applyFont="1" applyBorder="1" applyAlignment="1">
      <alignment wrapText="1"/>
    </xf>
    <xf numFmtId="0" fontId="11" fillId="0" borderId="19" xfId="125" applyFont="1" applyBorder="1" applyAlignment="1">
      <alignment horizontal="center" vertical="center" wrapText="1"/>
    </xf>
    <xf numFmtId="0" fontId="11" fillId="0" borderId="19" xfId="125" applyFont="1" applyBorder="1" applyAlignment="1">
      <alignment horizontal="right" vertical="center"/>
    </xf>
    <xf numFmtId="49" fontId="36" fillId="0" borderId="18" xfId="103" applyNumberFormat="1" applyFont="1" applyBorder="1" applyAlignment="1">
      <alignment horizontal="center" vertical="center" wrapText="1"/>
    </xf>
    <xf numFmtId="49" fontId="36" fillId="0" borderId="18" xfId="103" applyNumberFormat="1" applyFont="1" applyBorder="1" applyAlignment="1">
      <alignment horizontal="centerContinuous" vertical="center" wrapText="1"/>
    </xf>
    <xf numFmtId="49" fontId="36" fillId="0" borderId="18" xfId="103" quotePrefix="1" applyNumberFormat="1" applyFont="1" applyBorder="1" applyAlignment="1">
      <alignment horizontal="centerContinuous" vertical="center" wrapText="1"/>
    </xf>
    <xf numFmtId="49" fontId="11" fillId="0" borderId="18" xfId="103" applyNumberFormat="1" applyFont="1" applyBorder="1" applyAlignment="1">
      <alignment horizontal="center" vertical="center" wrapText="1"/>
    </xf>
    <xf numFmtId="49" fontId="11" fillId="0" borderId="18" xfId="103" applyNumberFormat="1" applyFont="1" applyBorder="1" applyAlignment="1">
      <alignment vertical="center" wrapText="1"/>
    </xf>
    <xf numFmtId="198" fontId="11" fillId="0" borderId="18" xfId="103" applyNumberFormat="1" applyFont="1" applyBorder="1" applyAlignment="1">
      <alignment horizontal="right" vertical="center" wrapText="1"/>
    </xf>
    <xf numFmtId="201" fontId="11" fillId="0" borderId="18" xfId="103" applyNumberFormat="1" applyFont="1" applyBorder="1" applyAlignment="1">
      <alignment horizontal="right" vertical="center" wrapText="1"/>
    </xf>
    <xf numFmtId="0" fontId="11" fillId="0" borderId="249" xfId="125" applyFont="1" applyBorder="1" applyAlignment="1">
      <alignment vertical="center" wrapText="1"/>
    </xf>
    <xf numFmtId="49" fontId="11" fillId="0" borderId="18" xfId="103" applyNumberFormat="1" applyFont="1" applyBorder="1" applyAlignment="1">
      <alignment horizontal="left" vertical="center" wrapText="1"/>
    </xf>
    <xf numFmtId="49" fontId="11" fillId="0" borderId="18" xfId="98" applyNumberFormat="1" applyFont="1" applyBorder="1" applyAlignment="1">
      <alignment horizontal="left" vertical="center" wrapText="1" indent="2"/>
    </xf>
    <xf numFmtId="49" fontId="11" fillId="0" borderId="18" xfId="103" applyNumberFormat="1" applyFont="1" applyBorder="1" applyAlignment="1">
      <alignment horizontal="left" vertical="center" wrapText="1" indent="4"/>
    </xf>
    <xf numFmtId="0" fontId="11" fillId="0" borderId="18" xfId="125" applyFont="1" applyBorder="1" applyAlignment="1">
      <alignment vertical="center" wrapText="1"/>
    </xf>
    <xf numFmtId="49" fontId="11" fillId="0" borderId="18" xfId="103" applyNumberFormat="1" applyFont="1" applyBorder="1" applyAlignment="1">
      <alignment horizontal="left" vertical="center" wrapText="1" indent="6"/>
    </xf>
    <xf numFmtId="49" fontId="11" fillId="0" borderId="18" xfId="103" applyNumberFormat="1" applyFont="1" applyBorder="1" applyAlignment="1">
      <alignment horizontal="left" vertical="center" wrapText="1" indent="8"/>
    </xf>
    <xf numFmtId="49" fontId="11" fillId="0" borderId="18" xfId="103" applyNumberFormat="1" applyFont="1" applyBorder="1" applyAlignment="1">
      <alignment horizontal="left" vertical="center" wrapText="1" indent="2"/>
    </xf>
    <xf numFmtId="49" fontId="11" fillId="0" borderId="18" xfId="98" applyNumberFormat="1" applyFont="1" applyBorder="1" applyAlignment="1">
      <alignment horizontal="left" vertical="center" wrapText="1" indent="4"/>
    </xf>
    <xf numFmtId="49" fontId="11" fillId="0" borderId="1" xfId="103" applyNumberFormat="1" applyFont="1" applyBorder="1" applyAlignment="1">
      <alignment horizontal="center" vertical="center"/>
    </xf>
    <xf numFmtId="49" fontId="11" fillId="0" borderId="1" xfId="103" applyNumberFormat="1" applyFont="1" applyBorder="1" applyAlignment="1">
      <alignment horizontal="left" vertical="center"/>
    </xf>
    <xf numFmtId="49" fontId="11" fillId="0" borderId="1" xfId="103" applyNumberFormat="1" applyFont="1" applyBorder="1" applyAlignment="1">
      <alignment horizontal="left" vertical="center" wrapText="1"/>
    </xf>
    <xf numFmtId="49" fontId="11" fillId="0" borderId="0" xfId="103" applyNumberFormat="1" applyFont="1" applyAlignment="1">
      <alignment vertical="center" wrapText="1"/>
    </xf>
    <xf numFmtId="49" fontId="11" fillId="0" borderId="0" xfId="103" applyNumberFormat="1" applyFont="1" applyAlignment="1">
      <alignment horizontal="center" vertical="center"/>
    </xf>
    <xf numFmtId="49" fontId="11" fillId="0" borderId="0" xfId="103" applyNumberFormat="1" applyFont="1" applyAlignment="1">
      <alignment horizontal="left" vertical="center"/>
    </xf>
    <xf numFmtId="49" fontId="11" fillId="0" borderId="0" xfId="103" applyNumberFormat="1" applyFont="1" applyAlignment="1">
      <alignment horizontal="left" vertical="center" wrapText="1"/>
    </xf>
    <xf numFmtId="0" fontId="11" fillId="0" borderId="0" xfId="161" applyAlignment="1">
      <alignment vertical="center"/>
    </xf>
    <xf numFmtId="0" fontId="11" fillId="0" borderId="0" xfId="161" applyAlignment="1">
      <alignment vertical="center" wrapText="1"/>
    </xf>
    <xf numFmtId="0" fontId="11" fillId="0" borderId="0" xfId="107" applyFont="1" applyAlignment="1">
      <alignment vertical="center"/>
    </xf>
    <xf numFmtId="0" fontId="11" fillId="0" borderId="0" xfId="159" applyAlignment="1">
      <alignment vertical="center"/>
    </xf>
    <xf numFmtId="0" fontId="11" fillId="0" borderId="0" xfId="159" applyAlignment="1">
      <alignment vertical="center" wrapText="1"/>
    </xf>
    <xf numFmtId="49" fontId="11" fillId="0" borderId="0" xfId="103" applyNumberFormat="1" applyFont="1" applyAlignment="1">
      <alignment vertical="center"/>
    </xf>
    <xf numFmtId="0" fontId="11" fillId="0" borderId="0" xfId="125" applyFont="1" applyAlignment="1">
      <alignment horizontal="center" vertical="center"/>
    </xf>
    <xf numFmtId="0" fontId="11" fillId="0" borderId="0" xfId="125" applyFont="1">
      <alignment vertical="center"/>
    </xf>
    <xf numFmtId="0" fontId="29" fillId="0" borderId="0" xfId="107" applyFont="1" applyAlignment="1">
      <alignment vertical="center"/>
    </xf>
    <xf numFmtId="0" fontId="11" fillId="0" borderId="0" xfId="107" applyFont="1" applyAlignment="1">
      <alignment vertical="center" wrapText="1"/>
    </xf>
    <xf numFmtId="0" fontId="11" fillId="0" borderId="0" xfId="137" applyAlignment="1">
      <alignment vertical="center" wrapText="1"/>
    </xf>
    <xf numFmtId="0" fontId="11" fillId="0" borderId="0" xfId="137" applyAlignment="1">
      <alignment wrapText="1"/>
    </xf>
    <xf numFmtId="0" fontId="11" fillId="0" borderId="0" xfId="137" applyAlignment="1">
      <alignment horizontal="right" vertical="center"/>
    </xf>
    <xf numFmtId="0" fontId="36" fillId="0" borderId="18" xfId="107" applyFont="1" applyBorder="1" applyAlignment="1">
      <alignment horizontal="center" vertical="center" wrapText="1"/>
    </xf>
    <xf numFmtId="0" fontId="36" fillId="0" borderId="18" xfId="107" quotePrefix="1" applyFont="1" applyBorder="1" applyAlignment="1">
      <alignment horizontal="center" vertical="center" wrapText="1"/>
    </xf>
    <xf numFmtId="0" fontId="11" fillId="0" borderId="18" xfId="107" applyFont="1" applyBorder="1" applyAlignment="1">
      <alignment horizontal="center" vertical="center" wrapText="1"/>
    </xf>
    <xf numFmtId="0" fontId="11" fillId="0" borderId="18" xfId="107" applyFont="1" applyBorder="1" applyAlignment="1">
      <alignment horizontal="left" vertical="center" wrapText="1"/>
    </xf>
    <xf numFmtId="0" fontId="11" fillId="0" borderId="18" xfId="107" applyFont="1" applyBorder="1" applyAlignment="1">
      <alignment horizontal="right" vertical="center" wrapText="1"/>
    </xf>
    <xf numFmtId="219" fontId="11" fillId="0" borderId="18" xfId="191" applyNumberFormat="1" applyFont="1" applyFill="1" applyBorder="1" applyAlignment="1">
      <alignment wrapText="1"/>
    </xf>
    <xf numFmtId="178" fontId="29" fillId="26" borderId="18" xfId="167" applyNumberFormat="1" applyFont="1" applyFill="1" applyBorder="1" applyAlignment="1" applyProtection="1">
      <alignment horizontal="center" vertical="center" wrapText="1"/>
    </xf>
    <xf numFmtId="178" fontId="11" fillId="26" borderId="129" xfId="167" applyNumberFormat="1" applyFont="1" applyFill="1" applyBorder="1" applyAlignment="1">
      <alignment horizontal="left" vertical="center" wrapText="1"/>
    </xf>
    <xf numFmtId="178" fontId="11" fillId="26" borderId="18" xfId="167" applyNumberFormat="1" applyFont="1" applyFill="1" applyBorder="1" applyAlignment="1">
      <alignment horizontal="right" vertical="center" wrapText="1"/>
    </xf>
    <xf numFmtId="0" fontId="29" fillId="26" borderId="15" xfId="107" applyFont="1" applyFill="1" applyBorder="1" applyAlignment="1">
      <alignment horizontal="center" vertical="center" wrapText="1"/>
    </xf>
    <xf numFmtId="0" fontId="11" fillId="0" borderId="0" xfId="107" applyFont="1" applyAlignment="1">
      <alignment horizontal="center" vertical="center" wrapText="1"/>
    </xf>
    <xf numFmtId="0" fontId="11" fillId="0" borderId="0" xfId="107" applyFont="1" applyAlignment="1">
      <alignment horizontal="left" vertical="center" wrapText="1"/>
    </xf>
    <xf numFmtId="0" fontId="118" fillId="0" borderId="0" xfId="107" applyFont="1" applyAlignment="1">
      <alignment horizontal="left" vertical="center"/>
    </xf>
    <xf numFmtId="0" fontId="11" fillId="0" borderId="0" xfId="107" applyFont="1" applyAlignment="1">
      <alignment horizontal="left" vertical="center"/>
    </xf>
    <xf numFmtId="0" fontId="11" fillId="0" borderId="0" xfId="164" applyFont="1" applyAlignment="1">
      <alignment vertical="center" wrapText="1"/>
    </xf>
    <xf numFmtId="0" fontId="11" fillId="0" borderId="0" xfId="164" applyFont="1" applyAlignment="1">
      <alignment wrapText="1"/>
    </xf>
    <xf numFmtId="0" fontId="11" fillId="0" borderId="0" xfId="107" quotePrefix="1" applyFont="1" applyAlignment="1">
      <alignment vertical="center"/>
    </xf>
    <xf numFmtId="0" fontId="11" fillId="0" borderId="0" xfId="164" applyFont="1" applyAlignment="1">
      <alignment horizontal="right" vertical="center"/>
    </xf>
    <xf numFmtId="0" fontId="36" fillId="0" borderId="18" xfId="107" applyFont="1" applyBorder="1" applyAlignment="1">
      <alignment horizontal="centerContinuous" vertical="center" wrapText="1"/>
    </xf>
    <xf numFmtId="0" fontId="11" fillId="0" borderId="18" xfId="148" applyFont="1" applyBorder="1" applyAlignment="1">
      <alignment horizontal="center" vertical="center" wrapText="1"/>
    </xf>
    <xf numFmtId="198" fontId="11" fillId="0" borderId="18" xfId="107" applyNumberFormat="1" applyFont="1" applyBorder="1" applyAlignment="1">
      <alignment horizontal="right" vertical="center" wrapText="1"/>
    </xf>
    <xf numFmtId="197" fontId="11" fillId="0" borderId="18" xfId="107" applyNumberFormat="1" applyFont="1" applyBorder="1" applyAlignment="1">
      <alignment horizontal="left" vertical="center" wrapText="1"/>
    </xf>
    <xf numFmtId="198" fontId="11" fillId="0" borderId="129" xfId="107" applyNumberFormat="1" applyFont="1" applyBorder="1" applyAlignment="1">
      <alignment horizontal="right" vertical="center" wrapText="1"/>
    </xf>
    <xf numFmtId="209" fontId="11" fillId="0" borderId="18" xfId="148" quotePrefix="1" applyNumberFormat="1" applyFont="1" applyBorder="1" applyAlignment="1">
      <alignment horizontal="center" vertical="center" wrapText="1"/>
    </xf>
    <xf numFmtId="0" fontId="29" fillId="0" borderId="18" xfId="107" applyFont="1" applyBorder="1" applyAlignment="1">
      <alignment horizontal="left" vertical="center" wrapText="1"/>
    </xf>
    <xf numFmtId="0" fontId="11" fillId="0" borderId="18" xfId="107" applyFont="1" applyBorder="1" applyAlignment="1">
      <alignment vertical="center" wrapText="1"/>
    </xf>
    <xf numFmtId="49" fontId="11" fillId="0" borderId="18" xfId="148" applyNumberFormat="1" applyFont="1" applyBorder="1" applyAlignment="1">
      <alignment horizontal="center" vertical="center" wrapText="1"/>
    </xf>
    <xf numFmtId="0" fontId="11" fillId="0" borderId="0" xfId="107" applyFont="1" applyAlignment="1">
      <alignment horizontal="right" vertical="center" wrapText="1"/>
    </xf>
    <xf numFmtId="0" fontId="11" fillId="0" borderId="18" xfId="107" applyFont="1" applyBorder="1" applyAlignment="1">
      <alignment horizontal="left" vertical="center" wrapText="1" indent="2"/>
    </xf>
    <xf numFmtId="0" fontId="11" fillId="0" borderId="18" xfId="107" applyFont="1" applyBorder="1" applyAlignment="1">
      <alignment horizontal="left" vertical="center" wrapText="1" indent="4"/>
    </xf>
    <xf numFmtId="0" fontId="11" fillId="0" borderId="18" xfId="137" applyBorder="1" applyAlignment="1">
      <alignment vertical="center" wrapText="1"/>
    </xf>
    <xf numFmtId="0" fontId="11" fillId="0" borderId="18" xfId="137" applyBorder="1" applyAlignment="1">
      <alignment wrapText="1"/>
    </xf>
    <xf numFmtId="0" fontId="11" fillId="0" borderId="0" xfId="107" quotePrefix="1" applyFont="1" applyAlignment="1">
      <alignment horizontal="center" vertical="center" wrapText="1"/>
    </xf>
    <xf numFmtId="0" fontId="11" fillId="0" borderId="0" xfId="0" applyFont="1"/>
    <xf numFmtId="0" fontId="11" fillId="0" borderId="0" xfId="124" applyFont="1" applyAlignment="1">
      <alignment horizontal="left" vertical="center"/>
    </xf>
    <xf numFmtId="0" fontId="116" fillId="0" borderId="18" xfId="124" applyFont="1" applyBorder="1" applyAlignment="1">
      <alignment horizontal="center" vertical="center" wrapText="1"/>
    </xf>
    <xf numFmtId="183" fontId="11" fillId="0" borderId="0" xfId="195" applyNumberFormat="1" applyFont="1" applyFill="1" applyBorder="1" applyAlignment="1" applyProtection="1">
      <alignment horizontal="center" vertical="center" wrapText="1"/>
    </xf>
    <xf numFmtId="0" fontId="11" fillId="0" borderId="0" xfId="124" applyFont="1" applyAlignment="1">
      <alignment horizontal="left" wrapText="1"/>
    </xf>
    <xf numFmtId="200" fontId="11" fillId="0" borderId="0" xfId="195" applyNumberFormat="1" applyFont="1" applyFill="1" applyBorder="1" applyAlignment="1" applyProtection="1">
      <alignment horizontal="center" vertical="center" wrapText="1"/>
    </xf>
    <xf numFmtId="0" fontId="29" fillId="0" borderId="0" xfId="0" applyFont="1" applyAlignment="1">
      <alignment horizontal="left" vertical="center"/>
    </xf>
    <xf numFmtId="0" fontId="11" fillId="0" borderId="0" xfId="0" applyFont="1" applyAlignment="1">
      <alignment vertical="center" wrapText="1"/>
    </xf>
    <xf numFmtId="0" fontId="11" fillId="0" borderId="0" xfId="0" applyFont="1" applyAlignment="1">
      <alignment horizontal="left" vertical="center"/>
    </xf>
    <xf numFmtId="0" fontId="11" fillId="0" borderId="0" xfId="0" applyFont="1" applyAlignment="1">
      <alignment horizontal="right" vertical="center"/>
    </xf>
    <xf numFmtId="0" fontId="36" fillId="0" borderId="24" xfId="0" applyFont="1" applyBorder="1" applyAlignment="1">
      <alignment horizontal="center" vertical="center" wrapText="1"/>
    </xf>
    <xf numFmtId="0" fontId="36" fillId="0" borderId="18" xfId="0" applyFont="1" applyBorder="1" applyAlignment="1">
      <alignment horizontal="center" vertical="center" wrapText="1"/>
    </xf>
    <xf numFmtId="0" fontId="36" fillId="0" borderId="27" xfId="0" applyFont="1" applyBorder="1" applyAlignment="1">
      <alignment horizontal="center" vertical="center" wrapText="1"/>
    </xf>
    <xf numFmtId="0" fontId="36" fillId="0" borderId="16" xfId="0" applyFont="1" applyBorder="1" applyAlignment="1">
      <alignment horizontal="center" vertical="center" wrapText="1"/>
    </xf>
    <xf numFmtId="0" fontId="36" fillId="0" borderId="28" xfId="0" applyFont="1" applyBorder="1" applyAlignment="1">
      <alignment horizontal="center" vertical="center" wrapText="1"/>
    </xf>
    <xf numFmtId="0" fontId="11" fillId="0" borderId="66" xfId="0" applyFont="1" applyBorder="1" applyAlignment="1">
      <alignment horizontal="center" vertical="center" wrapText="1"/>
    </xf>
    <xf numFmtId="0" fontId="11" fillId="0" borderId="76" xfId="0" applyFont="1" applyBorder="1" applyAlignment="1">
      <alignment vertical="center" wrapText="1"/>
    </xf>
    <xf numFmtId="183" fontId="11" fillId="0" borderId="76" xfId="181" applyNumberFormat="1" applyFont="1" applyBorder="1" applyAlignment="1">
      <alignment vertical="center" wrapText="1"/>
    </xf>
    <xf numFmtId="200" fontId="11" fillId="0" borderId="134" xfId="181" applyNumberFormat="1" applyFont="1" applyBorder="1" applyAlignment="1">
      <alignment vertical="center" wrapText="1"/>
    </xf>
    <xf numFmtId="183" fontId="11" fillId="0" borderId="113" xfId="181" applyNumberFormat="1" applyFont="1" applyBorder="1" applyAlignment="1">
      <alignment vertical="center" wrapText="1"/>
    </xf>
    <xf numFmtId="0" fontId="11" fillId="0" borderId="57" xfId="0" applyFont="1" applyBorder="1" applyAlignment="1">
      <alignment horizontal="center" vertical="center" wrapText="1"/>
    </xf>
    <xf numFmtId="0" fontId="11" fillId="0" borderId="32" xfId="0" applyFont="1" applyBorder="1" applyAlignment="1">
      <alignment vertical="center" wrapText="1"/>
    </xf>
    <xf numFmtId="183" fontId="11" fillId="0" borderId="32" xfId="181" applyNumberFormat="1" applyFont="1" applyBorder="1" applyAlignment="1">
      <alignment vertical="center" wrapText="1"/>
    </xf>
    <xf numFmtId="200" fontId="11" fillId="0" borderId="32" xfId="181" applyNumberFormat="1" applyFont="1" applyBorder="1" applyAlignment="1">
      <alignment vertical="center" wrapText="1"/>
    </xf>
    <xf numFmtId="183" fontId="11" fillId="0" borderId="111" xfId="181" applyNumberFormat="1" applyFont="1" applyBorder="1" applyAlignment="1">
      <alignment vertical="center" wrapText="1"/>
    </xf>
    <xf numFmtId="0" fontId="11" fillId="0" borderId="182" xfId="0" applyFont="1" applyBorder="1" applyAlignment="1">
      <alignment vertical="center" wrapText="1"/>
    </xf>
    <xf numFmtId="183" fontId="11" fillId="0" borderId="182" xfId="181" applyNumberFormat="1" applyFont="1" applyBorder="1" applyAlignment="1">
      <alignment vertical="center" wrapText="1"/>
    </xf>
    <xf numFmtId="200" fontId="11" fillId="0" borderId="182" xfId="181" applyNumberFormat="1" applyFont="1" applyBorder="1" applyAlignment="1">
      <alignment vertical="center" wrapText="1"/>
    </xf>
    <xf numFmtId="183" fontId="11" fillId="0" borderId="175" xfId="181" applyNumberFormat="1" applyFont="1" applyBorder="1" applyAlignment="1">
      <alignment vertical="center" wrapText="1"/>
    </xf>
    <xf numFmtId="0" fontId="11" fillId="26" borderId="57" xfId="0" applyFont="1" applyFill="1" applyBorder="1" applyAlignment="1">
      <alignment horizontal="center" vertical="center" wrapText="1"/>
    </xf>
    <xf numFmtId="183" fontId="11" fillId="26" borderId="18" xfId="181" applyNumberFormat="1" applyFont="1" applyFill="1" applyBorder="1" applyAlignment="1">
      <alignment vertical="center" wrapText="1"/>
    </xf>
    <xf numFmtId="200" fontId="11" fillId="26" borderId="18" xfId="181" applyNumberFormat="1" applyFont="1" applyFill="1" applyBorder="1" applyAlignment="1">
      <alignment vertical="center" wrapText="1"/>
    </xf>
    <xf numFmtId="183" fontId="11" fillId="26" borderId="56" xfId="181" applyNumberFormat="1" applyFont="1" applyFill="1" applyBorder="1" applyAlignment="1">
      <alignment vertical="center" wrapText="1"/>
    </xf>
    <xf numFmtId="183" fontId="11" fillId="0" borderId="76" xfId="181" applyNumberFormat="1" applyFont="1" applyFill="1" applyBorder="1" applyAlignment="1">
      <alignment vertical="center" wrapText="1"/>
    </xf>
    <xf numFmtId="200" fontId="11" fillId="0" borderId="76" xfId="181" applyNumberFormat="1" applyFont="1" applyBorder="1" applyAlignment="1">
      <alignment vertical="center" wrapText="1"/>
    </xf>
    <xf numFmtId="183" fontId="11" fillId="26" borderId="15" xfId="181" applyNumberFormat="1" applyFont="1" applyFill="1" applyBorder="1" applyAlignment="1">
      <alignment vertical="center" wrapText="1"/>
    </xf>
    <xf numFmtId="200" fontId="11" fillId="26" borderId="15" xfId="181" applyNumberFormat="1" applyFont="1" applyFill="1" applyBorder="1" applyAlignment="1">
      <alignment vertical="center" wrapText="1"/>
    </xf>
    <xf numFmtId="183" fontId="11" fillId="26" borderId="74" xfId="181" applyNumberFormat="1" applyFont="1" applyFill="1" applyBorder="1" applyAlignment="1">
      <alignment vertical="center" wrapText="1"/>
    </xf>
    <xf numFmtId="183" fontId="11" fillId="26" borderId="16" xfId="181" applyNumberFormat="1" applyFont="1" applyFill="1" applyBorder="1" applyAlignment="1">
      <alignment vertical="center" wrapText="1"/>
    </xf>
    <xf numFmtId="200" fontId="11" fillId="26" borderId="16" xfId="181" applyNumberFormat="1" applyFont="1" applyFill="1" applyBorder="1" applyAlignment="1">
      <alignment vertical="center" wrapText="1"/>
    </xf>
    <xf numFmtId="183" fontId="11" fillId="26" borderId="72" xfId="181" applyNumberFormat="1" applyFont="1" applyFill="1" applyBorder="1" applyAlignment="1">
      <alignment vertical="center" wrapText="1"/>
    </xf>
    <xf numFmtId="0" fontId="11" fillId="0" borderId="145" xfId="0" applyFont="1" applyBorder="1" applyAlignment="1">
      <alignment horizontal="center" vertical="center" wrapText="1"/>
    </xf>
    <xf numFmtId="0" fontId="11" fillId="26" borderId="58" xfId="0" applyFont="1" applyFill="1" applyBorder="1" applyAlignment="1">
      <alignment horizontal="center" vertical="center" wrapText="1"/>
    </xf>
    <xf numFmtId="183" fontId="11" fillId="26" borderId="27" xfId="181" applyNumberFormat="1" applyFont="1" applyFill="1" applyBorder="1" applyAlignment="1">
      <alignment vertical="center" wrapText="1"/>
    </xf>
    <xf numFmtId="200" fontId="11" fillId="26" borderId="27" xfId="181" applyNumberFormat="1" applyFont="1" applyFill="1" applyBorder="1" applyAlignment="1">
      <alignment vertical="center" wrapText="1"/>
    </xf>
    <xf numFmtId="183" fontId="11" fillId="26" borderId="28" xfId="181" applyNumberFormat="1" applyFont="1" applyFill="1" applyBorder="1" applyAlignment="1">
      <alignment vertical="center" wrapText="1"/>
    </xf>
    <xf numFmtId="0" fontId="0" fillId="0" borderId="0" xfId="0" applyAlignment="1">
      <alignment vertical="center" wrapText="1"/>
    </xf>
    <xf numFmtId="0" fontId="0" fillId="0" borderId="0" xfId="0" applyAlignment="1">
      <alignment horizontal="center" vertical="center"/>
    </xf>
    <xf numFmtId="0" fontId="0" fillId="0" borderId="0" xfId="0" applyAlignment="1">
      <alignment horizontal="left" vertical="center"/>
    </xf>
    <xf numFmtId="0" fontId="0" fillId="26" borderId="0" xfId="0" applyFill="1" applyAlignment="1">
      <alignment vertical="center" wrapText="1"/>
    </xf>
    <xf numFmtId="0" fontId="11" fillId="0" borderId="0" xfId="0" applyFont="1" applyAlignment="1">
      <alignment horizontal="center" vertical="center"/>
    </xf>
    <xf numFmtId="0" fontId="11" fillId="0" borderId="0" xfId="0" applyFont="1" applyAlignment="1">
      <alignment vertical="center"/>
    </xf>
    <xf numFmtId="0" fontId="118" fillId="0" borderId="0" xfId="0" applyFont="1" applyAlignment="1">
      <alignment horizontal="center" vertical="center"/>
    </xf>
    <xf numFmtId="0" fontId="11" fillId="0" borderId="0" xfId="0" applyFont="1" applyAlignment="1">
      <alignment horizontal="center" vertical="center" wrapText="1"/>
    </xf>
    <xf numFmtId="0" fontId="29" fillId="0" borderId="0" xfId="124" applyFont="1" applyAlignment="1" applyProtection="1">
      <alignment horizontal="left" vertical="center"/>
      <protection locked="0"/>
    </xf>
    <xf numFmtId="0" fontId="11" fillId="0" borderId="0" xfId="0" applyFont="1" applyAlignment="1">
      <alignment wrapText="1"/>
    </xf>
    <xf numFmtId="0" fontId="11" fillId="0" borderId="0" xfId="141" applyFont="1" applyAlignment="1">
      <alignment horizontal="right"/>
    </xf>
    <xf numFmtId="0" fontId="36" fillId="0" borderId="24" xfId="124" applyFont="1" applyBorder="1" applyAlignment="1">
      <alignment horizontal="center" vertical="center" wrapText="1"/>
    </xf>
    <xf numFmtId="0" fontId="36" fillId="0" borderId="18" xfId="124" applyFont="1" applyBorder="1" applyAlignment="1">
      <alignment horizontal="center" vertical="center" wrapText="1"/>
    </xf>
    <xf numFmtId="0" fontId="116" fillId="0" borderId="56" xfId="124" applyFont="1" applyBorder="1" applyAlignment="1">
      <alignment horizontal="center" vertical="center" wrapText="1"/>
    </xf>
    <xf numFmtId="0" fontId="36" fillId="0" borderId="27" xfId="139" quotePrefix="1" applyFont="1" applyBorder="1" applyAlignment="1">
      <alignment horizontal="center" vertical="center" wrapText="1"/>
    </xf>
    <xf numFmtId="0" fontId="36" fillId="0" borderId="28" xfId="139" quotePrefix="1" applyFont="1" applyBorder="1" applyAlignment="1">
      <alignment horizontal="center" vertical="center" wrapText="1"/>
    </xf>
    <xf numFmtId="205" fontId="11" fillId="0" borderId="66" xfId="195" applyNumberFormat="1" applyFont="1" applyFill="1" applyBorder="1" applyAlignment="1" applyProtection="1">
      <alignment horizontal="center" vertical="center" wrapText="1"/>
    </xf>
    <xf numFmtId="0" fontId="11" fillId="0" borderId="76" xfId="124" applyFont="1" applyBorder="1" applyAlignment="1">
      <alignment vertical="center" wrapText="1"/>
    </xf>
    <xf numFmtId="183" fontId="11" fillId="0" borderId="76" xfId="181" applyNumberFormat="1" applyFont="1" applyFill="1" applyBorder="1" applyAlignment="1" applyProtection="1">
      <alignment horizontal="left" vertical="center" wrapText="1"/>
      <protection locked="0"/>
    </xf>
    <xf numFmtId="200" fontId="11" fillId="0" borderId="76" xfId="181" applyNumberFormat="1" applyFont="1" applyFill="1" applyBorder="1" applyAlignment="1" applyProtection="1">
      <alignment horizontal="right" vertical="center" wrapText="1"/>
    </xf>
    <xf numFmtId="183" fontId="11" fillId="0" borderId="76" xfId="181" applyNumberFormat="1" applyFont="1" applyFill="1" applyBorder="1" applyAlignment="1" applyProtection="1">
      <alignment horizontal="center" vertical="center" wrapText="1"/>
    </xf>
    <xf numFmtId="183" fontId="11" fillId="0" borderId="113" xfId="181" applyNumberFormat="1" applyFont="1" applyFill="1" applyBorder="1" applyAlignment="1" applyProtection="1">
      <alignment horizontal="center" vertical="center" wrapText="1"/>
    </xf>
    <xf numFmtId="205" fontId="11" fillId="0" borderId="57" xfId="195" applyNumberFormat="1" applyFont="1" applyFill="1" applyBorder="1" applyAlignment="1" applyProtection="1">
      <alignment horizontal="center" vertical="center" wrapText="1"/>
    </xf>
    <xf numFmtId="0" fontId="11" fillId="0" borderId="32" xfId="124" applyFont="1" applyBorder="1" applyAlignment="1">
      <alignment vertical="center" wrapText="1"/>
    </xf>
    <xf numFmtId="183" fontId="11" fillId="0" borderId="32" xfId="181" applyNumberFormat="1" applyFont="1" applyFill="1" applyBorder="1" applyAlignment="1" applyProtection="1">
      <alignment vertical="center" wrapText="1"/>
      <protection locked="0"/>
    </xf>
    <xf numFmtId="200" fontId="11" fillId="0" borderId="32" xfId="181" applyNumberFormat="1" applyFont="1" applyFill="1" applyBorder="1" applyAlignment="1" applyProtection="1">
      <alignment horizontal="right" vertical="center" wrapText="1"/>
    </xf>
    <xf numFmtId="183" fontId="11" fillId="0" borderId="32" xfId="181" applyNumberFormat="1" applyFont="1" applyFill="1" applyBorder="1" applyAlignment="1" applyProtection="1">
      <alignment horizontal="center" vertical="center" wrapText="1"/>
    </xf>
    <xf numFmtId="183" fontId="11" fillId="0" borderId="111" xfId="181" applyNumberFormat="1" applyFont="1" applyFill="1" applyBorder="1" applyAlignment="1" applyProtection="1">
      <alignment horizontal="center" vertical="center" wrapText="1"/>
    </xf>
    <xf numFmtId="200" fontId="11" fillId="0" borderId="32" xfId="181" applyNumberFormat="1" applyFont="1" applyFill="1" applyBorder="1" applyAlignment="1">
      <alignment vertical="center" wrapText="1"/>
    </xf>
    <xf numFmtId="0" fontId="11" fillId="0" borderId="182" xfId="124" applyFont="1" applyBorder="1" applyAlignment="1">
      <alignment vertical="center" wrapText="1"/>
    </xf>
    <xf numFmtId="183" fontId="11" fillId="0" borderId="182" xfId="181" applyNumberFormat="1" applyFont="1" applyFill="1" applyBorder="1" applyAlignment="1" applyProtection="1">
      <alignment vertical="center" wrapText="1"/>
      <protection locked="0"/>
    </xf>
    <xf numFmtId="200" fontId="11" fillId="0" borderId="182" xfId="181" applyNumberFormat="1" applyFont="1" applyFill="1" applyBorder="1" applyAlignment="1">
      <alignment vertical="center" wrapText="1"/>
    </xf>
    <xf numFmtId="183" fontId="11" fillId="0" borderId="182" xfId="181" applyNumberFormat="1" applyFont="1" applyFill="1" applyBorder="1" applyAlignment="1" applyProtection="1">
      <alignment horizontal="center" vertical="center" wrapText="1"/>
    </xf>
    <xf numFmtId="183" fontId="11" fillId="0" borderId="175" xfId="181" applyNumberFormat="1" applyFont="1" applyFill="1" applyBorder="1" applyAlignment="1" applyProtection="1">
      <alignment horizontal="center" vertical="center" wrapText="1"/>
    </xf>
    <xf numFmtId="205" fontId="11" fillId="26" borderId="57" xfId="195" applyNumberFormat="1" applyFont="1" applyFill="1" applyBorder="1" applyAlignment="1" applyProtection="1">
      <alignment horizontal="center" vertical="center" wrapText="1"/>
    </xf>
    <xf numFmtId="183" fontId="11" fillId="26" borderId="18" xfId="181" applyNumberFormat="1" applyFont="1" applyFill="1" applyBorder="1" applyAlignment="1" applyProtection="1">
      <alignment vertical="center" wrapText="1"/>
      <protection locked="0"/>
    </xf>
    <xf numFmtId="183" fontId="11" fillId="26" borderId="56" xfId="181" applyNumberFormat="1" applyFont="1" applyFill="1" applyBorder="1" applyAlignment="1" applyProtection="1">
      <alignment vertical="center" wrapText="1"/>
      <protection locked="0"/>
    </xf>
    <xf numFmtId="204" fontId="11" fillId="0" borderId="57" xfId="107" applyNumberFormat="1" applyFont="1" applyBorder="1" applyAlignment="1">
      <alignment horizontal="center" vertical="center" wrapText="1"/>
    </xf>
    <xf numFmtId="183" fontId="11" fillId="26" borderId="18" xfId="181" applyNumberFormat="1" applyFont="1" applyFill="1" applyBorder="1" applyAlignment="1" applyProtection="1">
      <alignment vertical="center" wrapText="1"/>
    </xf>
    <xf numFmtId="200" fontId="11" fillId="26" borderId="18" xfId="181" applyNumberFormat="1" applyFont="1" applyFill="1" applyBorder="1" applyAlignment="1" applyProtection="1">
      <alignment horizontal="center" vertical="center" wrapText="1"/>
    </xf>
    <xf numFmtId="183" fontId="11" fillId="26" borderId="56" xfId="181" applyNumberFormat="1" applyFont="1" applyFill="1" applyBorder="1" applyAlignment="1" applyProtection="1">
      <alignment vertical="center" wrapText="1"/>
    </xf>
    <xf numFmtId="183" fontId="11" fillId="0" borderId="76" xfId="181" applyNumberFormat="1" applyFont="1" applyFill="1" applyBorder="1" applyAlignment="1" applyProtection="1">
      <alignment vertical="center" wrapText="1"/>
      <protection locked="0"/>
    </xf>
    <xf numFmtId="204" fontId="11" fillId="26" borderId="57" xfId="107" applyNumberFormat="1" applyFont="1" applyFill="1" applyBorder="1" applyAlignment="1">
      <alignment horizontal="center" vertical="center" wrapText="1"/>
    </xf>
    <xf numFmtId="0" fontId="11" fillId="0" borderId="91" xfId="124" applyFont="1" applyBorder="1" applyAlignment="1">
      <alignment vertical="center" wrapText="1"/>
    </xf>
    <xf numFmtId="183" fontId="11" fillId="0" borderId="91" xfId="181" applyNumberFormat="1" applyFont="1" applyFill="1" applyBorder="1" applyAlignment="1" applyProtection="1">
      <alignment vertical="center" wrapText="1"/>
      <protection locked="0"/>
    </xf>
    <xf numFmtId="200" fontId="11" fillId="0" borderId="91" xfId="181" applyNumberFormat="1" applyFont="1" applyFill="1" applyBorder="1" applyAlignment="1">
      <alignment vertical="center" wrapText="1"/>
    </xf>
    <xf numFmtId="183" fontId="11" fillId="0" borderId="91" xfId="181" applyNumberFormat="1" applyFont="1" applyFill="1" applyBorder="1" applyAlignment="1" applyProtection="1">
      <alignment horizontal="center" vertical="center" wrapText="1"/>
    </xf>
    <xf numFmtId="183" fontId="11" fillId="0" borderId="194" xfId="181" applyNumberFormat="1" applyFont="1" applyFill="1" applyBorder="1" applyAlignment="1" applyProtection="1">
      <alignment horizontal="center" vertical="center" wrapText="1"/>
    </xf>
    <xf numFmtId="204" fontId="11" fillId="26" borderId="58" xfId="107" applyNumberFormat="1" applyFont="1" applyFill="1" applyBorder="1" applyAlignment="1">
      <alignment horizontal="center" vertical="center" wrapText="1"/>
    </xf>
    <xf numFmtId="200" fontId="11" fillId="26" borderId="27" xfId="181" applyNumberFormat="1" applyFont="1" applyFill="1" applyBorder="1" applyAlignment="1" applyProtection="1">
      <alignment horizontal="center" vertical="center" wrapText="1"/>
    </xf>
    <xf numFmtId="183" fontId="11" fillId="26" borderId="27" xfId="181" applyNumberFormat="1" applyFont="1" applyFill="1" applyBorder="1" applyAlignment="1" applyProtection="1">
      <alignment vertical="center" wrapText="1"/>
    </xf>
    <xf numFmtId="183" fontId="11" fillId="26" borderId="28" xfId="181" applyNumberFormat="1" applyFont="1" applyFill="1" applyBorder="1" applyAlignment="1" applyProtection="1">
      <alignment vertical="center" wrapText="1"/>
    </xf>
    <xf numFmtId="49" fontId="11" fillId="0" borderId="0" xfId="181" applyNumberFormat="1" applyFont="1" applyFill="1" applyBorder="1" applyAlignment="1" applyProtection="1">
      <alignment horizontal="center" vertical="center"/>
    </xf>
    <xf numFmtId="0" fontId="29" fillId="0" borderId="0" xfId="0" applyFont="1"/>
    <xf numFmtId="177" fontId="11" fillId="26" borderId="0" xfId="0" applyNumberFormat="1" applyFont="1" applyFill="1" applyAlignment="1">
      <alignment wrapText="1"/>
    </xf>
    <xf numFmtId="0" fontId="11" fillId="26" borderId="0" xfId="0" applyFont="1" applyFill="1" applyAlignment="1">
      <alignment wrapText="1"/>
    </xf>
    <xf numFmtId="0" fontId="11" fillId="26" borderId="0" xfId="0" quotePrefix="1" applyFont="1" applyFill="1" applyAlignment="1">
      <alignment wrapText="1"/>
    </xf>
    <xf numFmtId="183" fontId="11" fillId="26" borderId="0" xfId="0" applyNumberFormat="1" applyFont="1" applyFill="1" applyAlignment="1">
      <alignment wrapText="1"/>
    </xf>
    <xf numFmtId="0" fontId="29" fillId="0" borderId="0" xfId="163" applyFont="1"/>
    <xf numFmtId="0" fontId="11" fillId="0" borderId="0" xfId="160" applyAlignment="1">
      <alignment wrapText="1"/>
    </xf>
    <xf numFmtId="0" fontId="11" fillId="0" borderId="0" xfId="157" applyFont="1" applyAlignment="1">
      <alignment horizontal="center" vertical="center" wrapText="1"/>
    </xf>
    <xf numFmtId="0" fontId="11" fillId="0" borderId="0" xfId="157" applyFont="1" applyAlignment="1">
      <alignment vertical="center" wrapText="1"/>
    </xf>
    <xf numFmtId="0" fontId="29" fillId="0" borderId="0" xfId="157" applyFont="1" applyAlignment="1">
      <alignment vertical="center"/>
    </xf>
    <xf numFmtId="0" fontId="36" fillId="0" borderId="18" xfId="157" applyFont="1" applyBorder="1" applyAlignment="1">
      <alignment horizontal="center" vertical="center" wrapText="1"/>
    </xf>
    <xf numFmtId="0" fontId="11" fillId="0" borderId="0" xfId="157" applyFont="1" applyAlignment="1">
      <alignment horizontal="distributed" vertical="center" wrapText="1"/>
    </xf>
    <xf numFmtId="0" fontId="36" fillId="0" borderId="18" xfId="157" quotePrefix="1" applyFont="1" applyBorder="1" applyAlignment="1">
      <alignment horizontal="center" vertical="center" wrapText="1"/>
    </xf>
    <xf numFmtId="197" fontId="11" fillId="0" borderId="18" xfId="157" applyNumberFormat="1" applyFont="1" applyBorder="1" applyAlignment="1">
      <alignment horizontal="center" vertical="center" wrapText="1"/>
    </xf>
    <xf numFmtId="197" fontId="11" fillId="0" borderId="18" xfId="157" applyNumberFormat="1" applyFont="1" applyBorder="1" applyAlignment="1">
      <alignment horizontal="left" vertical="center" wrapText="1"/>
    </xf>
    <xf numFmtId="197" fontId="11" fillId="0" borderId="18" xfId="157" quotePrefix="1" applyNumberFormat="1" applyFont="1" applyBorder="1" applyAlignment="1" applyProtection="1">
      <alignment horizontal="center" vertical="center" wrapText="1"/>
      <protection locked="0"/>
    </xf>
    <xf numFmtId="197" fontId="11" fillId="0" borderId="18" xfId="0" applyNumberFormat="1" applyFont="1" applyBorder="1" applyAlignment="1">
      <alignment horizontal="center" vertical="center" wrapText="1"/>
    </xf>
    <xf numFmtId="197" fontId="11" fillId="0" borderId="18" xfId="157" applyNumberFormat="1" applyFont="1" applyBorder="1" applyAlignment="1" applyProtection="1">
      <alignment horizontal="left" vertical="center" wrapText="1"/>
      <protection locked="0"/>
    </xf>
    <xf numFmtId="197" fontId="11" fillId="0" borderId="18" xfId="157" quotePrefix="1" applyNumberFormat="1" applyFont="1" applyBorder="1" applyAlignment="1" applyProtection="1">
      <alignment horizontal="left" vertical="center" wrapText="1"/>
      <protection locked="0"/>
    </xf>
    <xf numFmtId="14" fontId="11" fillId="0" borderId="0" xfId="157" applyNumberFormat="1" applyFont="1" applyAlignment="1">
      <alignment horizontal="left" vertical="center" wrapText="1"/>
    </xf>
    <xf numFmtId="197" fontId="11" fillId="0" borderId="18" xfId="157" applyNumberFormat="1" applyFont="1" applyBorder="1" applyAlignment="1" applyProtection="1">
      <alignment horizontal="center" vertical="center" wrapText="1"/>
      <protection locked="0"/>
    </xf>
    <xf numFmtId="0" fontId="11" fillId="0" borderId="18" xfId="157" applyFont="1" applyBorder="1" applyAlignment="1">
      <alignment horizontal="left" vertical="center" wrapText="1"/>
    </xf>
    <xf numFmtId="0" fontId="11" fillId="0" borderId="18" xfId="114" applyFont="1" applyBorder="1" applyAlignment="1">
      <alignment vertical="center" wrapText="1"/>
    </xf>
    <xf numFmtId="0" fontId="11" fillId="0" borderId="18" xfId="157" applyFont="1" applyBorder="1" applyAlignment="1">
      <alignment vertical="center" wrapText="1"/>
    </xf>
    <xf numFmtId="0" fontId="11" fillId="0" borderId="18" xfId="145" applyFont="1" applyBorder="1" applyAlignment="1">
      <alignment vertical="center" wrapText="1"/>
    </xf>
    <xf numFmtId="0" fontId="11" fillId="0" borderId="18" xfId="0" applyFont="1" applyBorder="1" applyAlignment="1">
      <alignment horizontal="left" vertical="center" wrapText="1"/>
    </xf>
    <xf numFmtId="197" fontId="11" fillId="0" borderId="18" xfId="0" quotePrefix="1" applyNumberFormat="1" applyFont="1" applyBorder="1" applyAlignment="1" applyProtection="1">
      <alignment horizontal="center" vertical="center" wrapText="1"/>
      <protection locked="0"/>
    </xf>
    <xf numFmtId="0" fontId="11" fillId="0" borderId="18" xfId="119" applyFont="1" applyBorder="1" applyAlignment="1">
      <alignment wrapText="1"/>
    </xf>
    <xf numFmtId="0" fontId="11" fillId="0" borderId="18" xfId="119" applyFont="1" applyBorder="1" applyAlignment="1">
      <alignment vertical="center" wrapText="1"/>
    </xf>
    <xf numFmtId="197" fontId="29" fillId="0" borderId="18" xfId="157" applyNumberFormat="1" applyFont="1" applyBorder="1" applyAlignment="1">
      <alignment horizontal="center" vertical="center" wrapText="1"/>
    </xf>
    <xf numFmtId="197" fontId="11" fillId="0" borderId="18" xfId="156" applyNumberFormat="1" applyBorder="1" applyAlignment="1">
      <alignment horizontal="center" vertical="center" wrapText="1"/>
    </xf>
    <xf numFmtId="197" fontId="118" fillId="0" borderId="18" xfId="157" applyNumberFormat="1" applyFont="1" applyBorder="1" applyAlignment="1">
      <alignment horizontal="left" vertical="center" wrapText="1"/>
    </xf>
    <xf numFmtId="197" fontId="29" fillId="0" borderId="18" xfId="0" applyNumberFormat="1" applyFont="1" applyBorder="1" applyAlignment="1">
      <alignment horizontal="center" vertical="center" wrapText="1"/>
    </xf>
    <xf numFmtId="197" fontId="29" fillId="0" borderId="1" xfId="0" applyNumberFormat="1" applyFont="1" applyBorder="1" applyAlignment="1">
      <alignment horizontal="center" vertical="center" wrapText="1"/>
    </xf>
    <xf numFmtId="0" fontId="11" fillId="0" borderId="0" xfId="157" applyFont="1" applyAlignment="1" applyProtection="1">
      <alignment horizontal="center" vertical="center" wrapText="1"/>
      <protection locked="0"/>
    </xf>
    <xf numFmtId="197" fontId="11" fillId="0" borderId="0" xfId="157" applyNumberFormat="1" applyFont="1" applyAlignment="1">
      <alignment horizontal="center" vertical="center" wrapText="1"/>
    </xf>
    <xf numFmtId="0" fontId="11" fillId="0" borderId="0" xfId="157" applyFont="1" applyAlignment="1">
      <alignment horizontal="left" vertical="center"/>
    </xf>
    <xf numFmtId="0" fontId="29" fillId="0" borderId="0" xfId="157" applyFont="1" applyAlignment="1">
      <alignment horizontal="left" vertical="center"/>
    </xf>
    <xf numFmtId="0" fontId="11" fillId="0" borderId="0" xfId="157" applyFont="1" applyAlignment="1">
      <alignment horizontal="left" vertical="center" wrapText="1"/>
    </xf>
    <xf numFmtId="0" fontId="74" fillId="0" borderId="218" xfId="96" applyFont="1" applyBorder="1" applyAlignment="1">
      <alignment horizontal="left" vertical="center"/>
    </xf>
    <xf numFmtId="178" fontId="74" fillId="0" borderId="279" xfId="257" applyNumberFormat="1" applyFont="1" applyFill="1" applyBorder="1" applyAlignment="1" applyProtection="1">
      <alignment horizontal="center" vertical="center" wrapText="1"/>
      <protection locked="0"/>
    </xf>
    <xf numFmtId="178" fontId="74" fillId="0" borderId="280" xfId="257" applyNumberFormat="1" applyFont="1" applyFill="1" applyBorder="1" applyAlignment="1" applyProtection="1">
      <alignment horizontal="center" vertical="center" wrapText="1"/>
    </xf>
    <xf numFmtId="0" fontId="121" fillId="0" borderId="281" xfId="96" applyFont="1" applyBorder="1" applyAlignment="1">
      <alignment horizontal="left" vertical="center"/>
    </xf>
    <xf numFmtId="217" fontId="74" fillId="38" borderId="282" xfId="93" applyNumberFormat="1" applyFont="1" applyFill="1" applyBorder="1" applyAlignment="1">
      <alignment horizontal="center" vertical="center" wrapText="1"/>
    </xf>
    <xf numFmtId="178" fontId="104" fillId="40" borderId="283" xfId="257" applyNumberFormat="1" applyFont="1" applyFill="1" applyBorder="1" applyAlignment="1" applyProtection="1">
      <alignment horizontal="center" vertical="center" wrapText="1"/>
    </xf>
    <xf numFmtId="217" fontId="74" fillId="38" borderId="233" xfId="93" applyNumberFormat="1" applyFont="1" applyFill="1" applyBorder="1" applyAlignment="1">
      <alignment horizontal="center" vertical="center" wrapText="1"/>
    </xf>
    <xf numFmtId="178" fontId="104" fillId="40" borderId="217" xfId="257" applyNumberFormat="1" applyFont="1" applyFill="1" applyBorder="1" applyAlignment="1" applyProtection="1">
      <alignment horizontal="center" vertical="center" wrapText="1"/>
    </xf>
    <xf numFmtId="178" fontId="104" fillId="40" borderId="284" xfId="257" applyNumberFormat="1" applyFont="1" applyFill="1" applyBorder="1" applyAlignment="1" applyProtection="1">
      <alignment horizontal="center" vertical="center" wrapText="1"/>
    </xf>
    <xf numFmtId="178" fontId="104" fillId="40" borderId="59" xfId="257" applyNumberFormat="1" applyFont="1" applyFill="1" applyBorder="1" applyAlignment="1" applyProtection="1">
      <alignment horizontal="center" vertical="center" wrapText="1"/>
    </xf>
    <xf numFmtId="191" fontId="87" fillId="0" borderId="75" xfId="96" applyNumberFormat="1" applyFont="1" applyBorder="1" applyAlignment="1">
      <alignment horizontal="center" vertical="center"/>
    </xf>
    <xf numFmtId="191" fontId="73" fillId="29" borderId="285" xfId="96" applyNumberFormat="1" applyFont="1" applyFill="1" applyBorder="1" applyAlignment="1">
      <alignment horizontal="center" vertical="center"/>
    </xf>
    <xf numFmtId="191" fontId="87" fillId="0" borderId="224" xfId="96" applyNumberFormat="1" applyFont="1" applyBorder="1" applyAlignment="1">
      <alignment horizontal="center" vertical="center"/>
    </xf>
    <xf numFmtId="179" fontId="87" fillId="0" borderId="111" xfId="96" applyNumberFormat="1" applyFont="1" applyBorder="1" applyAlignment="1">
      <alignment horizontal="right" vertical="center"/>
    </xf>
    <xf numFmtId="179" fontId="87" fillId="0" borderId="160" xfId="96" applyNumberFormat="1" applyFont="1" applyBorder="1" applyAlignment="1">
      <alignment horizontal="right" vertical="center"/>
    </xf>
    <xf numFmtId="0" fontId="119" fillId="0" borderId="32" xfId="105" applyFont="1" applyBorder="1" applyAlignment="1" applyProtection="1">
      <alignment horizontal="left" vertical="center"/>
      <protection locked="0"/>
    </xf>
    <xf numFmtId="0" fontId="76" fillId="0" borderId="69" xfId="0" applyFont="1" applyBorder="1"/>
    <xf numFmtId="191" fontId="74" fillId="0" borderId="181" xfId="93" applyNumberFormat="1" applyFont="1" applyBorder="1" applyAlignment="1">
      <alignment horizontal="center" vertical="center" wrapText="1"/>
    </xf>
    <xf numFmtId="0" fontId="119" fillId="0" borderId="32" xfId="105" applyFont="1" applyBorder="1" applyAlignment="1" applyProtection="1">
      <alignment horizontal="left" vertical="center" wrapText="1"/>
      <protection locked="0"/>
    </xf>
    <xf numFmtId="0" fontId="82" fillId="0" borderId="32" xfId="96" applyFont="1" applyBorder="1" applyAlignment="1">
      <alignment horizontal="left" vertical="center" wrapText="1"/>
    </xf>
    <xf numFmtId="0" fontId="82" fillId="27" borderId="32" xfId="95" applyFont="1" applyFill="1" applyBorder="1" applyAlignment="1" applyProtection="1">
      <alignment horizontal="left" vertical="center" wrapText="1"/>
      <protection locked="0"/>
    </xf>
    <xf numFmtId="0" fontId="123" fillId="0" borderId="0" xfId="93" applyFont="1" applyAlignment="1">
      <alignment horizontal="left" vertical="center"/>
    </xf>
    <xf numFmtId="0" fontId="124" fillId="0" borderId="32" xfId="0" applyFont="1" applyBorder="1"/>
    <xf numFmtId="0" fontId="119" fillId="0" borderId="0" xfId="107" applyFont="1" applyAlignment="1" applyProtection="1">
      <alignment horizontal="left" vertical="center"/>
      <protection locked="0"/>
    </xf>
    <xf numFmtId="191" fontId="72" fillId="0" borderId="278" xfId="61" applyNumberFormat="1" applyFont="1" applyBorder="1" applyAlignment="1">
      <alignment horizontal="left" vertical="center" wrapText="1"/>
    </xf>
    <xf numFmtId="0" fontId="76" fillId="0" borderId="16" xfId="107" applyFont="1" applyBorder="1" applyAlignment="1">
      <alignment horizontal="distributed" vertical="center" wrapText="1"/>
    </xf>
    <xf numFmtId="0" fontId="76" fillId="0" borderId="0" xfId="107" applyFont="1" applyAlignment="1">
      <alignment horizontal="distributed" vertical="center" wrapText="1"/>
    </xf>
    <xf numFmtId="0" fontId="76" fillId="0" borderId="14" xfId="107" applyFont="1" applyBorder="1" applyAlignment="1">
      <alignment horizontal="distributed" vertical="center" wrapText="1"/>
    </xf>
    <xf numFmtId="0" fontId="77" fillId="0" borderId="3" xfId="0" applyFont="1" applyBorder="1"/>
    <xf numFmtId="0" fontId="73" fillId="0" borderId="0" xfId="158" applyFont="1" applyAlignment="1">
      <alignment vertical="center" wrapText="1"/>
    </xf>
    <xf numFmtId="0" fontId="66" fillId="0" borderId="0" xfId="93" applyFont="1" applyAlignment="1">
      <alignment horizontal="left" vertical="center"/>
    </xf>
    <xf numFmtId="0" fontId="119" fillId="0" borderId="0" xfId="153" applyFont="1" applyAlignment="1">
      <alignment vertical="center"/>
    </xf>
    <xf numFmtId="0" fontId="79" fillId="0" borderId="0" xfId="154" applyFont="1" applyProtection="1">
      <protection locked="0"/>
    </xf>
    <xf numFmtId="0" fontId="79" fillId="0" borderId="0" xfId="148" applyFont="1" applyAlignment="1">
      <alignment horizontal="left" vertical="center"/>
    </xf>
    <xf numFmtId="0" fontId="79" fillId="0" borderId="0" xfId="107" quotePrefix="1" applyFont="1" applyAlignment="1">
      <alignment horizontal="center" vertical="center" wrapText="1"/>
    </xf>
    <xf numFmtId="182" fontId="79" fillId="0" borderId="0" xfId="107" applyNumberFormat="1" applyFont="1" applyAlignment="1" applyProtection="1">
      <alignment horizontal="right" vertical="center" wrapText="1"/>
      <protection locked="0"/>
    </xf>
    <xf numFmtId="0" fontId="79" fillId="0" borderId="15" xfId="148" quotePrefix="1" applyFont="1" applyBorder="1" applyAlignment="1">
      <alignment horizontal="center" vertical="center" wrapText="1"/>
    </xf>
    <xf numFmtId="0" fontId="79" fillId="0" borderId="18" xfId="148" applyFont="1" applyBorder="1" applyAlignment="1">
      <alignment horizontal="center" vertical="center" wrapText="1"/>
    </xf>
    <xf numFmtId="0" fontId="79" fillId="0" borderId="18" xfId="148" applyFont="1" applyBorder="1" applyAlignment="1">
      <alignment vertical="center" wrapText="1"/>
    </xf>
    <xf numFmtId="10" fontId="79" fillId="26" borderId="18" xfId="148" applyNumberFormat="1" applyFont="1" applyFill="1" applyBorder="1" applyAlignment="1">
      <alignment vertical="center" wrapText="1"/>
    </xf>
    <xf numFmtId="0" fontId="79" fillId="26" borderId="18" xfId="148" applyFont="1" applyFill="1" applyBorder="1" applyAlignment="1">
      <alignment vertical="center" wrapText="1"/>
    </xf>
    <xf numFmtId="0" fontId="79" fillId="0" borderId="0" xfId="107" applyFont="1" applyAlignment="1">
      <alignment horizontal="left" vertical="center" wrapText="1"/>
    </xf>
    <xf numFmtId="0" fontId="79" fillId="0" borderId="0" xfId="148" applyFont="1" applyAlignment="1">
      <alignment horizontal="center" vertical="top"/>
    </xf>
    <xf numFmtId="0" fontId="77" fillId="0" borderId="0" xfId="0" applyFont="1" applyAlignment="1">
      <alignment horizontal="center" vertical="center"/>
    </xf>
    <xf numFmtId="184" fontId="72" fillId="26" borderId="18" xfId="0" applyNumberFormat="1" applyFont="1" applyFill="1" applyBorder="1" applyAlignment="1">
      <alignment horizontal="center" vertical="center"/>
    </xf>
    <xf numFmtId="0" fontId="82" fillId="0" borderId="0" xfId="0" applyFont="1"/>
    <xf numFmtId="184" fontId="72" fillId="32" borderId="18" xfId="0" applyNumberFormat="1" applyFont="1" applyFill="1" applyBorder="1" applyAlignment="1">
      <alignment horizontal="center" vertical="center"/>
    </xf>
    <xf numFmtId="177" fontId="72" fillId="0" borderId="0" xfId="181" applyFont="1"/>
    <xf numFmtId="0" fontId="77" fillId="0" borderId="0" xfId="0" applyFont="1" applyAlignment="1">
      <alignment wrapText="1"/>
    </xf>
    <xf numFmtId="188" fontId="80" fillId="0" borderId="18" xfId="0" applyNumberFormat="1" applyFont="1" applyBorder="1" applyAlignment="1">
      <alignment horizontal="center" vertical="center" wrapText="1"/>
    </xf>
    <xf numFmtId="188" fontId="77" fillId="0" borderId="0" xfId="0" applyNumberFormat="1" applyFont="1" applyAlignment="1">
      <alignment wrapText="1"/>
    </xf>
    <xf numFmtId="177" fontId="72" fillId="0" borderId="18" xfId="181" applyFont="1" applyBorder="1" applyAlignment="1">
      <alignment horizontal="center" vertical="center" wrapText="1"/>
    </xf>
    <xf numFmtId="184" fontId="72" fillId="0" borderId="18" xfId="0" applyNumberFormat="1" applyFont="1" applyBorder="1" applyAlignment="1">
      <alignment horizontal="center" vertical="center"/>
    </xf>
    <xf numFmtId="223" fontId="72" fillId="0" borderId="18" xfId="181" applyNumberFormat="1" applyFont="1" applyBorder="1" applyAlignment="1">
      <alignment horizontal="right" vertical="center"/>
    </xf>
    <xf numFmtId="200" fontId="72" fillId="32" borderId="18" xfId="181" applyNumberFormat="1" applyFont="1" applyFill="1" applyBorder="1" applyAlignment="1">
      <alignment horizontal="center" vertical="center" wrapText="1"/>
    </xf>
    <xf numFmtId="0" fontId="84" fillId="0" borderId="0" xfId="0" applyFont="1" applyAlignment="1">
      <alignment horizontal="left" vertical="center"/>
    </xf>
    <xf numFmtId="177" fontId="77" fillId="0" borderId="0" xfId="181" applyFont="1"/>
    <xf numFmtId="177" fontId="77" fillId="0" borderId="0" xfId="181" applyFont="1" applyBorder="1"/>
    <xf numFmtId="222" fontId="77" fillId="0" borderId="0" xfId="0" applyNumberFormat="1" applyFont="1"/>
    <xf numFmtId="220" fontId="77" fillId="0" borderId="0" xfId="0" applyNumberFormat="1" applyFont="1"/>
    <xf numFmtId="184" fontId="77" fillId="0" borderId="0" xfId="0" applyNumberFormat="1" applyFont="1" applyAlignment="1">
      <alignment horizontal="center" vertical="center"/>
    </xf>
    <xf numFmtId="223" fontId="72" fillId="0" borderId="18" xfId="181" applyNumberFormat="1" applyFont="1" applyBorder="1" applyAlignment="1">
      <alignment horizontal="center" vertical="center"/>
    </xf>
    <xf numFmtId="184" fontId="72" fillId="0" borderId="16" xfId="0" applyNumberFormat="1" applyFont="1" applyBorder="1" applyAlignment="1">
      <alignment horizontal="center" vertical="center"/>
    </xf>
    <xf numFmtId="223" fontId="72" fillId="0" borderId="16" xfId="181" applyNumberFormat="1" applyFont="1" applyBorder="1" applyAlignment="1">
      <alignment horizontal="center" vertical="center"/>
    </xf>
    <xf numFmtId="184" fontId="72" fillId="0" borderId="0" xfId="0" applyNumberFormat="1" applyFont="1" applyAlignment="1">
      <alignment horizontal="center" vertical="center"/>
    </xf>
    <xf numFmtId="177" fontId="72" fillId="0" borderId="0" xfId="181" applyFont="1" applyBorder="1" applyAlignment="1">
      <alignment horizontal="center" vertical="center"/>
    </xf>
    <xf numFmtId="0" fontId="72" fillId="0" borderId="111" xfId="61" applyFont="1" applyBorder="1" applyAlignment="1">
      <alignment horizontal="left" vertical="center" wrapText="1"/>
    </xf>
    <xf numFmtId="191" fontId="72" fillId="0" borderId="111" xfId="61" applyNumberFormat="1" applyFont="1" applyBorder="1" applyAlignment="1">
      <alignment horizontal="left" vertical="center" wrapText="1"/>
    </xf>
    <xf numFmtId="0" fontId="72" fillId="0" borderId="66" xfId="124" applyFont="1" applyBorder="1" applyAlignment="1">
      <alignment vertical="center" wrapText="1"/>
    </xf>
    <xf numFmtId="0" fontId="72" fillId="0" borderId="74" xfId="124" applyFont="1" applyBorder="1" applyAlignment="1">
      <alignment vertical="center" wrapText="1"/>
    </xf>
    <xf numFmtId="0" fontId="72" fillId="0" borderId="145" xfId="124" applyFont="1" applyBorder="1" applyAlignment="1">
      <alignment vertical="center" wrapText="1"/>
    </xf>
    <xf numFmtId="0" fontId="72" fillId="0" borderId="72" xfId="124" applyFont="1" applyBorder="1" applyAlignment="1">
      <alignment vertical="center" wrapText="1"/>
    </xf>
    <xf numFmtId="0" fontId="72" fillId="0" borderId="56" xfId="124" applyFont="1" applyBorder="1" applyAlignment="1">
      <alignment vertical="center" wrapText="1"/>
    </xf>
    <xf numFmtId="0" fontId="72" fillId="0" borderId="58" xfId="124" applyFont="1" applyBorder="1" applyAlignment="1">
      <alignment vertical="center" wrapText="1"/>
    </xf>
    <xf numFmtId="0" fontId="72" fillId="0" borderId="28" xfId="124" applyFont="1" applyBorder="1" applyAlignment="1">
      <alignment vertical="center" wrapText="1"/>
    </xf>
    <xf numFmtId="191" fontId="72" fillId="0" borderId="111" xfId="52" applyNumberFormat="1" applyFont="1" applyBorder="1" applyAlignment="1">
      <alignment horizontal="left" vertical="center" wrapText="1"/>
    </xf>
    <xf numFmtId="0" fontId="73" fillId="0" borderId="0" xfId="111" applyFont="1" applyAlignment="1">
      <alignment vertical="center"/>
    </xf>
    <xf numFmtId="0" fontId="73" fillId="0" borderId="0" xfId="131" applyFont="1"/>
    <xf numFmtId="0" fontId="73" fillId="0" borderId="0" xfId="111" applyFont="1" applyAlignment="1">
      <alignment horizontal="center" vertical="center" wrapText="1"/>
    </xf>
    <xf numFmtId="0" fontId="73" fillId="0" borderId="0" xfId="131" applyFont="1" applyAlignment="1">
      <alignment horizontal="center"/>
    </xf>
    <xf numFmtId="0" fontId="76" fillId="0" borderId="0" xfId="111" quotePrefix="1" applyFont="1" applyAlignment="1">
      <alignment vertical="center"/>
    </xf>
    <xf numFmtId="9" fontId="73" fillId="0" borderId="0" xfId="131" applyNumberFormat="1" applyFont="1"/>
    <xf numFmtId="0" fontId="73" fillId="0" borderId="16" xfId="111" applyFont="1" applyBorder="1" applyAlignment="1">
      <alignment horizontal="center" vertical="center" wrapText="1"/>
    </xf>
    <xf numFmtId="0" fontId="73" fillId="0" borderId="21" xfId="111" applyFont="1" applyBorder="1" applyAlignment="1">
      <alignment horizontal="center" vertical="center" wrapText="1"/>
    </xf>
    <xf numFmtId="0" fontId="73" fillId="0" borderId="19" xfId="131" applyFont="1" applyBorder="1"/>
    <xf numFmtId="49" fontId="73" fillId="0" borderId="15" xfId="111" applyNumberFormat="1" applyFont="1" applyBorder="1" applyAlignment="1">
      <alignment horizontal="center" vertical="center" wrapText="1"/>
    </xf>
    <xf numFmtId="49" fontId="73" fillId="0" borderId="22" xfId="111" applyNumberFormat="1" applyFont="1" applyBorder="1" applyAlignment="1">
      <alignment horizontal="center" vertical="center" wrapText="1"/>
    </xf>
    <xf numFmtId="0" fontId="73" fillId="0" borderId="18" xfId="111" applyFont="1" applyBorder="1" applyAlignment="1">
      <alignment horizontal="center" vertical="center" wrapText="1"/>
    </xf>
    <xf numFmtId="0" fontId="73" fillId="0" borderId="18" xfId="149" applyFont="1" applyBorder="1" applyAlignment="1">
      <alignment horizontal="center" vertical="center"/>
    </xf>
    <xf numFmtId="0" fontId="73" fillId="0" borderId="16" xfId="111" applyFont="1" applyBorder="1" applyAlignment="1">
      <alignment vertical="center" wrapText="1"/>
    </xf>
    <xf numFmtId="180" fontId="73" fillId="28" borderId="86" xfId="131" applyNumberFormat="1" applyFont="1" applyFill="1" applyBorder="1"/>
    <xf numFmtId="0" fontId="73" fillId="0" borderId="18" xfId="131" applyFont="1" applyBorder="1" applyAlignment="1">
      <alignment horizontal="center"/>
    </xf>
    <xf numFmtId="191" fontId="73" fillId="0" borderId="18" xfId="0" applyNumberFormat="1" applyFont="1" applyBorder="1"/>
    <xf numFmtId="0" fontId="76" fillId="0" borderId="16" xfId="107" applyFont="1" applyBorder="1" applyAlignment="1">
      <alignment vertical="center" wrapText="1"/>
    </xf>
    <xf numFmtId="0" fontId="73" fillId="0" borderId="16" xfId="149" applyFont="1" applyBorder="1" applyAlignment="1">
      <alignment vertical="center" wrapText="1"/>
    </xf>
    <xf numFmtId="180" fontId="73" fillId="29" borderId="18" xfId="131" applyNumberFormat="1" applyFont="1" applyFill="1" applyBorder="1"/>
    <xf numFmtId="0" fontId="73" fillId="0" borderId="1" xfId="131" applyFont="1" applyBorder="1" applyAlignment="1">
      <alignment horizontal="center"/>
    </xf>
    <xf numFmtId="9" fontId="73" fillId="0" borderId="1" xfId="131" applyNumberFormat="1" applyFont="1" applyBorder="1"/>
    <xf numFmtId="49" fontId="73" fillId="0" borderId="15" xfId="131" applyNumberFormat="1" applyFont="1" applyBorder="1" applyAlignment="1">
      <alignment horizontal="center"/>
    </xf>
    <xf numFmtId="49" fontId="73" fillId="0" borderId="15" xfId="0" applyNumberFormat="1" applyFont="1" applyBorder="1" applyAlignment="1">
      <alignment horizontal="center"/>
    </xf>
    <xf numFmtId="0" fontId="73" fillId="0" borderId="18" xfId="149" applyFont="1" applyBorder="1" applyAlignment="1">
      <alignment horizontal="center" vertical="center" wrapText="1"/>
    </xf>
    <xf numFmtId="49" fontId="73" fillId="0" borderId="18" xfId="131" applyNumberFormat="1" applyFont="1" applyBorder="1" applyAlignment="1">
      <alignment horizontal="center"/>
    </xf>
    <xf numFmtId="216" fontId="73" fillId="0" borderId="18" xfId="131" applyNumberFormat="1" applyFont="1" applyBorder="1" applyAlignment="1">
      <alignment horizontal="center"/>
    </xf>
    <xf numFmtId="191" fontId="73" fillId="28" borderId="18" xfId="131" applyNumberFormat="1" applyFont="1" applyFill="1" applyBorder="1"/>
    <xf numFmtId="180" fontId="73" fillId="0" borderId="18" xfId="131" applyNumberFormat="1" applyFont="1" applyBorder="1" applyAlignment="1">
      <alignment horizontal="center"/>
    </xf>
    <xf numFmtId="9" fontId="73" fillId="28" borderId="18" xfId="131" applyNumberFormat="1" applyFont="1" applyFill="1" applyBorder="1" applyAlignment="1">
      <alignment horizontal="center"/>
    </xf>
    <xf numFmtId="180" fontId="73" fillId="28" borderId="18" xfId="131" applyNumberFormat="1" applyFont="1" applyFill="1" applyBorder="1" applyAlignment="1">
      <alignment horizontal="right"/>
    </xf>
    <xf numFmtId="0" fontId="73" fillId="0" borderId="0" xfId="149" applyFont="1" applyAlignment="1">
      <alignment horizontal="center" vertical="center" wrapText="1"/>
    </xf>
    <xf numFmtId="49" fontId="73" fillId="0" borderId="0" xfId="131" applyNumberFormat="1" applyFont="1" applyAlignment="1">
      <alignment horizontal="center"/>
    </xf>
    <xf numFmtId="216" fontId="73" fillId="0" borderId="0" xfId="131" applyNumberFormat="1" applyFont="1" applyAlignment="1">
      <alignment horizontal="center"/>
    </xf>
    <xf numFmtId="191" fontId="73" fillId="0" borderId="0" xfId="131" applyNumberFormat="1" applyFont="1"/>
    <xf numFmtId="180" fontId="73" fillId="0" borderId="0" xfId="131" applyNumberFormat="1" applyFont="1" applyAlignment="1">
      <alignment horizontal="center"/>
    </xf>
    <xf numFmtId="9" fontId="73" fillId="0" borderId="0" xfId="131" applyNumberFormat="1" applyFont="1" applyAlignment="1">
      <alignment horizontal="center"/>
    </xf>
    <xf numFmtId="180" fontId="73" fillId="0" borderId="0" xfId="131" applyNumberFormat="1" applyFont="1" applyAlignment="1">
      <alignment horizontal="right"/>
    </xf>
    <xf numFmtId="0" fontId="76" fillId="0" borderId="0" xfId="0" applyFont="1" applyAlignment="1">
      <alignment vertical="top"/>
    </xf>
    <xf numFmtId="0" fontId="76" fillId="0" borderId="0" xfId="131" applyFont="1"/>
    <xf numFmtId="0" fontId="73" fillId="0" borderId="0" xfId="0" applyFont="1" applyAlignment="1">
      <alignment vertical="center"/>
    </xf>
    <xf numFmtId="0" fontId="76" fillId="0" borderId="0" xfId="61" applyFont="1" applyAlignment="1">
      <alignment vertical="center"/>
    </xf>
    <xf numFmtId="191" fontId="74" fillId="0" borderId="96" xfId="93" applyNumberFormat="1" applyFont="1" applyBorder="1" applyAlignment="1">
      <alignment horizontal="center" vertical="center" wrapText="1"/>
    </xf>
    <xf numFmtId="191" fontId="74" fillId="0" borderId="183" xfId="93" applyNumberFormat="1" applyFont="1" applyBorder="1" applyAlignment="1">
      <alignment horizontal="center" vertical="center" wrapText="1"/>
    </xf>
    <xf numFmtId="0" fontId="83" fillId="0" borderId="161" xfId="96" applyFont="1" applyBorder="1" applyAlignment="1">
      <alignment horizontal="left" vertical="center"/>
    </xf>
    <xf numFmtId="0" fontId="126" fillId="0" borderId="31" xfId="105" applyFont="1" applyBorder="1" applyAlignment="1">
      <alignment horizontal="left" vertical="center" indent="3"/>
    </xf>
    <xf numFmtId="0" fontId="72" fillId="0" borderId="0" xfId="124" applyFont="1" applyAlignment="1" applyProtection="1">
      <alignment vertical="center" wrapText="1"/>
      <protection locked="0"/>
    </xf>
    <xf numFmtId="0" fontId="66" fillId="0" borderId="0" xfId="124" applyFont="1" applyAlignment="1">
      <alignment vertical="center" wrapText="1"/>
    </xf>
    <xf numFmtId="0" fontId="66" fillId="0" borderId="0" xfId="124" applyFont="1" applyAlignment="1">
      <alignment horizontal="left" vertical="center" wrapText="1"/>
    </xf>
    <xf numFmtId="183" fontId="66" fillId="0" borderId="0" xfId="195" applyNumberFormat="1" applyFont="1" applyFill="1" applyBorder="1" applyAlignment="1" applyProtection="1">
      <alignment horizontal="center" vertical="center" wrapText="1"/>
    </xf>
    <xf numFmtId="0" fontId="66" fillId="0" borderId="0" xfId="124" applyFont="1" applyAlignment="1">
      <alignment horizontal="center" vertical="center" wrapText="1"/>
    </xf>
    <xf numFmtId="183" fontId="66" fillId="0" borderId="0" xfId="195" applyNumberFormat="1" applyFont="1" applyFill="1" applyBorder="1" applyAlignment="1" applyProtection="1">
      <alignment horizontal="right" wrapText="1"/>
    </xf>
    <xf numFmtId="183" fontId="72" fillId="0" borderId="0" xfId="195" applyNumberFormat="1" applyFont="1" applyFill="1" applyBorder="1" applyAlignment="1" applyProtection="1">
      <alignment horizontal="right" wrapText="1"/>
    </xf>
    <xf numFmtId="183" fontId="83" fillId="0" borderId="18" xfId="195" applyNumberFormat="1" applyFont="1" applyFill="1" applyBorder="1" applyAlignment="1" applyProtection="1">
      <alignment horizontal="center" vertical="center" wrapText="1"/>
    </xf>
    <xf numFmtId="0" fontId="83" fillId="0" borderId="18" xfId="124" applyFont="1" applyBorder="1" applyAlignment="1">
      <alignment horizontal="center" vertical="center" wrapText="1"/>
    </xf>
    <xf numFmtId="183" fontId="80" fillId="0" borderId="0" xfId="195" applyNumberFormat="1" applyFont="1" applyFill="1" applyBorder="1" applyAlignment="1" applyProtection="1">
      <alignment horizontal="center" vertical="center" wrapText="1"/>
    </xf>
    <xf numFmtId="0" fontId="83" fillId="0" borderId="18" xfId="195" quotePrefix="1" applyNumberFormat="1" applyFont="1" applyFill="1" applyBorder="1" applyAlignment="1" applyProtection="1">
      <alignment horizontal="center" vertical="center" wrapText="1"/>
    </xf>
    <xf numFmtId="0" fontId="83" fillId="0" borderId="18" xfId="96" applyFont="1" applyBorder="1" applyAlignment="1">
      <alignment horizontal="center" vertical="center" wrapText="1"/>
    </xf>
    <xf numFmtId="205" fontId="72" fillId="0" borderId="15" xfId="124" applyNumberFormat="1" applyFont="1" applyBorder="1" applyAlignment="1">
      <alignment horizontal="center" vertical="center" wrapText="1"/>
    </xf>
    <xf numFmtId="0" fontId="72" fillId="34" borderId="76" xfId="124" applyFont="1" applyFill="1" applyBorder="1" applyAlignment="1">
      <alignment vertical="center" wrapText="1"/>
    </xf>
    <xf numFmtId="0" fontId="72" fillId="34" borderId="76" xfId="124" applyFont="1" applyFill="1" applyBorder="1" applyAlignment="1">
      <alignment horizontal="left" vertical="center" wrapText="1"/>
    </xf>
    <xf numFmtId="183" fontId="72" fillId="34" borderId="76" xfId="195" applyNumberFormat="1" applyFont="1" applyFill="1" applyBorder="1" applyAlignment="1" applyProtection="1">
      <alignment horizontal="center" vertical="center" wrapText="1"/>
    </xf>
    <xf numFmtId="193" fontId="72" fillId="34" borderId="76" xfId="124" applyNumberFormat="1" applyFont="1" applyFill="1" applyBorder="1" applyAlignment="1">
      <alignment vertical="center" wrapText="1"/>
    </xf>
    <xf numFmtId="205" fontId="72" fillId="0" borderId="18" xfId="124" applyNumberFormat="1" applyFont="1" applyBorder="1" applyAlignment="1">
      <alignment horizontal="center" vertical="center" wrapText="1"/>
    </xf>
    <xf numFmtId="0" fontId="72" fillId="0" borderId="32" xfId="124" applyFont="1" applyBorder="1" applyAlignment="1">
      <alignment horizontal="left" vertical="center" wrapText="1" indent="2"/>
    </xf>
    <xf numFmtId="0" fontId="72" fillId="0" borderId="32" xfId="124" applyFont="1" applyBorder="1" applyAlignment="1" applyProtection="1">
      <alignment horizontal="left" vertical="center" wrapText="1"/>
      <protection locked="0"/>
    </xf>
    <xf numFmtId="183" fontId="72" fillId="0" borderId="32" xfId="195" applyNumberFormat="1" applyFont="1" applyFill="1" applyBorder="1" applyAlignment="1" applyProtection="1">
      <alignment horizontal="center" vertical="center" wrapText="1"/>
    </xf>
    <xf numFmtId="193" fontId="72" fillId="0" borderId="32" xfId="124" applyNumberFormat="1" applyFont="1" applyBorder="1" applyAlignment="1">
      <alignment horizontal="center" vertical="center" wrapText="1"/>
    </xf>
    <xf numFmtId="0" fontId="72" fillId="34" borderId="32" xfId="124" applyFont="1" applyFill="1" applyBorder="1" applyAlignment="1">
      <alignment horizontal="left" vertical="center" wrapText="1" indent="2"/>
    </xf>
    <xf numFmtId="0" fontId="72" fillId="34" borderId="32" xfId="124" applyFont="1" applyFill="1" applyBorder="1" applyAlignment="1" applyProtection="1">
      <alignment horizontal="left" vertical="center" wrapText="1"/>
      <protection locked="0"/>
    </xf>
    <xf numFmtId="183" fontId="72" fillId="34" borderId="32" xfId="195" applyNumberFormat="1" applyFont="1" applyFill="1" applyBorder="1" applyAlignment="1" applyProtection="1">
      <alignment horizontal="center" vertical="center" wrapText="1"/>
    </xf>
    <xf numFmtId="193" fontId="72" fillId="34" borderId="32" xfId="124" applyNumberFormat="1" applyFont="1" applyFill="1" applyBorder="1" applyAlignment="1">
      <alignment horizontal="center" vertical="center" wrapText="1"/>
    </xf>
    <xf numFmtId="0" fontId="72" fillId="34" borderId="32" xfId="124" applyFont="1" applyFill="1" applyBorder="1" applyAlignment="1">
      <alignment horizontal="left" vertical="center" wrapText="1" indent="4"/>
    </xf>
    <xf numFmtId="0" fontId="72" fillId="0" borderId="32" xfId="124" applyFont="1" applyBorder="1" applyAlignment="1">
      <alignment horizontal="left" vertical="center" wrapText="1" indent="6"/>
    </xf>
    <xf numFmtId="0" fontId="72" fillId="34" borderId="32" xfId="124" applyFont="1" applyFill="1" applyBorder="1" applyAlignment="1">
      <alignment horizontal="left" vertical="center" wrapText="1" indent="6"/>
    </xf>
    <xf numFmtId="0" fontId="84" fillId="34" borderId="32" xfId="124" applyFont="1" applyFill="1" applyBorder="1" applyAlignment="1" applyProtection="1">
      <alignment horizontal="left" vertical="center" wrapText="1"/>
      <protection locked="0"/>
    </xf>
    <xf numFmtId="0" fontId="72" fillId="0" borderId="32" xfId="124" applyFont="1" applyBorder="1" applyAlignment="1">
      <alignment horizontal="left" vertical="center" wrapText="1" indent="8"/>
    </xf>
    <xf numFmtId="0" fontId="72" fillId="0" borderId="32" xfId="96" applyFont="1" applyBorder="1" applyAlignment="1" applyProtection="1">
      <alignment horizontal="left" vertical="center" wrapText="1"/>
      <protection locked="0"/>
    </xf>
    <xf numFmtId="0" fontId="72" fillId="34" borderId="32" xfId="124" applyFont="1" applyFill="1" applyBorder="1" applyAlignment="1">
      <alignment horizontal="left" vertical="center" wrapText="1" indent="8"/>
    </xf>
    <xf numFmtId="0" fontId="72" fillId="0" borderId="32" xfId="124" applyFont="1" applyBorder="1" applyAlignment="1">
      <alignment horizontal="left" vertical="center" wrapText="1" indent="10"/>
    </xf>
    <xf numFmtId="0" fontId="78" fillId="34" borderId="32" xfId="124" applyFont="1" applyFill="1" applyBorder="1" applyAlignment="1" applyProtection="1">
      <alignment horizontal="left" vertical="center" wrapText="1"/>
      <protection locked="0"/>
    </xf>
    <xf numFmtId="0" fontId="82" fillId="0" borderId="32" xfId="124" applyFont="1" applyBorder="1" applyAlignment="1" applyProtection="1">
      <alignment horizontal="left" vertical="center" wrapText="1"/>
      <protection locked="0"/>
    </xf>
    <xf numFmtId="193" fontId="72" fillId="0" borderId="32" xfId="124" applyNumberFormat="1" applyFont="1" applyBorder="1" applyAlignment="1">
      <alignment horizontal="center" vertical="center"/>
    </xf>
    <xf numFmtId="0" fontId="72" fillId="0" borderId="32" xfId="124" applyFont="1" applyBorder="1" applyAlignment="1">
      <alignment horizontal="left" vertical="center" wrapText="1" indent="4"/>
    </xf>
    <xf numFmtId="0" fontId="72" fillId="34" borderId="32" xfId="124" applyFont="1" applyFill="1" applyBorder="1" applyAlignment="1">
      <alignment vertical="center" wrapText="1"/>
    </xf>
    <xf numFmtId="205" fontId="72" fillId="0" borderId="18" xfId="124" quotePrefix="1" applyNumberFormat="1" applyFont="1" applyBorder="1" applyAlignment="1">
      <alignment horizontal="center" vertical="center" wrapText="1"/>
    </xf>
    <xf numFmtId="193" fontId="84" fillId="34" borderId="32" xfId="124" applyNumberFormat="1" applyFont="1" applyFill="1" applyBorder="1" applyAlignment="1">
      <alignment horizontal="center" vertical="center" wrapText="1"/>
    </xf>
    <xf numFmtId="193" fontId="72" fillId="34" borderId="32" xfId="124" quotePrefix="1" applyNumberFormat="1" applyFont="1" applyFill="1" applyBorder="1" applyAlignment="1">
      <alignment horizontal="center" vertical="center" wrapText="1"/>
    </xf>
    <xf numFmtId="0" fontId="66" fillId="0" borderId="32" xfId="96" applyFont="1" applyBorder="1" applyAlignment="1" applyProtection="1">
      <alignment horizontal="left" vertical="center" wrapText="1"/>
      <protection locked="0"/>
    </xf>
    <xf numFmtId="183" fontId="72" fillId="0" borderId="0" xfId="195" applyNumberFormat="1" applyFont="1" applyFill="1" applyBorder="1" applyAlignment="1" applyProtection="1">
      <alignment horizontal="center" vertical="center" wrapText="1"/>
      <protection locked="0"/>
    </xf>
    <xf numFmtId="183" fontId="72" fillId="34" borderId="32" xfId="195" applyNumberFormat="1" applyFont="1" applyFill="1" applyBorder="1" applyAlignment="1" applyProtection="1">
      <alignment horizontal="center" vertical="center"/>
    </xf>
    <xf numFmtId="183" fontId="72" fillId="34" borderId="32" xfId="195" applyNumberFormat="1" applyFont="1" applyFill="1" applyBorder="1" applyAlignment="1" applyProtection="1">
      <alignment horizontal="center" vertical="center" wrapText="1"/>
      <protection locked="0"/>
    </xf>
    <xf numFmtId="183" fontId="72" fillId="0" borderId="0" xfId="195" applyNumberFormat="1" applyFont="1" applyFill="1" applyAlignment="1" applyProtection="1">
      <alignment vertical="center" wrapText="1"/>
    </xf>
    <xf numFmtId="193" fontId="66" fillId="34" borderId="32" xfId="124" applyNumberFormat="1" applyFont="1" applyFill="1" applyBorder="1" applyAlignment="1">
      <alignment horizontal="center" vertical="center" wrapText="1"/>
    </xf>
    <xf numFmtId="205" fontId="72" fillId="0" borderId="80" xfId="124" applyNumberFormat="1" applyFont="1" applyBorder="1" applyAlignment="1">
      <alignment horizontal="center" vertical="center" wrapText="1"/>
    </xf>
    <xf numFmtId="0" fontId="72" fillId="0" borderId="131" xfId="124" applyFont="1" applyBorder="1" applyAlignment="1">
      <alignment horizontal="left" vertical="center" wrapText="1" indent="4"/>
    </xf>
    <xf numFmtId="0" fontId="72" fillId="0" borderId="131" xfId="124" applyFont="1" applyBorder="1" applyAlignment="1" applyProtection="1">
      <alignment horizontal="left" vertical="center" wrapText="1"/>
      <protection locked="0"/>
    </xf>
    <xf numFmtId="183" fontId="72" fillId="0" borderId="131" xfId="195" applyNumberFormat="1" applyFont="1" applyFill="1" applyBorder="1" applyAlignment="1" applyProtection="1">
      <alignment horizontal="center" vertical="center" wrapText="1"/>
    </xf>
    <xf numFmtId="193" fontId="72" fillId="34" borderId="131" xfId="124" applyNumberFormat="1" applyFont="1" applyFill="1" applyBorder="1" applyAlignment="1">
      <alignment horizontal="center" vertical="center" wrapText="1"/>
    </xf>
    <xf numFmtId="183" fontId="72" fillId="34" borderId="131" xfId="195" applyNumberFormat="1" applyFont="1" applyFill="1" applyBorder="1" applyAlignment="1" applyProtection="1">
      <alignment horizontal="center" vertical="center" wrapText="1"/>
      <protection locked="0"/>
    </xf>
    <xf numFmtId="205" fontId="80" fillId="30" borderId="15" xfId="124" applyNumberFormat="1" applyFont="1" applyFill="1" applyBorder="1" applyAlignment="1">
      <alignment horizontal="center" vertical="center" wrapText="1"/>
    </xf>
    <xf numFmtId="0" fontId="80" fillId="35" borderId="15" xfId="124" applyFont="1" applyFill="1" applyBorder="1" applyAlignment="1">
      <alignment vertical="center" wrapText="1"/>
    </xf>
    <xf numFmtId="0" fontId="80" fillId="35" borderId="15" xfId="124" applyFont="1" applyFill="1" applyBorder="1" applyAlignment="1">
      <alignment horizontal="left" vertical="center" wrapText="1"/>
    </xf>
    <xf numFmtId="183" fontId="80" fillId="35" borderId="15" xfId="195" applyNumberFormat="1" applyFont="1" applyFill="1" applyBorder="1" applyAlignment="1" applyProtection="1">
      <alignment horizontal="center" vertical="center" wrapText="1"/>
    </xf>
    <xf numFmtId="189" fontId="80" fillId="35" borderId="15" xfId="124" applyNumberFormat="1" applyFont="1" applyFill="1" applyBorder="1" applyAlignment="1">
      <alignment horizontal="center" vertical="center" wrapText="1"/>
    </xf>
    <xf numFmtId="189" fontId="72" fillId="0" borderId="0" xfId="93" applyNumberFormat="1" applyFont="1" applyAlignment="1">
      <alignment horizontal="center" vertical="center" wrapText="1"/>
    </xf>
    <xf numFmtId="0" fontId="72" fillId="0" borderId="0" xfId="124" applyFont="1" applyAlignment="1">
      <alignment wrapText="1"/>
    </xf>
    <xf numFmtId="0" fontId="72" fillId="0" borderId="0" xfId="124" applyFont="1" applyAlignment="1">
      <alignment horizontal="center"/>
    </xf>
    <xf numFmtId="179" fontId="66" fillId="0" borderId="0" xfId="124" applyNumberFormat="1" applyFont="1" applyAlignment="1"/>
    <xf numFmtId="0" fontId="72" fillId="0" borderId="0" xfId="124" applyFont="1" applyAlignment="1">
      <alignment horizontal="left" vertical="center" wrapText="1"/>
    </xf>
    <xf numFmtId="189" fontId="72" fillId="0" borderId="0" xfId="124" applyNumberFormat="1" applyFont="1" applyAlignment="1">
      <alignment horizontal="center" vertical="center" wrapText="1"/>
    </xf>
    <xf numFmtId="179" fontId="72" fillId="0" borderId="0" xfId="124" applyNumberFormat="1" applyFont="1" applyAlignment="1"/>
    <xf numFmtId="192" fontId="72" fillId="0" borderId="0" xfId="124" applyNumberFormat="1" applyFont="1" applyAlignment="1">
      <alignment horizontal="center" vertical="center" wrapText="1"/>
    </xf>
    <xf numFmtId="0" fontId="72" fillId="0" borderId="0" xfId="124" applyFont="1" applyAlignment="1">
      <alignment horizontal="center" vertical="center" wrapText="1"/>
    </xf>
    <xf numFmtId="179" fontId="72" fillId="0" borderId="0" xfId="124" applyNumberFormat="1" applyFont="1" applyAlignment="1">
      <alignment wrapText="1"/>
    </xf>
    <xf numFmtId="0" fontId="72" fillId="0" borderId="0" xfId="94" applyFont="1" applyAlignment="1">
      <alignment horizontal="left" vertical="center"/>
    </xf>
    <xf numFmtId="0" fontId="72" fillId="0" borderId="0" xfId="94" applyFont="1" applyAlignment="1">
      <alignment horizontal="left" vertical="center" wrapText="1"/>
    </xf>
    <xf numFmtId="0" fontId="72" fillId="0" borderId="0" xfId="94" applyFont="1" applyAlignment="1">
      <alignment horizontal="center" vertical="center" wrapText="1"/>
    </xf>
    <xf numFmtId="191" fontId="72" fillId="0" borderId="0" xfId="94" applyNumberFormat="1" applyFont="1" applyAlignment="1">
      <alignment horizontal="center" vertical="center" wrapText="1"/>
    </xf>
    <xf numFmtId="0" fontId="72" fillId="0" borderId="0" xfId="94" applyFont="1" applyAlignment="1">
      <alignment horizontal="right"/>
    </xf>
    <xf numFmtId="0" fontId="72" fillId="0" borderId="0" xfId="94" applyFont="1" applyAlignment="1">
      <alignment vertical="center" wrapText="1"/>
    </xf>
    <xf numFmtId="0" fontId="80" fillId="0" borderId="18" xfId="96" applyFont="1" applyBorder="1" applyAlignment="1">
      <alignment horizontal="center" vertical="center" wrapText="1"/>
    </xf>
    <xf numFmtId="191" fontId="80" fillId="0" borderId="18" xfId="96" applyNumberFormat="1" applyFont="1" applyBorder="1" applyAlignment="1">
      <alignment horizontal="center" vertical="center" wrapText="1"/>
    </xf>
    <xf numFmtId="49" fontId="80" fillId="0" borderId="18" xfId="96" applyNumberFormat="1" applyFont="1" applyBorder="1" applyAlignment="1">
      <alignment horizontal="center" vertical="center" wrapText="1"/>
    </xf>
    <xf numFmtId="0" fontId="72" fillId="0" borderId="15" xfId="124" applyFont="1" applyBorder="1" applyAlignment="1">
      <alignment horizontal="center" vertical="center" wrapText="1"/>
    </xf>
    <xf numFmtId="0" fontId="72" fillId="25" borderId="76" xfId="96" applyFont="1" applyFill="1" applyBorder="1" applyAlignment="1">
      <alignment vertical="center" wrapText="1"/>
    </xf>
    <xf numFmtId="0" fontId="72" fillId="25" borderId="76" xfId="96" applyFont="1" applyFill="1" applyBorder="1" applyAlignment="1" applyProtection="1">
      <alignment horizontal="left" vertical="center" wrapText="1"/>
      <protection locked="0"/>
    </xf>
    <xf numFmtId="178" fontId="72" fillId="25" borderId="76" xfId="167" applyNumberFormat="1" applyFont="1" applyFill="1" applyBorder="1" applyAlignment="1" applyProtection="1">
      <alignment horizontal="center" vertical="center" wrapText="1"/>
    </xf>
    <xf numFmtId="191" fontId="72" fillId="25" borderId="76" xfId="96" applyNumberFormat="1" applyFont="1" applyFill="1" applyBorder="1" applyAlignment="1">
      <alignment horizontal="center" vertical="center" wrapText="1"/>
    </xf>
    <xf numFmtId="0" fontId="72" fillId="0" borderId="18" xfId="124" applyFont="1" applyBorder="1" applyAlignment="1">
      <alignment horizontal="center" vertical="center" wrapText="1"/>
    </xf>
    <xf numFmtId="0" fontId="72" fillId="25" borderId="32" xfId="96" applyFont="1" applyFill="1" applyBorder="1" applyAlignment="1">
      <alignment horizontal="left" vertical="center" wrapText="1" indent="2"/>
    </xf>
    <xf numFmtId="0" fontId="72" fillId="25" borderId="32" xfId="96" applyFont="1" applyFill="1" applyBorder="1" applyAlignment="1" applyProtection="1">
      <alignment horizontal="left" vertical="center" wrapText="1"/>
      <protection locked="0"/>
    </xf>
    <xf numFmtId="178" fontId="72" fillId="25" borderId="32" xfId="167" applyNumberFormat="1" applyFont="1" applyFill="1" applyBorder="1" applyAlignment="1" applyProtection="1">
      <alignment horizontal="center" vertical="center" wrapText="1"/>
    </xf>
    <xf numFmtId="191" fontId="72" fillId="25" borderId="32" xfId="96" applyNumberFormat="1" applyFont="1" applyFill="1" applyBorder="1" applyAlignment="1">
      <alignment horizontal="center" vertical="center" wrapText="1"/>
    </xf>
    <xf numFmtId="0" fontId="72" fillId="25" borderId="32" xfId="96" applyFont="1" applyFill="1" applyBorder="1" applyAlignment="1">
      <alignment horizontal="left" vertical="center" wrapText="1" indent="4"/>
    </xf>
    <xf numFmtId="178" fontId="72" fillId="25" borderId="32" xfId="167" applyNumberFormat="1" applyFont="1" applyFill="1" applyBorder="1" applyAlignment="1" applyProtection="1">
      <alignment horizontal="center" vertical="center" wrapText="1"/>
      <protection locked="0"/>
    </xf>
    <xf numFmtId="0" fontId="72" fillId="0" borderId="32" xfId="96" applyFont="1" applyBorder="1" applyAlignment="1">
      <alignment horizontal="left" vertical="center" wrapText="1" indent="6"/>
    </xf>
    <xf numFmtId="178" fontId="72" fillId="0" borderId="32" xfId="167" applyNumberFormat="1" applyFont="1" applyFill="1" applyBorder="1" applyAlignment="1" applyProtection="1">
      <alignment horizontal="center" vertical="center" wrapText="1"/>
      <protection locked="0"/>
    </xf>
    <xf numFmtId="191" fontId="72" fillId="0" borderId="32" xfId="96" applyNumberFormat="1" applyFont="1" applyBorder="1" applyAlignment="1">
      <alignment horizontal="center" vertical="center" wrapText="1"/>
    </xf>
    <xf numFmtId="178" fontId="72" fillId="0" borderId="32" xfId="167" applyNumberFormat="1" applyFont="1" applyFill="1" applyBorder="1" applyAlignment="1" applyProtection="1">
      <alignment horizontal="center" vertical="center" wrapText="1"/>
    </xf>
    <xf numFmtId="0" fontId="72" fillId="25" borderId="32" xfId="96" applyFont="1" applyFill="1" applyBorder="1" applyAlignment="1">
      <alignment horizontal="left" vertical="center" wrapText="1" indent="6"/>
    </xf>
    <xf numFmtId="0" fontId="72" fillId="0" borderId="32" xfId="96" applyFont="1" applyBorder="1" applyAlignment="1">
      <alignment horizontal="left" vertical="center" wrapText="1" indent="8"/>
    </xf>
    <xf numFmtId="189" fontId="72" fillId="25" borderId="32" xfId="96" applyNumberFormat="1" applyFont="1" applyFill="1" applyBorder="1" applyAlignment="1">
      <alignment horizontal="center" vertical="center" wrapText="1"/>
    </xf>
    <xf numFmtId="0" fontId="72" fillId="0" borderId="32" xfId="96" applyFont="1" applyBorder="1" applyAlignment="1">
      <alignment horizontal="left" vertical="center" wrapText="1" indent="4"/>
    </xf>
    <xf numFmtId="0" fontId="72" fillId="25" borderId="32" xfId="124" applyFont="1" applyFill="1" applyBorder="1" applyAlignment="1" applyProtection="1">
      <alignment horizontal="left" vertical="center" wrapText="1"/>
      <protection locked="0"/>
    </xf>
    <xf numFmtId="0" fontId="72" fillId="0" borderId="32" xfId="124" applyFont="1" applyBorder="1" applyAlignment="1" applyProtection="1">
      <alignment horizontal="left" vertical="top" wrapText="1"/>
      <protection locked="0"/>
    </xf>
    <xf numFmtId="0" fontId="84" fillId="25" borderId="32" xfId="96" applyFont="1" applyFill="1" applyBorder="1" applyAlignment="1" applyProtection="1">
      <alignment horizontal="left" vertical="center" wrapText="1"/>
      <protection locked="0"/>
    </xf>
    <xf numFmtId="191" fontId="84" fillId="25" borderId="32" xfId="96" applyNumberFormat="1" applyFont="1" applyFill="1" applyBorder="1" applyAlignment="1">
      <alignment horizontal="center" vertical="center" wrapText="1"/>
    </xf>
    <xf numFmtId="191" fontId="72" fillId="0" borderId="32" xfId="96" applyNumberFormat="1" applyFont="1" applyBorder="1" applyAlignment="1">
      <alignment horizontal="center" vertical="center" wrapText="1" shrinkToFit="1"/>
    </xf>
    <xf numFmtId="0" fontId="82" fillId="0" borderId="32" xfId="96" applyFont="1" applyBorder="1" applyAlignment="1" applyProtection="1">
      <alignment horizontal="left" vertical="center" wrapText="1"/>
      <protection locked="0"/>
    </xf>
    <xf numFmtId="191" fontId="78" fillId="25" borderId="32" xfId="96" applyNumberFormat="1" applyFont="1" applyFill="1" applyBorder="1" applyAlignment="1">
      <alignment horizontal="center" vertical="center" wrapText="1"/>
    </xf>
    <xf numFmtId="0" fontId="72" fillId="25" borderId="32" xfId="124" applyFont="1" applyFill="1" applyBorder="1" applyAlignment="1">
      <alignment horizontal="left" vertical="center" wrapText="1" indent="4"/>
    </xf>
    <xf numFmtId="0" fontId="72" fillId="25" borderId="32" xfId="124" applyFont="1" applyFill="1" applyBorder="1" applyAlignment="1">
      <alignment horizontal="left" vertical="center" wrapText="1" indent="6"/>
    </xf>
    <xf numFmtId="183" fontId="72" fillId="25" borderId="32" xfId="195" applyNumberFormat="1" applyFont="1" applyFill="1" applyBorder="1" applyAlignment="1" applyProtection="1">
      <alignment horizontal="center" vertical="center" wrapText="1"/>
    </xf>
    <xf numFmtId="191" fontId="72" fillId="25" borderId="32" xfId="124" applyNumberFormat="1" applyFont="1" applyFill="1" applyBorder="1" applyAlignment="1">
      <alignment horizontal="center" vertical="center" wrapText="1"/>
    </xf>
    <xf numFmtId="191" fontId="72" fillId="0" borderId="32" xfId="124" applyNumberFormat="1" applyFont="1" applyBorder="1" applyAlignment="1">
      <alignment horizontal="center" vertical="center" wrapText="1"/>
    </xf>
    <xf numFmtId="0" fontId="72" fillId="0" borderId="32" xfId="0" applyFont="1" applyBorder="1" applyAlignment="1" applyProtection="1">
      <alignment horizontal="left" vertical="center" wrapText="1"/>
      <protection locked="0"/>
    </xf>
    <xf numFmtId="0" fontId="72" fillId="25" borderId="32" xfId="96" applyFont="1" applyFill="1" applyBorder="1" applyAlignment="1">
      <alignment vertical="center" wrapText="1"/>
    </xf>
    <xf numFmtId="0" fontId="72" fillId="25" borderId="32" xfId="96" applyFont="1" applyFill="1" applyBorder="1" applyAlignment="1" applyProtection="1">
      <alignment horizontal="center" vertical="center" wrapText="1"/>
      <protection locked="0"/>
    </xf>
    <xf numFmtId="0" fontId="72" fillId="25" borderId="32" xfId="124" applyFont="1" applyFill="1" applyBorder="1" applyAlignment="1">
      <alignment vertical="center" wrapText="1"/>
    </xf>
    <xf numFmtId="0" fontId="72" fillId="0" borderId="131" xfId="124" applyFont="1" applyBorder="1" applyAlignment="1">
      <alignment horizontal="left" vertical="center" wrapText="1"/>
    </xf>
    <xf numFmtId="178" fontId="72" fillId="0" borderId="131" xfId="167" applyNumberFormat="1" applyFont="1" applyFill="1" applyBorder="1" applyAlignment="1" applyProtection="1">
      <alignment horizontal="center" vertical="center" wrapText="1"/>
      <protection locked="0"/>
    </xf>
    <xf numFmtId="191" fontId="72" fillId="0" borderId="131" xfId="124" applyNumberFormat="1" applyFont="1" applyBorder="1" applyAlignment="1">
      <alignment horizontal="center" vertical="center" wrapText="1"/>
    </xf>
    <xf numFmtId="0" fontId="80" fillId="30" borderId="15" xfId="124" applyFont="1" applyFill="1" applyBorder="1" applyAlignment="1">
      <alignment horizontal="center" vertical="center" wrapText="1"/>
    </xf>
    <xf numFmtId="0" fontId="80" fillId="30" borderId="15" xfId="96" applyFont="1" applyFill="1" applyBorder="1" applyAlignment="1">
      <alignment vertical="center" wrapText="1"/>
    </xf>
    <xf numFmtId="178" fontId="80" fillId="30" borderId="15" xfId="167" applyNumberFormat="1" applyFont="1" applyFill="1" applyBorder="1" applyAlignment="1" applyProtection="1">
      <alignment horizontal="center" vertical="center" wrapText="1"/>
    </xf>
    <xf numFmtId="191" fontId="80" fillId="30" borderId="15" xfId="96" applyNumberFormat="1" applyFont="1" applyFill="1" applyBorder="1" applyAlignment="1">
      <alignment horizontal="center" vertical="center" wrapText="1"/>
    </xf>
    <xf numFmtId="0" fontId="66" fillId="0" borderId="0" xfId="96" applyFont="1" applyAlignment="1">
      <alignment horizontal="left" vertical="top"/>
    </xf>
    <xf numFmtId="0" fontId="72" fillId="0" borderId="0" xfId="96" applyFont="1" applyAlignment="1">
      <alignment horizontal="left" vertical="top"/>
    </xf>
    <xf numFmtId="0" fontId="72" fillId="0" borderId="0" xfId="96" applyFont="1" applyAlignment="1">
      <alignment vertical="top" wrapText="1"/>
    </xf>
    <xf numFmtId="0" fontId="66" fillId="0" borderId="0" xfId="96" applyFont="1" applyAlignment="1">
      <alignment horizontal="left" vertical="center"/>
    </xf>
    <xf numFmtId="0" fontId="72" fillId="0" borderId="0" xfId="96" applyFont="1" applyAlignment="1">
      <alignment vertical="center"/>
    </xf>
    <xf numFmtId="192" fontId="72" fillId="0" borderId="0" xfId="96" applyNumberFormat="1" applyFont="1" applyAlignment="1">
      <alignment horizontal="center" vertical="center"/>
    </xf>
    <xf numFmtId="191" fontId="72" fillId="0" borderId="0" xfId="96" applyNumberFormat="1" applyFont="1" applyAlignment="1">
      <alignment horizontal="center" vertical="center"/>
    </xf>
    <xf numFmtId="192" fontId="72" fillId="0" borderId="0" xfId="96" applyNumberFormat="1" applyFont="1" applyAlignment="1">
      <alignment horizontal="center" vertical="center" wrapText="1"/>
    </xf>
    <xf numFmtId="191" fontId="72" fillId="0" borderId="0" xfId="96" applyNumberFormat="1" applyFont="1" applyAlignment="1">
      <alignment horizontal="center" vertical="center" wrapText="1"/>
    </xf>
    <xf numFmtId="0" fontId="66" fillId="0" borderId="0" xfId="96" applyFont="1" applyAlignment="1">
      <alignment vertical="center"/>
    </xf>
    <xf numFmtId="0" fontId="73" fillId="0" borderId="18" xfId="397" applyFont="1" applyBorder="1">
      <alignment vertical="center"/>
    </xf>
    <xf numFmtId="0" fontId="82" fillId="0" borderId="0" xfId="107" applyFont="1" applyAlignment="1">
      <alignment vertical="top"/>
    </xf>
    <xf numFmtId="0" fontId="82" fillId="0" borderId="0" xfId="107" applyFont="1" applyAlignment="1">
      <alignment horizontal="left" vertical="center"/>
    </xf>
    <xf numFmtId="0" fontId="71" fillId="0" borderId="0" xfId="125" applyFont="1">
      <alignment vertical="center"/>
    </xf>
    <xf numFmtId="223" fontId="131" fillId="0" borderId="18" xfId="181" applyNumberFormat="1" applyFont="1" applyBorder="1" applyAlignment="1">
      <alignment horizontal="right" vertical="center"/>
    </xf>
    <xf numFmtId="195" fontId="133" fillId="0" borderId="78" xfId="106" applyNumberFormat="1" applyFont="1" applyBorder="1" applyAlignment="1">
      <alignment horizontal="center" vertical="center"/>
    </xf>
    <xf numFmtId="179" fontId="93" fillId="35" borderId="23" xfId="158" quotePrefix="1" applyNumberFormat="1" applyFont="1" applyFill="1" applyBorder="1" applyAlignment="1">
      <alignment horizontal="right" vertical="center"/>
    </xf>
    <xf numFmtId="179" fontId="108" fillId="35" borderId="18" xfId="193" applyNumberFormat="1" applyFont="1" applyFill="1" applyBorder="1" applyAlignment="1">
      <alignment horizontal="right" vertical="center"/>
    </xf>
    <xf numFmtId="179" fontId="108" fillId="35" borderId="127" xfId="193" applyNumberFormat="1" applyFont="1" applyFill="1" applyBorder="1" applyAlignment="1">
      <alignment horizontal="right" vertical="center"/>
    </xf>
    <xf numFmtId="179" fontId="108" fillId="0" borderId="18" xfId="281" applyNumberFormat="1" applyFont="1" applyFill="1" applyBorder="1" applyAlignment="1">
      <alignment horizontal="right" vertical="center"/>
    </xf>
    <xf numFmtId="183" fontId="72" fillId="35" borderId="32" xfId="195" applyNumberFormat="1" applyFont="1" applyFill="1" applyBorder="1" applyAlignment="1" applyProtection="1">
      <alignment horizontal="center" vertical="center" wrapText="1"/>
    </xf>
    <xf numFmtId="0" fontId="42" fillId="0" borderId="0" xfId="128" quotePrefix="1" applyFont="1" applyAlignment="1">
      <alignment horizontal="center"/>
    </xf>
    <xf numFmtId="0" fontId="44" fillId="0" borderId="0" xfId="128" applyFont="1" applyAlignment="1">
      <alignment horizontal="center"/>
    </xf>
    <xf numFmtId="0" fontId="43" fillId="0" borderId="0" xfId="128" applyFont="1" applyAlignment="1">
      <alignment horizontal="center"/>
    </xf>
    <xf numFmtId="0" fontId="36" fillId="0" borderId="18" xfId="157" applyFont="1" applyBorder="1" applyAlignment="1">
      <alignment horizontal="center" vertical="center" wrapText="1"/>
    </xf>
    <xf numFmtId="0" fontId="73" fillId="0" borderId="16" xfId="107" applyFont="1" applyBorder="1" applyAlignment="1">
      <alignment horizontal="center" vertical="center"/>
    </xf>
    <xf numFmtId="0" fontId="73" fillId="0" borderId="14" xfId="107" applyFont="1" applyBorder="1" applyAlignment="1">
      <alignment horizontal="center" vertical="center"/>
    </xf>
    <xf numFmtId="0" fontId="73" fillId="0" borderId="17" xfId="0" applyFont="1" applyBorder="1" applyAlignment="1">
      <alignment horizontal="center"/>
    </xf>
    <xf numFmtId="0" fontId="73" fillId="0" borderId="21" xfId="0" applyFont="1" applyBorder="1" applyAlignment="1">
      <alignment horizontal="center"/>
    </xf>
    <xf numFmtId="0" fontId="73" fillId="0" borderId="19" xfId="107" applyFont="1" applyBorder="1" applyAlignment="1">
      <alignment horizontal="center"/>
    </xf>
    <xf numFmtId="0" fontId="73" fillId="0" borderId="15" xfId="0" applyFont="1" applyBorder="1" applyAlignment="1">
      <alignment horizontal="center" vertical="center"/>
    </xf>
    <xf numFmtId="0" fontId="73" fillId="0" borderId="18" xfId="107" applyFont="1" applyBorder="1" applyAlignment="1">
      <alignment horizontal="center" vertical="center"/>
    </xf>
    <xf numFmtId="0" fontId="73" fillId="0" borderId="130" xfId="107" applyFont="1" applyBorder="1" applyAlignment="1">
      <alignment horizontal="center" vertical="center"/>
    </xf>
    <xf numFmtId="0" fontId="73" fillId="0" borderId="20" xfId="107" applyFont="1" applyBorder="1" applyAlignment="1">
      <alignment horizontal="center" vertical="center"/>
    </xf>
    <xf numFmtId="0" fontId="73" fillId="0" borderId="68" xfId="107" applyFont="1" applyBorder="1" applyAlignment="1">
      <alignment horizontal="center" vertical="center"/>
    </xf>
    <xf numFmtId="0" fontId="73" fillId="0" borderId="68" xfId="0" applyFont="1" applyBorder="1"/>
    <xf numFmtId="49" fontId="36" fillId="0" borderId="18" xfId="103" applyNumberFormat="1" applyFont="1" applyBorder="1" applyAlignment="1">
      <alignment horizontal="center" vertical="center" wrapText="1"/>
    </xf>
    <xf numFmtId="49" fontId="36" fillId="0" borderId="130" xfId="103" applyNumberFormat="1" applyFont="1" applyBorder="1" applyAlignment="1">
      <alignment horizontal="center" vertical="center" wrapText="1"/>
    </xf>
    <xf numFmtId="49" fontId="36" fillId="0" borderId="68" xfId="103" applyNumberFormat="1" applyFont="1" applyBorder="1" applyAlignment="1">
      <alignment horizontal="center" vertical="center" wrapText="1"/>
    </xf>
    <xf numFmtId="49" fontId="11" fillId="0" borderId="18" xfId="103" applyNumberFormat="1" applyFont="1" applyBorder="1" applyAlignment="1">
      <alignment horizontal="center" vertical="center" wrapText="1"/>
    </xf>
    <xf numFmtId="49" fontId="11" fillId="0" borderId="18" xfId="103" applyNumberFormat="1" applyFont="1" applyBorder="1" applyAlignment="1">
      <alignment horizontal="left" vertical="center" wrapText="1"/>
    </xf>
    <xf numFmtId="0" fontId="11" fillId="0" borderId="18" xfId="161" applyBorder="1" applyAlignment="1">
      <alignment vertical="center" wrapText="1"/>
    </xf>
    <xf numFmtId="49" fontId="11" fillId="0" borderId="130" xfId="103" applyNumberFormat="1" applyFont="1" applyBorder="1" applyAlignment="1">
      <alignment horizontal="left" vertical="center" wrapText="1"/>
    </xf>
    <xf numFmtId="49" fontId="11" fillId="0" borderId="68" xfId="103" applyNumberFormat="1" applyFont="1" applyBorder="1" applyAlignment="1">
      <alignment horizontal="left" vertical="center" wrapText="1"/>
    </xf>
    <xf numFmtId="49" fontId="118" fillId="0" borderId="130" xfId="103" applyNumberFormat="1" applyFont="1" applyBorder="1" applyAlignment="1">
      <alignment horizontal="left" vertical="center" wrapText="1"/>
    </xf>
    <xf numFmtId="0" fontId="79" fillId="0" borderId="16" xfId="103" applyFont="1" applyBorder="1" applyAlignment="1">
      <alignment horizontal="center" vertical="center"/>
    </xf>
    <xf numFmtId="0" fontId="79" fillId="0" borderId="14" xfId="103" applyFont="1" applyBorder="1" applyAlignment="1">
      <alignment horizontal="center" vertical="center"/>
    </xf>
    <xf numFmtId="0" fontId="79" fillId="0" borderId="15" xfId="103" applyFont="1" applyBorder="1" applyAlignment="1">
      <alignment horizontal="center" vertical="center"/>
    </xf>
    <xf numFmtId="0" fontId="79" fillId="0" borderId="17" xfId="161" applyFont="1" applyBorder="1" applyAlignment="1">
      <alignment horizontal="center" vertical="center" wrapText="1"/>
    </xf>
    <xf numFmtId="0" fontId="79" fillId="0" borderId="1" xfId="161" applyFont="1" applyBorder="1" applyAlignment="1">
      <alignment horizontal="center" vertical="center" wrapText="1"/>
    </xf>
    <xf numFmtId="0" fontId="79" fillId="0" borderId="21" xfId="161" applyFont="1" applyBorder="1" applyAlignment="1">
      <alignment horizontal="center" vertical="center" wrapText="1"/>
    </xf>
    <xf numFmtId="0" fontId="79" fillId="0" borderId="4" xfId="161" applyFont="1" applyBorder="1" applyAlignment="1">
      <alignment horizontal="center" vertical="center" wrapText="1"/>
    </xf>
    <xf numFmtId="0" fontId="79" fillId="0" borderId="0" xfId="161" applyFont="1" applyAlignment="1">
      <alignment horizontal="center" vertical="center" wrapText="1"/>
    </xf>
    <xf numFmtId="0" fontId="79" fillId="0" borderId="60" xfId="161" applyFont="1" applyBorder="1" applyAlignment="1">
      <alignment horizontal="center" vertical="center" wrapText="1"/>
    </xf>
    <xf numFmtId="0" fontId="79" fillId="0" borderId="23" xfId="161" quotePrefix="1" applyFont="1" applyBorder="1" applyAlignment="1">
      <alignment horizontal="center" vertical="center" wrapText="1"/>
    </xf>
    <xf numFmtId="0" fontId="79" fillId="0" borderId="19" xfId="161" quotePrefix="1" applyFont="1" applyBorder="1" applyAlignment="1">
      <alignment horizontal="center" vertical="center" wrapText="1"/>
    </xf>
    <xf numFmtId="0" fontId="79" fillId="0" borderId="22" xfId="161" quotePrefix="1" applyFont="1" applyBorder="1" applyAlignment="1">
      <alignment horizontal="center" vertical="center" wrapText="1"/>
    </xf>
    <xf numFmtId="0" fontId="79" fillId="0" borderId="1" xfId="161" quotePrefix="1" applyFont="1" applyBorder="1" applyAlignment="1">
      <alignment horizontal="center" vertical="center"/>
    </xf>
    <xf numFmtId="0" fontId="79" fillId="0" borderId="130" xfId="161" applyFont="1" applyBorder="1" applyAlignment="1">
      <alignment horizontal="center" vertical="center" wrapText="1"/>
    </xf>
    <xf numFmtId="0" fontId="79" fillId="0" borderId="68" xfId="161" applyFont="1" applyBorder="1" applyAlignment="1">
      <alignment horizontal="center" vertical="center" wrapText="1"/>
    </xf>
    <xf numFmtId="0" fontId="79" fillId="0" borderId="20" xfId="161" applyFont="1" applyBorder="1" applyAlignment="1">
      <alignment horizontal="center" vertical="center" wrapText="1"/>
    </xf>
    <xf numFmtId="0" fontId="79" fillId="0" borderId="16" xfId="107" applyFont="1" applyBorder="1" applyAlignment="1">
      <alignment horizontal="center" vertical="center" wrapText="1"/>
    </xf>
    <xf numFmtId="0" fontId="79" fillId="0" borderId="14" xfId="107" applyFont="1" applyBorder="1" applyAlignment="1">
      <alignment horizontal="center" vertical="center" wrapText="1"/>
    </xf>
    <xf numFmtId="0" fontId="79" fillId="0" borderId="130" xfId="0" applyFont="1" applyBorder="1" applyAlignment="1">
      <alignment horizontal="center" vertical="center" wrapText="1"/>
    </xf>
    <xf numFmtId="0" fontId="79" fillId="0" borderId="68" xfId="0" applyFont="1" applyBorder="1" applyAlignment="1">
      <alignment horizontal="center" vertical="center" wrapText="1"/>
    </xf>
    <xf numFmtId="0" fontId="79" fillId="0" borderId="16" xfId="114" applyFont="1" applyBorder="1" applyAlignment="1">
      <alignment horizontal="center" vertical="center" wrapText="1"/>
    </xf>
    <xf numFmtId="0" fontId="79" fillId="0" borderId="14" xfId="114" applyFont="1" applyBorder="1" applyAlignment="1">
      <alignment horizontal="center" vertical="center" wrapText="1"/>
    </xf>
    <xf numFmtId="0" fontId="79" fillId="0" borderId="20" xfId="0" applyFont="1" applyBorder="1" applyAlignment="1">
      <alignment horizontal="center" vertical="center" wrapText="1"/>
    </xf>
    <xf numFmtId="0" fontId="80" fillId="0" borderId="18" xfId="107" applyFont="1" applyBorder="1" applyAlignment="1">
      <alignment horizontal="center" vertical="center" wrapText="1"/>
    </xf>
    <xf numFmtId="0" fontId="80" fillId="0" borderId="18" xfId="148" applyFont="1" applyBorder="1" applyAlignment="1">
      <alignment horizontal="center" vertical="center" wrapText="1"/>
    </xf>
    <xf numFmtId="0" fontId="80" fillId="0" borderId="18" xfId="137" applyFont="1" applyBorder="1" applyAlignment="1">
      <alignment horizontal="center" vertical="center" wrapText="1"/>
    </xf>
    <xf numFmtId="0" fontId="80" fillId="0" borderId="130" xfId="115" applyFont="1" applyBorder="1" applyAlignment="1">
      <alignment horizontal="center" vertical="center" wrapText="1"/>
    </xf>
    <xf numFmtId="0" fontId="80" fillId="0" borderId="20" xfId="115" applyFont="1" applyBorder="1" applyAlignment="1">
      <alignment horizontal="center" vertical="center" wrapText="1"/>
    </xf>
    <xf numFmtId="0" fontId="80" fillId="0" borderId="68" xfId="115" applyFont="1" applyBorder="1" applyAlignment="1">
      <alignment horizontal="center" vertical="center" wrapText="1"/>
    </xf>
    <xf numFmtId="0" fontId="80" fillId="0" borderId="18" xfId="115" applyFont="1" applyBorder="1" applyAlignment="1">
      <alignment horizontal="center" vertical="center" wrapText="1"/>
    </xf>
    <xf numFmtId="0" fontId="80" fillId="0" borderId="18" xfId="115" quotePrefix="1" applyFont="1" applyBorder="1" applyAlignment="1">
      <alignment horizontal="center" vertical="center" wrapText="1"/>
    </xf>
    <xf numFmtId="0" fontId="72" fillId="0" borderId="18" xfId="151" applyFont="1" applyBorder="1" applyAlignment="1">
      <alignment horizontal="center" vertical="center" wrapText="1"/>
    </xf>
    <xf numFmtId="0" fontId="72" fillId="0" borderId="18" xfId="148" applyFont="1" applyBorder="1" applyAlignment="1">
      <alignment horizontal="center" vertical="center" wrapText="1"/>
    </xf>
    <xf numFmtId="0" fontId="72" fillId="0" borderId="18" xfId="107" applyFont="1" applyBorder="1" applyAlignment="1">
      <alignment horizontal="center" vertical="center" wrapText="1"/>
    </xf>
    <xf numFmtId="0" fontId="80" fillId="0" borderId="18" xfId="151" applyFont="1" applyBorder="1" applyAlignment="1">
      <alignment horizontal="center" vertical="center" wrapText="1"/>
    </xf>
    <xf numFmtId="0" fontId="80" fillId="0" borderId="18" xfId="159" applyFont="1" applyBorder="1" applyAlignment="1">
      <alignment horizontal="center" vertical="center" wrapText="1"/>
    </xf>
    <xf numFmtId="0" fontId="72" fillId="0" borderId="16" xfId="148" applyFont="1" applyBorder="1" applyAlignment="1">
      <alignment horizontal="center" vertical="center" wrapText="1"/>
    </xf>
    <xf numFmtId="0" fontId="72" fillId="0" borderId="14" xfId="148" applyFont="1" applyBorder="1" applyAlignment="1">
      <alignment horizontal="center" vertical="center" wrapText="1"/>
    </xf>
    <xf numFmtId="0" fontId="72" fillId="0" borderId="15" xfId="148" applyFont="1" applyBorder="1" applyAlignment="1">
      <alignment horizontal="center" vertical="center" wrapText="1"/>
    </xf>
    <xf numFmtId="0" fontId="72" fillId="0" borderId="130" xfId="107" applyFont="1" applyBorder="1" applyAlignment="1">
      <alignment horizontal="center" vertical="center" wrapText="1"/>
    </xf>
    <xf numFmtId="0" fontId="72" fillId="0" borderId="68" xfId="107" applyFont="1" applyBorder="1" applyAlignment="1">
      <alignment horizontal="center" vertical="center" wrapText="1"/>
    </xf>
    <xf numFmtId="0" fontId="80" fillId="0" borderId="18" xfId="116" applyFont="1" applyBorder="1" applyAlignment="1">
      <alignment horizontal="center" vertical="center" wrapText="1"/>
    </xf>
    <xf numFmtId="0" fontId="80" fillId="0" borderId="18" xfId="161" applyFont="1" applyBorder="1" applyAlignment="1">
      <alignment vertical="center" wrapText="1"/>
    </xf>
    <xf numFmtId="0" fontId="80" fillId="0" borderId="18" xfId="152" applyFont="1" applyBorder="1" applyAlignment="1">
      <alignment horizontal="center" vertical="center" wrapText="1"/>
    </xf>
    <xf numFmtId="0" fontId="72" fillId="0" borderId="16" xfId="152" applyFont="1" applyBorder="1" applyAlignment="1">
      <alignment horizontal="center" vertical="center" wrapText="1"/>
    </xf>
    <xf numFmtId="0" fontId="72" fillId="0" borderId="14" xfId="152" applyFont="1" applyBorder="1" applyAlignment="1">
      <alignment horizontal="center" vertical="center" wrapText="1"/>
    </xf>
    <xf numFmtId="0" fontId="72" fillId="0" borderId="15" xfId="152" applyFont="1" applyBorder="1" applyAlignment="1">
      <alignment horizontal="center" vertical="center" wrapText="1"/>
    </xf>
    <xf numFmtId="0" fontId="80" fillId="0" borderId="18" xfId="116" quotePrefix="1" applyFont="1" applyBorder="1" applyAlignment="1">
      <alignment horizontal="center" vertical="center" wrapText="1"/>
    </xf>
    <xf numFmtId="0" fontId="80" fillId="0" borderId="18" xfId="145" applyFont="1" applyBorder="1" applyAlignment="1">
      <alignment horizontal="center" vertical="center" wrapText="1"/>
    </xf>
    <xf numFmtId="49" fontId="80" fillId="0" borderId="18" xfId="145" quotePrefix="1" applyNumberFormat="1" applyFont="1" applyBorder="1" applyAlignment="1">
      <alignment horizontal="center" vertical="center" wrapText="1"/>
    </xf>
    <xf numFmtId="0" fontId="80" fillId="0" borderId="16" xfId="107" applyFont="1" applyBorder="1" applyAlignment="1">
      <alignment horizontal="center" vertical="center" wrapText="1"/>
    </xf>
    <xf numFmtId="0" fontId="80" fillId="0" borderId="15" xfId="107" applyFont="1" applyBorder="1" applyAlignment="1">
      <alignment horizontal="center" vertical="center" wrapText="1"/>
    </xf>
    <xf numFmtId="0" fontId="80" fillId="0" borderId="130" xfId="107" applyFont="1" applyBorder="1" applyAlignment="1">
      <alignment horizontal="center" vertical="center" wrapText="1"/>
    </xf>
    <xf numFmtId="0" fontId="80" fillId="0" borderId="68" xfId="107" applyFont="1" applyBorder="1" applyAlignment="1">
      <alignment horizontal="center" vertical="center" wrapText="1"/>
    </xf>
    <xf numFmtId="0" fontId="80" fillId="0" borderId="14" xfId="107" applyFont="1" applyBorder="1" applyAlignment="1">
      <alignment horizontal="center" vertical="center" wrapText="1"/>
    </xf>
    <xf numFmtId="0" fontId="80" fillId="0" borderId="20" xfId="107" applyFont="1" applyBorder="1" applyAlignment="1">
      <alignment horizontal="center" vertical="center" wrapText="1"/>
    </xf>
    <xf numFmtId="0" fontId="72" fillId="0" borderId="130" xfId="115" applyFont="1" applyBorder="1" applyAlignment="1">
      <alignment horizontal="center" vertical="center"/>
    </xf>
    <xf numFmtId="0" fontId="72" fillId="0" borderId="68" xfId="115" applyFont="1" applyBorder="1" applyAlignment="1">
      <alignment horizontal="center" vertical="center"/>
    </xf>
    <xf numFmtId="0" fontId="72" fillId="0" borderId="16" xfId="107" applyFont="1" applyBorder="1" applyAlignment="1">
      <alignment horizontal="center" vertical="center" wrapText="1"/>
    </xf>
    <xf numFmtId="0" fontId="72" fillId="0" borderId="14" xfId="107" applyFont="1" applyBorder="1" applyAlignment="1">
      <alignment horizontal="center" vertical="center" wrapText="1"/>
    </xf>
    <xf numFmtId="0" fontId="72" fillId="0" borderId="15" xfId="107" applyFont="1" applyBorder="1" applyAlignment="1">
      <alignment horizontal="center" vertical="center" wrapText="1"/>
    </xf>
    <xf numFmtId="0" fontId="72" fillId="0" borderId="130" xfId="115" applyFont="1" applyBorder="1" applyAlignment="1">
      <alignment horizontal="center" vertical="center" wrapText="1"/>
    </xf>
    <xf numFmtId="0" fontId="72" fillId="0" borderId="68" xfId="115" applyFont="1" applyBorder="1" applyAlignment="1">
      <alignment horizontal="center" vertical="center" wrapText="1"/>
    </xf>
    <xf numFmtId="0" fontId="72" fillId="0" borderId="18" xfId="115" applyFont="1" applyBorder="1" applyAlignment="1">
      <alignment horizontal="center" vertical="center" wrapText="1"/>
    </xf>
    <xf numFmtId="0" fontId="36" fillId="0" borderId="18" xfId="107" applyFont="1" applyBorder="1" applyAlignment="1">
      <alignment horizontal="center" vertical="center" wrapText="1"/>
    </xf>
    <xf numFmtId="178" fontId="29" fillId="26" borderId="18" xfId="167" applyNumberFormat="1" applyFont="1" applyFill="1" applyBorder="1" applyAlignment="1">
      <alignment horizontal="center" vertical="center" wrapText="1"/>
    </xf>
    <xf numFmtId="0" fontId="36" fillId="0" borderId="18" xfId="148" applyFont="1" applyBorder="1" applyAlignment="1">
      <alignment horizontal="center" vertical="center" wrapText="1"/>
    </xf>
    <xf numFmtId="0" fontId="76" fillId="0" borderId="16" xfId="107" applyFont="1" applyBorder="1" applyAlignment="1">
      <alignment horizontal="center" vertical="center" wrapText="1"/>
    </xf>
    <xf numFmtId="0" fontId="76" fillId="0" borderId="14" xfId="107" applyFont="1" applyBorder="1" applyAlignment="1">
      <alignment horizontal="center" vertical="center" wrapText="1"/>
    </xf>
    <xf numFmtId="0" fontId="75" fillId="0" borderId="14" xfId="0" applyFont="1" applyBorder="1" applyAlignment="1">
      <alignment vertical="center" wrapText="1"/>
    </xf>
    <xf numFmtId="0" fontId="73" fillId="0" borderId="16" xfId="107" applyFont="1" applyBorder="1" applyAlignment="1">
      <alignment horizontal="center" vertical="center" wrapText="1"/>
    </xf>
    <xf numFmtId="0" fontId="76" fillId="0" borderId="18" xfId="107" applyFont="1" applyBorder="1" applyAlignment="1">
      <alignment horizontal="distributed" vertical="center" wrapText="1"/>
    </xf>
    <xf numFmtId="0" fontId="76" fillId="0" borderId="16" xfId="107" applyFont="1" applyBorder="1" applyAlignment="1">
      <alignment horizontal="distributed" vertical="center" wrapText="1"/>
    </xf>
    <xf numFmtId="0" fontId="76" fillId="0" borderId="0" xfId="107" applyFont="1" applyAlignment="1">
      <alignment horizontal="distributed" vertical="center" wrapText="1"/>
    </xf>
    <xf numFmtId="0" fontId="76" fillId="0" borderId="14" xfId="107" applyFont="1" applyBorder="1" applyAlignment="1">
      <alignment horizontal="distributed" vertical="center" wrapText="1"/>
    </xf>
    <xf numFmtId="0" fontId="76" fillId="0" borderId="18" xfId="107" applyFont="1" applyBorder="1" applyAlignment="1">
      <alignment horizontal="center" vertical="center" wrapText="1"/>
    </xf>
    <xf numFmtId="0" fontId="76" fillId="0" borderId="130" xfId="107" applyFont="1" applyBorder="1" applyAlignment="1">
      <alignment horizontal="distributed" vertical="center" wrapText="1"/>
    </xf>
    <xf numFmtId="0" fontId="76" fillId="0" borderId="17" xfId="107" applyFont="1" applyBorder="1" applyAlignment="1">
      <alignment horizontal="distributed" vertical="center" wrapText="1"/>
    </xf>
    <xf numFmtId="0" fontId="76" fillId="0" borderId="0" xfId="107" applyFont="1" applyAlignment="1">
      <alignment horizontal="center" vertical="center" wrapText="1"/>
    </xf>
    <xf numFmtId="0" fontId="75" fillId="0" borderId="0" xfId="0" applyFont="1" applyAlignment="1">
      <alignment vertical="center" wrapText="1"/>
    </xf>
    <xf numFmtId="0" fontId="76" fillId="0" borderId="0" xfId="107" applyFont="1" applyAlignment="1" applyProtection="1">
      <alignment horizontal="left" vertical="center" wrapText="1"/>
      <protection locked="0"/>
    </xf>
    <xf numFmtId="0" fontId="76" fillId="0" borderId="130" xfId="107" applyFont="1" applyBorder="1" applyAlignment="1">
      <alignment horizontal="center" vertical="center" wrapText="1"/>
    </xf>
    <xf numFmtId="0" fontId="76" fillId="0" borderId="68" xfId="107" applyFont="1" applyBorder="1" applyAlignment="1">
      <alignment horizontal="center" vertical="center" wrapText="1"/>
    </xf>
    <xf numFmtId="0" fontId="76" fillId="0" borderId="20" xfId="107" applyFont="1" applyBorder="1" applyAlignment="1">
      <alignment horizontal="center" vertical="center" wrapText="1"/>
    </xf>
    <xf numFmtId="0" fontId="76" fillId="0" borderId="14" xfId="124" applyFont="1" applyBorder="1">
      <alignment vertical="center"/>
    </xf>
    <xf numFmtId="0" fontId="76" fillId="0" borderId="23" xfId="107" quotePrefix="1" applyFont="1" applyBorder="1" applyAlignment="1">
      <alignment horizontal="center" vertical="center" wrapText="1"/>
    </xf>
    <xf numFmtId="0" fontId="76" fillId="0" borderId="19" xfId="107" quotePrefix="1" applyFont="1" applyBorder="1" applyAlignment="1">
      <alignment horizontal="center" vertical="center" wrapText="1"/>
    </xf>
    <xf numFmtId="0" fontId="76" fillId="0" borderId="22" xfId="107" quotePrefix="1" applyFont="1" applyBorder="1" applyAlignment="1">
      <alignment horizontal="center" vertical="center" wrapText="1"/>
    </xf>
    <xf numFmtId="0" fontId="76" fillId="0" borderId="16" xfId="148" applyFont="1" applyBorder="1" applyAlignment="1">
      <alignment horizontal="center" vertical="center" wrapText="1"/>
    </xf>
    <xf numFmtId="0" fontId="76" fillId="0" borderId="14" xfId="148" applyFont="1" applyBorder="1" applyAlignment="1">
      <alignment horizontal="center" vertical="center" wrapText="1"/>
    </xf>
    <xf numFmtId="0" fontId="76" fillId="0" borderId="15" xfId="148" applyFont="1" applyBorder="1" applyAlignment="1">
      <alignment horizontal="center" vertical="center" wrapText="1"/>
    </xf>
    <xf numFmtId="0" fontId="76" fillId="0" borderId="17" xfId="107" applyFont="1" applyBorder="1" applyAlignment="1">
      <alignment horizontal="center" vertical="center" wrapText="1"/>
    </xf>
    <xf numFmtId="0" fontId="76" fillId="0" borderId="1" xfId="107" applyFont="1" applyBorder="1" applyAlignment="1">
      <alignment horizontal="center" vertical="center" wrapText="1"/>
    </xf>
    <xf numFmtId="0" fontId="76" fillId="0" borderId="21" xfId="107" applyFont="1" applyBorder="1" applyAlignment="1">
      <alignment horizontal="center" vertical="center" wrapText="1"/>
    </xf>
    <xf numFmtId="0" fontId="76" fillId="0" borderId="4" xfId="107" applyFont="1" applyBorder="1" applyAlignment="1">
      <alignment horizontal="center" vertical="center" wrapText="1"/>
    </xf>
    <xf numFmtId="0" fontId="76" fillId="0" borderId="60" xfId="107" applyFont="1" applyBorder="1" applyAlignment="1">
      <alignment horizontal="center" vertical="center" wrapText="1"/>
    </xf>
    <xf numFmtId="0" fontId="76" fillId="0" borderId="15" xfId="107" applyFont="1" applyBorder="1" applyAlignment="1">
      <alignment horizontal="center" vertical="center" wrapText="1"/>
    </xf>
    <xf numFmtId="0" fontId="76" fillId="0" borderId="68" xfId="124" applyFont="1" applyBorder="1">
      <alignment vertical="center"/>
    </xf>
    <xf numFmtId="0" fontId="76" fillId="0" borderId="17" xfId="148" applyFont="1" applyBorder="1" applyAlignment="1">
      <alignment horizontal="center" vertical="center" wrapText="1"/>
    </xf>
    <xf numFmtId="0" fontId="76" fillId="0" borderId="4" xfId="148" applyFont="1" applyBorder="1" applyAlignment="1">
      <alignment horizontal="center" vertical="center" wrapText="1"/>
    </xf>
    <xf numFmtId="0" fontId="76" fillId="0" borderId="23" xfId="148" applyFont="1" applyBorder="1" applyAlignment="1">
      <alignment horizontal="center" vertical="center" wrapText="1"/>
    </xf>
    <xf numFmtId="0" fontId="76" fillId="0" borderId="130" xfId="107" applyFont="1" applyBorder="1" applyAlignment="1">
      <alignment horizontal="left" vertical="center" wrapText="1"/>
    </xf>
    <xf numFmtId="0" fontId="76" fillId="0" borderId="20" xfId="107" applyFont="1" applyBorder="1" applyAlignment="1">
      <alignment horizontal="left" vertical="center" wrapText="1"/>
    </xf>
    <xf numFmtId="0" fontId="76" fillId="0" borderId="68" xfId="107" applyFont="1" applyBorder="1" applyAlignment="1">
      <alignment horizontal="left" vertical="center" wrapText="1"/>
    </xf>
    <xf numFmtId="0" fontId="73" fillId="0" borderId="18" xfId="107" applyFont="1" applyBorder="1" applyAlignment="1">
      <alignment horizontal="center" vertical="center" wrapText="1"/>
    </xf>
    <xf numFmtId="0" fontId="76" fillId="26" borderId="16" xfId="107" applyFont="1" applyFill="1" applyBorder="1" applyAlignment="1">
      <alignment horizontal="center" vertical="center" wrapText="1"/>
    </xf>
    <xf numFmtId="0" fontId="76" fillId="26" borderId="15" xfId="107" applyFont="1" applyFill="1" applyBorder="1" applyAlignment="1">
      <alignment horizontal="center" vertical="center" wrapText="1"/>
    </xf>
    <xf numFmtId="0" fontId="76" fillId="26" borderId="130" xfId="107" applyFont="1" applyFill="1" applyBorder="1" applyAlignment="1">
      <alignment horizontal="center" vertical="center" wrapText="1"/>
    </xf>
    <xf numFmtId="0" fontId="76" fillId="26" borderId="68" xfId="107" applyFont="1" applyFill="1" applyBorder="1" applyAlignment="1">
      <alignment horizontal="center" vertical="center" wrapText="1"/>
    </xf>
    <xf numFmtId="0" fontId="73" fillId="0" borderId="15" xfId="107" applyFont="1" applyBorder="1" applyAlignment="1">
      <alignment horizontal="center" vertical="center" wrapText="1"/>
    </xf>
    <xf numFmtId="0" fontId="73" fillId="0" borderId="18" xfId="107" applyFont="1" applyBorder="1" applyAlignment="1">
      <alignment horizontal="distributed" vertical="center" wrapText="1"/>
    </xf>
    <xf numFmtId="0" fontId="76" fillId="0" borderId="34" xfId="107" applyFont="1" applyBorder="1" applyAlignment="1">
      <alignment horizontal="center" vertical="center"/>
    </xf>
    <xf numFmtId="0" fontId="76" fillId="0" borderId="34" xfId="126" applyFont="1" applyBorder="1">
      <alignment vertical="center"/>
    </xf>
    <xf numFmtId="0" fontId="75" fillId="0" borderId="18" xfId="126" applyFont="1" applyBorder="1" applyAlignment="1">
      <alignment horizontal="center" vertical="center" wrapText="1"/>
    </xf>
    <xf numFmtId="0" fontId="76" fillId="0" borderId="65" xfId="126" applyFont="1" applyBorder="1" applyAlignment="1">
      <alignment vertical="center" wrapText="1"/>
    </xf>
    <xf numFmtId="0" fontId="76" fillId="0" borderId="57" xfId="126" applyFont="1" applyBorder="1" applyAlignment="1">
      <alignment vertical="center" wrapText="1"/>
    </xf>
    <xf numFmtId="0" fontId="76" fillId="0" borderId="145" xfId="126" applyFont="1" applyBorder="1" applyAlignment="1">
      <alignment vertical="center" wrapText="1"/>
    </xf>
    <xf numFmtId="0" fontId="76" fillId="0" borderId="24" xfId="126" applyFont="1" applyBorder="1" applyAlignment="1">
      <alignment horizontal="center" vertical="center" wrapText="1"/>
    </xf>
    <xf numFmtId="0" fontId="76" fillId="0" borderId="18" xfId="126" applyFont="1" applyBorder="1" applyAlignment="1">
      <alignment horizontal="center" vertical="center" wrapText="1"/>
    </xf>
    <xf numFmtId="0" fontId="76" fillId="0" borderId="149" xfId="107" applyFont="1" applyBorder="1" applyAlignment="1">
      <alignment horizontal="center" vertical="center"/>
    </xf>
    <xf numFmtId="0" fontId="76" fillId="0" borderId="149" xfId="126" applyFont="1" applyBorder="1">
      <alignment vertical="center"/>
    </xf>
    <xf numFmtId="0" fontId="76" fillId="0" borderId="26" xfId="119" applyFont="1" applyBorder="1" applyAlignment="1">
      <alignment horizontal="center" vertical="center" wrapText="1"/>
    </xf>
    <xf numFmtId="0" fontId="76" fillId="0" borderId="130" xfId="119" applyFont="1" applyBorder="1" applyAlignment="1">
      <alignment horizontal="center" vertical="center" wrapText="1"/>
    </xf>
    <xf numFmtId="0" fontId="76" fillId="0" borderId="17" xfId="119" applyFont="1" applyBorder="1" applyAlignment="1">
      <alignment horizontal="center" vertical="center" wrapText="1"/>
    </xf>
    <xf numFmtId="0" fontId="76" fillId="0" borderId="58" xfId="126" applyFont="1" applyBorder="1" applyAlignment="1">
      <alignment vertical="center" wrapText="1"/>
    </xf>
    <xf numFmtId="0" fontId="75" fillId="0" borderId="24" xfId="126" applyFont="1" applyBorder="1" applyAlignment="1">
      <alignment vertical="center" wrapText="1"/>
    </xf>
    <xf numFmtId="0" fontId="75" fillId="0" borderId="18" xfId="126" applyFont="1" applyBorder="1" applyAlignment="1">
      <alignment vertical="center" wrapText="1"/>
    </xf>
    <xf numFmtId="0" fontId="76" fillId="0" borderId="65" xfId="126" applyFont="1" applyBorder="1" applyAlignment="1">
      <alignment horizontal="center" vertical="center" wrapText="1"/>
    </xf>
    <xf numFmtId="0" fontId="76" fillId="0" borderId="57" xfId="126" applyFont="1" applyBorder="1" applyAlignment="1">
      <alignment horizontal="center" vertical="center" wrapText="1"/>
    </xf>
    <xf numFmtId="0" fontId="76" fillId="0" borderId="58" xfId="126" applyFont="1" applyBorder="1" applyAlignment="1">
      <alignment horizontal="center" vertical="center" wrapText="1"/>
    </xf>
    <xf numFmtId="0" fontId="76" fillId="0" borderId="24" xfId="126" applyFont="1" applyBorder="1" applyAlignment="1">
      <alignment vertical="center" wrapText="1"/>
    </xf>
    <xf numFmtId="0" fontId="76" fillId="0" borderId="18" xfId="126" applyFont="1" applyBorder="1">
      <alignment vertical="center"/>
    </xf>
    <xf numFmtId="0" fontId="76" fillId="0" borderId="18" xfId="126" applyFont="1" applyBorder="1" applyAlignment="1">
      <alignment vertical="center" wrapText="1"/>
    </xf>
    <xf numFmtId="0" fontId="76" fillId="0" borderId="30" xfId="107" applyFont="1" applyBorder="1" applyAlignment="1">
      <alignment horizontal="center" vertical="center" wrapText="1"/>
    </xf>
    <xf numFmtId="0" fontId="76" fillId="0" borderId="15" xfId="126" applyFont="1" applyBorder="1" applyAlignment="1">
      <alignment horizontal="center" vertical="center" wrapText="1"/>
    </xf>
    <xf numFmtId="0" fontId="76" fillId="0" borderId="24" xfId="119" applyFont="1" applyBorder="1" applyAlignment="1">
      <alignment horizontal="center" vertical="center" wrapText="1"/>
    </xf>
    <xf numFmtId="0" fontId="76" fillId="0" borderId="18" xfId="119" applyFont="1" applyBorder="1" applyAlignment="1">
      <alignment horizontal="center" vertical="center" wrapText="1"/>
    </xf>
    <xf numFmtId="0" fontId="76" fillId="0" borderId="130" xfId="126" applyFont="1" applyBorder="1" applyAlignment="1">
      <alignment horizontal="center" vertical="center" wrapText="1"/>
    </xf>
    <xf numFmtId="0" fontId="76" fillId="0" borderId="17" xfId="126" applyFont="1" applyBorder="1" applyAlignment="1">
      <alignment horizontal="center" vertical="center" wrapText="1"/>
    </xf>
    <xf numFmtId="0" fontId="111" fillId="0" borderId="24" xfId="126" applyFont="1" applyBorder="1" applyAlignment="1">
      <alignment vertical="center" wrapText="1"/>
    </xf>
    <xf numFmtId="0" fontId="111" fillId="0" borderId="18" xfId="126" applyFont="1" applyBorder="1" applyAlignment="1">
      <alignment vertical="center" wrapText="1"/>
    </xf>
    <xf numFmtId="0" fontId="75" fillId="0" borderId="30" xfId="126" applyFont="1" applyBorder="1" applyAlignment="1">
      <alignment vertical="center" wrapText="1"/>
    </xf>
    <xf numFmtId="0" fontId="75" fillId="0" borderId="14" xfId="126" applyFont="1" applyBorder="1" applyAlignment="1">
      <alignment vertical="center" wrapText="1"/>
    </xf>
    <xf numFmtId="0" fontId="75" fillId="0" borderId="15" xfId="126" applyFont="1" applyBorder="1" applyAlignment="1">
      <alignment vertical="center" wrapText="1"/>
    </xf>
    <xf numFmtId="0" fontId="75" fillId="0" borderId="16" xfId="126" applyFont="1" applyBorder="1" applyAlignment="1">
      <alignment vertical="center" wrapText="1"/>
    </xf>
    <xf numFmtId="0" fontId="111" fillId="0" borderId="65" xfId="126" applyFont="1" applyBorder="1" applyAlignment="1">
      <alignment horizontal="center" vertical="center" wrapText="1"/>
    </xf>
    <xf numFmtId="0" fontId="111" fillId="0" borderId="207" xfId="126" applyFont="1" applyBorder="1" applyAlignment="1">
      <alignment horizontal="center" vertical="center" wrapText="1"/>
    </xf>
    <xf numFmtId="0" fontId="111" fillId="0" borderId="33" xfId="126" applyFont="1" applyBorder="1" applyAlignment="1">
      <alignment horizontal="center" vertical="center" wrapText="1"/>
    </xf>
    <xf numFmtId="0" fontId="111" fillId="0" borderId="18" xfId="126" applyFont="1" applyBorder="1" applyAlignment="1">
      <alignment horizontal="center" vertical="center" wrapText="1"/>
    </xf>
    <xf numFmtId="0" fontId="75" fillId="0" borderId="132" xfId="126" applyFont="1" applyBorder="1" applyAlignment="1">
      <alignment horizontal="center" vertical="center" wrapText="1"/>
    </xf>
    <xf numFmtId="0" fontId="75" fillId="0" borderId="207" xfId="126" applyFont="1" applyBorder="1" applyAlignment="1">
      <alignment horizontal="center" vertical="center" wrapText="1"/>
    </xf>
    <xf numFmtId="0" fontId="75" fillId="0" borderId="33" xfId="126" applyFont="1" applyBorder="1" applyAlignment="1">
      <alignment horizontal="center" vertical="center" wrapText="1"/>
    </xf>
    <xf numFmtId="0" fontId="111" fillId="0" borderId="30" xfId="126" applyFont="1" applyBorder="1" applyAlignment="1">
      <alignment horizontal="center" vertical="center" wrapText="1"/>
    </xf>
    <xf numFmtId="0" fontId="111" fillId="0" borderId="14" xfId="126" applyFont="1" applyBorder="1" applyAlignment="1">
      <alignment horizontal="center" vertical="center" wrapText="1"/>
    </xf>
    <xf numFmtId="0" fontId="111" fillId="0" borderId="15" xfId="126" applyFont="1" applyBorder="1" applyAlignment="1">
      <alignment horizontal="center" vertical="center" wrapText="1"/>
    </xf>
    <xf numFmtId="0" fontId="76" fillId="0" borderId="55" xfId="119" applyFont="1" applyBorder="1" applyAlignment="1">
      <alignment horizontal="center" vertical="center" wrapText="1"/>
    </xf>
    <xf numFmtId="0" fontId="76" fillId="0" borderId="56" xfId="119" applyFont="1" applyBorder="1" applyAlignment="1">
      <alignment horizontal="center" vertical="center" wrapText="1"/>
    </xf>
    <xf numFmtId="0" fontId="76" fillId="0" borderId="30" xfId="119" applyFont="1" applyBorder="1" applyAlignment="1">
      <alignment horizontal="center" vertical="center" wrapText="1"/>
    </xf>
    <xf numFmtId="0" fontId="111" fillId="0" borderId="24" xfId="119" applyFont="1" applyBorder="1" applyAlignment="1">
      <alignment horizontal="center" vertical="center" wrapText="1"/>
    </xf>
    <xf numFmtId="0" fontId="111" fillId="0" borderId="18" xfId="119" applyFont="1" applyBorder="1" applyAlignment="1">
      <alignment horizontal="center" vertical="center" wrapText="1"/>
    </xf>
    <xf numFmtId="49" fontId="76" fillId="0" borderId="24" xfId="196" applyNumberFormat="1" applyFont="1" applyFill="1" applyBorder="1" applyAlignment="1">
      <alignment horizontal="center" vertical="center" wrapText="1"/>
    </xf>
    <xf numFmtId="49" fontId="76" fillId="0" borderId="18" xfId="196" applyNumberFormat="1" applyFont="1" applyFill="1" applyBorder="1" applyAlignment="1">
      <alignment horizontal="center" vertical="center" wrapText="1"/>
    </xf>
    <xf numFmtId="0" fontId="76" fillId="0" borderId="65" xfId="117" applyFont="1" applyBorder="1" applyAlignment="1">
      <alignment horizontal="center" vertical="center" wrapText="1"/>
    </xf>
    <xf numFmtId="0" fontId="76" fillId="0" borderId="57" xfId="117" applyFont="1" applyBorder="1" applyAlignment="1">
      <alignment horizontal="center" vertical="center" wrapText="1"/>
    </xf>
    <xf numFmtId="0" fontId="76" fillId="0" borderId="145" xfId="117" applyFont="1" applyBorder="1" applyAlignment="1">
      <alignment horizontal="center" vertical="center" wrapText="1"/>
    </xf>
    <xf numFmtId="49" fontId="76" fillId="0" borderId="16" xfId="119" applyNumberFormat="1" applyFont="1" applyBorder="1" applyAlignment="1">
      <alignment horizontal="center" vertical="center" wrapText="1"/>
    </xf>
    <xf numFmtId="0" fontId="76" fillId="0" borderId="27" xfId="107" applyFont="1" applyBorder="1" applyAlignment="1">
      <alignment horizontal="center" vertical="center" wrapText="1"/>
    </xf>
    <xf numFmtId="0" fontId="76" fillId="0" borderId="34" xfId="126" applyFont="1" applyBorder="1" applyAlignment="1">
      <alignment vertical="center" wrapText="1"/>
    </xf>
    <xf numFmtId="0" fontId="76" fillId="0" borderId="27" xfId="107" applyFont="1" applyBorder="1" applyAlignment="1">
      <alignment horizontal="center" vertical="center"/>
    </xf>
    <xf numFmtId="0" fontId="76" fillId="0" borderId="30" xfId="126" applyFont="1" applyBorder="1" applyAlignment="1">
      <alignment horizontal="center" vertical="center" wrapText="1"/>
    </xf>
    <xf numFmtId="0" fontId="76" fillId="0" borderId="14" xfId="126" applyFont="1" applyBorder="1" applyAlignment="1">
      <alignment horizontal="center" vertical="center" wrapText="1"/>
    </xf>
    <xf numFmtId="0" fontId="76" fillId="0" borderId="219" xfId="119" applyFont="1" applyBorder="1" applyAlignment="1">
      <alignment horizontal="center" vertical="center" wrapText="1"/>
    </xf>
    <xf numFmtId="0" fontId="76" fillId="0" borderId="220" xfId="126" applyFont="1" applyBorder="1" applyAlignment="1">
      <alignment horizontal="center" vertical="center" wrapText="1"/>
    </xf>
    <xf numFmtId="0" fontId="76" fillId="0" borderId="23" xfId="126" applyFont="1" applyBorder="1" applyAlignment="1">
      <alignment horizontal="center" vertical="center" wrapText="1"/>
    </xf>
    <xf numFmtId="0" fontId="76" fillId="0" borderId="22" xfId="126" applyFont="1" applyBorder="1" applyAlignment="1">
      <alignment horizontal="center" vertical="center" wrapText="1"/>
    </xf>
    <xf numFmtId="0" fontId="76" fillId="0" borderId="148" xfId="107" applyFont="1" applyBorder="1" applyAlignment="1">
      <alignment horizontal="center" vertical="center"/>
    </xf>
    <xf numFmtId="0" fontId="76" fillId="0" borderId="156" xfId="119" applyFont="1" applyBorder="1" applyAlignment="1">
      <alignment horizontal="center" vertical="center" wrapText="1"/>
    </xf>
    <xf numFmtId="0" fontId="76" fillId="0" borderId="157" xfId="119" applyFont="1" applyBorder="1" applyAlignment="1">
      <alignment horizontal="center" vertical="center" wrapText="1"/>
    </xf>
    <xf numFmtId="0" fontId="76" fillId="0" borderId="221" xfId="119" applyFont="1" applyBorder="1" applyAlignment="1">
      <alignment horizontal="center" vertical="center" wrapText="1"/>
    </xf>
    <xf numFmtId="0" fontId="76" fillId="0" borderId="15" xfId="126" applyFont="1" applyBorder="1" applyAlignment="1">
      <alignment vertical="center" wrapText="1"/>
    </xf>
    <xf numFmtId="0" fontId="76" fillId="0" borderId="16" xfId="126" applyFont="1" applyBorder="1" applyAlignment="1">
      <alignment horizontal="center" vertical="center" wrapText="1"/>
    </xf>
    <xf numFmtId="0" fontId="76" fillId="0" borderId="58" xfId="107" applyFont="1" applyBorder="1" applyAlignment="1">
      <alignment horizontal="center" vertical="center"/>
    </xf>
    <xf numFmtId="0" fontId="76" fillId="0" borderId="3" xfId="107" applyFont="1" applyBorder="1" applyAlignment="1">
      <alignment horizontal="center" vertical="center"/>
    </xf>
    <xf numFmtId="0" fontId="76" fillId="0" borderId="3" xfId="126" applyFont="1" applyBorder="1">
      <alignment vertical="center"/>
    </xf>
    <xf numFmtId="0" fontId="76" fillId="0" borderId="164" xfId="126" applyFont="1" applyBorder="1">
      <alignment vertical="center"/>
    </xf>
    <xf numFmtId="0" fontId="76" fillId="0" borderId="132" xfId="126" applyFont="1" applyBorder="1" applyAlignment="1">
      <alignment vertical="center" wrapText="1"/>
    </xf>
    <xf numFmtId="0" fontId="76" fillId="0" borderId="207" xfId="126" applyFont="1" applyBorder="1" applyAlignment="1">
      <alignment vertical="center" wrapText="1"/>
    </xf>
    <xf numFmtId="0" fontId="76" fillId="0" borderId="222" xfId="107" applyFont="1" applyBorder="1" applyAlignment="1">
      <alignment horizontal="center" vertical="center"/>
    </xf>
    <xf numFmtId="0" fontId="76" fillId="0" borderId="222" xfId="126" applyFont="1" applyBorder="1">
      <alignment vertical="center"/>
    </xf>
    <xf numFmtId="0" fontId="76" fillId="0" borderId="223" xfId="126" applyFont="1" applyBorder="1">
      <alignment vertical="center"/>
    </xf>
    <xf numFmtId="0" fontId="76" fillId="0" borderId="165" xfId="119" applyFont="1" applyBorder="1" applyAlignment="1">
      <alignment horizontal="center" vertical="center" wrapText="1"/>
    </xf>
    <xf numFmtId="0" fontId="76" fillId="0" borderId="0" xfId="119" applyFont="1" applyAlignment="1">
      <alignment horizontal="center" vertical="center" wrapText="1"/>
    </xf>
    <xf numFmtId="0" fontId="76" fillId="0" borderId="33" xfId="126" applyFont="1" applyBorder="1" applyAlignment="1">
      <alignment vertical="center" wrapText="1"/>
    </xf>
    <xf numFmtId="0" fontId="76" fillId="0" borderId="30" xfId="126" applyFont="1" applyBorder="1" applyAlignment="1">
      <alignment vertical="center" wrapText="1"/>
    </xf>
    <xf numFmtId="0" fontId="76" fillId="0" borderId="14" xfId="126" applyFont="1" applyBorder="1" applyAlignment="1">
      <alignment vertical="center" wrapText="1"/>
    </xf>
    <xf numFmtId="0" fontId="76" fillId="0" borderId="16" xfId="126" applyFont="1" applyBorder="1" applyAlignment="1">
      <alignment vertical="center" wrapText="1"/>
    </xf>
    <xf numFmtId="0" fontId="76" fillId="0" borderId="132" xfId="126" applyFont="1" applyBorder="1" applyAlignment="1">
      <alignment horizontal="center" vertical="center" wrapText="1"/>
    </xf>
    <xf numFmtId="0" fontId="76" fillId="0" borderId="207" xfId="126" applyFont="1" applyBorder="1" applyAlignment="1">
      <alignment horizontal="center" vertical="center" wrapText="1"/>
    </xf>
    <xf numFmtId="0" fontId="76" fillId="0" borderId="33" xfId="126" applyFont="1" applyBorder="1" applyAlignment="1">
      <alignment horizontal="center" vertical="center" wrapText="1"/>
    </xf>
    <xf numFmtId="0" fontId="76" fillId="0" borderId="14" xfId="126" applyFont="1" applyBorder="1">
      <alignment vertical="center"/>
    </xf>
    <xf numFmtId="0" fontId="76" fillId="0" borderId="15" xfId="126" applyFont="1" applyBorder="1">
      <alignment vertical="center"/>
    </xf>
    <xf numFmtId="0" fontId="76" fillId="0" borderId="0" xfId="126" applyFont="1" applyAlignment="1">
      <alignment horizontal="center" vertical="center" wrapText="1"/>
    </xf>
    <xf numFmtId="0" fontId="76" fillId="0" borderId="18" xfId="107" applyFont="1" applyBorder="1" applyAlignment="1">
      <alignment horizontal="center" vertical="center"/>
    </xf>
    <xf numFmtId="0" fontId="76" fillId="0" borderId="168" xfId="107" applyFont="1" applyBorder="1" applyAlignment="1">
      <alignment horizontal="center" vertical="center" wrapText="1"/>
    </xf>
    <xf numFmtId="0" fontId="76" fillId="0" borderId="25" xfId="107" applyFont="1" applyBorder="1" applyAlignment="1">
      <alignment horizontal="center" vertical="center" wrapText="1"/>
    </xf>
    <xf numFmtId="49" fontId="76" fillId="0" borderId="224" xfId="119" applyNumberFormat="1" applyFont="1" applyBorder="1" applyAlignment="1">
      <alignment horizontal="center" vertical="center" wrapText="1"/>
    </xf>
    <xf numFmtId="0" fontId="77" fillId="0" borderId="0" xfId="0" applyFont="1"/>
    <xf numFmtId="0" fontId="76" fillId="0" borderId="24" xfId="148" applyFont="1" applyBorder="1" applyAlignment="1">
      <alignment horizontal="center" vertical="center" wrapText="1"/>
    </xf>
    <xf numFmtId="0" fontId="76" fillId="0" borderId="18" xfId="148" applyFont="1" applyBorder="1" applyAlignment="1">
      <alignment horizontal="center" vertical="center" wrapText="1"/>
    </xf>
    <xf numFmtId="0" fontId="75" fillId="0" borderId="27" xfId="126" applyFont="1" applyBorder="1" applyAlignment="1">
      <alignment horizontal="center" vertical="center" wrapText="1"/>
    </xf>
    <xf numFmtId="0" fontId="76" fillId="0" borderId="132" xfId="148" applyFont="1" applyBorder="1" applyAlignment="1">
      <alignment horizontal="center" vertical="center" wrapText="1"/>
    </xf>
    <xf numFmtId="0" fontId="76" fillId="0" borderId="207" xfId="148" applyFont="1" applyBorder="1" applyAlignment="1">
      <alignment horizontal="center" vertical="center" wrapText="1"/>
    </xf>
    <xf numFmtId="0" fontId="76" fillId="0" borderId="219" xfId="107" applyFont="1" applyBorder="1" applyAlignment="1">
      <alignment horizontal="center" vertical="center" wrapText="1"/>
    </xf>
    <xf numFmtId="0" fontId="77" fillId="0" borderId="165" xfId="0" applyFont="1" applyBorder="1"/>
    <xf numFmtId="0" fontId="75" fillId="0" borderId="168" xfId="126" applyFont="1" applyBorder="1" applyAlignment="1">
      <alignment horizontal="center" vertical="center" wrapText="1"/>
    </xf>
    <xf numFmtId="0" fontId="76" fillId="0" borderId="156" xfId="107" applyFont="1" applyBorder="1" applyAlignment="1">
      <alignment horizontal="center" vertical="center" wrapText="1"/>
    </xf>
    <xf numFmtId="0" fontId="75" fillId="0" borderId="25" xfId="126" applyFont="1" applyBorder="1" applyAlignment="1">
      <alignment horizontal="center" vertical="center" wrapText="1"/>
    </xf>
    <xf numFmtId="0" fontId="76" fillId="0" borderId="224" xfId="107" applyFont="1" applyBorder="1" applyAlignment="1">
      <alignment horizontal="center" vertical="center" wrapText="1"/>
    </xf>
    <xf numFmtId="0" fontId="77" fillId="0" borderId="3" xfId="0" applyFont="1" applyBorder="1"/>
    <xf numFmtId="0" fontId="76" fillId="0" borderId="30" xfId="148" applyFont="1" applyBorder="1" applyAlignment="1">
      <alignment horizontal="center" vertical="center" wrapText="1"/>
    </xf>
    <xf numFmtId="0" fontId="75" fillId="0" borderId="14" xfId="126" applyFont="1" applyBorder="1" applyAlignment="1">
      <alignment horizontal="center" vertical="center" wrapText="1"/>
    </xf>
    <xf numFmtId="0" fontId="75" fillId="0" borderId="15" xfId="126" applyFont="1" applyBorder="1" applyAlignment="1">
      <alignment horizontal="center" vertical="center" wrapText="1"/>
    </xf>
    <xf numFmtId="0" fontId="76" fillId="0" borderId="59" xfId="124" applyFont="1" applyBorder="1">
      <alignment vertical="center"/>
    </xf>
    <xf numFmtId="0" fontId="76" fillId="0" borderId="224" xfId="126" applyFont="1" applyBorder="1" applyAlignment="1">
      <alignment horizontal="left" vertical="center" wrapText="1"/>
    </xf>
    <xf numFmtId="0" fontId="76" fillId="0" borderId="71" xfId="126" applyFont="1" applyBorder="1" applyAlignment="1">
      <alignment horizontal="left" vertical="center"/>
    </xf>
    <xf numFmtId="0" fontId="76" fillId="0" borderId="27" xfId="148" applyFont="1" applyBorder="1" applyAlignment="1">
      <alignment horizontal="center" vertical="center" wrapText="1"/>
    </xf>
    <xf numFmtId="0" fontId="76" fillId="0" borderId="34" xfId="107" applyFont="1" applyBorder="1" applyAlignment="1">
      <alignment horizontal="center" vertical="center" wrapText="1"/>
    </xf>
    <xf numFmtId="0" fontId="75" fillId="0" borderId="224" xfId="126" applyFont="1" applyBorder="1" applyAlignment="1">
      <alignment horizontal="center" vertical="center" wrapText="1"/>
    </xf>
    <xf numFmtId="0" fontId="76" fillId="0" borderId="65" xfId="148" applyFont="1" applyBorder="1" applyAlignment="1">
      <alignment horizontal="center" vertical="center" wrapText="1"/>
    </xf>
    <xf numFmtId="0" fontId="76" fillId="0" borderId="57" xfId="148" applyFont="1" applyBorder="1" applyAlignment="1">
      <alignment horizontal="center" vertical="center" wrapText="1"/>
    </xf>
    <xf numFmtId="0" fontId="76" fillId="0" borderId="145" xfId="148" applyFont="1" applyBorder="1" applyAlignment="1">
      <alignment horizontal="center" vertical="center" wrapText="1"/>
    </xf>
    <xf numFmtId="0" fontId="76" fillId="0" borderId="24" xfId="107" applyFont="1" applyBorder="1" applyAlignment="1">
      <alignment horizontal="center" vertical="center" wrapText="1"/>
    </xf>
    <xf numFmtId="0" fontId="76" fillId="0" borderId="26" xfId="107" applyFont="1" applyBorder="1" applyAlignment="1">
      <alignment horizontal="center" vertical="center" wrapText="1"/>
    </xf>
    <xf numFmtId="0" fontId="76" fillId="0" borderId="162" xfId="107" applyFont="1" applyBorder="1" applyAlignment="1">
      <alignment horizontal="center" vertical="center" wrapText="1"/>
    </xf>
    <xf numFmtId="0" fontId="76" fillId="0" borderId="55" xfId="107" applyFont="1" applyBorder="1" applyAlignment="1">
      <alignment horizontal="center" vertical="center" wrapText="1"/>
    </xf>
    <xf numFmtId="49" fontId="76" fillId="0" borderId="17" xfId="119" applyNumberFormat="1" applyFont="1" applyBorder="1" applyAlignment="1">
      <alignment horizontal="center" vertical="center" wrapText="1"/>
    </xf>
    <xf numFmtId="0" fontId="75" fillId="0" borderId="24" xfId="126" applyFont="1" applyBorder="1" applyAlignment="1">
      <alignment horizontal="center" vertical="center" wrapText="1"/>
    </xf>
    <xf numFmtId="0" fontId="76" fillId="0" borderId="65" xfId="107" applyFont="1" applyBorder="1" applyAlignment="1">
      <alignment horizontal="center" vertical="center" wrapText="1"/>
    </xf>
    <xf numFmtId="0" fontId="75" fillId="0" borderId="55" xfId="126" applyFont="1" applyBorder="1" applyAlignment="1">
      <alignment horizontal="center" vertical="center" wrapText="1"/>
    </xf>
    <xf numFmtId="0" fontId="73" fillId="0" borderId="16" xfId="136" applyFont="1" applyBorder="1" applyAlignment="1">
      <alignment horizontal="center" vertical="center" wrapText="1"/>
    </xf>
    <xf numFmtId="0" fontId="73" fillId="0" borderId="14" xfId="136" applyFont="1" applyBorder="1" applyAlignment="1">
      <alignment horizontal="center" vertical="center" wrapText="1"/>
    </xf>
    <xf numFmtId="0" fontId="73" fillId="0" borderId="15" xfId="136" applyFont="1" applyBorder="1" applyAlignment="1">
      <alignment horizontal="center" vertical="center" wrapText="1"/>
    </xf>
    <xf numFmtId="0" fontId="73" fillId="0" borderId="18" xfId="136" applyFont="1" applyBorder="1" applyAlignment="1">
      <alignment horizontal="center" vertical="center"/>
    </xf>
    <xf numFmtId="0" fontId="73" fillId="0" borderId="16" xfId="153" applyFont="1" applyBorder="1" applyAlignment="1">
      <alignment horizontal="center" vertical="center" wrapText="1"/>
    </xf>
    <xf numFmtId="0" fontId="73" fillId="0" borderId="14" xfId="101" applyFont="1" applyBorder="1" applyAlignment="1">
      <alignment horizontal="center" vertical="center" wrapText="1"/>
    </xf>
    <xf numFmtId="0" fontId="73" fillId="0" borderId="130" xfId="136" applyFont="1" applyBorder="1" applyAlignment="1">
      <alignment horizontal="center" vertical="center"/>
    </xf>
    <xf numFmtId="0" fontId="73" fillId="0" borderId="20" xfId="136" applyFont="1" applyBorder="1" applyAlignment="1">
      <alignment horizontal="center" vertical="center"/>
    </xf>
    <xf numFmtId="0" fontId="73" fillId="0" borderId="68" xfId="136" applyFont="1" applyBorder="1" applyAlignment="1">
      <alignment horizontal="center" vertical="center"/>
    </xf>
    <xf numFmtId="0" fontId="73" fillId="0" borderId="0" xfId="139" applyFont="1" applyAlignment="1">
      <alignment horizontal="left" wrapText="1"/>
    </xf>
    <xf numFmtId="0" fontId="87" fillId="0" borderId="18" xfId="136" applyFont="1" applyBorder="1" applyAlignment="1">
      <alignment horizontal="center" vertical="center"/>
    </xf>
    <xf numFmtId="0" fontId="73" fillId="0" borderId="14" xfId="98" applyFont="1" applyBorder="1" applyAlignment="1">
      <alignment horizontal="center" vertical="center" wrapText="1"/>
    </xf>
    <xf numFmtId="0" fontId="73" fillId="0" borderId="16" xfId="101" applyFont="1" applyBorder="1" applyAlignment="1">
      <alignment horizontal="center" vertical="center" wrapText="1"/>
    </xf>
    <xf numFmtId="0" fontId="73" fillId="0" borderId="16" xfId="98" applyFont="1" applyBorder="1" applyAlignment="1">
      <alignment horizontal="center" vertical="center" wrapText="1"/>
    </xf>
    <xf numFmtId="0" fontId="73" fillId="0" borderId="14" xfId="102" applyFont="1" applyBorder="1" applyAlignment="1">
      <alignment horizontal="center" vertical="center" wrapText="1"/>
    </xf>
    <xf numFmtId="0" fontId="73" fillId="0" borderId="16" xfId="139" applyFont="1" applyBorder="1" applyAlignment="1">
      <alignment horizontal="center" vertical="center" wrapText="1"/>
    </xf>
    <xf numFmtId="0" fontId="73" fillId="0" borderId="14" xfId="139" applyFont="1" applyBorder="1" applyAlignment="1">
      <alignment horizontal="center" vertical="center" wrapText="1"/>
    </xf>
    <xf numFmtId="0" fontId="87" fillId="0" borderId="130" xfId="136" applyFont="1" applyBorder="1" applyAlignment="1">
      <alignment horizontal="center" vertical="center"/>
    </xf>
    <xf numFmtId="0" fontId="87" fillId="0" borderId="20" xfId="136" applyFont="1" applyBorder="1" applyAlignment="1">
      <alignment horizontal="center" vertical="center"/>
    </xf>
    <xf numFmtId="0" fontId="87" fillId="0" borderId="68" xfId="136" applyFont="1" applyBorder="1" applyAlignment="1">
      <alignment horizontal="center" vertical="center"/>
    </xf>
    <xf numFmtId="0" fontId="73" fillId="0" borderId="16" xfId="102" applyFont="1" applyBorder="1" applyAlignment="1">
      <alignment horizontal="center" vertical="center" wrapText="1"/>
    </xf>
    <xf numFmtId="0" fontId="76" fillId="0" borderId="16" xfId="136" applyFont="1" applyBorder="1" applyAlignment="1">
      <alignment horizontal="center" vertical="center" wrapText="1"/>
    </xf>
    <xf numFmtId="0" fontId="76" fillId="0" borderId="14" xfId="136" applyFont="1" applyBorder="1" applyAlignment="1">
      <alignment horizontal="center" vertical="center" wrapText="1"/>
    </xf>
    <xf numFmtId="0" fontId="76" fillId="0" borderId="15" xfId="136" applyFont="1" applyBorder="1" applyAlignment="1">
      <alignment horizontal="center" vertical="center" wrapText="1"/>
    </xf>
    <xf numFmtId="0" fontId="76" fillId="0" borderId="18" xfId="136" applyFont="1" applyBorder="1" applyAlignment="1">
      <alignment horizontal="center" vertical="center"/>
    </xf>
    <xf numFmtId="0" fontId="73" fillId="0" borderId="14" xfId="99" applyFont="1" applyBorder="1" applyAlignment="1">
      <alignment horizontal="center" vertical="center" wrapText="1"/>
    </xf>
    <xf numFmtId="0" fontId="73" fillId="0" borderId="16" xfId="99" applyFont="1" applyBorder="1" applyAlignment="1">
      <alignment horizontal="center" vertical="center" wrapText="1"/>
    </xf>
    <xf numFmtId="0" fontId="77" fillId="0" borderId="15" xfId="0" applyFont="1" applyBorder="1" applyAlignment="1">
      <alignment horizontal="center" vertical="center" wrapText="1"/>
    </xf>
    <xf numFmtId="0" fontId="73" fillId="0" borderId="18" xfId="99" applyFont="1" applyBorder="1" applyAlignment="1">
      <alignment horizontal="center" vertical="center" wrapText="1"/>
    </xf>
    <xf numFmtId="0" fontId="77" fillId="0" borderId="18" xfId="0" applyFont="1" applyBorder="1" applyAlignment="1">
      <alignment horizontal="center" vertical="center" wrapText="1"/>
    </xf>
    <xf numFmtId="0" fontId="73" fillId="0" borderId="130" xfId="99" applyFont="1" applyBorder="1" applyAlignment="1">
      <alignment horizontal="center" vertical="center" wrapText="1"/>
    </xf>
    <xf numFmtId="0" fontId="77" fillId="0" borderId="20" xfId="0" applyFont="1" applyBorder="1" applyAlignment="1">
      <alignment horizontal="center" vertical="center" wrapText="1"/>
    </xf>
    <xf numFmtId="0" fontId="77" fillId="0" borderId="68" xfId="0" applyFont="1" applyBorder="1" applyAlignment="1">
      <alignment horizontal="center" vertical="center" wrapText="1"/>
    </xf>
    <xf numFmtId="0" fontId="75" fillId="0" borderId="0" xfId="140" applyFont="1" applyAlignment="1">
      <alignment horizontal="left" wrapText="1"/>
    </xf>
    <xf numFmtId="0" fontId="76" fillId="0" borderId="0" xfId="139" applyFont="1" applyAlignment="1">
      <alignment horizontal="left" wrapText="1"/>
    </xf>
    <xf numFmtId="182" fontId="76" fillId="0" borderId="206" xfId="153" applyNumberFormat="1" applyFont="1" applyBorder="1" applyAlignment="1" applyProtection="1">
      <alignment vertical="center"/>
      <protection locked="0"/>
    </xf>
    <xf numFmtId="182" fontId="76" fillId="0" borderId="205" xfId="153" applyNumberFormat="1" applyFont="1" applyBorder="1" applyAlignment="1" applyProtection="1">
      <alignment vertical="center"/>
      <protection locked="0"/>
    </xf>
    <xf numFmtId="182" fontId="76" fillId="0" borderId="225" xfId="153" applyNumberFormat="1" applyFont="1" applyBorder="1" applyAlignment="1" applyProtection="1">
      <alignment vertical="center"/>
      <protection locked="0"/>
    </xf>
    <xf numFmtId="182" fontId="76" fillId="0" borderId="226" xfId="153" applyNumberFormat="1" applyFont="1" applyBorder="1" applyAlignment="1" applyProtection="1">
      <alignment vertical="center"/>
      <protection locked="0"/>
    </xf>
    <xf numFmtId="182" fontId="76" fillId="0" borderId="227" xfId="153" applyNumberFormat="1" applyFont="1" applyBorder="1" applyAlignment="1" applyProtection="1">
      <alignment vertical="center"/>
      <protection locked="0"/>
    </xf>
    <xf numFmtId="182" fontId="76" fillId="0" borderId="228" xfId="153" applyNumberFormat="1" applyFont="1" applyBorder="1" applyAlignment="1" applyProtection="1">
      <alignment vertical="center"/>
      <protection locked="0"/>
    </xf>
    <xf numFmtId="182" fontId="76" fillId="0" borderId="229" xfId="153" applyNumberFormat="1" applyFont="1" applyBorder="1" applyAlignment="1" applyProtection="1">
      <alignment vertical="center"/>
      <protection locked="0"/>
    </xf>
    <xf numFmtId="182" fontId="76" fillId="0" borderId="230" xfId="153" applyNumberFormat="1" applyFont="1" applyBorder="1" applyAlignment="1" applyProtection="1">
      <alignment vertical="center"/>
      <protection locked="0"/>
    </xf>
    <xf numFmtId="182" fontId="76" fillId="0" borderId="186" xfId="153" applyNumberFormat="1" applyFont="1" applyBorder="1" applyAlignment="1" applyProtection="1">
      <alignment vertical="center"/>
      <protection locked="0"/>
    </xf>
    <xf numFmtId="0" fontId="76" fillId="0" borderId="130" xfId="136" applyFont="1" applyBorder="1" applyAlignment="1">
      <alignment horizontal="center" vertical="center"/>
    </xf>
    <xf numFmtId="0" fontId="76" fillId="0" borderId="20" xfId="136" applyFont="1" applyBorder="1" applyAlignment="1">
      <alignment horizontal="center" vertical="center"/>
    </xf>
    <xf numFmtId="0" fontId="132" fillId="0" borderId="0" xfId="139" applyFont="1" applyAlignment="1">
      <alignment horizontal="left" wrapText="1"/>
    </xf>
    <xf numFmtId="0" fontId="72" fillId="0" borderId="0" xfId="140" applyFont="1" applyAlignment="1">
      <alignment horizontal="left" wrapText="1"/>
    </xf>
    <xf numFmtId="0" fontId="66" fillId="0" borderId="0" xfId="140" applyFont="1" applyAlignment="1">
      <alignment horizontal="left" wrapText="1"/>
    </xf>
    <xf numFmtId="0" fontId="76" fillId="0" borderId="16" xfId="139" applyFont="1" applyBorder="1" applyAlignment="1">
      <alignment horizontal="distributed" vertical="center" wrapText="1"/>
    </xf>
    <xf numFmtId="0" fontId="76" fillId="0" borderId="14" xfId="139" applyFont="1" applyBorder="1" applyAlignment="1">
      <alignment horizontal="distributed" vertical="center" wrapText="1"/>
    </xf>
    <xf numFmtId="0" fontId="75" fillId="0" borderId="15" xfId="140" applyFont="1" applyBorder="1" applyAlignment="1">
      <alignment horizontal="distributed" vertical="center" wrapText="1"/>
    </xf>
    <xf numFmtId="0" fontId="73" fillId="0" borderId="130" xfId="153" applyFont="1" applyBorder="1" applyAlignment="1">
      <alignment horizontal="center" vertical="center" wrapText="1"/>
    </xf>
    <xf numFmtId="0" fontId="73" fillId="0" borderId="20" xfId="153" applyFont="1" applyBorder="1" applyAlignment="1">
      <alignment horizontal="center" vertical="center" wrapText="1"/>
    </xf>
    <xf numFmtId="0" fontId="73" fillId="0" borderId="68" xfId="153" applyFont="1" applyBorder="1" applyAlignment="1">
      <alignment horizontal="center" vertical="center" wrapText="1"/>
    </xf>
    <xf numFmtId="0" fontId="73" fillId="0" borderId="15" xfId="139" applyFont="1" applyBorder="1" applyAlignment="1">
      <alignment horizontal="center" vertical="center" wrapText="1"/>
    </xf>
    <xf numFmtId="0" fontId="77" fillId="0" borderId="0" xfId="140" applyFont="1" applyAlignment="1">
      <alignment horizontal="left" wrapText="1"/>
    </xf>
    <xf numFmtId="0" fontId="85" fillId="0" borderId="0" xfId="139" quotePrefix="1" applyFont="1" applyAlignment="1">
      <alignment horizontal="left" wrapText="1"/>
    </xf>
    <xf numFmtId="0" fontId="110" fillId="0" borderId="0" xfId="139" applyFont="1" applyAlignment="1">
      <alignment horizontal="left" wrapText="1"/>
    </xf>
    <xf numFmtId="0" fontId="77" fillId="0" borderId="68" xfId="140" applyFont="1" applyBorder="1" applyAlignment="1">
      <alignment vertical="center" wrapText="1"/>
    </xf>
    <xf numFmtId="0" fontId="77" fillId="0" borderId="15" xfId="140" applyFont="1" applyBorder="1" applyAlignment="1">
      <alignment vertical="center" wrapText="1"/>
    </xf>
    <xf numFmtId="0" fontId="73" fillId="0" borderId="16" xfId="133" applyFont="1" applyBorder="1" applyAlignment="1">
      <alignment horizontal="center" vertical="center"/>
    </xf>
    <xf numFmtId="0" fontId="73" fillId="0" borderId="14" xfId="158" applyFont="1" applyBorder="1" applyAlignment="1">
      <alignment horizontal="center" vertical="center"/>
    </xf>
    <xf numFmtId="0" fontId="73" fillId="0" borderId="15" xfId="158" applyFont="1" applyBorder="1" applyAlignment="1">
      <alignment horizontal="center" vertical="center"/>
    </xf>
    <xf numFmtId="0" fontId="73" fillId="0" borderId="16" xfId="158" applyFont="1" applyBorder="1" applyAlignment="1">
      <alignment horizontal="distributed" vertical="center"/>
    </xf>
    <xf numFmtId="0" fontId="66" fillId="0" borderId="14" xfId="158" applyFont="1" applyBorder="1"/>
    <xf numFmtId="0" fontId="66" fillId="0" borderId="15" xfId="158" applyFont="1" applyBorder="1"/>
    <xf numFmtId="0" fontId="73" fillId="0" borderId="130" xfId="158" applyFont="1" applyBorder="1" applyAlignment="1">
      <alignment horizontal="center"/>
    </xf>
    <xf numFmtId="0" fontId="66" fillId="0" borderId="20" xfId="158" applyFont="1" applyBorder="1" applyAlignment="1">
      <alignment horizontal="center"/>
    </xf>
    <xf numFmtId="0" fontId="66" fillId="0" borderId="68" xfId="158" applyFont="1" applyBorder="1" applyAlignment="1">
      <alignment horizontal="center"/>
    </xf>
    <xf numFmtId="0" fontId="73" fillId="0" borderId="20" xfId="158" applyFont="1" applyBorder="1" applyAlignment="1">
      <alignment horizontal="center"/>
    </xf>
    <xf numFmtId="0" fontId="73" fillId="0" borderId="68" xfId="158" applyFont="1" applyBorder="1" applyAlignment="1">
      <alignment horizontal="center"/>
    </xf>
    <xf numFmtId="0" fontId="108" fillId="0" borderId="18" xfId="136" applyFont="1" applyBorder="1" applyAlignment="1">
      <alignment horizontal="center" vertical="center" wrapText="1"/>
    </xf>
    <xf numFmtId="0" fontId="73" fillId="0" borderId="130" xfId="155" applyFont="1" applyBorder="1" applyAlignment="1">
      <alignment horizontal="center" vertical="center"/>
    </xf>
    <xf numFmtId="0" fontId="73" fillId="0" borderId="17" xfId="158" applyFont="1" applyBorder="1" applyAlignment="1">
      <alignment horizontal="center"/>
    </xf>
    <xf numFmtId="0" fontId="73" fillId="0" borderId="17" xfId="158" applyFont="1" applyBorder="1" applyAlignment="1">
      <alignment horizontal="center" vertical="center"/>
    </xf>
    <xf numFmtId="0" fontId="73" fillId="0" borderId="1" xfId="158" applyFont="1" applyBorder="1" applyAlignment="1">
      <alignment horizontal="center" vertical="center"/>
    </xf>
    <xf numFmtId="0" fontId="73" fillId="0" borderId="21" xfId="158" applyFont="1" applyBorder="1" applyAlignment="1">
      <alignment horizontal="center" vertical="center"/>
    </xf>
    <xf numFmtId="0" fontId="73" fillId="0" borderId="23" xfId="158" applyFont="1" applyBorder="1" applyAlignment="1">
      <alignment horizontal="center" vertical="center"/>
    </xf>
    <xf numFmtId="0" fontId="73" fillId="0" borderId="19" xfId="158" applyFont="1" applyBorder="1" applyAlignment="1">
      <alignment horizontal="center" vertical="center"/>
    </xf>
    <xf numFmtId="0" fontId="73" fillId="0" borderId="22" xfId="158" applyFont="1" applyBorder="1" applyAlignment="1">
      <alignment horizontal="center" vertical="center"/>
    </xf>
    <xf numFmtId="0" fontId="108" fillId="0" borderId="16" xfId="136" applyFont="1" applyBorder="1" applyAlignment="1">
      <alignment horizontal="center" vertical="center" wrapText="1"/>
    </xf>
    <xf numFmtId="0" fontId="108" fillId="0" borderId="14" xfId="136" applyFont="1" applyBorder="1" applyAlignment="1">
      <alignment horizontal="center" vertical="center" wrapText="1"/>
    </xf>
    <xf numFmtId="0" fontId="108" fillId="0" borderId="15" xfId="136" applyFont="1" applyBorder="1" applyAlignment="1">
      <alignment horizontal="center" vertical="center" wrapText="1"/>
    </xf>
    <xf numFmtId="0" fontId="73" fillId="0" borderId="16" xfId="155" applyFont="1" applyBorder="1" applyAlignment="1">
      <alignment horizontal="center" vertical="center"/>
    </xf>
    <xf numFmtId="0" fontId="73" fillId="0" borderId="14" xfId="155" applyFont="1" applyBorder="1" applyAlignment="1">
      <alignment horizontal="center" vertical="center"/>
    </xf>
    <xf numFmtId="0" fontId="73" fillId="0" borderId="15" xfId="155" applyFont="1" applyBorder="1" applyAlignment="1">
      <alignment horizontal="center" vertical="center"/>
    </xf>
    <xf numFmtId="0" fontId="73" fillId="0" borderId="16" xfId="136" applyFont="1" applyBorder="1" applyAlignment="1">
      <alignment horizontal="center" vertical="center"/>
    </xf>
    <xf numFmtId="0" fontId="73" fillId="0" borderId="14" xfId="136" applyFont="1" applyBorder="1" applyAlignment="1">
      <alignment horizontal="center" vertical="center"/>
    </xf>
    <xf numFmtId="0" fontId="73" fillId="0" borderId="15" xfId="136" applyFont="1" applyBorder="1" applyAlignment="1">
      <alignment horizontal="center" vertical="center"/>
    </xf>
    <xf numFmtId="0" fontId="73" fillId="0" borderId="130" xfId="153" applyFont="1" applyBorder="1" applyAlignment="1">
      <alignment horizontal="center" vertical="center"/>
    </xf>
    <xf numFmtId="0" fontId="73" fillId="0" borderId="20" xfId="153" applyFont="1" applyBorder="1" applyAlignment="1">
      <alignment horizontal="center" vertical="center"/>
    </xf>
    <xf numFmtId="0" fontId="73" fillId="0" borderId="68" xfId="153" applyFont="1" applyBorder="1" applyAlignment="1">
      <alignment horizontal="center" vertical="center"/>
    </xf>
    <xf numFmtId="0" fontId="73" fillId="0" borderId="130" xfId="158" applyFont="1" applyBorder="1" applyAlignment="1">
      <alignment horizontal="center" vertical="center"/>
    </xf>
    <xf numFmtId="0" fontId="73" fillId="0" borderId="20" xfId="158" applyFont="1" applyBorder="1" applyAlignment="1">
      <alignment horizontal="center" vertical="center"/>
    </xf>
    <xf numFmtId="0" fontId="73" fillId="0" borderId="68" xfId="158" applyFont="1" applyBorder="1" applyAlignment="1">
      <alignment horizontal="center" vertical="center"/>
    </xf>
    <xf numFmtId="0" fontId="73" fillId="0" borderId="0" xfId="158" applyFont="1" applyAlignment="1">
      <alignment vertical="center" wrapText="1"/>
    </xf>
    <xf numFmtId="0" fontId="73" fillId="0" borderId="0" xfId="158" applyFont="1" applyAlignment="1">
      <alignment horizontal="left" vertical="center" wrapText="1"/>
    </xf>
    <xf numFmtId="0" fontId="73" fillId="0" borderId="17" xfId="153" applyFont="1" applyBorder="1" applyAlignment="1">
      <alignment horizontal="center" vertical="center"/>
    </xf>
    <xf numFmtId="0" fontId="73" fillId="0" borderId="1" xfId="153" applyFont="1" applyBorder="1" applyAlignment="1">
      <alignment horizontal="center" vertical="center"/>
    </xf>
    <xf numFmtId="0" fontId="73" fillId="0" borderId="14" xfId="153" applyFont="1" applyBorder="1" applyAlignment="1">
      <alignment horizontal="center" vertical="center" wrapText="1"/>
    </xf>
    <xf numFmtId="0" fontId="73" fillId="0" borderId="14" xfId="153" applyFont="1" applyBorder="1" applyAlignment="1">
      <alignment horizontal="center" vertical="center"/>
    </xf>
    <xf numFmtId="0" fontId="73" fillId="0" borderId="16" xfId="153" applyFont="1" applyBorder="1" applyAlignment="1">
      <alignment horizontal="center" vertical="center"/>
    </xf>
    <xf numFmtId="0" fontId="73" fillId="0" borderId="16" xfId="158" applyFont="1" applyBorder="1" applyAlignment="1">
      <alignment horizontal="center" vertical="center" wrapText="1"/>
    </xf>
    <xf numFmtId="0" fontId="73" fillId="0" borderId="14" xfId="158" applyFont="1" applyBorder="1" applyAlignment="1">
      <alignment horizontal="center" vertical="center" wrapText="1"/>
    </xf>
    <xf numFmtId="0" fontId="73" fillId="0" borderId="130" xfId="158" applyFont="1" applyBorder="1" applyAlignment="1">
      <alignment horizontal="center" wrapText="1"/>
    </xf>
    <xf numFmtId="0" fontId="73" fillId="0" borderId="20" xfId="158" applyFont="1" applyBorder="1" applyAlignment="1">
      <alignment horizontal="center" wrapText="1"/>
    </xf>
    <xf numFmtId="0" fontId="73" fillId="0" borderId="68" xfId="158" applyFont="1" applyBorder="1" applyAlignment="1">
      <alignment horizontal="center" wrapText="1"/>
    </xf>
    <xf numFmtId="0" fontId="73" fillId="0" borderId="1" xfId="158" applyFont="1" applyBorder="1" applyAlignment="1">
      <alignment horizontal="center"/>
    </xf>
    <xf numFmtId="0" fontId="73" fillId="0" borderId="21" xfId="158" applyFont="1" applyBorder="1" applyAlignment="1">
      <alignment horizontal="center"/>
    </xf>
    <xf numFmtId="0" fontId="73" fillId="0" borderId="18" xfId="158" applyFont="1" applyBorder="1" applyAlignment="1">
      <alignment horizontal="center" wrapText="1"/>
    </xf>
    <xf numFmtId="0" fontId="73" fillId="0" borderId="0" xfId="158" applyFont="1" applyAlignment="1">
      <alignment wrapText="1"/>
    </xf>
    <xf numFmtId="0" fontId="73" fillId="0" borderId="0" xfId="158" applyFont="1"/>
    <xf numFmtId="0" fontId="73" fillId="0" borderId="0" xfId="158" applyFont="1" applyAlignment="1">
      <alignment horizontal="left"/>
    </xf>
    <xf numFmtId="0" fontId="73" fillId="0" borderId="14" xfId="158" quotePrefix="1" applyFont="1" applyBorder="1" applyAlignment="1">
      <alignment horizontal="center" vertical="center" wrapText="1"/>
    </xf>
    <xf numFmtId="0" fontId="73" fillId="0" borderId="15" xfId="158" quotePrefix="1" applyFont="1" applyBorder="1" applyAlignment="1">
      <alignment horizontal="center" vertical="center" wrapText="1"/>
    </xf>
    <xf numFmtId="0" fontId="73" fillId="0" borderId="17" xfId="158" applyFont="1" applyBorder="1" applyAlignment="1">
      <alignment horizontal="center" vertical="center" wrapText="1"/>
    </xf>
    <xf numFmtId="0" fontId="73" fillId="0" borderId="1" xfId="158" applyFont="1" applyBorder="1" applyAlignment="1">
      <alignment horizontal="center" vertical="center" wrapText="1"/>
    </xf>
    <xf numFmtId="0" fontId="73" fillId="0" borderId="21" xfId="158" applyFont="1" applyBorder="1" applyAlignment="1">
      <alignment horizontal="center" vertical="center" wrapText="1"/>
    </xf>
    <xf numFmtId="0" fontId="73" fillId="0" borderId="130" xfId="158" applyFont="1" applyBorder="1" applyAlignment="1">
      <alignment horizontal="center" vertical="center" wrapText="1"/>
    </xf>
    <xf numFmtId="0" fontId="73" fillId="0" borderId="20" xfId="158" applyFont="1" applyBorder="1" applyAlignment="1">
      <alignment horizontal="center" vertical="center" wrapText="1"/>
    </xf>
    <xf numFmtId="0" fontId="73" fillId="0" borderId="68" xfId="158" applyFont="1" applyBorder="1" applyAlignment="1">
      <alignment horizontal="center" vertical="center" wrapText="1"/>
    </xf>
    <xf numFmtId="0" fontId="66" fillId="0" borderId="20" xfId="0" applyFont="1" applyBorder="1"/>
    <xf numFmtId="0" fontId="66" fillId="0" borderId="68" xfId="0" applyFont="1" applyBorder="1"/>
    <xf numFmtId="0" fontId="66" fillId="0" borderId="14" xfId="158" applyFont="1" applyBorder="1" applyAlignment="1">
      <alignment horizontal="center" vertical="center"/>
    </xf>
    <xf numFmtId="0" fontId="66" fillId="0" borderId="15" xfId="158" applyFont="1" applyBorder="1" applyAlignment="1">
      <alignment horizontal="center" vertical="center"/>
    </xf>
    <xf numFmtId="0" fontId="73" fillId="0" borderId="14" xfId="158" applyFont="1" applyBorder="1" applyAlignment="1">
      <alignment vertical="center"/>
    </xf>
    <xf numFmtId="0" fontId="73" fillId="0" borderId="15" xfId="158" applyFont="1" applyBorder="1" applyAlignment="1">
      <alignment vertical="center"/>
    </xf>
    <xf numFmtId="0" fontId="73" fillId="0" borderId="18" xfId="158" applyFont="1" applyBorder="1" applyAlignment="1">
      <alignment horizontal="center" vertical="center"/>
    </xf>
    <xf numFmtId="0" fontId="73" fillId="0" borderId="130" xfId="141" applyFont="1" applyBorder="1" applyAlignment="1">
      <alignment horizontal="left" vertical="center"/>
    </xf>
    <xf numFmtId="0" fontId="66" fillId="0" borderId="20" xfId="147" applyFont="1" applyBorder="1" applyAlignment="1">
      <alignment horizontal="left" vertical="center"/>
    </xf>
    <xf numFmtId="0" fontId="66" fillId="0" borderId="68" xfId="147" applyFont="1" applyBorder="1" applyAlignment="1">
      <alignment horizontal="left" vertical="center"/>
    </xf>
    <xf numFmtId="0" fontId="73" fillId="0" borderId="18" xfId="141" applyFont="1" applyBorder="1" applyAlignment="1">
      <alignment horizontal="center" vertical="distributed" wrapText="1"/>
    </xf>
    <xf numFmtId="0" fontId="76" fillId="0" borderId="130" xfId="141" applyFont="1" applyBorder="1" applyAlignment="1">
      <alignment horizontal="left" vertical="center"/>
    </xf>
    <xf numFmtId="0" fontId="75" fillId="0" borderId="20" xfId="147" applyFont="1" applyBorder="1" applyAlignment="1">
      <alignment horizontal="left" vertical="center"/>
    </xf>
    <xf numFmtId="0" fontId="75" fillId="0" borderId="68" xfId="147" applyFont="1" applyBorder="1" applyAlignment="1">
      <alignment horizontal="left" vertical="center"/>
    </xf>
    <xf numFmtId="0" fontId="73" fillId="0" borderId="18" xfId="162" applyFont="1" applyBorder="1" applyAlignment="1">
      <alignment horizontal="center" vertical="center" wrapText="1"/>
    </xf>
    <xf numFmtId="0" fontId="73" fillId="0" borderId="18" xfId="141" applyFont="1" applyBorder="1" applyAlignment="1">
      <alignment horizontal="center" vertical="center"/>
    </xf>
    <xf numFmtId="49" fontId="80" fillId="0" borderId="18" xfId="124" applyNumberFormat="1" applyFont="1" applyBorder="1" applyAlignment="1">
      <alignment horizontal="center" vertical="center" wrapText="1"/>
    </xf>
    <xf numFmtId="0" fontId="80" fillId="0" borderId="18" xfId="96" applyFont="1" applyBorder="1" applyAlignment="1">
      <alignment horizontal="center" vertical="center" wrapText="1"/>
    </xf>
    <xf numFmtId="0" fontId="83" fillId="0" borderId="18" xfId="124" applyFont="1" applyBorder="1" applyAlignment="1">
      <alignment horizontal="center" vertical="center" wrapText="1"/>
    </xf>
    <xf numFmtId="0" fontId="36" fillId="0" borderId="65" xfId="0" applyFont="1" applyBorder="1" applyAlignment="1">
      <alignment horizontal="center" vertical="center" wrapText="1"/>
    </xf>
    <xf numFmtId="0" fontId="36" fillId="0" borderId="57" xfId="0" applyFont="1" applyBorder="1" applyAlignment="1">
      <alignment horizontal="center" vertical="center" wrapText="1"/>
    </xf>
    <xf numFmtId="0" fontId="36" fillId="0" borderId="58" xfId="0" applyFont="1" applyBorder="1" applyAlignment="1">
      <alignment horizontal="center" vertical="center" wrapText="1"/>
    </xf>
    <xf numFmtId="0" fontId="11" fillId="26" borderId="18" xfId="0" applyFont="1" applyFill="1" applyBorder="1" applyAlignment="1">
      <alignment horizontal="left" vertical="center" wrapText="1"/>
    </xf>
    <xf numFmtId="0" fontId="118" fillId="0" borderId="76" xfId="0" applyFont="1" applyBorder="1" applyAlignment="1">
      <alignment horizontal="center" vertical="center" wrapText="1"/>
    </xf>
    <xf numFmtId="0" fontId="11" fillId="0" borderId="32" xfId="0" applyFont="1" applyBorder="1" applyAlignment="1">
      <alignment horizontal="center" vertical="center" wrapText="1"/>
    </xf>
    <xf numFmtId="0" fontId="11" fillId="0" borderId="182" xfId="0" applyFont="1" applyBorder="1" applyAlignment="1">
      <alignment horizontal="center" vertical="center" wrapText="1"/>
    </xf>
    <xf numFmtId="0" fontId="36" fillId="0" borderId="24" xfId="0" applyFont="1" applyBorder="1" applyAlignment="1">
      <alignment horizontal="center" vertical="center" wrapText="1"/>
    </xf>
    <xf numFmtId="0" fontId="36" fillId="0" borderId="18" xfId="0" applyFont="1" applyBorder="1" applyAlignment="1">
      <alignment horizontal="center" vertical="center" wrapText="1"/>
    </xf>
    <xf numFmtId="0" fontId="36" fillId="0" borderId="55" xfId="0" applyFont="1" applyBorder="1" applyAlignment="1">
      <alignment horizontal="center" vertical="center" wrapText="1"/>
    </xf>
    <xf numFmtId="0" fontId="36" fillId="0" borderId="56" xfId="0" applyFont="1" applyBorder="1" applyAlignment="1">
      <alignment horizontal="center" vertical="center" wrapText="1"/>
    </xf>
    <xf numFmtId="0" fontId="118" fillId="0" borderId="16" xfId="0" applyFont="1" applyBorder="1" applyAlignment="1">
      <alignment horizontal="center" vertical="center" wrapText="1"/>
    </xf>
    <xf numFmtId="0" fontId="11" fillId="0" borderId="14" xfId="0" applyFont="1" applyBorder="1" applyAlignment="1">
      <alignment horizontal="center" vertical="center" wrapText="1"/>
    </xf>
    <xf numFmtId="0" fontId="11" fillId="0" borderId="15" xfId="0" applyFont="1" applyBorder="1" applyAlignment="1">
      <alignment horizontal="center" vertical="center" wrapText="1"/>
    </xf>
    <xf numFmtId="0" fontId="11" fillId="26" borderId="27" xfId="0" applyFont="1" applyFill="1" applyBorder="1" applyAlignment="1">
      <alignment horizontal="left" vertical="center" wrapText="1"/>
    </xf>
    <xf numFmtId="0" fontId="11" fillId="26" borderId="15" xfId="0" applyFont="1" applyFill="1" applyBorder="1" applyAlignment="1">
      <alignment horizontal="left" vertical="center" wrapText="1"/>
    </xf>
    <xf numFmtId="0" fontId="11" fillId="0" borderId="76" xfId="0" applyFont="1" applyBorder="1" applyAlignment="1">
      <alignment horizontal="center" vertical="center" wrapText="1"/>
    </xf>
    <xf numFmtId="0" fontId="11" fillId="26" borderId="16" xfId="0" applyFont="1" applyFill="1" applyBorder="1" applyAlignment="1">
      <alignment horizontal="left" vertical="center" wrapText="1"/>
    </xf>
    <xf numFmtId="0" fontId="116" fillId="27" borderId="24" xfId="124" applyFont="1" applyFill="1" applyBorder="1" applyAlignment="1">
      <alignment horizontal="center" vertical="center" wrapText="1"/>
    </xf>
    <xf numFmtId="0" fontId="116" fillId="27" borderId="18" xfId="124" applyFont="1" applyFill="1" applyBorder="1" applyAlignment="1">
      <alignment horizontal="center" vertical="center" wrapText="1"/>
    </xf>
    <xf numFmtId="183" fontId="116" fillId="0" borderId="24" xfId="195" applyNumberFormat="1" applyFont="1" applyFill="1" applyBorder="1" applyAlignment="1" applyProtection="1">
      <alignment horizontal="center" vertical="center" wrapText="1"/>
    </xf>
    <xf numFmtId="183" fontId="116" fillId="0" borderId="55" xfId="195" applyNumberFormat="1" applyFont="1" applyFill="1" applyBorder="1" applyAlignment="1" applyProtection="1">
      <alignment horizontal="center" vertical="center" wrapText="1"/>
    </xf>
    <xf numFmtId="49" fontId="11" fillId="0" borderId="76" xfId="181" applyNumberFormat="1" applyFont="1" applyFill="1" applyBorder="1" applyAlignment="1" applyProtection="1">
      <alignment horizontal="center" vertical="center" wrapText="1"/>
    </xf>
    <xf numFmtId="49" fontId="11" fillId="0" borderId="32" xfId="181" applyNumberFormat="1" applyFont="1" applyFill="1" applyBorder="1" applyAlignment="1" applyProtection="1">
      <alignment horizontal="center" vertical="center" wrapText="1"/>
    </xf>
    <xf numFmtId="49" fontId="11" fillId="0" borderId="182" xfId="181" applyNumberFormat="1" applyFont="1" applyFill="1" applyBorder="1" applyAlignment="1" applyProtection="1">
      <alignment horizontal="center" vertical="center" wrapText="1"/>
    </xf>
    <xf numFmtId="0" fontId="36" fillId="0" borderId="132" xfId="124" applyFont="1" applyBorder="1" applyAlignment="1">
      <alignment horizontal="center" vertical="center" wrapText="1"/>
    </xf>
    <xf numFmtId="0" fontId="36" fillId="0" borderId="207" xfId="124" applyFont="1" applyBorder="1" applyAlignment="1">
      <alignment horizontal="center" vertical="center" wrapText="1"/>
    </xf>
    <xf numFmtId="0" fontId="36" fillId="0" borderId="33" xfId="124" applyFont="1" applyBorder="1" applyAlignment="1">
      <alignment horizontal="center" vertical="center" wrapText="1"/>
    </xf>
    <xf numFmtId="0" fontId="36" fillId="0" borderId="24" xfId="124" applyFont="1" applyBorder="1" applyAlignment="1">
      <alignment horizontal="center" vertical="center" wrapText="1"/>
    </xf>
    <xf numFmtId="0" fontId="36" fillId="0" borderId="18" xfId="124" applyFont="1" applyBorder="1" applyAlignment="1">
      <alignment horizontal="center" vertical="center" wrapText="1"/>
    </xf>
    <xf numFmtId="49" fontId="11" fillId="26" borderId="27" xfId="195" applyNumberFormat="1" applyFont="1" applyFill="1" applyBorder="1" applyAlignment="1" applyProtection="1">
      <alignment horizontal="left" vertical="center" wrapText="1"/>
    </xf>
    <xf numFmtId="49" fontId="11" fillId="26" borderId="18" xfId="181" applyNumberFormat="1" applyFont="1" applyFill="1" applyBorder="1" applyAlignment="1" applyProtection="1">
      <alignment horizontal="left" vertical="center" wrapText="1"/>
    </xf>
    <xf numFmtId="49" fontId="118" fillId="0" borderId="76" xfId="195" applyNumberFormat="1" applyFont="1" applyFill="1" applyBorder="1" applyAlignment="1" applyProtection="1">
      <alignment horizontal="center" vertical="center" wrapText="1"/>
    </xf>
    <xf numFmtId="49" fontId="11" fillId="0" borderId="32" xfId="195" applyNumberFormat="1" applyFont="1" applyFill="1" applyBorder="1" applyAlignment="1" applyProtection="1">
      <alignment horizontal="center" vertical="center" wrapText="1"/>
    </xf>
    <xf numFmtId="49" fontId="11" fillId="0" borderId="182" xfId="195" applyNumberFormat="1" applyFont="1" applyFill="1" applyBorder="1" applyAlignment="1" applyProtection="1">
      <alignment horizontal="center" vertical="center" wrapText="1"/>
    </xf>
    <xf numFmtId="49" fontId="11" fillId="26" borderId="18" xfId="195" applyNumberFormat="1" applyFont="1" applyFill="1" applyBorder="1" applyAlignment="1" applyProtection="1">
      <alignment vertical="center" wrapText="1"/>
    </xf>
    <xf numFmtId="49" fontId="11" fillId="0" borderId="76" xfId="195" applyNumberFormat="1" applyFont="1" applyFill="1" applyBorder="1" applyAlignment="1" applyProtection="1">
      <alignment horizontal="center" vertical="center" wrapText="1"/>
    </xf>
    <xf numFmtId="49" fontId="11" fillId="26" borderId="18" xfId="195" applyNumberFormat="1" applyFont="1" applyFill="1" applyBorder="1" applyAlignment="1" applyProtection="1">
      <alignment horizontal="left" vertical="center" wrapText="1"/>
    </xf>
    <xf numFmtId="49" fontId="11" fillId="0" borderId="91" xfId="195" applyNumberFormat="1" applyFont="1" applyFill="1" applyBorder="1" applyAlignment="1" applyProtection="1">
      <alignment horizontal="center" vertical="center" wrapText="1"/>
    </xf>
    <xf numFmtId="49" fontId="80" fillId="0" borderId="24" xfId="195" applyNumberFormat="1" applyFont="1" applyFill="1" applyBorder="1" applyAlignment="1" applyProtection="1">
      <alignment horizontal="center" vertical="center" wrapText="1"/>
    </xf>
    <xf numFmtId="49" fontId="80" fillId="0" borderId="18" xfId="195" applyNumberFormat="1" applyFont="1" applyFill="1" applyBorder="1" applyAlignment="1" applyProtection="1">
      <alignment horizontal="center" vertical="center" wrapText="1"/>
    </xf>
    <xf numFmtId="49" fontId="80" fillId="0" borderId="55" xfId="195" applyNumberFormat="1" applyFont="1" applyFill="1" applyBorder="1" applyAlignment="1" applyProtection="1">
      <alignment horizontal="center" vertical="center" wrapText="1"/>
    </xf>
    <xf numFmtId="0" fontId="80" fillId="27" borderId="24" xfId="124" applyFont="1" applyFill="1" applyBorder="1" applyAlignment="1">
      <alignment horizontal="center" vertical="center" wrapText="1"/>
    </xf>
    <xf numFmtId="0" fontId="80" fillId="27" borderId="18" xfId="124" applyFont="1" applyFill="1" applyBorder="1" applyAlignment="1">
      <alignment horizontal="center" vertical="center" wrapText="1"/>
    </xf>
    <xf numFmtId="0" fontId="80" fillId="0" borderId="132" xfId="124" applyFont="1" applyBorder="1" applyAlignment="1">
      <alignment horizontal="center" vertical="center" wrapText="1"/>
    </xf>
    <xf numFmtId="0" fontId="80" fillId="0" borderId="207" xfId="124" applyFont="1" applyBorder="1" applyAlignment="1">
      <alignment horizontal="center" vertical="center" wrapText="1"/>
    </xf>
    <xf numFmtId="0" fontId="80" fillId="0" borderId="33" xfId="124" applyFont="1" applyBorder="1" applyAlignment="1">
      <alignment horizontal="center" vertical="center" wrapText="1"/>
    </xf>
    <xf numFmtId="0" fontId="80" fillId="0" borderId="24" xfId="124" applyFont="1" applyBorder="1" applyAlignment="1">
      <alignment horizontal="center" vertical="center" wrapText="1"/>
    </xf>
    <xf numFmtId="0" fontId="80" fillId="0" borderId="18" xfId="124" applyFont="1" applyBorder="1" applyAlignment="1">
      <alignment horizontal="center" vertical="center" wrapText="1"/>
    </xf>
    <xf numFmtId="49" fontId="72" fillId="26" borderId="18" xfId="181" applyNumberFormat="1" applyFont="1" applyFill="1" applyBorder="1" applyAlignment="1" applyProtection="1">
      <alignment horizontal="left" vertical="center" wrapText="1"/>
    </xf>
    <xf numFmtId="49" fontId="72" fillId="26" borderId="18" xfId="195" applyNumberFormat="1" applyFont="1" applyFill="1" applyBorder="1" applyAlignment="1" applyProtection="1">
      <alignment horizontal="left" vertical="center" wrapText="1"/>
    </xf>
    <xf numFmtId="0" fontId="72" fillId="0" borderId="27" xfId="0" applyFont="1" applyBorder="1" applyAlignment="1">
      <alignment horizontal="center" wrapText="1"/>
    </xf>
    <xf numFmtId="49" fontId="72" fillId="0" borderId="76" xfId="181" applyNumberFormat="1" applyFont="1" applyFill="1" applyBorder="1" applyAlignment="1" applyProtection="1">
      <alignment horizontal="center" vertical="center" wrapText="1"/>
    </xf>
    <xf numFmtId="49" fontId="72" fillId="0" borderId="32" xfId="181" applyNumberFormat="1" applyFont="1" applyFill="1" applyBorder="1" applyAlignment="1" applyProtection="1">
      <alignment horizontal="center" vertical="center" wrapText="1"/>
    </xf>
    <xf numFmtId="49" fontId="72" fillId="0" borderId="182" xfId="181" applyNumberFormat="1" applyFont="1" applyFill="1" applyBorder="1" applyAlignment="1" applyProtection="1">
      <alignment horizontal="center" vertical="center" wrapText="1"/>
    </xf>
    <xf numFmtId="183" fontId="73" fillId="0" borderId="65" xfId="195" applyNumberFormat="1" applyFont="1" applyFill="1" applyBorder="1" applyAlignment="1" applyProtection="1">
      <alignment horizontal="center" vertical="center"/>
    </xf>
    <xf numFmtId="183" fontId="73" fillId="0" borderId="57" xfId="195" applyNumberFormat="1" applyFont="1" applyFill="1" applyBorder="1" applyAlignment="1" applyProtection="1">
      <alignment horizontal="center" vertical="center"/>
    </xf>
    <xf numFmtId="183" fontId="73" fillId="0" borderId="58" xfId="195" applyNumberFormat="1" applyFont="1" applyFill="1" applyBorder="1" applyAlignment="1" applyProtection="1">
      <alignment horizontal="center" vertical="center"/>
    </xf>
    <xf numFmtId="183" fontId="73" fillId="0" borderId="30" xfId="195" applyNumberFormat="1" applyFont="1" applyFill="1" applyBorder="1" applyAlignment="1" applyProtection="1">
      <alignment horizontal="center" vertical="center" wrapText="1"/>
    </xf>
    <xf numFmtId="183" fontId="73" fillId="0" borderId="15" xfId="195" applyNumberFormat="1" applyFont="1" applyFill="1" applyBorder="1" applyAlignment="1" applyProtection="1">
      <alignment horizontal="center" vertical="center" wrapText="1"/>
    </xf>
    <xf numFmtId="0" fontId="73" fillId="27" borderId="30" xfId="124" applyFont="1" applyFill="1" applyBorder="1" applyAlignment="1">
      <alignment horizontal="center" vertical="center"/>
    </xf>
    <xf numFmtId="0" fontId="73" fillId="27" borderId="15" xfId="124" applyFont="1" applyFill="1" applyBorder="1" applyAlignment="1">
      <alignment horizontal="center" vertical="center"/>
    </xf>
    <xf numFmtId="183" fontId="73" fillId="0" borderId="231" xfId="195" applyNumberFormat="1" applyFont="1" applyFill="1" applyBorder="1" applyAlignment="1" applyProtection="1">
      <alignment horizontal="center" vertical="center" wrapText="1"/>
    </xf>
    <xf numFmtId="183" fontId="73" fillId="0" borderId="74" xfId="195" applyNumberFormat="1" applyFont="1" applyFill="1" applyBorder="1" applyAlignment="1" applyProtection="1">
      <alignment horizontal="center" vertical="center" wrapText="1"/>
    </xf>
    <xf numFmtId="0" fontId="73" fillId="0" borderId="3" xfId="124" applyFont="1" applyBorder="1" applyAlignment="1">
      <alignment horizontal="left" vertical="center" wrapText="1"/>
    </xf>
    <xf numFmtId="0" fontId="73" fillId="0" borderId="165" xfId="93" applyFont="1" applyBorder="1" applyAlignment="1">
      <alignment vertical="center" wrapText="1"/>
    </xf>
    <xf numFmtId="0" fontId="73" fillId="0" borderId="16" xfId="98" applyFont="1" applyBorder="1" applyAlignment="1">
      <alignment horizontal="center" wrapText="1"/>
    </xf>
    <xf numFmtId="0" fontId="73" fillId="0" borderId="15" xfId="98" applyFont="1" applyBorder="1" applyAlignment="1">
      <alignment horizontal="center" wrapText="1"/>
    </xf>
    <xf numFmtId="180" fontId="73" fillId="0" borderId="206" xfId="181" applyNumberFormat="1" applyFont="1" applyFill="1" applyBorder="1" applyAlignment="1">
      <alignment horizontal="right" vertical="center"/>
    </xf>
    <xf numFmtId="0" fontId="66" fillId="0" borderId="205" xfId="0" applyFont="1" applyBorder="1" applyAlignment="1">
      <alignment horizontal="right" vertical="center"/>
    </xf>
    <xf numFmtId="0" fontId="66" fillId="0" borderId="225" xfId="0" applyFont="1" applyBorder="1" applyAlignment="1">
      <alignment horizontal="right" vertical="center"/>
    </xf>
    <xf numFmtId="0" fontId="66" fillId="0" borderId="226" xfId="0" applyFont="1" applyBorder="1" applyAlignment="1">
      <alignment horizontal="right" vertical="center"/>
    </xf>
    <xf numFmtId="0" fontId="66" fillId="0" borderId="227" xfId="0" applyFont="1" applyBorder="1" applyAlignment="1">
      <alignment horizontal="right" vertical="center"/>
    </xf>
    <xf numFmtId="0" fontId="66" fillId="0" borderId="228" xfId="0" applyFont="1" applyBorder="1" applyAlignment="1">
      <alignment horizontal="right" vertical="center"/>
    </xf>
    <xf numFmtId="0" fontId="66" fillId="0" borderId="229" xfId="0" applyFont="1" applyBorder="1" applyAlignment="1">
      <alignment horizontal="right" vertical="center"/>
    </xf>
    <xf numFmtId="0" fontId="66" fillId="0" borderId="230" xfId="0" applyFont="1" applyBorder="1" applyAlignment="1">
      <alignment horizontal="right" vertical="center"/>
    </xf>
    <xf numFmtId="0" fontId="66" fillId="0" borderId="186" xfId="0" applyFont="1" applyBorder="1" applyAlignment="1">
      <alignment horizontal="right" vertical="center"/>
    </xf>
    <xf numFmtId="180" fontId="73" fillId="0" borderId="146" xfId="181" applyNumberFormat="1" applyFont="1" applyFill="1" applyBorder="1" applyAlignment="1">
      <alignment horizontal="right" vertical="center"/>
    </xf>
    <xf numFmtId="0" fontId="66" fillId="0" borderId="232" xfId="0" applyFont="1" applyBorder="1" applyAlignment="1">
      <alignment horizontal="right" vertical="center"/>
    </xf>
    <xf numFmtId="0" fontId="66" fillId="0" borderId="158" xfId="0" applyFont="1" applyBorder="1" applyAlignment="1">
      <alignment horizontal="right" vertical="center"/>
    </xf>
    <xf numFmtId="0" fontId="66" fillId="0" borderId="0" xfId="93" applyFont="1" applyAlignment="1">
      <alignment horizontal="left" vertical="center"/>
    </xf>
    <xf numFmtId="0" fontId="104" fillId="0" borderId="132" xfId="93" applyFont="1" applyBorder="1" applyAlignment="1">
      <alignment horizontal="center" vertical="center" wrapText="1"/>
    </xf>
    <xf numFmtId="0" fontId="104" fillId="0" borderId="261" xfId="93" applyFont="1" applyBorder="1" applyAlignment="1">
      <alignment horizontal="center" vertical="center" wrapText="1"/>
    </xf>
    <xf numFmtId="0" fontId="104" fillId="0" borderId="66" xfId="93" applyFont="1" applyBorder="1" applyAlignment="1">
      <alignment horizontal="center" vertical="center" wrapText="1"/>
    </xf>
    <xf numFmtId="0" fontId="74" fillId="0" borderId="0" xfId="52" applyFont="1" applyAlignment="1">
      <alignment horizontal="left" vertical="top" wrapText="1"/>
    </xf>
    <xf numFmtId="0" fontId="75" fillId="0" borderId="32" xfId="0" applyFont="1" applyBorder="1"/>
    <xf numFmtId="0" fontId="75" fillId="0" borderId="182" xfId="0" applyFont="1" applyBorder="1"/>
    <xf numFmtId="0" fontId="76" fillId="0" borderId="130" xfId="0" applyFont="1" applyBorder="1" applyAlignment="1">
      <alignment horizontal="center"/>
    </xf>
    <xf numFmtId="0" fontId="76" fillId="0" borderId="20" xfId="0" applyFont="1" applyBorder="1" applyAlignment="1">
      <alignment horizontal="center"/>
    </xf>
    <xf numFmtId="0" fontId="76" fillId="0" borderId="68" xfId="0" applyFont="1" applyBorder="1" applyAlignment="1">
      <alignment horizontal="center"/>
    </xf>
    <xf numFmtId="0" fontId="76" fillId="0" borderId="18" xfId="0" applyFont="1" applyBorder="1"/>
    <xf numFmtId="0" fontId="76" fillId="0" borderId="0" xfId="0" applyFont="1"/>
    <xf numFmtId="0" fontId="76" fillId="0" borderId="18" xfId="0" applyFont="1" applyBorder="1" applyAlignment="1">
      <alignment horizontal="center"/>
    </xf>
    <xf numFmtId="0" fontId="76" fillId="0" borderId="16" xfId="0" applyFont="1" applyBorder="1" applyAlignment="1">
      <alignment horizontal="center"/>
    </xf>
    <xf numFmtId="0" fontId="80" fillId="0" borderId="18" xfId="166" applyFont="1" applyBorder="1" applyAlignment="1">
      <alignment horizontal="center" vertical="center"/>
    </xf>
    <xf numFmtId="0" fontId="80" fillId="0" borderId="16" xfId="0" applyFont="1" applyBorder="1" applyAlignment="1">
      <alignment horizontal="center" vertical="center" wrapText="1"/>
    </xf>
    <xf numFmtId="0" fontId="80" fillId="0" borderId="15" xfId="0" applyFont="1" applyBorder="1" applyAlignment="1">
      <alignment horizontal="center" vertical="center" wrapText="1"/>
    </xf>
    <xf numFmtId="0" fontId="83" fillId="0" borderId="130" xfId="0" applyFont="1" applyBorder="1" applyAlignment="1">
      <alignment horizontal="left" vertical="center" wrapText="1"/>
    </xf>
    <xf numFmtId="0" fontId="80" fillId="0" borderId="20" xfId="0" applyFont="1" applyBorder="1" applyAlignment="1">
      <alignment horizontal="left" vertical="center" wrapText="1"/>
    </xf>
    <xf numFmtId="0" fontId="80" fillId="0" borderId="68" xfId="0" applyFont="1" applyBorder="1" applyAlignment="1">
      <alignment horizontal="left" vertical="center" wrapText="1"/>
    </xf>
    <xf numFmtId="0" fontId="80" fillId="0" borderId="130" xfId="166" applyFont="1" applyBorder="1" applyAlignment="1">
      <alignment horizontal="center" vertical="center" wrapText="1"/>
    </xf>
    <xf numFmtId="0" fontId="80" fillId="0" borderId="20" xfId="166" applyFont="1" applyBorder="1" applyAlignment="1">
      <alignment horizontal="center" vertical="center" wrapText="1"/>
    </xf>
    <xf numFmtId="0" fontId="80" fillId="0" borderId="68" xfId="166" applyFont="1" applyBorder="1" applyAlignment="1">
      <alignment horizontal="center" vertical="center" wrapText="1"/>
    </xf>
    <xf numFmtId="0" fontId="80" fillId="0" borderId="16" xfId="166" applyFont="1" applyBorder="1" applyAlignment="1">
      <alignment horizontal="center" vertical="center"/>
    </xf>
    <xf numFmtId="0" fontId="80" fillId="0" borderId="15" xfId="166" applyFont="1" applyBorder="1" applyAlignment="1">
      <alignment horizontal="center" vertical="center"/>
    </xf>
    <xf numFmtId="0" fontId="83" fillId="0" borderId="16" xfId="0" applyFont="1" applyBorder="1" applyAlignment="1">
      <alignment horizontal="center" vertical="center" wrapText="1"/>
    </xf>
    <xf numFmtId="0" fontId="83" fillId="0" borderId="15" xfId="0" applyFont="1" applyBorder="1" applyAlignment="1">
      <alignment horizontal="center" vertical="center" wrapText="1"/>
    </xf>
    <xf numFmtId="0" fontId="83" fillId="0" borderId="20" xfId="0" applyFont="1" applyBorder="1" applyAlignment="1">
      <alignment horizontal="left" vertical="center" wrapText="1"/>
    </xf>
    <xf numFmtId="0" fontId="83" fillId="0" borderId="68" xfId="0" applyFont="1" applyBorder="1" applyAlignment="1">
      <alignment horizontal="left" vertical="center" wrapText="1"/>
    </xf>
    <xf numFmtId="0" fontId="76" fillId="0" borderId="130" xfId="124" applyFont="1" applyBorder="1" applyAlignment="1">
      <alignment horizontal="left" vertical="center"/>
    </xf>
    <xf numFmtId="0" fontId="76" fillId="0" borderId="68" xfId="124" applyFont="1" applyBorder="1" applyAlignment="1">
      <alignment horizontal="left" vertical="center"/>
    </xf>
    <xf numFmtId="0" fontId="76" fillId="0" borderId="23" xfId="107" applyFont="1" applyBorder="1" applyAlignment="1">
      <alignment horizontal="center" vertical="center" wrapText="1"/>
    </xf>
    <xf numFmtId="0" fontId="76" fillId="0" borderId="22" xfId="107" applyFont="1" applyBorder="1" applyAlignment="1">
      <alignment horizontal="center" vertical="center" wrapText="1"/>
    </xf>
    <xf numFmtId="0" fontId="76" fillId="0" borderId="16" xfId="107" applyFont="1" applyBorder="1" applyAlignment="1">
      <alignment horizontal="left" vertical="center" wrapText="1"/>
    </xf>
    <xf numFmtId="0" fontId="76" fillId="0" borderId="14" xfId="107" applyFont="1" applyBorder="1" applyAlignment="1">
      <alignment horizontal="left" vertical="center" wrapText="1"/>
    </xf>
    <xf numFmtId="0" fontId="76" fillId="0" borderId="15" xfId="107" applyFont="1" applyBorder="1" applyAlignment="1">
      <alignment horizontal="left" vertical="center" wrapText="1"/>
    </xf>
    <xf numFmtId="0" fontId="76" fillId="0" borderId="16" xfId="148" applyFont="1" applyBorder="1" applyAlignment="1">
      <alignment horizontal="left" vertical="center" wrapText="1"/>
    </xf>
    <xf numFmtId="0" fontId="76" fillId="0" borderId="14" xfId="148" applyFont="1" applyBorder="1" applyAlignment="1">
      <alignment horizontal="left" vertical="center" wrapText="1"/>
    </xf>
    <xf numFmtId="0" fontId="76" fillId="0" borderId="15" xfId="148" applyFont="1" applyBorder="1" applyAlignment="1">
      <alignment horizontal="left" vertical="center" wrapText="1"/>
    </xf>
    <xf numFmtId="0" fontId="76" fillId="0" borderId="130" xfId="124" applyFont="1" applyBorder="1" applyAlignment="1">
      <alignment horizontal="center" vertical="center"/>
    </xf>
    <xf numFmtId="0" fontId="76" fillId="0" borderId="68" xfId="124" applyFont="1" applyBorder="1" applyAlignment="1">
      <alignment horizontal="center" vertical="center"/>
    </xf>
    <xf numFmtId="0" fontId="76" fillId="0" borderId="0" xfId="131" applyFont="1" applyAlignment="1">
      <alignment horizontal="left" vertical="top" wrapText="1"/>
    </xf>
    <xf numFmtId="0" fontId="79" fillId="0" borderId="0" xfId="0" applyFont="1" applyAlignment="1">
      <alignment horizontal="left" vertical="top" wrapText="1"/>
    </xf>
    <xf numFmtId="0" fontId="73" fillId="0" borderId="130" xfId="111" applyFont="1" applyBorder="1" applyAlignment="1">
      <alignment horizontal="left" vertical="center" wrapText="1"/>
    </xf>
    <xf numFmtId="0" fontId="73" fillId="0" borderId="20" xfId="111" applyFont="1" applyBorder="1" applyAlignment="1">
      <alignment horizontal="left" vertical="center" wrapText="1"/>
    </xf>
    <xf numFmtId="0" fontId="73" fillId="0" borderId="18" xfId="149" applyFont="1" applyBorder="1" applyAlignment="1">
      <alignment horizontal="center" vertical="center" wrapText="1"/>
    </xf>
    <xf numFmtId="0" fontId="73" fillId="0" borderId="16" xfId="149" applyFont="1" applyBorder="1" applyAlignment="1">
      <alignment horizontal="center" vertical="center" wrapText="1"/>
    </xf>
    <xf numFmtId="0" fontId="73" fillId="0" borderId="15" xfId="149" applyFont="1" applyBorder="1" applyAlignment="1">
      <alignment horizontal="center" vertical="center" wrapText="1"/>
    </xf>
    <xf numFmtId="0" fontId="73" fillId="0" borderId="17" xfId="111" applyFont="1" applyBorder="1" applyAlignment="1">
      <alignment horizontal="center" vertical="center" wrapText="1"/>
    </xf>
    <xf numFmtId="0" fontId="73" fillId="0" borderId="1" xfId="111" applyFont="1" applyBorder="1" applyAlignment="1">
      <alignment horizontal="center" vertical="center" wrapText="1"/>
    </xf>
    <xf numFmtId="49" fontId="73" fillId="0" borderId="23" xfId="111" applyNumberFormat="1" applyFont="1" applyBorder="1" applyAlignment="1">
      <alignment horizontal="center" vertical="center" wrapText="1"/>
    </xf>
    <xf numFmtId="49" fontId="73" fillId="0" borderId="19" xfId="111" applyNumberFormat="1" applyFont="1" applyBorder="1" applyAlignment="1">
      <alignment horizontal="center" vertical="center" wrapText="1"/>
    </xf>
    <xf numFmtId="0" fontId="73" fillId="0" borderId="16" xfId="111" applyFont="1" applyBorder="1" applyAlignment="1">
      <alignment horizontal="left" vertical="center" wrapText="1"/>
    </xf>
    <xf numFmtId="0" fontId="73" fillId="0" borderId="14" xfId="111" applyFont="1" applyBorder="1" applyAlignment="1">
      <alignment horizontal="left" vertical="center" wrapText="1"/>
    </xf>
    <xf numFmtId="0" fontId="73" fillId="0" borderId="15" xfId="111" applyFont="1" applyBorder="1" applyAlignment="1">
      <alignment horizontal="left" vertical="center" wrapText="1"/>
    </xf>
    <xf numFmtId="0" fontId="73" fillId="0" borderId="16" xfId="149" applyFont="1" applyBorder="1" applyAlignment="1">
      <alignment horizontal="left" vertical="center" wrapText="1"/>
    </xf>
    <xf numFmtId="0" fontId="73" fillId="0" borderId="14" xfId="149" applyFont="1" applyBorder="1" applyAlignment="1">
      <alignment horizontal="left" vertical="center" wrapText="1"/>
    </xf>
    <xf numFmtId="0" fontId="73" fillId="0" borderId="15" xfId="149" applyFont="1" applyBorder="1" applyAlignment="1">
      <alignment horizontal="left" vertical="center" wrapText="1"/>
    </xf>
    <xf numFmtId="0" fontId="73" fillId="0" borderId="0" xfId="0" applyFont="1" applyAlignment="1">
      <alignment horizontal="left" vertical="top" wrapText="1"/>
    </xf>
    <xf numFmtId="0" fontId="73" fillId="0" borderId="17" xfId="107" applyFont="1" applyBorder="1" applyAlignment="1">
      <alignment horizontal="center" vertical="center" wrapText="1"/>
    </xf>
    <xf numFmtId="0" fontId="73" fillId="0" borderId="1" xfId="107" applyFont="1" applyBorder="1" applyAlignment="1">
      <alignment horizontal="center" vertical="center" wrapText="1"/>
    </xf>
    <xf numFmtId="0" fontId="73" fillId="0" borderId="21" xfId="107" applyFont="1" applyBorder="1" applyAlignment="1">
      <alignment horizontal="center" vertical="center" wrapText="1"/>
    </xf>
    <xf numFmtId="0" fontId="73" fillId="0" borderId="23" xfId="107" applyFont="1" applyBorder="1" applyAlignment="1">
      <alignment horizontal="center" vertical="center" wrapText="1"/>
    </xf>
    <xf numFmtId="0" fontId="73" fillId="0" borderId="19" xfId="107" applyFont="1" applyBorder="1" applyAlignment="1">
      <alignment horizontal="center" vertical="center" wrapText="1"/>
    </xf>
    <xf numFmtId="0" fontId="73" fillId="0" borderId="22" xfId="107" applyFont="1" applyBorder="1" applyAlignment="1">
      <alignment horizontal="center" vertical="center" wrapText="1"/>
    </xf>
    <xf numFmtId="0" fontId="75" fillId="0" borderId="130" xfId="0" quotePrefix="1" applyFont="1" applyBorder="1" applyAlignment="1">
      <alignment horizontal="center"/>
    </xf>
    <xf numFmtId="0" fontId="75" fillId="0" borderId="20" xfId="0" quotePrefix="1" applyFont="1" applyBorder="1" applyAlignment="1">
      <alignment horizontal="center"/>
    </xf>
    <xf numFmtId="0" fontId="75" fillId="0" borderId="68" xfId="0" quotePrefix="1" applyFont="1" applyBorder="1" applyAlignment="1">
      <alignment horizontal="center"/>
    </xf>
    <xf numFmtId="0" fontId="76" fillId="26" borderId="20" xfId="107" applyFont="1" applyFill="1" applyBorder="1" applyAlignment="1">
      <alignment horizontal="center" vertical="center" wrapText="1"/>
    </xf>
    <xf numFmtId="0" fontId="76" fillId="37" borderId="130" xfId="107" applyFont="1" applyFill="1" applyBorder="1" applyAlignment="1">
      <alignment horizontal="center" vertical="center" wrapText="1"/>
    </xf>
    <xf numFmtId="0" fontId="76" fillId="37" borderId="68" xfId="107" applyFont="1" applyFill="1" applyBorder="1" applyAlignment="1">
      <alignment horizontal="center" vertical="center" wrapText="1"/>
    </xf>
    <xf numFmtId="0" fontId="73" fillId="0" borderId="130" xfId="107" applyFont="1" applyBorder="1" applyAlignment="1">
      <alignment horizontal="center" vertical="center" wrapText="1"/>
    </xf>
    <xf numFmtId="0" fontId="73" fillId="0" borderId="16" xfId="148" applyFont="1" applyBorder="1" applyAlignment="1">
      <alignment horizontal="center" vertical="center" wrapText="1"/>
    </xf>
    <xf numFmtId="0" fontId="73" fillId="0" borderId="15" xfId="148" applyFont="1" applyBorder="1" applyAlignment="1">
      <alignment horizontal="center" vertical="center" wrapText="1"/>
    </xf>
    <xf numFmtId="0" fontId="73" fillId="0" borderId="68" xfId="107" applyFont="1" applyBorder="1" applyAlignment="1">
      <alignment horizontal="center" vertical="center" wrapText="1"/>
    </xf>
    <xf numFmtId="0" fontId="79" fillId="0" borderId="18" xfId="148" applyFont="1" applyBorder="1" applyAlignment="1">
      <alignment horizontal="center" vertical="center" wrapText="1"/>
    </xf>
    <xf numFmtId="0" fontId="79" fillId="0" borderId="130" xfId="61" applyFont="1" applyBorder="1" applyAlignment="1">
      <alignment horizontal="center" vertical="center" wrapText="1"/>
    </xf>
    <xf numFmtId="0" fontId="79" fillId="0" borderId="20" xfId="61" applyFont="1" applyBorder="1" applyAlignment="1">
      <alignment horizontal="center" vertical="center" wrapText="1"/>
    </xf>
    <xf numFmtId="182" fontId="79" fillId="0" borderId="18" xfId="107" applyNumberFormat="1" applyFont="1" applyBorder="1" applyAlignment="1" applyProtection="1">
      <alignment horizontal="center" vertical="center" wrapText="1"/>
      <protection locked="0"/>
    </xf>
    <xf numFmtId="182" fontId="79" fillId="0" borderId="16" xfId="107" applyNumberFormat="1" applyFont="1" applyBorder="1" applyAlignment="1" applyProtection="1">
      <alignment horizontal="center" vertical="center" wrapText="1"/>
      <protection locked="0"/>
    </xf>
    <xf numFmtId="0" fontId="79" fillId="0" borderId="16" xfId="148" applyFont="1" applyBorder="1" applyAlignment="1">
      <alignment horizontal="center" vertical="center" wrapText="1"/>
    </xf>
    <xf numFmtId="0" fontId="79" fillId="0" borderId="14" xfId="148" applyFont="1" applyBorder="1" applyAlignment="1">
      <alignment horizontal="center" vertical="center" wrapText="1"/>
    </xf>
    <xf numFmtId="197" fontId="80" fillId="0" borderId="16" xfId="107" applyNumberFormat="1" applyFont="1" applyBorder="1" applyAlignment="1">
      <alignment horizontal="center" vertical="center" wrapText="1"/>
    </xf>
    <xf numFmtId="197" fontId="80" fillId="0" borderId="15" xfId="107" applyNumberFormat="1" applyFont="1" applyBorder="1" applyAlignment="1">
      <alignment horizontal="center" vertical="center" wrapText="1"/>
    </xf>
    <xf numFmtId="197" fontId="80" fillId="0" borderId="130" xfId="107" applyNumberFormat="1" applyFont="1" applyBorder="1" applyAlignment="1">
      <alignment horizontal="center" vertical="center" wrapText="1"/>
    </xf>
    <xf numFmtId="197" fontId="80" fillId="0" borderId="20" xfId="107" applyNumberFormat="1" applyFont="1" applyBorder="1" applyAlignment="1">
      <alignment horizontal="center" vertical="center" wrapText="1"/>
    </xf>
    <xf numFmtId="197" fontId="80" fillId="0" borderId="68" xfId="107" applyNumberFormat="1" applyFont="1" applyBorder="1" applyAlignment="1">
      <alignment horizontal="center" vertical="center" wrapText="1"/>
    </xf>
    <xf numFmtId="197" fontId="83" fillId="0" borderId="130" xfId="107" applyNumberFormat="1" applyFont="1" applyBorder="1" applyAlignment="1">
      <alignment horizontal="center" vertical="center" wrapText="1"/>
    </xf>
    <xf numFmtId="197" fontId="83" fillId="0" borderId="20" xfId="107" applyNumberFormat="1" applyFont="1" applyBorder="1" applyAlignment="1">
      <alignment horizontal="center" vertical="center" wrapText="1"/>
    </xf>
    <xf numFmtId="197" fontId="83" fillId="0" borderId="68" xfId="107" applyNumberFormat="1" applyFont="1" applyBorder="1" applyAlignment="1">
      <alignment horizontal="center" vertical="center" wrapText="1"/>
    </xf>
    <xf numFmtId="197" fontId="80" fillId="0" borderId="17" xfId="107" applyNumberFormat="1" applyFont="1" applyBorder="1" applyAlignment="1">
      <alignment horizontal="center" vertical="center" wrapText="1"/>
    </xf>
    <xf numFmtId="197" fontId="80" fillId="0" borderId="21" xfId="107" applyNumberFormat="1" applyFont="1" applyBorder="1" applyAlignment="1">
      <alignment horizontal="center" vertical="center" wrapText="1"/>
    </xf>
    <xf numFmtId="197" fontId="80" fillId="0" borderId="23" xfId="107" applyNumberFormat="1" applyFont="1" applyBorder="1" applyAlignment="1">
      <alignment horizontal="center" vertical="center" wrapText="1"/>
    </xf>
    <xf numFmtId="197" fontId="80" fillId="0" borderId="22" xfId="107" applyNumberFormat="1" applyFont="1" applyBorder="1" applyAlignment="1">
      <alignment horizontal="center" vertical="center" wrapText="1"/>
    </xf>
    <xf numFmtId="49" fontId="80" fillId="0" borderId="130" xfId="107" applyNumberFormat="1" applyFont="1" applyBorder="1" applyAlignment="1">
      <alignment horizontal="center" vertical="center" wrapText="1"/>
    </xf>
    <xf numFmtId="49" fontId="80" fillId="0" borderId="68" xfId="107" applyNumberFormat="1" applyFont="1" applyBorder="1" applyAlignment="1">
      <alignment horizontal="center" vertical="center" wrapText="1"/>
    </xf>
    <xf numFmtId="197" fontId="72" fillId="0" borderId="16" xfId="107" applyNumberFormat="1" applyFont="1" applyBorder="1" applyAlignment="1">
      <alignment horizontal="left" vertical="center" wrapText="1"/>
    </xf>
    <xf numFmtId="197" fontId="72" fillId="0" borderId="14" xfId="107" applyNumberFormat="1" applyFont="1" applyBorder="1" applyAlignment="1">
      <alignment horizontal="left" vertical="center" wrapText="1"/>
    </xf>
    <xf numFmtId="197" fontId="72" fillId="0" borderId="15" xfId="107" applyNumberFormat="1" applyFont="1" applyBorder="1" applyAlignment="1">
      <alignment horizontal="left" vertical="center" wrapText="1"/>
    </xf>
    <xf numFmtId="197" fontId="72" fillId="0" borderId="130" xfId="107" applyNumberFormat="1" applyFont="1" applyBorder="1" applyAlignment="1">
      <alignment horizontal="left" vertical="center" wrapText="1"/>
    </xf>
    <xf numFmtId="197" fontId="72" fillId="0" borderId="68" xfId="107" applyNumberFormat="1" applyFont="1" applyBorder="1" applyAlignment="1">
      <alignment horizontal="left" vertical="center" wrapText="1"/>
    </xf>
    <xf numFmtId="0" fontId="98" fillId="0" borderId="18" xfId="107" applyFont="1" applyBorder="1" applyAlignment="1">
      <alignment horizontal="center" vertical="center"/>
    </xf>
    <xf numFmtId="0" fontId="73" fillId="0" borderId="145" xfId="93" applyFont="1" applyBorder="1" applyAlignment="1">
      <alignment horizontal="left" vertical="center" wrapText="1"/>
    </xf>
    <xf numFmtId="0" fontId="73" fillId="0" borderId="207" xfId="93" applyFont="1" applyBorder="1" applyAlignment="1">
      <alignment horizontal="left" vertical="center" wrapText="1"/>
    </xf>
    <xf numFmtId="0" fontId="73" fillId="0" borderId="66" xfId="93" applyFont="1" applyBorder="1" applyAlignment="1">
      <alignment horizontal="left" vertical="center" wrapText="1"/>
    </xf>
    <xf numFmtId="0" fontId="73" fillId="0" borderId="145" xfId="93" applyFont="1" applyBorder="1" applyAlignment="1">
      <alignment horizontal="left" vertical="center"/>
    </xf>
    <xf numFmtId="0" fontId="73" fillId="0" borderId="207" xfId="93" applyFont="1" applyBorder="1" applyAlignment="1">
      <alignment horizontal="left" vertical="center"/>
    </xf>
    <xf numFmtId="0" fontId="73" fillId="0" borderId="66" xfId="93" applyFont="1" applyBorder="1" applyAlignment="1">
      <alignment horizontal="left" vertical="center"/>
    </xf>
    <xf numFmtId="0" fontId="80" fillId="0" borderId="19" xfId="93" applyFont="1" applyBorder="1" applyAlignment="1">
      <alignment horizontal="center" vertical="center" wrapText="1"/>
    </xf>
    <xf numFmtId="0" fontId="94" fillId="0" borderId="19" xfId="106" applyFont="1" applyBorder="1" applyAlignment="1">
      <alignment horizontal="center" vertical="center"/>
    </xf>
    <xf numFmtId="0" fontId="73" fillId="0" borderId="16" xfId="98" applyFont="1" applyBorder="1" applyAlignment="1">
      <alignment horizontal="left" vertical="center" wrapText="1"/>
    </xf>
    <xf numFmtId="0" fontId="73" fillId="0" borderId="14" xfId="98" applyFont="1" applyBorder="1" applyAlignment="1">
      <alignment horizontal="left" vertical="center" wrapText="1"/>
    </xf>
    <xf numFmtId="0" fontId="73" fillId="0" borderId="15" xfId="98" applyFont="1" applyBorder="1" applyAlignment="1">
      <alignment horizontal="left" vertical="center" wrapText="1"/>
    </xf>
    <xf numFmtId="0" fontId="73" fillId="0" borderId="132" xfId="98" applyFont="1" applyBorder="1" applyAlignment="1">
      <alignment horizontal="center" vertical="center"/>
    </xf>
    <xf numFmtId="0" fontId="73" fillId="0" borderId="66" xfId="98" applyFont="1" applyBorder="1" applyAlignment="1">
      <alignment horizontal="center" vertical="center"/>
    </xf>
    <xf numFmtId="0" fontId="73" fillId="0" borderId="0" xfId="98" applyFont="1" applyAlignment="1">
      <alignment horizontal="left" vertical="center" wrapText="1"/>
    </xf>
    <xf numFmtId="0" fontId="73" fillId="0" borderId="16" xfId="98" applyFont="1" applyBorder="1" applyAlignment="1">
      <alignment horizontal="left" vertical="center"/>
    </xf>
    <xf numFmtId="0" fontId="73" fillId="0" borderId="14" xfId="98" applyFont="1" applyBorder="1" applyAlignment="1">
      <alignment horizontal="left" vertical="center"/>
    </xf>
    <xf numFmtId="0" fontId="73" fillId="0" borderId="15" xfId="98" applyFont="1" applyBorder="1" applyAlignment="1">
      <alignment horizontal="left" vertical="center"/>
    </xf>
    <xf numFmtId="0" fontId="80" fillId="0" borderId="22" xfId="124" applyFont="1" applyBorder="1" applyAlignment="1">
      <alignment horizontal="center" vertical="center" wrapText="1"/>
    </xf>
    <xf numFmtId="0" fontId="80" fillId="0" borderId="68" xfId="124" applyFont="1" applyBorder="1" applyAlignment="1">
      <alignment horizontal="center" vertical="center" wrapText="1"/>
    </xf>
    <xf numFmtId="0" fontId="73" fillId="0" borderId="65" xfId="107" applyFont="1" applyBorder="1" applyAlignment="1">
      <alignment horizontal="center" vertical="center" wrapText="1"/>
    </xf>
    <xf numFmtId="0" fontId="73" fillId="0" borderId="57" xfId="107" applyFont="1" applyBorder="1" applyAlignment="1">
      <alignment horizontal="center" vertical="center" wrapText="1"/>
    </xf>
    <xf numFmtId="0" fontId="73" fillId="0" borderId="59" xfId="107" applyFont="1" applyBorder="1" applyAlignment="1">
      <alignment horizontal="center" vertical="center" wrapText="1"/>
    </xf>
    <xf numFmtId="0" fontId="73" fillId="0" borderId="233" xfId="107" applyFont="1" applyBorder="1" applyAlignment="1">
      <alignment horizontal="center" vertical="center" wrapText="1"/>
    </xf>
    <xf numFmtId="197" fontId="73" fillId="0" borderId="59" xfId="107" applyNumberFormat="1" applyFont="1" applyBorder="1" applyAlignment="1">
      <alignment horizontal="center" vertical="center" wrapText="1"/>
    </xf>
    <xf numFmtId="197" fontId="73" fillId="0" borderId="233" xfId="107" applyNumberFormat="1" applyFont="1" applyBorder="1" applyAlignment="1">
      <alignment horizontal="center" vertical="center" wrapText="1"/>
    </xf>
    <xf numFmtId="0" fontId="73" fillId="0" borderId="65" xfId="92" applyFont="1" applyBorder="1" applyAlignment="1">
      <alignment horizontal="center" vertical="center"/>
    </xf>
    <xf numFmtId="0" fontId="73" fillId="0" borderId="57" xfId="92" applyFont="1" applyBorder="1" applyAlignment="1">
      <alignment horizontal="center" vertical="center"/>
    </xf>
    <xf numFmtId="0" fontId="73" fillId="0" borderId="24" xfId="92" applyFont="1" applyBorder="1" applyAlignment="1">
      <alignment horizontal="center" vertical="center"/>
    </xf>
    <xf numFmtId="0" fontId="73" fillId="0" borderId="18" xfId="92" applyFont="1" applyBorder="1" applyAlignment="1">
      <alignment horizontal="center" vertical="center"/>
    </xf>
    <xf numFmtId="0" fontId="73" fillId="0" borderId="55" xfId="92" applyFont="1" applyBorder="1" applyAlignment="1">
      <alignment horizontal="center" vertical="center"/>
    </xf>
    <xf numFmtId="0" fontId="73" fillId="0" borderId="56" xfId="92" applyFont="1" applyBorder="1" applyAlignment="1">
      <alignment horizontal="center" vertical="center"/>
    </xf>
    <xf numFmtId="0" fontId="73" fillId="0" borderId="24" xfId="107" applyFont="1" applyBorder="1" applyAlignment="1">
      <alignment horizontal="center" vertical="center" wrapText="1"/>
    </xf>
    <xf numFmtId="0" fontId="83" fillId="0" borderId="156" xfId="124" applyFont="1" applyBorder="1" applyAlignment="1">
      <alignment horizontal="center" vertical="center" wrapText="1"/>
    </xf>
    <xf numFmtId="0" fontId="83" fillId="0" borderId="25" xfId="124" applyFont="1" applyBorder="1" applyAlignment="1">
      <alignment horizontal="center" vertical="center" wrapText="1"/>
    </xf>
    <xf numFmtId="49" fontId="72" fillId="0" borderId="33" xfId="124" applyNumberFormat="1" applyFont="1" applyBorder="1" applyAlignment="1">
      <alignment horizontal="center" wrapText="1"/>
    </xf>
    <xf numFmtId="49" fontId="72" fillId="0" borderId="34" xfId="124" applyNumberFormat="1" applyFont="1" applyBorder="1" applyAlignment="1">
      <alignment horizontal="center" wrapText="1"/>
    </xf>
    <xf numFmtId="49" fontId="72" fillId="0" borderId="264" xfId="124" applyNumberFormat="1" applyFont="1" applyBorder="1" applyAlignment="1">
      <alignment horizontal="center" wrapText="1"/>
    </xf>
    <xf numFmtId="49" fontId="72" fillId="0" borderId="265" xfId="124" applyNumberFormat="1" applyFont="1" applyBorder="1" applyAlignment="1">
      <alignment horizontal="center" wrapText="1"/>
    </xf>
    <xf numFmtId="49" fontId="72" fillId="0" borderId="266" xfId="124" applyNumberFormat="1" applyFont="1" applyBorder="1" applyAlignment="1">
      <alignment horizontal="center" wrapText="1"/>
    </xf>
  </cellXfs>
  <cellStyles count="398">
    <cellStyle name="_x000a_shell=progma" xfId="1" xr:uid="{00000000-0005-0000-0000-000000000000}"/>
    <cellStyle name="20% - 輔色1" xfId="2" builtinId="30" customBuiltin="1"/>
    <cellStyle name="20% - 輔色2" xfId="3" builtinId="34" customBuiltin="1"/>
    <cellStyle name="20% - 輔色3" xfId="4" builtinId="38" customBuiltin="1"/>
    <cellStyle name="20% - 輔色4" xfId="5" builtinId="42" customBuiltin="1"/>
    <cellStyle name="20% - 輔色5" xfId="6" builtinId="46" customBuiltin="1"/>
    <cellStyle name="20% - 輔色6" xfId="7" builtinId="50" customBuiltin="1"/>
    <cellStyle name="40% - 輔色1" xfId="8" builtinId="31" customBuiltin="1"/>
    <cellStyle name="40% - 輔色2" xfId="9" builtinId="35" customBuiltin="1"/>
    <cellStyle name="40% - 輔色3" xfId="10" builtinId="39" customBuiltin="1"/>
    <cellStyle name="40% - 輔色4" xfId="11" builtinId="43" customBuiltin="1"/>
    <cellStyle name="40% - 輔色5" xfId="12" builtinId="47" customBuiltin="1"/>
    <cellStyle name="40% - 輔色6" xfId="13" builtinId="51" customBuiltin="1"/>
    <cellStyle name="60% - 輔色1" xfId="14" builtinId="32" customBuiltin="1"/>
    <cellStyle name="60% - 輔色2" xfId="15" builtinId="36" customBuiltin="1"/>
    <cellStyle name="60% - 輔色3" xfId="16" builtinId="40" customBuiltin="1"/>
    <cellStyle name="60% - 輔色4" xfId="17" builtinId="44" customBuiltin="1"/>
    <cellStyle name="60% - 輔色5" xfId="18" builtinId="48" customBuiltin="1"/>
    <cellStyle name="60% - 輔色6" xfId="19" builtinId="52" customBuiltin="1"/>
    <cellStyle name="Centered Heading" xfId="20" xr:uid="{00000000-0005-0000-0000-000013000000}"/>
    <cellStyle name="Comma [0]_EQ(Asia)" xfId="21" xr:uid="{00000000-0005-0000-0000-000014000000}"/>
    <cellStyle name="Comma_Capital Model Draft 022005" xfId="22" xr:uid="{00000000-0005-0000-0000-000015000000}"/>
    <cellStyle name="CR Comma" xfId="23" xr:uid="{00000000-0005-0000-0000-000016000000}"/>
    <cellStyle name="Credit" xfId="24" xr:uid="{00000000-0005-0000-0000-000017000000}"/>
    <cellStyle name="Credit subtotal" xfId="25" xr:uid="{00000000-0005-0000-0000-000018000000}"/>
    <cellStyle name="Credit Total" xfId="26" xr:uid="{00000000-0005-0000-0000-000019000000}"/>
    <cellStyle name="Debit" xfId="27" xr:uid="{00000000-0005-0000-0000-00001A000000}"/>
    <cellStyle name="Debit subtotal" xfId="28" xr:uid="{00000000-0005-0000-0000-00001B000000}"/>
    <cellStyle name="Debit Total" xfId="29" xr:uid="{00000000-0005-0000-0000-00001C000000}"/>
    <cellStyle name="Euro" xfId="30" xr:uid="{00000000-0005-0000-0000-00001D000000}"/>
    <cellStyle name="Euro 2" xfId="284" xr:uid="{00000000-0005-0000-0000-000020010000}"/>
    <cellStyle name="Footnote" xfId="31" xr:uid="{00000000-0005-0000-0000-00001E000000}"/>
    <cellStyle name="Heading" xfId="32" xr:uid="{00000000-0005-0000-0000-00001F000000}"/>
    <cellStyle name="Heading No Underline" xfId="33" xr:uid="{00000000-0005-0000-0000-000020000000}"/>
    <cellStyle name="Normal_A" xfId="34" xr:uid="{00000000-0005-0000-0000-000021000000}"/>
    <cellStyle name="oft Excel]_x000d__x000a_Comment=The open=/f lines load custom functions into the Paste Function list._x000d__x000a_Maximized=3_x000d__x000a_AutoFormat=" xfId="35" xr:uid="{00000000-0005-0000-0000-000022000000}"/>
    <cellStyle name="Percent (0)" xfId="36" xr:uid="{00000000-0005-0000-0000-000023000000}"/>
    <cellStyle name="Table Heading" xfId="37" xr:uid="{00000000-0005-0000-0000-000024000000}"/>
    <cellStyle name="Table Title" xfId="38" xr:uid="{00000000-0005-0000-0000-000025000000}"/>
    <cellStyle name="Table Units" xfId="39" xr:uid="{00000000-0005-0000-0000-000026000000}"/>
    <cellStyle name="Tickmark" xfId="40" xr:uid="{00000000-0005-0000-0000-000027000000}"/>
    <cellStyle name="一月" xfId="41" xr:uid="{00000000-0005-0000-0000-000028000000}"/>
    <cellStyle name="一般" xfId="0" builtinId="0"/>
    <cellStyle name="一般 10" xfId="42" xr:uid="{00000000-0005-0000-0000-00002A000000}"/>
    <cellStyle name="一般 10 2" xfId="43" xr:uid="{00000000-0005-0000-0000-00002B000000}"/>
    <cellStyle name="一般 11" xfId="44" xr:uid="{00000000-0005-0000-0000-00002C000000}"/>
    <cellStyle name="一般 11 2" xfId="45" xr:uid="{00000000-0005-0000-0000-00002D000000}"/>
    <cellStyle name="一般 11 3" xfId="46" xr:uid="{00000000-0005-0000-0000-00002E000000}"/>
    <cellStyle name="一般 12" xfId="47" xr:uid="{00000000-0005-0000-0000-00002F000000}"/>
    <cellStyle name="一般 13" xfId="48" xr:uid="{00000000-0005-0000-0000-000030000000}"/>
    <cellStyle name="一般 14" xfId="49" xr:uid="{00000000-0005-0000-0000-000031000000}"/>
    <cellStyle name="一般 15" xfId="50" xr:uid="{00000000-0005-0000-0000-000032000000}"/>
    <cellStyle name="一般 16" xfId="51" xr:uid="{00000000-0005-0000-0000-000033000000}"/>
    <cellStyle name="一般 17" xfId="285" xr:uid="{00000000-0005-0000-0000-000021010000}"/>
    <cellStyle name="一般 18" xfId="286" xr:uid="{00000000-0005-0000-0000-000022010000}"/>
    <cellStyle name="一般 19" xfId="287" xr:uid="{00000000-0005-0000-0000-000023010000}"/>
    <cellStyle name="一般 2" xfId="52" xr:uid="{00000000-0005-0000-0000-000034000000}"/>
    <cellStyle name="一般 2 2" xfId="53" xr:uid="{00000000-0005-0000-0000-000035000000}"/>
    <cellStyle name="一般 2 2 2" xfId="54" xr:uid="{00000000-0005-0000-0000-000036000000}"/>
    <cellStyle name="一般 2 2 3" xfId="55" xr:uid="{00000000-0005-0000-0000-000037000000}"/>
    <cellStyle name="一般 2 2 4" xfId="56" xr:uid="{00000000-0005-0000-0000-000038000000}"/>
    <cellStyle name="一般 2 2 5" xfId="57" xr:uid="{00000000-0005-0000-0000-000039000000}"/>
    <cellStyle name="一般 2 2 6" xfId="58" xr:uid="{00000000-0005-0000-0000-00003A000000}"/>
    <cellStyle name="一般 2 2 7" xfId="59" xr:uid="{00000000-0005-0000-0000-00003B000000}"/>
    <cellStyle name="一般 2 2 8" xfId="60" xr:uid="{00000000-0005-0000-0000-00003C000000}"/>
    <cellStyle name="一般 2 3" xfId="61" xr:uid="{00000000-0005-0000-0000-00003D000000}"/>
    <cellStyle name="一般 2 4" xfId="62" xr:uid="{00000000-0005-0000-0000-00003E000000}"/>
    <cellStyle name="一般 2 5" xfId="63" xr:uid="{00000000-0005-0000-0000-00003F000000}"/>
    <cellStyle name="一般 2 6" xfId="64" xr:uid="{00000000-0005-0000-0000-000040000000}"/>
    <cellStyle name="一般 2 7" xfId="65" xr:uid="{00000000-0005-0000-0000-000041000000}"/>
    <cellStyle name="一般 2 8" xfId="66" xr:uid="{00000000-0005-0000-0000-000042000000}"/>
    <cellStyle name="一般 2 9" xfId="67" xr:uid="{00000000-0005-0000-0000-000043000000}"/>
    <cellStyle name="一般 2_RBC相關報表-產險" xfId="68" xr:uid="{00000000-0005-0000-0000-000044000000}"/>
    <cellStyle name="一般 27" xfId="288" xr:uid="{00000000-0005-0000-0000-000024010000}"/>
    <cellStyle name="一般 3" xfId="69" xr:uid="{00000000-0005-0000-0000-000045000000}"/>
    <cellStyle name="一般 3 2" xfId="70" xr:uid="{00000000-0005-0000-0000-000046000000}"/>
    <cellStyle name="一般 3 2 2" xfId="71" xr:uid="{00000000-0005-0000-0000-000047000000}"/>
    <cellStyle name="一般 3 3" xfId="72" xr:uid="{00000000-0005-0000-0000-000048000000}"/>
    <cellStyle name="一般 3 3 2" xfId="73" xr:uid="{00000000-0005-0000-0000-000049000000}"/>
    <cellStyle name="一般 3 4" xfId="289" xr:uid="{00000000-0005-0000-0000-000025010000}"/>
    <cellStyle name="一般 4" xfId="74" xr:uid="{00000000-0005-0000-0000-00004A000000}"/>
    <cellStyle name="一般 4 2" xfId="75" xr:uid="{00000000-0005-0000-0000-00004B000000}"/>
    <cellStyle name="一般 4 3" xfId="76" xr:uid="{00000000-0005-0000-0000-00004C000000}"/>
    <cellStyle name="一般 4 3 2" xfId="290" xr:uid="{00000000-0005-0000-0000-000026010000}"/>
    <cellStyle name="一般 5" xfId="77" xr:uid="{00000000-0005-0000-0000-00004D000000}"/>
    <cellStyle name="一般 5 2" xfId="78" xr:uid="{00000000-0005-0000-0000-00004E000000}"/>
    <cellStyle name="一般 5 3" xfId="79" xr:uid="{00000000-0005-0000-0000-00004F000000}"/>
    <cellStyle name="一般 6" xfId="80" xr:uid="{00000000-0005-0000-0000-000050000000}"/>
    <cellStyle name="一般 6 2" xfId="81" xr:uid="{00000000-0005-0000-0000-000051000000}"/>
    <cellStyle name="一般 6 3" xfId="82" xr:uid="{00000000-0005-0000-0000-000052000000}"/>
    <cellStyle name="一般 7" xfId="83" xr:uid="{00000000-0005-0000-0000-000053000000}"/>
    <cellStyle name="一般 7 2" xfId="84" xr:uid="{00000000-0005-0000-0000-000054000000}"/>
    <cellStyle name="一般 7 3" xfId="85" xr:uid="{00000000-0005-0000-0000-000055000000}"/>
    <cellStyle name="一般 8" xfId="86" xr:uid="{00000000-0005-0000-0000-000056000000}"/>
    <cellStyle name="一般 8 2" xfId="87" xr:uid="{00000000-0005-0000-0000-000057000000}"/>
    <cellStyle name="一般 8 3" xfId="88" xr:uid="{00000000-0005-0000-0000-000058000000}"/>
    <cellStyle name="一般 9" xfId="89" xr:uid="{00000000-0005-0000-0000-000059000000}"/>
    <cellStyle name="一般 9 2" xfId="90" xr:uid="{00000000-0005-0000-0000-00005A000000}"/>
    <cellStyle name="一般 9 3" xfId="91" xr:uid="{00000000-0005-0000-0000-00005B000000}"/>
    <cellStyle name="一般_~3692007" xfId="92" xr:uid="{00000000-0005-0000-0000-00005C000000}"/>
    <cellStyle name="一般_1.人身保險業資本適足性報告" xfId="93" xr:uid="{00000000-0005-0000-0000-00005D000000}"/>
    <cellStyle name="一般_1.人身保險業資本適足性報告_產險年度檢表930428-1" xfId="94" xr:uid="{00000000-0005-0000-0000-00005E000000}"/>
    <cellStyle name="一般_1.人身保險業資本適足性報告_壽險年度檢表930428-1" xfId="95" xr:uid="{00000000-0005-0000-0000-00005F000000}"/>
    <cellStyle name="一般_1.財產保險業資本適足性報告" xfId="96" xr:uid="{00000000-0005-0000-0000-000060000000}"/>
    <cellStyle name="一般_1.財產保險業資本適足性報告_RBC相關暨修訂報表-產險0811" xfId="97" xr:uid="{00000000-0005-0000-0000-000061000000}"/>
    <cellStyle name="一般_2.人身保險業資本適足性報告相關填報表格" xfId="98" xr:uid="{00000000-0005-0000-0000-000062000000}"/>
    <cellStyle name="一般_2.人身保險業資本適足性報告相關填報表格_19-4&amp;5 (1)_再保險資產表draft_0704" xfId="99" xr:uid="{00000000-0005-0000-0000-000063000000}"/>
    <cellStyle name="一般_2.人身保險業資本適足性報告相關填報表格_19-4&amp;5 (1)_再保險資產表draft_0825" xfId="100" xr:uid="{00000000-0005-0000-0000-000064000000}"/>
    <cellStyle name="一般_2.人身保險業資本適足性報告相關填報表格_RBC相關報表-產險970527" xfId="101" xr:uid="{00000000-0005-0000-0000-000065000000}"/>
    <cellStyle name="一般_2.人身保險業資本適足性報告相關填報表格_年度檢查報表表19-930521產壽公會版" xfId="102" xr:uid="{00000000-0005-0000-0000-000066000000}"/>
    <cellStyle name="一般_2.人身保險業資本適足性報告相關填報表格_檢查報表_壽_951129" xfId="103" xr:uid="{00000000-0005-0000-0000-000067000000}"/>
    <cellStyle name="一般_2006產險年度檢表RBC" xfId="104" xr:uid="{00000000-0005-0000-0000-000068000000}"/>
    <cellStyle name="一般_91再保險業資本適足性報告" xfId="105" xr:uid="{00000000-0005-0000-0000-000069000000}"/>
    <cellStyle name="一般_91再保險業資本適足性報告_R00001_964" xfId="106" xr:uid="{00000000-0005-0000-0000-00006A000000}"/>
    <cellStyle name="一般_921002保險業月報yaotung" xfId="107" xr:uid="{00000000-0005-0000-0000-00006B000000}"/>
    <cellStyle name="一般_921002保險業月報yaotung 2" xfId="108" xr:uid="{00000000-0005-0000-0000-00006C000000}"/>
    <cellStyle name="一般_921002保險業月報yaotung_RBC相關報表-再保險970530_1" xfId="109" xr:uid="{00000000-0005-0000-0000-00006D000000}"/>
    <cellStyle name="一般_921002保險業月報yaotung_RBC相關報表-再保險970530_1_RBC相關報表-再保險970602" xfId="110" xr:uid="{00000000-0005-0000-0000-00006E000000}"/>
    <cellStyle name="一般_921002保險業月報yaotung_RBC相關報表-壽險(100.11.10)" xfId="111" xr:uid="{00000000-0005-0000-0000-00006F000000}"/>
    <cellStyle name="一般_921002保險業月報yaotung_年度檢查報表表19-930521產壽公會版" xfId="112" xr:uid="{00000000-0005-0000-0000-000070000000}"/>
    <cellStyle name="一般_921002保險業月報yaotung_年度檢查報表表19-930521產壽公會版_RBC相關報表-產險970527" xfId="113" xr:uid="{00000000-0005-0000-0000-000071000000}"/>
    <cellStyle name="一般_921002保險業月報yaotung_檢查報表_壽_951129" xfId="114" xr:uid="{00000000-0005-0000-0000-000072000000}"/>
    <cellStyle name="一般_921002保險業月報yaotung_檢查報表_壽_951129_96年RBC相關報表_產險970508" xfId="115" xr:uid="{00000000-0005-0000-0000-000073000000}"/>
    <cellStyle name="一般_921002保險業月報yaotung_檢查報表_壽_951129_檢查報表-產960306" xfId="116" xr:uid="{00000000-0005-0000-0000-000074000000}"/>
    <cellStyle name="一般_921118公債有價證券借貸表" xfId="117" xr:uid="{00000000-0005-0000-0000-000075000000}"/>
    <cellStyle name="一般_921118投資型保險投資餘額明細表" xfId="118" xr:uid="{00000000-0005-0000-0000-000076000000}"/>
    <cellStyle name="一般_921118表外交易" xfId="119" xr:uid="{00000000-0005-0000-0000-000077000000}"/>
    <cellStyle name="一般_930120中再提供物保險公司年度檢查報表19.1,19.2,19.3" xfId="120" xr:uid="{00000000-0005-0000-0000-000078000000}"/>
    <cellStyle name="一般_930120中再提供物保險公司年度檢查報表19.1,19.2,19.3_R00001_974" xfId="121" xr:uid="{00000000-0005-0000-0000-000079000000}"/>
    <cellStyle name="一般_930120中再提供物保險公司年度檢查報表19.1,19.2,19.3_RBC相關報表-再保險970530" xfId="122" xr:uid="{00000000-0005-0000-0000-00007A000000}"/>
    <cellStyle name="一般_930120中再提供物保險公司年度檢查報表19.1,19.2,19.3_RBC相關報表-再保險970602" xfId="123" xr:uid="{00000000-0005-0000-0000-00007B000000}"/>
    <cellStyle name="一般_94RBC報表修改-壽險(2修 )" xfId="124" xr:uid="{00000000-0005-0000-0000-00007C000000}"/>
    <cellStyle name="一般_94RBC報表修改-壽險(2修 )_檢查報表_壽_951129" xfId="125" xr:uid="{00000000-0005-0000-0000-00007D000000}"/>
    <cellStyle name="一般_95年度RBC衍生性商品報表1214 " xfId="126" xr:uid="{00000000-0005-0000-0000-00007E000000}"/>
    <cellStyle name="一般_Book2" xfId="127" xr:uid="{00000000-0005-0000-0000-00007F000000}"/>
    <cellStyle name="一般_Book2_1" xfId="128" xr:uid="{00000000-0005-0000-0000-000080000000}"/>
    <cellStyle name="一般_RBC_961115" xfId="129" xr:uid="{00000000-0005-0000-0000-000081000000}"/>
    <cellStyle name="一般_RBCFB89" xfId="130" xr:uid="{00000000-0005-0000-0000-000082000000}"/>
    <cellStyle name="一般_RBC相關報表-壽險(100.11.10)" xfId="131" xr:uid="{00000000-0005-0000-0000-000083000000}"/>
    <cellStyle name="一般_RISReport(1)" xfId="132" xr:uid="{00000000-0005-0000-0000-000084000000}"/>
    <cellStyle name="一般_人身保險業資本適足性相關填報表格(910517草案)--修正版_RBC相關報表-再保險970530_1" xfId="133" xr:uid="{00000000-0005-0000-0000-000085000000}"/>
    <cellStyle name="一般_人身保險業資本適足性相關填報表格(910517草案)--修正版_RBC相關報表-再保險970530_1_RBC相關報表-再保險970530" xfId="134" xr:uid="{00000000-0005-0000-0000-000086000000}"/>
    <cellStyle name="一般_人身保險業資本適足性相關填報表格(910517草案)--修正版_RBC相關報表-再保險970530_1_RBC相關報表-再保險970602" xfId="135" xr:uid="{00000000-0005-0000-0000-000087000000}"/>
    <cellStyle name="一般_分出再保費用相關報表(0413)" xfId="136" xr:uid="{00000000-0005-0000-0000-000088000000}"/>
    <cellStyle name="一般_半年報檢查報表-壽險" xfId="137" xr:uid="{00000000-0005-0000-0000-000089000000}"/>
    <cellStyle name="一般_再保險公司年度檢表-RBC-公布版" xfId="138" xr:uid="{00000000-0005-0000-0000-00008A000000}"/>
    <cellStyle name="一般_再保險相關報表" xfId="139" xr:uid="{00000000-0005-0000-0000-00008B000000}"/>
    <cellStyle name="一般_再保險資產表_100年適用11.21" xfId="140" xr:uid="{00000000-0005-0000-0000-00008C000000}"/>
    <cellStyle name="一般_年報-五科意見911016" xfId="141" xr:uid="{00000000-0005-0000-0000-00008D000000}"/>
    <cellStyle name="一般_年報-五科意見911016_RBC相關報表-再保險970530_1" xfId="142" xr:uid="{00000000-0005-0000-0000-00008E000000}"/>
    <cellStyle name="一般_年報-五科意見911016_RBC相關報表-再保險970530_1_RBC相關報表-再保險970530" xfId="143" xr:uid="{00000000-0005-0000-0000-00008F000000}"/>
    <cellStyle name="一般_年報-五科意見911220" xfId="144" xr:uid="{00000000-0005-0000-0000-000090000000}"/>
    <cellStyle name="一般_成本VS市價明細表-Life(0430)" xfId="145" xr:uid="{00000000-0005-0000-0000-000091000000}"/>
    <cellStyle name="一般_成本VS市價明細表-Property(0430)" xfId="146" xr:uid="{00000000-0005-0000-0000-000092000000}"/>
    <cellStyle name="一般_非RBC相關亦未修訂報表-產險" xfId="397" xr:uid="{E845B5FF-8CB3-466B-B115-DC0EE9ABAFD2}"/>
    <cellStyle name="一般_非RBC相關報表-壽險(100.11.10)" xfId="147" xr:uid="{00000000-0005-0000-0000-000093000000}"/>
    <cellStyle name="一般_建議" xfId="148" xr:uid="{00000000-0005-0000-0000-000094000000}"/>
    <cellStyle name="一般_建議_RBC相關報表-壽險(100.11.10)" xfId="149" xr:uid="{00000000-0005-0000-0000-000095000000}"/>
    <cellStyle name="一般_建議_檢查報表_壽_951129" xfId="150" xr:uid="{00000000-0005-0000-0000-000096000000}"/>
    <cellStyle name="一般_建議_檢查報表_壽_951129_96年RBC相關報表_產險970508" xfId="151" xr:uid="{00000000-0005-0000-0000-000097000000}"/>
    <cellStyle name="一般_建議_檢查報表_壽_951129_檢查報表-產960306" xfId="152" xr:uid="{00000000-0005-0000-0000-000098000000}"/>
    <cellStyle name="一般_新產險檢查報表(含頁碼)(910204)" xfId="153" xr:uid="{00000000-0005-0000-0000-000099000000}"/>
    <cellStyle name="一般_壽險年度檢表930428-1" xfId="154" xr:uid="{00000000-0005-0000-0000-00009A000000}"/>
    <cellStyle name="一般_壽險年度檢查報表空白表格" xfId="155" xr:uid="{00000000-0005-0000-0000-00009B000000}"/>
    <cellStyle name="一般_壽險檢表-基本資料Output" xfId="156" xr:uid="{00000000-0005-0000-0000-00009C000000}"/>
    <cellStyle name="一般_複本96年RBC相關報表_產險970221" xfId="157" xr:uid="{00000000-0005-0000-0000-00009D000000}"/>
    <cellStyle name="一般_檢查報表_再(不含C0調整)_連結修正951227" xfId="158" xr:uid="{00000000-0005-0000-0000-00009E000000}"/>
    <cellStyle name="一般_檢查報表_壽(不含Co調整)_951201" xfId="159" xr:uid="{00000000-0005-0000-0000-00009F000000}"/>
    <cellStyle name="一般_檢查報表_壽(不含Co調整)_951205" xfId="160" xr:uid="{00000000-0005-0000-0000-0000A0000000}"/>
    <cellStyle name="一般_檢查報表_壽_951129" xfId="161" xr:uid="{00000000-0005-0000-0000-0000A1000000}"/>
    <cellStyle name="一般_檢查報表16表" xfId="162" xr:uid="{00000000-0005-0000-0000-0000A2000000}"/>
    <cellStyle name="一般_檢查報表16表_檢查報表_壽(不含Co調整)_951205" xfId="163" xr:uid="{00000000-0005-0000-0000-0000A3000000}"/>
    <cellStyle name="一般_檢查報表-產險1217" xfId="164" xr:uid="{00000000-0005-0000-0000-0000A4000000}"/>
    <cellStyle name="一般_檢查報表-產險980120(不含與RBC相關) 2" xfId="165" xr:uid="{00000000-0005-0000-0000-0000A5000000}"/>
    <cellStyle name="一般_檢查報表-壽險1217(修)" xfId="166" xr:uid="{00000000-0005-0000-0000-0000A6000000}"/>
    <cellStyle name="千分位" xfId="167" builtinId="3"/>
    <cellStyle name="千分位 10" xfId="258" xr:uid="{00000000-0005-0000-0000-0000A8000000}"/>
    <cellStyle name="千分位 11" xfId="291" xr:uid="{00000000-0005-0000-0000-000039010000}"/>
    <cellStyle name="千分位 2" xfId="168" xr:uid="{00000000-0005-0000-0000-0000A9000000}"/>
    <cellStyle name="千分位 2 2" xfId="169" xr:uid="{00000000-0005-0000-0000-0000AA000000}"/>
    <cellStyle name="千分位 2 2 2" xfId="260" xr:uid="{00000000-0005-0000-0000-0000AB000000}"/>
    <cellStyle name="千分位 2 2 2 2" xfId="295" xr:uid="{00000000-0005-0000-0000-00003D010000}"/>
    <cellStyle name="千分位 2 2 2 2 2" xfId="296" xr:uid="{00000000-0005-0000-0000-00003E010000}"/>
    <cellStyle name="千分位 2 2 2 3" xfId="297" xr:uid="{00000000-0005-0000-0000-00003F010000}"/>
    <cellStyle name="千分位 2 2 2 4" xfId="294" xr:uid="{00000000-0005-0000-0000-00003C010000}"/>
    <cellStyle name="千分位 2 2 3" xfId="298" xr:uid="{00000000-0005-0000-0000-000040010000}"/>
    <cellStyle name="千分位 2 2 3 2" xfId="299" xr:uid="{00000000-0005-0000-0000-000041010000}"/>
    <cellStyle name="千分位 2 2 3 3" xfId="300" xr:uid="{00000000-0005-0000-0000-000042010000}"/>
    <cellStyle name="千分位 2 2 4" xfId="301" xr:uid="{00000000-0005-0000-0000-000043010000}"/>
    <cellStyle name="千分位 2 2 5" xfId="302" xr:uid="{00000000-0005-0000-0000-000044010000}"/>
    <cellStyle name="千分位 2 2 6" xfId="293" xr:uid="{00000000-0005-0000-0000-00003B010000}"/>
    <cellStyle name="千分位 2 3" xfId="170" xr:uid="{00000000-0005-0000-0000-0000AC000000}"/>
    <cellStyle name="千分位 2 3 2" xfId="171" xr:uid="{00000000-0005-0000-0000-0000AD000000}"/>
    <cellStyle name="千分位 2 3 2 2" xfId="262" xr:uid="{00000000-0005-0000-0000-0000AE000000}"/>
    <cellStyle name="千分位 2 3 2 2 2" xfId="306" xr:uid="{00000000-0005-0000-0000-000048010000}"/>
    <cellStyle name="千分位 2 3 2 2 3" xfId="307" xr:uid="{00000000-0005-0000-0000-000049010000}"/>
    <cellStyle name="千分位 2 3 2 2 4" xfId="305" xr:uid="{00000000-0005-0000-0000-000047010000}"/>
    <cellStyle name="千分位 2 3 2 3" xfId="308" xr:uid="{00000000-0005-0000-0000-00004A010000}"/>
    <cellStyle name="千分位 2 3 2 3 2" xfId="309" xr:uid="{00000000-0005-0000-0000-00004B010000}"/>
    <cellStyle name="千分位 2 3 2 4" xfId="310" xr:uid="{00000000-0005-0000-0000-00004C010000}"/>
    <cellStyle name="千分位 2 3 2 5" xfId="311" xr:uid="{00000000-0005-0000-0000-00004D010000}"/>
    <cellStyle name="千分位 2 3 2 6" xfId="304" xr:uid="{00000000-0005-0000-0000-000046010000}"/>
    <cellStyle name="千分位 2 3 3" xfId="172" xr:uid="{00000000-0005-0000-0000-0000AF000000}"/>
    <cellStyle name="千分位 2 3 3 2" xfId="263" xr:uid="{00000000-0005-0000-0000-0000B0000000}"/>
    <cellStyle name="千分位 2 3 3 2 2" xfId="314" xr:uid="{00000000-0005-0000-0000-000050010000}"/>
    <cellStyle name="千分位 2 3 3 2 3" xfId="313" xr:uid="{00000000-0005-0000-0000-00004F010000}"/>
    <cellStyle name="千分位 2 3 3 3" xfId="315" xr:uid="{00000000-0005-0000-0000-000051010000}"/>
    <cellStyle name="千分位 2 3 3 4" xfId="312" xr:uid="{00000000-0005-0000-0000-00004E010000}"/>
    <cellStyle name="千分位 2 3 4" xfId="261" xr:uid="{00000000-0005-0000-0000-0000B1000000}"/>
    <cellStyle name="千分位 2 3 4 2" xfId="317" xr:uid="{00000000-0005-0000-0000-000053010000}"/>
    <cellStyle name="千分位 2 3 4 3" xfId="318" xr:uid="{00000000-0005-0000-0000-000054010000}"/>
    <cellStyle name="千分位 2 3 4 4" xfId="316" xr:uid="{00000000-0005-0000-0000-000052010000}"/>
    <cellStyle name="千分位 2 3 5" xfId="319" xr:uid="{00000000-0005-0000-0000-000055010000}"/>
    <cellStyle name="千分位 2 3 6" xfId="320" xr:uid="{00000000-0005-0000-0000-000056010000}"/>
    <cellStyle name="千分位 2 3 7" xfId="303" xr:uid="{00000000-0005-0000-0000-000045010000}"/>
    <cellStyle name="千分位 2 4" xfId="173" xr:uid="{00000000-0005-0000-0000-0000B2000000}"/>
    <cellStyle name="千分位 2 4 2" xfId="174" xr:uid="{00000000-0005-0000-0000-0000B3000000}"/>
    <cellStyle name="千分位 2 4 2 2" xfId="265" xr:uid="{00000000-0005-0000-0000-0000B4000000}"/>
    <cellStyle name="千分位 2 4 2 2 2" xfId="324" xr:uid="{00000000-0005-0000-0000-00005A010000}"/>
    <cellStyle name="千分位 2 4 2 2 3" xfId="325" xr:uid="{00000000-0005-0000-0000-00005B010000}"/>
    <cellStyle name="千分位 2 4 2 2 4" xfId="323" xr:uid="{00000000-0005-0000-0000-000059010000}"/>
    <cellStyle name="千分位 2 4 2 3" xfId="326" xr:uid="{00000000-0005-0000-0000-00005C010000}"/>
    <cellStyle name="千分位 2 4 2 3 2" xfId="327" xr:uid="{00000000-0005-0000-0000-00005D010000}"/>
    <cellStyle name="千分位 2 4 2 4" xfId="328" xr:uid="{00000000-0005-0000-0000-00005E010000}"/>
    <cellStyle name="千分位 2 4 2 5" xfId="329" xr:uid="{00000000-0005-0000-0000-00005F010000}"/>
    <cellStyle name="千分位 2 4 2 6" xfId="322" xr:uid="{00000000-0005-0000-0000-000058010000}"/>
    <cellStyle name="千分位 2 4 3" xfId="175" xr:uid="{00000000-0005-0000-0000-0000B5000000}"/>
    <cellStyle name="千分位 2 4 3 2" xfId="266" xr:uid="{00000000-0005-0000-0000-0000B6000000}"/>
    <cellStyle name="千分位 2 4 3 2 2" xfId="332" xr:uid="{00000000-0005-0000-0000-000062010000}"/>
    <cellStyle name="千分位 2 4 3 2 3" xfId="331" xr:uid="{00000000-0005-0000-0000-000061010000}"/>
    <cellStyle name="千分位 2 4 3 3" xfId="333" xr:uid="{00000000-0005-0000-0000-000063010000}"/>
    <cellStyle name="千分位 2 4 3 4" xfId="330" xr:uid="{00000000-0005-0000-0000-000060010000}"/>
    <cellStyle name="千分位 2 4 4" xfId="264" xr:uid="{00000000-0005-0000-0000-0000B7000000}"/>
    <cellStyle name="千分位 2 4 4 2" xfId="335" xr:uid="{00000000-0005-0000-0000-000065010000}"/>
    <cellStyle name="千分位 2 4 4 3" xfId="336" xr:uid="{00000000-0005-0000-0000-000066010000}"/>
    <cellStyle name="千分位 2 4 4 4" xfId="334" xr:uid="{00000000-0005-0000-0000-000064010000}"/>
    <cellStyle name="千分位 2 4 5" xfId="337" xr:uid="{00000000-0005-0000-0000-000067010000}"/>
    <cellStyle name="千分位 2 4 6" xfId="338" xr:uid="{00000000-0005-0000-0000-000068010000}"/>
    <cellStyle name="千分位 2 4 7" xfId="321" xr:uid="{00000000-0005-0000-0000-000057010000}"/>
    <cellStyle name="千分位 2 5" xfId="176" xr:uid="{00000000-0005-0000-0000-0000B8000000}"/>
    <cellStyle name="千分位 2 5 2" xfId="267" xr:uid="{00000000-0005-0000-0000-0000B9000000}"/>
    <cellStyle name="千分位 2 5 2 2" xfId="341" xr:uid="{00000000-0005-0000-0000-00006B010000}"/>
    <cellStyle name="千分位 2 5 2 3" xfId="340" xr:uid="{00000000-0005-0000-0000-00006A010000}"/>
    <cellStyle name="千分位 2 5 3" xfId="342" xr:uid="{00000000-0005-0000-0000-00006C010000}"/>
    <cellStyle name="千分位 2 5 4" xfId="339" xr:uid="{00000000-0005-0000-0000-000069010000}"/>
    <cellStyle name="千分位 2 6" xfId="177" xr:uid="{00000000-0005-0000-0000-0000BA000000}"/>
    <cellStyle name="千分位 2 6 2" xfId="268" xr:uid="{00000000-0005-0000-0000-0000BB000000}"/>
    <cellStyle name="千分位 2 6 2 2" xfId="344" xr:uid="{00000000-0005-0000-0000-00006E010000}"/>
    <cellStyle name="千分位 2 6 3" xfId="345" xr:uid="{00000000-0005-0000-0000-00006F010000}"/>
    <cellStyle name="千分位 2 6 4" xfId="343" xr:uid="{00000000-0005-0000-0000-00006D010000}"/>
    <cellStyle name="千分位 2 7" xfId="178" xr:uid="{00000000-0005-0000-0000-0000BC000000}"/>
    <cellStyle name="千分位 2 7 2" xfId="269" xr:uid="{00000000-0005-0000-0000-0000BD000000}"/>
    <cellStyle name="千分位 2 7 3" xfId="346" xr:uid="{00000000-0005-0000-0000-000070010000}"/>
    <cellStyle name="千分位 2 8" xfId="259" xr:uid="{00000000-0005-0000-0000-0000BE000000}"/>
    <cellStyle name="千分位 2 8 2" xfId="347" xr:uid="{00000000-0005-0000-0000-000071010000}"/>
    <cellStyle name="千分位 2 9" xfId="292" xr:uid="{00000000-0005-0000-0000-00003A010000}"/>
    <cellStyle name="千分位 3" xfId="179" xr:uid="{00000000-0005-0000-0000-0000BF000000}"/>
    <cellStyle name="千分位 3 2" xfId="180" xr:uid="{00000000-0005-0000-0000-0000C0000000}"/>
    <cellStyle name="千分位 3 2 2" xfId="271" xr:uid="{00000000-0005-0000-0000-0000C1000000}"/>
    <cellStyle name="千分位 3 2 2 2" xfId="350" xr:uid="{00000000-0005-0000-0000-000074010000}"/>
    <cellStyle name="千分位 3 2 2 3" xfId="349" xr:uid="{00000000-0005-0000-0000-000073010000}"/>
    <cellStyle name="千分位 3 2 3" xfId="351" xr:uid="{00000000-0005-0000-0000-000075010000}"/>
    <cellStyle name="千分位 3 2 4" xfId="348" xr:uid="{00000000-0005-0000-0000-000072010000}"/>
    <cellStyle name="千分位 3 3" xfId="181" xr:uid="{00000000-0005-0000-0000-0000C2000000}"/>
    <cellStyle name="千分位 3 3 2" xfId="272" xr:uid="{00000000-0005-0000-0000-0000C3000000}"/>
    <cellStyle name="千分位 3 3 2 2" xfId="353" xr:uid="{00000000-0005-0000-0000-000077010000}"/>
    <cellStyle name="千分位 3 3 2 3" xfId="354" xr:uid="{00000000-0005-0000-0000-000078010000}"/>
    <cellStyle name="千分位 3 3 2 4" xfId="352" xr:uid="{00000000-0005-0000-0000-000076010000}"/>
    <cellStyle name="千分位 3 4" xfId="270" xr:uid="{00000000-0005-0000-0000-0000C4000000}"/>
    <cellStyle name="千分位 4" xfId="182" xr:uid="{00000000-0005-0000-0000-0000C5000000}"/>
    <cellStyle name="千分位 4 2" xfId="273" xr:uid="{00000000-0005-0000-0000-0000C6000000}"/>
    <cellStyle name="千分位 4 2 2" xfId="356" xr:uid="{00000000-0005-0000-0000-00007A010000}"/>
    <cellStyle name="千分位 4 3" xfId="357" xr:uid="{00000000-0005-0000-0000-00007B010000}"/>
    <cellStyle name="千分位 4 4" xfId="355" xr:uid="{00000000-0005-0000-0000-000079010000}"/>
    <cellStyle name="千分位 5" xfId="183" xr:uid="{00000000-0005-0000-0000-0000C7000000}"/>
    <cellStyle name="千分位 5 2" xfId="359" xr:uid="{00000000-0005-0000-0000-00007D010000}"/>
    <cellStyle name="千分位 5 3" xfId="358" xr:uid="{00000000-0005-0000-0000-00007C010000}"/>
    <cellStyle name="千分位 6" xfId="184" xr:uid="{00000000-0005-0000-0000-0000C8000000}"/>
    <cellStyle name="千分位 6 2" xfId="274" xr:uid="{00000000-0005-0000-0000-0000C9000000}"/>
    <cellStyle name="千分位 6 3" xfId="360" xr:uid="{00000000-0005-0000-0000-00007E010000}"/>
    <cellStyle name="千分位 7" xfId="185" xr:uid="{00000000-0005-0000-0000-0000CA000000}"/>
    <cellStyle name="千分位 7 2" xfId="275" xr:uid="{00000000-0005-0000-0000-0000CB000000}"/>
    <cellStyle name="千分位 8" xfId="186" xr:uid="{00000000-0005-0000-0000-0000CC000000}"/>
    <cellStyle name="千分位 8 2" xfId="187" xr:uid="{00000000-0005-0000-0000-0000CD000000}"/>
    <cellStyle name="千分位 8 2 2" xfId="277" xr:uid="{00000000-0005-0000-0000-0000CE000000}"/>
    <cellStyle name="千分位 8 3" xfId="276" xr:uid="{00000000-0005-0000-0000-0000CF000000}"/>
    <cellStyle name="千分位 9" xfId="257" xr:uid="{00000000-0005-0000-0000-0000D0000000}"/>
    <cellStyle name="千分位 9 2" xfId="283" xr:uid="{00000000-0005-0000-0000-0000D1000000}"/>
    <cellStyle name="千分位[0] 2" xfId="188" xr:uid="{00000000-0005-0000-0000-0000D2000000}"/>
    <cellStyle name="千分位[0] 2 2" xfId="189" xr:uid="{00000000-0005-0000-0000-0000D3000000}"/>
    <cellStyle name="千分位[0] 2 2 2" xfId="279" xr:uid="{00000000-0005-0000-0000-0000D4000000}"/>
    <cellStyle name="千分位[0] 2 2 2 2" xfId="365" xr:uid="{00000000-0005-0000-0000-000083010000}"/>
    <cellStyle name="千分位[0] 2 2 2 2 2" xfId="366" xr:uid="{00000000-0005-0000-0000-000084010000}"/>
    <cellStyle name="千分位[0] 2 2 2 3" xfId="367" xr:uid="{00000000-0005-0000-0000-000085010000}"/>
    <cellStyle name="千分位[0] 2 2 2 4" xfId="364" xr:uid="{00000000-0005-0000-0000-000082010000}"/>
    <cellStyle name="千分位[0] 2 2 3" xfId="368" xr:uid="{00000000-0005-0000-0000-000086010000}"/>
    <cellStyle name="千分位[0] 2 2 3 2" xfId="369" xr:uid="{00000000-0005-0000-0000-000087010000}"/>
    <cellStyle name="千分位[0] 2 2 3 3" xfId="370" xr:uid="{00000000-0005-0000-0000-000088010000}"/>
    <cellStyle name="千分位[0] 2 2 4" xfId="371" xr:uid="{00000000-0005-0000-0000-000089010000}"/>
    <cellStyle name="千分位[0] 2 2 5" xfId="372" xr:uid="{00000000-0005-0000-0000-00008A010000}"/>
    <cellStyle name="千分位[0] 2 2 6" xfId="363" xr:uid="{00000000-0005-0000-0000-000081010000}"/>
    <cellStyle name="千分位[0] 2 3" xfId="190" xr:uid="{00000000-0005-0000-0000-0000D5000000}"/>
    <cellStyle name="千分位[0] 2 3 2" xfId="280" xr:uid="{00000000-0005-0000-0000-0000D6000000}"/>
    <cellStyle name="千分位[0] 2 3 2 2" xfId="374" xr:uid="{00000000-0005-0000-0000-00008C010000}"/>
    <cellStyle name="千分位[0] 2 3 2 2 2" xfId="375" xr:uid="{00000000-0005-0000-0000-00008D010000}"/>
    <cellStyle name="千分位[0] 2 3 2 3" xfId="376" xr:uid="{00000000-0005-0000-0000-00008E010000}"/>
    <cellStyle name="千分位[0] 2 3 2 4" xfId="373" xr:uid="{00000000-0005-0000-0000-00008B010000}"/>
    <cellStyle name="千分位[0] 2 4" xfId="278" xr:uid="{00000000-0005-0000-0000-0000D7000000}"/>
    <cellStyle name="千分位[0] 2 4 2" xfId="378" xr:uid="{00000000-0005-0000-0000-000090010000}"/>
    <cellStyle name="千分位[0] 2 4 2 2" xfId="379" xr:uid="{00000000-0005-0000-0000-000091010000}"/>
    <cellStyle name="千分位[0] 2 4 3" xfId="380" xr:uid="{00000000-0005-0000-0000-000092010000}"/>
    <cellStyle name="千分位[0] 2 4 4" xfId="377" xr:uid="{00000000-0005-0000-0000-00008F010000}"/>
    <cellStyle name="千分位[0] 2 5" xfId="381" xr:uid="{00000000-0005-0000-0000-000093010000}"/>
    <cellStyle name="千分位[0] 2 5 2" xfId="382" xr:uid="{00000000-0005-0000-0000-000094010000}"/>
    <cellStyle name="千分位[0] 2 5 3" xfId="383" xr:uid="{00000000-0005-0000-0000-000095010000}"/>
    <cellStyle name="千分位[0] 2 6" xfId="384" xr:uid="{00000000-0005-0000-0000-000096010000}"/>
    <cellStyle name="千分位[0] 2 7" xfId="385" xr:uid="{00000000-0005-0000-0000-000097010000}"/>
    <cellStyle name="千分位[0] 2 8" xfId="362" xr:uid="{00000000-0005-0000-0000-000080010000}"/>
    <cellStyle name="千分位[0] 3" xfId="386" xr:uid="{00000000-0005-0000-0000-000098010000}"/>
    <cellStyle name="千分位[0] 3 2" xfId="387" xr:uid="{00000000-0005-0000-0000-000099010000}"/>
    <cellStyle name="千分位[0] 4" xfId="388" xr:uid="{00000000-0005-0000-0000-00009A010000}"/>
    <cellStyle name="千分位[0] 4 2" xfId="389" xr:uid="{00000000-0005-0000-0000-00009B010000}"/>
    <cellStyle name="千分位[0] 5" xfId="390" xr:uid="{00000000-0005-0000-0000-00009C010000}"/>
    <cellStyle name="千分位[0] 6" xfId="361" xr:uid="{00000000-0005-0000-0000-00007F010000}"/>
    <cellStyle name="千分位[0]_921002保險業月報yaotung" xfId="191" xr:uid="{00000000-0005-0000-0000-0000D8000000}"/>
    <cellStyle name="千分位[0]_再保險公司年度檢表-RBC-公布版" xfId="192" xr:uid="{00000000-0005-0000-0000-0000D9000000}"/>
    <cellStyle name="千分位[0]_新產險檢查報表(含頁碼)(910204)" xfId="193" xr:uid="{00000000-0005-0000-0000-0000DA000000}"/>
    <cellStyle name="千分位[0]_新產險檢查報表(含頁碼)(910204) 2" xfId="281" xr:uid="{00000000-0005-0000-0000-0000DB000000}"/>
    <cellStyle name="千分位[0]_檢查報表_再(不含C0調整)_連結修正951227" xfId="194" xr:uid="{00000000-0005-0000-0000-0000DC000000}"/>
    <cellStyle name="千分位_94RBC報表修改-壽險(2修 )" xfId="195" xr:uid="{00000000-0005-0000-0000-0000DD000000}"/>
    <cellStyle name="千分位_95年度RBC衍生性商品報表1214 " xfId="196" xr:uid="{00000000-0005-0000-0000-0000DE000000}"/>
    <cellStyle name="千分位_檢查報表_再(不含C0調整)_連結修正951227" xfId="197" xr:uid="{00000000-0005-0000-0000-0000DF000000}"/>
    <cellStyle name="中等" xfId="198" builtinId="28" customBuiltin="1"/>
    <cellStyle name="合計" xfId="199" builtinId="25" customBuiltin="1"/>
    <cellStyle name="好" xfId="200" builtinId="26" customBuiltin="1"/>
    <cellStyle name="好_40911201 12~1月明細" xfId="201" xr:uid="{00000000-0005-0000-0000-0000E3000000}"/>
    <cellStyle name="好_RBC相關報表-產險" xfId="202" xr:uid="{00000000-0005-0000-0000-0000E4000000}"/>
    <cellStyle name="好_RBC相關報表-壽險(100.11.10)" xfId="203" xr:uid="{00000000-0005-0000-0000-0000E5000000}"/>
    <cellStyle name="好_RBC相關暨修訂報表-產險0811" xfId="204" xr:uid="{00000000-0005-0000-0000-0000E6000000}"/>
    <cellStyle name="好_半年報檢查報表-業務類強制車險-產險" xfId="205" xr:uid="{00000000-0005-0000-0000-0000E7000000}"/>
    <cellStyle name="好_再保險資產表_100年適用11.21" xfId="206" xr:uid="{00000000-0005-0000-0000-0000E8000000}"/>
    <cellStyle name="好_年報檢查報表-業務類強制車險-產險-修正1129" xfId="207" xr:uid="{00000000-0005-0000-0000-0000E9000000}"/>
    <cellStyle name="好_非RBC相關報表-產險" xfId="208" xr:uid="{00000000-0005-0000-0000-0000EA000000}"/>
    <cellStyle name="好_非RBC相關報表-產險(0512)" xfId="209" xr:uid="{00000000-0005-0000-0000-0000EB000000}"/>
    <cellStyle name="百分比" xfId="210" builtinId="5"/>
    <cellStyle name="百分比 2" xfId="211" xr:uid="{00000000-0005-0000-0000-0000ED000000}"/>
    <cellStyle name="百分比 2 2" xfId="212" xr:uid="{00000000-0005-0000-0000-0000EE000000}"/>
    <cellStyle name="百分比 2 2 2" xfId="213" xr:uid="{00000000-0005-0000-0000-0000EF000000}"/>
    <cellStyle name="百分比 2 3" xfId="214" xr:uid="{00000000-0005-0000-0000-0000F0000000}"/>
    <cellStyle name="百分比 2 4" xfId="215" xr:uid="{00000000-0005-0000-0000-0000F1000000}"/>
    <cellStyle name="百分比 2 4 2" xfId="391" xr:uid="{00000000-0005-0000-0000-0000A1010000}"/>
    <cellStyle name="百分比 2 6" xfId="392" xr:uid="{00000000-0005-0000-0000-0000A2010000}"/>
    <cellStyle name="百分比 3" xfId="216" xr:uid="{00000000-0005-0000-0000-0000F2000000}"/>
    <cellStyle name="百分比 4" xfId="217" xr:uid="{00000000-0005-0000-0000-0000F3000000}"/>
    <cellStyle name="百分比 5" xfId="218" xr:uid="{00000000-0005-0000-0000-0000F4000000}"/>
    <cellStyle name="百分比 6" xfId="219" xr:uid="{00000000-0005-0000-0000-0000F5000000}"/>
    <cellStyle name="百分比 7" xfId="220" xr:uid="{00000000-0005-0000-0000-0000F6000000}"/>
    <cellStyle name="計算方式" xfId="221" builtinId="22" customBuiltin="1"/>
    <cellStyle name="桁区切り 2" xfId="222" xr:uid="{00000000-0005-0000-0000-0000F8000000}"/>
    <cellStyle name="貨幣[0]" xfId="223" xr:uid="{00000000-0005-0000-0000-0000F9000000}"/>
    <cellStyle name="貨幣[0] 2" xfId="282" xr:uid="{00000000-0005-0000-0000-0000FA000000}"/>
    <cellStyle name="貨幣[0] 2 2" xfId="394" xr:uid="{00000000-0005-0000-0000-0000A4010000}"/>
    <cellStyle name="貨幣[0] 2 2 2" xfId="395" xr:uid="{00000000-0005-0000-0000-0000A5010000}"/>
    <cellStyle name="貨幣[0] 2 3" xfId="396" xr:uid="{00000000-0005-0000-0000-0000A6010000}"/>
    <cellStyle name="貨幣[0] 2 4" xfId="393" xr:uid="{00000000-0005-0000-0000-0000A3010000}"/>
    <cellStyle name="連結的儲存格" xfId="224" builtinId="24" customBuiltin="1"/>
    <cellStyle name="備註" xfId="225" builtinId="10" customBuiltin="1"/>
    <cellStyle name="超連結 2" xfId="226" xr:uid="{00000000-0005-0000-0000-0000FD000000}"/>
    <cellStyle name="說明文字" xfId="227" builtinId="53" customBuiltin="1"/>
    <cellStyle name="輔色1" xfId="228" builtinId="29" customBuiltin="1"/>
    <cellStyle name="輔色2" xfId="229" builtinId="33" customBuiltin="1"/>
    <cellStyle name="輔色3" xfId="230" builtinId="37" customBuiltin="1"/>
    <cellStyle name="輔色4" xfId="231" builtinId="41" customBuiltin="1"/>
    <cellStyle name="輔色5" xfId="232" builtinId="45" customBuiltin="1"/>
    <cellStyle name="輔色6" xfId="233" builtinId="49" customBuiltin="1"/>
    <cellStyle name="標準_01 Per Risk Info 20080229" xfId="234" xr:uid="{00000000-0005-0000-0000-000005010000}"/>
    <cellStyle name="標題" xfId="235" builtinId="15" customBuiltin="1"/>
    <cellStyle name="標題 1" xfId="236" builtinId="16" customBuiltin="1"/>
    <cellStyle name="標題 2" xfId="237" builtinId="17" customBuiltin="1"/>
    <cellStyle name="標題 3" xfId="238" builtinId="18" customBuiltin="1"/>
    <cellStyle name="標題 4" xfId="239" builtinId="19" customBuiltin="1"/>
    <cellStyle name="輸入" xfId="240" builtinId="20" customBuiltin="1"/>
    <cellStyle name="輸出" xfId="241" builtinId="21" customBuiltin="1"/>
    <cellStyle name="檢查儲存格" xfId="242" builtinId="23" customBuiltin="1"/>
    <cellStyle name="壞" xfId="243" builtinId="27" customBuiltin="1"/>
    <cellStyle name="壞_40911201 12~1月明細" xfId="244" xr:uid="{00000000-0005-0000-0000-00000F010000}"/>
    <cellStyle name="壞_RBC相關報表-產險" xfId="245" xr:uid="{00000000-0005-0000-0000-000010010000}"/>
    <cellStyle name="壞_RBC相關報表-壽險(100.11.10)" xfId="246" xr:uid="{00000000-0005-0000-0000-000011010000}"/>
    <cellStyle name="壞_RBC相關暨修訂報表-產險0811" xfId="247" xr:uid="{00000000-0005-0000-0000-000012010000}"/>
    <cellStyle name="壞_火險合約" xfId="248" xr:uid="{00000000-0005-0000-0000-000013010000}"/>
    <cellStyle name="壞_火險臨分" xfId="249" xr:uid="{00000000-0005-0000-0000-000014010000}"/>
    <cellStyle name="壞_半年報檢查報表-業務類強制車險-產險" xfId="250" xr:uid="{00000000-0005-0000-0000-000015010000}"/>
    <cellStyle name="壞_再保險資產表_100年適用11.21" xfId="251" xr:uid="{00000000-0005-0000-0000-000016010000}"/>
    <cellStyle name="壞_年報檢查報表-業務類強制車險-產險-修正1129" xfId="252" xr:uid="{00000000-0005-0000-0000-000017010000}"/>
    <cellStyle name="壞_非RBC相關報表-產險" xfId="253" xr:uid="{00000000-0005-0000-0000-000018010000}"/>
    <cellStyle name="壞_非RBC相關報表-產險(0512)" xfId="254" xr:uid="{00000000-0005-0000-0000-000019010000}"/>
    <cellStyle name="壞_莫拉克颱風 (臨分業務)" xfId="255" xr:uid="{00000000-0005-0000-0000-00001A010000}"/>
    <cellStyle name="警告文字" xfId="256" builtinId="11" customBuiltin="1"/>
  </cellStyles>
  <dxfs count="0"/>
  <tableStyles count="0" defaultTableStyle="TableStyleMedium9"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externalLink" Target="externalLinks/externalLink4.xml"/><Relationship Id="rId89" Type="http://schemas.openxmlformats.org/officeDocument/2006/relationships/externalLink" Target="externalLinks/externalLink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externalLink" Target="externalLinks/externalLink10.xml"/><Relationship Id="rId95" Type="http://schemas.openxmlformats.org/officeDocument/2006/relationships/externalLink" Target="externalLinks/externalLink1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0" Type="http://schemas.openxmlformats.org/officeDocument/2006/relationships/worksheet" Target="worksheets/sheet80.xml"/><Relationship Id="rId85" Type="http://schemas.openxmlformats.org/officeDocument/2006/relationships/externalLink" Target="externalLinks/externalLink5.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externalLink" Target="externalLinks/externalLink3.xml"/><Relationship Id="rId88" Type="http://schemas.openxmlformats.org/officeDocument/2006/relationships/externalLink" Target="externalLinks/externalLink8.xml"/><Relationship Id="rId91" Type="http://schemas.openxmlformats.org/officeDocument/2006/relationships/externalLink" Target="externalLinks/externalLink11.xml"/><Relationship Id="rId96" Type="http://schemas.openxmlformats.org/officeDocument/2006/relationships/externalLink" Target="externalLinks/externalLink1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externalLink" Target="externalLinks/externalLink1.xml"/><Relationship Id="rId86" Type="http://schemas.openxmlformats.org/officeDocument/2006/relationships/externalLink" Target="externalLinks/externalLink6.xml"/><Relationship Id="rId94" Type="http://schemas.openxmlformats.org/officeDocument/2006/relationships/externalLink" Target="externalLinks/externalLink14.xml"/><Relationship Id="rId99" Type="http://schemas.openxmlformats.org/officeDocument/2006/relationships/styles" Target="styles.xml"/><Relationship Id="rId10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externalLink" Target="externalLinks/externalLink17.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externalLink" Target="externalLinks/externalLink1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externalLink" Target="externalLinks/externalLink7.xml"/><Relationship Id="rId61" Type="http://schemas.openxmlformats.org/officeDocument/2006/relationships/worksheet" Target="worksheets/sheet61.xml"/><Relationship Id="rId82" Type="http://schemas.openxmlformats.org/officeDocument/2006/relationships/externalLink" Target="externalLinks/externalLink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externalLink" Target="externalLinks/externalLink13.xml"/><Relationship Id="rId98" Type="http://schemas.openxmlformats.org/officeDocument/2006/relationships/theme" Target="theme/theme1.xml"/><Relationship Id="rId3" Type="http://schemas.openxmlformats.org/officeDocument/2006/relationships/worksheet" Target="worksheets/sheet3.xml"/></Relationships>
</file>

<file path=xl/drawings/_rels/vmlDrawing3.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oneCellAnchor>
    <xdr:from>
      <xdr:col>0</xdr:col>
      <xdr:colOff>1533525</xdr:colOff>
      <xdr:row>4</xdr:row>
      <xdr:rowOff>104775</xdr:rowOff>
    </xdr:from>
    <xdr:ext cx="6657975" cy="414985"/>
    <mc:AlternateContent xmlns:mc="http://schemas.openxmlformats.org/markup-compatibility/2006" xmlns:a14="http://schemas.microsoft.com/office/drawing/2010/main">
      <mc:Choice Requires="a14">
        <xdr:sp macro="" textlink="">
          <xdr:nvSpPr>
            <xdr:cNvPr id="3" name="文字方塊 2">
              <a:extLst>
                <a:ext uri="{FF2B5EF4-FFF2-40B4-BE49-F238E27FC236}">
                  <a16:creationId xmlns:a16="http://schemas.microsoft.com/office/drawing/2014/main" id="{00000000-0008-0000-2C00-000003000000}"/>
                </a:ext>
              </a:extLst>
            </xdr:cNvPr>
            <xdr:cNvSpPr txBox="1"/>
          </xdr:nvSpPr>
          <xdr:spPr>
            <a:xfrm>
              <a:off x="1533525" y="723900"/>
              <a:ext cx="6657975" cy="4149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left"/>
                  </m:oMathParaPr>
                  <m:oMath xmlns:m="http://schemas.openxmlformats.org/officeDocument/2006/math">
                    <m:r>
                      <a:rPr lang="en-US" altLang="zh-TW" sz="1200" i="1">
                        <a:solidFill>
                          <a:schemeClr val="tx1"/>
                        </a:solidFill>
                        <a:latin typeface="Cambria Math" panose="02040503050406030204" pitchFamily="18" charset="0"/>
                      </a:rPr>
                      <m:t>0.5</m:t>
                    </m:r>
                    <m:r>
                      <a:rPr lang="en-US" altLang="zh-TW" sz="1200" i="1">
                        <a:solidFill>
                          <a:schemeClr val="tx1"/>
                        </a:solidFill>
                        <a:latin typeface="Cambria Math" panose="02040503050406030204" pitchFamily="18" charset="0"/>
                        <a:ea typeface="Cambria Math" panose="02040503050406030204" pitchFamily="18" charset="0"/>
                      </a:rPr>
                      <m:t>×</m:t>
                    </m:r>
                    <m:d>
                      <m:dPr>
                        <m:ctrlPr>
                          <a:rPr lang="en-US" altLang="zh-TW" sz="1200" i="1">
                            <a:solidFill>
                              <a:schemeClr val="tx1"/>
                            </a:solidFill>
                            <a:latin typeface="Cambria Math" panose="02040503050406030204" pitchFamily="18" charset="0"/>
                            <a:ea typeface="Cambria Math" panose="02040503050406030204" pitchFamily="18" charset="0"/>
                          </a:rPr>
                        </m:ctrlPr>
                      </m:dPr>
                      <m:e>
                        <m:sSub>
                          <m:sSubPr>
                            <m:ctrlPr>
                              <a:rPr lang="en-US" altLang="zh-TW" sz="1200" i="1">
                                <a:solidFill>
                                  <a:schemeClr val="tx1"/>
                                </a:solidFill>
                                <a:effectLst/>
                                <a:latin typeface="Cambria Math" panose="02040503050406030204" pitchFamily="18" charset="0"/>
                                <a:ea typeface="+mn-ea"/>
                                <a:cs typeface="+mn-cs"/>
                              </a:rPr>
                            </m:ctrlPr>
                          </m:sSubPr>
                          <m:e>
                            <m:r>
                              <m:rPr>
                                <m:sty m:val="p"/>
                              </m:rPr>
                              <a:rPr lang="en-US" altLang="zh-TW" sz="1200" i="1">
                                <a:solidFill>
                                  <a:schemeClr val="tx1"/>
                                </a:solidFill>
                                <a:effectLst/>
                                <a:latin typeface="Cambria Math" panose="02040503050406030204" pitchFamily="18" charset="0"/>
                                <a:ea typeface="+mn-ea"/>
                                <a:cs typeface="+mn-cs"/>
                              </a:rPr>
                              <m:t>R</m:t>
                            </m:r>
                          </m:e>
                          <m:sub>
                            <m:r>
                              <a:rPr lang="en-US" altLang="zh-TW" sz="1200" i="1">
                                <a:solidFill>
                                  <a:schemeClr val="tx1"/>
                                </a:solidFill>
                                <a:effectLst/>
                                <a:latin typeface="Cambria Math" panose="02040503050406030204" pitchFamily="18" charset="0"/>
                                <a:ea typeface="+mn-ea"/>
                                <a:cs typeface="+mn-cs"/>
                              </a:rPr>
                              <m:t>0</m:t>
                            </m:r>
                            <m:r>
                              <m:rPr>
                                <m:sty m:val="p"/>
                              </m:rPr>
                              <a:rPr lang="en-US" altLang="zh-TW" sz="1200" i="1">
                                <a:solidFill>
                                  <a:schemeClr val="tx1"/>
                                </a:solidFill>
                                <a:effectLst/>
                                <a:latin typeface="Cambria Math" panose="02040503050406030204" pitchFamily="18" charset="0"/>
                                <a:ea typeface="+mn-ea"/>
                                <a:cs typeface="+mn-cs"/>
                              </a:rPr>
                              <m:t>O</m:t>
                            </m:r>
                          </m:sub>
                        </m:sSub>
                        <m:r>
                          <a:rPr lang="en-US" altLang="zh-TW" sz="1200" i="1">
                            <a:solidFill>
                              <a:schemeClr val="tx1"/>
                            </a:solidFill>
                            <a:effectLst/>
                            <a:latin typeface="Cambria Math" panose="02040503050406030204" pitchFamily="18" charset="0"/>
                            <a:ea typeface="+mn-ea"/>
                            <a:cs typeface="+mn-cs"/>
                          </a:rPr>
                          <m:t>+</m:t>
                        </m:r>
                        <m:sSub>
                          <m:sSubPr>
                            <m:ctrlPr>
                              <a:rPr lang="en-US" altLang="zh-TW" sz="1200" i="1">
                                <a:solidFill>
                                  <a:schemeClr val="tx1"/>
                                </a:solidFill>
                                <a:effectLst/>
                                <a:latin typeface="Cambria Math" panose="02040503050406030204" pitchFamily="18" charset="0"/>
                                <a:ea typeface="+mn-ea"/>
                                <a:cs typeface="+mn-cs"/>
                              </a:rPr>
                            </m:ctrlPr>
                          </m:sSubPr>
                          <m:e>
                            <m:r>
                              <m:rPr>
                                <m:sty m:val="p"/>
                              </m:rPr>
                              <a:rPr lang="en-US" altLang="zh-TW" sz="1200" i="1">
                                <a:solidFill>
                                  <a:schemeClr val="tx1"/>
                                </a:solidFill>
                                <a:effectLst/>
                                <a:latin typeface="Cambria Math" panose="02040503050406030204" pitchFamily="18" charset="0"/>
                                <a:ea typeface="+mn-ea"/>
                                <a:cs typeface="+mn-cs"/>
                              </a:rPr>
                              <m:t>R</m:t>
                            </m:r>
                          </m:e>
                          <m:sub>
                            <m:r>
                              <a:rPr lang="en-US" altLang="zh-TW" sz="1200" i="1">
                                <a:solidFill>
                                  <a:schemeClr val="tx1"/>
                                </a:solidFill>
                                <a:effectLst/>
                                <a:latin typeface="Cambria Math" panose="02040503050406030204" pitchFamily="18" charset="0"/>
                                <a:ea typeface="+mn-ea"/>
                                <a:cs typeface="+mn-cs"/>
                              </a:rPr>
                              <m:t>5</m:t>
                            </m:r>
                          </m:sub>
                        </m:sSub>
                        <m:r>
                          <a:rPr lang="en-US" altLang="zh-TW" sz="1200" i="1">
                            <a:solidFill>
                              <a:schemeClr val="tx1"/>
                            </a:solidFill>
                            <a:effectLst/>
                            <a:latin typeface="Cambria Math" panose="02040503050406030204" pitchFamily="18" charset="0"/>
                            <a:ea typeface="+mn-ea"/>
                            <a:cs typeface="+mn-cs"/>
                          </a:rPr>
                          <m:t>+</m:t>
                        </m:r>
                        <m:rad>
                          <m:radPr>
                            <m:degHide m:val="on"/>
                            <m:ctrlPr>
                              <a:rPr lang="en-US" altLang="zh-TW" sz="1200" i="1">
                                <a:solidFill>
                                  <a:schemeClr val="tx1"/>
                                </a:solidFill>
                                <a:effectLst/>
                                <a:latin typeface="Cambria Math" panose="02040503050406030204" pitchFamily="18" charset="0"/>
                                <a:ea typeface="+mn-ea"/>
                                <a:cs typeface="+mn-cs"/>
                              </a:rPr>
                            </m:ctrlPr>
                          </m:radPr>
                          <m:deg/>
                          <m:e>
                            <m:sSup>
                              <m:sSupPr>
                                <m:ctrlPr>
                                  <a:rPr lang="en-US" altLang="zh-TW" sz="1200" i="1">
                                    <a:solidFill>
                                      <a:schemeClr val="tx1"/>
                                    </a:solidFill>
                                    <a:effectLst/>
                                    <a:latin typeface="Cambria Math" panose="02040503050406030204" pitchFamily="18" charset="0"/>
                                    <a:ea typeface="+mn-ea"/>
                                    <a:cs typeface="+mn-cs"/>
                                  </a:rPr>
                                </m:ctrlPr>
                              </m:sSupPr>
                              <m:e>
                                <m:r>
                                  <a:rPr lang="en-US" altLang="zh-TW" sz="1200" i="1">
                                    <a:solidFill>
                                      <a:schemeClr val="tx1"/>
                                    </a:solidFill>
                                    <a:effectLst/>
                                    <a:latin typeface="Cambria Math" panose="02040503050406030204" pitchFamily="18" charset="0"/>
                                    <a:ea typeface="+mn-ea"/>
                                    <a:cs typeface="+mn-cs"/>
                                  </a:rPr>
                                  <m:t>(</m:t>
                                </m:r>
                                <m:sSub>
                                  <m:sSubPr>
                                    <m:ctrlPr>
                                      <a:rPr lang="en-US" altLang="zh-TW" sz="1200" i="1">
                                        <a:solidFill>
                                          <a:schemeClr val="tx1"/>
                                        </a:solidFill>
                                        <a:effectLst/>
                                        <a:latin typeface="Cambria Math" panose="02040503050406030204" pitchFamily="18" charset="0"/>
                                        <a:ea typeface="+mn-ea"/>
                                        <a:cs typeface="+mn-cs"/>
                                      </a:rPr>
                                    </m:ctrlPr>
                                  </m:sSubPr>
                                  <m:e>
                                    <m:r>
                                      <m:rPr>
                                        <m:sty m:val="p"/>
                                      </m:rPr>
                                      <a:rPr lang="en-US" altLang="zh-TW" sz="1200" b="0" i="1">
                                        <a:solidFill>
                                          <a:schemeClr val="tx1"/>
                                        </a:solidFill>
                                        <a:effectLst/>
                                        <a:latin typeface="Cambria Math" panose="02040503050406030204" pitchFamily="18" charset="0"/>
                                        <a:ea typeface="+mn-ea"/>
                                        <a:cs typeface="+mn-cs"/>
                                      </a:rPr>
                                      <m:t>R</m:t>
                                    </m:r>
                                  </m:e>
                                  <m:sub>
                                    <m:r>
                                      <a:rPr lang="en-US" altLang="zh-TW" sz="1200" b="0" i="1">
                                        <a:solidFill>
                                          <a:schemeClr val="tx1"/>
                                        </a:solidFill>
                                        <a:effectLst/>
                                        <a:latin typeface="Cambria Math" panose="02040503050406030204" pitchFamily="18" charset="0"/>
                                        <a:ea typeface="+mn-ea"/>
                                        <a:cs typeface="+mn-cs"/>
                                      </a:rPr>
                                      <m:t>10</m:t>
                                    </m:r>
                                  </m:sub>
                                </m:sSub>
                                <m:r>
                                  <a:rPr lang="en-US" altLang="zh-TW" sz="1200" i="1">
                                    <a:solidFill>
                                      <a:schemeClr val="tx1"/>
                                    </a:solidFill>
                                    <a:effectLst/>
                                    <a:latin typeface="Cambria Math" panose="02040503050406030204" pitchFamily="18" charset="0"/>
                                    <a:ea typeface="+mn-ea"/>
                                    <a:cs typeface="+mn-cs"/>
                                  </a:rPr>
                                  <m:t>+</m:t>
                                </m:r>
                                <m:sSub>
                                  <m:sSubPr>
                                    <m:ctrlPr>
                                      <a:rPr lang="en-US" altLang="zh-TW" sz="1200" i="1">
                                        <a:solidFill>
                                          <a:schemeClr val="tx1"/>
                                        </a:solidFill>
                                        <a:effectLst/>
                                        <a:latin typeface="Cambria Math" panose="02040503050406030204" pitchFamily="18" charset="0"/>
                                        <a:ea typeface="+mn-ea"/>
                                        <a:cs typeface="+mn-cs"/>
                                      </a:rPr>
                                    </m:ctrlPr>
                                  </m:sSubPr>
                                  <m:e>
                                    <m:r>
                                      <m:rPr>
                                        <m:sty m:val="p"/>
                                      </m:rPr>
                                      <a:rPr lang="en-US" altLang="zh-TW" sz="1200" b="0" i="1">
                                        <a:solidFill>
                                          <a:schemeClr val="tx1"/>
                                        </a:solidFill>
                                        <a:effectLst/>
                                        <a:latin typeface="Cambria Math" panose="02040503050406030204" pitchFamily="18" charset="0"/>
                                        <a:ea typeface="+mn-ea"/>
                                        <a:cs typeface="+mn-cs"/>
                                      </a:rPr>
                                      <m:t>R</m:t>
                                    </m:r>
                                  </m:e>
                                  <m:sub>
                                    <m:r>
                                      <a:rPr lang="en-US" altLang="zh-TW" sz="1200" b="0" i="1">
                                        <a:solidFill>
                                          <a:schemeClr val="tx1"/>
                                        </a:solidFill>
                                        <a:effectLst/>
                                        <a:latin typeface="Cambria Math" panose="02040503050406030204" pitchFamily="18" charset="0"/>
                                        <a:ea typeface="+mn-ea"/>
                                        <a:cs typeface="+mn-cs"/>
                                      </a:rPr>
                                      <m:t>4</m:t>
                                    </m:r>
                                  </m:sub>
                                </m:sSub>
                                <m:r>
                                  <a:rPr lang="en-US" altLang="zh-TW" sz="1200" i="1">
                                    <a:solidFill>
                                      <a:schemeClr val="tx1"/>
                                    </a:solidFill>
                                    <a:effectLst/>
                                    <a:latin typeface="Cambria Math" panose="02040503050406030204" pitchFamily="18" charset="0"/>
                                    <a:ea typeface="+mn-ea"/>
                                    <a:cs typeface="+mn-cs"/>
                                  </a:rPr>
                                  <m:t>)</m:t>
                                </m:r>
                              </m:e>
                              <m:sup>
                                <m:r>
                                  <a:rPr lang="en-US" altLang="zh-TW" sz="1200" i="1">
                                    <a:solidFill>
                                      <a:schemeClr val="tx1"/>
                                    </a:solidFill>
                                    <a:effectLst/>
                                    <a:latin typeface="Cambria Math" panose="02040503050406030204" pitchFamily="18" charset="0"/>
                                    <a:ea typeface="+mn-ea"/>
                                    <a:cs typeface="+mn-cs"/>
                                  </a:rPr>
                                  <m:t>2</m:t>
                                </m:r>
                              </m:sup>
                            </m:sSup>
                            <m:r>
                              <a:rPr lang="en-US" altLang="zh-TW" sz="1200" i="1">
                                <a:solidFill>
                                  <a:schemeClr val="tx1"/>
                                </a:solidFill>
                                <a:effectLst/>
                                <a:latin typeface="Cambria Math" panose="02040503050406030204" pitchFamily="18" charset="0"/>
                                <a:ea typeface="+mn-ea"/>
                                <a:cs typeface="+mn-cs"/>
                              </a:rPr>
                              <m:t>+</m:t>
                            </m:r>
                            <m:sSup>
                              <m:sSupPr>
                                <m:ctrlPr>
                                  <a:rPr lang="en-US" altLang="zh-TW" sz="1200" i="1">
                                    <a:solidFill>
                                      <a:schemeClr val="tx1"/>
                                    </a:solidFill>
                                    <a:effectLst/>
                                    <a:latin typeface="Cambria Math" panose="02040503050406030204" pitchFamily="18" charset="0"/>
                                    <a:ea typeface="+mn-ea"/>
                                    <a:cs typeface="+mn-cs"/>
                                  </a:rPr>
                                </m:ctrlPr>
                              </m:sSupPr>
                              <m:e>
                                <m:r>
                                  <a:rPr lang="en-US" altLang="zh-TW" sz="1200" b="0" i="1">
                                    <a:solidFill>
                                      <a:schemeClr val="tx1"/>
                                    </a:solidFill>
                                    <a:effectLst/>
                                    <a:latin typeface="Cambria Math" panose="02040503050406030204" pitchFamily="18" charset="0"/>
                                    <a:ea typeface="+mn-ea"/>
                                    <a:cs typeface="+mn-cs"/>
                                  </a:rPr>
                                  <m:t>(</m:t>
                                </m:r>
                                <m:sSub>
                                  <m:sSubPr>
                                    <m:ctrlPr>
                                      <a:rPr lang="en-US" altLang="zh-TW" sz="1200" b="0" i="1">
                                        <a:solidFill>
                                          <a:schemeClr val="tx1"/>
                                        </a:solidFill>
                                        <a:effectLst/>
                                        <a:latin typeface="Cambria Math" panose="02040503050406030204" pitchFamily="18" charset="0"/>
                                        <a:ea typeface="+mn-ea"/>
                                        <a:cs typeface="+mn-cs"/>
                                      </a:rPr>
                                    </m:ctrlPr>
                                  </m:sSubPr>
                                  <m:e>
                                    <m:r>
                                      <m:rPr>
                                        <m:sty m:val="p"/>
                                      </m:rPr>
                                      <a:rPr lang="en-US" altLang="zh-TW" sz="1200" b="0" i="1">
                                        <a:solidFill>
                                          <a:schemeClr val="tx1"/>
                                        </a:solidFill>
                                        <a:effectLst/>
                                        <a:latin typeface="Cambria Math" panose="02040503050406030204" pitchFamily="18" charset="0"/>
                                        <a:ea typeface="+mn-ea"/>
                                        <a:cs typeface="+mn-cs"/>
                                      </a:rPr>
                                      <m:t>R</m:t>
                                    </m:r>
                                  </m:e>
                                  <m:sub>
                                    <m:r>
                                      <a:rPr lang="en-US" altLang="zh-TW" sz="1200" b="0" i="1">
                                        <a:solidFill>
                                          <a:schemeClr val="tx1"/>
                                        </a:solidFill>
                                        <a:effectLst/>
                                        <a:latin typeface="Cambria Math" panose="02040503050406030204" pitchFamily="18" charset="0"/>
                                        <a:ea typeface="+mn-ea"/>
                                        <a:cs typeface="+mn-cs"/>
                                      </a:rPr>
                                      <m:t>0</m:t>
                                    </m:r>
                                    <m:r>
                                      <a:rPr lang="en-US" altLang="zh-TW" sz="1200" b="0" i="1">
                                        <a:solidFill>
                                          <a:schemeClr val="tx1"/>
                                        </a:solidFill>
                                        <a:effectLst/>
                                        <a:latin typeface="Cambria Math" panose="02040503050406030204" pitchFamily="18" charset="0"/>
                                        <a:ea typeface="+mn-ea"/>
                                        <a:cs typeface="+mn-cs"/>
                                      </a:rPr>
                                      <m:t>𝐶</m:t>
                                    </m:r>
                                  </m:sub>
                                </m:sSub>
                                <m:r>
                                  <a:rPr lang="en-US" altLang="zh-TW" sz="1200" b="0" i="1">
                                    <a:solidFill>
                                      <a:schemeClr val="tx1"/>
                                    </a:solidFill>
                                    <a:effectLst/>
                                    <a:latin typeface="Cambria Math" panose="02040503050406030204" pitchFamily="18" charset="0"/>
                                    <a:ea typeface="+mn-ea"/>
                                    <a:cs typeface="+mn-cs"/>
                                  </a:rPr>
                                  <m:t>+</m:t>
                                </m:r>
                                <m:sSub>
                                  <m:sSubPr>
                                    <m:ctrlPr>
                                      <a:rPr lang="en-US" altLang="zh-TW" sz="1200" b="0" i="1">
                                        <a:solidFill>
                                          <a:schemeClr val="tx1"/>
                                        </a:solidFill>
                                        <a:effectLst/>
                                        <a:latin typeface="Cambria Math" panose="02040503050406030204" pitchFamily="18" charset="0"/>
                                        <a:ea typeface="+mn-ea"/>
                                        <a:cs typeface="+mn-cs"/>
                                      </a:rPr>
                                    </m:ctrlPr>
                                  </m:sSubPr>
                                  <m:e>
                                    <m:r>
                                      <m:rPr>
                                        <m:sty m:val="p"/>
                                      </m:rPr>
                                      <a:rPr lang="en-US" altLang="zh-TW" sz="1200" b="0" i="1">
                                        <a:solidFill>
                                          <a:schemeClr val="tx1"/>
                                        </a:solidFill>
                                        <a:effectLst/>
                                        <a:latin typeface="Cambria Math" panose="02040503050406030204" pitchFamily="18" charset="0"/>
                                        <a:ea typeface="+mn-ea"/>
                                        <a:cs typeface="+mn-cs"/>
                                      </a:rPr>
                                      <m:t>R</m:t>
                                    </m:r>
                                  </m:e>
                                  <m:sub>
                                    <m:r>
                                      <a:rPr lang="en-US" altLang="zh-TW" sz="1200" b="0" i="1">
                                        <a:solidFill>
                                          <a:schemeClr val="tx1"/>
                                        </a:solidFill>
                                        <a:effectLst/>
                                        <a:latin typeface="Cambria Math" panose="02040503050406030204" pitchFamily="18" charset="0"/>
                                        <a:ea typeface="+mn-ea"/>
                                        <a:cs typeface="+mn-cs"/>
                                      </a:rPr>
                                      <m:t>1</m:t>
                                    </m:r>
                                    <m:r>
                                      <a:rPr lang="en-US" altLang="zh-TW" sz="1200" b="0" i="1">
                                        <a:solidFill>
                                          <a:schemeClr val="tx1"/>
                                        </a:solidFill>
                                        <a:effectLst/>
                                        <a:latin typeface="Cambria Math" panose="02040503050406030204" pitchFamily="18" charset="0"/>
                                        <a:ea typeface="+mn-ea"/>
                                        <a:cs typeface="+mn-cs"/>
                                      </a:rPr>
                                      <m:t>𝐶</m:t>
                                    </m:r>
                                  </m:sub>
                                </m:sSub>
                                <m:r>
                                  <a:rPr lang="en-US" altLang="zh-TW" sz="1200" b="0" i="1">
                                    <a:solidFill>
                                      <a:schemeClr val="tx1"/>
                                    </a:solidFill>
                                    <a:effectLst/>
                                    <a:latin typeface="Cambria Math" panose="02040503050406030204" pitchFamily="18" charset="0"/>
                                    <a:ea typeface="+mn-ea"/>
                                    <a:cs typeface="+mn-cs"/>
                                  </a:rPr>
                                  <m:t>)</m:t>
                                </m:r>
                              </m:e>
                              <m:sup>
                                <m:r>
                                  <a:rPr lang="en-US" altLang="zh-TW" sz="1200" b="0" i="1">
                                    <a:solidFill>
                                      <a:schemeClr val="tx1"/>
                                    </a:solidFill>
                                    <a:effectLst/>
                                    <a:latin typeface="Cambria Math" panose="02040503050406030204" pitchFamily="18" charset="0"/>
                                    <a:ea typeface="+mn-ea"/>
                                    <a:cs typeface="+mn-cs"/>
                                  </a:rPr>
                                  <m:t>2</m:t>
                                </m:r>
                              </m:sup>
                            </m:sSup>
                            <m:r>
                              <a:rPr lang="en-US" altLang="zh-TW" sz="1100" b="0" i="1">
                                <a:solidFill>
                                  <a:schemeClr val="tx1"/>
                                </a:solidFill>
                                <a:effectLst/>
                                <a:latin typeface="Cambria Math" panose="02040503050406030204" pitchFamily="18" charset="0"/>
                                <a:ea typeface="+mn-ea"/>
                                <a:cs typeface="+mn-cs"/>
                              </a:rPr>
                              <m:t>+</m:t>
                            </m:r>
                            <m:sSubSup>
                              <m:sSubSupPr>
                                <m:ctrlPr>
                                  <a:rPr lang="en-US" altLang="zh-TW" sz="1100" b="0" i="1">
                                    <a:solidFill>
                                      <a:schemeClr val="tx1"/>
                                    </a:solidFill>
                                    <a:effectLst/>
                                    <a:latin typeface="Cambria Math" panose="02040503050406030204" pitchFamily="18" charset="0"/>
                                    <a:ea typeface="+mn-ea"/>
                                    <a:cs typeface="+mn-cs"/>
                                  </a:rPr>
                                </m:ctrlPr>
                              </m:sSubSupPr>
                              <m:e>
                                <m:r>
                                  <m:rPr>
                                    <m:sty m:val="p"/>
                                  </m:rPr>
                                  <a:rPr lang="en-US" altLang="zh-TW" sz="1100" b="0" i="1">
                                    <a:solidFill>
                                      <a:schemeClr val="tx1"/>
                                    </a:solidFill>
                                    <a:effectLst/>
                                    <a:latin typeface="Cambria Math" panose="02040503050406030204" pitchFamily="18" charset="0"/>
                                    <a:ea typeface="+mn-ea"/>
                                    <a:cs typeface="+mn-cs"/>
                                  </a:rPr>
                                  <m:t>R</m:t>
                                </m:r>
                              </m:e>
                              <m:sub>
                                <m:r>
                                  <a:rPr lang="en-US" altLang="zh-TW" sz="1100" b="0" i="1">
                                    <a:solidFill>
                                      <a:schemeClr val="tx1"/>
                                    </a:solidFill>
                                    <a:effectLst/>
                                    <a:latin typeface="Cambria Math" panose="02040503050406030204" pitchFamily="18" charset="0"/>
                                    <a:ea typeface="+mn-ea"/>
                                    <a:cs typeface="+mn-cs"/>
                                  </a:rPr>
                                  <m:t>1</m:t>
                                </m:r>
                                <m:r>
                                  <a:rPr lang="en-US" altLang="zh-TW" sz="1100" b="0" i="1">
                                    <a:solidFill>
                                      <a:schemeClr val="tx1"/>
                                    </a:solidFill>
                                    <a:effectLst/>
                                    <a:latin typeface="Cambria Math" panose="02040503050406030204" pitchFamily="18" charset="0"/>
                                    <a:ea typeface="+mn-ea"/>
                                    <a:cs typeface="+mn-cs"/>
                                  </a:rPr>
                                  <m:t>𝑆</m:t>
                                </m:r>
                              </m:sub>
                              <m:sup>
                                <m:r>
                                  <a:rPr lang="en-US" altLang="zh-TW" sz="1100" b="0" i="1">
                                    <a:solidFill>
                                      <a:schemeClr val="tx1"/>
                                    </a:solidFill>
                                    <a:effectLst/>
                                    <a:latin typeface="Cambria Math" panose="02040503050406030204" pitchFamily="18" charset="0"/>
                                    <a:ea typeface="+mn-ea"/>
                                    <a:cs typeface="+mn-cs"/>
                                  </a:rPr>
                                  <m:t>2</m:t>
                                </m:r>
                              </m:sup>
                            </m:sSubSup>
                            <m:r>
                              <a:rPr lang="en-US" altLang="zh-TW" sz="1100" b="0" i="1">
                                <a:solidFill>
                                  <a:schemeClr val="tx1"/>
                                </a:solidFill>
                                <a:effectLst/>
                                <a:latin typeface="Cambria Math" panose="02040503050406030204" pitchFamily="18" charset="0"/>
                                <a:ea typeface="+mn-ea"/>
                                <a:cs typeface="+mn-cs"/>
                              </a:rPr>
                              <m:t>+</m:t>
                            </m:r>
                            <m:sSubSup>
                              <m:sSubSupPr>
                                <m:ctrlPr>
                                  <a:rPr lang="en-US" altLang="zh-TW" sz="1100" b="0" i="1">
                                    <a:solidFill>
                                      <a:schemeClr val="tx1"/>
                                    </a:solidFill>
                                    <a:effectLst/>
                                    <a:latin typeface="Cambria Math" panose="02040503050406030204" pitchFamily="18" charset="0"/>
                                    <a:ea typeface="+mn-ea"/>
                                    <a:cs typeface="+mn-cs"/>
                                  </a:rPr>
                                </m:ctrlPr>
                              </m:sSubSupPr>
                              <m:e>
                                <m:r>
                                  <m:rPr>
                                    <m:sty m:val="p"/>
                                  </m:rPr>
                                  <a:rPr lang="en-US" altLang="zh-TW" sz="1100" b="0" i="1">
                                    <a:solidFill>
                                      <a:schemeClr val="tx1"/>
                                    </a:solidFill>
                                    <a:effectLst/>
                                    <a:latin typeface="Cambria Math" panose="02040503050406030204" pitchFamily="18" charset="0"/>
                                    <a:ea typeface="+mn-ea"/>
                                    <a:cs typeface="+mn-cs"/>
                                  </a:rPr>
                                  <m:t>R</m:t>
                                </m:r>
                              </m:e>
                              <m:sub>
                                <m:r>
                                  <a:rPr lang="en-US" altLang="zh-TW" sz="1100" b="0" i="1">
                                    <a:solidFill>
                                      <a:schemeClr val="tx1"/>
                                    </a:solidFill>
                                    <a:effectLst/>
                                    <a:latin typeface="Cambria Math" panose="02040503050406030204" pitchFamily="18" charset="0"/>
                                    <a:ea typeface="+mn-ea"/>
                                    <a:cs typeface="+mn-cs"/>
                                  </a:rPr>
                                  <m:t>2</m:t>
                                </m:r>
                              </m:sub>
                              <m:sup>
                                <m:r>
                                  <a:rPr lang="en-US" altLang="zh-TW" sz="1100" b="0" i="1">
                                    <a:solidFill>
                                      <a:schemeClr val="tx1"/>
                                    </a:solidFill>
                                    <a:effectLst/>
                                    <a:latin typeface="Cambria Math" panose="02040503050406030204" pitchFamily="18" charset="0"/>
                                    <a:ea typeface="+mn-ea"/>
                                    <a:cs typeface="+mn-cs"/>
                                  </a:rPr>
                                  <m:t>2</m:t>
                                </m:r>
                              </m:sup>
                            </m:sSubSup>
                            <m:r>
                              <a:rPr lang="en-US" altLang="zh-TW" sz="1100" b="0" i="1">
                                <a:solidFill>
                                  <a:schemeClr val="tx1"/>
                                </a:solidFill>
                                <a:effectLst/>
                                <a:latin typeface="Cambria Math" panose="02040503050406030204" pitchFamily="18" charset="0"/>
                                <a:ea typeface="+mn-ea"/>
                                <a:cs typeface="+mn-cs"/>
                              </a:rPr>
                              <m:t>+</m:t>
                            </m:r>
                            <m:sSubSup>
                              <m:sSubSupPr>
                                <m:ctrlPr>
                                  <a:rPr lang="en-US" altLang="zh-TW" sz="1100" b="0" i="1">
                                    <a:solidFill>
                                      <a:schemeClr val="tx1"/>
                                    </a:solidFill>
                                    <a:effectLst/>
                                    <a:latin typeface="Cambria Math" panose="02040503050406030204" pitchFamily="18" charset="0"/>
                                    <a:ea typeface="+mn-ea"/>
                                    <a:cs typeface="+mn-cs"/>
                                  </a:rPr>
                                </m:ctrlPr>
                              </m:sSubSupPr>
                              <m:e>
                                <m:r>
                                  <m:rPr>
                                    <m:sty m:val="p"/>
                                  </m:rPr>
                                  <a:rPr lang="en-US" altLang="zh-TW" sz="1100" b="0" i="1">
                                    <a:solidFill>
                                      <a:schemeClr val="tx1"/>
                                    </a:solidFill>
                                    <a:effectLst/>
                                    <a:latin typeface="Cambria Math" panose="02040503050406030204" pitchFamily="18" charset="0"/>
                                    <a:ea typeface="+mn-ea"/>
                                    <a:cs typeface="+mn-cs"/>
                                  </a:rPr>
                                  <m:t>R</m:t>
                                </m:r>
                              </m:e>
                              <m:sub>
                                <m:r>
                                  <a:rPr lang="en-US" altLang="zh-TW" sz="1100" b="0" i="1">
                                    <a:solidFill>
                                      <a:schemeClr val="tx1"/>
                                    </a:solidFill>
                                    <a:effectLst/>
                                    <a:latin typeface="Cambria Math" panose="02040503050406030204" pitchFamily="18" charset="0"/>
                                    <a:ea typeface="+mn-ea"/>
                                    <a:cs typeface="+mn-cs"/>
                                  </a:rPr>
                                  <m:t>3</m:t>
                                </m:r>
                                <m:r>
                                  <a:rPr lang="en-US" altLang="zh-TW" sz="1100" b="0" i="1">
                                    <a:solidFill>
                                      <a:schemeClr val="tx1"/>
                                    </a:solidFill>
                                    <a:effectLst/>
                                    <a:latin typeface="Cambria Math" panose="02040503050406030204" pitchFamily="18" charset="0"/>
                                    <a:ea typeface="+mn-ea"/>
                                    <a:cs typeface="+mn-cs"/>
                                  </a:rPr>
                                  <m:t>𝑎</m:t>
                                </m:r>
                              </m:sub>
                              <m:sup>
                                <m:r>
                                  <a:rPr lang="en-US" altLang="zh-TW" sz="1100" b="0" i="1">
                                    <a:solidFill>
                                      <a:schemeClr val="tx1"/>
                                    </a:solidFill>
                                    <a:effectLst/>
                                    <a:latin typeface="Cambria Math" panose="02040503050406030204" pitchFamily="18" charset="0"/>
                                    <a:ea typeface="+mn-ea"/>
                                    <a:cs typeface="+mn-cs"/>
                                  </a:rPr>
                                  <m:t>2</m:t>
                                </m:r>
                              </m:sup>
                            </m:sSubSup>
                            <m:r>
                              <a:rPr lang="en-US" altLang="zh-TW" sz="1100" b="0" i="1">
                                <a:solidFill>
                                  <a:schemeClr val="tx1"/>
                                </a:solidFill>
                                <a:effectLst/>
                                <a:latin typeface="Cambria Math" panose="02040503050406030204" pitchFamily="18" charset="0"/>
                                <a:ea typeface="+mn-ea"/>
                                <a:cs typeface="+mn-cs"/>
                              </a:rPr>
                              <m:t>+</m:t>
                            </m:r>
                            <m:sSubSup>
                              <m:sSubSupPr>
                                <m:ctrlPr>
                                  <a:rPr lang="en-US" altLang="zh-TW" sz="1100" b="0" i="1">
                                    <a:solidFill>
                                      <a:schemeClr val="tx1"/>
                                    </a:solidFill>
                                    <a:effectLst/>
                                    <a:latin typeface="Cambria Math" panose="02040503050406030204" pitchFamily="18" charset="0"/>
                                    <a:ea typeface="+mn-ea"/>
                                    <a:cs typeface="+mn-cs"/>
                                  </a:rPr>
                                </m:ctrlPr>
                              </m:sSubSupPr>
                              <m:e>
                                <m:r>
                                  <m:rPr>
                                    <m:sty m:val="p"/>
                                  </m:rPr>
                                  <a:rPr lang="en-US" altLang="zh-TW" sz="1100" b="0" i="1">
                                    <a:solidFill>
                                      <a:schemeClr val="tx1"/>
                                    </a:solidFill>
                                    <a:effectLst/>
                                    <a:latin typeface="Cambria Math" panose="02040503050406030204" pitchFamily="18" charset="0"/>
                                    <a:ea typeface="+mn-ea"/>
                                    <a:cs typeface="+mn-cs"/>
                                  </a:rPr>
                                  <m:t>R</m:t>
                                </m:r>
                              </m:e>
                              <m:sub>
                                <m:r>
                                  <a:rPr lang="en-US" altLang="zh-TW" sz="1100" b="0" i="1">
                                    <a:solidFill>
                                      <a:schemeClr val="tx1"/>
                                    </a:solidFill>
                                    <a:effectLst/>
                                    <a:latin typeface="Cambria Math" panose="02040503050406030204" pitchFamily="18" charset="0"/>
                                    <a:ea typeface="+mn-ea"/>
                                    <a:cs typeface="+mn-cs"/>
                                  </a:rPr>
                                  <m:t>3</m:t>
                                </m:r>
                                <m:r>
                                  <a:rPr lang="en-US" altLang="zh-TW" sz="1100" b="0" i="1">
                                    <a:solidFill>
                                      <a:schemeClr val="tx1"/>
                                    </a:solidFill>
                                    <a:effectLst/>
                                    <a:latin typeface="Cambria Math" panose="02040503050406030204" pitchFamily="18" charset="0"/>
                                    <a:ea typeface="+mn-ea"/>
                                    <a:cs typeface="+mn-cs"/>
                                  </a:rPr>
                                  <m:t>𝑏</m:t>
                                </m:r>
                                <m:r>
                                  <a:rPr lang="zh-TW" altLang="en-US" sz="1100" b="0" i="1">
                                    <a:solidFill>
                                      <a:schemeClr val="tx1"/>
                                    </a:solidFill>
                                    <a:effectLst/>
                                    <a:latin typeface="Cambria Math" panose="02040503050406030204" pitchFamily="18" charset="0"/>
                                    <a:ea typeface="+mn-ea"/>
                                    <a:cs typeface="+mn-cs"/>
                                  </a:rPr>
                                  <m:t> </m:t>
                                </m:r>
                              </m:sub>
                              <m:sup>
                                <m:r>
                                  <a:rPr lang="en-US" altLang="zh-TW" sz="1100" b="0" i="1">
                                    <a:solidFill>
                                      <a:schemeClr val="tx1"/>
                                    </a:solidFill>
                                    <a:effectLst/>
                                    <a:latin typeface="Cambria Math" panose="02040503050406030204" pitchFamily="18" charset="0"/>
                                    <a:ea typeface="+mn-ea"/>
                                    <a:cs typeface="+mn-cs"/>
                                  </a:rPr>
                                  <m:t>2</m:t>
                                </m:r>
                              </m:sup>
                            </m:sSubSup>
                            <m:sSubSup>
                              <m:sSubSupPr>
                                <m:ctrlPr>
                                  <a:rPr lang="en-US" altLang="zh-TW" sz="1100" b="0" i="1">
                                    <a:solidFill>
                                      <a:sysClr val="windowText" lastClr="000000"/>
                                    </a:solidFill>
                                    <a:effectLst/>
                                    <a:latin typeface="Cambria Math" panose="02040503050406030204" pitchFamily="18" charset="0"/>
                                    <a:ea typeface="+mn-ea"/>
                                    <a:cs typeface="+mn-cs"/>
                                  </a:rPr>
                                </m:ctrlPr>
                              </m:sSubSupPr>
                              <m:e>
                                <m:r>
                                  <a:rPr lang="en-US" altLang="zh-TW" sz="1100" b="0" i="1">
                                    <a:solidFill>
                                      <a:sysClr val="windowText" lastClr="000000"/>
                                    </a:solidFill>
                                    <a:effectLst/>
                                    <a:latin typeface="Cambria Math" panose="02040503050406030204" pitchFamily="18" charset="0"/>
                                    <a:ea typeface="+mn-ea"/>
                                    <a:cs typeface="+mn-cs"/>
                                  </a:rPr>
                                  <m:t>+</m:t>
                                </m:r>
                                <m:r>
                                  <a:rPr lang="zh-TW" altLang="en-US" sz="1100" b="0" i="1">
                                    <a:solidFill>
                                      <a:sysClr val="windowText" lastClr="000000"/>
                                    </a:solidFill>
                                    <a:effectLst/>
                                    <a:latin typeface="Cambria Math" panose="02040503050406030204" pitchFamily="18" charset="0"/>
                                    <a:ea typeface="+mn-ea"/>
                                    <a:cs typeface="+mn-cs"/>
                                  </a:rPr>
                                  <m:t> </m:t>
                                </m:r>
                                <m:r>
                                  <m:rPr>
                                    <m:sty m:val="p"/>
                                  </m:rPr>
                                  <a:rPr lang="en-US" altLang="zh-TW" sz="1100" b="0" i="1">
                                    <a:solidFill>
                                      <a:sysClr val="windowText" lastClr="000000"/>
                                    </a:solidFill>
                                    <a:effectLst/>
                                    <a:latin typeface="Cambria Math" panose="02040503050406030204" pitchFamily="18" charset="0"/>
                                    <a:ea typeface="+mn-ea"/>
                                    <a:cs typeface="+mn-cs"/>
                                  </a:rPr>
                                  <m:t>R</m:t>
                                </m:r>
                              </m:e>
                              <m:sub>
                                <m:r>
                                  <a:rPr lang="en-US" altLang="zh-TW" sz="1100" b="0" i="1">
                                    <a:solidFill>
                                      <a:sysClr val="windowText" lastClr="000000"/>
                                    </a:solidFill>
                                    <a:effectLst/>
                                    <a:latin typeface="Cambria Math" panose="02040503050406030204" pitchFamily="18" charset="0"/>
                                    <a:ea typeface="+mn-ea"/>
                                    <a:cs typeface="+mn-cs"/>
                                  </a:rPr>
                                  <m:t>3</m:t>
                                </m:r>
                                <m:r>
                                  <a:rPr lang="en-US" altLang="zh-TW" sz="1100" b="0" i="1">
                                    <a:solidFill>
                                      <a:sysClr val="windowText" lastClr="000000"/>
                                    </a:solidFill>
                                    <a:effectLst/>
                                    <a:latin typeface="Cambria Math" panose="02040503050406030204" pitchFamily="18" charset="0"/>
                                    <a:ea typeface="+mn-ea"/>
                                    <a:cs typeface="+mn-cs"/>
                                  </a:rPr>
                                  <m:t>𝑐</m:t>
                                </m:r>
                              </m:sub>
                              <m:sup>
                                <m:r>
                                  <a:rPr lang="en-US" altLang="zh-TW" sz="1100" b="0" i="1">
                                    <a:solidFill>
                                      <a:sysClr val="windowText" lastClr="000000"/>
                                    </a:solidFill>
                                    <a:effectLst/>
                                    <a:latin typeface="Cambria Math" panose="02040503050406030204" pitchFamily="18" charset="0"/>
                                    <a:ea typeface="+mn-ea"/>
                                    <a:cs typeface="+mn-cs"/>
                                  </a:rPr>
                                  <m:t>2</m:t>
                                </m:r>
                              </m:sup>
                            </m:sSubSup>
                          </m:e>
                        </m:rad>
                      </m:e>
                    </m:d>
                  </m:oMath>
                </m:oMathPara>
              </a14:m>
              <a:endParaRPr lang="zh-TW" altLang="en-US" sz="1200">
                <a:latin typeface="Times New Roman" panose="02020603050405020304" pitchFamily="18" charset="0"/>
                <a:ea typeface="標楷體" panose="03000509000000000000" pitchFamily="65" charset="-120"/>
                <a:cs typeface="Times New Roman" panose="02020603050405020304" pitchFamily="18" charset="0"/>
              </a:endParaRPr>
            </a:p>
          </xdr:txBody>
        </xdr:sp>
      </mc:Choice>
      <mc:Fallback xmlns="">
        <xdr:sp macro="" textlink="">
          <xdr:nvSpPr>
            <xdr:cNvPr id="3" name="文字方塊 2">
              <a:extLst>
                <a:ext uri="{FF2B5EF4-FFF2-40B4-BE49-F238E27FC236}">
                  <a16:creationId xmlns:a16="http://schemas.microsoft.com/office/drawing/2014/main" id="{00000000-0008-0000-2C00-000003000000}"/>
                </a:ext>
              </a:extLst>
            </xdr:cNvPr>
            <xdr:cNvSpPr txBox="1"/>
          </xdr:nvSpPr>
          <xdr:spPr>
            <a:xfrm>
              <a:off x="1533525" y="723900"/>
              <a:ext cx="6657975" cy="4149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US" altLang="zh-TW" sz="1200" i="0">
                  <a:solidFill>
                    <a:schemeClr val="tx1"/>
                  </a:solidFill>
                  <a:latin typeface="Cambria Math" panose="02040503050406030204" pitchFamily="18" charset="0"/>
                </a:rPr>
                <a:t>0.5</a:t>
              </a:r>
              <a:r>
                <a:rPr lang="en-US" altLang="zh-TW" sz="1200" i="0">
                  <a:solidFill>
                    <a:schemeClr val="tx1"/>
                  </a:solidFill>
                  <a:latin typeface="Cambria Math" panose="02040503050406030204" pitchFamily="18" charset="0"/>
                  <a:ea typeface="Cambria Math" panose="02040503050406030204" pitchFamily="18" charset="0"/>
                </a:rPr>
                <a:t>×(</a:t>
              </a:r>
              <a:r>
                <a:rPr lang="en-US" altLang="zh-TW" sz="1200" i="0">
                  <a:solidFill>
                    <a:schemeClr val="tx1"/>
                  </a:solidFill>
                  <a:effectLst/>
                  <a:latin typeface="Cambria Math" panose="02040503050406030204" pitchFamily="18" charset="0"/>
                  <a:ea typeface="+mn-ea"/>
                  <a:cs typeface="+mn-cs"/>
                </a:rPr>
                <a:t>R_0O+R_5+√(〖(</a:t>
              </a:r>
              <a:r>
                <a:rPr lang="en-US" altLang="zh-TW" sz="1200" b="0" i="0">
                  <a:solidFill>
                    <a:schemeClr val="tx1"/>
                  </a:solidFill>
                  <a:effectLst/>
                  <a:latin typeface="Cambria Math" panose="02040503050406030204" pitchFamily="18" charset="0"/>
                  <a:ea typeface="+mn-ea"/>
                  <a:cs typeface="+mn-cs"/>
                </a:rPr>
                <a:t>R_10</a:t>
              </a:r>
              <a:r>
                <a:rPr lang="en-US" altLang="zh-TW" sz="1200" i="0">
                  <a:solidFill>
                    <a:schemeClr val="tx1"/>
                  </a:solidFill>
                  <a:effectLst/>
                  <a:latin typeface="Cambria Math" panose="02040503050406030204" pitchFamily="18" charset="0"/>
                  <a:ea typeface="+mn-ea"/>
                  <a:cs typeface="+mn-cs"/>
                </a:rPr>
                <a:t>+</a:t>
              </a:r>
              <a:r>
                <a:rPr lang="en-US" altLang="zh-TW" sz="1200" b="0" i="0">
                  <a:solidFill>
                    <a:schemeClr val="tx1"/>
                  </a:solidFill>
                  <a:effectLst/>
                  <a:latin typeface="Cambria Math" panose="02040503050406030204" pitchFamily="18" charset="0"/>
                  <a:ea typeface="+mn-ea"/>
                  <a:cs typeface="+mn-cs"/>
                </a:rPr>
                <a:t>R_4</a:t>
              </a:r>
              <a:r>
                <a:rPr lang="en-US" altLang="zh-TW" sz="1200" i="0">
                  <a:solidFill>
                    <a:schemeClr val="tx1"/>
                  </a:solidFill>
                  <a:effectLst/>
                  <a:latin typeface="Cambria Math" panose="02040503050406030204" pitchFamily="18" charset="0"/>
                  <a:ea typeface="+mn-ea"/>
                  <a:cs typeface="+mn-cs"/>
                </a:rPr>
                <a:t>)〗^2+〖</a:t>
              </a:r>
              <a:r>
                <a:rPr lang="en-US" altLang="zh-TW" sz="1200" b="0" i="0">
                  <a:solidFill>
                    <a:schemeClr val="tx1"/>
                  </a:solidFill>
                  <a:effectLst/>
                  <a:latin typeface="Cambria Math" panose="02040503050406030204" pitchFamily="18" charset="0"/>
                  <a:ea typeface="+mn-ea"/>
                  <a:cs typeface="+mn-cs"/>
                </a:rPr>
                <a:t>(R_0𝐶+R_1𝐶)〗^2</a:t>
              </a:r>
              <a:r>
                <a:rPr lang="en-US" altLang="zh-TW" sz="1100" b="0" i="0">
                  <a:solidFill>
                    <a:schemeClr val="tx1"/>
                  </a:solidFill>
                  <a:effectLst/>
                  <a:latin typeface="Cambria Math" panose="02040503050406030204" pitchFamily="18" charset="0"/>
                  <a:ea typeface="+mn-ea"/>
                  <a:cs typeface="+mn-cs"/>
                </a:rPr>
                <a:t>+R_1𝑆^2+R_2^2+R_3𝑎^2+R_(3𝑏</a:t>
              </a:r>
              <a:r>
                <a:rPr lang="zh-TW" altLang="en-US" sz="1100" b="0" i="0">
                  <a:solidFill>
                    <a:schemeClr val="tx1"/>
                  </a:solidFill>
                  <a:effectLst/>
                  <a:latin typeface="Cambria Math" panose="02040503050406030204" pitchFamily="18" charset="0"/>
                  <a:ea typeface="+mn-ea"/>
                  <a:cs typeface="+mn-cs"/>
                </a:rPr>
                <a:t> </a:t>
              </a:r>
              <a:r>
                <a:rPr lang="en-US" altLang="zh-TW" sz="1100" b="0" i="0">
                  <a:solidFill>
                    <a:schemeClr val="tx1"/>
                  </a:solidFill>
                  <a:effectLst/>
                  <a:latin typeface="Cambria Math" panose="02040503050406030204" pitchFamily="18" charset="0"/>
                  <a:ea typeface="+mn-ea"/>
                  <a:cs typeface="+mn-cs"/>
                </a:rPr>
                <a:t>)</a:t>
              </a:r>
              <a:r>
                <a:rPr lang="zh-TW" altLang="en-US" sz="1100" b="0" i="0">
                  <a:solidFill>
                    <a:schemeClr val="tx1"/>
                  </a:solidFill>
                  <a:effectLst/>
                  <a:latin typeface="Cambria Math" panose="02040503050406030204" pitchFamily="18" charset="0"/>
                  <a:ea typeface="+mn-ea"/>
                  <a:cs typeface="+mn-cs"/>
                </a:rPr>
                <a:t>^</a:t>
              </a:r>
              <a:r>
                <a:rPr lang="en-US" altLang="zh-TW" sz="1100" b="0" i="0">
                  <a:solidFill>
                    <a:schemeClr val="tx1"/>
                  </a:solidFill>
                  <a:effectLst/>
                  <a:latin typeface="Cambria Math" panose="02040503050406030204" pitchFamily="18" charset="0"/>
                  <a:ea typeface="+mn-ea"/>
                  <a:cs typeface="+mn-cs"/>
                </a:rPr>
                <a:t>2</a:t>
              </a:r>
              <a:r>
                <a:rPr lang="en-US" altLang="zh-TW" sz="1100" b="0" i="0">
                  <a:solidFill>
                    <a:sysClr val="windowText" lastClr="000000"/>
                  </a:solidFill>
                  <a:effectLst/>
                  <a:latin typeface="Cambria Math" panose="02040503050406030204" pitchFamily="18" charset="0"/>
                  <a:ea typeface="+mn-ea"/>
                  <a:cs typeface="+mn-cs"/>
                </a:rPr>
                <a:t> 〖+</a:t>
              </a:r>
              <a:r>
                <a:rPr lang="zh-TW" altLang="en-US" sz="1100" b="0" i="0">
                  <a:solidFill>
                    <a:sysClr val="windowText" lastClr="000000"/>
                  </a:solidFill>
                  <a:effectLst/>
                  <a:latin typeface="Cambria Math" panose="02040503050406030204" pitchFamily="18" charset="0"/>
                  <a:ea typeface="+mn-ea"/>
                  <a:cs typeface="+mn-cs"/>
                </a:rPr>
                <a:t> </a:t>
              </a:r>
              <a:r>
                <a:rPr lang="en-US" altLang="zh-TW" sz="1100" b="0" i="0">
                  <a:solidFill>
                    <a:sysClr val="windowText" lastClr="000000"/>
                  </a:solidFill>
                  <a:effectLst/>
                  <a:latin typeface="Cambria Math" panose="02040503050406030204" pitchFamily="18" charset="0"/>
                  <a:ea typeface="+mn-ea"/>
                  <a:cs typeface="+mn-cs"/>
                </a:rPr>
                <a:t>R〗_3𝑐^2</a:t>
              </a:r>
              <a:r>
                <a:rPr lang="en-US" altLang="zh-TW" sz="1100" b="0" i="0">
                  <a:solidFill>
                    <a:srgbClr val="FF0000"/>
                  </a:solidFill>
                  <a:effectLst/>
                  <a:latin typeface="Cambria Math" panose="02040503050406030204" pitchFamily="18" charset="0"/>
                  <a:ea typeface="+mn-ea"/>
                  <a:cs typeface="+mn-cs"/>
                </a:rPr>
                <a:t> </a:t>
              </a:r>
              <a:r>
                <a:rPr lang="en-US" altLang="zh-TW" sz="1200" b="0" i="0">
                  <a:solidFill>
                    <a:schemeClr val="tx1"/>
                  </a:solidFill>
                  <a:effectLst/>
                  <a:latin typeface="Cambria Math" panose="02040503050406030204" pitchFamily="18" charset="0"/>
                  <a:ea typeface="+mn-ea"/>
                  <a:cs typeface="+mn-cs"/>
                </a:rPr>
                <a:t>)</a:t>
              </a:r>
              <a:r>
                <a:rPr lang="en-US" altLang="zh-TW" sz="1100" b="0" i="0">
                  <a:solidFill>
                    <a:srgbClr val="FF0000"/>
                  </a:solidFill>
                  <a:effectLst/>
                  <a:latin typeface="Cambria Math" panose="02040503050406030204" pitchFamily="18" charset="0"/>
                  <a:ea typeface="+mn-ea"/>
                  <a:cs typeface="+mn-cs"/>
                </a:rPr>
                <a:t>)</a:t>
              </a:r>
              <a:endParaRPr lang="zh-TW" altLang="en-US" sz="1200">
                <a:latin typeface="Times New Roman" panose="02020603050405020304" pitchFamily="18" charset="0"/>
                <a:ea typeface="標楷體" panose="03000509000000000000" pitchFamily="65" charset="-120"/>
                <a:cs typeface="Times New Roman" panose="02020603050405020304" pitchFamily="18" charset="0"/>
              </a:endParaRPr>
            </a:p>
          </xdr:txBody>
        </xdr:sp>
      </mc:Fallback>
    </mc:AlternateContent>
    <xdr:clientData/>
  </xdr:one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1266825</xdr:colOff>
          <xdr:row>1</xdr:row>
          <xdr:rowOff>0</xdr:rowOff>
        </xdr:from>
        <xdr:to>
          <xdr:col>0</xdr:col>
          <xdr:colOff>1266825</xdr:colOff>
          <xdr:row>2</xdr:row>
          <xdr:rowOff>209550</xdr:rowOff>
        </xdr:to>
        <xdr:sp macro="" textlink="">
          <xdr:nvSpPr>
            <xdr:cNvPr id="13313" name="Object 1" hidden="1">
              <a:extLst>
                <a:ext uri="{63B3BB69-23CF-44E3-9099-C40C66FF867C}">
                  <a14:compatExt spid="_x0000_s13313"/>
                </a:ext>
                <a:ext uri="{FF2B5EF4-FFF2-40B4-BE49-F238E27FC236}">
                  <a16:creationId xmlns:a16="http://schemas.microsoft.com/office/drawing/2014/main" id="{00000000-0008-0000-3500-0000013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1266825</xdr:colOff>
          <xdr:row>1</xdr:row>
          <xdr:rowOff>0</xdr:rowOff>
        </xdr:from>
        <xdr:to>
          <xdr:col>0</xdr:col>
          <xdr:colOff>1266825</xdr:colOff>
          <xdr:row>2</xdr:row>
          <xdr:rowOff>209550</xdr:rowOff>
        </xdr:to>
        <xdr:sp macro="" textlink="">
          <xdr:nvSpPr>
            <xdr:cNvPr id="13314" name="Object 2" hidden="1">
              <a:extLst>
                <a:ext uri="{63B3BB69-23CF-44E3-9099-C40C66FF867C}">
                  <a14:compatExt spid="_x0000_s13314"/>
                </a:ext>
                <a:ext uri="{FF2B5EF4-FFF2-40B4-BE49-F238E27FC236}">
                  <a16:creationId xmlns:a16="http://schemas.microsoft.com/office/drawing/2014/main" id="{00000000-0008-0000-3500-0000023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1266825</xdr:colOff>
          <xdr:row>1</xdr:row>
          <xdr:rowOff>0</xdr:rowOff>
        </xdr:from>
        <xdr:to>
          <xdr:col>0</xdr:col>
          <xdr:colOff>1266825</xdr:colOff>
          <xdr:row>2</xdr:row>
          <xdr:rowOff>209550</xdr:rowOff>
        </xdr:to>
        <xdr:sp macro="" textlink="">
          <xdr:nvSpPr>
            <xdr:cNvPr id="13315" name="Object 3" hidden="1">
              <a:extLst>
                <a:ext uri="{63B3BB69-23CF-44E3-9099-C40C66FF867C}">
                  <a14:compatExt spid="_x0000_s13315"/>
                </a:ext>
                <a:ext uri="{FF2B5EF4-FFF2-40B4-BE49-F238E27FC236}">
                  <a16:creationId xmlns:a16="http://schemas.microsoft.com/office/drawing/2014/main" id="{00000000-0008-0000-3500-0000033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1266825</xdr:colOff>
          <xdr:row>1</xdr:row>
          <xdr:rowOff>0</xdr:rowOff>
        </xdr:from>
        <xdr:to>
          <xdr:col>0</xdr:col>
          <xdr:colOff>1266825</xdr:colOff>
          <xdr:row>2</xdr:row>
          <xdr:rowOff>209550</xdr:rowOff>
        </xdr:to>
        <xdr:sp macro="" textlink="">
          <xdr:nvSpPr>
            <xdr:cNvPr id="13316" name="Object 4" hidden="1">
              <a:extLst>
                <a:ext uri="{63B3BB69-23CF-44E3-9099-C40C66FF867C}">
                  <a14:compatExt spid="_x0000_s13316"/>
                </a:ext>
                <a:ext uri="{FF2B5EF4-FFF2-40B4-BE49-F238E27FC236}">
                  <a16:creationId xmlns:a16="http://schemas.microsoft.com/office/drawing/2014/main" id="{00000000-0008-0000-3500-00000434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1266825</xdr:colOff>
          <xdr:row>0</xdr:row>
          <xdr:rowOff>0</xdr:rowOff>
        </xdr:from>
        <xdr:to>
          <xdr:col>0</xdr:col>
          <xdr:colOff>1266825</xdr:colOff>
          <xdr:row>2</xdr:row>
          <xdr:rowOff>114300</xdr:rowOff>
        </xdr:to>
        <xdr:sp macro="" textlink="">
          <xdr:nvSpPr>
            <xdr:cNvPr id="27657" name="Object 9" hidden="1">
              <a:extLst>
                <a:ext uri="{63B3BB69-23CF-44E3-9099-C40C66FF867C}">
                  <a14:compatExt spid="_x0000_s27657"/>
                </a:ext>
                <a:ext uri="{FF2B5EF4-FFF2-40B4-BE49-F238E27FC236}">
                  <a16:creationId xmlns:a16="http://schemas.microsoft.com/office/drawing/2014/main" id="{00000000-0008-0000-3800-0000096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1266825</xdr:colOff>
          <xdr:row>0</xdr:row>
          <xdr:rowOff>0</xdr:rowOff>
        </xdr:from>
        <xdr:to>
          <xdr:col>0</xdr:col>
          <xdr:colOff>1266825</xdr:colOff>
          <xdr:row>2</xdr:row>
          <xdr:rowOff>114300</xdr:rowOff>
        </xdr:to>
        <xdr:sp macro="" textlink="">
          <xdr:nvSpPr>
            <xdr:cNvPr id="27658" name="Object 10" hidden="1">
              <a:extLst>
                <a:ext uri="{63B3BB69-23CF-44E3-9099-C40C66FF867C}">
                  <a14:compatExt spid="_x0000_s27658"/>
                </a:ext>
                <a:ext uri="{FF2B5EF4-FFF2-40B4-BE49-F238E27FC236}">
                  <a16:creationId xmlns:a16="http://schemas.microsoft.com/office/drawing/2014/main" id="{00000000-0008-0000-3800-00000A6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1266825</xdr:colOff>
          <xdr:row>0</xdr:row>
          <xdr:rowOff>0</xdr:rowOff>
        </xdr:from>
        <xdr:to>
          <xdr:col>0</xdr:col>
          <xdr:colOff>1266825</xdr:colOff>
          <xdr:row>2</xdr:row>
          <xdr:rowOff>114300</xdr:rowOff>
        </xdr:to>
        <xdr:sp macro="" textlink="">
          <xdr:nvSpPr>
            <xdr:cNvPr id="27659" name="Object 11" hidden="1">
              <a:extLst>
                <a:ext uri="{63B3BB69-23CF-44E3-9099-C40C66FF867C}">
                  <a14:compatExt spid="_x0000_s27659"/>
                </a:ext>
                <a:ext uri="{FF2B5EF4-FFF2-40B4-BE49-F238E27FC236}">
                  <a16:creationId xmlns:a16="http://schemas.microsoft.com/office/drawing/2014/main" id="{00000000-0008-0000-3800-00000B6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1266825</xdr:colOff>
          <xdr:row>0</xdr:row>
          <xdr:rowOff>0</xdr:rowOff>
        </xdr:from>
        <xdr:to>
          <xdr:col>0</xdr:col>
          <xdr:colOff>1266825</xdr:colOff>
          <xdr:row>2</xdr:row>
          <xdr:rowOff>114300</xdr:rowOff>
        </xdr:to>
        <xdr:sp macro="" textlink="">
          <xdr:nvSpPr>
            <xdr:cNvPr id="27660" name="Object 12" hidden="1">
              <a:extLst>
                <a:ext uri="{63B3BB69-23CF-44E3-9099-C40C66FF867C}">
                  <a14:compatExt spid="_x0000_s27660"/>
                </a:ext>
                <a:ext uri="{FF2B5EF4-FFF2-40B4-BE49-F238E27FC236}">
                  <a16:creationId xmlns:a16="http://schemas.microsoft.com/office/drawing/2014/main" id="{00000000-0008-0000-3800-00000C6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1266825</xdr:colOff>
          <xdr:row>0</xdr:row>
          <xdr:rowOff>0</xdr:rowOff>
        </xdr:from>
        <xdr:to>
          <xdr:col>0</xdr:col>
          <xdr:colOff>1266825</xdr:colOff>
          <xdr:row>2</xdr:row>
          <xdr:rowOff>95250</xdr:rowOff>
        </xdr:to>
        <xdr:sp macro="" textlink="">
          <xdr:nvSpPr>
            <xdr:cNvPr id="27661" name="Object 13" hidden="1">
              <a:extLst>
                <a:ext uri="{63B3BB69-23CF-44E3-9099-C40C66FF867C}">
                  <a14:compatExt spid="_x0000_s27661"/>
                </a:ext>
                <a:ext uri="{FF2B5EF4-FFF2-40B4-BE49-F238E27FC236}">
                  <a16:creationId xmlns:a16="http://schemas.microsoft.com/office/drawing/2014/main" id="{00000000-0008-0000-3800-00000D6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1266825</xdr:colOff>
          <xdr:row>0</xdr:row>
          <xdr:rowOff>0</xdr:rowOff>
        </xdr:from>
        <xdr:to>
          <xdr:col>0</xdr:col>
          <xdr:colOff>1266825</xdr:colOff>
          <xdr:row>2</xdr:row>
          <xdr:rowOff>95250</xdr:rowOff>
        </xdr:to>
        <xdr:sp macro="" textlink="">
          <xdr:nvSpPr>
            <xdr:cNvPr id="27662" name="Object 14" hidden="1">
              <a:extLst>
                <a:ext uri="{63B3BB69-23CF-44E3-9099-C40C66FF867C}">
                  <a14:compatExt spid="_x0000_s27662"/>
                </a:ext>
                <a:ext uri="{FF2B5EF4-FFF2-40B4-BE49-F238E27FC236}">
                  <a16:creationId xmlns:a16="http://schemas.microsoft.com/office/drawing/2014/main" id="{00000000-0008-0000-3800-00000E6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1266825</xdr:colOff>
          <xdr:row>0</xdr:row>
          <xdr:rowOff>0</xdr:rowOff>
        </xdr:from>
        <xdr:to>
          <xdr:col>0</xdr:col>
          <xdr:colOff>1266825</xdr:colOff>
          <xdr:row>2</xdr:row>
          <xdr:rowOff>95250</xdr:rowOff>
        </xdr:to>
        <xdr:sp macro="" textlink="">
          <xdr:nvSpPr>
            <xdr:cNvPr id="27663" name="Object 15" hidden="1">
              <a:extLst>
                <a:ext uri="{63B3BB69-23CF-44E3-9099-C40C66FF867C}">
                  <a14:compatExt spid="_x0000_s27663"/>
                </a:ext>
                <a:ext uri="{FF2B5EF4-FFF2-40B4-BE49-F238E27FC236}">
                  <a16:creationId xmlns:a16="http://schemas.microsoft.com/office/drawing/2014/main" id="{00000000-0008-0000-3800-00000F6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1266825</xdr:colOff>
          <xdr:row>0</xdr:row>
          <xdr:rowOff>0</xdr:rowOff>
        </xdr:from>
        <xdr:to>
          <xdr:col>0</xdr:col>
          <xdr:colOff>1266825</xdr:colOff>
          <xdr:row>2</xdr:row>
          <xdr:rowOff>95250</xdr:rowOff>
        </xdr:to>
        <xdr:sp macro="" textlink="">
          <xdr:nvSpPr>
            <xdr:cNvPr id="27664" name="Object 16" hidden="1">
              <a:extLst>
                <a:ext uri="{63B3BB69-23CF-44E3-9099-C40C66FF867C}">
                  <a14:compatExt spid="_x0000_s27664"/>
                </a:ext>
                <a:ext uri="{FF2B5EF4-FFF2-40B4-BE49-F238E27FC236}">
                  <a16:creationId xmlns:a16="http://schemas.microsoft.com/office/drawing/2014/main" id="{00000000-0008-0000-3800-0000106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0</xdr:col>
      <xdr:colOff>981075</xdr:colOff>
      <xdr:row>2</xdr:row>
      <xdr:rowOff>47625</xdr:rowOff>
    </xdr:from>
    <xdr:ext cx="1573561" cy="373051"/>
    <mc:AlternateContent xmlns:mc="http://schemas.openxmlformats.org/markup-compatibility/2006" xmlns:a14="http://schemas.microsoft.com/office/drawing/2010/main">
      <mc:Choice Requires="a14">
        <xdr:sp macro="" textlink="">
          <xdr:nvSpPr>
            <xdr:cNvPr id="22" name="文字方塊 21">
              <a:extLst>
                <a:ext uri="{FF2B5EF4-FFF2-40B4-BE49-F238E27FC236}">
                  <a16:creationId xmlns:a16="http://schemas.microsoft.com/office/drawing/2014/main" id="{00000000-0008-0000-3800-000016000000}"/>
                </a:ext>
              </a:extLst>
            </xdr:cNvPr>
            <xdr:cNvSpPr txBox="1"/>
          </xdr:nvSpPr>
          <xdr:spPr>
            <a:xfrm>
              <a:off x="981075" y="504825"/>
              <a:ext cx="1573561" cy="3730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left"/>
                  </m:oMathParaPr>
                  <m:oMath xmlns:m="http://schemas.openxmlformats.org/officeDocument/2006/math">
                    <m:sSub>
                      <m:sSubPr>
                        <m:ctrlPr>
                          <a:rPr lang="en-US" altLang="zh-TW" sz="1100" b="0" i="1">
                            <a:solidFill>
                              <a:schemeClr val="tx1"/>
                            </a:solidFill>
                            <a:effectLst/>
                            <a:latin typeface="Cambria Math" panose="02040503050406030204" pitchFamily="18" charset="0"/>
                            <a:ea typeface="+mn-ea"/>
                            <a:cs typeface="+mn-cs"/>
                          </a:rPr>
                        </m:ctrlPr>
                      </m:sSubPr>
                      <m:e>
                        <m:r>
                          <m:rPr>
                            <m:sty m:val="p"/>
                          </m:rPr>
                          <a:rPr lang="en-US" altLang="zh-TW" sz="1100" b="0" i="1">
                            <a:solidFill>
                              <a:schemeClr val="tx1"/>
                            </a:solidFill>
                            <a:effectLst/>
                            <a:latin typeface="Cambria Math" panose="02040503050406030204" pitchFamily="18" charset="0"/>
                            <a:ea typeface="+mn-ea"/>
                            <a:cs typeface="+mn-cs"/>
                          </a:rPr>
                          <m:t>R</m:t>
                        </m:r>
                      </m:e>
                      <m:sub>
                        <m:r>
                          <a:rPr lang="en-US" altLang="zh-TW" sz="1100" b="0" i="1">
                            <a:solidFill>
                              <a:schemeClr val="tx1"/>
                            </a:solidFill>
                            <a:effectLst/>
                            <a:latin typeface="Cambria Math" panose="02040503050406030204" pitchFamily="18" charset="0"/>
                            <a:ea typeface="+mn-ea"/>
                            <a:cs typeface="+mn-cs"/>
                          </a:rPr>
                          <m:t>3</m:t>
                        </m:r>
                        <m:r>
                          <a:rPr lang="en-US" altLang="zh-TW" sz="1100" b="0" i="1">
                            <a:solidFill>
                              <a:schemeClr val="tx1"/>
                            </a:solidFill>
                            <a:effectLst/>
                            <a:latin typeface="Cambria Math" panose="02040503050406030204" pitchFamily="18" charset="0"/>
                            <a:ea typeface="+mn-ea"/>
                            <a:cs typeface="+mn-cs"/>
                          </a:rPr>
                          <m:t>𝑐</m:t>
                        </m:r>
                      </m:sub>
                    </m:sSub>
                    <m:r>
                      <a:rPr lang="en-US" altLang="zh-TW" sz="1200" i="1">
                        <a:solidFill>
                          <a:schemeClr val="tx1"/>
                        </a:solidFill>
                        <a:latin typeface="Cambria Math" panose="02040503050406030204" pitchFamily="18" charset="0"/>
                        <a:ea typeface="Cambria Math" panose="02040503050406030204" pitchFamily="18" charset="0"/>
                      </a:rPr>
                      <m:t>=</m:t>
                    </m:r>
                    <m:r>
                      <a:rPr lang="en-US" altLang="zh-TW" sz="1200" b="0" i="1">
                        <a:solidFill>
                          <a:schemeClr val="tx1"/>
                        </a:solidFill>
                        <a:latin typeface="Cambria Math" panose="02040503050406030204" pitchFamily="18" charset="0"/>
                        <a:ea typeface="Cambria Math" panose="02040503050406030204" pitchFamily="18" charset="0"/>
                      </a:rPr>
                      <m:t> </m:t>
                    </m:r>
                    <m:rad>
                      <m:radPr>
                        <m:degHide m:val="on"/>
                        <m:ctrlPr>
                          <a:rPr lang="en-US" altLang="zh-TW" sz="1200" b="0" i="1">
                            <a:solidFill>
                              <a:schemeClr val="tx1"/>
                            </a:solidFill>
                            <a:latin typeface="Cambria Math" panose="02040503050406030204" pitchFamily="18" charset="0"/>
                            <a:ea typeface="Cambria Math" panose="02040503050406030204" pitchFamily="18" charset="0"/>
                          </a:rPr>
                        </m:ctrlPr>
                      </m:radPr>
                      <m:deg/>
                      <m:e>
                        <m:sSubSup>
                          <m:sSubSupPr>
                            <m:ctrlPr>
                              <a:rPr lang="en-US" altLang="zh-TW" sz="1100" b="0" i="1">
                                <a:solidFill>
                                  <a:schemeClr val="tx1"/>
                                </a:solidFill>
                                <a:effectLst/>
                                <a:latin typeface="Cambria Math" panose="02040503050406030204" pitchFamily="18" charset="0"/>
                                <a:ea typeface="+mn-ea"/>
                                <a:cs typeface="+mn-cs"/>
                              </a:rPr>
                            </m:ctrlPr>
                          </m:sSubSupPr>
                          <m:e>
                            <m:r>
                              <m:rPr>
                                <m:sty m:val="p"/>
                              </m:rPr>
                              <a:rPr lang="en-US" altLang="zh-TW" sz="1100" b="0" i="1">
                                <a:solidFill>
                                  <a:schemeClr val="tx1"/>
                                </a:solidFill>
                                <a:effectLst/>
                                <a:latin typeface="Cambria Math" panose="02040503050406030204" pitchFamily="18" charset="0"/>
                                <a:ea typeface="+mn-ea"/>
                                <a:cs typeface="+mn-cs"/>
                              </a:rPr>
                              <m:t>R</m:t>
                            </m:r>
                          </m:e>
                          <m:sub>
                            <m:r>
                              <m:rPr>
                                <m:nor/>
                              </m:rPr>
                              <a:rPr lang="zh-TW" altLang="en-US" sz="1100" b="0" i="0" baseline="0">
                                <a:solidFill>
                                  <a:schemeClr val="tx1"/>
                                </a:solidFill>
                                <a:effectLst/>
                                <a:latin typeface="+mn-lt"/>
                                <a:ea typeface="+mn-ea"/>
                                <a:cs typeface="+mn-cs"/>
                              </a:rPr>
                              <m:t>地震</m:t>
                            </m:r>
                          </m:sub>
                          <m:sup>
                            <m:r>
                              <a:rPr lang="en-US" altLang="zh-TW" sz="1100" b="0" i="1">
                                <a:solidFill>
                                  <a:schemeClr val="tx1"/>
                                </a:solidFill>
                                <a:effectLst/>
                                <a:latin typeface="Cambria Math" panose="02040503050406030204" pitchFamily="18" charset="0"/>
                                <a:ea typeface="+mn-ea"/>
                                <a:cs typeface="+mn-cs"/>
                              </a:rPr>
                              <m:t>2</m:t>
                            </m:r>
                          </m:sup>
                        </m:sSubSup>
                        <m:r>
                          <m:rPr>
                            <m:nor/>
                          </m:rPr>
                          <a:rPr lang="en-US" altLang="zh-TW" sz="1100">
                            <a:solidFill>
                              <a:schemeClr val="tx1"/>
                            </a:solidFill>
                            <a:effectLst/>
                            <a:latin typeface="標楷體" panose="03000509000000000000" pitchFamily="65" charset="-120"/>
                            <a:ea typeface="標楷體" panose="03000509000000000000" pitchFamily="65" charset="-120"/>
                            <a:cs typeface="+mn-cs"/>
                          </a:rPr>
                          <m:t>+</m:t>
                        </m:r>
                        <m:sSubSup>
                          <m:sSubSupPr>
                            <m:ctrlPr>
                              <a:rPr lang="en-US" altLang="zh-TW" sz="1100" b="0" i="1">
                                <a:solidFill>
                                  <a:schemeClr val="tx1"/>
                                </a:solidFill>
                                <a:effectLst/>
                                <a:latin typeface="Cambria Math" panose="02040503050406030204" pitchFamily="18" charset="0"/>
                                <a:ea typeface="+mn-ea"/>
                                <a:cs typeface="+mn-cs"/>
                              </a:rPr>
                            </m:ctrlPr>
                          </m:sSubSupPr>
                          <m:e>
                            <m:r>
                              <m:rPr>
                                <m:sty m:val="p"/>
                              </m:rPr>
                              <a:rPr lang="en-US" altLang="zh-TW" sz="1100" b="0" i="1">
                                <a:solidFill>
                                  <a:schemeClr val="tx1"/>
                                </a:solidFill>
                                <a:effectLst/>
                                <a:latin typeface="Cambria Math" panose="02040503050406030204" pitchFamily="18" charset="0"/>
                                <a:ea typeface="+mn-ea"/>
                                <a:cs typeface="+mn-cs"/>
                              </a:rPr>
                              <m:t>R</m:t>
                            </m:r>
                          </m:e>
                          <m:sub>
                            <m:r>
                              <a:rPr lang="zh-TW" altLang="en-US" sz="1100" b="0" i="1">
                                <a:solidFill>
                                  <a:schemeClr val="tx1"/>
                                </a:solidFill>
                                <a:effectLst/>
                                <a:latin typeface="Cambria Math" panose="02040503050406030204" pitchFamily="18" charset="0"/>
                                <a:ea typeface="+mn-ea"/>
                                <a:cs typeface="+mn-cs"/>
                              </a:rPr>
                              <m:t>颱洪</m:t>
                            </m:r>
                          </m:sub>
                          <m:sup>
                            <m:r>
                              <a:rPr lang="en-US" altLang="zh-TW" sz="1100" b="0" i="1">
                                <a:solidFill>
                                  <a:schemeClr val="tx1"/>
                                </a:solidFill>
                                <a:effectLst/>
                                <a:latin typeface="Cambria Math" panose="02040503050406030204" pitchFamily="18" charset="0"/>
                                <a:ea typeface="+mn-ea"/>
                                <a:cs typeface="+mn-cs"/>
                              </a:rPr>
                              <m:t>2</m:t>
                            </m:r>
                          </m:sup>
                        </m:sSubSup>
                      </m:e>
                    </m:rad>
                  </m:oMath>
                </m:oMathPara>
              </a14:m>
              <a:endParaRPr lang="zh-TW" altLang="en-US" sz="1200">
                <a:latin typeface="標楷體" panose="03000509000000000000" pitchFamily="65" charset="-120"/>
                <a:ea typeface="標楷體" panose="03000509000000000000" pitchFamily="65" charset="-120"/>
                <a:cs typeface="Times New Roman" panose="02020603050405020304" pitchFamily="18" charset="0"/>
              </a:endParaRPr>
            </a:p>
          </xdr:txBody>
        </xdr:sp>
      </mc:Choice>
      <mc:Fallback xmlns="">
        <xdr:sp macro="" textlink="">
          <xdr:nvSpPr>
            <xdr:cNvPr id="22" name="文字方塊 21"/>
            <xdr:cNvSpPr txBox="1"/>
          </xdr:nvSpPr>
          <xdr:spPr>
            <a:xfrm>
              <a:off x="981075" y="504825"/>
              <a:ext cx="1573561" cy="3730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US" altLang="zh-TW" sz="1100" b="0" i="0">
                  <a:solidFill>
                    <a:schemeClr val="tx1"/>
                  </a:solidFill>
                  <a:effectLst/>
                  <a:latin typeface="Cambria Math" panose="02040503050406030204" pitchFamily="18" charset="0"/>
                  <a:ea typeface="+mn-ea"/>
                  <a:cs typeface="+mn-cs"/>
                </a:rPr>
                <a:t>R_3𝑐</a:t>
              </a:r>
              <a:r>
                <a:rPr lang="en-US" altLang="zh-TW" sz="1200" i="0">
                  <a:solidFill>
                    <a:schemeClr val="tx1"/>
                  </a:solidFill>
                  <a:latin typeface="Cambria Math" panose="02040503050406030204" pitchFamily="18" charset="0"/>
                  <a:ea typeface="Cambria Math" panose="02040503050406030204" pitchFamily="18" charset="0"/>
                </a:rPr>
                <a:t>=</a:t>
              </a:r>
              <a:r>
                <a:rPr lang="en-US" altLang="zh-TW" sz="1200" b="0" i="0">
                  <a:solidFill>
                    <a:schemeClr val="tx1"/>
                  </a:solidFill>
                  <a:latin typeface="Cambria Math" panose="02040503050406030204" pitchFamily="18" charset="0"/>
                  <a:ea typeface="Cambria Math" panose="02040503050406030204" pitchFamily="18" charset="0"/>
                </a:rPr>
                <a:t> √(</a:t>
              </a:r>
              <a:r>
                <a:rPr lang="en-US" altLang="zh-TW" sz="1100" b="0" i="0">
                  <a:solidFill>
                    <a:schemeClr val="tx1"/>
                  </a:solidFill>
                  <a:effectLst/>
                  <a:latin typeface="Cambria Math" panose="02040503050406030204" pitchFamily="18" charset="0"/>
                  <a:ea typeface="+mn-ea"/>
                  <a:cs typeface="+mn-cs"/>
                </a:rPr>
                <a:t>R_</a:t>
              </a:r>
              <a:r>
                <a:rPr lang="zh-TW" altLang="en-US" sz="1100" b="0" i="0" baseline="0">
                  <a:solidFill>
                    <a:schemeClr val="tx1"/>
                  </a:solidFill>
                  <a:effectLst/>
                  <a:latin typeface="+mn-lt"/>
                  <a:ea typeface="+mn-ea"/>
                  <a:cs typeface="+mn-cs"/>
                </a:rPr>
                <a:t>"地震</a:t>
              </a:r>
              <a:r>
                <a:rPr lang="zh-TW" altLang="en-US" sz="1100" b="0" i="0" baseline="0">
                  <a:solidFill>
                    <a:schemeClr val="tx1"/>
                  </a:solidFill>
                  <a:effectLst/>
                  <a:latin typeface="Cambria Math" panose="02040503050406030204" pitchFamily="18" charset="0"/>
                  <a:ea typeface="+mn-ea"/>
                  <a:cs typeface="+mn-cs"/>
                </a:rPr>
                <a:t>" ^</a:t>
              </a:r>
              <a:r>
                <a:rPr lang="en-US" altLang="zh-TW" sz="1100" b="0" i="0">
                  <a:solidFill>
                    <a:schemeClr val="tx1"/>
                  </a:solidFill>
                  <a:effectLst/>
                  <a:latin typeface="Cambria Math" panose="02040503050406030204" pitchFamily="18" charset="0"/>
                  <a:ea typeface="+mn-ea"/>
                  <a:cs typeface="+mn-cs"/>
                </a:rPr>
                <a:t>2 "</a:t>
              </a:r>
              <a:r>
                <a:rPr lang="en-US" altLang="zh-TW" sz="1100" i="0">
                  <a:solidFill>
                    <a:schemeClr val="tx1"/>
                  </a:solidFill>
                  <a:effectLst/>
                  <a:latin typeface="標楷體" panose="03000509000000000000" pitchFamily="65" charset="-120"/>
                  <a:ea typeface="標楷體" panose="03000509000000000000" pitchFamily="65" charset="-120"/>
                  <a:cs typeface="+mn-cs"/>
                </a:rPr>
                <a:t>+</a:t>
              </a:r>
              <a:r>
                <a:rPr lang="en-US" altLang="zh-TW" sz="1100" b="0" i="0">
                  <a:solidFill>
                    <a:schemeClr val="tx1"/>
                  </a:solidFill>
                  <a:effectLst/>
                  <a:latin typeface="Cambria Math" panose="02040503050406030204" pitchFamily="18" charset="0"/>
                  <a:ea typeface="+mn-ea"/>
                  <a:cs typeface="+mn-cs"/>
                </a:rPr>
                <a:t>" R_</a:t>
              </a:r>
              <a:r>
                <a:rPr lang="zh-TW" altLang="en-US" sz="1100" b="0" i="0">
                  <a:solidFill>
                    <a:schemeClr val="tx1"/>
                  </a:solidFill>
                  <a:effectLst/>
                  <a:latin typeface="Cambria Math" panose="02040503050406030204" pitchFamily="18" charset="0"/>
                  <a:ea typeface="+mn-ea"/>
                  <a:cs typeface="+mn-cs"/>
                </a:rPr>
                <a:t>颱洪^</a:t>
              </a:r>
              <a:r>
                <a:rPr lang="en-US" altLang="zh-TW" sz="1100" b="0" i="0">
                  <a:solidFill>
                    <a:schemeClr val="tx1"/>
                  </a:solidFill>
                  <a:effectLst/>
                  <a:latin typeface="Cambria Math" panose="02040503050406030204" pitchFamily="18" charset="0"/>
                  <a:ea typeface="+mn-ea"/>
                  <a:cs typeface="+mn-cs"/>
                </a:rPr>
                <a:t>2 </a:t>
              </a:r>
              <a:r>
                <a:rPr lang="en-US" altLang="zh-TW" sz="1200" b="0" i="0">
                  <a:solidFill>
                    <a:schemeClr val="tx1"/>
                  </a:solidFill>
                  <a:effectLst/>
                  <a:latin typeface="Cambria Math" panose="02040503050406030204" pitchFamily="18" charset="0"/>
                  <a:ea typeface="Cambria Math" panose="02040503050406030204" pitchFamily="18" charset="0"/>
                  <a:cs typeface="+mn-cs"/>
                </a:rPr>
                <a:t>)</a:t>
              </a:r>
              <a:endParaRPr lang="zh-TW" altLang="en-US" sz="1200">
                <a:latin typeface="標楷體" panose="03000509000000000000" pitchFamily="65" charset="-120"/>
                <a:ea typeface="標楷體" panose="03000509000000000000" pitchFamily="65" charset="-120"/>
                <a:cs typeface="Times New Roman" panose="02020603050405020304" pitchFamily="18" charset="0"/>
              </a:endParaRPr>
            </a:p>
          </xdr:txBody>
        </xdr:sp>
      </mc:Fallback>
    </mc:AlternateContent>
    <xdr:clientData/>
  </xdr:oneCellAnchor>
  <xdr:oneCellAnchor>
    <xdr:from>
      <xdr:col>0</xdr:col>
      <xdr:colOff>981075</xdr:colOff>
      <xdr:row>2</xdr:row>
      <xdr:rowOff>47625</xdr:rowOff>
    </xdr:from>
    <xdr:ext cx="1573561" cy="373051"/>
    <mc:AlternateContent xmlns:mc="http://schemas.openxmlformats.org/markup-compatibility/2006" xmlns:a14="http://schemas.microsoft.com/office/drawing/2010/main">
      <mc:Choice Requires="a14">
        <xdr:sp macro="" textlink="">
          <xdr:nvSpPr>
            <xdr:cNvPr id="11" name="文字方塊 10">
              <a:extLst>
                <a:ext uri="{FF2B5EF4-FFF2-40B4-BE49-F238E27FC236}">
                  <a16:creationId xmlns:a16="http://schemas.microsoft.com/office/drawing/2014/main" id="{00000000-0008-0000-3800-00000B000000}"/>
                </a:ext>
              </a:extLst>
            </xdr:cNvPr>
            <xdr:cNvSpPr txBox="1"/>
          </xdr:nvSpPr>
          <xdr:spPr>
            <a:xfrm>
              <a:off x="981075" y="496199"/>
              <a:ext cx="1573561" cy="3730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left"/>
                  </m:oMathParaPr>
                  <m:oMath xmlns:m="http://schemas.openxmlformats.org/officeDocument/2006/math">
                    <m:sSub>
                      <m:sSubPr>
                        <m:ctrlPr>
                          <a:rPr lang="en-US" altLang="zh-TW" sz="1100" b="0" i="1">
                            <a:solidFill>
                              <a:schemeClr val="tx1"/>
                            </a:solidFill>
                            <a:effectLst/>
                            <a:latin typeface="Cambria Math" panose="02040503050406030204" pitchFamily="18" charset="0"/>
                            <a:ea typeface="+mn-ea"/>
                            <a:cs typeface="+mn-cs"/>
                          </a:rPr>
                        </m:ctrlPr>
                      </m:sSubPr>
                      <m:e>
                        <m:r>
                          <m:rPr>
                            <m:sty m:val="p"/>
                          </m:rPr>
                          <a:rPr lang="en-US" altLang="zh-TW" sz="1100" b="0" i="1">
                            <a:solidFill>
                              <a:schemeClr val="tx1"/>
                            </a:solidFill>
                            <a:effectLst/>
                            <a:latin typeface="Cambria Math" panose="02040503050406030204" pitchFamily="18" charset="0"/>
                            <a:ea typeface="+mn-ea"/>
                            <a:cs typeface="+mn-cs"/>
                          </a:rPr>
                          <m:t>R</m:t>
                        </m:r>
                      </m:e>
                      <m:sub>
                        <m:r>
                          <a:rPr lang="en-US" altLang="zh-TW" sz="1100" b="0" i="1">
                            <a:solidFill>
                              <a:schemeClr val="tx1"/>
                            </a:solidFill>
                            <a:effectLst/>
                            <a:latin typeface="Cambria Math" panose="02040503050406030204" pitchFamily="18" charset="0"/>
                            <a:ea typeface="+mn-ea"/>
                            <a:cs typeface="+mn-cs"/>
                          </a:rPr>
                          <m:t>3</m:t>
                        </m:r>
                        <m:r>
                          <a:rPr lang="en-US" altLang="zh-TW" sz="1100" b="0" i="1">
                            <a:solidFill>
                              <a:schemeClr val="tx1"/>
                            </a:solidFill>
                            <a:effectLst/>
                            <a:latin typeface="Cambria Math" panose="02040503050406030204" pitchFamily="18" charset="0"/>
                            <a:ea typeface="+mn-ea"/>
                            <a:cs typeface="+mn-cs"/>
                          </a:rPr>
                          <m:t>𝑐</m:t>
                        </m:r>
                      </m:sub>
                    </m:sSub>
                    <m:r>
                      <a:rPr lang="en-US" altLang="zh-TW" sz="1200" i="1">
                        <a:solidFill>
                          <a:schemeClr val="tx1"/>
                        </a:solidFill>
                        <a:latin typeface="Cambria Math" panose="02040503050406030204" pitchFamily="18" charset="0"/>
                        <a:ea typeface="Cambria Math" panose="02040503050406030204" pitchFamily="18" charset="0"/>
                      </a:rPr>
                      <m:t>=</m:t>
                    </m:r>
                    <m:r>
                      <a:rPr lang="en-US" altLang="zh-TW" sz="1200" b="0" i="1">
                        <a:solidFill>
                          <a:schemeClr val="tx1"/>
                        </a:solidFill>
                        <a:latin typeface="Cambria Math" panose="02040503050406030204" pitchFamily="18" charset="0"/>
                        <a:ea typeface="Cambria Math" panose="02040503050406030204" pitchFamily="18" charset="0"/>
                      </a:rPr>
                      <m:t> </m:t>
                    </m:r>
                    <m:rad>
                      <m:radPr>
                        <m:degHide m:val="on"/>
                        <m:ctrlPr>
                          <a:rPr lang="en-US" altLang="zh-TW" sz="1200" b="0" i="1">
                            <a:solidFill>
                              <a:schemeClr val="tx1"/>
                            </a:solidFill>
                            <a:latin typeface="Cambria Math" panose="02040503050406030204" pitchFamily="18" charset="0"/>
                            <a:ea typeface="Cambria Math" panose="02040503050406030204" pitchFamily="18" charset="0"/>
                          </a:rPr>
                        </m:ctrlPr>
                      </m:radPr>
                      <m:deg/>
                      <m:e>
                        <m:sSubSup>
                          <m:sSubSupPr>
                            <m:ctrlPr>
                              <a:rPr lang="en-US" altLang="zh-TW" sz="1100" b="0" i="1">
                                <a:solidFill>
                                  <a:schemeClr val="tx1"/>
                                </a:solidFill>
                                <a:effectLst/>
                                <a:latin typeface="Cambria Math" panose="02040503050406030204" pitchFamily="18" charset="0"/>
                                <a:ea typeface="+mn-ea"/>
                                <a:cs typeface="+mn-cs"/>
                              </a:rPr>
                            </m:ctrlPr>
                          </m:sSubSupPr>
                          <m:e>
                            <m:r>
                              <m:rPr>
                                <m:sty m:val="p"/>
                              </m:rPr>
                              <a:rPr lang="en-US" altLang="zh-TW" sz="1100" b="0" i="1">
                                <a:solidFill>
                                  <a:schemeClr val="tx1"/>
                                </a:solidFill>
                                <a:effectLst/>
                                <a:latin typeface="Cambria Math" panose="02040503050406030204" pitchFamily="18" charset="0"/>
                                <a:ea typeface="+mn-ea"/>
                                <a:cs typeface="+mn-cs"/>
                              </a:rPr>
                              <m:t>R</m:t>
                            </m:r>
                          </m:e>
                          <m:sub>
                            <m:r>
                              <m:rPr>
                                <m:nor/>
                              </m:rPr>
                              <a:rPr lang="zh-TW" altLang="en-US" sz="1100" b="0" i="0" baseline="0">
                                <a:solidFill>
                                  <a:schemeClr val="tx1"/>
                                </a:solidFill>
                                <a:effectLst/>
                                <a:latin typeface="+mn-lt"/>
                                <a:ea typeface="+mn-ea"/>
                                <a:cs typeface="+mn-cs"/>
                              </a:rPr>
                              <m:t>地震</m:t>
                            </m:r>
                          </m:sub>
                          <m:sup>
                            <m:r>
                              <a:rPr lang="en-US" altLang="zh-TW" sz="1100" b="0" i="1">
                                <a:solidFill>
                                  <a:schemeClr val="tx1"/>
                                </a:solidFill>
                                <a:effectLst/>
                                <a:latin typeface="Cambria Math" panose="02040503050406030204" pitchFamily="18" charset="0"/>
                                <a:ea typeface="+mn-ea"/>
                                <a:cs typeface="+mn-cs"/>
                              </a:rPr>
                              <m:t>2</m:t>
                            </m:r>
                          </m:sup>
                        </m:sSubSup>
                        <m:r>
                          <m:rPr>
                            <m:nor/>
                          </m:rPr>
                          <a:rPr lang="en-US" altLang="zh-TW" sz="1100">
                            <a:solidFill>
                              <a:schemeClr val="tx1"/>
                            </a:solidFill>
                            <a:effectLst/>
                            <a:latin typeface="標楷體" panose="03000509000000000000" pitchFamily="65" charset="-120"/>
                            <a:ea typeface="標楷體" panose="03000509000000000000" pitchFamily="65" charset="-120"/>
                            <a:cs typeface="+mn-cs"/>
                          </a:rPr>
                          <m:t>+</m:t>
                        </m:r>
                        <m:sSubSup>
                          <m:sSubSupPr>
                            <m:ctrlPr>
                              <a:rPr lang="en-US" altLang="zh-TW" sz="1100" b="0" i="1">
                                <a:solidFill>
                                  <a:schemeClr val="tx1"/>
                                </a:solidFill>
                                <a:effectLst/>
                                <a:latin typeface="Cambria Math" panose="02040503050406030204" pitchFamily="18" charset="0"/>
                                <a:ea typeface="+mn-ea"/>
                                <a:cs typeface="+mn-cs"/>
                              </a:rPr>
                            </m:ctrlPr>
                          </m:sSubSupPr>
                          <m:e>
                            <m:r>
                              <m:rPr>
                                <m:sty m:val="p"/>
                              </m:rPr>
                              <a:rPr lang="en-US" altLang="zh-TW" sz="1100" b="0" i="1">
                                <a:solidFill>
                                  <a:schemeClr val="tx1"/>
                                </a:solidFill>
                                <a:effectLst/>
                                <a:latin typeface="Cambria Math" panose="02040503050406030204" pitchFamily="18" charset="0"/>
                                <a:ea typeface="+mn-ea"/>
                                <a:cs typeface="+mn-cs"/>
                              </a:rPr>
                              <m:t>R</m:t>
                            </m:r>
                          </m:e>
                          <m:sub>
                            <m:r>
                              <a:rPr lang="zh-TW" altLang="en-US" sz="1100" b="0" i="1">
                                <a:solidFill>
                                  <a:schemeClr val="tx1"/>
                                </a:solidFill>
                                <a:effectLst/>
                                <a:latin typeface="Cambria Math" panose="02040503050406030204" pitchFamily="18" charset="0"/>
                                <a:ea typeface="+mn-ea"/>
                                <a:cs typeface="+mn-cs"/>
                              </a:rPr>
                              <m:t>颱洪</m:t>
                            </m:r>
                          </m:sub>
                          <m:sup>
                            <m:r>
                              <a:rPr lang="en-US" altLang="zh-TW" sz="1100" b="0" i="1">
                                <a:solidFill>
                                  <a:schemeClr val="tx1"/>
                                </a:solidFill>
                                <a:effectLst/>
                                <a:latin typeface="Cambria Math" panose="02040503050406030204" pitchFamily="18" charset="0"/>
                                <a:ea typeface="+mn-ea"/>
                                <a:cs typeface="+mn-cs"/>
                              </a:rPr>
                              <m:t>2</m:t>
                            </m:r>
                          </m:sup>
                        </m:sSubSup>
                      </m:e>
                    </m:rad>
                  </m:oMath>
                </m:oMathPara>
              </a14:m>
              <a:endParaRPr lang="zh-TW" altLang="en-US" sz="1200">
                <a:latin typeface="標楷體" panose="03000509000000000000" pitchFamily="65" charset="-120"/>
                <a:ea typeface="標楷體" panose="03000509000000000000" pitchFamily="65" charset="-120"/>
                <a:cs typeface="Times New Roman" panose="02020603050405020304" pitchFamily="18" charset="0"/>
              </a:endParaRPr>
            </a:p>
          </xdr:txBody>
        </xdr:sp>
      </mc:Choice>
      <mc:Fallback xmlns="">
        <xdr:sp macro="" textlink="">
          <xdr:nvSpPr>
            <xdr:cNvPr id="11" name="文字方塊 10">
              <a:extLst>
                <a:ext uri="{FF2B5EF4-FFF2-40B4-BE49-F238E27FC236}">
                  <a16:creationId xmlns:a16="http://schemas.microsoft.com/office/drawing/2014/main" id="{8EF1D37C-CF17-4ACC-BDA5-75FF57BCF42E}"/>
                </a:ext>
              </a:extLst>
            </xdr:cNvPr>
            <xdr:cNvSpPr txBox="1"/>
          </xdr:nvSpPr>
          <xdr:spPr>
            <a:xfrm>
              <a:off x="981075" y="496199"/>
              <a:ext cx="1573561" cy="3730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US" altLang="zh-TW" sz="1100" b="0" i="0">
                  <a:solidFill>
                    <a:schemeClr val="tx1"/>
                  </a:solidFill>
                  <a:effectLst/>
                  <a:latin typeface="Cambria Math" panose="02040503050406030204" pitchFamily="18" charset="0"/>
                  <a:ea typeface="+mn-ea"/>
                  <a:cs typeface="+mn-cs"/>
                </a:rPr>
                <a:t>R_3𝑐</a:t>
              </a:r>
              <a:r>
                <a:rPr lang="en-US" altLang="zh-TW" sz="1200" i="0">
                  <a:solidFill>
                    <a:schemeClr val="tx1"/>
                  </a:solidFill>
                  <a:latin typeface="Cambria Math" panose="02040503050406030204" pitchFamily="18" charset="0"/>
                  <a:ea typeface="Cambria Math" panose="02040503050406030204" pitchFamily="18" charset="0"/>
                </a:rPr>
                <a:t>=</a:t>
              </a:r>
              <a:r>
                <a:rPr lang="en-US" altLang="zh-TW" sz="1200" b="0" i="0">
                  <a:solidFill>
                    <a:schemeClr val="tx1"/>
                  </a:solidFill>
                  <a:latin typeface="Cambria Math" panose="02040503050406030204" pitchFamily="18" charset="0"/>
                  <a:ea typeface="Cambria Math" panose="02040503050406030204" pitchFamily="18" charset="0"/>
                </a:rPr>
                <a:t> √(</a:t>
              </a:r>
              <a:r>
                <a:rPr lang="en-US" altLang="zh-TW" sz="1100" b="0" i="0">
                  <a:solidFill>
                    <a:schemeClr val="tx1"/>
                  </a:solidFill>
                  <a:effectLst/>
                  <a:latin typeface="Cambria Math" panose="02040503050406030204" pitchFamily="18" charset="0"/>
                  <a:ea typeface="+mn-ea"/>
                  <a:cs typeface="+mn-cs"/>
                </a:rPr>
                <a:t>R_</a:t>
              </a:r>
              <a:r>
                <a:rPr lang="zh-TW" altLang="en-US" sz="1100" b="0" i="0" baseline="0">
                  <a:solidFill>
                    <a:schemeClr val="tx1"/>
                  </a:solidFill>
                  <a:effectLst/>
                  <a:latin typeface="+mn-lt"/>
                  <a:ea typeface="+mn-ea"/>
                  <a:cs typeface="+mn-cs"/>
                </a:rPr>
                <a:t>"地震</a:t>
              </a:r>
              <a:r>
                <a:rPr lang="zh-TW" altLang="en-US" sz="1100" b="0" i="0" baseline="0">
                  <a:solidFill>
                    <a:schemeClr val="tx1"/>
                  </a:solidFill>
                  <a:effectLst/>
                  <a:latin typeface="Cambria Math" panose="02040503050406030204" pitchFamily="18" charset="0"/>
                  <a:ea typeface="+mn-ea"/>
                  <a:cs typeface="+mn-cs"/>
                </a:rPr>
                <a:t>" ^</a:t>
              </a:r>
              <a:r>
                <a:rPr lang="en-US" altLang="zh-TW" sz="1100" b="0" i="0">
                  <a:solidFill>
                    <a:schemeClr val="tx1"/>
                  </a:solidFill>
                  <a:effectLst/>
                  <a:latin typeface="Cambria Math" panose="02040503050406030204" pitchFamily="18" charset="0"/>
                  <a:ea typeface="+mn-ea"/>
                  <a:cs typeface="+mn-cs"/>
                </a:rPr>
                <a:t>2 "</a:t>
              </a:r>
              <a:r>
                <a:rPr lang="en-US" altLang="zh-TW" sz="1100" i="0">
                  <a:solidFill>
                    <a:schemeClr val="tx1"/>
                  </a:solidFill>
                  <a:effectLst/>
                  <a:latin typeface="標楷體" panose="03000509000000000000" pitchFamily="65" charset="-120"/>
                  <a:ea typeface="標楷體" panose="03000509000000000000" pitchFamily="65" charset="-120"/>
                  <a:cs typeface="+mn-cs"/>
                </a:rPr>
                <a:t>+</a:t>
              </a:r>
              <a:r>
                <a:rPr lang="en-US" altLang="zh-TW" sz="1100" b="0" i="0">
                  <a:solidFill>
                    <a:schemeClr val="tx1"/>
                  </a:solidFill>
                  <a:effectLst/>
                  <a:latin typeface="Cambria Math" panose="02040503050406030204" pitchFamily="18" charset="0"/>
                  <a:ea typeface="+mn-ea"/>
                  <a:cs typeface="+mn-cs"/>
                </a:rPr>
                <a:t>" R_</a:t>
              </a:r>
              <a:r>
                <a:rPr lang="zh-TW" altLang="en-US" sz="1100" b="0" i="0">
                  <a:solidFill>
                    <a:schemeClr val="tx1"/>
                  </a:solidFill>
                  <a:effectLst/>
                  <a:latin typeface="Cambria Math" panose="02040503050406030204" pitchFamily="18" charset="0"/>
                  <a:ea typeface="+mn-ea"/>
                  <a:cs typeface="+mn-cs"/>
                </a:rPr>
                <a:t>颱洪^</a:t>
              </a:r>
              <a:r>
                <a:rPr lang="en-US" altLang="zh-TW" sz="1100" b="0" i="0">
                  <a:solidFill>
                    <a:schemeClr val="tx1"/>
                  </a:solidFill>
                  <a:effectLst/>
                  <a:latin typeface="Cambria Math" panose="02040503050406030204" pitchFamily="18" charset="0"/>
                  <a:ea typeface="+mn-ea"/>
                  <a:cs typeface="+mn-cs"/>
                </a:rPr>
                <a:t>2 </a:t>
              </a:r>
              <a:r>
                <a:rPr lang="en-US" altLang="zh-TW" sz="1200" b="0" i="0">
                  <a:solidFill>
                    <a:schemeClr val="tx1"/>
                  </a:solidFill>
                  <a:effectLst/>
                  <a:latin typeface="Cambria Math" panose="02040503050406030204" pitchFamily="18" charset="0"/>
                  <a:ea typeface="Cambria Math" panose="02040503050406030204" pitchFamily="18" charset="0"/>
                  <a:cs typeface="+mn-cs"/>
                </a:rPr>
                <a:t>)</a:t>
              </a:r>
              <a:endParaRPr lang="zh-TW" altLang="en-US" sz="1200">
                <a:latin typeface="標楷體" panose="03000509000000000000" pitchFamily="65" charset="-120"/>
                <a:ea typeface="標楷體" panose="03000509000000000000" pitchFamily="65" charset="-120"/>
                <a:cs typeface="Times New Roman" panose="02020603050405020304" pitchFamily="18" charset="0"/>
              </a:endParaRPr>
            </a:p>
          </xdr:txBody>
        </xdr:sp>
      </mc:Fallback>
    </mc:AlternateContent>
    <xdr:clientData/>
  </xdr:one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209550</xdr:colOff>
          <xdr:row>30</xdr:row>
          <xdr:rowOff>0</xdr:rowOff>
        </xdr:from>
        <xdr:to>
          <xdr:col>2</xdr:col>
          <xdr:colOff>1695450</xdr:colOff>
          <xdr:row>31</xdr:row>
          <xdr:rowOff>171450</xdr:rowOff>
        </xdr:to>
        <xdr:sp macro="" textlink="">
          <xdr:nvSpPr>
            <xdr:cNvPr id="16385" name="Object 1" hidden="1">
              <a:extLst>
                <a:ext uri="{63B3BB69-23CF-44E3-9099-C40C66FF867C}">
                  <a14:compatExt spid="_x0000_s16385"/>
                </a:ext>
                <a:ext uri="{FF2B5EF4-FFF2-40B4-BE49-F238E27FC236}">
                  <a16:creationId xmlns:a16="http://schemas.microsoft.com/office/drawing/2014/main" id="{00000000-0008-0000-4B00-000001400000}"/>
                </a:ext>
              </a:extLst>
            </xdr:cNvPr>
            <xdr:cNvSpPr/>
          </xdr:nvSpPr>
          <xdr:spPr bwMode="auto">
            <a:xfrm>
              <a:off x="0" y="0"/>
              <a:ext cx="0" cy="0"/>
            </a:xfrm>
            <a:prstGeom prst="rect">
              <a:avLst/>
            </a:prstGeom>
            <a:noFill/>
            <a:effectLst/>
            <a:extLst>
              <a:ext uri="{909E8E84-426E-40DD-AFC4-6F175D3DCCD1}">
                <a14:hiddenFill>
                  <a:solidFill>
                    <a:srgbClr val="FFFFCC"/>
                  </a:solidFill>
                </a14:hiddenFill>
              </a:ext>
              <a:ext uri="{AF507438-7753-43E0-B8FC-AC1667EBCBE1}">
                <a14:hiddenEffects>
                  <a:effectLst>
                    <a:outerShdw dist="35921" dir="2700000" algn="ctr" rotWithShape="0">
                      <a:srgbClr val="FFFFFF"/>
                    </a:outerShdw>
                  </a:effectLst>
                </a14:hiddenEffects>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WINDOWS\0.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rf02\usr\Project\120%20RBC&#22577;&#34920;\2010\99&#19978;&#21322;&#24180;&#24230;\0_&#22635;&#22577;&#25163;&#20874;&#21450;&#22577;&#34920;\99&#21322;&#24180;&#22577;&#27298;&#26597;&#22577;&#34920;-&#21547;&#21246;&#31293;&#34920;.xls" TargetMode="External"/></Relationships>
</file>

<file path=xl/externalLinks/_rels/externalLink11.xml.rels><?xml version="1.0" encoding="UTF-8" standalone="yes"?>
<Relationships xmlns="http://schemas.openxmlformats.org/package/2006/relationships"><Relationship Id="rId1" Type="http://schemas.microsoft.com/office/2006/relationships/xlExternalLinkPath/xlPathMissing" Target="&#22781;&#38570;&#26376;&#22577;&#31684;&#26412;&#27284;1"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Mis_fs_nt1\users\AiuiTw\NyExitTy\ExTy01q2.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mis_fs_nt1\LIA\Documents%20and%20Settings\user\&#26700;&#38754;\RBC\100&#24180;&#24213;RBC\&#26989;&#21209;&#37325;&#35201;&#25991;&#20214;\RBC\982QRBC\Documents%20and%20Settings\b06\My%20Documents\Book1.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Mis_fs_nt1\act\Documents%20and%20Settings\iiroc194\&#26700;&#38754;\96RBC&#22577;&#34920;\96RBC&#20462;&#27491;_961015\&#22781;&#38570;\&#22522;&#26412;&#36039;&#26009;.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om_fs_nt2\RES\Documents%20and%20Settings\a08\Local%20Settings\Temporary%20Internet%20Files\OLK143\9206&#22283;&#27888;&#19990;&#32000;&#26376;&#22577;.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om_fs_nt2\RES\Documents%20and%20Settings\a09\Local%20Settings\Temporary%20Internet%20Files\OLK115\930212&#22781;&#38570;&#26989;&#24180;&#24230;&#27298;&#26597;&#22577;&#34920;--&#35498;&#26126;&#26371;&#29256;%20(1)-&#26356;&#26032;&#34920;30-3-&#21034;&#27298;&#26597;&#23383;-&#21034;&#37325;&#22823;.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Mis_fs_nt1\users\Documents%20and%20Settings\Owner\Local%20Settings\Temporary%20Internet%20Files\OLK5\&#31805;&#21934;&#20445;&#3602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is_fs_nt1\LIA\WINDOWS\0.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mis-km-nt1\&#30693;&#35672;&#24235;\WINDOWS\0.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om_fs_nt2\RES\WINDOWS\TEMP\921002&#20445;&#38570;&#26989;&#26376;&#22577;yaotung.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mis_fs_nt1\LIA\Book1.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Mis_fs_nt1\act\Book1.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mis-km-nt1\&#30693;&#35672;&#24235;\Documents%20and%20Settings\billy.kwan\My%20Documents\Work\Template\Universal%20BCAR%20V5.3%20for%20YE%202009.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mis_fs_nt1\LIA\Documents%20and%20Settings\billy.kwan\My%20Documents\Work\Template\Universal%20BCAR%20V5.3%20for%20YE%202009.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F:\Book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RECORD"/>
      <sheetName val="2REPORT"/>
      <sheetName val="4ACCOUN"/>
      <sheetName val="5DAYRPT "/>
      <sheetName val="表02-2"/>
      <sheetName val="表02-6"/>
      <sheetName val="表02-7"/>
      <sheetName val="表02-5"/>
      <sheetName val="表02-3"/>
      <sheetName val="表02-4"/>
      <sheetName val="Sheet1"/>
      <sheetName val="表01-1"/>
      <sheetName val="費率"/>
      <sheetName val="表13-1"/>
      <sheetName val="表07(總計)"/>
      <sheetName val="表06"/>
      <sheetName val="清單"/>
      <sheetName val="Sheet2"/>
      <sheetName val="表25-2"/>
      <sheetName val="印(長投公開資訊統計表)"/>
      <sheetName val="請輸入(子公司自結總表元)"/>
      <sheetName val="外幣定存庫存"/>
      <sheetName val="自操基金NAV查詢-權益型"/>
      <sheetName val="會計庫存"/>
      <sheetName val="上櫃股票beta值計算-10412更新"/>
      <sheetName val="科子細"/>
      <sheetName val="MATCH"/>
      <sheetName val="Rates"/>
      <sheetName val="0"/>
      <sheetName val="Res-9912"/>
      <sheetName val="附表3-檢核表"/>
      <sheetName val="price"/>
      <sheetName val="XLR_NoRangeSheet"/>
      <sheetName val="資料更新"/>
      <sheetName val="INCOME"/>
      <sheetName val="BALANCE"/>
      <sheetName val="Input"/>
      <sheetName val="表30-15"/>
      <sheetName val="表05-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封面"/>
      <sheetName val="目錄"/>
      <sheetName val="表03"/>
      <sheetName val="表04"/>
      <sheetName val="表05-1"/>
      <sheetName val="表05-2"/>
      <sheetName val="表05-2(續)"/>
      <sheetName val="表06"/>
      <sheetName val="表07-1"/>
      <sheetName val="表07-2"/>
      <sheetName val="表08-1"/>
      <sheetName val="表08-2"/>
      <sheetName val="表09-1"/>
      <sheetName val="表09-2"/>
      <sheetName val="表10-1"/>
      <sheetName val="表10-2"/>
      <sheetName val="表10-3"/>
      <sheetName val="表10-4"/>
      <sheetName val="表11-1"/>
      <sheetName val="表11-2"/>
      <sheetName val="表12-1"/>
      <sheetName val="表12-2"/>
      <sheetName val="表13-1"/>
      <sheetName val="表13-2"/>
      <sheetName val="表14-1"/>
      <sheetName val="表14-2"/>
      <sheetName val="表14-4"/>
      <sheetName val="表16-1-1"/>
      <sheetName val="表16-1-2"/>
      <sheetName val="表16-1-3"/>
      <sheetName val="表16-1-4"/>
      <sheetName val="表16-1-5"/>
      <sheetName val="表16-2-1"/>
      <sheetName val="表16-2-2"/>
      <sheetName val="表16-2-3"/>
      <sheetName val="表19-1-1-1"/>
      <sheetName val="表19-1-1-2"/>
      <sheetName val="表19-1-2 -1"/>
      <sheetName val="表19-1-2-2"/>
      <sheetName val="表19-2-1"/>
      <sheetName val="表19-2-2"/>
      <sheetName val="表19-3-1"/>
      <sheetName val="表19-3-2"/>
      <sheetName val="表20-1"/>
      <sheetName val="表20-2"/>
      <sheetName val="表21-1"/>
      <sheetName val="表21-2"/>
      <sheetName val="表22-1"/>
      <sheetName val="表22-2"/>
      <sheetName val="表22-3"/>
      <sheetName val="表22-4"/>
      <sheetName val="表23-1"/>
      <sheetName val="表23-2"/>
      <sheetName val="表24-1"/>
      <sheetName val="表24-2"/>
      <sheetName val="表25-1"/>
      <sheetName val="表25-2"/>
      <sheetName val="表26-1"/>
      <sheetName val="表26-2"/>
      <sheetName val="表26-3"/>
      <sheetName val="表26-4"/>
      <sheetName val="表26-5"/>
      <sheetName val="表30-1"/>
      <sheetName val="表30-2"/>
      <sheetName val="表30-3"/>
      <sheetName val="表30-3-1"/>
      <sheetName val="表30-3-2"/>
      <sheetName val="表30-3-3"/>
      <sheetName val="表30-4"/>
      <sheetName val="表30-5"/>
      <sheetName val="表30-6"/>
      <sheetName val="表30-7"/>
      <sheetName val="表30-7-1"/>
      <sheetName val="表30-8"/>
      <sheetName val="表30-8-1 "/>
      <sheetName val="表30-8-2"/>
      <sheetName val="表30-8-3"/>
      <sheetName val="表30-9"/>
      <sheetName val="表30-10"/>
      <sheetName val="表30-11"/>
      <sheetName val="表30-12"/>
      <sheetName val="表30-13"/>
      <sheetName val="表30-14"/>
      <sheetName val="表30-15"/>
      <sheetName val="表30-16"/>
      <sheetName val="上市股票及基金beta值計算表"/>
      <sheetName val="上櫃股票beta值計算"/>
      <sheetName val="勾稽表"/>
      <sheetName val="Sheet2"/>
      <sheetName val="IBNR"/>
      <sheetName val="Incd"/>
      <sheetName val="13 - Treaty Result"/>
    </sheetNames>
    <sheetDataSet>
      <sheetData sheetId="0"/>
      <sheetData sheetId="1"/>
      <sheetData sheetId="2"/>
      <sheetData sheetId="3"/>
      <sheetData sheetId="4" refreshError="1">
        <row r="221">
          <cell r="D221">
            <v>0</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refreshError="1"/>
      <sheetData sheetId="89" refreshError="1"/>
      <sheetData sheetId="90" refreshError="1"/>
      <sheetData sheetId="9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封面"/>
      <sheetName val="公司基本資料"/>
      <sheetName val="公司動態基本資料"/>
      <sheetName val="表01"/>
      <sheetName val="表02(資產)"/>
      <sheetName val="表02(資產附表)"/>
      <sheetName val="表02(負債業主權益)"/>
      <sheetName val="表03"/>
      <sheetName val="表04"/>
      <sheetName val="表05(個人契約)"/>
      <sheetName val="表05(團體契約)"/>
      <sheetName val="表06"/>
      <sheetName val="表07(個人契約)"/>
      <sheetName val="表07(團體契約)"/>
      <sheetName val="表08"/>
      <sheetName val="表09"/>
      <sheetName val="表10"/>
      <sheetName val="表11"/>
      <sheetName val="表11(總計)"/>
      <sheetName val="表12"/>
      <sheetName val="表13"/>
      <sheetName val="表13(總計)"/>
      <sheetName val="表14"/>
      <sheetName val="表14(總計)"/>
      <sheetName val="表15"/>
      <sheetName val="表15(合併列示及總計)"/>
      <sheetName val="表16"/>
      <sheetName val="表16(總計)"/>
      <sheetName val="表17"/>
      <sheetName val="表17(總計)"/>
      <sheetName val="表18"/>
      <sheetName val="表18(總計)"/>
      <sheetName val="表19"/>
      <sheetName val="表19-1"/>
      <sheetName val="表20"/>
      <sheetName val="表20(總計)"/>
      <sheetName val="表21"/>
      <sheetName val="格式檢查"/>
      <sheetName val="數學勾稽"/>
      <sheetName val="適法性稽核"/>
      <sheetName val="合理性稽核"/>
      <sheetName val="引申變數"/>
      <sheetName val="代碼資料"/>
      <sheetName val="轉檔資訊"/>
      <sheetName val="表02_資產_"/>
      <sheetName val="表02_資產附表_"/>
      <sheetName val="表02_負債業主權益_"/>
      <sheetName val="表11_總計_"/>
      <sheetName val="表15_合併列示及總計_"/>
      <sheetName val="9602"/>
      <sheetName val="Sheet2"/>
      <sheetName val="Data"/>
      <sheetName val="表06(保費收入)"/>
      <sheetName val="表06(負債)"/>
      <sheetName val="表22"/>
      <sheetName val="Main"/>
      <sheetName val="Cover"/>
      <sheetName val="mappingtable"/>
      <sheetName val="Currency"/>
      <sheetName val="2006(JPY)"/>
      <sheetName val="AIGUS 2Q 2008 (REVISED)"/>
      <sheetName val="參數及變數"/>
      <sheetName val="Sheet3"/>
      <sheetName val="9812"/>
      <sheetName val="dimension"/>
      <sheetName val="89TSO"/>
      <sheetName val="Cal"/>
      <sheetName val="Input"/>
      <sheetName val="Load"/>
      <sheetName val="General"/>
      <sheetName val="KPMG函證控制表總表"/>
      <sheetName val="COI"/>
      <sheetName val="Prem"/>
      <sheetName val="UPRcap"/>
      <sheetName val="Mapping"/>
      <sheetName val="OSLR"/>
      <sheetName val="OSLR Adj"/>
      <sheetName val="Payment"/>
      <sheetName val="F表25-1"/>
      <sheetName val="表10-1"/>
      <sheetName val="表10-2"/>
      <sheetName val="表10-3"/>
      <sheetName val="表23"/>
      <sheetName val="表24"/>
      <sheetName val="表25"/>
      <sheetName val="param"/>
      <sheetName val="Cal_Factor"/>
      <sheetName val="Mxdx"/>
      <sheetName val="1. Main"/>
      <sheetName val="4. Limit Analysis"/>
      <sheetName val="ACTIF"/>
      <sheetName val="Intercal"/>
      <sheetName val="MARGES FI"/>
      <sheetName val="PASSIF"/>
      <sheetName val="89TSO_Table"/>
      <sheetName val="寬限期間扣減"/>
      <sheetName val="互保戶"/>
      <sheetName val="人工計算（每半年更新）"/>
      <sheetName val="ob"/>
      <sheetName val="工作表1"/>
      <sheetName val="Compare"/>
      <sheetName val="IndExp-1996"/>
      <sheetName val="P&amp;L-Act-1997"/>
      <sheetName val="BS-1997"/>
      <sheetName val="財報TB-曆"/>
      <sheetName val="ASSETS_BONDS"/>
      <sheetName val="表07(總計)"/>
      <sheetName val="表13-1"/>
      <sheetName val="TB"/>
      <sheetName val="EXCHANGE RATE"/>
      <sheetName val="100Q2original事務所提供之匯出檔全選貼上值"/>
      <sheetName val="101Q2original事務所提供之匯出檔全選貼上值"/>
      <sheetName val="BNP"/>
      <sheetName val="CTC"/>
      <sheetName val="Dreser"/>
      <sheetName val="Chase Fleming"/>
      <sheetName val="GS"/>
      <sheetName val="ICBC"/>
      <sheetName val="RUG0"/>
      <sheetName val="SSGA"/>
      <sheetName val="BBG"/>
      <sheetName val="損益表(88)"/>
      <sheetName val="壽險業月報表"/>
      <sheetName val="股本"/>
      <sheetName val="表10-2 表報"/>
      <sheetName val="Date"/>
      <sheetName val="COMBINE_IN"/>
      <sheetName val="Control"/>
      <sheetName val="Config"/>
      <sheetName val="Temp"/>
      <sheetName val="DB_Equity"/>
      <sheetName val="9703"/>
      <sheetName val="Tables"/>
      <sheetName val="Highlights"/>
      <sheetName val="F表24"/>
      <sheetName val="F表25-2"/>
      <sheetName val="表26-1"/>
      <sheetName val="PaymentCap"/>
      <sheetName val="PremCap"/>
      <sheetName val="Interest Rates"/>
      <sheetName val="表10-4"/>
      <sheetName val="表10-5"/>
      <sheetName val="表26"/>
      <sheetName val="已收息部分"/>
      <sheetName val="parameter"/>
      <sheetName val="CONTROL ACCOUNT LOAN FR ALLTEL"/>
      <sheetName val="A-2-1"/>
      <sheetName val="A-3-1"/>
      <sheetName val="A-3-2"/>
      <sheetName val="成本底稿"/>
      <sheetName val="市價底稿"/>
      <sheetName val="變動表"/>
      <sheetName val="匯率"/>
      <sheetName val="表06-1"/>
      <sheetName val="表10-3-1"/>
      <sheetName val="表10-6"/>
      <sheetName val="表30-15"/>
      <sheetName val="表26-2"/>
      <sheetName val="操作封面"/>
      <sheetName val="8.限額表"/>
      <sheetName val="備抵(季)"/>
      <sheetName val="現金流量表(工作底稿-列印)"/>
      <sheetName val="SCH15-1"/>
      <sheetName val="Chile Exhibit A"/>
      <sheetName val="現金流量表(工作底稿列印仟元)"/>
      <sheetName val="0601"/>
      <sheetName val="small card 基本資料0216_04"/>
      <sheetName val="A saisir"/>
      <sheetName val="FX rsv"/>
      <sheetName val="Staff"/>
      <sheetName val="外15薪基84"/>
      <sheetName val="專案課(全部)"/>
      <sheetName val="效團當月"/>
      <sheetName val="Sheet1"/>
      <sheetName val="表25-7"/>
      <sheetName val="表13-2"/>
      <sheetName val="歷史CashFlow"/>
      <sheetName val="current on+off"/>
      <sheetName val="分析表_Asset"/>
      <sheetName val="分析表_Income"/>
      <sheetName val="分析表_USD"/>
      <sheetName val="Account Description"/>
      <sheetName val="C計算"/>
      <sheetName val="CL3"/>
      <sheetName val="DBDept"/>
      <sheetName val="Projection"/>
      <sheetName val="Asset Table"/>
      <sheetName val="底稿"/>
      <sheetName val="1"/>
      <sheetName val="2"/>
      <sheetName val="3"/>
      <sheetName val="4"/>
      <sheetName val="5-20%"/>
      <sheetName val="6"/>
      <sheetName val="7"/>
      <sheetName val="8"/>
      <sheetName val="9"/>
      <sheetName val="10"/>
      <sheetName val="11"/>
      <sheetName val="Data Conv"/>
      <sheetName val="Investment Summary"/>
      <sheetName val="Data, Period"/>
      <sheetName val="CD"/>
      <sheetName val="MTM report"/>
      <sheetName val="cover "/>
      <sheetName val="Investment Yield (10)"/>
      <sheetName val="Monthly_Data"/>
      <sheetName val="Access_1"/>
      <sheetName val="表24(UPR)"/>
      <sheetName val="表24(UPR)_USD"/>
      <sheetName val="表25-1(Catastraphic)"/>
      <sheetName val="表25-1(Catastraphic)_USD"/>
      <sheetName val="表25-2(RiskVolatility)"/>
      <sheetName val="表25-2(RiskVolatility)_USD"/>
      <sheetName val="財報TB"/>
      <sheetName val="總表(明細)"/>
      <sheetName val="資料表"/>
      <sheetName val="壽險月報範本檔1"/>
      <sheetName val="Menu"/>
      <sheetName val="parameters"/>
      <sheetName val="DatosCalc"/>
      <sheetName val="Por Concepto"/>
      <sheetName val="DatPpto"/>
      <sheetName val="DatosCalcSocio"/>
      <sheetName val="Link"/>
      <sheetName val="Bond"/>
      <sheetName val="OBU定存"/>
      <sheetName val="MF"/>
      <sheetName val="B-1-1"/>
      <sheetName val="DirIncd"/>
      <sheetName val="DirIncdALAE"/>
      <sheetName val="IBNR(Select)"/>
      <sheetName val="AsmPaid"/>
      <sheetName val="AsmIncd"/>
      <sheetName val="AsmPaidALAE"/>
      <sheetName val="AsmIncdALAE"/>
      <sheetName val="CedPaid"/>
      <sheetName val="CedIncd"/>
      <sheetName val="CedPaidALAE"/>
      <sheetName val="CedIncdALAE"/>
      <sheetName val="損失率法計算IBNR"/>
      <sheetName val="IBNR(Pd_Incd)"/>
      <sheetName val="IBNR合理上下限計算"/>
      <sheetName val="AsmCumPaid"/>
      <sheetName val="CedCumPaid"/>
      <sheetName val="AsmCumPaidALAE"/>
      <sheetName val="CedCumPaidALAE"/>
      <sheetName val="AsmCumIncd"/>
      <sheetName val="CedCumIncd"/>
      <sheetName val="AsmCumIncdALAE"/>
      <sheetName val="CedCumIncdALAE"/>
      <sheetName val="函證程序"/>
      <sheetName val="分公司預估再保費"/>
      <sheetName val="長火自留保費"/>
      <sheetName val="FNV0019明細帳"/>
      <sheetName val="股東權益變動表(列印)"/>
      <sheetName val="CT"/>
      <sheetName val="report"/>
      <sheetName val="report-input"/>
      <sheetName val="02TSO"/>
      <sheetName val="IA1"/>
      <sheetName val="本月試算表"/>
      <sheetName val="OH by Qtr"/>
      <sheetName val="2Q96"/>
      <sheetName val="OH-CODE"/>
      <sheetName val="Expense Schedule (4)"/>
      <sheetName val="Table"/>
      <sheetName val="all_MOP"/>
      <sheetName val="life_MOP"/>
      <sheetName val="06月Equity"/>
      <sheetName val="表02-2"/>
      <sheetName val="表02-6"/>
      <sheetName val="表02-7"/>
      <sheetName val="表02-5"/>
      <sheetName val="表02-3"/>
      <sheetName val="表02-4"/>
      <sheetName val="表01-1"/>
      <sheetName val="Fixed Income (Life Funds)"/>
      <sheetName val="Costs"/>
      <sheetName val="CC80函證程序"/>
      <sheetName val="100.4.01.0010 現金及約當現金變動分析"/>
      <sheetName val="單月"/>
      <sheetName val="匯兌累計"/>
      <sheetName val="已實現損益"/>
      <sheetName val="彙總"/>
      <sheetName val="20150430FX-FREX239C_臺灣銀行遠匯及換"/>
      <sheetName val="評價表"/>
      <sheetName val="依商品種類"/>
      <sheetName val="依交易對手"/>
      <sheetName val="CCS"/>
      <sheetName val="FX Swap"/>
      <sheetName val="NDF"/>
      <sheetName val="FXForward"/>
      <sheetName val="核對申報數"/>
      <sheetName val="表10-3-1 (2)"/>
      <sheetName val="Sheet7"/>
      <sheetName val="eee"/>
      <sheetName val="A_TWCD"/>
      <sheetName val="A_TWWP"/>
      <sheetName val="表30-10"/>
      <sheetName val="表30-13"/>
      <sheetName val="表30-9"/>
      <sheetName val="BS"/>
      <sheetName val="Asset Allocation"/>
      <sheetName val="BrokerName"/>
      <sheetName val="不動產"/>
      <sheetName val="SystemREF"/>
      <sheetName val="Macros"/>
      <sheetName val="表02-1"/>
      <sheetName val="11.年金底稿"/>
      <sheetName val="21.Health底稿"/>
      <sheetName val="10.Life底稿"/>
      <sheetName val="13.UL底稿"/>
      <sheetName val="表05-1"/>
      <sheetName val="Engineering Net Agg"/>
      <sheetName val="VUL"/>
      <sheetName val="HC"/>
      <sheetName val="Input Screen"/>
      <sheetName val="表30-5"/>
      <sheetName val="COMM"/>
      <sheetName val="trans_10"/>
      <sheetName val="trans_15"/>
      <sheetName val="trans_20"/>
      <sheetName val="trans_6"/>
      <sheetName val="BUDGET"/>
      <sheetName val="ACTUAL TO BUDGET"/>
      <sheetName val="DBRate"/>
      <sheetName val="Holding"/>
      <sheetName val="Capital"/>
      <sheetName val="건물"/>
      <sheetName val="U_PER13"/>
      <sheetName val="U_PER14"/>
      <sheetName val="U_PER15"/>
      <sheetName val="台股總表(不含ETF)"/>
      <sheetName val="Controls"/>
      <sheetName val="CDMN490_F"/>
      <sheetName val="CDMN490_M"/>
      <sheetName val="CDMN497_F"/>
      <sheetName val="CDMN497_M"/>
      <sheetName val="CDMN550_F"/>
      <sheetName val="CDMN550_M"/>
      <sheetName val="CDMN650_F"/>
      <sheetName val="CDMN650_M"/>
      <sheetName val="PLAN_CODE"/>
      <sheetName val="Result"/>
      <sheetName val="TB Output(group)"/>
      <sheetName val="Documentation"/>
      <sheetName val="陣列"/>
      <sheetName val="CPIMR9111"/>
      <sheetName val="Data(P)"/>
      <sheetName val="歷史檔 "/>
      <sheetName val="3.股東權益變動表"/>
      <sheetName val="CappedLoss"/>
      <sheetName val="FC_Input"/>
      <sheetName val="PreQ_Input"/>
      <sheetName val="Business"/>
      <sheetName val="Ceded WP"/>
      <sheetName val="misc calcs"/>
      <sheetName val="Credit"/>
      <sheetName val="Interest"/>
      <sheetName val="Investment"/>
      <sheetName val="Life Reserves"/>
      <sheetName val="Premium"/>
      <sheetName val="Req Cap"/>
      <sheetName val="NonLife Reserves"/>
      <sheetName val="Inputs"/>
      <sheetName val="10408分類"/>
      <sheetName val="上市股票及基金beta值計算表"/>
      <sheetName val="上櫃股票beta值計算"/>
      <sheetName val="國內基金"/>
      <sheetName val="成本中心"/>
      <sheetName val="Price List"/>
      <sheetName val="260.0090 產品別銷售明細"/>
      <sheetName val="260.0030 應收票據明細"/>
      <sheetName val="260.0040 應收明細(外銷)"/>
      <sheetName val="260.0101 產品別排名"/>
      <sheetName val="USI_上海__客"/>
      <sheetName val="166101-11.22"/>
      <sheetName val="110.4.01.0100 函證程序"/>
      <sheetName val="930812"/>
      <sheetName val="共通データ"/>
      <sheetName val="設定"/>
      <sheetName val="企业表一"/>
      <sheetName val="M-5A"/>
      <sheetName val="M-5C"/>
      <sheetName val="April-beer"/>
      <sheetName val="OPEN ITEN KEY"/>
      <sheetName val="BY Client &amp; Region Aug"/>
      <sheetName val="Raw Data"/>
      <sheetName val="各公司保費收入與業管費用比率"/>
      <sheetName val="綜合評析"/>
      <sheetName val="各公司資金運用一覽表-1"/>
      <sheetName val="各公司損益彙計一覽表-1"/>
      <sheetName val="各項財務指標1"/>
      <sheetName val="各項財務指標2"/>
      <sheetName val="各公司保單繼續率一覽表"/>
      <sheetName val="各公司資金運用一覽表-2"/>
      <sheetName val="1-5各公司總保費與躉繳保費比較一覽表"/>
      <sheetName val="1-1各公司總保費收入一覽表"/>
      <sheetName val="QR20-1101"/>
      <sheetName val="4.損益表"/>
      <sheetName val="Category"/>
      <sheetName val="合建保證金收付款明細表"/>
      <sheetName val="在建土地"/>
      <sheetName val="總表-現(分類)"/>
      <sheetName val="收盤價"/>
      <sheetName val="表11-2"/>
      <sheetName val="表30-3-1"/>
      <sheetName val="表30-14"/>
      <sheetName val="表16-2-1"/>
      <sheetName val="表30-8"/>
      <sheetName val="表30-7-3"/>
      <sheetName val="表30-7-4"/>
      <sheetName val="表30-3-4"/>
      <sheetName val="表30-3-5"/>
      <sheetName val="表30-3-2"/>
      <sheetName val="表12-2"/>
      <sheetName val="表13-4"/>
      <sheetName val="表30-3-3"/>
      <sheetName val="表30-16"/>
      <sheetName val="表16-2-2"/>
      <sheetName val="表16-2-3"/>
      <sheetName val="for toppan"/>
      <sheetName val="Register"/>
      <sheetName val="NetPaid"/>
      <sheetName val="NetIncd"/>
      <sheetName val="NetPaidALAE"/>
      <sheetName val="NetIncdALAE"/>
      <sheetName val="損失率選定"/>
      <sheetName val="DirCumPaid"/>
      <sheetName val="直接滿期保費"/>
      <sheetName val="Balance"/>
      <sheetName val="DirCumPaidALAE"/>
      <sheetName val="DirCumIncd"/>
      <sheetName val="DirCumIncdALAE"/>
      <sheetName val="NetCumPaid"/>
      <sheetName val="自留滿期保費"/>
      <sheetName val="NetCumIncd"/>
      <sheetName val="NetCumPaidALAE"/>
      <sheetName val="NetCumIncdALAE"/>
      <sheetName val="DirPaid"/>
      <sheetName val="DirPaidALAE"/>
      <sheetName val="AUTOFEED"/>
      <sheetName val="參數不可刪"/>
      <sheetName val="函證對象"/>
      <sheetName val="直接材料"/>
      <sheetName val="100.0022銀行存款明細表"/>
      <sheetName val="100.0010 現金及約當現金變動分析"/>
      <sheetName val="100.4.01.0010 BB100現金及約當現金變動分析"/>
      <sheetName val="基金"/>
      <sheetName val="C2彙整"/>
      <sheetName val="C3彙整"/>
      <sheetName val="申請更正表"/>
      <sheetName val="表27-1"/>
      <sheetName val="表27-2"/>
      <sheetName val="表27-3"/>
      <sheetName val="表28"/>
      <sheetName val="表29"/>
      <sheetName val="Code"/>
      <sheetName val="RBC月份&amp;Check list"/>
      <sheetName val="Pre-report"/>
      <sheetName val="OldBank"/>
      <sheetName val="Section"/>
      <sheetName val="表21 净利润调节表"/>
      <sheetName val="110.0100 函證程序(核閱不執行)-未用"/>
      <sheetName val="110.0011 基金變動表(財)"/>
      <sheetName val="XLR_NoRangeSheet"/>
      <sheetName val="2聯往息(台幣)"/>
      <sheetName val="Total"/>
      <sheetName val="PayrollDetail"/>
      <sheetName val="C1-1"/>
      <sheetName val="C1-2"/>
      <sheetName val="Cover Page"/>
      <sheetName val="轉換"/>
      <sheetName val="各年度IBNR"/>
      <sheetName val="Delete"/>
      <sheetName val="Eng Net Agg - All"/>
      <sheetName val="Information"/>
      <sheetName val="Parm"/>
      <sheetName val="Data1"/>
      <sheetName val="Last year data"/>
      <sheetName val="Summary by Table"/>
      <sheetName val="2015年供应商进货"/>
      <sheetName val="Claim_Data"/>
      <sheetName val="EL_Data"/>
      <sheetName val="Cash Flow"/>
      <sheetName val="土地鑑定表"/>
      <sheetName val="Reported_Res Group"/>
      <sheetName val="발생집계"/>
      <sheetName val="CLN"/>
      <sheetName val="3_3年攤銷攤銷表"/>
      <sheetName val="TG56"/>
      <sheetName val="Basic Data"/>
      <sheetName val="info"/>
      <sheetName val="Canada"/>
      <sheetName val="CREDITS"/>
      <sheetName val="表09-1"/>
      <sheetName val="表12-1"/>
      <sheetName val="表23 (行配後-刪除負債項IDMD準備金)"/>
      <sheetName val="DATA_Output"/>
      <sheetName val="100.0010 現金變動分析"/>
      <sheetName val="10月"/>
      <sheetName val="100.0011 外幣現金及銀行存款明細"/>
      <sheetName val="试算平衡表"/>
      <sheetName val="出荷データ"/>
      <sheetName val="完成データ"/>
      <sheetName val="Sheet5"/>
      <sheetName val="Sheet4"/>
      <sheetName val="產量值-09"/>
      <sheetName val="產量值-01"/>
      <sheetName val="產量值-02"/>
      <sheetName val="產量值-03"/>
      <sheetName val="產量值-04"/>
      <sheetName val="產量值-05"/>
      <sheetName val="產量值-06"/>
      <sheetName val="產量值-07"/>
      <sheetName val="產量值-08"/>
      <sheetName val="產量值-10"/>
      <sheetName val="產量值-11"/>
      <sheetName val="產量值-12"/>
      <sheetName val="銷量值-01"/>
      <sheetName val="銷量值-02"/>
      <sheetName val="銷量值-03"/>
      <sheetName val="銷量值-04"/>
      <sheetName val="銷量值-05"/>
      <sheetName val="銷量值-06"/>
      <sheetName val="銷量值-07"/>
      <sheetName val="銷量值-08"/>
      <sheetName val="銷量值-09"/>
      <sheetName val="銷量值-10"/>
      <sheetName val="銷量值-11"/>
      <sheetName val="銷量值-12"/>
      <sheetName val="9m2w"/>
      <sheetName val="一般資料GF-2-2"/>
      <sheetName val="不可刪除"/>
      <sheetName val="100.0010現金及約當現金變動分析"/>
      <sheetName val="TWD-PTD_Accounting"/>
      <sheetName val="D-1-1"/>
      <sheetName val="ASSIST"/>
      <sheetName val="現金流量表(工作底稿列印)"/>
      <sheetName val="損益表(列印)"/>
      <sheetName val="資產負債表(列印)"/>
      <sheetName val="C2.POS(080)"/>
      <sheetName val="Period"/>
      <sheetName val="廣告費比較表"/>
      <sheetName val="費用比較表"/>
      <sheetName val="研究差異（一）"/>
      <sheetName val="製造差異（一）"/>
      <sheetName val="製造差異（二）"/>
      <sheetName val="製造差異（三）"/>
      <sheetName val="製造差異（四）"/>
      <sheetName val="營業差異（一）"/>
      <sheetName val="營業差異（二）"/>
      <sheetName val="list"/>
      <sheetName val="CAPA분석 360K"/>
      <sheetName val="基"/>
      <sheetName val="發行人信用評等"/>
      <sheetName val="100.0011貨幣資金明細表"/>
      <sheetName val="260.0021 應收帳款明細表"/>
      <sheetName val="260.0030 備抵呆帳損失變動表"/>
      <sheetName val="OAcc-DB"/>
      <sheetName val="AIGUS_2Q_2008_(REVISED)"/>
      <sheetName val="1__Main"/>
      <sheetName val="4__Limit_Analysis"/>
      <sheetName val="MARGES_FI"/>
      <sheetName val="OSLR_Adj"/>
      <sheetName val="EXCHANGE_RATE"/>
      <sheetName val="Chase_Fleming"/>
      <sheetName val="表10-2_表報"/>
      <sheetName val="Interest_Rates"/>
      <sheetName val="CONTROL_ACCOUNT_LOAN_FR_ALLTEL"/>
      <sheetName val="Fixed_Income_(Life_Funds)"/>
      <sheetName val="Asset_Table"/>
      <sheetName val="Data_Conv"/>
      <sheetName val="Investment_Summary"/>
      <sheetName val="Data,_Period"/>
      <sheetName val="MTM_report"/>
      <sheetName val="cover_"/>
      <sheetName val="Investment_Yield_(10)"/>
      <sheetName val="Chile_Exhibit_A"/>
      <sheetName val="Account_Description"/>
      <sheetName val="8_限額表"/>
      <sheetName val="small_card_基本資料0216_04"/>
      <sheetName val="A_saisir"/>
      <sheetName val="FX_rsv"/>
      <sheetName val="OH_by_Qtr"/>
      <sheetName val="current_on+off"/>
      <sheetName val="Expense_Schedule_(4)"/>
      <sheetName val="11_年金底稿"/>
      <sheetName val="21_Health底稿"/>
      <sheetName val="10_Life底稿"/>
      <sheetName val="13_UL底稿"/>
      <sheetName val="Engineering_Net_Agg"/>
      <sheetName val="Input_Screen"/>
      <sheetName val="100_4_01_0010_現金及約當現金變動分析"/>
      <sheetName val="FX_Swap"/>
      <sheetName val="表10-3-1_(2)"/>
      <sheetName val="Asset_Allocation"/>
      <sheetName val="ACTUAL_TO_BUDGET"/>
      <sheetName val="Por_Concepto"/>
      <sheetName val="TB_Output(group)"/>
      <sheetName val="Price_List"/>
      <sheetName val="260_0090_產品別銷售明細"/>
      <sheetName val="260_0030_應收票據明細"/>
      <sheetName val="260_0040_應收明細(外銷)"/>
      <sheetName val="260_0101_產品別排名"/>
      <sheetName val="166101-11_22"/>
      <sheetName val="110_4_01_0100_函證程序"/>
      <sheetName val="OPEN_ITEN_KEY"/>
      <sheetName val="BY_Client_&amp;_Region_Aug"/>
      <sheetName val="Ceded_WP"/>
      <sheetName val="misc_calcs"/>
      <sheetName val="Life_Reserves"/>
      <sheetName val="Req_Cap"/>
      <sheetName val="NonLife_Reserves"/>
      <sheetName val="歷史檔_"/>
      <sheetName val="3_股東權益變動表"/>
      <sheetName val="Raw_Data"/>
      <sheetName val="4_損益表"/>
      <sheetName val="for_toppan"/>
      <sheetName val="RBC月份&amp;Check_list"/>
      <sheetName val="100_0022銀行存款明細表"/>
      <sheetName val="100_0010_現金及約當現金變動分析"/>
      <sheetName val="100_4_01_0010_BB100現金及約當現金變動分析"/>
      <sheetName val="表21_净利润调节表"/>
      <sheetName val="110_0100_函證程序(核閱不執行)-未用"/>
      <sheetName val="110_0011_基金變動表(財)"/>
      <sheetName val="Cash_Flow"/>
      <sheetName val="Reported_Res_Group"/>
      <sheetName val="Cover_Page"/>
      <sheetName val="Eng_Net_Agg_-_All"/>
      <sheetName val="Last_year_data"/>
      <sheetName val="Summary_by_Table"/>
      <sheetName val="表23_(行配後-刪除負債項IDMD準備金)"/>
      <sheetName val="100_0010現金及約當現金變動分析"/>
      <sheetName val="CAPA분석_360K"/>
      <sheetName val="100_0010_現金變動分析"/>
      <sheetName val="100_0011_外幣現金及銀行存款明細"/>
      <sheetName val="100_0011貨幣資金明細表"/>
      <sheetName val="260_0021_應收帳款明細表"/>
      <sheetName val="260_0030_備抵呆帳損失變動表"/>
      <sheetName val="Basic_Data"/>
      <sheetName val="C2_POS(080)"/>
      <sheetName val="AIGUS_2Q_2008_(REVISED)1"/>
      <sheetName val="1__Main1"/>
      <sheetName val="4__Limit_Analysis1"/>
      <sheetName val="MARGES_FI1"/>
      <sheetName val="OSLR_Adj1"/>
      <sheetName val="EXCHANGE_RATE1"/>
      <sheetName val="Chase_Fleming1"/>
      <sheetName val="表10-2_表報1"/>
      <sheetName val="Interest_Rates1"/>
      <sheetName val="CONTROL_ACCOUNT_LOAN_FR_ALLTEL1"/>
      <sheetName val="Fixed_Income_(Life_Funds)1"/>
      <sheetName val="Asset_Table1"/>
      <sheetName val="Data_Conv1"/>
      <sheetName val="Investment_Summary1"/>
      <sheetName val="Data,_Period1"/>
      <sheetName val="MTM_report1"/>
      <sheetName val="cover_1"/>
      <sheetName val="Investment_Yield_(10)1"/>
      <sheetName val="Chile_Exhibit_A1"/>
      <sheetName val="Account_Description1"/>
      <sheetName val="8_限額表1"/>
      <sheetName val="small_card_基本資料0216_041"/>
      <sheetName val="A_saisir1"/>
      <sheetName val="FX_rsv1"/>
      <sheetName val="OH_by_Qtr1"/>
      <sheetName val="current_on+off1"/>
      <sheetName val="Expense_Schedule_(4)1"/>
      <sheetName val="11_年金底稿1"/>
      <sheetName val="21_Health底稿1"/>
      <sheetName val="10_Life底稿1"/>
      <sheetName val="13_UL底稿1"/>
      <sheetName val="Engineering_Net_Agg1"/>
      <sheetName val="Input_Screen1"/>
      <sheetName val="100_4_01_0010_現金及約當現金變動分析1"/>
      <sheetName val="FX_Swap1"/>
      <sheetName val="表10-3-1_(2)1"/>
      <sheetName val="Asset_Allocation1"/>
      <sheetName val="ACTUAL_TO_BUDGET1"/>
      <sheetName val="Por_Concepto1"/>
      <sheetName val="TB_Output(group)1"/>
      <sheetName val="Price_List1"/>
      <sheetName val="260_0090_產品別銷售明細1"/>
      <sheetName val="260_0030_應收票據明細1"/>
      <sheetName val="260_0040_應收明細(外銷)1"/>
      <sheetName val="260_0101_產品別排名1"/>
      <sheetName val="166101-11_221"/>
      <sheetName val="110_4_01_0100_函證程序1"/>
      <sheetName val="OPEN_ITEN_KEY1"/>
      <sheetName val="BY_Client_&amp;_Region_Aug1"/>
      <sheetName val="Ceded_WP1"/>
      <sheetName val="misc_calcs1"/>
      <sheetName val="Life_Reserves1"/>
      <sheetName val="Req_Cap1"/>
      <sheetName val="NonLife_Reserves1"/>
      <sheetName val="歷史檔_1"/>
      <sheetName val="3_股東權益變動表1"/>
      <sheetName val="Raw_Data1"/>
      <sheetName val="4_損益表1"/>
      <sheetName val="for_toppan1"/>
      <sheetName val="RBC月份&amp;Check_list1"/>
      <sheetName val="100_0022銀行存款明細表1"/>
      <sheetName val="100_0010_現金及約當現金變動分析1"/>
      <sheetName val="100_4_01_0010_BB100現金及約當現金變動分析1"/>
      <sheetName val="表21_净利润调节表1"/>
      <sheetName val="110_0100_函證程序(核閱不執行)-未用1"/>
      <sheetName val="110_0011_基金變動表(財)1"/>
      <sheetName val="Cash_Flow1"/>
      <sheetName val="Reported_Res_Group1"/>
      <sheetName val="Cover_Page1"/>
      <sheetName val="Eng_Net_Agg_-_All1"/>
      <sheetName val="Last_year_data1"/>
      <sheetName val="Summary_by_Table1"/>
      <sheetName val="表23_(行配後-刪除負債項IDMD準備金)1"/>
      <sheetName val="100_0010現金及約當現金變動分析1"/>
      <sheetName val="CAPA분석_360K1"/>
      <sheetName val="100_0010_現金變動分析1"/>
      <sheetName val="100_0011_外幣現金及銀行存款明細1"/>
      <sheetName val="100_0011貨幣資金明細表1"/>
      <sheetName val="260_0021_應收帳款明細表1"/>
      <sheetName val="260_0030_備抵呆帳損失變動表1"/>
      <sheetName val="Basic_Data1"/>
      <sheetName val="C2_POS(080)1"/>
      <sheetName val="券商"/>
      <sheetName val="Pool List"/>
      <sheetName val="控管"/>
      <sheetName val="Index"/>
      <sheetName val="LSHK_Cash"/>
      <sheetName val="Facility"/>
      <sheetName val="LSHK_WK_FORECAST"/>
      <sheetName val="Datascreen"/>
      <sheetName val="Summary of Facts"/>
      <sheetName val="Info."/>
      <sheetName val="辦公設備"/>
      <sheetName val="model"/>
      <sheetName val="Core3學員名單"/>
      <sheetName val="費用預算說明"/>
      <sheetName val="Seriatim File 2"/>
      <sheetName val="Lists"/>
      <sheetName val="Division Commentary"/>
      <sheetName val="一銀證券亞洲國外債分類"/>
      <sheetName val="Basic Information"/>
      <sheetName val="Black-Scholes"/>
      <sheetName val="Calc"/>
      <sheetName val="FundMapping"/>
      <sheetName val="Feb 2001"/>
      <sheetName val="費用"/>
      <sheetName val="資本支出"/>
      <sheetName val="人力"/>
      <sheetName val="Macro1"/>
      <sheetName val="編製說明"/>
      <sheetName val="MM120主要供應商分析"/>
      <sheetName val="SD OS Inventory"/>
      <sheetName val="database"/>
      <sheetName val="T1"/>
      <sheetName val="T2"/>
      <sheetName val="T3"/>
      <sheetName val="1999SALE"/>
      <sheetName val="動態日報-子公司"/>
      <sheetName val="130.0211 天津"/>
      <sheetName val="130.0216 律維"/>
      <sheetName val="130.0212 蘇州精密"/>
      <sheetName val="Paramenter "/>
      <sheetName val="FR"/>
      <sheetName val="固定資產現流表"/>
      <sheetName val="使用權資產"/>
      <sheetName val="160001"/>
      <sheetName val="A49"/>
      <sheetName val="41000"/>
      <sheetName val="使用權資產變動表（全部）"/>
      <sheetName val="合併-不動產及設備變動表"/>
      <sheetName val="投資性不動產變動表"/>
      <sheetName val="國內-不動產及設備變動表"/>
      <sheetName val="關島-不動產及設備變動表"/>
      <sheetName val="報廢及出售明細表"/>
      <sheetName val="土地10903"/>
      <sheetName val="房屋10903"/>
      <sheetName val="電腦(機械)設備10903"/>
      <sheetName val="交通及運輸設備10903"/>
      <sheetName val="什項設備10903"/>
      <sheetName val="投資-土地 10903"/>
      <sheetName val="投資-房屋10903"/>
      <sheetName val="Income Statement"/>
      <sheetName val="Ratios"/>
      <sheetName val="Balance Sheet"/>
      <sheetName val="表13_1"/>
      <sheetName val="conversion for sun cost center"/>
      <sheetName val="附件一.其他應收款租賃廠商"/>
      <sheetName val="费用累计表"/>
      <sheetName val="江南"/>
      <sheetName val="BOUNTEOUS"/>
      <sheetName val="M_Data"/>
      <sheetName val="BasicData"/>
      <sheetName val="Lead"/>
      <sheetName val="Assum."/>
      <sheetName val="Distribution"/>
      <sheetName val="分群碼"/>
      <sheetName val="外銷GOBOBVI 1-12 "/>
      <sheetName val="wire"/>
      <sheetName val="Planning"/>
      <sheetName val="E"/>
      <sheetName val="L3"/>
      <sheetName val="M"/>
      <sheetName val="U4"/>
      <sheetName val="U2"/>
      <sheetName val="1月"/>
      <sheetName val="HyperCOA"/>
      <sheetName val="參數"/>
      <sheetName val="借款明細"/>
      <sheetName val="薪資明細表-管"/>
      <sheetName val="PM01-F09"/>
      <sheetName val="BS &amp; P&amp;L"/>
      <sheetName val="環境設定"/>
      <sheetName val="明細"/>
      <sheetName val="信託戶名"/>
      <sheetName val="日常1"/>
      <sheetName val="9909ML95"/>
      <sheetName val="Depn Summary"/>
      <sheetName val="gvl"/>
      <sheetName val="df_ผลรวม"/>
      <sheetName val="df_รหัส"/>
      <sheetName val="df_วัน"/>
      <sheetName val="PL"/>
    </sheetNames>
    <sheetDataSet>
      <sheetData sheetId="0">
        <row r="1">
          <cell r="A1" t="str">
            <v>1111壽險公司月報表</v>
          </cell>
        </row>
      </sheetData>
      <sheetData sheetId="1" refreshError="1"/>
      <sheetData sheetId="2" refreshError="1"/>
      <sheetData sheetId="3" refreshError="1">
        <row r="1">
          <cell r="A1" t="str">
            <v>1111壽險公司月報表</v>
          </cell>
        </row>
        <row r="224">
          <cell r="A224" t="str">
            <v>評價合計</v>
          </cell>
        </row>
      </sheetData>
      <sheetData sheetId="4" refreshError="1">
        <row r="6">
          <cell r="E6">
            <v>0</v>
          </cell>
        </row>
        <row r="43">
          <cell r="A43" t="str">
            <v>科目代號</v>
          </cell>
        </row>
      </sheetData>
      <sheetData sheetId="5" refreshError="1">
        <row r="24">
          <cell r="A24">
            <v>0</v>
          </cell>
        </row>
        <row r="48">
          <cell r="A48" t="str">
            <v>科目代號</v>
          </cell>
        </row>
      </sheetData>
      <sheetData sheetId="6" refreshError="1">
        <row r="7">
          <cell r="E7">
            <v>0</v>
          </cell>
        </row>
        <row r="52">
          <cell r="A52" t="str">
            <v>科目代號</v>
          </cell>
        </row>
      </sheetData>
      <sheetData sheetId="7" refreshError="1">
        <row r="8">
          <cell r="C8">
            <v>0</v>
          </cell>
        </row>
        <row r="50">
          <cell r="A50" t="str">
            <v>科目代號</v>
          </cell>
        </row>
      </sheetData>
      <sheetData sheetId="8">
        <row r="7">
          <cell r="E7">
            <v>0</v>
          </cell>
        </row>
      </sheetData>
      <sheetData sheetId="9"/>
      <sheetData sheetId="10"/>
      <sheetData sheetId="11"/>
      <sheetData sheetId="12">
        <row r="43">
          <cell r="A43" t="str">
            <v>科目代號</v>
          </cell>
        </row>
      </sheetData>
      <sheetData sheetId="13"/>
      <sheetData sheetId="14">
        <row r="52">
          <cell r="A52" t="str">
            <v>科目代號</v>
          </cell>
        </row>
      </sheetData>
      <sheetData sheetId="15" refreshError="1">
        <row r="7">
          <cell r="E7">
            <v>0</v>
          </cell>
        </row>
        <row r="24">
          <cell r="A24">
            <v>0</v>
          </cell>
        </row>
      </sheetData>
      <sheetData sheetId="16" refreshError="1">
        <row r="24">
          <cell r="A24">
            <v>0</v>
          </cell>
        </row>
        <row r="38">
          <cell r="G38">
            <v>0</v>
          </cell>
        </row>
      </sheetData>
      <sheetData sheetId="17">
        <row r="24">
          <cell r="A24">
            <v>0</v>
          </cell>
        </row>
      </sheetData>
      <sheetData sheetId="18" refreshError="1">
        <row r="6">
          <cell r="E6">
            <v>0</v>
          </cell>
        </row>
      </sheetData>
      <sheetData sheetId="19"/>
      <sheetData sheetId="20"/>
      <sheetData sheetId="21" refreshError="1"/>
      <sheetData sheetId="22"/>
      <sheetData sheetId="23" refreshError="1"/>
      <sheetData sheetId="24"/>
      <sheetData sheetId="25" refreshError="1">
        <row r="7">
          <cell r="E7">
            <v>0</v>
          </cell>
        </row>
        <row r="8">
          <cell r="E8">
            <v>0</v>
          </cell>
        </row>
        <row r="9">
          <cell r="E9">
            <v>0</v>
          </cell>
        </row>
        <row r="10">
          <cell r="E10">
            <v>0</v>
          </cell>
        </row>
        <row r="11">
          <cell r="E11">
            <v>0</v>
          </cell>
        </row>
      </sheetData>
      <sheetData sheetId="26">
        <row r="7">
          <cell r="E7">
            <v>0</v>
          </cell>
        </row>
      </sheetData>
      <sheetData sheetId="27" refreshError="1"/>
      <sheetData sheetId="28">
        <row r="7">
          <cell r="E7">
            <v>0</v>
          </cell>
        </row>
      </sheetData>
      <sheetData sheetId="29" refreshError="1"/>
      <sheetData sheetId="30">
        <row r="7">
          <cell r="E7">
            <v>0</v>
          </cell>
        </row>
      </sheetData>
      <sheetData sheetId="31" refreshError="1"/>
      <sheetData sheetId="32">
        <row r="7">
          <cell r="E7">
            <v>0</v>
          </cell>
        </row>
      </sheetData>
      <sheetData sheetId="33" refreshError="1"/>
      <sheetData sheetId="34"/>
      <sheetData sheetId="35" refreshError="1"/>
      <sheetData sheetId="36" refreshError="1"/>
      <sheetData sheetId="37">
        <row r="7">
          <cell r="E7">
            <v>0</v>
          </cell>
        </row>
      </sheetData>
      <sheetData sheetId="38"/>
      <sheetData sheetId="39">
        <row r="7">
          <cell r="E7">
            <v>0</v>
          </cell>
        </row>
      </sheetData>
      <sheetData sheetId="40"/>
      <sheetData sheetId="41" refreshError="1"/>
      <sheetData sheetId="42" refreshError="1"/>
      <sheetData sheetId="43">
        <row r="7">
          <cell r="E7">
            <v>0</v>
          </cell>
        </row>
      </sheetData>
      <sheetData sheetId="44"/>
      <sheetData sheetId="45"/>
      <sheetData sheetId="46"/>
      <sheetData sheetId="47"/>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ow r="6">
          <cell r="E6">
            <v>300982</v>
          </cell>
        </row>
      </sheetData>
      <sheetData sheetId="562"/>
      <sheetData sheetId="563"/>
      <sheetData sheetId="564"/>
      <sheetData sheetId="565">
        <row r="6">
          <cell r="E6">
            <v>300982</v>
          </cell>
        </row>
      </sheetData>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row r="6">
          <cell r="E6">
            <v>300982</v>
          </cell>
        </row>
      </sheetData>
      <sheetData sheetId="715">
        <row r="6">
          <cell r="E6">
            <v>300982</v>
          </cell>
        </row>
      </sheetData>
      <sheetData sheetId="716"/>
      <sheetData sheetId="717"/>
      <sheetData sheetId="718"/>
      <sheetData sheetId="719"/>
      <sheetData sheetId="720">
        <row r="6">
          <cell r="E6">
            <v>300982</v>
          </cell>
        </row>
      </sheetData>
      <sheetData sheetId="721">
        <row r="6">
          <cell r="E6">
            <v>300982</v>
          </cell>
        </row>
      </sheetData>
      <sheetData sheetId="722"/>
      <sheetData sheetId="723"/>
      <sheetData sheetId="724"/>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ow r="6">
          <cell r="E6">
            <v>300982</v>
          </cell>
        </row>
      </sheetData>
      <sheetData sheetId="766">
        <row r="6">
          <cell r="E6">
            <v>300982</v>
          </cell>
        </row>
      </sheetData>
      <sheetData sheetId="767"/>
      <sheetData sheetId="768">
        <row r="6">
          <cell r="E6">
            <v>300982</v>
          </cell>
        </row>
      </sheetData>
      <sheetData sheetId="769"/>
      <sheetData sheetId="770"/>
      <sheetData sheetId="771">
        <row r="6">
          <cell r="E6">
            <v>300982</v>
          </cell>
        </row>
      </sheetData>
      <sheetData sheetId="772"/>
      <sheetData sheetId="773"/>
      <sheetData sheetId="774"/>
      <sheetData sheetId="775"/>
      <sheetData sheetId="776"/>
      <sheetData sheetId="777"/>
      <sheetData sheetId="778"/>
      <sheetData sheetId="779"/>
      <sheetData sheetId="780"/>
      <sheetData sheetId="781"/>
      <sheetData sheetId="782"/>
      <sheetData sheetId="783"/>
      <sheetData sheetId="784"/>
      <sheetData sheetId="785">
        <row r="6">
          <cell r="E6">
            <v>300982</v>
          </cell>
        </row>
      </sheetData>
      <sheetData sheetId="786"/>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m"/>
      <sheetName val="Ls Paid"/>
      <sheetName val="Ls Exp"/>
      <sheetName val="SOR"/>
      <sheetName val="UeprYb"/>
      <sheetName val="UeprYe"/>
      <sheetName val="OslrYb"/>
      <sheetName val="OslrYe"/>
      <sheetName val="PrmYtd"/>
      <sheetName val="UeprData"/>
      <sheetName val="BalOC"/>
      <sheetName val="Treaty Result"/>
      <sheetName val="3"/>
      <sheetName val="表02(負債業主權益)"/>
      <sheetName val="表03"/>
      <sheetName val="表09"/>
      <sheetName val="表11(總計)"/>
      <sheetName val="表01"/>
      <sheetName val="表02(資產附表)"/>
      <sheetName val="表02(資產)"/>
      <sheetName val="表10"/>
      <sheetName val="表15(合併列示及總計)"/>
      <sheetName val="Currency"/>
      <sheetName val="2006(JPY)"/>
      <sheetName val="死利差互抵增提"/>
      <sheetName val="13 - Treaty Result"/>
      <sheetName val="Sheet2"/>
      <sheetName val="表13-1"/>
      <sheetName val="S56 checks-COB"/>
      <sheetName val="A-2-1"/>
      <sheetName val="A-3-1"/>
      <sheetName val="A-3-2"/>
      <sheetName val="成本底稿"/>
      <sheetName val="市價底稿"/>
      <sheetName val="變動表"/>
      <sheetName val="Fire"/>
      <sheetName val="3.股東權益變動表"/>
      <sheetName val="表05-1"/>
      <sheetName val="7.1"/>
      <sheetName val="DB_Equity"/>
      <sheetName val="data"/>
      <sheetName val="mappingtable"/>
      <sheetName val="IndExp-1996"/>
      <sheetName val="P&amp;L-Act-1997"/>
      <sheetName val="BS-1997"/>
      <sheetName val="細目"/>
      <sheetName val="試算表"/>
      <sheetName val="股東權益變動表(列印)"/>
      <sheetName val="Asset Table"/>
      <sheetName val="FNV0019明細帳"/>
      <sheetName val="U_PER13"/>
      <sheetName val="U_PER14"/>
      <sheetName val="U_PER15"/>
      <sheetName val="Code"/>
      <sheetName val="Sheet1"/>
      <sheetName val="Ls_Paid"/>
      <sheetName val="Ls_Exp"/>
      <sheetName val="Treaty_Result"/>
      <sheetName val="S56_checks-COB"/>
      <sheetName val="利息收入"/>
      <sheetName val="Engineering Net Agg"/>
      <sheetName val="表01-1"/>
      <sheetName val="表02-1"/>
      <sheetName val="表02-2"/>
      <sheetName val="表02-3"/>
      <sheetName val="表02-4"/>
      <sheetName val="表02-5"/>
      <sheetName val="表02-6"/>
      <sheetName val="表02-7"/>
      <sheetName val="Reported_Res Group"/>
      <sheetName val="D-1-1"/>
      <sheetName val="MAI_MT"/>
      <sheetName val="表07(總計)"/>
      <sheetName val="表06"/>
    </sheetNames>
    <sheetDataSet>
      <sheetData sheetId="0" refreshError="1">
        <row r="3">
          <cell r="D3" t="str">
            <v>May 31, 2001</v>
          </cell>
        </row>
      </sheetData>
      <sheetData sheetId="1"/>
      <sheetData sheetId="2"/>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sheetData sheetId="56"/>
      <sheetData sheetId="57"/>
      <sheetData sheetId="58"/>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REF"/>
      <sheetName val="表01-1"/>
      <sheetName val="表02-4"/>
      <sheetName val="表02-6"/>
      <sheetName val="表02-7"/>
      <sheetName val="表02-5"/>
      <sheetName val="表02-1"/>
      <sheetName val="表02-2"/>
      <sheetName val="表02-3"/>
      <sheetName val="不動產"/>
      <sheetName val="表13-1"/>
      <sheetName val="表07(總計)"/>
      <sheetName val="Book1"/>
      <sheetName val="表15(合併列示及總計)"/>
      <sheetName val="表02(資產)"/>
      <sheetName val="表03"/>
      <sheetName val="表02(負債業主權益)"/>
      <sheetName val="表01"/>
      <sheetName val="表02(資產附表)"/>
      <sheetName val="表09"/>
      <sheetName val="表11(總計)"/>
      <sheetName val="表10"/>
      <sheetName val="表06"/>
      <sheetName val="表10-2"/>
      <sheetName val="Prem"/>
      <sheetName val="1998 Ind. ex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封面"/>
      <sheetName val="目錄"/>
      <sheetName val="表01-1"/>
      <sheetName val="表01-2"/>
      <sheetName val="表01-3"/>
      <sheetName val="表01-4"/>
      <sheetName val="表01-5"/>
      <sheetName val="表01-6"/>
      <sheetName val="表02-1"/>
      <sheetName val="表02-2"/>
      <sheetName val="表02-3"/>
      <sheetName val="表02-4"/>
      <sheetName val="表02-5"/>
      <sheetName val="表02-6"/>
      <sheetName val="表02-7"/>
      <sheetName val="Form2_2B"/>
      <sheetName val="表02(負債業主權益)"/>
      <sheetName val="表03"/>
      <sheetName val="表09"/>
      <sheetName val="表11(總計)"/>
      <sheetName val="表01"/>
      <sheetName val="表02(資產附表)"/>
      <sheetName val="表02(資產)"/>
      <sheetName val="表10"/>
      <sheetName val="表15(合併列示及總計)"/>
      <sheetName val="3.股東權益變動表"/>
      <sheetName val="Sheet1"/>
      <sheetName val="基金"/>
      <sheetName val="Sheet2"/>
      <sheetName val="申報書-17頁"/>
      <sheetName val="TB Output(group)"/>
      <sheetName val="Holidays"/>
      <sheetName val="210"/>
      <sheetName val="EXCHANGE RATE"/>
      <sheetName val="BNP"/>
      <sheetName val="CTC"/>
      <sheetName val="Dreser"/>
      <sheetName val="Chase Fleming"/>
      <sheetName val="GS"/>
      <sheetName val="ICBC"/>
      <sheetName val="RUG0"/>
      <sheetName val="SSGA"/>
      <sheetName val="1998 Ind. exp"/>
      <sheetName val="成本底稿"/>
      <sheetName val="市價底稿"/>
      <sheetName val="變動表"/>
      <sheetName val="9303N"/>
      <sheetName val="9304N"/>
      <sheetName val="9305N"/>
      <sheetName val="9306N"/>
      <sheetName val="9307N"/>
      <sheetName val="9308N"/>
      <sheetName val="9309N"/>
      <sheetName val="9310N"/>
      <sheetName val="9311N"/>
      <sheetName val="9312N (2)"/>
      <sheetName val="預定利率"/>
      <sheetName val="Prem"/>
      <sheetName val="明細表"/>
      <sheetName val="IndExp-1996"/>
      <sheetName val="P&amp;L-Act-1997"/>
      <sheetName val="BS-1997"/>
      <sheetName val="Compare"/>
      <sheetName val="AccumulateData"/>
      <sheetName val="MonthData"/>
      <sheetName val="不動產"/>
      <sheetName val="GLS306"/>
      <sheetName val="GLS333"/>
      <sheetName val="A11.15 附件cashflow(國壽)"/>
      <sheetName val="A-2-1"/>
      <sheetName val="A-3-1"/>
      <sheetName val="A-3-2"/>
      <sheetName val="89年下"/>
      <sheetName val="保費收入"/>
      <sheetName val="CTPL-12"/>
      <sheetName val="表07(總計)"/>
      <sheetName val="表06"/>
      <sheetName val="Hyperion"/>
      <sheetName val="Assumptions"/>
      <sheetName val="Risk Transfer"/>
      <sheetName val="Risk Finance"/>
      <sheetName val="Risk Management"/>
      <sheetName val="HY Public Only"/>
      <sheetName val="A1Data"/>
      <sheetName val="Fanta Honeydew"/>
      <sheetName val="Fanta pineapple"/>
      <sheetName val="02TSO"/>
      <sheetName val="13 - Treaty Result"/>
      <sheetName val="整理"/>
      <sheetName val="試算表"/>
      <sheetName val="HB1"/>
      <sheetName val="DBDept"/>
      <sheetName val="(Sum-F1)"/>
      <sheetName val="表05-1"/>
      <sheetName val="基本資料"/>
      <sheetName val="BS EX-RATE 2000.11 "/>
      <sheetName val="AIA"/>
      <sheetName val="FNV0019明細帳"/>
      <sheetName val="3_股東權益變動表"/>
      <sheetName val="1998_Ind__exp"/>
      <sheetName val="TB_Output(group)"/>
      <sheetName val="EXCHANGE_RATE"/>
      <sheetName val="Chase_Fleming"/>
      <sheetName val="9312N_(2)"/>
      <sheetName val="GDRY1(A)"/>
      <sheetName val="GDRY2(A)"/>
      <sheetName val="GDRQ1(A)"/>
      <sheetName val="GDRQ2(A)"/>
      <sheetName val="NP"/>
      <sheetName val="RV"/>
      <sheetName val="表13-1"/>
      <sheetName val="GMAP"/>
      <sheetName val="Summary"/>
      <sheetName val="General Parameters"/>
      <sheetName val="input"/>
      <sheetName val="TB"/>
      <sheetName val="GAAP"/>
      <sheetName val="Assump"/>
      <sheetName val="A11_15_附件cashflow(國壽)"/>
      <sheetName val="DATA"/>
      <sheetName val="#REF"/>
      <sheetName val="Parameters"/>
      <sheetName val="Account Description"/>
      <sheetName val="明細"/>
      <sheetName val="AB表"/>
      <sheetName val="U_PER13"/>
      <sheetName val="U_PER14"/>
      <sheetName val="U_PER15"/>
      <sheetName val="Summary_ISA"/>
      <sheetName val="Summary_ISB"/>
      <sheetName val="89TSO"/>
      <sheetName val="Cal"/>
      <sheetName val="Load"/>
      <sheetName val="Calc_TM"/>
      <sheetName val="General"/>
      <sheetName val="Rapprochement"/>
      <sheetName val="Data source"/>
      <sheetName val="XLR_NoRangeSheet"/>
      <sheetName val="Pre-report"/>
      <sheetName val="Mapping"/>
      <sheetName val="COI"/>
      <sheetName val="UPRcap"/>
      <sheetName val="OSLR"/>
      <sheetName val="OSLR Adj"/>
      <sheetName val="Payment"/>
      <sheetName val="F表25-1"/>
      <sheetName val="資料規則表"/>
      <sheetName val="Asset Table"/>
      <sheetName val="CA_58"/>
      <sheetName val="Core3學員名單"/>
      <sheetName val="未分配盈餘明細表-17頁"/>
      <sheetName val="A2"/>
      <sheetName val="CL3"/>
      <sheetName val="GP3"/>
      <sheetName val="保費"/>
      <sheetName val="再保費支出"/>
      <sheetName val="個人壽險GP"/>
      <sheetName val="LOSS"/>
      <sheetName val="特定事故傷害"/>
      <sheetName val="BURN"/>
      <sheetName val="自留滿期保費"/>
      <sheetName val="長期傷害險UPR"/>
      <sheetName val="計提"/>
      <sheetName val="再保費收入_再保給付"/>
      <sheetName val="投資"/>
      <sheetName val="重大事故收回轉提責準"/>
      <sheetName val="再保攤回"/>
      <sheetName val="長期傷害險"/>
      <sheetName val="理賠"/>
      <sheetName val="保費不足_短年期"/>
      <sheetName val="保費不足"/>
      <sheetName val="已報未付"/>
      <sheetName val="MappingTable"/>
      <sheetName val="Setting"/>
      <sheetName val="財報TB-曆"/>
      <sheetName val="Entity"/>
      <sheetName val="分析表_Asset"/>
      <sheetName val="分析表_Income"/>
      <sheetName val="分析表_USD"/>
      <sheetName val="表27工作底稿"/>
      <sheetName val="Datascreen"/>
      <sheetName val="Summary of Facts"/>
      <sheetName val="2. Client Data Fields"/>
      <sheetName val="1. System Information"/>
    </sheetNames>
    <sheetDataSet>
      <sheetData sheetId="0">
        <row r="23">
          <cell r="B23" t="str">
            <v>註：本聲明書請於簽章後製成電子檔(.pdf),並請以另存新檔傳送,本表編檔格式如公司代號-092-01-1.pdf</v>
          </cell>
        </row>
      </sheetData>
      <sheetData sheetId="1">
        <row r="44">
          <cell r="A44" t="str">
            <v>註:</v>
          </cell>
        </row>
      </sheetData>
      <sheetData sheetId="2" refreshError="1">
        <row r="19">
          <cell r="A19" t="str">
            <v>註:</v>
          </cell>
        </row>
        <row r="23">
          <cell r="B23" t="str">
            <v>註：本聲明書請於簽章後製成電子檔(.pdf),並請以另存新檔傳送,本表編檔格式如公司代號-092-01-1.pdf</v>
          </cell>
        </row>
      </sheetData>
      <sheetData sheetId="3">
        <row r="29">
          <cell r="A29" t="str">
            <v>註：</v>
          </cell>
        </row>
      </sheetData>
      <sheetData sheetId="4">
        <row r="30">
          <cell r="A30" t="str">
            <v>註：</v>
          </cell>
        </row>
      </sheetData>
      <sheetData sheetId="5">
        <row r="16">
          <cell r="A16">
            <v>11</v>
          </cell>
        </row>
      </sheetData>
      <sheetData sheetId="6">
        <row r="18">
          <cell r="A18">
            <v>13</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封面"/>
      <sheetName val="公司動態基本資料"/>
      <sheetName val="公司基本資料"/>
      <sheetName val="表01"/>
      <sheetName val="表02(資產)"/>
      <sheetName val="表02(資產附表)"/>
      <sheetName val="表02(負債業主權益)"/>
      <sheetName val="表03"/>
      <sheetName val="表04"/>
      <sheetName val="表04-1"/>
      <sheetName val="表04-2"/>
      <sheetName val="表04-3"/>
      <sheetName val="表05"/>
      <sheetName val="表06"/>
      <sheetName val="表07"/>
      <sheetName val="表07(總計)"/>
      <sheetName val="表08"/>
      <sheetName val="表09"/>
      <sheetName val="適法性稽核"/>
      <sheetName val="表09(總計)"/>
      <sheetName val="表10"/>
      <sheetName val="表10(總計)"/>
      <sheetName val="表11"/>
      <sheetName val="表11(合併列示及總計)"/>
      <sheetName val="表12"/>
      <sheetName val="表12(總計)"/>
      <sheetName val="表13"/>
      <sheetName val="表13(總計)"/>
      <sheetName val="表14"/>
      <sheetName val="表14(總計)"/>
      <sheetName val="表15"/>
      <sheetName val="表15-1"/>
      <sheetName val="表15圖示"/>
      <sheetName val="表16"/>
      <sheetName val="表16(總計)"/>
      <sheetName val="表17"/>
      <sheetName val="格式檢查"/>
      <sheetName val="數學勾稽"/>
      <sheetName val="合理性稽核"/>
      <sheetName val="引申變數"/>
      <sheetName val="代碼資料"/>
      <sheetName val="轉檔資訊"/>
      <sheetName val="CompD"/>
      <sheetName val="表01-1"/>
      <sheetName val="表02-1"/>
      <sheetName val="表02-2"/>
      <sheetName val="表02-3"/>
      <sheetName val="表02-4"/>
      <sheetName val="表02-5"/>
      <sheetName val="表02-6"/>
      <sheetName val="表02-7"/>
      <sheetName val="Sheet2"/>
      <sheetName val="表11(總計)"/>
      <sheetName val="表15(合併列示及總計)"/>
      <sheetName val="Sheet1"/>
      <sheetName val="sch15-1(Sep03)"/>
      <sheetName val="表07-2"/>
      <sheetName val="Summary"/>
      <sheetName val="死利差互抵增提"/>
      <sheetName val="A1Data"/>
      <sheetName val="Adj"/>
      <sheetName val="表13-1"/>
      <sheetName val="9501"/>
      <sheetName val="CreditRate"/>
      <sheetName val="Prophet"/>
      <sheetName val="表9"/>
      <sheetName val="Index"/>
      <sheetName val="TBForm"/>
      <sheetName val="1205-表28 "/>
      <sheetName val="Input Actual"/>
      <sheetName val="Input Prior"/>
      <sheetName val="月報簡表"/>
      <sheetName val="Main"/>
      <sheetName val="P87426_Interest Credit"/>
      <sheetName val="P87428_Interest Credit"/>
      <sheetName val="P66058"/>
      <sheetName val="P66059"/>
      <sheetName val="P87427_Interest Credit"/>
      <sheetName val="P87429_Interest Credit"/>
      <sheetName val="P87430_Universal"/>
      <sheetName val="P87431"/>
      <sheetName val="P87432_Universal"/>
      <sheetName val="P87433"/>
      <sheetName val="P89957_GIMD(TSY)"/>
      <sheetName val="P89958"/>
      <sheetName val="P89959_GIMD(MBS)"/>
      <sheetName val="P89960"/>
      <sheetName val="P89975"/>
      <sheetName val="P89976"/>
      <sheetName val="P89977"/>
      <sheetName val="申報書-17頁"/>
      <sheetName val="初年損data"/>
      <sheetName val="General Parameters"/>
      <sheetName val="清單選項"/>
      <sheetName val="表12-1"/>
      <sheetName val="AB表"/>
      <sheetName val="不動產"/>
      <sheetName val="Temp"/>
      <sheetName val="SCR_UPR"/>
      <sheetName val="data_它項理賠準備"/>
      <sheetName val="E"/>
      <sheetName val="X"/>
      <sheetName val="新增商品資料"/>
      <sheetName val="ListData"/>
      <sheetName val="Treasury Ticket"/>
      <sheetName val="3.每日收盤維護"/>
      <sheetName val="BS EX-RATE 2000.11 "/>
      <sheetName val="Config"/>
      <sheetName val="Control"/>
      <sheetName val="Documentation"/>
      <sheetName val="B-1-1"/>
      <sheetName val="Account Description"/>
      <sheetName val="LT"/>
      <sheetName val="CT"/>
      <sheetName val="W"/>
      <sheetName val="基金"/>
      <sheetName val="K001"/>
      <sheetName val="0-2.資料聯"/>
      <sheetName val="0-1.基本資料"/>
      <sheetName val="表06-3"/>
      <sheetName val="9404定存債券"/>
      <sheetName val="Figures"/>
      <sheetName val="分公司預估再保費"/>
      <sheetName val="長火自留保費"/>
      <sheetName val="Budget"/>
      <sheetName val="Data2003"/>
      <sheetName val="Pre-report"/>
      <sheetName val="Mapping"/>
      <sheetName val="Interest rate"/>
      <sheetName val="Query_Trad_IF"/>
      <sheetName val="Query_Trad_RPU"/>
      <sheetName val="Query_VUL"/>
      <sheetName val="9206國泰世紀月報"/>
      <sheetName val="TB Output"/>
      <sheetName val="Score Card"/>
      <sheetName val="Info"/>
      <sheetName val="3.股東權益變動表"/>
      <sheetName val="Parameters"/>
      <sheetName val="Tables"/>
      <sheetName val="預定利率"/>
      <sheetName val="check"/>
      <sheetName val="TSO_100"/>
      <sheetName val="GLS306"/>
      <sheetName val="Prem"/>
      <sheetName val="IA1"/>
      <sheetName val="plan"/>
      <sheetName val="0601"/>
      <sheetName val="A11.15 附件cashflow(國壽)"/>
      <sheetName val="URA"/>
      <sheetName val="TB"/>
      <sheetName val="表05(個人契約)"/>
      <sheetName val="FX_Swap"/>
      <sheetName val="Holidays"/>
      <sheetName val="Product Family"/>
      <sheetName val="assump"/>
      <sheetName val="未入帳分錄(財務部預估)"/>
      <sheetName val="PL"/>
      <sheetName val="Data"/>
      <sheetName val="zsdr82 Tab."/>
      <sheetName val="香港分公司-STOCK"/>
      <sheetName val="科目库"/>
      <sheetName val="COMM"/>
      <sheetName val="trans_10"/>
      <sheetName val="trans_15"/>
      <sheetName val="trans_20"/>
      <sheetName val="trans_6"/>
      <sheetName val="股權變動表"/>
      <sheetName val="6%. 8%佔率"/>
      <sheetName val="行動方案-稽核室(92年)"/>
      <sheetName val="Links"/>
      <sheetName val="Mapping tables"/>
      <sheetName val="CONTROL ACCOUNT LOAN FR ALLTEL"/>
      <sheetName val="values"/>
      <sheetName val="Input_Actual"/>
      <sheetName val="Input_Prior"/>
      <sheetName val="TM"/>
      <sheetName val="Table"/>
      <sheetName val="異動"/>
      <sheetName val="A2"/>
      <sheetName val="Reported_Res Group"/>
      <sheetName val="表1"/>
      <sheetName val="agm STARR Bal"/>
      <sheetName val="dbase"/>
      <sheetName val="FS清单"/>
      <sheetName val="Hyperion"/>
      <sheetName val="DM"/>
      <sheetName val="NR"/>
      <sheetName val="NP"/>
      <sheetName val="EDI"/>
      <sheetName val="MER_EDW Map to PSoft"/>
      <sheetName val="資料規則表"/>
      <sheetName val="Cardif Leven Belgique"/>
      <sheetName val="TBFin KLVFG"/>
      <sheetName val="DBDept"/>
      <sheetName val="股東可扣抵稅額查核說明(簡式)"/>
      <sheetName val="Variance"/>
      <sheetName val="API"/>
      <sheetName val="Inv"/>
      <sheetName val="Menu"/>
      <sheetName val="02TSO"/>
      <sheetName val="RV"/>
      <sheetName val="Base"/>
      <sheetName val="Input"/>
      <sheetName val="Rapprochement"/>
      <sheetName val="XREF"/>
      <sheetName val="201209"/>
      <sheetName val="B4"/>
      <sheetName val="B3"/>
      <sheetName val="income_tax"/>
      <sheetName val="income_tax_06"/>
      <sheetName val="sales_tax"/>
      <sheetName val="sales_tax_06"/>
      <sheetName val="vat_input"/>
      <sheetName val="vat_output"/>
      <sheetName val="vat_input_transfer_out"/>
      <sheetName val="vat_paid"/>
      <sheetName val="进场保证金1"/>
      <sheetName val="其他應收款"/>
      <sheetName val="應付費用及其他應付款"/>
      <sheetName val="現金及約當現金"/>
      <sheetName val="管總費用"/>
      <sheetName val="備供出售金融資產-流動"/>
      <sheetName val="Statement of Ops 1"/>
      <sheetName val="表21 净利润调节表"/>
      <sheetName val="科目?"/>
      <sheetName val="2350-May'03"/>
      <sheetName val="L3-1 AR ageing list"/>
      <sheetName val="PRC 15"/>
      <sheetName val="9611"/>
      <sheetName val="9609"/>
      <sheetName val="9610"/>
      <sheetName val="9706"/>
      <sheetName val="9704"/>
      <sheetName val="9708"/>
      <sheetName val="9705"/>
      <sheetName val="9701"/>
      <sheetName val="9612"/>
      <sheetName val="企业表一"/>
      <sheetName val="M-5A"/>
      <sheetName val="M-5C"/>
      <sheetName val="84IS"/>
      <sheetName val="科目_"/>
      <sheetName val="價格"/>
      <sheetName val="rev03kh"/>
      <sheetName val="12月維修板"/>
      <sheetName val="USI_上海__客"/>
      <sheetName val="基"/>
      <sheetName val="股東權益變動表(列印)"/>
      <sheetName val="現金流量表(列印)"/>
      <sheetName val="#REF"/>
      <sheetName val="9401"/>
      <sheetName val="本月死差_不分通路_累計_"/>
      <sheetName val="專案課(全部)"/>
      <sheetName val="已收息部分"/>
      <sheetName val="表12(9102) "/>
      <sheetName val="试算平衡表"/>
      <sheetName val="產_表05"/>
      <sheetName val="產_表04-1"/>
      <sheetName val="HY Public Only"/>
      <sheetName val="AIA"/>
      <sheetName val="CLN"/>
      <sheetName val="MOP_團體險"/>
      <sheetName val="LAS"/>
      <sheetName val="表07_總計_"/>
      <sheetName val="ScaleFac"/>
      <sheetName val="ICOS&amp;IBNR_Data"/>
      <sheetName val="國內外未適格"/>
      <sheetName val="Coca-Cola"/>
      <sheetName val="Input_Actual2"/>
      <sheetName val="Input_Prior2"/>
      <sheetName val="Interest_rate1"/>
      <sheetName val="BS_EX-RATE_2000_11_1"/>
      <sheetName val="Account_Description1"/>
      <sheetName val="1205-表28_1"/>
      <sheetName val="TB_Output1"/>
      <sheetName val="Score_Card1"/>
      <sheetName val="3_股東權益變動表1"/>
      <sheetName val="General_Parameters1"/>
      <sheetName val="0-2_資料聯1"/>
      <sheetName val="0-1_基本資料1"/>
      <sheetName val="P87426_Interest_Credit1"/>
      <sheetName val="P87428_Interest_Credit1"/>
      <sheetName val="P87427_Interest_Credit1"/>
      <sheetName val="P87429_Interest_Credit1"/>
      <sheetName val="Treasury_Ticket1"/>
      <sheetName val="3_每日收盤維護1"/>
      <sheetName val="A11_15_附件cashflow(國壽)1"/>
      <sheetName val="Product_Family1"/>
      <sheetName val="zsdr82_Tab_1"/>
      <sheetName val="6%__8%佔率1"/>
      <sheetName val="Mapping_tables1"/>
      <sheetName val="CONTROL_ACCOUNT_LOAN_FR_ALLTEL1"/>
      <sheetName val="Reported_Res_Group1"/>
      <sheetName val="Input_Actual1"/>
      <sheetName val="Input_Prior1"/>
      <sheetName val="Interest_rate"/>
      <sheetName val="BS_EX-RATE_2000_11_"/>
      <sheetName val="Account_Description"/>
      <sheetName val="1205-表28_"/>
      <sheetName val="TB_Output"/>
      <sheetName val="Score_Card"/>
      <sheetName val="3_股東權益變動表"/>
      <sheetName val="General_Parameters"/>
      <sheetName val="0-2_資料聯"/>
      <sheetName val="0-1_基本資料"/>
      <sheetName val="P87426_Interest_Credit"/>
      <sheetName val="P87428_Interest_Credit"/>
      <sheetName val="P87427_Interest_Credit"/>
      <sheetName val="P87429_Interest_Credit"/>
      <sheetName val="Treasury_Ticket"/>
      <sheetName val="3_每日收盤維護"/>
      <sheetName val="A11_15_附件cashflow(國壽)"/>
      <sheetName val="Product_Family"/>
      <sheetName val="zsdr82_Tab_"/>
      <sheetName val="6%__8%佔率"/>
      <sheetName val="Mapping_tables"/>
      <sheetName val="CONTROL_ACCOUNT_LOAN_FR_ALLTEL"/>
      <sheetName val="Reported_Res_Group"/>
      <sheetName val="Input_Actual4"/>
      <sheetName val="Input_Prior4"/>
      <sheetName val="Interest_rate3"/>
      <sheetName val="BS_EX-RATE_2000_11_3"/>
      <sheetName val="Account_Description3"/>
      <sheetName val="1205-表28_3"/>
      <sheetName val="TB_Output3"/>
      <sheetName val="Score_Card3"/>
      <sheetName val="3_股東權益變動表3"/>
      <sheetName val="General_Parameters3"/>
      <sheetName val="0-2_資料聯3"/>
      <sheetName val="0-1_基本資料3"/>
      <sheetName val="P87426_Interest_Credit3"/>
      <sheetName val="P87428_Interest_Credit3"/>
      <sheetName val="P87427_Interest_Credit3"/>
      <sheetName val="P87429_Interest_Credit3"/>
      <sheetName val="Treasury_Ticket3"/>
      <sheetName val="3_每日收盤維護3"/>
      <sheetName val="A11_15_附件cashflow(國壽)3"/>
      <sheetName val="Product_Family3"/>
      <sheetName val="zsdr82_Tab_3"/>
      <sheetName val="6%__8%佔率3"/>
      <sheetName val="Mapping_tables3"/>
      <sheetName val="CONTROL_ACCOUNT_LOAN_FR_ALLTEL3"/>
      <sheetName val="Reported_Res_Group3"/>
      <sheetName val="Input_Actual3"/>
      <sheetName val="Input_Prior3"/>
      <sheetName val="Interest_rate2"/>
      <sheetName val="BS_EX-RATE_2000_11_2"/>
      <sheetName val="Account_Description2"/>
      <sheetName val="1205-表28_2"/>
      <sheetName val="TB_Output2"/>
      <sheetName val="Score_Card2"/>
      <sheetName val="3_股東權益變動表2"/>
      <sheetName val="General_Parameters2"/>
      <sheetName val="0-2_資料聯2"/>
      <sheetName val="0-1_基本資料2"/>
      <sheetName val="P87426_Interest_Credit2"/>
      <sheetName val="P87428_Interest_Credit2"/>
      <sheetName val="P87427_Interest_Credit2"/>
      <sheetName val="P87429_Interest_Credit2"/>
      <sheetName val="Treasury_Ticket2"/>
      <sheetName val="3_每日收盤維護2"/>
      <sheetName val="A11_15_附件cashflow(國壽)2"/>
      <sheetName val="Product_Family2"/>
      <sheetName val="zsdr82_Tab_2"/>
      <sheetName val="6%__8%佔率2"/>
      <sheetName val="Mapping_tables2"/>
      <sheetName val="CONTROL_ACCOUNT_LOAN_FR_ALLTEL2"/>
      <sheetName val="Reported_Res_Group2"/>
      <sheetName val="agm_STARR_Bal"/>
      <sheetName val="MER_EDW_Map_to_PSoft"/>
      <sheetName val="Cardif_Leven_Belgique"/>
      <sheetName val="TBFin_KLVFG"/>
      <sheetName val="Statement_of_Ops_1"/>
      <sheetName val="表21_净利润调节表"/>
      <sheetName val="L3-1_AR_ageing_list"/>
      <sheetName val="PRC_15"/>
      <sheetName val="表21-2"/>
      <sheetName val="COGS"/>
      <sheetName val="RR matured"/>
      <sheetName val="保費收入"/>
      <sheetName val="共機J"/>
      <sheetName val="opsi"/>
      <sheetName val="Measure"/>
      <sheetName val="FSJ"/>
      <sheetName val="List"/>
      <sheetName val="Core3學員名單"/>
      <sheetName val="VAR"/>
      <sheetName val="ISO12"/>
      <sheetName val="930812"/>
      <sheetName val="PopCache"/>
      <sheetName val="表12(9102)_"/>
      <sheetName val="HY_Public_Only"/>
      <sheetName val="ZeroRate"/>
      <sheetName val="成品編號進倉"/>
      <sheetName val="環境設定"/>
      <sheetName val="Precio"/>
      <sheetName val="HUB"/>
      <sheetName val="4W製成品"/>
      <sheetName val="IE"/>
      <sheetName val="ALT國外材資料庫"/>
      <sheetName val="ALT國內材資料庫"/>
      <sheetName val="validation"/>
      <sheetName val="表21_净利润调节表1"/>
      <sheetName val="Statement_of_Ops_11"/>
      <sheetName val="L3-1_AR_ageing_list1"/>
      <sheetName val="PRC_151"/>
      <sheetName val="350.0005 關係人彙總表"/>
      <sheetName val="01"/>
      <sheetName val="100.0021 中国建设银行"/>
      <sheetName val="100.0023 招商银行"/>
      <sheetName val="100.0024 中国工商银行"/>
      <sheetName val="100.0025中国农业银行灌南支行"/>
      <sheetName val="100.0010 變動分析"/>
      <sheetName val="100.0020現金及銀行存款明細表"/>
      <sheetName val="100.0010 現金及約當現金變動分析"/>
      <sheetName val="100.0022 中国银行"/>
      <sheetName val="9300-INV"/>
      <sheetName val="zhb1-20050105"/>
      <sheetName val="L-1"/>
      <sheetName val="营业收入明细分类账"/>
      <sheetName val="110.0010備供出售金融資產變動表-股票"/>
      <sheetName val="230.0010股東權益變動表(Per Book)"/>
      <sheetName val="150.0010預付所得稅"/>
      <sheetName val="11m4w"/>
      <sheetName val="HyperCOA"/>
      <sheetName val="KPMG函證控制表總表"/>
      <sheetName val="Reference2"/>
      <sheetName val="營業費用內外銷分攤"/>
      <sheetName val="樞紐"/>
      <sheetName val="資料"/>
      <sheetName val="divp_l 1998"/>
      <sheetName val="SHIPPING"/>
      <sheetName val="21.利率分析"/>
      <sheetName val="基準值"/>
      <sheetName val="TOTAL DATA"/>
      <sheetName val="Consol"/>
      <sheetName val="F&amp;B"/>
      <sheetName val="InvP"/>
      <sheetName val="Packing수불"/>
      <sheetName val="Scrap"/>
      <sheetName val="CELL"/>
      <sheetName val="생산계획"/>
      <sheetName val="월간total"/>
      <sheetName val="실적입력"/>
      <sheetName val="CELL 생산일보 "/>
      <sheetName val="giathanh1"/>
      <sheetName val="B_KE"/>
      <sheetName val="附表封面"/>
      <sheetName val="110.4.01.0100 函證程序"/>
    </sheetNames>
    <sheetDataSet>
      <sheetData sheetId="0" refreshError="1"/>
      <sheetData sheetId="1" refreshError="1"/>
      <sheetData sheetId="2" refreshError="1"/>
      <sheetData sheetId="3" refreshError="1"/>
      <sheetData sheetId="4"/>
      <sheetData sheetId="5"/>
      <sheetData sheetId="6"/>
      <sheetData sheetId="7"/>
      <sheetData sheetId="8"/>
      <sheetData sheetId="9" refreshError="1"/>
      <sheetData sheetId="10"/>
      <sheetData sheetId="11" refreshError="1"/>
      <sheetData sheetId="12" refreshError="1"/>
      <sheetData sheetId="13" refreshError="1">
        <row r="35">
          <cell r="G35">
            <v>2691704966</v>
          </cell>
        </row>
      </sheetData>
      <sheetData sheetId="14"/>
      <sheetData sheetId="15" refreshError="1">
        <row r="40">
          <cell r="E40">
            <v>3721458781</v>
          </cell>
        </row>
      </sheetData>
      <sheetData sheetId="16" refreshError="1"/>
      <sheetData sheetId="17" refreshError="1"/>
      <sheetData sheetId="18" refreshError="1"/>
      <sheetData sheetId="19" refreshError="1"/>
      <sheetData sheetId="20" refreshError="1"/>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sheetData sheetId="174"/>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sheetData sheetId="39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sheetData sheetId="403"/>
      <sheetData sheetId="404"/>
      <sheetData sheetId="405"/>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封面"/>
      <sheetName val="目錄"/>
      <sheetName val="表01-1"/>
      <sheetName val="表01-2"/>
      <sheetName val="表01-3"/>
      <sheetName val="表01-4"/>
      <sheetName val="表01-5"/>
      <sheetName val="表02-1"/>
      <sheetName val="表02-2"/>
      <sheetName val="表02-3"/>
      <sheetName val="表02-4"/>
      <sheetName val="表02-5"/>
      <sheetName val="表02-6"/>
      <sheetName val="表02-7"/>
      <sheetName val="表03 "/>
      <sheetName val="表04"/>
      <sheetName val="表05-1"/>
      <sheetName val="表05-2"/>
      <sheetName val="表06"/>
      <sheetName val="表07-1"/>
      <sheetName val="表07-2"/>
      <sheetName val="表08-1"/>
      <sheetName val="表08-2"/>
      <sheetName val="表09-1"/>
      <sheetName val="表09-2"/>
      <sheetName val="表10-1"/>
      <sheetName val="表10-2"/>
      <sheetName val="表10-3"/>
      <sheetName val="表10-4"/>
      <sheetName val="表10-5"/>
      <sheetName val="表11-1"/>
      <sheetName val="表11-2"/>
      <sheetName val=" 表12-1"/>
      <sheetName val="表12-2"/>
      <sheetName val="表12-3"/>
      <sheetName val="表12-4"/>
      <sheetName val="表13-1"/>
      <sheetName val="表13-2"/>
      <sheetName val="表13-3"/>
      <sheetName val="表14-1"/>
      <sheetName val="表14-2"/>
      <sheetName val="表14-3"/>
      <sheetName val="表14-4"/>
      <sheetName val="表14-5"/>
      <sheetName val="表15"/>
      <sheetName val="表16-1 "/>
      <sheetName val="表16-2"/>
      <sheetName val="表17"/>
      <sheetName val="表18"/>
      <sheetName val="表19-1"/>
      <sheetName val="表19-2"/>
      <sheetName val="表19-3 "/>
      <sheetName val="表19-4"/>
      <sheetName val="表19-5"/>
      <sheetName val="表20"/>
      <sheetName val="表21-1"/>
      <sheetName val="表21-2"/>
      <sheetName val="表21-3"/>
      <sheetName val="表21-4"/>
      <sheetName val="表21-5"/>
      <sheetName val="表21-6"/>
      <sheetName val="表21-7"/>
      <sheetName val="表21-8"/>
      <sheetName val="表22-1"/>
      <sheetName val="表22-2"/>
      <sheetName val="表23"/>
      <sheetName val="表24"/>
      <sheetName val="表25-1"/>
      <sheetName val="表25-2"/>
      <sheetName val="表25-3"/>
      <sheetName val="表26-1"/>
      <sheetName val="表26-2"/>
      <sheetName val="表27"/>
      <sheetName val="表28"/>
      <sheetName val="表29"/>
      <sheetName val="表30-1"/>
      <sheetName val="表30-2"/>
      <sheetName val="表30-3"/>
      <sheetName val="表30-4"/>
      <sheetName val="表30-5"/>
      <sheetName val="表30-6"/>
      <sheetName val="表30-7"/>
      <sheetName val="表30-8"/>
      <sheetName val="表30-9"/>
      <sheetName val="表30-10"/>
      <sheetName val="表30-11"/>
      <sheetName val="表30-12"/>
      <sheetName val="表07(總計)"/>
      <sheetName val="Sheet1"/>
      <sheetName val="表02(負債業主權益)"/>
      <sheetName val="表03"/>
      <sheetName val="表09"/>
      <sheetName val="表11(總計)"/>
      <sheetName val="表01"/>
      <sheetName val="表02(資產附表)"/>
      <sheetName val="表02(資產)"/>
      <sheetName val="表10"/>
      <sheetName val="表15(合併列示及總計)"/>
      <sheetName val="TBForm"/>
      <sheetName val="表14"/>
      <sheetName val="表12-債RP.TB"/>
      <sheetName val="表13-短票"/>
      <sheetName val="AB表"/>
      <sheetName val="Mof表12"/>
      <sheetName val="Mof表17"/>
      <sheetName val="C-1"/>
      <sheetName val="Input Actual"/>
      <sheetName val="Input Prior"/>
      <sheetName val="Sheet3"/>
      <sheetName val="5DAYRPT "/>
      <sheetName val="Sheet2"/>
      <sheetName val="清單選項"/>
      <sheetName val="表05(個人契約)"/>
      <sheetName val="表13"/>
      <sheetName val="sch15-1(Sep03)"/>
      <sheetName val="表12"/>
      <sheetName val="Adj"/>
      <sheetName val="1205-表28 "/>
      <sheetName val="Config"/>
      <sheetName val="Control"/>
      <sheetName val="Holidays"/>
      <sheetName val="月報簡表"/>
      <sheetName val="資料更新"/>
      <sheetName val="Main"/>
      <sheetName val="01_財企資產(貼值)&amp;資料更新output"/>
      <sheetName val="K001"/>
      <sheetName val="0-2.資料聯"/>
      <sheetName val="0-1.基本資料"/>
      <sheetName val="pcbo 工時"/>
      <sheetName val="MACRO"/>
      <sheetName val="LT"/>
      <sheetName val="CT"/>
      <sheetName val="W"/>
      <sheetName val="IA1"/>
      <sheetName val="check"/>
      <sheetName val="表06-3"/>
      <sheetName val="930212壽險業年度檢查報表--說明會版 (1)-更新表30"/>
      <sheetName val="9404定存債券"/>
      <sheetName val="不動產"/>
      <sheetName val="ref"/>
      <sheetName val="Data"/>
      <sheetName val="Mapping"/>
      <sheetName val="一般資料GF-2-2"/>
      <sheetName val="調整"/>
      <sheetName val="帳外調整"/>
      <sheetName val="Module1"/>
      <sheetName val="Module3"/>
      <sheetName val="資產負債表A-1"/>
      <sheetName val="損益表A-2"/>
      <sheetName val="管銷研費用明細A2-1"/>
      <sheetName val="用人費用等功能別彙總"/>
      <sheetName val="營業成本表A-3"/>
      <sheetName val="製造(工程)費用A-4"/>
      <sheetName val="其他成本加項A-4-1"/>
      <sheetName val="其他費用A-5"/>
      <sheetName val="營業外收入A-6"/>
      <sheetName val="營業外支出A-7"/>
      <sheetName val="投資抵減查核A-8"/>
      <sheetName val="BS分析A-300"/>
      <sheetName val="IS分析A-300-1"/>
      <sheetName val="TC發票"/>
      <sheetName val="401進項核算"/>
      <sheetName val="TE調節表"/>
      <sheetName val="TF-1限額"/>
      <sheetName val="TF-2限額"/>
      <sheetName val="b"/>
      <sheetName val="C"/>
      <sheetName val="d"/>
      <sheetName val="E"/>
      <sheetName val="F"/>
      <sheetName val="F-100"/>
      <sheetName val="G"/>
      <sheetName val="利息資本化"/>
      <sheetName val="J"/>
      <sheetName val="J-1"/>
      <sheetName val="J2"/>
      <sheetName val="I"/>
      <sheetName val="K"/>
      <sheetName val="L"/>
      <sheetName val="M、M-200"/>
      <sheetName val="M-100"/>
      <sheetName val="資產負債表 "/>
      <sheetName val="損益表"/>
      <sheetName val="股東權益變動表"/>
      <sheetName val="現金流量表"/>
      <sheetName val="財務比例分析"/>
      <sheetName val="Module2"/>
      <sheetName val="s03"/>
      <sheetName val="雜項設備"/>
      <sheetName val="辦公設備"/>
      <sheetName val="機械設備"/>
      <sheetName val="機械設備-(臺購)"/>
      <sheetName val="運輸設備"/>
      <sheetName val="租賃改良"/>
      <sheetName val="930812"/>
      <sheetName val="Tables"/>
      <sheetName val="CompD"/>
      <sheetName val="評価書"/>
      <sheetName val="Documentation"/>
      <sheetName val="股東可扣抵稅額查核說明(簡式)"/>
      <sheetName val="資產區隔代碼及說明"/>
      <sheetName val="Summary"/>
      <sheetName val="Form2_2B"/>
      <sheetName val="PL"/>
      <sheetName val="100.0010 現金及約當現金變動分析"/>
      <sheetName val="100.0012銀行存款明細表"/>
      <sheetName val="100.0060 外幣評價彙總"/>
      <sheetName val="100.0071 利息合理性分析"/>
      <sheetName val="PRC 13"/>
      <sheetName val="Sum-by bgt center"/>
      <sheetName val="assump"/>
      <sheetName val="表10-3-1"/>
      <sheetName val="#45 G&amp;A Expense (YTD)"/>
      <sheetName val="TB"/>
      <sheetName val="B-1-1"/>
      <sheetName val="TSO_100"/>
      <sheetName val="債務商品分類判斷選單選項"/>
      <sheetName val="表03_"/>
      <sheetName val="_表12-1"/>
      <sheetName val="表16-1_"/>
      <sheetName val="表19-3_"/>
      <sheetName val="表12-債RP_TB"/>
      <sheetName val="Input_Actual"/>
      <sheetName val="Input_Prior"/>
      <sheetName val="5DAYRPT_"/>
      <sheetName val="1205-表28_"/>
      <sheetName val="0-2_資料聯"/>
      <sheetName val="0-1_基本資料"/>
      <sheetName val="pcbo_工時"/>
      <sheetName val="2-11-8(10312)"/>
      <sheetName val="2-11-8(10412)"/>
      <sheetName val="2-11-8(10512)"/>
      <sheetName val="Input"/>
      <sheetName val="02TSO"/>
      <sheetName val="表9"/>
      <sheetName val="表12-1"/>
      <sheetName val="函證程序"/>
      <sheetName val="贴入资产负债表"/>
      <sheetName val="BS"/>
      <sheetName val="贴入损益表"/>
      <sheetName val="贴入现金流量表"/>
      <sheetName val="损益计算表 "/>
      <sheetName val="固定资产变动表"/>
      <sheetName val="应收帐款帐龄分析表"/>
      <sheetName val="【A】Construction - Incomplete"/>
      <sheetName val="【B】Construction - Complete"/>
      <sheetName val="股票"/>
      <sheetName val="基金"/>
      <sheetName val="GB"/>
      <sheetName val="待交割GB"/>
      <sheetName val="FD&amp;CPB"/>
      <sheetName val="CBO"/>
      <sheetName val="ABCP"/>
      <sheetName val="CLN"/>
      <sheetName val="CMS"/>
      <sheetName val="CMS_Q"/>
      <sheetName val="CP Link"/>
      <sheetName val="FCD"/>
      <sheetName val="RAD"/>
      <sheetName val="外幣資產"/>
      <sheetName val="IRS"/>
      <sheetName val="FX Swap"/>
      <sheetName val="Issue FD"/>
      <sheetName val="彙總_產品別"/>
      <sheetName val="彙總_調整前"/>
      <sheetName val="彙總_調整後"/>
      <sheetName val="FX Swap (2)"/>
      <sheetName val="LAND-E"/>
      <sheetName val="AJE#"/>
      <sheetName val="精算報告(表5)971231三井"/>
      <sheetName val="精算報告(表五)971231IFRS三井"/>
      <sheetName val="9104-9106"/>
      <sheetName val="101012分離帳-零期公債"/>
      <sheetName val="外匯評價表"/>
      <sheetName val="10112大表"/>
      <sheetName val="其塅䕃⹌塅EA-4-1"/>
      <sheetName val="資產負債表_"/>
      <sheetName val="KPMG函證控制表總表"/>
      <sheetName val="表21_净利润调节表"/>
      <sheetName val="表21 净利润调节表"/>
      <sheetName val="350.3201_其他應付款"/>
      <sheetName val="合併 (SGP)"/>
      <sheetName val="合併 (API)"/>
      <sheetName val="BS分析A-30_x0002_"/>
      <sheetName val=""/>
      <sheetName val="BS分析A-30_x005f_x0002_"/>
      <sheetName val="Iɓ_x0000_렀㏀_x0000__x0000_Ā_x0000__x0008_1"/>
      <sheetName val="_x0000__x0000_E_x0006__x0012_"/>
      <sheetName val="100.0025銀行往來帳戶用途"/>
      <sheetName val="公司動態基本資料"/>
      <sheetName val="公司基本資料"/>
      <sheetName val="0504"/>
      <sheetName val="企业表一"/>
      <sheetName val="M-5C"/>
      <sheetName val="M-5A"/>
      <sheetName val="19.長期待攤費用增減變動表"/>
      <sheetName val="KK20盈餘分配表"/>
      <sheetName val="調節表 220.0200"/>
      <sheetName val="遞延所得稅 220.0150"/>
      <sheetName val="Iɓ"/>
      <sheetName val="270.3.1 APG"/>
      <sheetName val="100.4.01.0010 現金及約當現金變動分析"/>
      <sheetName val="90_批"/>
      <sheetName val="加工成本圖-抽纱5"/>
      <sheetName val="加工成本图-织布7"/>
      <sheetName val="參數不可刪除"/>
      <sheetName val="基本"/>
      <sheetName val="8"/>
      <sheetName val="9"/>
      <sheetName val="10"/>
      <sheetName val="11"/>
      <sheetName val="12"/>
      <sheetName val="1"/>
      <sheetName val="2"/>
      <sheetName val="3"/>
      <sheetName val="4"/>
      <sheetName val="5"/>
      <sheetName val="6"/>
      <sheetName val="7"/>
      <sheetName val="表08"/>
      <sheetName val="異動"/>
      <sheetName val="匯率"/>
      <sheetName val="資料規則表"/>
      <sheetName val="X"/>
      <sheetName val="Rapprochement"/>
      <sheetName val="Base"/>
      <sheetName val="NP"/>
      <sheetName val="RV"/>
      <sheetName val="Assets"/>
      <sheetName val="科目库"/>
      <sheetName val="Statement of Ops 1"/>
      <sheetName val="BLLP-GL Link"/>
      <sheetName val="BLLP3-GL Link"/>
      <sheetName val="BPC-GL Link"/>
      <sheetName val="BLLPC-GL Link"/>
      <sheetName val="9611"/>
      <sheetName val="9609"/>
      <sheetName val="9610"/>
      <sheetName val="9706"/>
      <sheetName val="9704"/>
      <sheetName val="9708"/>
      <sheetName val="9705"/>
      <sheetName val="9701"/>
      <sheetName val="9612"/>
      <sheetName val="環境設定"/>
      <sheetName val="NEWH股權變動102"/>
      <sheetName val="IFRS_Tax Proof V1"/>
      <sheetName val="進貨趨勢"/>
      <sheetName val="[WP-M0813青雲93-old.xls⸭_x0000_⸭_x0000__x0000_"/>
      <sheetName val="_x0000_WP-M08"/>
      <sheetName val="Q1"/>
      <sheetName val="rev03kh"/>
      <sheetName val="Links"/>
      <sheetName val="Iɓ_x0000_렀㏀_x0000__x0000_Ā_x000"/>
      <sheetName val="18"/>
      <sheetName val="BS分析A-30_x005f_x005f_x005f_x0002_"/>
      <sheetName val="Iɓ_x005f_x0000_렀㏀_x005f_x0000__x005f_x0000_Ā_x000"/>
      <sheetName val="_x005f_x0000__x005f_x0000_E_x005f_x0006__x005f_x0012_"/>
      <sheetName val="股東權益變動表(列印)"/>
      <sheetName val="現金流量表(列印)"/>
      <sheetName val="#REF"/>
      <sheetName val="總表-現(分類)"/>
      <sheetName val="A1Data"/>
      <sheetName val="專案課(全部)"/>
      <sheetName val="Mof表12old"/>
      <sheetName val="表11"/>
      <sheetName val="表19"/>
      <sheetName val="MOP_團體險"/>
      <sheetName val="LAS"/>
      <sheetName val="Table"/>
      <sheetName val="dbase"/>
      <sheetName val="Index"/>
      <sheetName val="ScaleFac"/>
      <sheetName val="110.0135 國外債核帳"/>
      <sheetName val="110.0021公平CA股票"/>
      <sheetName val="110.0031AFS CA股票"/>
      <sheetName val="110.0080 備供CA國內ETF"/>
      <sheetName val="110.0033 CA國外股票"/>
      <sheetName val="110.0040 借券"/>
      <sheetName val="110.0034 CA國外股票QFII"/>
      <sheetName val="110.0070 AFS CA 股票基金"/>
      <sheetName val="110.0073 AFS CA 貨幣基金"/>
      <sheetName val="110.0084 備供CA國外ETF"/>
      <sheetName val="110.0086 備供CA國外QFII ETF"/>
      <sheetName val="110.0082 備供CA國外股票型基金"/>
      <sheetName val="110.0100  備供NC上市受益憑證 REIT"/>
      <sheetName val="110.0085 備供CA國外存託憑證-"/>
      <sheetName val="110.0081 備供國外貨幣基金"/>
      <sheetName val="110.0102 備供NC受益證券-SS"/>
      <sheetName val="110.0110 AFS 公債-GB"/>
      <sheetName val="110.0113 AFS 公司債-CORP"/>
      <sheetName val="110.0116 AFS 金融債-FIN"/>
      <sheetName val="110.0114  無活絡國內債"/>
      <sheetName val="103.06.30百元價格"/>
      <sheetName val="110.0032 特別股"/>
      <sheetName val="AA-300"/>
      <sheetName val="103.6.30證交所收盤價"/>
      <sheetName val="表页_1"/>
      <sheetName val="130.0070-2廈門國貿換算報表10403"/>
      <sheetName val="10401IS"/>
      <sheetName val="10402IS"/>
      <sheetName val="10403IS"/>
      <sheetName val="10404IS"/>
      <sheetName val="10405IS"/>
      <sheetName val="10406IS"/>
      <sheetName val="130.0070-2廈門國貿換算報表10404"/>
      <sheetName val="130.0070-2廈門國貿換算報表10405"/>
      <sheetName val="130.0070-2廈門國貿換算報表10406"/>
      <sheetName val="合併子公司"/>
      <sheetName val="December ODM Sales Summary"/>
      <sheetName val="員工分紅費用化"/>
      <sheetName val="攤銷表by月份(合計) (2)"/>
      <sheetName val="102年投資損益-NTD"/>
      <sheetName val="IS"/>
      <sheetName val="備抵呆帳限額計算JJ-11"/>
      <sheetName val="備抵變動"/>
      <sheetName val="退休金變動表 (2)"/>
      <sheetName val="匯兌JJ-8"/>
      <sheetName val="遞延所得稅JJ-2"/>
      <sheetName val="WG-1-99.6.30"/>
      <sheetName val="盈餘分配"/>
      <sheetName val="產_表05"/>
      <sheetName val="產_表04-1"/>
      <sheetName val="[WP-M0813青雲93-old.xls⸭"/>
      <sheetName val="表13_1"/>
      <sheetName val="表04-1"/>
      <sheetName val="表03_2"/>
      <sheetName val="_表12-12"/>
      <sheetName val="表16-1_2"/>
      <sheetName val="表19-3_2"/>
      <sheetName val="Input_Actual2"/>
      <sheetName val="Input_Prior2"/>
      <sheetName val="表12-債RP_TB2"/>
      <sheetName val="5DAYRPT_2"/>
      <sheetName val="1205-表28_2"/>
      <sheetName val="930212壽險業年度檢查報表--說明會版_(1)-更新表31"/>
      <sheetName val="0-2_資料聯2"/>
      <sheetName val="0-1_基本資料2"/>
      <sheetName val="pcbo_工時2"/>
      <sheetName val="資產負債表_2"/>
      <sheetName val="损益计算表_1"/>
      <sheetName val="【A】Construction_-_Incomplete1"/>
      <sheetName val="【B】Construction_-_Complete1"/>
      <sheetName val="CP_Link1"/>
      <sheetName val="FX_Swap1"/>
      <sheetName val="Issue_FD1"/>
      <sheetName val="FX_Swap_(2)1"/>
      <sheetName val="表21_净利润调节表2"/>
      <sheetName val="350_3201_其他應付款1"/>
      <sheetName val="合併_(SGP)1"/>
      <sheetName val="合併_(API)1"/>
      <sheetName val="BS分析A-30"/>
      <sheetName val="Iɓ렀㏀Ā1"/>
      <sheetName val="100_0025銀行往來帳戶用途1"/>
      <sheetName val="19_長期待攤費用增減變動表1"/>
      <sheetName val="調節表_220_02001"/>
      <sheetName val="遞延所得稅_220_01501"/>
      <sheetName val="270_3_1_APG1"/>
      <sheetName val="100_4_01_0010_現金及約當現金變動分析1"/>
      <sheetName val="100_0010_現金及約當現金變動分析1"/>
      <sheetName val="100_0012銀行存款明細表1"/>
      <sheetName val="100_0060_外幣評價彙總1"/>
      <sheetName val="100_0071_利息合理性分析1"/>
      <sheetName val="PRC_131"/>
      <sheetName val="Sum-by_bgt_center1"/>
      <sheetName val="#45_G&amp;A_Expense_(YTD)1"/>
      <sheetName val="表03_1"/>
      <sheetName val="_表12-11"/>
      <sheetName val="表16-1_1"/>
      <sheetName val="表19-3_1"/>
      <sheetName val="Input_Actual1"/>
      <sheetName val="Input_Prior1"/>
      <sheetName val="表12-債RP_TB1"/>
      <sheetName val="5DAYRPT_1"/>
      <sheetName val="1205-表28_1"/>
      <sheetName val="Iɓ?렀㏀??Ā?_x0008_1"/>
      <sheetName val="??E_x0006__x0012_"/>
      <sheetName val="testdesign"/>
      <sheetName val="Prem"/>
      <sheetName val="Iɓ_렀㏀__Ā__x0008_1"/>
      <sheetName val="__E_x0006__x0012_"/>
      <sheetName val="930212壽險業年度檢查報表--說明會版_(1)-更新表30"/>
      <sheetName val="0-2_資料聯1"/>
      <sheetName val="0-1_基本資料1"/>
      <sheetName val="pcbo_工時1"/>
      <sheetName val="資產負債表_1"/>
      <sheetName val="损益计算表_"/>
      <sheetName val="【A】Construction_-_Incomplete"/>
      <sheetName val="【B】Construction_-_Complete"/>
      <sheetName val="CP_Link"/>
      <sheetName val="FX_Swap"/>
      <sheetName val="Issue_FD"/>
      <sheetName val="FX_Swap_(2)"/>
      <sheetName val="表21_净利润调节表1"/>
      <sheetName val="350_3201_其他應付款"/>
      <sheetName val="合併_(SGP)"/>
      <sheetName val="合併_(API)"/>
      <sheetName val="100_0025銀行往來帳戶用途"/>
      <sheetName val="19_長期待攤費用增減變動表"/>
      <sheetName val="調節表_220_0200"/>
      <sheetName val="遞延所得稅_220_0150"/>
      <sheetName val="270_3_1_APG"/>
      <sheetName val="100_4_01_0010_現金及約當現金變動分析"/>
      <sheetName val="100_0010_現金及約當現金變動分析"/>
      <sheetName val="100_0012銀行存款明細表"/>
      <sheetName val="100_0060_外幣評價彙總"/>
      <sheetName val="100_0071_利息合理性分析"/>
      <sheetName val="PRC_13"/>
      <sheetName val="Sum-by_bgt_center"/>
      <sheetName val="#45_G&amp;A_Expense_(YTD)"/>
      <sheetName val="表03_4"/>
      <sheetName val="_表12-14"/>
      <sheetName val="表16-1_4"/>
      <sheetName val="表19-3_4"/>
      <sheetName val="Input_Actual4"/>
      <sheetName val="Input_Prior4"/>
      <sheetName val="表12-債RP_TB4"/>
      <sheetName val="5DAYRPT_4"/>
      <sheetName val="1205-表28_4"/>
      <sheetName val="930212壽險業年度檢查報表--說明會版_(1)-更新表33"/>
      <sheetName val="0-2_資料聯4"/>
      <sheetName val="0-1_基本資料4"/>
      <sheetName val="pcbo_工時4"/>
      <sheetName val="資產負債表_4"/>
      <sheetName val="损益计算表_3"/>
      <sheetName val="【A】Construction_-_Incomplete3"/>
      <sheetName val="【B】Construction_-_Complete3"/>
      <sheetName val="CP_Link3"/>
      <sheetName val="FX_Swap3"/>
      <sheetName val="Issue_FD3"/>
      <sheetName val="FX_Swap_(2)3"/>
      <sheetName val="表21_净利润调节表4"/>
      <sheetName val="350_3201_其他應付款3"/>
      <sheetName val="合併_(SGP)3"/>
      <sheetName val="合併_(API)3"/>
      <sheetName val="100_0025銀行往來帳戶用途3"/>
      <sheetName val="19_長期待攤費用增減變動表3"/>
      <sheetName val="調節表_220_02003"/>
      <sheetName val="遞延所得稅_220_01503"/>
      <sheetName val="270_3_1_APG3"/>
      <sheetName val="100_4_01_0010_現金及約當現金變動分析3"/>
      <sheetName val="100_0010_現金及約當現金變動分析3"/>
      <sheetName val="100_0012銀行存款明細表3"/>
      <sheetName val="100_0060_外幣評價彙總3"/>
      <sheetName val="100_0071_利息合理性分析3"/>
      <sheetName val="PRC_133"/>
      <sheetName val="Sum-by_bgt_center3"/>
      <sheetName val="#45_G&amp;A_Expense_(YTD)3"/>
      <sheetName val="表03_3"/>
      <sheetName val="_表12-13"/>
      <sheetName val="表16-1_3"/>
      <sheetName val="表19-3_3"/>
      <sheetName val="Input_Actual3"/>
      <sheetName val="Input_Prior3"/>
      <sheetName val="表12-債RP_TB3"/>
      <sheetName val="5DAYRPT_3"/>
      <sheetName val="1205-表28_3"/>
      <sheetName val="930212壽險業年度檢查報表--說明會版_(1)-更新表32"/>
      <sheetName val="0-2_資料聯3"/>
      <sheetName val="0-1_基本資料3"/>
      <sheetName val="pcbo_工時3"/>
      <sheetName val="資產負債表_3"/>
      <sheetName val="损益计算表_2"/>
      <sheetName val="【A】Construction_-_Incomplete2"/>
      <sheetName val="【B】Construction_-_Complete2"/>
      <sheetName val="CP_Link2"/>
      <sheetName val="FX_Swap2"/>
      <sheetName val="Issue_FD2"/>
      <sheetName val="FX_Swap_(2)2"/>
      <sheetName val="表21_净利润调节表3"/>
      <sheetName val="350_3201_其他應付款2"/>
      <sheetName val="合併_(SGP)2"/>
      <sheetName val="合併_(API)2"/>
      <sheetName val="100_0025銀行往來帳戶用途2"/>
      <sheetName val="19_長期待攤費用增減變動表2"/>
      <sheetName val="調節表_220_02002"/>
      <sheetName val="遞延所得稅_220_01502"/>
      <sheetName val="270_3_1_APG2"/>
      <sheetName val="100_4_01_0010_現金及約當現金變動分析2"/>
      <sheetName val="100_0010_現金及約當現金變動分析2"/>
      <sheetName val="100_0012銀行存款明細表2"/>
      <sheetName val="100_0060_外幣評價彙總2"/>
      <sheetName val="100_0071_利息合理性分析2"/>
      <sheetName val="PRC_132"/>
      <sheetName val="Sum-by_bgt_center2"/>
      <sheetName val="#45_G&amp;A_Expense_(YTD)2"/>
      <sheetName val="Statement_of_Ops_1"/>
      <sheetName val="BLLP-GL_Link"/>
      <sheetName val="BLLP3-GL_Link"/>
      <sheetName val="BPC-GL_Link"/>
      <sheetName val="BLLPC-GL_Link"/>
      <sheetName val="IFRS_Tax_Proof_V1"/>
      <sheetName val="[WP-M0813青雲93-old_xls⸭⸭"/>
      <sheetName val="AUTOFEED"/>
      <sheetName val="BS分析A-30_x005f_x005f_x005f_x005f_x005f_x005f_x000"/>
      <sheetName val="Iɓ_x005f_x005f_x005f_x0000_렀㏀_x005f_x005f_x005f_x0000__"/>
      <sheetName val="_x005f_x005f_x005f_x0000__x005f_x005f_x005f_x0000_E_x00"/>
      <sheetName val="Core3學員名單"/>
      <sheetName val="[WP-M0813青雲93-old.xls⸭_x005f_x0000_⸭_"/>
      <sheetName val="_x005f_x0000_WP-M08"/>
      <sheetName val="_WP-M0813青雲93-old.xls⸭"/>
      <sheetName val="_WP-M0813青雲93-old.xls⸭_x005f_x0000_⸭_"/>
      <sheetName val="_WP-M0813青雲93-old.xls⸭_x005f_x005f_x0"/>
      <sheetName val="_x005f_x005f_x005f_x0000_WP-M08"/>
      <sheetName val="110_0135_國外債核帳"/>
      <sheetName val="110_0021公平CA股票"/>
      <sheetName val="110_0031AFS_CA股票"/>
      <sheetName val="110_0080_備供CA國內ETF"/>
      <sheetName val="110_0033_CA國外股票"/>
      <sheetName val="110_0040_借券"/>
      <sheetName val="110_0034_CA國外股票QFII"/>
      <sheetName val="110_0070_AFS_CA_股票基金"/>
      <sheetName val="110_0073_AFS_CA_貨幣基金"/>
      <sheetName val="110_0084_備供CA國外ETF"/>
      <sheetName val="110_0086_備供CA國外QFII_ETF"/>
      <sheetName val="110_0082_備供CA國外股票型基金"/>
      <sheetName val="110_0100__備供NC上市受益憑證_REIT"/>
      <sheetName val="110_0085_備供CA國外存託憑證-"/>
      <sheetName val="110_0081_備供國外貨幣基金"/>
      <sheetName val="110_0102_備供NC受益證券-SS"/>
      <sheetName val="110_0110_AFS_公債-GB"/>
      <sheetName val="110_0113_AFS_公司債-CORP"/>
      <sheetName val="110_0116_AFS_金融債-FIN"/>
      <sheetName val="110_0114__無活絡國內債"/>
      <sheetName val="103_06_30百元價格"/>
      <sheetName val="110_0032_特別股"/>
      <sheetName val="103_6_30證交所收盤價"/>
      <sheetName val="130_0070-2廈門國貿換算報表10403"/>
      <sheetName val="130_0070-2廈門國貿換算報表10404"/>
      <sheetName val="130_0070-2廈門國貿換算報表10405"/>
      <sheetName val="130_0070-2廈門國貿換算報表10406"/>
      <sheetName val="December_ODM_Sales_Summary"/>
      <sheetName val="攤銷表by月份(合計)_(2)"/>
      <sheetName val="退休金變動表_(2)"/>
      <sheetName val="WG-1-99_6_30"/>
      <sheetName val="[WP-M0813青雲93-old_xls⸭"/>
      <sheetName val="[WP-M0813青雲93-old.xls⸭?⸭??"/>
      <sheetName val="?WP-M08"/>
      <sheetName val="明細"/>
      <sheetName val="IFRS_Tax_Proof_V11"/>
      <sheetName val="[WP-M0813青雲93-old_xls⸭1"/>
      <sheetName val="110_0135_國外債核帳1"/>
      <sheetName val="110_0021公平CA股票1"/>
      <sheetName val="110_0031AFS_CA股票1"/>
      <sheetName val="110_0080_備供CA國內ETF1"/>
      <sheetName val="110_0033_CA國外股票1"/>
      <sheetName val="110_0040_借券1"/>
      <sheetName val="110_0034_CA國外股票QFII1"/>
      <sheetName val="110_0070_AFS_CA_股票基金1"/>
      <sheetName val="110_0073_AFS_CA_貨幣基金1"/>
      <sheetName val="110_0084_備供CA國外ETF1"/>
      <sheetName val="110_0086_備供CA國外QFII_ETF1"/>
      <sheetName val="110_0082_備供CA國外股票型基金1"/>
      <sheetName val="110_0100__備供NC上市受益憑證_REIT1"/>
      <sheetName val="110_0085_備供CA國外存託憑證-1"/>
      <sheetName val="110_0081_備供國外貨幣基金1"/>
      <sheetName val="110_0102_備供NC受益證券-SS1"/>
      <sheetName val="110_0110_AFS_公債-GB1"/>
      <sheetName val="110_0113_AFS_公司債-CORP1"/>
      <sheetName val="110_0116_AFS_金融債-FIN1"/>
      <sheetName val="110_0114__無活絡國內債1"/>
      <sheetName val="103_06_30百元價格1"/>
      <sheetName val="110_0032_特別股1"/>
      <sheetName val="103_6_30證交所收盤價1"/>
      <sheetName val="130_0070-2廈門國貿換算報表104031"/>
      <sheetName val="130_0070-2廈門國貿換算報表104041"/>
      <sheetName val="130_0070-2廈門國貿換算報表104051"/>
      <sheetName val="130_0070-2廈門國貿換算報表104061"/>
      <sheetName val="December_ODM_Sales_Summary1"/>
      <sheetName val="攤銷表by月份(合計)_(2)1"/>
      <sheetName val="退休金變動表_(2)1"/>
      <sheetName val="WG-1-99_6_301"/>
      <sheetName val="Iɓ?렀㏀??Ā?1"/>
      <sheetName val="??E"/>
      <sheetName val="12月維修板"/>
      <sheetName val="L-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sheetData sheetId="212"/>
      <sheetData sheetId="213"/>
      <sheetData sheetId="214"/>
      <sheetData sheetId="215"/>
      <sheetData sheetId="216"/>
      <sheetData sheetId="217"/>
      <sheetData sheetId="218"/>
      <sheetData sheetId="219"/>
      <sheetData sheetId="220"/>
      <sheetData sheetId="221"/>
      <sheetData sheetId="222"/>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sheetData sheetId="424"/>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公司別"/>
      <sheetName val="參數"/>
      <sheetName val="資料表"/>
      <sheetName val="LOB"/>
      <sheetName val="B1_2004（Org_crcy)"/>
      <sheetName val="子目"/>
      <sheetName val="科目"/>
      <sheetName val="ListBox"/>
      <sheetName val="總表-現(分類)"/>
      <sheetName val="收盤價"/>
      <sheetName val="收金人件"/>
      <sheetName val="Prem"/>
      <sheetName val="表13-1"/>
      <sheetName val="9104-9106"/>
      <sheetName val="CompD"/>
      <sheetName val="表四"/>
      <sheetName val="公司債"/>
      <sheetName val="股票代號"/>
      <sheetName val="表07(總計)"/>
      <sheetName val="表06"/>
      <sheetName val="Fire Fac XL Breakdown"/>
      <sheetName val="F"/>
      <sheetName val="Form (4)"/>
      <sheetName val="7-3-0"/>
      <sheetName val="7-2-0"/>
      <sheetName val="自用汽車-提存未滿期"/>
      <sheetName val="操作封面"/>
      <sheetName val="A1Data"/>
      <sheetName val="表F-7 "/>
      <sheetName val="6431 所得稅相關科目之變動"/>
      <sheetName val="BasicInformation"/>
      <sheetName val="電腦設備"/>
      <sheetName val="匯率"/>
      <sheetName val="DATA"/>
      <sheetName val="Exec Summ"/>
      <sheetName val="當月份工作表"/>
      <sheetName val="基本資料輸入"/>
      <sheetName val="辦公設備"/>
      <sheetName val="租賃改良"/>
      <sheetName val="表6-4"/>
      <sheetName val=" Hi-C Lemon Sugar Cane"/>
      <sheetName val="7-4-0"/>
      <sheetName val="DBUOBU"/>
      <sheetName val="URRFactor_max"/>
      <sheetName val="URRFactor_min"/>
      <sheetName val="強制險"/>
      <sheetName val="XREF"/>
      <sheetName val="表六"/>
      <sheetName val="6431_所得稅相關科目之變動"/>
      <sheetName val="Form_(4)"/>
      <sheetName val="現金流量表(工作底稿-列印)"/>
      <sheetName val="PopCache"/>
      <sheetName val="China"/>
      <sheetName val="Indonesia"/>
    </sheetNames>
    <sheetDataSet>
      <sheetData sheetId="0" refreshError="1"/>
      <sheetData sheetId="1" refreshError="1"/>
      <sheetData sheetId="2" refreshError="1">
        <row r="1">
          <cell r="A1" t="str">
            <v>代號</v>
          </cell>
          <cell r="B1" t="str">
            <v>公司名稱</v>
          </cell>
        </row>
        <row r="2">
          <cell r="A2" t="str">
            <v>00</v>
          </cell>
          <cell r="B2" t="str">
            <v>請在左方輸入公司代號</v>
          </cell>
        </row>
        <row r="3">
          <cell r="A3" t="str">
            <v>01</v>
          </cell>
          <cell r="B3" t="str">
            <v>台產</v>
          </cell>
        </row>
        <row r="4">
          <cell r="A4" t="str">
            <v>02</v>
          </cell>
          <cell r="B4" t="str">
            <v>中國</v>
          </cell>
        </row>
        <row r="5">
          <cell r="A5" t="str">
            <v>03</v>
          </cell>
          <cell r="B5" t="str">
            <v>太平</v>
          </cell>
        </row>
        <row r="6">
          <cell r="A6" t="str">
            <v>04</v>
          </cell>
          <cell r="B6" t="str">
            <v>中國航聯</v>
          </cell>
        </row>
        <row r="7">
          <cell r="A7" t="str">
            <v>05</v>
          </cell>
          <cell r="B7" t="str">
            <v>富邦</v>
          </cell>
        </row>
        <row r="8">
          <cell r="A8" t="str">
            <v>06</v>
          </cell>
          <cell r="B8" t="str">
            <v>蘇黎世</v>
          </cell>
        </row>
        <row r="9">
          <cell r="A9" t="str">
            <v>07</v>
          </cell>
          <cell r="B9" t="str">
            <v>泰安</v>
          </cell>
        </row>
        <row r="10">
          <cell r="A10" t="str">
            <v>08</v>
          </cell>
          <cell r="B10" t="str">
            <v>明台</v>
          </cell>
        </row>
        <row r="11">
          <cell r="A11" t="str">
            <v>09</v>
          </cell>
          <cell r="B11" t="str">
            <v>中央</v>
          </cell>
        </row>
        <row r="12">
          <cell r="A12" t="str">
            <v>10</v>
          </cell>
          <cell r="B12" t="str">
            <v>第一</v>
          </cell>
        </row>
        <row r="13">
          <cell r="A13" t="str">
            <v>11</v>
          </cell>
          <cell r="B13" t="str">
            <v>國華</v>
          </cell>
        </row>
        <row r="14">
          <cell r="A14" t="str">
            <v>12</v>
          </cell>
          <cell r="B14" t="str">
            <v>友聯</v>
          </cell>
        </row>
        <row r="15">
          <cell r="A15" t="str">
            <v>13</v>
          </cell>
          <cell r="B15" t="str">
            <v>新光</v>
          </cell>
        </row>
        <row r="16">
          <cell r="A16" t="str">
            <v>14</v>
          </cell>
          <cell r="B16" t="str">
            <v>華南</v>
          </cell>
        </row>
        <row r="17">
          <cell r="A17" t="str">
            <v>15</v>
          </cell>
          <cell r="B17" t="str">
            <v>國泰世紀</v>
          </cell>
        </row>
        <row r="18">
          <cell r="A18" t="str">
            <v>16</v>
          </cell>
          <cell r="B18" t="str">
            <v>統一安聯</v>
          </cell>
        </row>
        <row r="19">
          <cell r="A19" t="str">
            <v>17</v>
          </cell>
          <cell r="B19" t="str">
            <v>新安</v>
          </cell>
        </row>
        <row r="20">
          <cell r="A20">
            <v>31</v>
          </cell>
          <cell r="B20" t="str">
            <v>環球</v>
          </cell>
        </row>
        <row r="21">
          <cell r="A21">
            <v>32</v>
          </cell>
          <cell r="B21" t="str">
            <v>北美洲</v>
          </cell>
        </row>
        <row r="22">
          <cell r="A22">
            <v>33</v>
          </cell>
          <cell r="B22" t="str">
            <v>聯邦</v>
          </cell>
        </row>
        <row r="23">
          <cell r="A23">
            <v>36</v>
          </cell>
          <cell r="B23" t="str">
            <v>恒福</v>
          </cell>
        </row>
        <row r="24">
          <cell r="A24">
            <v>37</v>
          </cell>
          <cell r="B24" t="str">
            <v>宏泰</v>
          </cell>
        </row>
        <row r="25">
          <cell r="A25">
            <v>41</v>
          </cell>
          <cell r="B25" t="str">
            <v>皇家太陽</v>
          </cell>
        </row>
        <row r="26">
          <cell r="A26">
            <v>42</v>
          </cell>
          <cell r="B26" t="str">
            <v>亞洲</v>
          </cell>
        </row>
        <row r="27">
          <cell r="A27">
            <v>43</v>
          </cell>
          <cell r="B27" t="str">
            <v>安盛</v>
          </cell>
        </row>
        <row r="28">
          <cell r="A28" t="str">
            <v>44</v>
          </cell>
          <cell r="B28" t="str">
            <v>三井</v>
          </cell>
        </row>
        <row r="29">
          <cell r="A29" t="str">
            <v>45</v>
          </cell>
          <cell r="B29" t="str">
            <v>保留</v>
          </cell>
        </row>
        <row r="30">
          <cell r="A30" t="str">
            <v>46</v>
          </cell>
          <cell r="B30" t="str">
            <v>保留</v>
          </cell>
        </row>
        <row r="31">
          <cell r="A31" t="str">
            <v>47</v>
          </cell>
          <cell r="B31" t="str">
            <v>保留</v>
          </cell>
        </row>
        <row r="32">
          <cell r="A32" t="str">
            <v>48</v>
          </cell>
          <cell r="B32" t="str">
            <v>保留</v>
          </cell>
        </row>
        <row r="33">
          <cell r="A33" t="str">
            <v>49</v>
          </cell>
          <cell r="B33" t="str">
            <v>保留</v>
          </cell>
        </row>
        <row r="34">
          <cell r="A34" t="str">
            <v>50</v>
          </cell>
          <cell r="B34" t="str">
            <v>保留</v>
          </cell>
        </row>
        <row r="35">
          <cell r="A35" t="str">
            <v>51</v>
          </cell>
          <cell r="B35" t="str">
            <v>保留</v>
          </cell>
        </row>
        <row r="36">
          <cell r="A36" t="str">
            <v>52</v>
          </cell>
          <cell r="B36" t="str">
            <v>保留</v>
          </cell>
        </row>
        <row r="37">
          <cell r="A37" t="str">
            <v>53</v>
          </cell>
          <cell r="B37" t="str">
            <v>保留</v>
          </cell>
        </row>
        <row r="38">
          <cell r="A38" t="str">
            <v>54</v>
          </cell>
          <cell r="B38" t="str">
            <v>保留</v>
          </cell>
        </row>
        <row r="39">
          <cell r="A39" t="str">
            <v>55</v>
          </cell>
          <cell r="B39" t="str">
            <v>保留</v>
          </cell>
        </row>
        <row r="40">
          <cell r="A40" t="str">
            <v>56</v>
          </cell>
          <cell r="B40" t="str">
            <v>保留</v>
          </cell>
        </row>
        <row r="41">
          <cell r="A41" t="str">
            <v>57</v>
          </cell>
          <cell r="B41" t="str">
            <v>保留</v>
          </cell>
        </row>
        <row r="42">
          <cell r="A42" t="str">
            <v>58</v>
          </cell>
          <cell r="B42" t="str">
            <v>保留</v>
          </cell>
        </row>
        <row r="43">
          <cell r="A43" t="str">
            <v>59</v>
          </cell>
          <cell r="B43" t="str">
            <v>保留</v>
          </cell>
        </row>
        <row r="44">
          <cell r="A44" t="str">
            <v>60</v>
          </cell>
          <cell r="B44" t="str">
            <v>保留</v>
          </cell>
        </row>
        <row r="45">
          <cell r="A45" t="str">
            <v>61</v>
          </cell>
          <cell r="B45" t="str">
            <v>保留</v>
          </cell>
        </row>
        <row r="46">
          <cell r="A46" t="str">
            <v>62</v>
          </cell>
          <cell r="B46" t="str">
            <v>保留</v>
          </cell>
        </row>
        <row r="47">
          <cell r="A47" t="str">
            <v>63</v>
          </cell>
          <cell r="B47" t="str">
            <v>保留</v>
          </cell>
        </row>
        <row r="48">
          <cell r="A48" t="str">
            <v>64</v>
          </cell>
          <cell r="B48" t="str">
            <v>保留</v>
          </cell>
        </row>
        <row r="49">
          <cell r="A49" t="str">
            <v>65</v>
          </cell>
          <cell r="B49" t="str">
            <v>保留</v>
          </cell>
        </row>
        <row r="50">
          <cell r="A50" t="str">
            <v>66</v>
          </cell>
          <cell r="B50" t="str">
            <v>保留</v>
          </cell>
        </row>
        <row r="51">
          <cell r="A51" t="str">
            <v>67</v>
          </cell>
          <cell r="B51" t="str">
            <v>保留</v>
          </cell>
        </row>
        <row r="52">
          <cell r="A52" t="str">
            <v>68</v>
          </cell>
          <cell r="B52" t="str">
            <v>保留</v>
          </cell>
        </row>
        <row r="53">
          <cell r="A53" t="str">
            <v>69</v>
          </cell>
          <cell r="B53" t="str">
            <v>保留</v>
          </cell>
        </row>
        <row r="54">
          <cell r="A54" t="str">
            <v>70</v>
          </cell>
          <cell r="B54" t="str">
            <v>保留</v>
          </cell>
        </row>
        <row r="55">
          <cell r="A55" t="str">
            <v>71</v>
          </cell>
          <cell r="B55" t="str">
            <v>保留</v>
          </cell>
        </row>
        <row r="56">
          <cell r="A56" t="str">
            <v>72</v>
          </cell>
          <cell r="B56" t="str">
            <v>保留</v>
          </cell>
        </row>
        <row r="57">
          <cell r="A57" t="str">
            <v>73</v>
          </cell>
          <cell r="B57" t="str">
            <v>保留</v>
          </cell>
        </row>
        <row r="58">
          <cell r="A58" t="str">
            <v>74</v>
          </cell>
          <cell r="B58" t="str">
            <v>保留</v>
          </cell>
        </row>
        <row r="59">
          <cell r="A59" t="str">
            <v>75</v>
          </cell>
          <cell r="B59" t="str">
            <v>保留</v>
          </cell>
        </row>
        <row r="60">
          <cell r="A60" t="str">
            <v>76</v>
          </cell>
          <cell r="B60" t="str">
            <v>保留</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sheetData sheetId="53"/>
      <sheetData sheetId="54" refreshError="1"/>
      <sheetData sheetId="5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RECORD"/>
      <sheetName val="2REPORT"/>
      <sheetName val="4ACCOUN"/>
      <sheetName val="5DAYRPT "/>
      <sheetName val="Res-9912"/>
      <sheetName val="附表3-檢核表"/>
      <sheetName val="表21-7"/>
      <sheetName val="表26-1"/>
      <sheetName val="公司別"/>
      <sheetName val="表01-1"/>
      <sheetName val="表02(負債業主權益)"/>
      <sheetName val="表03"/>
      <sheetName val="CTPL-12"/>
      <sheetName val="表09"/>
      <sheetName val="表11(總計)"/>
      <sheetName val="表01"/>
      <sheetName val="表02(資產附表)"/>
      <sheetName val="表02(資產)"/>
      <sheetName val="表10"/>
      <sheetName val="表15(合併列示及總計)"/>
      <sheetName val="表06"/>
      <sheetName val="表30-8-5"/>
      <sheetName val="表05-1"/>
      <sheetName val="表30-2"/>
      <sheetName val="表30-3"/>
      <sheetName val="表30-4"/>
      <sheetName val="表30-5"/>
      <sheetName val="表30-5-1"/>
      <sheetName val="表30-6"/>
      <sheetName val="表30-7"/>
      <sheetName val="表30-8"/>
      <sheetName val="表10-3"/>
      <sheetName val="表13-4"/>
      <sheetName val="表30-9"/>
      <sheetName val="表11-2"/>
      <sheetName val="上市股票及基金beta值計算表"/>
      <sheetName val="表30-14"/>
      <sheetName val="表12-2"/>
      <sheetName val="表13-2"/>
      <sheetName val="表30-8-3"/>
      <sheetName val="表30-8-4"/>
      <sheetName val="表30-3-3"/>
      <sheetName val="表30-3-1"/>
      <sheetName val="表10-4"/>
      <sheetName val="表16-2-1"/>
      <sheetName val="表10-2"/>
      <sheetName val="表30-10"/>
      <sheetName val="表30-3-2"/>
      <sheetName val="表30-16"/>
      <sheetName val="表16-2-2"/>
      <sheetName val="表16-2-3"/>
      <sheetName val="表30-4-1"/>
      <sheetName val="表30-11"/>
      <sheetName val="表30-12"/>
      <sheetName val="表21-4"/>
      <sheetName val="表30-8-6"/>
      <sheetName val="表21-1"/>
      <sheetName val="表21-3"/>
      <sheetName val="表25-2"/>
      <sheetName val="表30-8-1 "/>
      <sheetName val="表30-8-2"/>
      <sheetName val="表25-1"/>
      <sheetName val="主表"/>
      <sheetName val="表13-1"/>
      <sheetName val="附表3_EQRP100Y層分配比"/>
      <sheetName val="表07(總計)"/>
      <sheetName val="Sheet2"/>
      <sheetName val="表02-2"/>
      <sheetName val="表02-6"/>
      <sheetName val="表02-7"/>
      <sheetName val="表02-5"/>
      <sheetName val="表02-3"/>
      <sheetName val="表02-4"/>
      <sheetName val="Sheet1"/>
      <sheetName val="費率"/>
      <sheetName val="XLR_NoRangeSheet"/>
      <sheetName val="資料更新"/>
      <sheetName val="INCOME"/>
      <sheetName val="BALANCE"/>
      <sheetName val="Input"/>
      <sheetName val="表30-15"/>
      <sheetName val="目錄"/>
      <sheetName val="Q08交易明細"/>
      <sheetName val="表30-13-1"/>
      <sheetName val="封面"/>
      <sheetName val="03ws"/>
      <sheetName val="非認許A"/>
      <sheetName val="備供累計"/>
      <sheetName val="Reserve"/>
      <sheetName val="工作表2"/>
      <sheetName val="0"/>
      <sheetName val="代碼表"/>
      <sheetName val="清單"/>
      <sheetName val="印(長投公開資訊統計表)"/>
      <sheetName val="請輸入(子公司自結總表元)"/>
      <sheetName val="外幣定存庫存"/>
      <sheetName val="price"/>
      <sheetName val="自操基金NAV查詢-權益型"/>
      <sheetName val="會計庫存"/>
      <sheetName val="上櫃股票beta值計算-10412更新"/>
      <sheetName val="科子細"/>
      <sheetName val="MATCH"/>
      <sheetName val="Rates"/>
      <sheetName val="1月"/>
      <sheetName val="2月"/>
      <sheetName val="FX"/>
      <sheetName val="ICS Param"/>
      <sheetName val="表30-7-6"/>
      <sheetName val="表30-7-3"/>
      <sheetName val="表30-7-4"/>
      <sheetName val="表30-3-4"/>
      <sheetName val="表30-3-5"/>
      <sheetName val="Corp+Fin"/>
      <sheetName val="附表2_100RP地震非比例層調整係數"/>
      <sheetName val="底稿"/>
    </sheetNames>
    <sheetDataSet>
      <sheetData sheetId="0" refreshError="1"/>
      <sheetData sheetId="1" refreshError="1"/>
      <sheetData sheetId="2" refreshError="1"/>
      <sheetData sheetId="3"/>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sheetData sheetId="104"/>
      <sheetData sheetId="105"/>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RECORD"/>
      <sheetName val="2REPORT"/>
      <sheetName val="4ACCOUN"/>
      <sheetName val="5DAYRPT "/>
      <sheetName val="表02-2"/>
      <sheetName val="表02-6"/>
      <sheetName val="表02-7"/>
      <sheetName val="表02-5"/>
      <sheetName val="表02-3"/>
      <sheetName val="表02-4"/>
      <sheetName val="Sheet1"/>
      <sheetName val="表01-1"/>
      <sheetName val="費率"/>
      <sheetName val="表13-1"/>
      <sheetName val="表07(總計)"/>
      <sheetName val="表06"/>
      <sheetName val="清單"/>
      <sheetName val="Sheet2"/>
      <sheetName val="表25-2"/>
      <sheetName val="印(長投公開資訊統計表)"/>
      <sheetName val="請輸入(子公司自結總表元)"/>
      <sheetName val="外幣定存庫存"/>
      <sheetName val="自操基金NAV查詢-權益型"/>
      <sheetName val="會計庫存"/>
      <sheetName val="上櫃股票beta值計算-10412更新"/>
      <sheetName val="科子細"/>
      <sheetName val="MATCH"/>
      <sheetName val="Rates"/>
      <sheetName val="0"/>
      <sheetName val="Res-9912"/>
      <sheetName val="附表3-檢核表"/>
      <sheetName val="公司別"/>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sheetData sheetId="3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封面"/>
      <sheetName val="公司基本資料"/>
      <sheetName val="公司動態基本資料"/>
      <sheetName val="保費及責任準備金表"/>
      <sheetName val="未滿期準備金"/>
      <sheetName val="危險變動特準金"/>
      <sheetName val="未適格再保險準備計算表"/>
      <sheetName val="往來再保險人概況表"/>
      <sheetName val="再保及轉再保報告表"/>
      <sheetName val="資產負債表(資產)"/>
      <sheetName val="損益表"/>
      <sheetName val="投資淨收益"/>
      <sheetName val="存款"/>
      <sheetName val="政府公債庫券儲蓄"/>
      <sheetName val="金融債券"/>
      <sheetName val="股票"/>
      <sheetName val="公司債"/>
      <sheetName val="受益憑證"/>
      <sheetName val="不動產"/>
      <sheetName val="放款"/>
      <sheetName val="表外交易"/>
      <sheetName val="委操資產"/>
      <sheetName val="主要股東"/>
      <sheetName val="逾放債權轉銷"/>
      <sheetName val="利害關係人"/>
      <sheetName val="關係人交易"/>
      <sheetName val="表12-3-2013"/>
      <sheetName val="表12-4 (2)"/>
      <sheetName val="SOP"/>
      <sheetName val="表12-3 "/>
      <sheetName val="表12-4"/>
      <sheetName val="12-3-明細-Local"/>
      <sheetName val="12-3_SUM_F+I(2013)"/>
      <sheetName val="12-3-明細-F+I(2013)"/>
      <sheetName val="12-3-明細-F+I 樞紐(2013)"/>
      <sheetName val="12-3-F-明細(2013)"/>
      <sheetName val="12-3-ILP-明細(2013)"/>
      <sheetName val="表30-1"/>
      <sheetName val="表30-2"/>
      <sheetName val="表30-3"/>
      <sheetName val="表30-3-1"/>
      <sheetName val="表30-3-2"/>
      <sheetName val="表30-3-3"/>
      <sheetName val="表30-3-4"/>
      <sheetName val="表30-4"/>
      <sheetName val="表30-5"/>
      <sheetName val="表30-6"/>
      <sheetName val="表30-7"/>
      <sheetName val="表30-7-1"/>
      <sheetName val="表30-7-2"/>
      <sheetName val="表30-7-3"/>
      <sheetName val="表30-7-4"/>
      <sheetName val="表30-8"/>
      <sheetName val="表30-9"/>
      <sheetName val="表30-10"/>
      <sheetName val="表30-11"/>
      <sheetName val="表30-12"/>
      <sheetName val="表30-13"/>
      <sheetName val="表30-14"/>
      <sheetName val="表30-15"/>
      <sheetName val="表30-16"/>
      <sheetName val="上市股票及基金beta值計算表"/>
      <sheetName val="上櫃股票beta值計算"/>
      <sheetName val="表30-1(100年暫行措施)"/>
      <sheetName val="表31-30-2"/>
      <sheetName val="表31-30-3"/>
      <sheetName val="表31-30-3-1"/>
      <sheetName val="表31-30-3-2"/>
      <sheetName val="表31-10-1"/>
      <sheetName val="表31-12-1"/>
      <sheetName val="表31-30-5"/>
      <sheetName val="表31-30-7"/>
      <sheetName val="表31-30-7-5"/>
      <sheetName val="表31-30-7-6"/>
      <sheetName val="表31-05-1"/>
      <sheetName val="表31-9-1"/>
      <sheetName val="表31-10-3"/>
      <sheetName val="表31-10-4"/>
      <sheetName val="資產負債表"/>
      <sheetName val="表13-1"/>
      <sheetName val="當年營(經紀人)"/>
      <sheetName val="PD comm by line"/>
      <sheetName val="QuerySQL"/>
      <sheetName val="XLR_NoRangeSheet"/>
      <sheetName val="表9"/>
      <sheetName val="專案競賽"/>
      <sheetName val="APE(SMT)"/>
      <sheetName val="Table"/>
      <sheetName val="5DAYRPT "/>
      <sheetName val="評価書"/>
      <sheetName val="Sheet2"/>
      <sheetName val="表07(總計)"/>
      <sheetName val="表04-1"/>
      <sheetName val="表06"/>
      <sheetName val="before reclass"/>
      <sheetName val="概算報告書"/>
      <sheetName val="#REF"/>
      <sheetName val="H91"/>
      <sheetName val="H85"/>
      <sheetName val="Sheet5"/>
      <sheetName val="TG11 "/>
      <sheetName val="表12-4_(2)"/>
      <sheetName val="表12-3_"/>
      <sheetName val="12-3-明細-F+I_樞紐(2013)"/>
      <sheetName val="Commission IO "/>
      <sheetName val="檢核"/>
      <sheetName val="clm"/>
      <sheetName val="clmacc"/>
      <sheetName val="clm_USD"/>
      <sheetName val="clmacc_USD"/>
      <sheetName val="clm_CNY"/>
      <sheetName val="clmacc_CNY"/>
      <sheetName val="clm_AUD"/>
      <sheetName val="clmacc_AUD"/>
      <sheetName val="105 (01)"/>
      <sheetName val="clm105 (01)"/>
      <sheetName val="clmacct105 (01)"/>
      <sheetName val="105 (01)_USD"/>
      <sheetName val="clm105(01)_USD"/>
      <sheetName val="clmacct105 (01)_USD"/>
      <sheetName val="105 (01)_CNY"/>
      <sheetName val="clm105(01)_CNY"/>
      <sheetName val="clmacct105 (01)_CNY"/>
      <sheetName val="105 (01)_AUD"/>
      <sheetName val="clm105(01)_AUD"/>
      <sheetName val="clmacct105 (01)_AUD"/>
      <sheetName val="105 (00)"/>
      <sheetName val="clmacct105 (00)"/>
      <sheetName val="105 (00)_USD"/>
      <sheetName val="clmacct105 (00)_USD"/>
      <sheetName val="105 (00)_CNY"/>
      <sheetName val="clmacct105 (00)_CNY"/>
      <sheetName val="105 (00)_AUD"/>
      <sheetName val="clmacct105 (00)_AUD"/>
      <sheetName val="104 (00)"/>
      <sheetName val="clmacct104 (00)"/>
      <sheetName val="104 (00)_USD"/>
      <sheetName val="clmacct104 (00)_USD"/>
      <sheetName val="104 (00)_CNY"/>
      <sheetName val="clmacct104 (00)_CNY"/>
      <sheetName val="104 (00)_AUD"/>
      <sheetName val="clmacct104 (00)_AUD"/>
      <sheetName val="Elim"/>
      <sheetName val="DEF"/>
      <sheetName val="AC data"/>
      <sheetName val="RV"/>
      <sheetName val="INFO"/>
      <sheetName val="MATCH"/>
      <sheetName val="TSO"/>
      <sheetName val="6%. 8%佔率"/>
      <sheetName val="目錄"/>
      <sheetName val="表03"/>
      <sheetName val="表05-1"/>
      <sheetName val="表09-1"/>
      <sheetName val="表10-1"/>
      <sheetName val="表10-2"/>
      <sheetName val="表10-3"/>
      <sheetName val="表10-4"/>
      <sheetName val="表11-1"/>
      <sheetName val="表11-2"/>
      <sheetName val="表12-1"/>
      <sheetName val="表12-2"/>
      <sheetName val="表13-2"/>
      <sheetName val="表13-4"/>
      <sheetName val="表16-1-1"/>
      <sheetName val="表16-1-2"/>
      <sheetName val="表16-1-3"/>
      <sheetName val="表16-1-4"/>
      <sheetName val="表16-1-5"/>
      <sheetName val="表16-2-1"/>
      <sheetName val="表16-2-2"/>
      <sheetName val="表16-2-3"/>
      <sheetName val="表19-3"/>
      <sheetName val="表19-4"/>
      <sheetName val="表19-5"/>
      <sheetName val="表19-6"/>
      <sheetName val="表21-1"/>
      <sheetName val="表21-2"/>
      <sheetName val="表21-3"/>
      <sheetName val="表21-4"/>
      <sheetName val="表21-7"/>
      <sheetName val="表25-1"/>
      <sheetName val="表25-2"/>
      <sheetName val="表25-8"/>
      <sheetName val="表26-1"/>
      <sheetName val="表28-1"/>
      <sheetName val="表28-1-1"/>
      <sheetName val="表28-1-2"/>
      <sheetName val="表28-1-3"/>
      <sheetName val="表28-1-4"/>
      <sheetName val="表28-2"/>
      <sheetName val="表28-2-1"/>
      <sheetName val="表28-2-2"/>
      <sheetName val="表28-2-3"/>
      <sheetName val="表28-3"/>
      <sheetName val="表28-4"/>
      <sheetName val="表30-4-1"/>
      <sheetName val="表30-5-1"/>
      <sheetName val="表30-8-1 "/>
      <sheetName val="表30-8-2"/>
      <sheetName val="表30-8-3"/>
      <sheetName val="表30-8-4"/>
      <sheetName val="表30-8-5"/>
      <sheetName val="表30-8-6"/>
      <sheetName val="表39"/>
      <sheetName val="for bond hld01"/>
      <sheetName val="Hyperion"/>
      <sheetName val="表14-2"/>
      <sheetName val="表14-1"/>
      <sheetName val="工作表1"/>
      <sheetName val="A117_衍生性商品餘額明細表"/>
      <sheetName val="A117填報說明"/>
      <sheetName val="20191231All部位test"/>
      <sheetName val="20191231-All部位"/>
      <sheetName val="IRS MTM"/>
      <sheetName val="USDIRS MTM"/>
      <sheetName val="會計科目代碼表"/>
      <sheetName val="風險類別代碼表"/>
      <sheetName val="衍生性商品種類代碼表"/>
      <sheetName val="工作表2"/>
      <sheetName val="金融機構代碼-中央銀行"/>
      <sheetName val="代號"/>
      <sheetName val="分級表"/>
      <sheetName val="Rating Ref"/>
      <sheetName val="信評代號"/>
      <sheetName val="衍生性對照表"/>
      <sheetName val="本國子分行外國"/>
      <sheetName val="表09-2"/>
      <sheetName val="表30-8-7"/>
      <sheetName val="股票逆景氣循環措施調整項計算表"/>
      <sheetName val="表30-5-2"/>
      <sheetName val="表30-8-8"/>
      <sheetName val="表12-4_(2)1"/>
      <sheetName val="表12-3_1"/>
      <sheetName val="12-3-明細-F+I_樞紐(2013)1"/>
      <sheetName val="PD_comm_by_line"/>
      <sheetName val="5DAYRPT_"/>
      <sheetName val="before_reclass"/>
      <sheetName val="TG11_"/>
      <sheetName val="Commission_IO_"/>
      <sheetName val="105_(01)"/>
      <sheetName val="clm105_(01)"/>
      <sheetName val="clmacct105_(01)"/>
      <sheetName val="105_(01)_USD"/>
      <sheetName val="clmacct105_(01)_USD"/>
      <sheetName val="105_(01)_CNY"/>
      <sheetName val="clmacct105_(01)_CNY"/>
      <sheetName val="105_(01)_AUD"/>
      <sheetName val="clmacct105_(01)_AUD"/>
      <sheetName val="105_(00)"/>
      <sheetName val="clmacct105_(00)"/>
      <sheetName val="105_(00)_USD"/>
      <sheetName val="clmacct105_(00)_USD"/>
      <sheetName val="105_(00)_CNY"/>
      <sheetName val="clmacct105_(00)_CNY"/>
      <sheetName val="105_(00)_AUD"/>
      <sheetName val="clmacct105_(00)_AUD"/>
      <sheetName val="104_(00)"/>
      <sheetName val="clmacct104_(00)"/>
      <sheetName val="104_(00)_USD"/>
      <sheetName val="clmacct104_(00)_USD"/>
      <sheetName val="104_(00)_CNY"/>
      <sheetName val="clmacct104_(00)_CNY"/>
      <sheetName val="104_(00)_AUD"/>
      <sheetName val="clmacct104_(00)_AUD"/>
      <sheetName val="AC_data"/>
      <sheetName val="6%__8%佔率"/>
      <sheetName val="表30-8-1_"/>
      <sheetName val="for_bond_hld01"/>
      <sheetName val="9701"/>
      <sheetName val="Li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6">
          <cell r="A6" t="str">
            <v>(1)</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sheetData sheetId="102"/>
      <sheetData sheetId="103"/>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sheetData sheetId="146"/>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ow r="6">
          <cell r="A6">
            <v>1</v>
          </cell>
        </row>
      </sheetData>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refreshError="1"/>
      <sheetData sheetId="27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表15(合併列示及總計)"/>
      <sheetName val="表02(資產)"/>
      <sheetName val="表03"/>
      <sheetName val="表02(負債業主權益)"/>
      <sheetName val="表01"/>
      <sheetName val="表02(資產附表)"/>
      <sheetName val="表09"/>
      <sheetName val="表11(總計)"/>
      <sheetName val="表10"/>
      <sheetName val="表13-1"/>
      <sheetName val="Book1"/>
      <sheetName val="不動產"/>
      <sheetName val="表06"/>
      <sheetName val="表07(總計)"/>
      <sheetName val="#REF"/>
      <sheetName val="表01-1"/>
      <sheetName val="表02-4"/>
      <sheetName val="表02-6"/>
      <sheetName val="表02-5"/>
      <sheetName val="表02-1"/>
      <sheetName val="表02-2"/>
      <sheetName val="表02-3"/>
      <sheetName val="表30-16X"/>
      <sheetName val=""/>
      <sheetName val="13 - Treaty Result"/>
      <sheetName val="[Command not available][Command"/>
      <sheetName val="ionName% 無法啟動 Office Web 討論區。%A"/>
      <sheetName val="6.定存明細表"/>
      <sheetName val="謀M㌐⁁%Ā㄀⁁䖋诐岵_x000b_ꌀＴよ۶甠譆E䃶Ƞ蔏䃳_x0013_䖋蔀瓀昒碃_x0008_"/>
      <sheetName val="?????"/>
      <sheetName val="5DAYRPT "/>
      <sheetName val="_Command not available__Command"/>
      <sheetName val="_____"/>
      <sheetName val="13_-_Treaty_Result"/>
      <sheetName val="[Command_not_available][Command"/>
      <sheetName val="ionName%_無法啟動_Office_Web_討論區。%A"/>
      <sheetName val="6_定存明細表"/>
      <sheetName val="謀M㌐⁁%Ā㄀⁁䖋诐岵ꌀＴよ۶甠譆E䃶Ƞ蔏䃳䖋蔀瓀昒碃"/>
      <sheetName val="Core3學員名單"/>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sheetData sheetId="37"/>
      <sheetData sheetId="38"/>
      <sheetData sheetId="39"/>
      <sheetData sheetId="40"/>
      <sheetData sheetId="41"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表15(合併列示及總計)"/>
      <sheetName val="表02(資產)"/>
      <sheetName val="表03"/>
      <sheetName val="表02(負債業主權益)"/>
      <sheetName val="表01"/>
      <sheetName val="表02(資產附表)"/>
      <sheetName val="表09"/>
      <sheetName val="表11(總計)"/>
      <sheetName val="表10"/>
      <sheetName val="表13-1"/>
      <sheetName val="Book1"/>
      <sheetName val="不動產"/>
      <sheetName val="表06"/>
      <sheetName val="表07(總計)"/>
      <sheetName val="#REF"/>
      <sheetName val="表01-1"/>
      <sheetName val="表02-4"/>
      <sheetName val="表02-6"/>
      <sheetName val="表02-5"/>
      <sheetName val="表02-1"/>
      <sheetName val="表02-2"/>
      <sheetName val="表02-3"/>
      <sheetName val=""/>
      <sheetName val=" 現流表-元 (工作底稿)"/>
      <sheetName val="A11.15 附件cashflow(國壽)"/>
      <sheetName val="參數"/>
      <sheetName val="Sheet1_x0000_(ྐƙ_x0000__x0004__x0000__x0000__x0000__x0000__x0000__x0000_ƙ_x0000__x0000__x0000__x0000__x0000__x0000__x0000__x0000_೴ƙ_x0000_"/>
      <sheetName val="Projection"/>
      <sheetName val="mapping"/>
      <sheetName val="Reported_Res Group"/>
      <sheetName val="Form (4)"/>
      <sheetName val="表02-7"/>
      <sheetName val="Loss%"/>
      <sheetName val="A1Data"/>
      <sheetName val="公司別"/>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l"/>
      <sheetName val="Req Cap"/>
      <sheetName val="Investment"/>
      <sheetName val="Interest"/>
      <sheetName val="Credit"/>
      <sheetName val="NonLife Reserves"/>
      <sheetName val="Life Reserves"/>
      <sheetName val="Premium"/>
      <sheetName val="Business"/>
      <sheetName val="Ceded WP"/>
      <sheetName val="misc calcs"/>
      <sheetName val="blank1"/>
      <sheetName val="blank2"/>
      <sheetName val="blank3"/>
    </sheetNames>
    <sheetDataSet>
      <sheetData sheetId="0">
        <row r="2">
          <cell r="H2" t="str">
            <v>Appendix 1</v>
          </cell>
        </row>
        <row r="3">
          <cell r="B3">
            <v>1</v>
          </cell>
          <cell r="C3" t="str">
            <v xml:space="preserve">Company Name: </v>
          </cell>
          <cell r="D3" t="str">
            <v>XYZ Sample</v>
          </cell>
        </row>
        <row r="4">
          <cell r="B4">
            <v>2</v>
          </cell>
          <cell r="C4" t="str">
            <v xml:space="preserve"> AMB Number: </v>
          </cell>
          <cell r="D4" t="str">
            <v>99999</v>
          </cell>
        </row>
        <row r="5">
          <cell r="B5">
            <v>3</v>
          </cell>
          <cell r="C5" t="str">
            <v xml:space="preserve">Prepared By: </v>
          </cell>
          <cell r="D5" t="str">
            <v xml:space="preserve"> </v>
          </cell>
        </row>
        <row r="6">
          <cell r="B6">
            <v>4</v>
          </cell>
          <cell r="C6" t="str">
            <v xml:space="preserve">Checked By: </v>
          </cell>
        </row>
        <row r="7">
          <cell r="B7">
            <v>5</v>
          </cell>
          <cell r="C7" t="str">
            <v xml:space="preserve">    Version of Model: </v>
          </cell>
          <cell r="D7">
            <v>5.3</v>
          </cell>
          <cell r="G7" t="str">
            <v>Model Version 5.3 Create Date:</v>
          </cell>
          <cell r="H7">
            <v>40211</v>
          </cell>
        </row>
        <row r="8">
          <cell r="C8" t="str">
            <v>Evaluation Dates:</v>
          </cell>
        </row>
        <row r="9">
          <cell r="B9">
            <v>6</v>
          </cell>
          <cell r="C9" t="str">
            <v>Year 1 Information as of:  (mm/dd/yy)</v>
          </cell>
          <cell r="D9">
            <v>39813</v>
          </cell>
          <cell r="G9" t="str">
            <v>updated model for YE 2009 data:</v>
          </cell>
        </row>
        <row r="10">
          <cell r="B10">
            <v>7</v>
          </cell>
          <cell r="C10" t="str">
            <v>Year 2 Information as of:  (mm/dd/yy)</v>
          </cell>
          <cell r="D10">
            <v>40178</v>
          </cell>
          <cell r="G10" t="str">
            <v>recov/surplus ratios by line</v>
          </cell>
        </row>
        <row r="11">
          <cell r="B11">
            <v>8</v>
          </cell>
          <cell r="C11" t="str">
            <v>Year 3 Information as of:  (mm/dd/yy)</v>
          </cell>
          <cell r="D11">
            <v>40543</v>
          </cell>
          <cell r="G11" t="str">
            <v>exchange rates</v>
          </cell>
        </row>
        <row r="12">
          <cell r="B12">
            <v>9</v>
          </cell>
          <cell r="C12" t="str">
            <v>Year 4 Information as of:  (mm/dd/yy)</v>
          </cell>
          <cell r="D12">
            <v>40908</v>
          </cell>
          <cell r="G12" t="str">
            <v>UW cycle &amp; growth</v>
          </cell>
        </row>
        <row r="13">
          <cell r="B13">
            <v>10</v>
          </cell>
          <cell r="C13" t="str">
            <v>Year 5 Information as of:  (mm/dd/yy)</v>
          </cell>
          <cell r="D13">
            <v>41274</v>
          </cell>
        </row>
        <row r="15">
          <cell r="B15">
            <v>11</v>
          </cell>
          <cell r="C15" t="str">
            <v>PLEASE SELECT CURRENCY</v>
          </cell>
        </row>
        <row r="16">
          <cell r="C16" t="str">
            <v xml:space="preserve"> OF INPUT DATA BELOW:</v>
          </cell>
        </row>
        <row r="23">
          <cell r="C23" t="str">
            <v>If the currency you are looking for is not on the list, please convert to USDollars or contact Tom Mount to have it added to the list.</v>
          </cell>
        </row>
        <row r="24">
          <cell r="B24">
            <v>12</v>
          </cell>
          <cell r="C24" t="str">
            <v xml:space="preserve">Currency used for input = </v>
          </cell>
          <cell r="D24" t="str">
            <v>Euros</v>
          </cell>
        </row>
        <row r="25">
          <cell r="B25">
            <v>13</v>
          </cell>
          <cell r="C25" t="str">
            <v xml:space="preserve">Exchg Rate@Dec 31,2009: $1US =   </v>
          </cell>
          <cell r="D25">
            <v>0.69769999999999999</v>
          </cell>
          <cell r="E25" t="str">
            <v>Euros</v>
          </cell>
        </row>
        <row r="26">
          <cell r="D26" t="str">
            <v>1st event</v>
          </cell>
          <cell r="E26" t="str">
            <v>EQ</v>
          </cell>
          <cell r="F26" t="str">
            <v>EQ</v>
          </cell>
          <cell r="G26" t="str">
            <v>EQ</v>
          </cell>
          <cell r="H26" t="str">
            <v>EQ</v>
          </cell>
          <cell r="I26" t="str">
            <v>EQ</v>
          </cell>
        </row>
        <row r="27">
          <cell r="C27" t="str">
            <v>Company Specific Info</v>
          </cell>
          <cell r="D27" t="str">
            <v>2nd event</v>
          </cell>
          <cell r="E27" t="str">
            <v>EQ</v>
          </cell>
          <cell r="F27" t="str">
            <v>EQ</v>
          </cell>
          <cell r="G27" t="str">
            <v>EQ</v>
          </cell>
          <cell r="H27" t="str">
            <v>EQ</v>
          </cell>
          <cell r="I27" t="str">
            <v>EQ</v>
          </cell>
        </row>
        <row r="28">
          <cell r="C28" t="str">
            <v>Pre-Tax PMLs (Probable Maximum Loss*) in (000)s</v>
          </cell>
          <cell r="E28">
            <v>39813</v>
          </cell>
          <cell r="F28">
            <v>40178</v>
          </cell>
          <cell r="G28">
            <v>40543</v>
          </cell>
          <cell r="H28">
            <v>40908</v>
          </cell>
          <cell r="I28">
            <v>41274</v>
          </cell>
        </row>
        <row r="29">
          <cell r="B29">
            <v>14</v>
          </cell>
          <cell r="C29" t="str">
            <v>1 in 100 yr Wind NET of Reinsurance</v>
          </cell>
          <cell r="E29">
            <v>0</v>
          </cell>
          <cell r="F29">
            <v>0</v>
          </cell>
          <cell r="G29">
            <v>0</v>
          </cell>
          <cell r="H29">
            <v>0</v>
          </cell>
          <cell r="I29">
            <v>0</v>
          </cell>
        </row>
        <row r="30">
          <cell r="B30">
            <v>15</v>
          </cell>
          <cell r="C30" t="str">
            <v>1 in 100 yr Earthquake NET of Reinsurance</v>
          </cell>
          <cell r="E30">
            <v>0</v>
          </cell>
          <cell r="F30">
            <v>0</v>
          </cell>
          <cell r="G30">
            <v>0</v>
          </cell>
          <cell r="H30">
            <v>0</v>
          </cell>
          <cell r="I30">
            <v>0</v>
          </cell>
        </row>
        <row r="31">
          <cell r="B31">
            <v>16</v>
          </cell>
          <cell r="C31" t="str">
            <v>1 in 250 yr Earthquake NET of Reinsurance</v>
          </cell>
          <cell r="E31">
            <v>0</v>
          </cell>
          <cell r="F31">
            <v>0</v>
          </cell>
          <cell r="G31">
            <v>0</v>
          </cell>
          <cell r="H31">
            <v>0</v>
          </cell>
          <cell r="I31">
            <v>0</v>
          </cell>
        </row>
        <row r="32">
          <cell r="B32">
            <v>17</v>
          </cell>
          <cell r="C32" t="str">
            <v>1 in 100 yr Wind GROSS of Reinsurance</v>
          </cell>
          <cell r="E32">
            <v>0</v>
          </cell>
          <cell r="F32">
            <v>0</v>
          </cell>
          <cell r="G32">
            <v>0</v>
          </cell>
          <cell r="H32">
            <v>0</v>
          </cell>
          <cell r="I32">
            <v>0</v>
          </cell>
        </row>
        <row r="33">
          <cell r="B33">
            <v>18</v>
          </cell>
          <cell r="C33" t="str">
            <v>1 in 100 yr Earthquake GROSS of Reinsurance</v>
          </cell>
          <cell r="E33">
            <v>0</v>
          </cell>
          <cell r="F33">
            <v>0</v>
          </cell>
          <cell r="G33">
            <v>0</v>
          </cell>
          <cell r="H33">
            <v>0</v>
          </cell>
          <cell r="I33">
            <v>0</v>
          </cell>
        </row>
        <row r="34">
          <cell r="B34">
            <v>19</v>
          </cell>
          <cell r="C34" t="str">
            <v>1 in 250 yr Earthquake GROSS of Reinsurance</v>
          </cell>
          <cell r="E34">
            <v>0</v>
          </cell>
          <cell r="F34">
            <v>0</v>
          </cell>
          <cell r="G34">
            <v>0</v>
          </cell>
          <cell r="H34">
            <v>0</v>
          </cell>
          <cell r="I34">
            <v>0</v>
          </cell>
        </row>
        <row r="35">
          <cell r="C35" t="str">
            <v>(*must include Demand &amp; Storm Surges, Secondary Uncertainty, LAE, Vol &amp; Invol Assessment, flood, FFEQ, WCEQ, etc.)</v>
          </cell>
        </row>
        <row r="37">
          <cell r="C37" t="str">
            <v>Pre-Tax Reinstatement Prem for PMLs above in (000)s</v>
          </cell>
          <cell r="E37">
            <v>39813</v>
          </cell>
          <cell r="F37">
            <v>40178</v>
          </cell>
          <cell r="G37">
            <v>40543</v>
          </cell>
          <cell r="H37">
            <v>40908</v>
          </cell>
          <cell r="I37">
            <v>41274</v>
          </cell>
        </row>
        <row r="38">
          <cell r="B38">
            <v>20</v>
          </cell>
          <cell r="C38" t="str">
            <v>1 in 100 yr Wind Reinstatement Premium</v>
          </cell>
          <cell r="E38">
            <v>0</v>
          </cell>
          <cell r="F38">
            <v>0</v>
          </cell>
          <cell r="G38">
            <v>0</v>
          </cell>
          <cell r="H38">
            <v>0</v>
          </cell>
          <cell r="I38">
            <v>0</v>
          </cell>
        </row>
        <row r="39">
          <cell r="B39">
            <v>21</v>
          </cell>
          <cell r="C39" t="str">
            <v>1 in 100 yr Earthquake Reinstatement Premium</v>
          </cell>
          <cell r="E39">
            <v>0</v>
          </cell>
          <cell r="F39">
            <v>0</v>
          </cell>
          <cell r="G39">
            <v>0</v>
          </cell>
          <cell r="H39">
            <v>0</v>
          </cell>
          <cell r="I39">
            <v>0</v>
          </cell>
        </row>
        <row r="40">
          <cell r="B40">
            <v>22</v>
          </cell>
          <cell r="C40" t="str">
            <v>1 in 250 yr Earthquake Reinstatement Premium</v>
          </cell>
          <cell r="E40">
            <v>0</v>
          </cell>
          <cell r="F40">
            <v>0</v>
          </cell>
          <cell r="G40">
            <v>0</v>
          </cell>
          <cell r="H40">
            <v>0</v>
          </cell>
          <cell r="I40">
            <v>0</v>
          </cell>
        </row>
        <row r="42">
          <cell r="C42" t="str">
            <v>Estimated Pre-Tax Loss from Terrorism in (000)s</v>
          </cell>
          <cell r="E42">
            <v>39813</v>
          </cell>
          <cell r="F42">
            <v>40178</v>
          </cell>
          <cell r="G42">
            <v>40543</v>
          </cell>
          <cell r="H42">
            <v>40908</v>
          </cell>
          <cell r="I42">
            <v>41274</v>
          </cell>
        </row>
        <row r="43">
          <cell r="B43">
            <v>23</v>
          </cell>
          <cell r="C43" t="str">
            <v>5 ton Truck Bomb NET of Reins only (i.e. excl TRIPRA)</v>
          </cell>
          <cell r="E43">
            <v>0</v>
          </cell>
          <cell r="F43">
            <v>0</v>
          </cell>
          <cell r="G43">
            <v>0</v>
          </cell>
          <cell r="H43">
            <v>0</v>
          </cell>
          <cell r="I43">
            <v>0</v>
          </cell>
        </row>
        <row r="44">
          <cell r="B44">
            <v>24</v>
          </cell>
          <cell r="C44" t="str">
            <v>5 ton Truck Bomb NET of Rein &amp; TRIPRA (terror charge)</v>
          </cell>
          <cell r="E44">
            <v>0</v>
          </cell>
          <cell r="F44">
            <v>0</v>
          </cell>
          <cell r="G44">
            <v>0</v>
          </cell>
          <cell r="H44">
            <v>0</v>
          </cell>
          <cell r="I44">
            <v>0</v>
          </cell>
        </row>
        <row r="45">
          <cell r="B45">
            <v>25</v>
          </cell>
          <cell r="C45" t="str">
            <v>5 ton Truck Bomb GROSS of Reinsurance and TRIPRA</v>
          </cell>
          <cell r="E45">
            <v>0</v>
          </cell>
          <cell r="F45">
            <v>0</v>
          </cell>
          <cell r="G45">
            <v>0</v>
          </cell>
          <cell r="H45">
            <v>0</v>
          </cell>
          <cell r="I45">
            <v>0</v>
          </cell>
        </row>
        <row r="47">
          <cell r="B47">
            <v>26</v>
          </cell>
          <cell r="C47" t="str">
            <v>Net Catastrophe Loss being used in Standard BCAR =</v>
          </cell>
          <cell r="E47" t="str">
            <v>EQ</v>
          </cell>
          <cell r="F47" t="str">
            <v>EQ</v>
          </cell>
          <cell r="G47" t="str">
            <v>EQ</v>
          </cell>
          <cell r="H47" t="str">
            <v>EQ</v>
          </cell>
          <cell r="I47" t="str">
            <v>EQ</v>
          </cell>
        </row>
        <row r="50">
          <cell r="C50" t="str">
            <v xml:space="preserve">Company Name:  </v>
          </cell>
          <cell r="D50" t="str">
            <v>XYZ Sample</v>
          </cell>
          <cell r="I50" t="str">
            <v xml:space="preserve">Appendix 2 </v>
          </cell>
        </row>
        <row r="51">
          <cell r="C51" t="str">
            <v xml:space="preserve"> AMB Number:   </v>
          </cell>
          <cell r="D51" t="str">
            <v>99999</v>
          </cell>
        </row>
        <row r="53">
          <cell r="C53" t="str">
            <v>Company Specific Info ( Cont'd ) :</v>
          </cell>
        </row>
        <row r="55">
          <cell r="B55">
            <v>27</v>
          </cell>
          <cell r="C55" t="str">
            <v>What Type of Analysis is this?</v>
          </cell>
          <cell r="D55" t="str">
            <v>standard</v>
          </cell>
          <cell r="E55" t="str">
            <v>(STANDARD, CATSTRESS, or TERROR - type exactly, caps don't matter)</v>
          </cell>
        </row>
        <row r="57">
          <cell r="B57">
            <v>28</v>
          </cell>
          <cell r="C57" t="str">
            <v>Is this company a STARTUP company?</v>
          </cell>
          <cell r="D57" t="str">
            <v>no</v>
          </cell>
          <cell r="E57" t="str">
            <v>(YES or NO - type exactly, caps don't matter)</v>
          </cell>
        </row>
        <row r="58">
          <cell r="C58" t="str">
            <v>Note - A company is considered a startup if it has 0, 1, or 2 years of actual history.</v>
          </cell>
        </row>
        <row r="60">
          <cell r="B60">
            <v>29</v>
          </cell>
          <cell r="C60" t="str">
            <v>Company Type</v>
          </cell>
          <cell r="D60" t="str">
            <v>Primary</v>
          </cell>
          <cell r="E60" t="str">
            <v>(PRIMARY or REINS, type exactly, caps don't matter)</v>
          </cell>
        </row>
        <row r="62">
          <cell r="B62">
            <v>30</v>
          </cell>
          <cell r="C62" t="str">
            <v>5yr P/C Loss and LAE Ratio</v>
          </cell>
          <cell r="D62">
            <v>0.78</v>
          </cell>
        </row>
        <row r="63">
          <cell r="B63">
            <v>31</v>
          </cell>
          <cell r="C63" t="str">
            <v>P/C Underwriting Expense Ratio</v>
          </cell>
          <cell r="D63">
            <v>0.31</v>
          </cell>
        </row>
        <row r="64">
          <cell r="B64">
            <v>32</v>
          </cell>
          <cell r="C64" t="str">
            <v>Expected or Historical Corp. Tax Rate</v>
          </cell>
          <cell r="D64">
            <v>0.22</v>
          </cell>
          <cell r="E64" t="str">
            <v>What tax rate the company usually pays(greater than or = to 0%).</v>
          </cell>
        </row>
        <row r="65">
          <cell r="B65">
            <v>33</v>
          </cell>
          <cell r="C65" t="str">
            <v>Maximum Corporate Tax Rate</v>
          </cell>
          <cell r="D65">
            <v>0.35</v>
          </cell>
          <cell r="E65" t="str">
            <v>What is the highest possible tax rate it could pay(GT or = to 0%).</v>
          </cell>
        </row>
        <row r="67">
          <cell r="B67">
            <v>34</v>
          </cell>
          <cell r="C67" t="str">
            <v>Accounting Standard used for DAC</v>
          </cell>
          <cell r="D67" t="str">
            <v>gaap</v>
          </cell>
          <cell r="E67" t="str">
            <v>(GAAP or STAT, type exactly, caps don't matter) This refers to whether the</v>
          </cell>
        </row>
        <row r="68">
          <cell r="E68" t="str">
            <v xml:space="preserve">                            company uses a US Stat-like treatment of DAC.</v>
          </cell>
        </row>
        <row r="69">
          <cell r="B69">
            <v>35</v>
          </cell>
          <cell r="C69" t="str">
            <v>P/C Profitability Key Word</v>
          </cell>
          <cell r="D69" t="str">
            <v>average</v>
          </cell>
          <cell r="E69" t="str">
            <v>(STRONG, GOOD, AVERAGE, FAIR, or WEAK - type exactly, caps don't matter)</v>
          </cell>
        </row>
        <row r="71">
          <cell r="B71">
            <v>36</v>
          </cell>
          <cell r="C71" t="str">
            <v>P/C Reserve Stability Key Word</v>
          </cell>
          <cell r="D71" t="str">
            <v>average</v>
          </cell>
          <cell r="E71" t="str">
            <v>(STABLE, GOOD, AVERAGE, FAIR, or VOLATILE - type exactly, caps don't matter)</v>
          </cell>
        </row>
        <row r="73">
          <cell r="B73">
            <v>37</v>
          </cell>
          <cell r="C73" t="str">
            <v>Present Value Factor</v>
          </cell>
          <cell r="D73">
            <v>0.91200000000000003</v>
          </cell>
          <cell r="E73" t="str">
            <v xml:space="preserve">Used to calculate economic Loss &amp; LAE ratio </v>
          </cell>
        </row>
        <row r="74">
          <cell r="B74">
            <v>40</v>
          </cell>
          <cell r="C74" t="str">
            <v>Volatility of Stock Market invested in?</v>
          </cell>
          <cell r="D74" t="str">
            <v>low</v>
          </cell>
          <cell r="E74" t="str">
            <v>(LOW, MEDIUM, or HIGH - type exactly, caps don't matter)</v>
          </cell>
        </row>
        <row r="75">
          <cell r="B75">
            <v>38</v>
          </cell>
          <cell r="C75" t="str">
            <v>Loss ratio @ PVF</v>
          </cell>
          <cell r="D75">
            <v>0.7113600000000001</v>
          </cell>
          <cell r="E75" t="str">
            <v>Economic Loss &amp; LAE Ratio for P/C DAC calcs</v>
          </cell>
        </row>
        <row r="77">
          <cell r="C77" t="str">
            <v>Industry Info</v>
          </cell>
        </row>
        <row r="78">
          <cell r="C78" t="str">
            <v>Note: For stage of UW Cycle Outlook, select where you believe UW Cycle will be in the year AFTER the Annual Satement Date.</v>
          </cell>
        </row>
        <row r="79">
          <cell r="C79" t="str">
            <v xml:space="preserve">  (i.e. if the Annual statement date is 12/31/07, then what stage of the UW Cycle do you think the market will be in during 2008?</v>
          </cell>
        </row>
        <row r="81">
          <cell r="C81" t="str">
            <v>Choices for UW Cycle Outlook:</v>
          </cell>
          <cell r="D81" t="str">
            <v>Definition:</v>
          </cell>
        </row>
        <row r="82">
          <cell r="C82" t="str">
            <v>Early Hard Mkt</v>
          </cell>
          <cell r="D82" t="str">
            <v>Rates starting to increase, profits improving.</v>
          </cell>
        </row>
        <row r="83">
          <cell r="C83" t="str">
            <v>Late Hard Mkt</v>
          </cell>
          <cell r="D83" t="str">
            <v>Rates at highest profitability levels.  Rate increases slowing or flat.</v>
          </cell>
        </row>
        <row r="84">
          <cell r="C84" t="str">
            <v>Early Soft Mkt</v>
          </cell>
          <cell r="D84" t="str">
            <v>Rates starting to fall, profitability begins to decline.</v>
          </cell>
        </row>
        <row r="85">
          <cell r="C85" t="str">
            <v>Middle Soft Mkt</v>
          </cell>
          <cell r="D85" t="str">
            <v>Rates Falling, profits at breakeven or slightly unprofitable.</v>
          </cell>
        </row>
        <row r="86">
          <cell r="C86" t="str">
            <v>Late Soft Mkt</v>
          </cell>
          <cell r="D86" t="str">
            <v>Rates at lowest levels, companies showing net losses and declining surplus.</v>
          </cell>
        </row>
        <row r="88">
          <cell r="D88" t="str">
            <v>Ann. Stmnt. Date =</v>
          </cell>
          <cell r="E88">
            <v>39813</v>
          </cell>
          <cell r="F88">
            <v>40178</v>
          </cell>
          <cell r="G88">
            <v>40543</v>
          </cell>
          <cell r="H88">
            <v>40908</v>
          </cell>
          <cell r="I88">
            <v>41274</v>
          </cell>
        </row>
        <row r="89">
          <cell r="E89" t="str">
            <v>Selected</v>
          </cell>
          <cell r="F89" t="str">
            <v>Selected</v>
          </cell>
          <cell r="G89" t="str">
            <v>Selected</v>
          </cell>
          <cell r="H89" t="str">
            <v>Selected</v>
          </cell>
          <cell r="I89" t="str">
            <v>Selected</v>
          </cell>
        </row>
        <row r="90">
          <cell r="B90">
            <v>39</v>
          </cell>
          <cell r="C90" t="str">
            <v>P/C Pers Lines - Stage of UW Cycle Outlook</v>
          </cell>
          <cell r="E90" t="str">
            <v>Middle Soft Mkt</v>
          </cell>
          <cell r="F90" t="str">
            <v>Early Hard Mkt</v>
          </cell>
          <cell r="G90" t="str">
            <v>Early Hard Mkt</v>
          </cell>
          <cell r="H90" t="str">
            <v>Late Hard Mkt</v>
          </cell>
          <cell r="I90" t="str">
            <v>Late Hard Mkt</v>
          </cell>
        </row>
        <row r="91">
          <cell r="B91">
            <v>40</v>
          </cell>
          <cell r="C91" t="str">
            <v>P/C Comm Lines - Stage of UW Cycle Outlook</v>
          </cell>
          <cell r="E91" t="str">
            <v>Late Soft Mkt</v>
          </cell>
          <cell r="F91" t="str">
            <v>Late Soft Mkt</v>
          </cell>
          <cell r="G91" t="str">
            <v>Late Soft Mkt</v>
          </cell>
          <cell r="H91" t="str">
            <v>Early Hard Mkt</v>
          </cell>
          <cell r="I91" t="str">
            <v>Early Hard Mkt</v>
          </cell>
        </row>
        <row r="92">
          <cell r="B92">
            <v>41</v>
          </cell>
          <cell r="C92" t="str">
            <v>P/C Reins XS Property - Stage of UW Cycle Outlook</v>
          </cell>
          <cell r="E92" t="str">
            <v>Early Hard Mkt</v>
          </cell>
          <cell r="F92" t="str">
            <v>Late Hard Mkt</v>
          </cell>
          <cell r="G92" t="str">
            <v>Late Hard Mkt</v>
          </cell>
          <cell r="H92" t="str">
            <v>Early Soft Mkt</v>
          </cell>
          <cell r="I92" t="str">
            <v>Early Soft Mkt</v>
          </cell>
        </row>
        <row r="93">
          <cell r="B93">
            <v>42</v>
          </cell>
          <cell r="C93" t="str">
            <v>P/C Reins XS Casualty - Stage of UW Cycle Outlook</v>
          </cell>
          <cell r="E93" t="str">
            <v>Middle Soft Mkt</v>
          </cell>
          <cell r="F93" t="str">
            <v>Middle Soft Mkt</v>
          </cell>
          <cell r="G93" t="str">
            <v>Late Soft Mkt</v>
          </cell>
          <cell r="H93" t="str">
            <v>Late Soft Mkt</v>
          </cell>
          <cell r="I93" t="str">
            <v>Early Hard Mkt</v>
          </cell>
        </row>
        <row r="94">
          <cell r="B94">
            <v>43</v>
          </cell>
          <cell r="C94" t="str">
            <v>P/C Industry Premium Growth Rate during the year</v>
          </cell>
          <cell r="E94">
            <v>-0.01</v>
          </cell>
          <cell r="F94">
            <v>-0.04</v>
          </cell>
          <cell r="G94">
            <v>-0.02</v>
          </cell>
          <cell r="H94">
            <v>-0.01</v>
          </cell>
          <cell r="I94">
            <v>0</v>
          </cell>
        </row>
        <row r="96">
          <cell r="E96" t="str">
            <v>Recommended Selections for Annual Statement year ending:</v>
          </cell>
        </row>
        <row r="97">
          <cell r="E97">
            <v>39813</v>
          </cell>
          <cell r="F97">
            <v>40178</v>
          </cell>
          <cell r="G97">
            <v>40543</v>
          </cell>
          <cell r="H97">
            <v>40908</v>
          </cell>
          <cell r="I97">
            <v>41274</v>
          </cell>
        </row>
        <row r="98">
          <cell r="B98">
            <v>44</v>
          </cell>
          <cell r="C98" t="str">
            <v>P/C Pers Lines - Stage of UW Cycle Outlook</v>
          </cell>
          <cell r="E98" t="str">
            <v>Middle Soft Mkt</v>
          </cell>
          <cell r="F98" t="str">
            <v>Early Hard Mkt</v>
          </cell>
          <cell r="G98" t="str">
            <v>Early Hard Mkt</v>
          </cell>
          <cell r="H98" t="str">
            <v>Late Hard Mkt</v>
          </cell>
          <cell r="I98" t="str">
            <v>Late Hard Mkt</v>
          </cell>
        </row>
        <row r="99">
          <cell r="B99">
            <v>45</v>
          </cell>
          <cell r="C99" t="str">
            <v>P/C Comm Lines - Stage of UW Cycle Outlook</v>
          </cell>
          <cell r="E99" t="str">
            <v>Late Soft Mkt</v>
          </cell>
          <cell r="F99" t="str">
            <v>Late Soft Mkt</v>
          </cell>
          <cell r="G99" t="str">
            <v>Late Soft Mkt</v>
          </cell>
          <cell r="H99" t="str">
            <v>Early Hard Mkt</v>
          </cell>
          <cell r="I99" t="str">
            <v>Early Hard Mkt</v>
          </cell>
        </row>
        <row r="100">
          <cell r="B100">
            <v>46</v>
          </cell>
          <cell r="C100" t="str">
            <v>P/C Reins XS Property - Stage of UW Cycle Outlook</v>
          </cell>
          <cell r="E100" t="str">
            <v>Early Hard Mkt</v>
          </cell>
          <cell r="F100" t="str">
            <v>Late Hard Mkt</v>
          </cell>
          <cell r="G100" t="str">
            <v>Late Hard Mkt</v>
          </cell>
          <cell r="H100" t="str">
            <v>Early Soft Mkt</v>
          </cell>
          <cell r="I100" t="str">
            <v>Early Soft Mkt</v>
          </cell>
        </row>
        <row r="101">
          <cell r="B101">
            <v>47</v>
          </cell>
          <cell r="C101" t="str">
            <v>P/C Reins XS Casualty - Stage of UW Cycle Outlook</v>
          </cell>
          <cell r="E101" t="str">
            <v>Middle Soft Mkt</v>
          </cell>
          <cell r="F101" t="str">
            <v>Middle Soft Mkt</v>
          </cell>
          <cell r="G101" t="str">
            <v>Late Soft Mkt</v>
          </cell>
          <cell r="H101" t="str">
            <v>Late Soft Mkt</v>
          </cell>
          <cell r="I101" t="str">
            <v>Early Hard Mkt</v>
          </cell>
        </row>
        <row r="102">
          <cell r="B102">
            <v>48</v>
          </cell>
          <cell r="C102" t="str">
            <v>P/C Industry Premium Growth Rate during the year</v>
          </cell>
          <cell r="E102">
            <v>-0.01</v>
          </cell>
          <cell r="F102">
            <v>-0.04</v>
          </cell>
          <cell r="G102">
            <v>-0.02</v>
          </cell>
          <cell r="H102">
            <v>-0.01</v>
          </cell>
          <cell r="I102">
            <v>0</v>
          </cell>
        </row>
        <row r="104">
          <cell r="B104">
            <v>49</v>
          </cell>
          <cell r="C104" t="str">
            <v>Selected Excessive Industry Premium Growth Rate P/C</v>
          </cell>
          <cell r="E104">
            <v>0.04</v>
          </cell>
          <cell r="F104">
            <v>1.0000000000000002E-2</v>
          </cell>
          <cell r="G104">
            <v>3.0000000000000002E-2</v>
          </cell>
          <cell r="H104">
            <v>0.04</v>
          </cell>
          <cell r="I104">
            <v>0.05</v>
          </cell>
        </row>
      </sheetData>
      <sheetData sheetId="1">
        <row r="3">
          <cell r="B3" t="str">
            <v>Company Name:</v>
          </cell>
          <cell r="C3" t="str">
            <v>XYZ Sample</v>
          </cell>
          <cell r="J3" t="str">
            <v>Currency:</v>
          </cell>
          <cell r="K3" t="str">
            <v>Euros</v>
          </cell>
          <cell r="P3" t="str">
            <v>Page 1</v>
          </cell>
          <cell r="AA3" t="str">
            <v>Company Name:</v>
          </cell>
          <cell r="AC3" t="str">
            <v>XYZ Sample</v>
          </cell>
          <cell r="AL3" t="str">
            <v>Currency:</v>
          </cell>
          <cell r="AO3" t="str">
            <v>Euros</v>
          </cell>
          <cell r="AU3" t="str">
            <v>Summary Exhibit 1</v>
          </cell>
        </row>
        <row r="4">
          <cell r="B4" t="str">
            <v>AMB Number:</v>
          </cell>
          <cell r="C4" t="str">
            <v>99999</v>
          </cell>
          <cell r="J4" t="str">
            <v>Denomination:</v>
          </cell>
          <cell r="K4" t="str">
            <v>(000)s</v>
          </cell>
          <cell r="AA4" t="str">
            <v>AMB Number:</v>
          </cell>
          <cell r="AC4" t="str">
            <v>99999</v>
          </cell>
          <cell r="AL4" t="str">
            <v>Denomination:</v>
          </cell>
          <cell r="AO4" t="str">
            <v>(000)s</v>
          </cell>
        </row>
        <row r="5">
          <cell r="B5" t="str">
            <v>Analyst:</v>
          </cell>
          <cell r="C5" t="str">
            <v xml:space="preserve"> </v>
          </cell>
          <cell r="AA5" t="str">
            <v>Analyst:</v>
          </cell>
          <cell r="AC5" t="str">
            <v xml:space="preserve"> </v>
          </cell>
        </row>
        <row r="6">
          <cell r="AL6" t="str">
            <v>NET REQUIRED CAPITAL</v>
          </cell>
        </row>
        <row r="7">
          <cell r="B7" t="str">
            <v>NET REQUIRED CAPITAL:</v>
          </cell>
          <cell r="AJ7" t="str">
            <v>% of</v>
          </cell>
          <cell r="AM7" t="str">
            <v>% of</v>
          </cell>
          <cell r="AP7" t="str">
            <v>% of</v>
          </cell>
          <cell r="AS7" t="str">
            <v>% of</v>
          </cell>
          <cell r="AV7" t="str">
            <v>% of</v>
          </cell>
        </row>
        <row r="8">
          <cell r="F8" t="str">
            <v>Asset Risk:</v>
          </cell>
          <cell r="L8">
            <v>39813</v>
          </cell>
          <cell r="M8" t="str">
            <v>% of GRC</v>
          </cell>
          <cell r="AB8" t="str">
            <v>Asset Risk:</v>
          </cell>
          <cell r="AI8">
            <v>39813</v>
          </cell>
          <cell r="AJ8" t="str">
            <v>GRC</v>
          </cell>
          <cell r="AL8">
            <v>40178</v>
          </cell>
          <cell r="AM8" t="str">
            <v>GRC</v>
          </cell>
          <cell r="AO8">
            <v>40543</v>
          </cell>
          <cell r="AP8" t="str">
            <v>GRC</v>
          </cell>
          <cell r="AR8">
            <v>40908</v>
          </cell>
          <cell r="AS8" t="str">
            <v>GRC</v>
          </cell>
          <cell r="AU8">
            <v>41274</v>
          </cell>
          <cell r="AV8" t="str">
            <v>GRC</v>
          </cell>
        </row>
        <row r="9">
          <cell r="B9">
            <v>1</v>
          </cell>
          <cell r="F9" t="str">
            <v>(B1)</v>
          </cell>
          <cell r="G9" t="str">
            <v>Fixed Income Securities Risk (Page 2)</v>
          </cell>
          <cell r="L9">
            <v>0</v>
          </cell>
          <cell r="M9">
            <v>0</v>
          </cell>
          <cell r="AA9">
            <v>1</v>
          </cell>
          <cell r="AB9" t="str">
            <v>(B1)</v>
          </cell>
          <cell r="AC9" t="str">
            <v>Fixed Income Securities Risk</v>
          </cell>
          <cell r="AI9">
            <v>0</v>
          </cell>
          <cell r="AJ9">
            <v>0</v>
          </cell>
          <cell r="AL9">
            <v>0</v>
          </cell>
          <cell r="AM9">
            <v>0</v>
          </cell>
          <cell r="AO9">
            <v>0</v>
          </cell>
          <cell r="AP9">
            <v>0</v>
          </cell>
          <cell r="AR9">
            <v>0</v>
          </cell>
          <cell r="AS9">
            <v>0</v>
          </cell>
          <cell r="AU9">
            <v>0</v>
          </cell>
          <cell r="AV9">
            <v>0</v>
          </cell>
        </row>
        <row r="10">
          <cell r="B10">
            <v>2</v>
          </cell>
          <cell r="F10" t="str">
            <v>(B2)</v>
          </cell>
          <cell r="G10" t="str">
            <v>Equity Securities Risk (Page 2)</v>
          </cell>
          <cell r="L10">
            <v>0</v>
          </cell>
          <cell r="M10">
            <v>0</v>
          </cell>
          <cell r="AA10">
            <v>2</v>
          </cell>
          <cell r="AB10" t="str">
            <v>(B2)</v>
          </cell>
          <cell r="AC10" t="str">
            <v>Equity Securities Risk</v>
          </cell>
          <cell r="AI10">
            <v>0</v>
          </cell>
          <cell r="AJ10">
            <v>0</v>
          </cell>
          <cell r="AL10">
            <v>0</v>
          </cell>
          <cell r="AM10">
            <v>0</v>
          </cell>
          <cell r="AO10">
            <v>0</v>
          </cell>
          <cell r="AP10">
            <v>0</v>
          </cell>
          <cell r="AR10">
            <v>0</v>
          </cell>
          <cell r="AS10">
            <v>0</v>
          </cell>
          <cell r="AU10">
            <v>0</v>
          </cell>
          <cell r="AV10">
            <v>0</v>
          </cell>
        </row>
        <row r="11">
          <cell r="B11">
            <v>3</v>
          </cell>
          <cell r="I11" t="str">
            <v>Subtotal (B1 + B2)</v>
          </cell>
          <cell r="L11">
            <v>0</v>
          </cell>
          <cell r="M11">
            <v>0</v>
          </cell>
          <cell r="AA11">
            <v>3</v>
          </cell>
          <cell r="AE11" t="str">
            <v>Subtotal (B1 + B2)</v>
          </cell>
          <cell r="AI11">
            <v>0</v>
          </cell>
          <cell r="AJ11">
            <v>0</v>
          </cell>
          <cell r="AL11">
            <v>0</v>
          </cell>
          <cell r="AM11">
            <v>0</v>
          </cell>
          <cell r="AO11">
            <v>0</v>
          </cell>
          <cell r="AP11">
            <v>0</v>
          </cell>
          <cell r="AR11">
            <v>0</v>
          </cell>
          <cell r="AS11">
            <v>0</v>
          </cell>
          <cell r="AU11">
            <v>0</v>
          </cell>
          <cell r="AV11">
            <v>0</v>
          </cell>
        </row>
        <row r="12">
          <cell r="B12">
            <v>4</v>
          </cell>
          <cell r="F12" t="str">
            <v>(B3)</v>
          </cell>
          <cell r="G12" t="str">
            <v>Interest Rate Risk (Page 3)</v>
          </cell>
          <cell r="L12">
            <v>0</v>
          </cell>
          <cell r="M12">
            <v>0</v>
          </cell>
          <cell r="AA12">
            <v>4</v>
          </cell>
          <cell r="AB12" t="str">
            <v>(B3)</v>
          </cell>
          <cell r="AC12" t="str">
            <v>Interest Rate Risk</v>
          </cell>
          <cell r="AI12">
            <v>0</v>
          </cell>
          <cell r="AJ12">
            <v>0</v>
          </cell>
          <cell r="AL12">
            <v>0</v>
          </cell>
          <cell r="AM12">
            <v>0</v>
          </cell>
          <cell r="AO12">
            <v>0</v>
          </cell>
          <cell r="AP12">
            <v>0</v>
          </cell>
          <cell r="AR12">
            <v>0</v>
          </cell>
          <cell r="AS12">
            <v>0</v>
          </cell>
          <cell r="AU12">
            <v>0</v>
          </cell>
          <cell r="AV12">
            <v>0</v>
          </cell>
        </row>
        <row r="13">
          <cell r="B13">
            <v>5</v>
          </cell>
          <cell r="I13" t="str">
            <v>Total Investment Risk (B1 + B2 +B3)</v>
          </cell>
          <cell r="L13">
            <v>0</v>
          </cell>
          <cell r="M13">
            <v>0</v>
          </cell>
          <cell r="AA13">
            <v>5</v>
          </cell>
          <cell r="AE13" t="str">
            <v>Total Investment Risk (B1 + B2 +B3)</v>
          </cell>
          <cell r="AI13">
            <v>0</v>
          </cell>
          <cell r="AJ13">
            <v>0</v>
          </cell>
          <cell r="AL13">
            <v>0</v>
          </cell>
          <cell r="AM13">
            <v>0</v>
          </cell>
          <cell r="AO13">
            <v>0</v>
          </cell>
          <cell r="AP13">
            <v>0</v>
          </cell>
          <cell r="AR13">
            <v>0</v>
          </cell>
          <cell r="AS13">
            <v>0</v>
          </cell>
          <cell r="AU13">
            <v>0</v>
          </cell>
          <cell r="AV13">
            <v>0</v>
          </cell>
        </row>
        <row r="14">
          <cell r="B14">
            <v>6</v>
          </cell>
          <cell r="F14" t="str">
            <v>(B4)</v>
          </cell>
          <cell r="G14" t="str">
            <v>Credit Risk (Page 4)</v>
          </cell>
          <cell r="L14">
            <v>0</v>
          </cell>
          <cell r="M14">
            <v>0</v>
          </cell>
          <cell r="AA14">
            <v>6</v>
          </cell>
          <cell r="AB14" t="str">
            <v>(B4)</v>
          </cell>
          <cell r="AC14" t="str">
            <v>Credit Risk</v>
          </cell>
          <cell r="AI14">
            <v>0</v>
          </cell>
          <cell r="AJ14">
            <v>0</v>
          </cell>
          <cell r="AL14">
            <v>0</v>
          </cell>
          <cell r="AM14">
            <v>0</v>
          </cell>
          <cell r="AO14">
            <v>0</v>
          </cell>
          <cell r="AP14">
            <v>0</v>
          </cell>
          <cell r="AR14">
            <v>0</v>
          </cell>
          <cell r="AS14">
            <v>0</v>
          </cell>
          <cell r="AU14">
            <v>0</v>
          </cell>
          <cell r="AV14">
            <v>0</v>
          </cell>
        </row>
        <row r="15">
          <cell r="B15">
            <v>7</v>
          </cell>
          <cell r="I15" t="str">
            <v>Total Asset Risk (B1 + B2 + B3 + B4)</v>
          </cell>
          <cell r="L15">
            <v>0</v>
          </cell>
          <cell r="M15">
            <v>0</v>
          </cell>
          <cell r="AA15">
            <v>7</v>
          </cell>
          <cell r="AE15" t="str">
            <v>Total Asset Risk (B1 + B2 + B3 + B4)</v>
          </cell>
          <cell r="AI15">
            <v>0</v>
          </cell>
          <cell r="AJ15">
            <v>0</v>
          </cell>
          <cell r="AL15">
            <v>0</v>
          </cell>
          <cell r="AM15">
            <v>0</v>
          </cell>
          <cell r="AO15">
            <v>0</v>
          </cell>
          <cell r="AP15">
            <v>0</v>
          </cell>
          <cell r="AR15">
            <v>0</v>
          </cell>
          <cell r="AS15">
            <v>0</v>
          </cell>
          <cell r="AU15">
            <v>0</v>
          </cell>
          <cell r="AV15">
            <v>0</v>
          </cell>
        </row>
        <row r="17">
          <cell r="F17" t="str">
            <v>Underwriting Risk</v>
          </cell>
          <cell r="AB17" t="str">
            <v>Underwriting Risk</v>
          </cell>
        </row>
        <row r="18">
          <cell r="J18" t="str">
            <v>NonLife</v>
          </cell>
          <cell r="K18" t="str">
            <v>Life</v>
          </cell>
          <cell r="L18" t="str">
            <v>Combined</v>
          </cell>
        </row>
        <row r="19">
          <cell r="B19">
            <v>8</v>
          </cell>
          <cell r="F19" t="str">
            <v>(B5)</v>
          </cell>
          <cell r="G19" t="str">
            <v>Net Loss and LAE Reserve Risk (Pages 5 &amp; 6)</v>
          </cell>
          <cell r="J19">
            <v>0</v>
          </cell>
          <cell r="K19">
            <v>0</v>
          </cell>
          <cell r="L19">
            <v>0</v>
          </cell>
          <cell r="M19">
            <v>0</v>
          </cell>
          <cell r="AA19">
            <v>8</v>
          </cell>
          <cell r="AB19" t="str">
            <v>(B5)</v>
          </cell>
          <cell r="AC19" t="str">
            <v>Net Loss and LAE Reserve Risk</v>
          </cell>
          <cell r="AI19">
            <v>0</v>
          </cell>
          <cell r="AJ19">
            <v>0</v>
          </cell>
          <cell r="AL19">
            <v>0</v>
          </cell>
          <cell r="AM19">
            <v>0</v>
          </cell>
          <cell r="AO19">
            <v>0</v>
          </cell>
          <cell r="AP19">
            <v>0</v>
          </cell>
          <cell r="AR19">
            <v>0</v>
          </cell>
          <cell r="AS19">
            <v>0</v>
          </cell>
          <cell r="AU19">
            <v>0</v>
          </cell>
          <cell r="AV19">
            <v>0</v>
          </cell>
        </row>
        <row r="20">
          <cell r="B20">
            <v>9</v>
          </cell>
          <cell r="F20" t="str">
            <v>(B6)</v>
          </cell>
          <cell r="G20" t="str">
            <v>Net Premium Risk (Page 7)</v>
          </cell>
          <cell r="J20">
            <v>0</v>
          </cell>
          <cell r="K20">
            <v>0</v>
          </cell>
          <cell r="L20">
            <v>0</v>
          </cell>
          <cell r="M20">
            <v>0</v>
          </cell>
          <cell r="AA20">
            <v>9</v>
          </cell>
          <cell r="AB20" t="str">
            <v>(B6)</v>
          </cell>
          <cell r="AC20" t="str">
            <v>Net Premium Risk</v>
          </cell>
          <cell r="AI20">
            <v>0</v>
          </cell>
          <cell r="AJ20">
            <v>0</v>
          </cell>
          <cell r="AL20">
            <v>0</v>
          </cell>
          <cell r="AM20">
            <v>0</v>
          </cell>
          <cell r="AO20">
            <v>0</v>
          </cell>
          <cell r="AP20">
            <v>0</v>
          </cell>
          <cell r="AR20">
            <v>0</v>
          </cell>
          <cell r="AS20">
            <v>0</v>
          </cell>
          <cell r="AU20">
            <v>0</v>
          </cell>
          <cell r="AV20">
            <v>0</v>
          </cell>
        </row>
        <row r="21">
          <cell r="B21">
            <v>10</v>
          </cell>
          <cell r="I21" t="str">
            <v>Total Underwriting Risk (B5 + B6)</v>
          </cell>
          <cell r="L21">
            <v>0</v>
          </cell>
          <cell r="M21">
            <v>0</v>
          </cell>
          <cell r="AA21">
            <v>10</v>
          </cell>
          <cell r="AE21" t="str">
            <v>Total Underwriting Risk (B5 + B6)</v>
          </cell>
          <cell r="AI21">
            <v>0</v>
          </cell>
          <cell r="AJ21">
            <v>0</v>
          </cell>
          <cell r="AL21">
            <v>0</v>
          </cell>
          <cell r="AM21">
            <v>0</v>
          </cell>
          <cell r="AO21">
            <v>0</v>
          </cell>
          <cell r="AP21">
            <v>0</v>
          </cell>
          <cell r="AR21">
            <v>0</v>
          </cell>
          <cell r="AS21">
            <v>0</v>
          </cell>
          <cell r="AU21">
            <v>0</v>
          </cell>
          <cell r="AV21">
            <v>0</v>
          </cell>
        </row>
        <row r="22">
          <cell r="B22">
            <v>11</v>
          </cell>
          <cell r="F22" t="str">
            <v>(B7)</v>
          </cell>
          <cell r="G22" t="str">
            <v>Business Risk (Page 8)</v>
          </cell>
          <cell r="L22">
            <v>0</v>
          </cell>
          <cell r="M22">
            <v>0</v>
          </cell>
          <cell r="AA22">
            <v>11</v>
          </cell>
          <cell r="AB22" t="str">
            <v>(B7)</v>
          </cell>
          <cell r="AC22" t="str">
            <v>Business Risk</v>
          </cell>
          <cell r="AI22">
            <v>0</v>
          </cell>
          <cell r="AJ22">
            <v>0</v>
          </cell>
          <cell r="AL22">
            <v>0</v>
          </cell>
          <cell r="AM22">
            <v>0</v>
          </cell>
          <cell r="AO22">
            <v>0</v>
          </cell>
          <cell r="AP22">
            <v>0</v>
          </cell>
          <cell r="AR22">
            <v>0</v>
          </cell>
          <cell r="AS22">
            <v>0</v>
          </cell>
          <cell r="AU22">
            <v>0</v>
          </cell>
          <cell r="AV22">
            <v>0</v>
          </cell>
        </row>
        <row r="23">
          <cell r="B23">
            <v>12</v>
          </cell>
          <cell r="G23" t="str">
            <v xml:space="preserve">       Gross Required Capital (GRC)  (B1 + B2 + B3 + B4 + B5 + B6 + B7 + B8)</v>
          </cell>
          <cell r="L23">
            <v>0</v>
          </cell>
          <cell r="M23">
            <v>0</v>
          </cell>
          <cell r="AA23">
            <v>12</v>
          </cell>
          <cell r="AC23" t="str">
            <v>Gross Required Capital (GRC)</v>
          </cell>
          <cell r="AI23">
            <v>0</v>
          </cell>
          <cell r="AJ23">
            <v>0</v>
          </cell>
          <cell r="AL23">
            <v>0</v>
          </cell>
          <cell r="AM23">
            <v>0</v>
          </cell>
          <cell r="AO23">
            <v>0</v>
          </cell>
          <cell r="AP23">
            <v>0</v>
          </cell>
          <cell r="AR23">
            <v>0</v>
          </cell>
          <cell r="AS23">
            <v>0</v>
          </cell>
          <cell r="AU23">
            <v>0</v>
          </cell>
          <cell r="AV23">
            <v>0</v>
          </cell>
        </row>
        <row r="24">
          <cell r="B24">
            <v>13</v>
          </cell>
          <cell r="G24" t="str">
            <v xml:space="preserve">        Less: Covariance Adjustment</v>
          </cell>
          <cell r="L24">
            <v>0</v>
          </cell>
          <cell r="M24">
            <v>0</v>
          </cell>
          <cell r="AA24">
            <v>13</v>
          </cell>
          <cell r="AC24" t="str">
            <v>Less: Covariance Adjustment</v>
          </cell>
          <cell r="AI24">
            <v>0</v>
          </cell>
          <cell r="AJ24">
            <v>0</v>
          </cell>
          <cell r="AL24">
            <v>0</v>
          </cell>
          <cell r="AM24">
            <v>0</v>
          </cell>
          <cell r="AO24">
            <v>0</v>
          </cell>
          <cell r="AP24">
            <v>0</v>
          </cell>
          <cell r="AR24">
            <v>0</v>
          </cell>
          <cell r="AS24">
            <v>0</v>
          </cell>
          <cell r="AU24">
            <v>0</v>
          </cell>
          <cell r="AV24">
            <v>0</v>
          </cell>
        </row>
        <row r="25">
          <cell r="B25">
            <v>14</v>
          </cell>
          <cell r="G25" t="str">
            <v xml:space="preserve">     Net Required Capital</v>
          </cell>
          <cell r="L25">
            <v>0</v>
          </cell>
          <cell r="M25">
            <v>0</v>
          </cell>
          <cell r="AA25">
            <v>14</v>
          </cell>
          <cell r="AC25" t="str">
            <v>Net Required Capital</v>
          </cell>
          <cell r="AI25">
            <v>0</v>
          </cell>
          <cell r="AJ25">
            <v>0</v>
          </cell>
          <cell r="AL25">
            <v>0</v>
          </cell>
          <cell r="AM25">
            <v>0</v>
          </cell>
          <cell r="AO25">
            <v>0</v>
          </cell>
          <cell r="AP25">
            <v>0</v>
          </cell>
          <cell r="AR25">
            <v>0</v>
          </cell>
          <cell r="AS25">
            <v>0</v>
          </cell>
          <cell r="AU25">
            <v>0</v>
          </cell>
          <cell r="AV25">
            <v>0</v>
          </cell>
        </row>
        <row r="28">
          <cell r="B28" t="str">
            <v>Adjusted Surplus Recap (APHS):</v>
          </cell>
          <cell r="J28">
            <v>39813</v>
          </cell>
          <cell r="AL28" t="str">
            <v>Adjusted Policyholder Surplus</v>
          </cell>
        </row>
        <row r="29">
          <cell r="J29" t="str">
            <v>Baseline</v>
          </cell>
          <cell r="K29" t="str">
            <v>Adjustment</v>
          </cell>
          <cell r="L29" t="str">
            <v>Tax Adjustment</v>
          </cell>
          <cell r="M29" t="str">
            <v>Total</v>
          </cell>
          <cell r="N29" t="str">
            <v>Explanation of Adjustments</v>
          </cell>
          <cell r="AI29">
            <v>39813</v>
          </cell>
          <cell r="AL29">
            <v>40178</v>
          </cell>
          <cell r="AO29">
            <v>40543</v>
          </cell>
          <cell r="AR29">
            <v>40908</v>
          </cell>
          <cell r="AU29">
            <v>41274</v>
          </cell>
        </row>
        <row r="30">
          <cell r="B30">
            <v>15</v>
          </cell>
          <cell r="D30" t="str">
            <v>Reported Surplus</v>
          </cell>
          <cell r="J30">
            <v>0</v>
          </cell>
          <cell r="K30">
            <v>0</v>
          </cell>
          <cell r="L30" t="str">
            <v>N/A</v>
          </cell>
          <cell r="M30">
            <v>0</v>
          </cell>
          <cell r="AA30">
            <v>15</v>
          </cell>
          <cell r="AB30" t="str">
            <v>Reported Surplus</v>
          </cell>
          <cell r="AI30">
            <v>0</v>
          </cell>
          <cell r="AL30">
            <v>0</v>
          </cell>
          <cell r="AO30">
            <v>0</v>
          </cell>
          <cell r="AR30">
            <v>0</v>
          </cell>
          <cell r="AU30">
            <v>0</v>
          </cell>
        </row>
        <row r="31">
          <cell r="B31">
            <v>16</v>
          </cell>
          <cell r="D31" t="str">
            <v>Capital Contribution</v>
          </cell>
          <cell r="J31">
            <v>0</v>
          </cell>
          <cell r="K31">
            <v>0</v>
          </cell>
          <cell r="L31" t="str">
            <v>N/A</v>
          </cell>
          <cell r="M31">
            <v>0</v>
          </cell>
          <cell r="AA31">
            <v>16</v>
          </cell>
          <cell r="AB31" t="str">
            <v>Capital Contribution</v>
          </cell>
          <cell r="AI31">
            <v>0</v>
          </cell>
          <cell r="AL31">
            <v>0</v>
          </cell>
          <cell r="AO31">
            <v>0</v>
          </cell>
          <cell r="AR31">
            <v>0</v>
          </cell>
          <cell r="AU31">
            <v>0</v>
          </cell>
        </row>
        <row r="32">
          <cell r="B32">
            <v>17</v>
          </cell>
          <cell r="D32" t="str">
            <v>Pro Forma Reported PHS</v>
          </cell>
          <cell r="J32">
            <v>0</v>
          </cell>
          <cell r="K32">
            <v>0</v>
          </cell>
          <cell r="L32" t="str">
            <v>N/A</v>
          </cell>
          <cell r="M32">
            <v>0</v>
          </cell>
          <cell r="AA32">
            <v>17</v>
          </cell>
          <cell r="AB32" t="str">
            <v>Pro Forma Reported PHS</v>
          </cell>
          <cell r="AI32">
            <v>0</v>
          </cell>
          <cell r="AL32">
            <v>0</v>
          </cell>
          <cell r="AO32">
            <v>0</v>
          </cell>
          <cell r="AR32">
            <v>0</v>
          </cell>
          <cell r="AU32">
            <v>0</v>
          </cell>
        </row>
        <row r="34">
          <cell r="B34">
            <v>18</v>
          </cell>
          <cell r="D34" t="str">
            <v>Liquidity Reserves (French Accntng)</v>
          </cell>
          <cell r="J34">
            <v>0</v>
          </cell>
          <cell r="K34">
            <v>0</v>
          </cell>
          <cell r="L34">
            <v>0</v>
          </cell>
          <cell r="M34">
            <v>0</v>
          </cell>
          <cell r="AA34">
            <v>18</v>
          </cell>
          <cell r="AB34" t="str">
            <v>Liquidity Reserves (French Accntng)</v>
          </cell>
          <cell r="AI34">
            <v>0</v>
          </cell>
          <cell r="AL34">
            <v>0</v>
          </cell>
          <cell r="AO34">
            <v>0</v>
          </cell>
          <cell r="AR34">
            <v>0</v>
          </cell>
          <cell r="AU34">
            <v>0</v>
          </cell>
        </row>
        <row r="35">
          <cell r="B35">
            <v>19</v>
          </cell>
          <cell r="D35" t="str">
            <v>Equalization Reserves (German Accntng)</v>
          </cell>
          <cell r="J35">
            <v>0</v>
          </cell>
          <cell r="K35">
            <v>0</v>
          </cell>
          <cell r="L35">
            <v>0</v>
          </cell>
          <cell r="M35">
            <v>0</v>
          </cell>
          <cell r="AA35">
            <v>19</v>
          </cell>
          <cell r="AB35" t="str">
            <v>Equalization Reserves (German Accntng)</v>
          </cell>
          <cell r="AI35">
            <v>0</v>
          </cell>
          <cell r="AL35">
            <v>0</v>
          </cell>
          <cell r="AO35">
            <v>0</v>
          </cell>
          <cell r="AR35">
            <v>0</v>
          </cell>
          <cell r="AU35">
            <v>0</v>
          </cell>
        </row>
        <row r="36">
          <cell r="B36">
            <v>20</v>
          </cell>
          <cell r="D36" t="str">
            <v>Rückstellung for Beitragsrückerstattung (German L/H Bonus Reserves)</v>
          </cell>
          <cell r="J36">
            <v>0</v>
          </cell>
          <cell r="K36">
            <v>0</v>
          </cell>
          <cell r="L36" t="str">
            <v>N/A</v>
          </cell>
          <cell r="M36">
            <v>0</v>
          </cell>
          <cell r="AA36">
            <v>20</v>
          </cell>
          <cell r="AB36" t="str">
            <v>Rückstellung for Beitragsrückerstattung (German L/H Bonus Reserves)</v>
          </cell>
          <cell r="AI36">
            <v>0</v>
          </cell>
          <cell r="AL36">
            <v>0</v>
          </cell>
          <cell r="AO36">
            <v>0</v>
          </cell>
          <cell r="AR36">
            <v>0</v>
          </cell>
          <cell r="AU36">
            <v>0</v>
          </cell>
        </row>
        <row r="37">
          <cell r="B37">
            <v>21</v>
          </cell>
          <cell r="D37" t="str">
            <v>Contingency Reserves (French or Swiss Accntng)</v>
          </cell>
          <cell r="J37">
            <v>0</v>
          </cell>
          <cell r="K37">
            <v>0</v>
          </cell>
          <cell r="L37">
            <v>0</v>
          </cell>
          <cell r="M37">
            <v>0</v>
          </cell>
          <cell r="AA37">
            <v>21</v>
          </cell>
          <cell r="AB37" t="str">
            <v>Contingency Reserves (French or Swiss Accntng)</v>
          </cell>
          <cell r="AI37">
            <v>0</v>
          </cell>
          <cell r="AL37">
            <v>0</v>
          </cell>
          <cell r="AO37">
            <v>0</v>
          </cell>
          <cell r="AR37">
            <v>0</v>
          </cell>
          <cell r="AU37">
            <v>0</v>
          </cell>
        </row>
        <row r="38">
          <cell r="B38">
            <v>22</v>
          </cell>
          <cell r="D38" t="str">
            <v>DAC Equity (Statutory Accounting,HGB) PC Only</v>
          </cell>
          <cell r="J38">
            <v>0</v>
          </cell>
          <cell r="K38">
            <v>0</v>
          </cell>
          <cell r="L38">
            <v>0</v>
          </cell>
          <cell r="M38">
            <v>0</v>
          </cell>
          <cell r="AA38">
            <v>22</v>
          </cell>
          <cell r="AB38" t="str">
            <v>DAC Equity (Statutory Accounting,HGB) PC Only</v>
          </cell>
          <cell r="AI38">
            <v>0</v>
          </cell>
          <cell r="AL38">
            <v>0</v>
          </cell>
          <cell r="AO38">
            <v>0</v>
          </cell>
          <cell r="AR38">
            <v>0</v>
          </cell>
          <cell r="AU38">
            <v>0</v>
          </cell>
        </row>
        <row r="39">
          <cell r="B39">
            <v>23</v>
          </cell>
          <cell r="D39" t="str">
            <v>Loss Reserve Equity</v>
          </cell>
          <cell r="J39">
            <v>0</v>
          </cell>
          <cell r="K39">
            <v>0</v>
          </cell>
          <cell r="L39">
            <v>0</v>
          </cell>
          <cell r="M39">
            <v>0</v>
          </cell>
          <cell r="AA39">
            <v>23</v>
          </cell>
          <cell r="AB39" t="str">
            <v>Loss Reserve Equity</v>
          </cell>
          <cell r="AI39">
            <v>0</v>
          </cell>
          <cell r="AL39">
            <v>0</v>
          </cell>
          <cell r="AO39">
            <v>0</v>
          </cell>
          <cell r="AR39">
            <v>0</v>
          </cell>
          <cell r="AU39">
            <v>0</v>
          </cell>
        </row>
        <row r="40">
          <cell r="B40">
            <v>24</v>
          </cell>
          <cell r="D40" t="str">
            <v xml:space="preserve">Convertible Bond Equity </v>
          </cell>
          <cell r="J40">
            <v>0</v>
          </cell>
          <cell r="K40">
            <v>0</v>
          </cell>
          <cell r="L40" t="str">
            <v>N/A</v>
          </cell>
          <cell r="M40">
            <v>0</v>
          </cell>
          <cell r="AA40">
            <v>24</v>
          </cell>
          <cell r="AB40" t="str">
            <v xml:space="preserve">Convertible Bond Equity </v>
          </cell>
          <cell r="AI40">
            <v>0</v>
          </cell>
          <cell r="AL40">
            <v>0</v>
          </cell>
          <cell r="AO40">
            <v>0</v>
          </cell>
          <cell r="AR40">
            <v>0</v>
          </cell>
          <cell r="AU40">
            <v>0</v>
          </cell>
        </row>
        <row r="41">
          <cell r="B41">
            <v>25</v>
          </cell>
          <cell r="D41" t="str">
            <v xml:space="preserve">Asset Equity - Affiliates and Participations </v>
          </cell>
          <cell r="J41">
            <v>0</v>
          </cell>
          <cell r="K41">
            <v>0</v>
          </cell>
          <cell r="L41">
            <v>0</v>
          </cell>
          <cell r="M41">
            <v>0</v>
          </cell>
          <cell r="AA41">
            <v>25</v>
          </cell>
          <cell r="AB41" t="str">
            <v xml:space="preserve">Asset Equity - Affiliates and Participations </v>
          </cell>
          <cell r="AI41">
            <v>0</v>
          </cell>
          <cell r="AL41">
            <v>0</v>
          </cell>
          <cell r="AO41">
            <v>0</v>
          </cell>
          <cell r="AR41">
            <v>0</v>
          </cell>
          <cell r="AU41">
            <v>0</v>
          </cell>
        </row>
        <row r="42">
          <cell r="B42">
            <v>26</v>
          </cell>
          <cell r="D42" t="str">
            <v>Asset Equity - Bonds (Non-Affiliated)</v>
          </cell>
          <cell r="J42">
            <v>0</v>
          </cell>
          <cell r="K42">
            <v>0</v>
          </cell>
          <cell r="L42">
            <v>0</v>
          </cell>
          <cell r="M42">
            <v>0</v>
          </cell>
          <cell r="AA42">
            <v>26</v>
          </cell>
          <cell r="AB42" t="str">
            <v>Asset Equity - Bonds (Non-Affiliated)</v>
          </cell>
          <cell r="AI42">
            <v>0</v>
          </cell>
          <cell r="AL42">
            <v>0</v>
          </cell>
          <cell r="AO42">
            <v>0</v>
          </cell>
          <cell r="AR42">
            <v>0</v>
          </cell>
          <cell r="AU42">
            <v>0</v>
          </cell>
        </row>
        <row r="43">
          <cell r="B43">
            <v>27</v>
          </cell>
          <cell r="D43" t="str">
            <v>Asset Equity - Equity (Non-Affiliated)</v>
          </cell>
          <cell r="J43">
            <v>0</v>
          </cell>
          <cell r="K43">
            <v>0</v>
          </cell>
          <cell r="L43">
            <v>0</v>
          </cell>
          <cell r="M43">
            <v>0</v>
          </cell>
          <cell r="AA43">
            <v>27</v>
          </cell>
          <cell r="AB43" t="str">
            <v>Asset Equity - Equity (Non-Affiliated)</v>
          </cell>
          <cell r="AI43">
            <v>0</v>
          </cell>
          <cell r="AL43">
            <v>0</v>
          </cell>
          <cell r="AO43">
            <v>0</v>
          </cell>
          <cell r="AR43">
            <v>0</v>
          </cell>
          <cell r="AU43">
            <v>0</v>
          </cell>
        </row>
        <row r="44">
          <cell r="B44">
            <v>28</v>
          </cell>
          <cell r="D44" t="str">
            <v xml:space="preserve">Asset Equity - Real Estate </v>
          </cell>
          <cell r="J44">
            <v>0</v>
          </cell>
          <cell r="K44">
            <v>0</v>
          </cell>
          <cell r="L44">
            <v>0</v>
          </cell>
          <cell r="M44">
            <v>0</v>
          </cell>
          <cell r="AA44">
            <v>28</v>
          </cell>
          <cell r="AB44" t="str">
            <v xml:space="preserve">Asset Equity - Real Estate </v>
          </cell>
          <cell r="AI44">
            <v>0</v>
          </cell>
          <cell r="AL44">
            <v>0</v>
          </cell>
          <cell r="AO44">
            <v>0</v>
          </cell>
          <cell r="AR44">
            <v>0</v>
          </cell>
          <cell r="AU44">
            <v>0</v>
          </cell>
        </row>
        <row r="45">
          <cell r="B45">
            <v>29</v>
          </cell>
          <cell r="D45" t="str">
            <v>Asset Equity - Other</v>
          </cell>
          <cell r="J45">
            <v>0</v>
          </cell>
          <cell r="K45">
            <v>0</v>
          </cell>
          <cell r="L45">
            <v>0</v>
          </cell>
          <cell r="M45">
            <v>0</v>
          </cell>
          <cell r="AA45">
            <v>29</v>
          </cell>
          <cell r="AB45" t="str">
            <v>Asset Equity - Other</v>
          </cell>
          <cell r="AI45">
            <v>0</v>
          </cell>
          <cell r="AL45">
            <v>0</v>
          </cell>
          <cell r="AO45">
            <v>0</v>
          </cell>
          <cell r="AR45">
            <v>0</v>
          </cell>
          <cell r="AU45">
            <v>0</v>
          </cell>
        </row>
        <row r="46">
          <cell r="B46">
            <v>30</v>
          </cell>
          <cell r="D46" t="str">
            <v>Other Taxable Adjustments</v>
          </cell>
          <cell r="J46">
            <v>0</v>
          </cell>
          <cell r="K46">
            <v>0</v>
          </cell>
          <cell r="L46">
            <v>0</v>
          </cell>
          <cell r="M46">
            <v>0</v>
          </cell>
          <cell r="AA46">
            <v>30</v>
          </cell>
          <cell r="AB46" t="str">
            <v>Other Taxable Adjustments</v>
          </cell>
          <cell r="AI46">
            <v>0</v>
          </cell>
          <cell r="AL46">
            <v>0</v>
          </cell>
          <cell r="AO46">
            <v>0</v>
          </cell>
          <cell r="AR46">
            <v>0</v>
          </cell>
          <cell r="AU46">
            <v>0</v>
          </cell>
        </row>
        <row r="47">
          <cell r="B47">
            <v>31</v>
          </cell>
          <cell r="D47" t="str">
            <v>Other NON-Taxable Adjustments (i.e. minority interests, etc)</v>
          </cell>
          <cell r="J47">
            <v>0</v>
          </cell>
          <cell r="K47">
            <v>0</v>
          </cell>
          <cell r="L47" t="str">
            <v>N/A</v>
          </cell>
          <cell r="M47">
            <v>0</v>
          </cell>
          <cell r="AA47">
            <v>31</v>
          </cell>
          <cell r="AB47" t="str">
            <v>Other NON-Taxable Adjustments (i.e. minority interests, etc)</v>
          </cell>
          <cell r="AI47">
            <v>0</v>
          </cell>
          <cell r="AL47">
            <v>0</v>
          </cell>
          <cell r="AO47">
            <v>0</v>
          </cell>
          <cell r="AR47">
            <v>0</v>
          </cell>
          <cell r="AU47">
            <v>0</v>
          </cell>
        </row>
        <row r="48">
          <cell r="B48">
            <v>32</v>
          </cell>
          <cell r="E48" t="str">
            <v>Sub-total</v>
          </cell>
          <cell r="J48">
            <v>0</v>
          </cell>
          <cell r="K48">
            <v>0</v>
          </cell>
          <cell r="L48">
            <v>0</v>
          </cell>
          <cell r="M48">
            <v>0</v>
          </cell>
          <cell r="AA48">
            <v>32</v>
          </cell>
          <cell r="AC48" t="str">
            <v>Sub-total</v>
          </cell>
          <cell r="AI48">
            <v>0</v>
          </cell>
          <cell r="AL48">
            <v>0</v>
          </cell>
          <cell r="AO48">
            <v>0</v>
          </cell>
          <cell r="AR48">
            <v>0</v>
          </cell>
          <cell r="AU48">
            <v>0</v>
          </cell>
        </row>
        <row r="50">
          <cell r="B50">
            <v>33</v>
          </cell>
          <cell r="D50" t="str">
            <v xml:space="preserve">Intangible Assets (Goodwill + PVFP) </v>
          </cell>
          <cell r="J50">
            <v>0</v>
          </cell>
          <cell r="K50">
            <v>0</v>
          </cell>
          <cell r="L50" t="str">
            <v>N/A</v>
          </cell>
          <cell r="M50">
            <v>0</v>
          </cell>
          <cell r="AA50">
            <v>33</v>
          </cell>
          <cell r="AB50" t="str">
            <v xml:space="preserve">Intangible Assets (Goodwill + PVFP) </v>
          </cell>
          <cell r="AI50">
            <v>0</v>
          </cell>
          <cell r="AL50">
            <v>0</v>
          </cell>
          <cell r="AO50">
            <v>0</v>
          </cell>
          <cell r="AR50">
            <v>0</v>
          </cell>
          <cell r="AU50">
            <v>0</v>
          </cell>
        </row>
        <row r="51">
          <cell r="B51">
            <v>34</v>
          </cell>
          <cell r="D51" t="str">
            <v>Recent Loss - Net - (After-Taxes and Reinsurance)</v>
          </cell>
          <cell r="J51">
            <v>0</v>
          </cell>
          <cell r="K51">
            <v>0</v>
          </cell>
          <cell r="L51" t="str">
            <v>N/A</v>
          </cell>
          <cell r="M51">
            <v>0</v>
          </cell>
          <cell r="AA51">
            <v>34</v>
          </cell>
          <cell r="AB51" t="str">
            <v>Recent Loss - Net - (After-Taxes and Reinsurance)</v>
          </cell>
          <cell r="AI51">
            <v>0</v>
          </cell>
          <cell r="AL51">
            <v>0</v>
          </cell>
          <cell r="AO51">
            <v>0</v>
          </cell>
          <cell r="AR51">
            <v>0</v>
          </cell>
          <cell r="AU51">
            <v>0</v>
          </cell>
        </row>
        <row r="52">
          <cell r="B52">
            <v>35</v>
          </cell>
          <cell r="D52" t="str">
            <v>Net Catastrophe PML (After-Taxes and Reinsurance)</v>
          </cell>
          <cell r="J52">
            <v>0</v>
          </cell>
          <cell r="K52">
            <v>0</v>
          </cell>
          <cell r="L52">
            <v>0</v>
          </cell>
          <cell r="M52">
            <v>0</v>
          </cell>
          <cell r="AA52">
            <v>35</v>
          </cell>
          <cell r="AB52" t="str">
            <v>Net Catastrophe PML (After-Taxes and Reinsurance)</v>
          </cell>
          <cell r="AI52">
            <v>0</v>
          </cell>
          <cell r="AL52">
            <v>0</v>
          </cell>
          <cell r="AO52">
            <v>0</v>
          </cell>
          <cell r="AR52">
            <v>0</v>
          </cell>
          <cell r="AU52">
            <v>0</v>
          </cell>
        </row>
        <row r="53">
          <cell r="B53">
            <v>36</v>
          </cell>
          <cell r="D53" t="str">
            <v>Unearned Premium Capital Charge (P/C Only)</v>
          </cell>
          <cell r="J53">
            <v>0</v>
          </cell>
          <cell r="K53">
            <v>0</v>
          </cell>
          <cell r="L53" t="str">
            <v>N/A</v>
          </cell>
          <cell r="M53">
            <v>0</v>
          </cell>
          <cell r="AA53">
            <v>36</v>
          </cell>
          <cell r="AB53" t="str">
            <v>Unearned Premium Capital Charge (P/C Only)</v>
          </cell>
          <cell r="AI53">
            <v>0</v>
          </cell>
          <cell r="AL53">
            <v>0</v>
          </cell>
          <cell r="AO53">
            <v>0</v>
          </cell>
          <cell r="AR53">
            <v>0</v>
          </cell>
          <cell r="AU53">
            <v>0</v>
          </cell>
        </row>
        <row r="54">
          <cell r="B54">
            <v>37</v>
          </cell>
          <cell r="D54" t="str">
            <v>DAC Charge under GAAP (Life Only)</v>
          </cell>
          <cell r="H54" t="str">
            <v>% Charge</v>
          </cell>
          <cell r="I54">
            <v>1</v>
          </cell>
          <cell r="J54">
            <v>0</v>
          </cell>
          <cell r="K54">
            <v>0</v>
          </cell>
          <cell r="L54" t="str">
            <v>N/A</v>
          </cell>
          <cell r="M54">
            <v>0</v>
          </cell>
          <cell r="AA54">
            <v>37</v>
          </cell>
          <cell r="AB54" t="str">
            <v>DAC Charge under GAAP (Life Only)</v>
          </cell>
          <cell r="AI54">
            <v>0</v>
          </cell>
          <cell r="AL54">
            <v>0</v>
          </cell>
          <cell r="AO54">
            <v>0</v>
          </cell>
          <cell r="AR54">
            <v>0</v>
          </cell>
          <cell r="AU54">
            <v>0</v>
          </cell>
        </row>
        <row r="55">
          <cell r="B55">
            <v>38</v>
          </cell>
          <cell r="D55" t="str">
            <v>Reduction to DAC Equity due to high Loss Ratio(P/C Only)</v>
          </cell>
          <cell r="J55">
            <v>0</v>
          </cell>
          <cell r="K55">
            <v>0</v>
          </cell>
          <cell r="L55">
            <v>0</v>
          </cell>
          <cell r="M55">
            <v>0</v>
          </cell>
          <cell r="AA55">
            <v>38</v>
          </cell>
          <cell r="AB55" t="str">
            <v>Reduction to DAC Equity due to high Loss Ratio(P/C Only)</v>
          </cell>
          <cell r="AI55">
            <v>0</v>
          </cell>
          <cell r="AL55">
            <v>0</v>
          </cell>
          <cell r="AO55">
            <v>0</v>
          </cell>
          <cell r="AR55">
            <v>0</v>
          </cell>
          <cell r="AU55">
            <v>0</v>
          </cell>
        </row>
        <row r="56">
          <cell r="B56">
            <v>39</v>
          </cell>
          <cell r="D56" t="str">
            <v>Future Dividends</v>
          </cell>
          <cell r="J56">
            <v>0</v>
          </cell>
          <cell r="K56">
            <v>0</v>
          </cell>
          <cell r="L56" t="str">
            <v>N/A</v>
          </cell>
          <cell r="M56">
            <v>0</v>
          </cell>
          <cell r="AA56">
            <v>39</v>
          </cell>
          <cell r="AB56" t="str">
            <v>Future Dividends</v>
          </cell>
          <cell r="AI56">
            <v>0</v>
          </cell>
          <cell r="AL56">
            <v>0</v>
          </cell>
          <cell r="AO56">
            <v>0</v>
          </cell>
          <cell r="AR56">
            <v>0</v>
          </cell>
          <cell r="AU56">
            <v>0</v>
          </cell>
        </row>
        <row r="57">
          <cell r="B57">
            <v>40</v>
          </cell>
          <cell r="D57" t="str">
            <v>Future Losses (D) (Defferred Taxes)</v>
          </cell>
          <cell r="J57">
            <v>0</v>
          </cell>
          <cell r="K57">
            <v>0</v>
          </cell>
          <cell r="L57" t="str">
            <v>N/A</v>
          </cell>
          <cell r="M57">
            <v>0</v>
          </cell>
          <cell r="AA57">
            <v>40</v>
          </cell>
          <cell r="AB57" t="str">
            <v>Future Losses (D) (Defferred Taxes)</v>
          </cell>
          <cell r="AI57">
            <v>0</v>
          </cell>
          <cell r="AL57">
            <v>0</v>
          </cell>
          <cell r="AO57">
            <v>0</v>
          </cell>
          <cell r="AR57">
            <v>0</v>
          </cell>
          <cell r="AU57">
            <v>0</v>
          </cell>
        </row>
        <row r="58">
          <cell r="B58">
            <v>41</v>
          </cell>
          <cell r="D58" t="str">
            <v>Other Taxable Reductions to surplus</v>
          </cell>
          <cell r="J58">
            <v>0</v>
          </cell>
          <cell r="K58">
            <v>0</v>
          </cell>
          <cell r="L58">
            <v>0</v>
          </cell>
          <cell r="M58">
            <v>0</v>
          </cell>
          <cell r="AA58">
            <v>41</v>
          </cell>
          <cell r="AB58" t="str">
            <v>Other Taxable Reductions to surplus</v>
          </cell>
          <cell r="AI58">
            <v>0</v>
          </cell>
          <cell r="AL58">
            <v>0</v>
          </cell>
          <cell r="AO58">
            <v>0</v>
          </cell>
          <cell r="AR58">
            <v>0</v>
          </cell>
          <cell r="AU58">
            <v>0</v>
          </cell>
        </row>
        <row r="60">
          <cell r="B60">
            <v>42</v>
          </cell>
          <cell r="C60" t="str">
            <v>Adjusted Surplus (APHS)</v>
          </cell>
          <cell r="J60">
            <v>0</v>
          </cell>
          <cell r="K60">
            <v>0</v>
          </cell>
          <cell r="L60">
            <v>0</v>
          </cell>
          <cell r="M60">
            <v>0</v>
          </cell>
          <cell r="AA60">
            <v>42</v>
          </cell>
          <cell r="AB60" t="str">
            <v>Adjusted Surplus (APHS)</v>
          </cell>
          <cell r="AI60">
            <v>0</v>
          </cell>
          <cell r="AL60">
            <v>0</v>
          </cell>
          <cell r="AO60">
            <v>0</v>
          </cell>
          <cell r="AR60">
            <v>0</v>
          </cell>
          <cell r="AU60">
            <v>0</v>
          </cell>
        </row>
        <row r="62">
          <cell r="B62">
            <v>43</v>
          </cell>
          <cell r="G62" t="str">
            <v>(A)</v>
          </cell>
          <cell r="H62" t="str">
            <v>Calculated APHS/NRC</v>
          </cell>
          <cell r="M62">
            <v>0</v>
          </cell>
          <cell r="N62" t="str">
            <v>standard</v>
          </cell>
          <cell r="AA62">
            <v>43</v>
          </cell>
          <cell r="AC62" t="str">
            <v>(A)</v>
          </cell>
          <cell r="AD62" t="str">
            <v>Calculated APHS/NRC</v>
          </cell>
          <cell r="AI62">
            <v>0</v>
          </cell>
          <cell r="AL62">
            <v>0</v>
          </cell>
          <cell r="AO62">
            <v>0</v>
          </cell>
          <cell r="AR62">
            <v>0</v>
          </cell>
          <cell r="AU62">
            <v>0</v>
          </cell>
        </row>
        <row r="64">
          <cell r="B64" t="str">
            <v xml:space="preserve">    Implied Balance Sheet Strength - BCAR Guidelines:</v>
          </cell>
          <cell r="AA64" t="str">
            <v xml:space="preserve">    Implied Balance Sheet Strength - BCAR Guidelines:</v>
          </cell>
          <cell r="AG64" t="str">
            <v>analysis type:</v>
          </cell>
          <cell r="AI64" t="str">
            <v>standard</v>
          </cell>
          <cell r="AL64" t="str">
            <v>standard</v>
          </cell>
          <cell r="AO64" t="str">
            <v>standard</v>
          </cell>
          <cell r="AR64" t="str">
            <v>standard</v>
          </cell>
          <cell r="AU64" t="str">
            <v>standard</v>
          </cell>
        </row>
        <row r="65">
          <cell r="B65" t="str">
            <v>A++</v>
          </cell>
          <cell r="C65">
            <v>175</v>
          </cell>
          <cell r="E65" t="str">
            <v xml:space="preserve">B    </v>
          </cell>
          <cell r="F65">
            <v>90</v>
          </cell>
          <cell r="G65" t="str">
            <v>Please remember that the BCAR result should be viewed in a flexible light, since a company's capitalization is only a portion of the company's overall makeup and only one of the tools available to AMB analysts.  A company's market profile, country risk, o</v>
          </cell>
          <cell r="AA65" t="str">
            <v>A++</v>
          </cell>
          <cell r="AB65">
            <v>175</v>
          </cell>
          <cell r="AD65" t="str">
            <v xml:space="preserve">B    </v>
          </cell>
          <cell r="AE65">
            <v>90</v>
          </cell>
          <cell r="AF65" t="str">
            <v>Please remember that the BCAR result should be viewed in a flexible light, since a company's capitalization is only a portion of the company's overall makeup and only one of the tools available to AMB analysts.  A company's market profile, country risk, o</v>
          </cell>
        </row>
        <row r="66">
          <cell r="B66" t="str">
            <v xml:space="preserve">A+  </v>
          </cell>
          <cell r="C66">
            <v>160</v>
          </cell>
          <cell r="E66" t="str">
            <v xml:space="preserve">B-   </v>
          </cell>
          <cell r="F66">
            <v>80</v>
          </cell>
          <cell r="AA66" t="str">
            <v xml:space="preserve">A+  </v>
          </cell>
          <cell r="AB66">
            <v>160</v>
          </cell>
          <cell r="AD66" t="str">
            <v xml:space="preserve">B-   </v>
          </cell>
          <cell r="AE66">
            <v>80</v>
          </cell>
        </row>
        <row r="67">
          <cell r="B67" t="str">
            <v xml:space="preserve">A    </v>
          </cell>
          <cell r="C67">
            <v>145</v>
          </cell>
          <cell r="E67" t="str">
            <v>C++</v>
          </cell>
          <cell r="F67">
            <v>70</v>
          </cell>
          <cell r="AA67" t="str">
            <v xml:space="preserve">A    </v>
          </cell>
          <cell r="AB67">
            <v>145</v>
          </cell>
          <cell r="AD67" t="str">
            <v>C++</v>
          </cell>
          <cell r="AE67">
            <v>70</v>
          </cell>
        </row>
        <row r="68">
          <cell r="B68" t="str">
            <v xml:space="preserve">A-   </v>
          </cell>
          <cell r="C68">
            <v>130</v>
          </cell>
          <cell r="E68" t="str">
            <v xml:space="preserve">C+  </v>
          </cell>
          <cell r="F68">
            <v>60</v>
          </cell>
          <cell r="AA68" t="str">
            <v xml:space="preserve">A-   </v>
          </cell>
          <cell r="AB68">
            <v>130</v>
          </cell>
          <cell r="AD68" t="str">
            <v xml:space="preserve">C+  </v>
          </cell>
          <cell r="AE68">
            <v>60</v>
          </cell>
        </row>
        <row r="69">
          <cell r="B69" t="str">
            <v>B++</v>
          </cell>
          <cell r="C69">
            <v>115</v>
          </cell>
          <cell r="E69" t="str">
            <v xml:space="preserve">C    </v>
          </cell>
          <cell r="F69">
            <v>50</v>
          </cell>
          <cell r="AA69" t="str">
            <v>B++</v>
          </cell>
          <cell r="AB69">
            <v>115</v>
          </cell>
          <cell r="AD69" t="str">
            <v xml:space="preserve">C    </v>
          </cell>
          <cell r="AE69">
            <v>50</v>
          </cell>
        </row>
        <row r="70">
          <cell r="B70" t="str">
            <v xml:space="preserve">B+  </v>
          </cell>
          <cell r="C70">
            <v>100</v>
          </cell>
          <cell r="E70" t="str">
            <v xml:space="preserve">C-   </v>
          </cell>
          <cell r="F70">
            <v>40</v>
          </cell>
          <cell r="AA70" t="str">
            <v xml:space="preserve">B+  </v>
          </cell>
          <cell r="AB70">
            <v>100</v>
          </cell>
          <cell r="AD70" t="str">
            <v xml:space="preserve">C-   </v>
          </cell>
          <cell r="AE70">
            <v>40</v>
          </cell>
        </row>
        <row r="74">
          <cell r="B74" t="str">
            <v>Company Name:</v>
          </cell>
          <cell r="C74" t="str">
            <v>XYZ Sample</v>
          </cell>
          <cell r="J74" t="str">
            <v>Currency:</v>
          </cell>
          <cell r="K74" t="str">
            <v>Euros</v>
          </cell>
          <cell r="P74" t="str">
            <v>Page 9</v>
          </cell>
        </row>
        <row r="75">
          <cell r="B75" t="str">
            <v>AMB Number:</v>
          </cell>
          <cell r="C75" t="str">
            <v>99999</v>
          </cell>
          <cell r="J75" t="str">
            <v>Denomination:</v>
          </cell>
          <cell r="K75" t="str">
            <v>(000)s</v>
          </cell>
        </row>
        <row r="76">
          <cell r="B76" t="str">
            <v>Analyst:</v>
          </cell>
          <cell r="C76" t="str">
            <v xml:space="preserve"> </v>
          </cell>
        </row>
        <row r="78">
          <cell r="B78" t="str">
            <v>NET REQUIRED CAPITAL:</v>
          </cell>
        </row>
        <row r="79">
          <cell r="F79" t="str">
            <v>Asset Risk:</v>
          </cell>
          <cell r="L79">
            <v>40178</v>
          </cell>
          <cell r="M79" t="str">
            <v>% of GRC</v>
          </cell>
        </row>
        <row r="80">
          <cell r="B80">
            <v>1</v>
          </cell>
          <cell r="F80" t="str">
            <v>(B1)</v>
          </cell>
          <cell r="G80" t="str">
            <v>Fixed Income Securities Risk (Page 10)</v>
          </cell>
          <cell r="L80">
            <v>0</v>
          </cell>
          <cell r="M80">
            <v>0</v>
          </cell>
        </row>
        <row r="81">
          <cell r="B81">
            <v>2</v>
          </cell>
          <cell r="F81" t="str">
            <v>(B2)</v>
          </cell>
          <cell r="G81" t="str">
            <v>Equity Securities Risk (Page 10)</v>
          </cell>
          <cell r="L81">
            <v>0</v>
          </cell>
          <cell r="M81">
            <v>0</v>
          </cell>
        </row>
        <row r="82">
          <cell r="B82">
            <v>3</v>
          </cell>
          <cell r="I82" t="str">
            <v>Subtotal (B1 + B2)</v>
          </cell>
          <cell r="L82">
            <v>0</v>
          </cell>
          <cell r="M82">
            <v>0</v>
          </cell>
        </row>
        <row r="83">
          <cell r="B83">
            <v>4</v>
          </cell>
          <cell r="F83" t="str">
            <v>(B3)</v>
          </cell>
          <cell r="G83" t="str">
            <v>Interest Rate Risk (Page 11)</v>
          </cell>
          <cell r="L83">
            <v>0</v>
          </cell>
          <cell r="M83">
            <v>0</v>
          </cell>
        </row>
        <row r="84">
          <cell r="B84">
            <v>5</v>
          </cell>
          <cell r="I84" t="str">
            <v>Total Investment Risk (B1 + B2 +B3)</v>
          </cell>
          <cell r="L84">
            <v>0</v>
          </cell>
          <cell r="M84">
            <v>0</v>
          </cell>
        </row>
        <row r="85">
          <cell r="B85">
            <v>6</v>
          </cell>
          <cell r="F85" t="str">
            <v>(B4)</v>
          </cell>
          <cell r="G85" t="str">
            <v>Credit Risk (Page 12)</v>
          </cell>
          <cell r="L85">
            <v>0</v>
          </cell>
          <cell r="M85">
            <v>0</v>
          </cell>
        </row>
        <row r="86">
          <cell r="B86">
            <v>7</v>
          </cell>
          <cell r="I86" t="str">
            <v>Total Asset Risk (B1 + B2 + B3 + B4)</v>
          </cell>
          <cell r="L86">
            <v>0</v>
          </cell>
          <cell r="M86">
            <v>0</v>
          </cell>
        </row>
        <row r="88">
          <cell r="F88" t="str">
            <v>Underwriting Risk</v>
          </cell>
        </row>
        <row r="89">
          <cell r="J89" t="str">
            <v>NonLife</v>
          </cell>
          <cell r="K89" t="str">
            <v>Life</v>
          </cell>
          <cell r="L89" t="str">
            <v>Combined</v>
          </cell>
        </row>
        <row r="90">
          <cell r="B90">
            <v>8</v>
          </cell>
          <cell r="F90" t="str">
            <v>(B5)</v>
          </cell>
          <cell r="G90" t="str">
            <v>Net Loss and LAE Reserve Risk (Pages 13 &amp; 14)</v>
          </cell>
          <cell r="J90">
            <v>0</v>
          </cell>
          <cell r="K90">
            <v>0</v>
          </cell>
          <cell r="L90">
            <v>0</v>
          </cell>
          <cell r="M90">
            <v>0</v>
          </cell>
        </row>
        <row r="91">
          <cell r="B91">
            <v>9</v>
          </cell>
          <cell r="F91" t="str">
            <v>(B6)</v>
          </cell>
          <cell r="G91" t="str">
            <v>Net Premium Risk (Page 15)</v>
          </cell>
          <cell r="J91">
            <v>0</v>
          </cell>
          <cell r="K91">
            <v>0</v>
          </cell>
          <cell r="L91">
            <v>0</v>
          </cell>
          <cell r="M91">
            <v>0</v>
          </cell>
        </row>
        <row r="92">
          <cell r="B92">
            <v>10</v>
          </cell>
          <cell r="I92" t="str">
            <v>Total Underwriting Risk (B5 + B6)</v>
          </cell>
          <cell r="L92">
            <v>0</v>
          </cell>
          <cell r="M92">
            <v>0</v>
          </cell>
        </row>
        <row r="93">
          <cell r="B93">
            <v>11</v>
          </cell>
          <cell r="F93" t="str">
            <v>(B7)</v>
          </cell>
          <cell r="G93" t="str">
            <v>Business Risk (Page 16)</v>
          </cell>
          <cell r="L93">
            <v>0</v>
          </cell>
          <cell r="M93">
            <v>0</v>
          </cell>
        </row>
        <row r="94">
          <cell r="B94">
            <v>12</v>
          </cell>
          <cell r="G94" t="str">
            <v xml:space="preserve">       Gross Required Capital (GRC)  (B1 + B2 + B3 + B4 + B5 + B6 + B7 + B8)</v>
          </cell>
          <cell r="L94">
            <v>0</v>
          </cell>
          <cell r="M94">
            <v>0</v>
          </cell>
        </row>
        <row r="95">
          <cell r="B95">
            <v>13</v>
          </cell>
          <cell r="G95" t="str">
            <v xml:space="preserve">        Less: Covariance Adjustment</v>
          </cell>
          <cell r="L95">
            <v>0</v>
          </cell>
          <cell r="M95">
            <v>0</v>
          </cell>
        </row>
        <row r="96">
          <cell r="B96">
            <v>14</v>
          </cell>
          <cell r="G96" t="str">
            <v xml:space="preserve">     Net Required Capital</v>
          </cell>
          <cell r="L96">
            <v>0</v>
          </cell>
          <cell r="M96">
            <v>0</v>
          </cell>
        </row>
        <row r="99">
          <cell r="B99" t="str">
            <v>Adjusted Surplus Recap (APHS):</v>
          </cell>
          <cell r="J99">
            <v>40178</v>
          </cell>
        </row>
        <row r="100">
          <cell r="J100" t="str">
            <v>Baseline</v>
          </cell>
          <cell r="K100" t="str">
            <v>Adjustment</v>
          </cell>
          <cell r="L100" t="str">
            <v>Tax Adjustment</v>
          </cell>
          <cell r="M100" t="str">
            <v>Total</v>
          </cell>
          <cell r="N100" t="str">
            <v>Explanation of Adjustments</v>
          </cell>
        </row>
        <row r="101">
          <cell r="B101">
            <v>15</v>
          </cell>
          <cell r="D101" t="str">
            <v>Reported Surplus</v>
          </cell>
          <cell r="J101">
            <v>0</v>
          </cell>
          <cell r="K101">
            <v>0</v>
          </cell>
          <cell r="L101" t="str">
            <v>N/A</v>
          </cell>
          <cell r="M101">
            <v>0</v>
          </cell>
        </row>
        <row r="102">
          <cell r="B102">
            <v>16</v>
          </cell>
          <cell r="D102" t="str">
            <v>Capital Contribution</v>
          </cell>
          <cell r="J102">
            <v>0</v>
          </cell>
          <cell r="K102">
            <v>0</v>
          </cell>
          <cell r="L102" t="str">
            <v>N/A</v>
          </cell>
          <cell r="M102">
            <v>0</v>
          </cell>
        </row>
        <row r="103">
          <cell r="B103">
            <v>17</v>
          </cell>
          <cell r="D103" t="str">
            <v>Pro Forma Reported PHS</v>
          </cell>
          <cell r="J103">
            <v>0</v>
          </cell>
          <cell r="K103">
            <v>0</v>
          </cell>
          <cell r="L103" t="str">
            <v>N/A</v>
          </cell>
          <cell r="M103">
            <v>0</v>
          </cell>
        </row>
        <row r="105">
          <cell r="B105">
            <v>18</v>
          </cell>
          <cell r="D105" t="str">
            <v>Liquidity Reserves (French Accntng)</v>
          </cell>
          <cell r="J105">
            <v>0</v>
          </cell>
          <cell r="K105">
            <v>0</v>
          </cell>
          <cell r="L105">
            <v>0</v>
          </cell>
          <cell r="M105">
            <v>0</v>
          </cell>
        </row>
        <row r="106">
          <cell r="B106">
            <v>19</v>
          </cell>
          <cell r="D106" t="str">
            <v>Equalization Reserves (German Accntng)</v>
          </cell>
          <cell r="J106">
            <v>0</v>
          </cell>
          <cell r="K106">
            <v>0</v>
          </cell>
          <cell r="L106">
            <v>0</v>
          </cell>
          <cell r="M106">
            <v>0</v>
          </cell>
        </row>
        <row r="107">
          <cell r="B107">
            <v>20</v>
          </cell>
          <cell r="D107" t="str">
            <v>Rückstellung for Beitragsrückerstattung (German L/H Bonus Reserves)</v>
          </cell>
          <cell r="J107">
            <v>0</v>
          </cell>
          <cell r="K107">
            <v>0</v>
          </cell>
          <cell r="L107" t="str">
            <v>N/A</v>
          </cell>
          <cell r="M107">
            <v>0</v>
          </cell>
        </row>
        <row r="108">
          <cell r="B108">
            <v>21</v>
          </cell>
          <cell r="D108" t="str">
            <v>Contingency Reserves (French or Swiss Accntng)</v>
          </cell>
          <cell r="J108">
            <v>0</v>
          </cell>
          <cell r="K108">
            <v>0</v>
          </cell>
          <cell r="L108">
            <v>0</v>
          </cell>
          <cell r="M108">
            <v>0</v>
          </cell>
        </row>
        <row r="109">
          <cell r="B109">
            <v>22</v>
          </cell>
          <cell r="D109" t="str">
            <v>DAC Equity (Statutory Accounting,HGB) PC Only</v>
          </cell>
          <cell r="J109">
            <v>0</v>
          </cell>
          <cell r="K109">
            <v>0</v>
          </cell>
          <cell r="L109">
            <v>0</v>
          </cell>
          <cell r="M109">
            <v>0</v>
          </cell>
        </row>
        <row r="110">
          <cell r="B110">
            <v>23</v>
          </cell>
          <cell r="D110" t="str">
            <v>Loss Reserve Equity</v>
          </cell>
          <cell r="J110">
            <v>0</v>
          </cell>
          <cell r="K110">
            <v>0</v>
          </cell>
          <cell r="L110">
            <v>0</v>
          </cell>
          <cell r="M110">
            <v>0</v>
          </cell>
        </row>
        <row r="111">
          <cell r="B111">
            <v>24</v>
          </cell>
          <cell r="D111" t="str">
            <v xml:space="preserve">Convertible Bond Equity </v>
          </cell>
          <cell r="J111">
            <v>0</v>
          </cell>
          <cell r="K111">
            <v>0</v>
          </cell>
          <cell r="L111" t="str">
            <v>N/A</v>
          </cell>
          <cell r="M111">
            <v>0</v>
          </cell>
        </row>
        <row r="112">
          <cell r="B112">
            <v>25</v>
          </cell>
          <cell r="D112" t="str">
            <v xml:space="preserve">Asset Equity - Affiliates and Participations </v>
          </cell>
          <cell r="J112">
            <v>0</v>
          </cell>
          <cell r="K112">
            <v>0</v>
          </cell>
          <cell r="L112">
            <v>0</v>
          </cell>
          <cell r="M112">
            <v>0</v>
          </cell>
        </row>
        <row r="113">
          <cell r="B113">
            <v>26</v>
          </cell>
          <cell r="D113" t="str">
            <v>Asset Equity - Bonds (Non-Affiliated)</v>
          </cell>
          <cell r="J113">
            <v>0</v>
          </cell>
          <cell r="K113">
            <v>0</v>
          </cell>
          <cell r="L113">
            <v>0</v>
          </cell>
          <cell r="M113">
            <v>0</v>
          </cell>
        </row>
        <row r="114">
          <cell r="B114">
            <v>27</v>
          </cell>
          <cell r="D114" t="str">
            <v>Asset Equity - Equity (Non-Affiliated)</v>
          </cell>
          <cell r="J114">
            <v>0</v>
          </cell>
          <cell r="K114">
            <v>0</v>
          </cell>
          <cell r="L114">
            <v>0</v>
          </cell>
          <cell r="M114">
            <v>0</v>
          </cell>
        </row>
        <row r="115">
          <cell r="B115">
            <v>28</v>
          </cell>
          <cell r="D115" t="str">
            <v xml:space="preserve">Asset Equity - Real Estate </v>
          </cell>
          <cell r="J115">
            <v>0</v>
          </cell>
          <cell r="K115">
            <v>0</v>
          </cell>
          <cell r="L115">
            <v>0</v>
          </cell>
          <cell r="M115">
            <v>0</v>
          </cell>
        </row>
        <row r="116">
          <cell r="B116">
            <v>29</v>
          </cell>
          <cell r="D116" t="str">
            <v>Asset Equity - Other</v>
          </cell>
          <cell r="J116">
            <v>0</v>
          </cell>
          <cell r="K116">
            <v>0</v>
          </cell>
          <cell r="L116">
            <v>0</v>
          </cell>
          <cell r="M116">
            <v>0</v>
          </cell>
        </row>
        <row r="117">
          <cell r="B117">
            <v>30</v>
          </cell>
          <cell r="D117" t="str">
            <v>Other Taxable Adjustments</v>
          </cell>
          <cell r="J117">
            <v>0</v>
          </cell>
          <cell r="K117">
            <v>0</v>
          </cell>
          <cell r="L117">
            <v>0</v>
          </cell>
          <cell r="M117">
            <v>0</v>
          </cell>
        </row>
        <row r="118">
          <cell r="B118">
            <v>31</v>
          </cell>
          <cell r="D118" t="str">
            <v>Other NON-Taxable Adjustments (i.e. minority interests, etc)</v>
          </cell>
          <cell r="J118">
            <v>0</v>
          </cell>
          <cell r="K118">
            <v>0</v>
          </cell>
          <cell r="L118" t="str">
            <v>N/A</v>
          </cell>
          <cell r="M118">
            <v>0</v>
          </cell>
        </row>
        <row r="119">
          <cell r="B119">
            <v>32</v>
          </cell>
          <cell r="E119" t="str">
            <v>Sub-total</v>
          </cell>
          <cell r="J119">
            <v>0</v>
          </cell>
          <cell r="K119">
            <v>0</v>
          </cell>
          <cell r="L119">
            <v>0</v>
          </cell>
          <cell r="M119">
            <v>0</v>
          </cell>
        </row>
        <row r="121">
          <cell r="B121">
            <v>33</v>
          </cell>
          <cell r="D121" t="str">
            <v xml:space="preserve">Intangible Assets (Goodwill + PVFP) </v>
          </cell>
          <cell r="J121">
            <v>0</v>
          </cell>
          <cell r="K121">
            <v>0</v>
          </cell>
          <cell r="L121" t="str">
            <v>N/A</v>
          </cell>
          <cell r="M121">
            <v>0</v>
          </cell>
        </row>
        <row r="122">
          <cell r="B122">
            <v>34</v>
          </cell>
          <cell r="D122" t="str">
            <v>Recent Loss - Net - (After-Taxes and Reinsurance)</v>
          </cell>
          <cell r="J122">
            <v>0</v>
          </cell>
          <cell r="K122">
            <v>0</v>
          </cell>
          <cell r="L122" t="str">
            <v>N/A</v>
          </cell>
          <cell r="M122">
            <v>0</v>
          </cell>
        </row>
        <row r="123">
          <cell r="B123">
            <v>35</v>
          </cell>
          <cell r="D123" t="str">
            <v>Net Catastrophe PML (After-Taxes and Reinsurance)</v>
          </cell>
          <cell r="J123">
            <v>0</v>
          </cell>
          <cell r="K123">
            <v>0</v>
          </cell>
          <cell r="L123">
            <v>0</v>
          </cell>
          <cell r="M123">
            <v>0</v>
          </cell>
        </row>
        <row r="124">
          <cell r="B124">
            <v>36</v>
          </cell>
          <cell r="D124" t="str">
            <v>Unearned Premium Capital Charge (P/C Only)</v>
          </cell>
          <cell r="J124">
            <v>0</v>
          </cell>
          <cell r="K124">
            <v>0</v>
          </cell>
          <cell r="L124" t="str">
            <v>N/A</v>
          </cell>
          <cell r="M124">
            <v>0</v>
          </cell>
        </row>
        <row r="125">
          <cell r="B125">
            <v>37</v>
          </cell>
          <cell r="D125" t="str">
            <v>DAC Charge under GAAP (Life Only)</v>
          </cell>
          <cell r="H125" t="str">
            <v>% Charge</v>
          </cell>
          <cell r="I125">
            <v>1</v>
          </cell>
          <cell r="J125">
            <v>0</v>
          </cell>
          <cell r="K125">
            <v>0</v>
          </cell>
          <cell r="L125" t="str">
            <v>N/A</v>
          </cell>
          <cell r="M125">
            <v>0</v>
          </cell>
        </row>
        <row r="126">
          <cell r="B126">
            <v>38</v>
          </cell>
          <cell r="D126" t="str">
            <v>Reduction to DAC Equity due to high Loss Ratio(P/C Only)</v>
          </cell>
          <cell r="J126">
            <v>0</v>
          </cell>
          <cell r="K126">
            <v>0</v>
          </cell>
          <cell r="L126">
            <v>0</v>
          </cell>
          <cell r="M126">
            <v>0</v>
          </cell>
        </row>
        <row r="127">
          <cell r="B127">
            <v>39</v>
          </cell>
          <cell r="D127" t="str">
            <v>Future Dividends</v>
          </cell>
          <cell r="J127">
            <v>0</v>
          </cell>
          <cell r="K127">
            <v>0</v>
          </cell>
          <cell r="L127" t="str">
            <v>N/A</v>
          </cell>
          <cell r="M127">
            <v>0</v>
          </cell>
        </row>
        <row r="128">
          <cell r="B128">
            <v>40</v>
          </cell>
          <cell r="D128" t="str">
            <v>Future Losses (D) (Defferred Taxes)</v>
          </cell>
          <cell r="J128">
            <v>0</v>
          </cell>
          <cell r="K128">
            <v>0</v>
          </cell>
          <cell r="L128" t="str">
            <v>N/A</v>
          </cell>
          <cell r="M128">
            <v>0</v>
          </cell>
        </row>
        <row r="129">
          <cell r="B129">
            <v>41</v>
          </cell>
          <cell r="D129" t="str">
            <v>Other Taxable Reductions to surplus</v>
          </cell>
          <cell r="J129">
            <v>0</v>
          </cell>
          <cell r="K129">
            <v>0</v>
          </cell>
          <cell r="L129">
            <v>0</v>
          </cell>
          <cell r="M129">
            <v>0</v>
          </cell>
        </row>
        <row r="131">
          <cell r="B131">
            <v>42</v>
          </cell>
          <cell r="C131" t="str">
            <v>Adjusted Surplus (APHS)</v>
          </cell>
          <cell r="J131">
            <v>0</v>
          </cell>
          <cell r="K131">
            <v>0</v>
          </cell>
          <cell r="L131">
            <v>0</v>
          </cell>
          <cell r="M131">
            <v>0</v>
          </cell>
        </row>
        <row r="133">
          <cell r="B133">
            <v>43</v>
          </cell>
          <cell r="G133" t="str">
            <v>(A)</v>
          </cell>
          <cell r="H133" t="str">
            <v>Calculated APHS/NRC</v>
          </cell>
          <cell r="M133">
            <v>0</v>
          </cell>
          <cell r="N133" t="str">
            <v>standard</v>
          </cell>
        </row>
        <row r="135">
          <cell r="B135" t="str">
            <v xml:space="preserve">    Implied Balance Sheet Strength - BCAR Guidelines:</v>
          </cell>
        </row>
        <row r="136">
          <cell r="B136" t="str">
            <v>A++</v>
          </cell>
          <cell r="C136">
            <v>175</v>
          </cell>
          <cell r="E136" t="str">
            <v xml:space="preserve">B    </v>
          </cell>
          <cell r="F136">
            <v>90</v>
          </cell>
          <cell r="G136" t="str">
            <v>Please remember that the BCAR result should be viewed in a flexible light, since a company's capitalization is only a portion of the company's overall makeup and only one of the tools available to AMB analysts.  A company's market profile, country risk, o</v>
          </cell>
        </row>
        <row r="137">
          <cell r="B137" t="str">
            <v xml:space="preserve">A+  </v>
          </cell>
          <cell r="C137">
            <v>160</v>
          </cell>
          <cell r="E137" t="str">
            <v xml:space="preserve">B-   </v>
          </cell>
          <cell r="F137">
            <v>80</v>
          </cell>
        </row>
        <row r="138">
          <cell r="B138" t="str">
            <v xml:space="preserve">A    </v>
          </cell>
          <cell r="C138">
            <v>145</v>
          </cell>
          <cell r="E138" t="str">
            <v>C++</v>
          </cell>
          <cell r="F138">
            <v>70</v>
          </cell>
        </row>
        <row r="139">
          <cell r="B139" t="str">
            <v xml:space="preserve">A-   </v>
          </cell>
          <cell r="C139">
            <v>130</v>
          </cell>
          <cell r="E139" t="str">
            <v xml:space="preserve">C+  </v>
          </cell>
          <cell r="F139">
            <v>60</v>
          </cell>
        </row>
        <row r="140">
          <cell r="B140" t="str">
            <v>B++</v>
          </cell>
          <cell r="C140">
            <v>115</v>
          </cell>
          <cell r="E140" t="str">
            <v xml:space="preserve">C    </v>
          </cell>
          <cell r="F140">
            <v>50</v>
          </cell>
        </row>
        <row r="141">
          <cell r="B141" t="str">
            <v xml:space="preserve">B+  </v>
          </cell>
          <cell r="C141">
            <v>100</v>
          </cell>
          <cell r="E141" t="str">
            <v xml:space="preserve">C-   </v>
          </cell>
          <cell r="F141">
            <v>40</v>
          </cell>
        </row>
        <row r="145">
          <cell r="B145" t="str">
            <v>Company Name:</v>
          </cell>
          <cell r="C145" t="str">
            <v>XYZ Sample</v>
          </cell>
          <cell r="J145" t="str">
            <v>Currency:</v>
          </cell>
          <cell r="K145" t="str">
            <v>Euros</v>
          </cell>
          <cell r="P145" t="str">
            <v>Page 17</v>
          </cell>
        </row>
        <row r="146">
          <cell r="B146" t="str">
            <v>AMB Number:</v>
          </cell>
          <cell r="C146" t="str">
            <v>99999</v>
          </cell>
          <cell r="J146" t="str">
            <v>Denomination:</v>
          </cell>
          <cell r="K146" t="str">
            <v>(000)s</v>
          </cell>
        </row>
        <row r="147">
          <cell r="B147" t="str">
            <v>Analyst:</v>
          </cell>
          <cell r="C147" t="str">
            <v xml:space="preserve"> </v>
          </cell>
        </row>
        <row r="149">
          <cell r="B149" t="str">
            <v>NET REQUIRED CAPITAL:</v>
          </cell>
        </row>
        <row r="150">
          <cell r="F150" t="str">
            <v>Asset Risk:</v>
          </cell>
          <cell r="L150">
            <v>40543</v>
          </cell>
          <cell r="M150" t="str">
            <v>% of GRC</v>
          </cell>
        </row>
        <row r="151">
          <cell r="B151">
            <v>1</v>
          </cell>
          <cell r="F151" t="str">
            <v>(B1)</v>
          </cell>
          <cell r="G151" t="str">
            <v>Fixed Income Securities Risk (Page 18)</v>
          </cell>
          <cell r="L151">
            <v>0</v>
          </cell>
          <cell r="M151">
            <v>0</v>
          </cell>
        </row>
        <row r="152">
          <cell r="B152">
            <v>2</v>
          </cell>
          <cell r="F152" t="str">
            <v>(B2)</v>
          </cell>
          <cell r="G152" t="str">
            <v>Equity Securities Risk (Page 18)</v>
          </cell>
          <cell r="L152">
            <v>0</v>
          </cell>
          <cell r="M152">
            <v>0</v>
          </cell>
        </row>
        <row r="153">
          <cell r="B153">
            <v>3</v>
          </cell>
          <cell r="I153" t="str">
            <v>Subtotal (B1 + B2)</v>
          </cell>
          <cell r="L153">
            <v>0</v>
          </cell>
          <cell r="M153">
            <v>0</v>
          </cell>
        </row>
        <row r="154">
          <cell r="B154">
            <v>4</v>
          </cell>
          <cell r="F154" t="str">
            <v>(B3)</v>
          </cell>
          <cell r="G154" t="str">
            <v>Interest Rate Risk (Page 19)</v>
          </cell>
          <cell r="L154">
            <v>0</v>
          </cell>
          <cell r="M154">
            <v>0</v>
          </cell>
        </row>
        <row r="155">
          <cell r="B155">
            <v>5</v>
          </cell>
          <cell r="I155" t="str">
            <v>Total Investment Risk (B1 + B2 +B3)</v>
          </cell>
          <cell r="L155">
            <v>0</v>
          </cell>
          <cell r="M155">
            <v>0</v>
          </cell>
        </row>
        <row r="156">
          <cell r="B156">
            <v>6</v>
          </cell>
          <cell r="F156" t="str">
            <v>(B4)</v>
          </cell>
          <cell r="G156" t="str">
            <v>Credit Risk (Page 20)</v>
          </cell>
          <cell r="L156">
            <v>0</v>
          </cell>
          <cell r="M156">
            <v>0</v>
          </cell>
        </row>
        <row r="157">
          <cell r="B157">
            <v>7</v>
          </cell>
          <cell r="I157" t="str">
            <v>Total Asset Risk (B1 + B2 + B3 + B4)</v>
          </cell>
          <cell r="L157">
            <v>0</v>
          </cell>
          <cell r="M157">
            <v>0</v>
          </cell>
        </row>
        <row r="159">
          <cell r="F159" t="str">
            <v>Underwriting Risk</v>
          </cell>
        </row>
        <row r="160">
          <cell r="J160" t="str">
            <v>NonLife</v>
          </cell>
          <cell r="K160" t="str">
            <v>Life</v>
          </cell>
          <cell r="L160" t="str">
            <v>Combined</v>
          </cell>
        </row>
        <row r="161">
          <cell r="B161">
            <v>8</v>
          </cell>
          <cell r="F161" t="str">
            <v>(B5)</v>
          </cell>
          <cell r="G161" t="str">
            <v>Net Loss and LAE Reserve Risk (Pages 21 &amp; 22)</v>
          </cell>
          <cell r="J161">
            <v>0</v>
          </cell>
          <cell r="K161">
            <v>0</v>
          </cell>
          <cell r="L161">
            <v>0</v>
          </cell>
          <cell r="M161">
            <v>0</v>
          </cell>
        </row>
        <row r="162">
          <cell r="B162">
            <v>9</v>
          </cell>
          <cell r="F162" t="str">
            <v>(B6)</v>
          </cell>
          <cell r="G162" t="str">
            <v>Net Premium Risk (Page 23)</v>
          </cell>
          <cell r="J162">
            <v>0</v>
          </cell>
          <cell r="K162">
            <v>0</v>
          </cell>
          <cell r="L162">
            <v>0</v>
          </cell>
          <cell r="M162">
            <v>0</v>
          </cell>
        </row>
        <row r="163">
          <cell r="B163">
            <v>10</v>
          </cell>
          <cell r="I163" t="str">
            <v>Total Underwriting Risk (B5 + B6)</v>
          </cell>
          <cell r="L163">
            <v>0</v>
          </cell>
          <cell r="M163">
            <v>0</v>
          </cell>
        </row>
        <row r="164">
          <cell r="B164">
            <v>11</v>
          </cell>
          <cell r="F164" t="str">
            <v>(B7)</v>
          </cell>
          <cell r="G164" t="str">
            <v>Business Risk (Page 24)</v>
          </cell>
          <cell r="L164">
            <v>0</v>
          </cell>
          <cell r="M164">
            <v>0</v>
          </cell>
        </row>
        <row r="165">
          <cell r="B165">
            <v>12</v>
          </cell>
          <cell r="G165" t="str">
            <v xml:space="preserve">       Gross Required Capital (GRC)  (B1 + B2 + B3 + B4 + B5 + B6 + B7 + B8)</v>
          </cell>
          <cell r="L165">
            <v>0</v>
          </cell>
          <cell r="M165">
            <v>0</v>
          </cell>
        </row>
        <row r="166">
          <cell r="B166">
            <v>13</v>
          </cell>
          <cell r="G166" t="str">
            <v xml:space="preserve">        Less: Covariance Adjustment</v>
          </cell>
          <cell r="L166">
            <v>0</v>
          </cell>
          <cell r="M166">
            <v>0</v>
          </cell>
        </row>
        <row r="167">
          <cell r="B167">
            <v>14</v>
          </cell>
          <cell r="G167" t="str">
            <v xml:space="preserve">     Net Required Capital</v>
          </cell>
          <cell r="L167">
            <v>0</v>
          </cell>
          <cell r="M167">
            <v>0</v>
          </cell>
        </row>
        <row r="170">
          <cell r="B170" t="str">
            <v>Adjusted Surplus Recap (APHS):</v>
          </cell>
          <cell r="J170">
            <v>40543</v>
          </cell>
        </row>
        <row r="171">
          <cell r="J171" t="str">
            <v>Baseline</v>
          </cell>
          <cell r="K171" t="str">
            <v>Adjustment</v>
          </cell>
          <cell r="L171" t="str">
            <v>Tax Adjustment</v>
          </cell>
          <cell r="M171" t="str">
            <v>Total</v>
          </cell>
          <cell r="N171" t="str">
            <v>Explanation of Adjustments</v>
          </cell>
        </row>
        <row r="172">
          <cell r="B172">
            <v>15</v>
          </cell>
          <cell r="D172" t="str">
            <v>Reported Surplus</v>
          </cell>
          <cell r="J172">
            <v>0</v>
          </cell>
          <cell r="K172">
            <v>0</v>
          </cell>
          <cell r="L172" t="str">
            <v>N/A</v>
          </cell>
          <cell r="M172">
            <v>0</v>
          </cell>
        </row>
        <row r="173">
          <cell r="B173">
            <v>16</v>
          </cell>
          <cell r="D173" t="str">
            <v>Capital Contribution</v>
          </cell>
          <cell r="J173">
            <v>0</v>
          </cell>
          <cell r="K173">
            <v>0</v>
          </cell>
          <cell r="L173" t="str">
            <v>N/A</v>
          </cell>
          <cell r="M173">
            <v>0</v>
          </cell>
        </row>
        <row r="174">
          <cell r="B174">
            <v>17</v>
          </cell>
          <cell r="D174" t="str">
            <v>Pro Forma Reported PHS</v>
          </cell>
          <cell r="J174">
            <v>0</v>
          </cell>
          <cell r="K174">
            <v>0</v>
          </cell>
          <cell r="L174" t="str">
            <v>N/A</v>
          </cell>
          <cell r="M174">
            <v>0</v>
          </cell>
        </row>
        <row r="176">
          <cell r="B176">
            <v>18</v>
          </cell>
          <cell r="D176" t="str">
            <v>Liquidity Reserves (French Accntng)</v>
          </cell>
          <cell r="J176">
            <v>0</v>
          </cell>
          <cell r="K176">
            <v>0</v>
          </cell>
          <cell r="L176">
            <v>0</v>
          </cell>
          <cell r="M176">
            <v>0</v>
          </cell>
        </row>
        <row r="177">
          <cell r="B177">
            <v>19</v>
          </cell>
          <cell r="D177" t="str">
            <v>Equalization Reserves (German Accntng)</v>
          </cell>
          <cell r="J177">
            <v>0</v>
          </cell>
          <cell r="K177">
            <v>0</v>
          </cell>
          <cell r="L177">
            <v>0</v>
          </cell>
          <cell r="M177">
            <v>0</v>
          </cell>
        </row>
        <row r="178">
          <cell r="B178">
            <v>20</v>
          </cell>
          <cell r="D178" t="str">
            <v>Rückstellung for Beitragsrückerstattung (German L/H Bonus Reserves)</v>
          </cell>
          <cell r="J178">
            <v>0</v>
          </cell>
          <cell r="K178">
            <v>0</v>
          </cell>
          <cell r="L178" t="str">
            <v>N/A</v>
          </cell>
          <cell r="M178">
            <v>0</v>
          </cell>
        </row>
        <row r="179">
          <cell r="B179">
            <v>21</v>
          </cell>
          <cell r="D179" t="str">
            <v>Contingency Reserves (French or Swiss Accntng)</v>
          </cell>
          <cell r="J179">
            <v>0</v>
          </cell>
          <cell r="K179">
            <v>0</v>
          </cell>
          <cell r="L179">
            <v>0</v>
          </cell>
          <cell r="M179">
            <v>0</v>
          </cell>
        </row>
        <row r="180">
          <cell r="B180">
            <v>22</v>
          </cell>
          <cell r="D180" t="str">
            <v>DAC Equity (Statutory Accounting,HGB) PC Only</v>
          </cell>
          <cell r="J180">
            <v>0</v>
          </cell>
          <cell r="K180">
            <v>0</v>
          </cell>
          <cell r="L180">
            <v>0</v>
          </cell>
          <cell r="M180">
            <v>0</v>
          </cell>
        </row>
        <row r="181">
          <cell r="B181">
            <v>23</v>
          </cell>
          <cell r="D181" t="str">
            <v>Loss Reserve Equity</v>
          </cell>
          <cell r="J181">
            <v>0</v>
          </cell>
          <cell r="K181">
            <v>0</v>
          </cell>
          <cell r="L181">
            <v>0</v>
          </cell>
          <cell r="M181">
            <v>0</v>
          </cell>
        </row>
        <row r="182">
          <cell r="B182">
            <v>24</v>
          </cell>
          <cell r="D182" t="str">
            <v xml:space="preserve">Convertible Bond Equity </v>
          </cell>
          <cell r="J182">
            <v>0</v>
          </cell>
          <cell r="K182">
            <v>0</v>
          </cell>
          <cell r="L182" t="str">
            <v>N/A</v>
          </cell>
          <cell r="M182">
            <v>0</v>
          </cell>
        </row>
        <row r="183">
          <cell r="B183">
            <v>25</v>
          </cell>
          <cell r="D183" t="str">
            <v xml:space="preserve">Asset Equity - Affiliates and Participations </v>
          </cell>
          <cell r="J183">
            <v>0</v>
          </cell>
          <cell r="K183">
            <v>0</v>
          </cell>
          <cell r="L183">
            <v>0</v>
          </cell>
          <cell r="M183">
            <v>0</v>
          </cell>
        </row>
        <row r="184">
          <cell r="B184">
            <v>26</v>
          </cell>
          <cell r="D184" t="str">
            <v>Asset Equity - Bonds (Non-Affiliated)</v>
          </cell>
          <cell r="J184">
            <v>0</v>
          </cell>
          <cell r="K184">
            <v>0</v>
          </cell>
          <cell r="L184">
            <v>0</v>
          </cell>
          <cell r="M184">
            <v>0</v>
          </cell>
        </row>
        <row r="185">
          <cell r="B185">
            <v>27</v>
          </cell>
          <cell r="D185" t="str">
            <v>Asset Equity - Equity (Non-Affiliated)</v>
          </cell>
          <cell r="J185">
            <v>0</v>
          </cell>
          <cell r="K185">
            <v>0</v>
          </cell>
          <cell r="L185">
            <v>0</v>
          </cell>
          <cell r="M185">
            <v>0</v>
          </cell>
        </row>
        <row r="186">
          <cell r="B186">
            <v>28</v>
          </cell>
          <cell r="D186" t="str">
            <v xml:space="preserve">Asset Equity - Real Estate </v>
          </cell>
          <cell r="J186">
            <v>0</v>
          </cell>
          <cell r="K186">
            <v>0</v>
          </cell>
          <cell r="L186">
            <v>0</v>
          </cell>
          <cell r="M186">
            <v>0</v>
          </cell>
        </row>
        <row r="187">
          <cell r="B187">
            <v>29</v>
          </cell>
          <cell r="D187" t="str">
            <v>Asset Equity - Other</v>
          </cell>
          <cell r="J187">
            <v>0</v>
          </cell>
          <cell r="K187">
            <v>0</v>
          </cell>
          <cell r="L187">
            <v>0</v>
          </cell>
          <cell r="M187">
            <v>0</v>
          </cell>
        </row>
        <row r="188">
          <cell r="B188">
            <v>30</v>
          </cell>
          <cell r="D188" t="str">
            <v>Other Taxable Adjustments</v>
          </cell>
          <cell r="J188">
            <v>0</v>
          </cell>
          <cell r="K188">
            <v>0</v>
          </cell>
          <cell r="L188">
            <v>0</v>
          </cell>
          <cell r="M188">
            <v>0</v>
          </cell>
        </row>
        <row r="189">
          <cell r="B189">
            <v>31</v>
          </cell>
          <cell r="D189" t="str">
            <v>Other NON-Taxable Adjustments (i.e. minority interests, etc)</v>
          </cell>
          <cell r="J189">
            <v>0</v>
          </cell>
          <cell r="K189">
            <v>0</v>
          </cell>
          <cell r="L189" t="str">
            <v>N/A</v>
          </cell>
          <cell r="M189">
            <v>0</v>
          </cell>
        </row>
        <row r="190">
          <cell r="B190">
            <v>32</v>
          </cell>
          <cell r="E190" t="str">
            <v>Sub-total</v>
          </cell>
          <cell r="J190">
            <v>0</v>
          </cell>
          <cell r="K190">
            <v>0</v>
          </cell>
          <cell r="L190">
            <v>0</v>
          </cell>
          <cell r="M190">
            <v>0</v>
          </cell>
        </row>
        <row r="192">
          <cell r="B192">
            <v>33</v>
          </cell>
          <cell r="D192" t="str">
            <v xml:space="preserve">Intangible Assets (Goodwill + PVFP) </v>
          </cell>
          <cell r="J192">
            <v>0</v>
          </cell>
          <cell r="K192">
            <v>0</v>
          </cell>
          <cell r="L192" t="str">
            <v>N/A</v>
          </cell>
          <cell r="M192">
            <v>0</v>
          </cell>
        </row>
        <row r="193">
          <cell r="B193">
            <v>34</v>
          </cell>
          <cell r="D193" t="str">
            <v>Recent Loss - Net - (After-Taxes and Reinsurance)</v>
          </cell>
          <cell r="J193">
            <v>0</v>
          </cell>
          <cell r="K193">
            <v>0</v>
          </cell>
          <cell r="L193" t="str">
            <v>N/A</v>
          </cell>
          <cell r="M193">
            <v>0</v>
          </cell>
        </row>
        <row r="194">
          <cell r="B194">
            <v>35</v>
          </cell>
          <cell r="D194" t="str">
            <v>Net Catastrophe PML (After-Taxes and Reinsurance)</v>
          </cell>
          <cell r="J194">
            <v>0</v>
          </cell>
          <cell r="K194">
            <v>0</v>
          </cell>
          <cell r="L194">
            <v>0</v>
          </cell>
          <cell r="M194">
            <v>0</v>
          </cell>
        </row>
        <row r="195">
          <cell r="B195">
            <v>36</v>
          </cell>
          <cell r="D195" t="str">
            <v>Unearned Premium Capital Charge (P/C Only)</v>
          </cell>
          <cell r="J195">
            <v>0</v>
          </cell>
          <cell r="K195">
            <v>0</v>
          </cell>
          <cell r="L195" t="str">
            <v>N/A</v>
          </cell>
          <cell r="M195">
            <v>0</v>
          </cell>
        </row>
        <row r="196">
          <cell r="B196">
            <v>37</v>
          </cell>
          <cell r="D196" t="str">
            <v>DAC Charge under GAAP (Life Only)</v>
          </cell>
          <cell r="H196" t="str">
            <v>% Charge</v>
          </cell>
          <cell r="I196">
            <v>1</v>
          </cell>
          <cell r="J196">
            <v>0</v>
          </cell>
          <cell r="K196">
            <v>0</v>
          </cell>
          <cell r="L196" t="str">
            <v>N/A</v>
          </cell>
          <cell r="M196">
            <v>0</v>
          </cell>
        </row>
        <row r="197">
          <cell r="B197">
            <v>38</v>
          </cell>
          <cell r="D197" t="str">
            <v>Reduction to DAC Equity due to high Loss Ratio(P/C Only)</v>
          </cell>
          <cell r="J197">
            <v>0</v>
          </cell>
          <cell r="K197">
            <v>0</v>
          </cell>
          <cell r="L197">
            <v>0</v>
          </cell>
          <cell r="M197">
            <v>0</v>
          </cell>
        </row>
        <row r="198">
          <cell r="B198">
            <v>39</v>
          </cell>
          <cell r="D198" t="str">
            <v>Future Dividends</v>
          </cell>
          <cell r="J198">
            <v>0</v>
          </cell>
          <cell r="K198">
            <v>0</v>
          </cell>
          <cell r="L198" t="str">
            <v>N/A</v>
          </cell>
          <cell r="M198">
            <v>0</v>
          </cell>
        </row>
        <row r="199">
          <cell r="B199">
            <v>40</v>
          </cell>
          <cell r="D199" t="str">
            <v>Future Losses (D) (Defferred Taxes)</v>
          </cell>
          <cell r="J199">
            <v>0</v>
          </cell>
          <cell r="K199">
            <v>0</v>
          </cell>
          <cell r="L199" t="str">
            <v>N/A</v>
          </cell>
          <cell r="M199">
            <v>0</v>
          </cell>
        </row>
        <row r="200">
          <cell r="B200">
            <v>41</v>
          </cell>
          <cell r="D200" t="str">
            <v>Other Taxable Reductions to surplus</v>
          </cell>
          <cell r="J200">
            <v>0</v>
          </cell>
          <cell r="K200">
            <v>0</v>
          </cell>
          <cell r="L200">
            <v>0</v>
          </cell>
          <cell r="M200">
            <v>0</v>
          </cell>
        </row>
        <row r="202">
          <cell r="B202">
            <v>42</v>
          </cell>
          <cell r="C202" t="str">
            <v>Adjusted Surplus (APHS)</v>
          </cell>
          <cell r="J202">
            <v>0</v>
          </cell>
          <cell r="K202">
            <v>0</v>
          </cell>
          <cell r="L202">
            <v>0</v>
          </cell>
          <cell r="M202">
            <v>0</v>
          </cell>
        </row>
        <row r="204">
          <cell r="B204">
            <v>43</v>
          </cell>
          <cell r="G204" t="str">
            <v>(A)</v>
          </cell>
          <cell r="H204" t="str">
            <v>Calculated APHS/NRC</v>
          </cell>
          <cell r="M204">
            <v>0</v>
          </cell>
          <cell r="N204" t="str">
            <v>standard</v>
          </cell>
        </row>
        <row r="206">
          <cell r="B206" t="str">
            <v xml:space="preserve">    Implied Balance Sheet Strength - BCAR Guidelines:</v>
          </cell>
        </row>
        <row r="207">
          <cell r="B207" t="str">
            <v>A++</v>
          </cell>
          <cell r="C207">
            <v>175</v>
          </cell>
          <cell r="E207" t="str">
            <v xml:space="preserve">B    </v>
          </cell>
          <cell r="F207">
            <v>90</v>
          </cell>
          <cell r="G207" t="str">
            <v>Please remember that the BCAR result should be viewed in a flexible light, since a company's capitalization is only a portion of the company's overall makeup and only one of the tools available to AMB analysts.  A company's market profile, country risk, o</v>
          </cell>
        </row>
        <row r="208">
          <cell r="B208" t="str">
            <v xml:space="preserve">A+  </v>
          </cell>
          <cell r="C208">
            <v>160</v>
          </cell>
          <cell r="E208" t="str">
            <v xml:space="preserve">B-   </v>
          </cell>
          <cell r="F208">
            <v>80</v>
          </cell>
        </row>
        <row r="209">
          <cell r="B209" t="str">
            <v xml:space="preserve">A    </v>
          </cell>
          <cell r="C209">
            <v>145</v>
          </cell>
          <cell r="E209" t="str">
            <v>C++</v>
          </cell>
          <cell r="F209">
            <v>70</v>
          </cell>
        </row>
        <row r="210">
          <cell r="B210" t="str">
            <v xml:space="preserve">A-   </v>
          </cell>
          <cell r="C210">
            <v>130</v>
          </cell>
          <cell r="E210" t="str">
            <v xml:space="preserve">C+  </v>
          </cell>
          <cell r="F210">
            <v>60</v>
          </cell>
        </row>
        <row r="211">
          <cell r="B211" t="str">
            <v>B++</v>
          </cell>
          <cell r="C211">
            <v>115</v>
          </cell>
          <cell r="E211" t="str">
            <v xml:space="preserve">C    </v>
          </cell>
          <cell r="F211">
            <v>50</v>
          </cell>
        </row>
        <row r="212">
          <cell r="B212" t="str">
            <v xml:space="preserve">B+  </v>
          </cell>
          <cell r="C212">
            <v>100</v>
          </cell>
          <cell r="E212" t="str">
            <v xml:space="preserve">C-   </v>
          </cell>
          <cell r="F212">
            <v>40</v>
          </cell>
        </row>
        <row r="216">
          <cell r="B216" t="str">
            <v>Company Name:</v>
          </cell>
          <cell r="C216" t="str">
            <v>XYZ Sample</v>
          </cell>
          <cell r="J216" t="str">
            <v>Currency:</v>
          </cell>
          <cell r="K216" t="str">
            <v>Euros</v>
          </cell>
          <cell r="P216" t="str">
            <v>Page 25</v>
          </cell>
        </row>
        <row r="217">
          <cell r="B217" t="str">
            <v>AMB Number:</v>
          </cell>
          <cell r="C217" t="str">
            <v>99999</v>
          </cell>
          <cell r="J217" t="str">
            <v>Denomination:</v>
          </cell>
          <cell r="K217" t="str">
            <v>(000)s</v>
          </cell>
        </row>
        <row r="218">
          <cell r="B218" t="str">
            <v>Analyst:</v>
          </cell>
          <cell r="C218" t="str">
            <v xml:space="preserve"> </v>
          </cell>
        </row>
        <row r="220">
          <cell r="B220" t="str">
            <v>NET REQUIRED CAPITAL:</v>
          </cell>
        </row>
        <row r="221">
          <cell r="F221" t="str">
            <v>Asset Risk:</v>
          </cell>
          <cell r="L221">
            <v>40908</v>
          </cell>
          <cell r="M221" t="str">
            <v>% of GRC</v>
          </cell>
        </row>
        <row r="222">
          <cell r="B222">
            <v>1</v>
          </cell>
          <cell r="F222" t="str">
            <v>(B1)</v>
          </cell>
          <cell r="G222" t="str">
            <v>Fixed Income Securities Risk (Page 26)</v>
          </cell>
          <cell r="L222">
            <v>0</v>
          </cell>
          <cell r="M222">
            <v>0</v>
          </cell>
        </row>
        <row r="223">
          <cell r="B223">
            <v>2</v>
          </cell>
          <cell r="F223" t="str">
            <v>(B2)</v>
          </cell>
          <cell r="G223" t="str">
            <v>Equity Securities Risk (Page 26)</v>
          </cell>
          <cell r="L223">
            <v>0</v>
          </cell>
          <cell r="M223">
            <v>0</v>
          </cell>
        </row>
        <row r="224">
          <cell r="B224">
            <v>3</v>
          </cell>
          <cell r="I224" t="str">
            <v>Subtotal (B1 + B2)</v>
          </cell>
          <cell r="L224">
            <v>0</v>
          </cell>
          <cell r="M224">
            <v>0</v>
          </cell>
        </row>
        <row r="225">
          <cell r="B225">
            <v>4</v>
          </cell>
          <cell r="F225" t="str">
            <v>(B3)</v>
          </cell>
          <cell r="G225" t="str">
            <v>Interest Rate Risk (Page 27)</v>
          </cell>
          <cell r="L225">
            <v>0</v>
          </cell>
          <cell r="M225">
            <v>0</v>
          </cell>
        </row>
        <row r="226">
          <cell r="B226">
            <v>5</v>
          </cell>
          <cell r="I226" t="str">
            <v>Total Investment Risk (B1 + B2 +B3)</v>
          </cell>
          <cell r="L226">
            <v>0</v>
          </cell>
          <cell r="M226">
            <v>0</v>
          </cell>
        </row>
        <row r="227">
          <cell r="B227">
            <v>6</v>
          </cell>
          <cell r="F227" t="str">
            <v>(B4)</v>
          </cell>
          <cell r="G227" t="str">
            <v>Credit Risk (Page 28)</v>
          </cell>
          <cell r="L227">
            <v>0</v>
          </cell>
          <cell r="M227">
            <v>0</v>
          </cell>
        </row>
        <row r="228">
          <cell r="B228">
            <v>7</v>
          </cell>
          <cell r="I228" t="str">
            <v>Total Asset Risk (B1 + B2 + B3 + B4)</v>
          </cell>
          <cell r="L228">
            <v>0</v>
          </cell>
          <cell r="M228">
            <v>0</v>
          </cell>
        </row>
        <row r="230">
          <cell r="F230" t="str">
            <v>Underwriting Risk</v>
          </cell>
        </row>
        <row r="231">
          <cell r="J231" t="str">
            <v>NonLife</v>
          </cell>
          <cell r="K231" t="str">
            <v>Life</v>
          </cell>
          <cell r="L231" t="str">
            <v>Combined</v>
          </cell>
        </row>
        <row r="232">
          <cell r="B232">
            <v>8</v>
          </cell>
          <cell r="F232" t="str">
            <v>(B5)</v>
          </cell>
          <cell r="G232" t="str">
            <v>Net Loss and LAE Reserve Risk (Pages 29 &amp; 30)</v>
          </cell>
          <cell r="J232">
            <v>0</v>
          </cell>
          <cell r="K232">
            <v>0</v>
          </cell>
          <cell r="L232">
            <v>0</v>
          </cell>
          <cell r="M232">
            <v>0</v>
          </cell>
        </row>
        <row r="233">
          <cell r="B233">
            <v>9</v>
          </cell>
          <cell r="F233" t="str">
            <v>(B6)</v>
          </cell>
          <cell r="G233" t="str">
            <v>Net Premium Risk (Page 31)</v>
          </cell>
          <cell r="J233">
            <v>0</v>
          </cell>
          <cell r="K233">
            <v>0</v>
          </cell>
          <cell r="L233">
            <v>0</v>
          </cell>
          <cell r="M233">
            <v>0</v>
          </cell>
        </row>
        <row r="234">
          <cell r="B234">
            <v>10</v>
          </cell>
          <cell r="I234" t="str">
            <v>Total Underwriting Risk (B5 + B6)</v>
          </cell>
          <cell r="L234">
            <v>0</v>
          </cell>
          <cell r="M234">
            <v>0</v>
          </cell>
        </row>
        <row r="235">
          <cell r="B235">
            <v>11</v>
          </cell>
          <cell r="F235" t="str">
            <v>(B7)</v>
          </cell>
          <cell r="G235" t="str">
            <v>Business Risk (Page 32)</v>
          </cell>
          <cell r="L235">
            <v>0</v>
          </cell>
          <cell r="M235">
            <v>0</v>
          </cell>
        </row>
        <row r="236">
          <cell r="B236">
            <v>12</v>
          </cell>
          <cell r="G236" t="str">
            <v xml:space="preserve">       Gross Required Capital (GRC)  (B1 + B2 + B3 + B4 + B5 + B6 + B7 + B8)</v>
          </cell>
          <cell r="L236">
            <v>0</v>
          </cell>
          <cell r="M236">
            <v>0</v>
          </cell>
        </row>
        <row r="237">
          <cell r="B237">
            <v>13</v>
          </cell>
          <cell r="G237" t="str">
            <v xml:space="preserve">        Less: Covariance Adjustment</v>
          </cell>
          <cell r="L237">
            <v>0</v>
          </cell>
          <cell r="M237">
            <v>0</v>
          </cell>
        </row>
        <row r="238">
          <cell r="B238">
            <v>14</v>
          </cell>
          <cell r="G238" t="str">
            <v xml:space="preserve">     Net Required Capital</v>
          </cell>
          <cell r="L238">
            <v>0</v>
          </cell>
          <cell r="M238">
            <v>0</v>
          </cell>
        </row>
        <row r="241">
          <cell r="B241" t="str">
            <v>Adjusted Surplus Recap (APHS):</v>
          </cell>
          <cell r="J241">
            <v>40908</v>
          </cell>
        </row>
        <row r="242">
          <cell r="J242" t="str">
            <v>Baseline</v>
          </cell>
          <cell r="K242" t="str">
            <v>Adjustment</v>
          </cell>
          <cell r="L242" t="str">
            <v>Tax Adjustment</v>
          </cell>
          <cell r="M242" t="str">
            <v>Total</v>
          </cell>
          <cell r="N242" t="str">
            <v>Explanation of Adjustments</v>
          </cell>
        </row>
        <row r="243">
          <cell r="B243">
            <v>15</v>
          </cell>
          <cell r="D243" t="str">
            <v>Reported Surplus</v>
          </cell>
          <cell r="J243">
            <v>0</v>
          </cell>
          <cell r="K243">
            <v>0</v>
          </cell>
          <cell r="L243" t="str">
            <v>N/A</v>
          </cell>
          <cell r="M243">
            <v>0</v>
          </cell>
        </row>
        <row r="244">
          <cell r="B244">
            <v>16</v>
          </cell>
          <cell r="D244" t="str">
            <v>Capital Contribution</v>
          </cell>
          <cell r="J244">
            <v>0</v>
          </cell>
          <cell r="K244">
            <v>0</v>
          </cell>
          <cell r="L244" t="str">
            <v>N/A</v>
          </cell>
          <cell r="M244">
            <v>0</v>
          </cell>
        </row>
        <row r="245">
          <cell r="B245">
            <v>17</v>
          </cell>
          <cell r="D245" t="str">
            <v>Pro Forma Reported PHS</v>
          </cell>
          <cell r="J245">
            <v>0</v>
          </cell>
          <cell r="K245">
            <v>0</v>
          </cell>
          <cell r="L245" t="str">
            <v>N/A</v>
          </cell>
          <cell r="M245">
            <v>0</v>
          </cell>
        </row>
        <row r="247">
          <cell r="B247">
            <v>18</v>
          </cell>
          <cell r="D247" t="str">
            <v>Liquidity Reserves (French Accntng)</v>
          </cell>
          <cell r="J247">
            <v>0</v>
          </cell>
          <cell r="K247">
            <v>0</v>
          </cell>
          <cell r="L247">
            <v>0</v>
          </cell>
          <cell r="M247">
            <v>0</v>
          </cell>
        </row>
        <row r="248">
          <cell r="B248">
            <v>19</v>
          </cell>
          <cell r="D248" t="str">
            <v>Equalization Reserves (German Accntng)</v>
          </cell>
          <cell r="J248">
            <v>0</v>
          </cell>
          <cell r="K248">
            <v>0</v>
          </cell>
          <cell r="L248">
            <v>0</v>
          </cell>
          <cell r="M248">
            <v>0</v>
          </cell>
        </row>
        <row r="249">
          <cell r="B249">
            <v>20</v>
          </cell>
          <cell r="D249" t="str">
            <v>Rückstellung for Beitragsrückerstattung (German L/H Bonus Reserves)</v>
          </cell>
          <cell r="J249">
            <v>0</v>
          </cell>
          <cell r="K249">
            <v>0</v>
          </cell>
          <cell r="L249" t="str">
            <v>N/A</v>
          </cell>
          <cell r="M249">
            <v>0</v>
          </cell>
        </row>
        <row r="250">
          <cell r="B250">
            <v>21</v>
          </cell>
          <cell r="D250" t="str">
            <v>Contingency Reserves (French or Swiss Accntng)</v>
          </cell>
          <cell r="J250">
            <v>0</v>
          </cell>
          <cell r="K250">
            <v>0</v>
          </cell>
          <cell r="L250">
            <v>0</v>
          </cell>
          <cell r="M250">
            <v>0</v>
          </cell>
        </row>
        <row r="251">
          <cell r="B251">
            <v>22</v>
          </cell>
          <cell r="D251" t="str">
            <v>DAC Equity (Statutory Accounting,HGB) PC Only</v>
          </cell>
          <cell r="J251">
            <v>0</v>
          </cell>
          <cell r="K251">
            <v>0</v>
          </cell>
          <cell r="L251">
            <v>0</v>
          </cell>
          <cell r="M251">
            <v>0</v>
          </cell>
        </row>
        <row r="252">
          <cell r="B252">
            <v>23</v>
          </cell>
          <cell r="D252" t="str">
            <v>Loss Reserve Equity</v>
          </cell>
          <cell r="J252">
            <v>0</v>
          </cell>
          <cell r="K252">
            <v>0</v>
          </cell>
          <cell r="L252">
            <v>0</v>
          </cell>
          <cell r="M252">
            <v>0</v>
          </cell>
        </row>
        <row r="253">
          <cell r="B253">
            <v>24</v>
          </cell>
          <cell r="D253" t="str">
            <v xml:space="preserve">Convertible Bond Equity </v>
          </cell>
          <cell r="J253">
            <v>0</v>
          </cell>
          <cell r="K253">
            <v>0</v>
          </cell>
          <cell r="L253" t="str">
            <v>N/A</v>
          </cell>
          <cell r="M253">
            <v>0</v>
          </cell>
        </row>
        <row r="254">
          <cell r="B254">
            <v>25</v>
          </cell>
          <cell r="D254" t="str">
            <v xml:space="preserve">Asset Equity - Affiliates and Participations </v>
          </cell>
          <cell r="J254">
            <v>0</v>
          </cell>
          <cell r="K254">
            <v>0</v>
          </cell>
          <cell r="L254">
            <v>0</v>
          </cell>
          <cell r="M254">
            <v>0</v>
          </cell>
        </row>
        <row r="255">
          <cell r="B255">
            <v>26</v>
          </cell>
          <cell r="D255" t="str">
            <v>Asset Equity - Bonds (Non-Affiliated)</v>
          </cell>
          <cell r="J255">
            <v>0</v>
          </cell>
          <cell r="K255">
            <v>0</v>
          </cell>
          <cell r="L255">
            <v>0</v>
          </cell>
          <cell r="M255">
            <v>0</v>
          </cell>
        </row>
        <row r="256">
          <cell r="B256">
            <v>27</v>
          </cell>
          <cell r="D256" t="str">
            <v>Asset Equity - Equity (Non-Affiliated)</v>
          </cell>
          <cell r="J256">
            <v>0</v>
          </cell>
          <cell r="K256">
            <v>0</v>
          </cell>
          <cell r="L256">
            <v>0</v>
          </cell>
          <cell r="M256">
            <v>0</v>
          </cell>
        </row>
        <row r="257">
          <cell r="B257">
            <v>28</v>
          </cell>
          <cell r="D257" t="str">
            <v xml:space="preserve">Asset Equity - Real Estate </v>
          </cell>
          <cell r="J257">
            <v>0</v>
          </cell>
          <cell r="K257">
            <v>0</v>
          </cell>
          <cell r="L257">
            <v>0</v>
          </cell>
          <cell r="M257">
            <v>0</v>
          </cell>
        </row>
        <row r="258">
          <cell r="B258">
            <v>29</v>
          </cell>
          <cell r="D258" t="str">
            <v>Asset Equity - Other</v>
          </cell>
          <cell r="J258">
            <v>0</v>
          </cell>
          <cell r="K258">
            <v>0</v>
          </cell>
          <cell r="L258">
            <v>0</v>
          </cell>
          <cell r="M258">
            <v>0</v>
          </cell>
        </row>
        <row r="259">
          <cell r="B259">
            <v>30</v>
          </cell>
          <cell r="D259" t="str">
            <v>Other Taxable Adjustments</v>
          </cell>
          <cell r="J259">
            <v>0</v>
          </cell>
          <cell r="K259">
            <v>0</v>
          </cell>
          <cell r="L259">
            <v>0</v>
          </cell>
          <cell r="M259">
            <v>0</v>
          </cell>
        </row>
        <row r="260">
          <cell r="B260">
            <v>31</v>
          </cell>
          <cell r="D260" t="str">
            <v>Other NON-Taxable Adjustments (i.e. minority interests, etc)</v>
          </cell>
          <cell r="J260">
            <v>0</v>
          </cell>
          <cell r="K260">
            <v>0</v>
          </cell>
          <cell r="L260" t="str">
            <v>N/A</v>
          </cell>
          <cell r="M260">
            <v>0</v>
          </cell>
        </row>
        <row r="261">
          <cell r="B261">
            <v>32</v>
          </cell>
          <cell r="E261" t="str">
            <v>Sub-total</v>
          </cell>
          <cell r="J261">
            <v>0</v>
          </cell>
          <cell r="K261">
            <v>0</v>
          </cell>
          <cell r="L261">
            <v>0</v>
          </cell>
          <cell r="M261">
            <v>0</v>
          </cell>
        </row>
        <row r="263">
          <cell r="B263">
            <v>33</v>
          </cell>
          <cell r="D263" t="str">
            <v xml:space="preserve">Intangible Assets (Goodwill + PVFP) </v>
          </cell>
          <cell r="J263">
            <v>0</v>
          </cell>
          <cell r="K263">
            <v>0</v>
          </cell>
          <cell r="L263" t="str">
            <v>N/A</v>
          </cell>
          <cell r="M263">
            <v>0</v>
          </cell>
        </row>
        <row r="264">
          <cell r="B264">
            <v>34</v>
          </cell>
          <cell r="D264" t="str">
            <v>Recent Loss - Net - (After-Taxes and Reinsurance)</v>
          </cell>
          <cell r="J264">
            <v>0</v>
          </cell>
          <cell r="K264">
            <v>0</v>
          </cell>
          <cell r="L264" t="str">
            <v>N/A</v>
          </cell>
          <cell r="M264">
            <v>0</v>
          </cell>
        </row>
        <row r="265">
          <cell r="B265">
            <v>35</v>
          </cell>
          <cell r="D265" t="str">
            <v>Net Catastrophe PML (After-Taxes and Reinsurance)</v>
          </cell>
          <cell r="J265">
            <v>0</v>
          </cell>
          <cell r="K265">
            <v>0</v>
          </cell>
          <cell r="L265">
            <v>0</v>
          </cell>
          <cell r="M265">
            <v>0</v>
          </cell>
        </row>
        <row r="266">
          <cell r="B266">
            <v>36</v>
          </cell>
          <cell r="D266" t="str">
            <v>Unearned Premium Capital Charge (P/C Only)</v>
          </cell>
          <cell r="J266">
            <v>0</v>
          </cell>
          <cell r="K266">
            <v>0</v>
          </cell>
          <cell r="L266" t="str">
            <v>N/A</v>
          </cell>
          <cell r="M266">
            <v>0</v>
          </cell>
        </row>
        <row r="267">
          <cell r="B267">
            <v>37</v>
          </cell>
          <cell r="D267" t="str">
            <v>DAC Charge under GAAP (Life Only)</v>
          </cell>
          <cell r="H267" t="str">
            <v>% Charge</v>
          </cell>
          <cell r="I267">
            <v>1</v>
          </cell>
          <cell r="J267">
            <v>0</v>
          </cell>
          <cell r="K267">
            <v>0</v>
          </cell>
          <cell r="L267" t="str">
            <v>N/A</v>
          </cell>
          <cell r="M267">
            <v>0</v>
          </cell>
        </row>
        <row r="268">
          <cell r="B268">
            <v>38</v>
          </cell>
          <cell r="D268" t="str">
            <v>Reduction to DAC Equity due to high Loss Ratio(P/C Only)</v>
          </cell>
          <cell r="J268">
            <v>0</v>
          </cell>
          <cell r="K268">
            <v>0</v>
          </cell>
          <cell r="L268">
            <v>0</v>
          </cell>
          <cell r="M268">
            <v>0</v>
          </cell>
        </row>
        <row r="269">
          <cell r="B269">
            <v>39</v>
          </cell>
          <cell r="D269" t="str">
            <v>Future Dividends</v>
          </cell>
          <cell r="J269">
            <v>0</v>
          </cell>
          <cell r="K269">
            <v>0</v>
          </cell>
          <cell r="L269" t="str">
            <v>N/A</v>
          </cell>
          <cell r="M269">
            <v>0</v>
          </cell>
        </row>
        <row r="270">
          <cell r="B270">
            <v>40</v>
          </cell>
          <cell r="D270" t="str">
            <v>Future Losses (D) (Defferred Taxes)</v>
          </cell>
          <cell r="J270">
            <v>0</v>
          </cell>
          <cell r="K270">
            <v>0</v>
          </cell>
          <cell r="L270" t="str">
            <v>N/A</v>
          </cell>
          <cell r="M270">
            <v>0</v>
          </cell>
        </row>
        <row r="271">
          <cell r="B271">
            <v>41</v>
          </cell>
          <cell r="D271" t="str">
            <v>Other Taxable Reductions to surplus</v>
          </cell>
          <cell r="J271">
            <v>0</v>
          </cell>
          <cell r="K271">
            <v>0</v>
          </cell>
          <cell r="L271">
            <v>0</v>
          </cell>
          <cell r="M271">
            <v>0</v>
          </cell>
        </row>
        <row r="273">
          <cell r="B273">
            <v>42</v>
          </cell>
          <cell r="C273" t="str">
            <v>Adjusted Surplus (APHS)</v>
          </cell>
          <cell r="J273">
            <v>0</v>
          </cell>
          <cell r="K273">
            <v>0</v>
          </cell>
          <cell r="L273">
            <v>0</v>
          </cell>
          <cell r="M273">
            <v>0</v>
          </cell>
        </row>
        <row r="275">
          <cell r="B275">
            <v>43</v>
          </cell>
          <cell r="G275" t="str">
            <v>(A)</v>
          </cell>
          <cell r="H275" t="str">
            <v>Calculated APHS/NRC</v>
          </cell>
          <cell r="M275">
            <v>0</v>
          </cell>
          <cell r="N275" t="str">
            <v>standard</v>
          </cell>
        </row>
        <row r="277">
          <cell r="B277" t="str">
            <v xml:space="preserve">    Implied Balance Sheet Strength - BCAR Guidelines:</v>
          </cell>
        </row>
        <row r="278">
          <cell r="B278" t="str">
            <v>A++</v>
          </cell>
          <cell r="C278">
            <v>175</v>
          </cell>
          <cell r="E278" t="str">
            <v xml:space="preserve">B    </v>
          </cell>
          <cell r="F278">
            <v>90</v>
          </cell>
          <cell r="G278" t="str">
            <v>Please remember that the BCAR result should be viewed in a flexible light, since a company's capitalization is only a portion of the company's overall makeup and only one of the tools available to AMB analysts.  A company's market profile, country risk, o</v>
          </cell>
        </row>
        <row r="279">
          <cell r="B279" t="str">
            <v xml:space="preserve">A+  </v>
          </cell>
          <cell r="C279">
            <v>160</v>
          </cell>
          <cell r="E279" t="str">
            <v xml:space="preserve">B-   </v>
          </cell>
          <cell r="F279">
            <v>80</v>
          </cell>
        </row>
        <row r="280">
          <cell r="B280" t="str">
            <v xml:space="preserve">A    </v>
          </cell>
          <cell r="C280">
            <v>145</v>
          </cell>
          <cell r="E280" t="str">
            <v>C++</v>
          </cell>
          <cell r="F280">
            <v>70</v>
          </cell>
        </row>
        <row r="281">
          <cell r="B281" t="str">
            <v xml:space="preserve">A-   </v>
          </cell>
          <cell r="C281">
            <v>130</v>
          </cell>
          <cell r="E281" t="str">
            <v xml:space="preserve">C+  </v>
          </cell>
          <cell r="F281">
            <v>60</v>
          </cell>
        </row>
        <row r="282">
          <cell r="B282" t="str">
            <v>B++</v>
          </cell>
          <cell r="C282">
            <v>115</v>
          </cell>
          <cell r="E282" t="str">
            <v xml:space="preserve">C    </v>
          </cell>
          <cell r="F282">
            <v>50</v>
          </cell>
        </row>
        <row r="283">
          <cell r="B283" t="str">
            <v xml:space="preserve">B+  </v>
          </cell>
          <cell r="C283">
            <v>100</v>
          </cell>
          <cell r="E283" t="str">
            <v xml:space="preserve">C-   </v>
          </cell>
          <cell r="F283">
            <v>40</v>
          </cell>
        </row>
        <row r="287">
          <cell r="B287" t="str">
            <v>Company Name:</v>
          </cell>
          <cell r="C287" t="str">
            <v>XYZ Sample</v>
          </cell>
          <cell r="J287" t="str">
            <v>Currency:</v>
          </cell>
          <cell r="K287" t="str">
            <v>Euros</v>
          </cell>
          <cell r="P287" t="str">
            <v>Page 33</v>
          </cell>
        </row>
        <row r="288">
          <cell r="B288" t="str">
            <v>AMB Number:</v>
          </cell>
          <cell r="C288" t="str">
            <v>99999</v>
          </cell>
          <cell r="J288" t="str">
            <v>Denomination:</v>
          </cell>
          <cell r="K288" t="str">
            <v>(000)s</v>
          </cell>
        </row>
        <row r="289">
          <cell r="B289" t="str">
            <v>Analyst:</v>
          </cell>
          <cell r="C289" t="str">
            <v xml:space="preserve"> </v>
          </cell>
        </row>
        <row r="291">
          <cell r="B291" t="str">
            <v>NET REQUIRED CAPITAL:</v>
          </cell>
        </row>
        <row r="292">
          <cell r="F292" t="str">
            <v>Asset Risk:</v>
          </cell>
          <cell r="L292">
            <v>41274</v>
          </cell>
          <cell r="M292" t="str">
            <v>% of GRC</v>
          </cell>
        </row>
        <row r="293">
          <cell r="B293">
            <v>1</v>
          </cell>
          <cell r="F293" t="str">
            <v>(B1)</v>
          </cell>
          <cell r="G293" t="str">
            <v>Fixed Income Securities Risk (Page 34)</v>
          </cell>
          <cell r="L293">
            <v>0</v>
          </cell>
          <cell r="M293">
            <v>0</v>
          </cell>
        </row>
        <row r="294">
          <cell r="B294">
            <v>2</v>
          </cell>
          <cell r="F294" t="str">
            <v>(B2)</v>
          </cell>
          <cell r="G294" t="str">
            <v>Equity Securities Risk (Page 34)</v>
          </cell>
          <cell r="L294">
            <v>0</v>
          </cell>
          <cell r="M294">
            <v>0</v>
          </cell>
        </row>
        <row r="295">
          <cell r="B295">
            <v>3</v>
          </cell>
          <cell r="I295" t="str">
            <v>Subtotal (B1 + B2)</v>
          </cell>
          <cell r="L295">
            <v>0</v>
          </cell>
          <cell r="M295">
            <v>0</v>
          </cell>
        </row>
        <row r="296">
          <cell r="B296">
            <v>4</v>
          </cell>
          <cell r="F296" t="str">
            <v>(B3)</v>
          </cell>
          <cell r="G296" t="str">
            <v>Interest Rate Risk (Page 35)</v>
          </cell>
          <cell r="L296">
            <v>0</v>
          </cell>
          <cell r="M296">
            <v>0</v>
          </cell>
        </row>
        <row r="297">
          <cell r="B297">
            <v>5</v>
          </cell>
          <cell r="I297" t="str">
            <v>Total Investment Risk (B1 + B2 +B3)</v>
          </cell>
          <cell r="L297">
            <v>0</v>
          </cell>
          <cell r="M297">
            <v>0</v>
          </cell>
        </row>
        <row r="298">
          <cell r="B298">
            <v>6</v>
          </cell>
          <cell r="F298" t="str">
            <v>(B4)</v>
          </cell>
          <cell r="G298" t="str">
            <v>Credit Risk (Page 36)</v>
          </cell>
          <cell r="L298">
            <v>0</v>
          </cell>
          <cell r="M298">
            <v>0</v>
          </cell>
        </row>
        <row r="299">
          <cell r="B299">
            <v>7</v>
          </cell>
          <cell r="I299" t="str">
            <v>Total Asset Risk (B1 + B2 + B3 + B4)</v>
          </cell>
          <cell r="L299">
            <v>0</v>
          </cell>
          <cell r="M299">
            <v>0</v>
          </cell>
        </row>
        <row r="301">
          <cell r="F301" t="str">
            <v>Underwriting Risk</v>
          </cell>
        </row>
        <row r="302">
          <cell r="J302" t="str">
            <v>NonLife</v>
          </cell>
          <cell r="K302" t="str">
            <v>Life</v>
          </cell>
          <cell r="L302" t="str">
            <v>Combined</v>
          </cell>
        </row>
        <row r="303">
          <cell r="B303">
            <v>8</v>
          </cell>
          <cell r="F303" t="str">
            <v>(B5)</v>
          </cell>
          <cell r="G303" t="str">
            <v>Net Loss and LAE Reserve Risk (Pages 37 &amp; 38)</v>
          </cell>
          <cell r="J303">
            <v>0</v>
          </cell>
          <cell r="K303">
            <v>0</v>
          </cell>
          <cell r="L303">
            <v>0</v>
          </cell>
          <cell r="M303">
            <v>0</v>
          </cell>
        </row>
        <row r="304">
          <cell r="B304">
            <v>9</v>
          </cell>
          <cell r="F304" t="str">
            <v>(B6)</v>
          </cell>
          <cell r="G304" t="str">
            <v>Net Premium Risk (Page 39)</v>
          </cell>
          <cell r="J304">
            <v>0</v>
          </cell>
          <cell r="K304">
            <v>0</v>
          </cell>
          <cell r="L304">
            <v>0</v>
          </cell>
          <cell r="M304">
            <v>0</v>
          </cell>
        </row>
        <row r="305">
          <cell r="B305">
            <v>10</v>
          </cell>
          <cell r="I305" t="str">
            <v>Total Underwriting Risk (B5 + B6)</v>
          </cell>
          <cell r="L305">
            <v>0</v>
          </cell>
          <cell r="M305">
            <v>0</v>
          </cell>
        </row>
        <row r="306">
          <cell r="B306">
            <v>11</v>
          </cell>
          <cell r="F306" t="str">
            <v>(B7)</v>
          </cell>
          <cell r="G306" t="str">
            <v>Business Risk (Page 40)</v>
          </cell>
          <cell r="L306">
            <v>0</v>
          </cell>
          <cell r="M306">
            <v>0</v>
          </cell>
        </row>
        <row r="307">
          <cell r="B307">
            <v>12</v>
          </cell>
          <cell r="G307" t="str">
            <v xml:space="preserve">       Gross Required Capital (GRC)  (B1 + B2 + B3 + B4 + B5 + B6 + B7 + B8)</v>
          </cell>
          <cell r="L307">
            <v>0</v>
          </cell>
          <cell r="M307">
            <v>0</v>
          </cell>
        </row>
        <row r="308">
          <cell r="B308">
            <v>13</v>
          </cell>
          <cell r="G308" t="str">
            <v xml:space="preserve">        Less: Covariance Adjustment</v>
          </cell>
          <cell r="L308">
            <v>0</v>
          </cell>
          <cell r="M308">
            <v>0</v>
          </cell>
        </row>
        <row r="309">
          <cell r="B309">
            <v>14</v>
          </cell>
          <cell r="G309" t="str">
            <v xml:space="preserve">     Net Required Capital</v>
          </cell>
          <cell r="L309">
            <v>0</v>
          </cell>
          <cell r="M309">
            <v>0</v>
          </cell>
        </row>
        <row r="312">
          <cell r="B312" t="str">
            <v>Adjusted Surplus Recap (APHS):</v>
          </cell>
          <cell r="J312">
            <v>41274</v>
          </cell>
        </row>
        <row r="313">
          <cell r="J313" t="str">
            <v>Baseline</v>
          </cell>
          <cell r="K313" t="str">
            <v>Adjustment</v>
          </cell>
          <cell r="L313" t="str">
            <v>Tax Adjustment</v>
          </cell>
          <cell r="M313" t="str">
            <v>Total</v>
          </cell>
          <cell r="N313" t="str">
            <v>Explanation of Adjustments</v>
          </cell>
        </row>
        <row r="314">
          <cell r="B314">
            <v>15</v>
          </cell>
          <cell r="D314" t="str">
            <v>Reported Surplus</v>
          </cell>
          <cell r="J314">
            <v>0</v>
          </cell>
          <cell r="K314">
            <v>0</v>
          </cell>
          <cell r="L314" t="str">
            <v>N/A</v>
          </cell>
          <cell r="M314">
            <v>0</v>
          </cell>
        </row>
        <row r="315">
          <cell r="B315">
            <v>16</v>
          </cell>
          <cell r="D315" t="str">
            <v>Capital Contribution</v>
          </cell>
          <cell r="J315">
            <v>0</v>
          </cell>
          <cell r="K315">
            <v>0</v>
          </cell>
          <cell r="L315" t="str">
            <v>N/A</v>
          </cell>
          <cell r="M315">
            <v>0</v>
          </cell>
        </row>
        <row r="316">
          <cell r="B316">
            <v>17</v>
          </cell>
          <cell r="D316" t="str">
            <v>Pro Forma Reported PHS</v>
          </cell>
          <cell r="J316">
            <v>0</v>
          </cell>
          <cell r="K316">
            <v>0</v>
          </cell>
          <cell r="L316" t="str">
            <v>N/A</v>
          </cell>
          <cell r="M316">
            <v>0</v>
          </cell>
        </row>
        <row r="318">
          <cell r="B318">
            <v>18</v>
          </cell>
          <cell r="D318" t="str">
            <v>Liquidity Reserves (French Accntng)</v>
          </cell>
          <cell r="J318">
            <v>0</v>
          </cell>
          <cell r="K318">
            <v>0</v>
          </cell>
          <cell r="L318">
            <v>0</v>
          </cell>
          <cell r="M318">
            <v>0</v>
          </cell>
        </row>
        <row r="319">
          <cell r="B319">
            <v>19</v>
          </cell>
          <cell r="D319" t="str">
            <v>Equalization Reserves (German Accntng)</v>
          </cell>
          <cell r="J319">
            <v>0</v>
          </cell>
          <cell r="K319">
            <v>0</v>
          </cell>
          <cell r="L319">
            <v>0</v>
          </cell>
          <cell r="M319">
            <v>0</v>
          </cell>
        </row>
        <row r="320">
          <cell r="B320">
            <v>20</v>
          </cell>
          <cell r="D320" t="str">
            <v>Rückstellung for Beitragsrückerstattung (German L/H Bonus Reserves)</v>
          </cell>
          <cell r="J320">
            <v>0</v>
          </cell>
          <cell r="K320">
            <v>0</v>
          </cell>
          <cell r="L320" t="str">
            <v>N/A</v>
          </cell>
          <cell r="M320">
            <v>0</v>
          </cell>
        </row>
        <row r="321">
          <cell r="B321">
            <v>21</v>
          </cell>
          <cell r="D321" t="str">
            <v>Contingency Reserves (French or Swiss Accntng)</v>
          </cell>
          <cell r="J321">
            <v>0</v>
          </cell>
          <cell r="K321">
            <v>0</v>
          </cell>
          <cell r="L321">
            <v>0</v>
          </cell>
          <cell r="M321">
            <v>0</v>
          </cell>
        </row>
        <row r="322">
          <cell r="B322">
            <v>22</v>
          </cell>
          <cell r="D322" t="str">
            <v>DAC Equity (Statutory Accounting,HGB) PC Only</v>
          </cell>
          <cell r="J322">
            <v>0</v>
          </cell>
          <cell r="K322">
            <v>0</v>
          </cell>
          <cell r="L322">
            <v>0</v>
          </cell>
          <cell r="M322">
            <v>0</v>
          </cell>
        </row>
        <row r="323">
          <cell r="B323">
            <v>23</v>
          </cell>
          <cell r="D323" t="str">
            <v>Loss Reserve Equity</v>
          </cell>
          <cell r="J323">
            <v>0</v>
          </cell>
          <cell r="K323">
            <v>0</v>
          </cell>
          <cell r="L323">
            <v>0</v>
          </cell>
          <cell r="M323">
            <v>0</v>
          </cell>
        </row>
        <row r="324">
          <cell r="B324">
            <v>24</v>
          </cell>
          <cell r="D324" t="str">
            <v xml:space="preserve">Convertible Bond Equity </v>
          </cell>
          <cell r="J324">
            <v>0</v>
          </cell>
          <cell r="K324">
            <v>0</v>
          </cell>
          <cell r="L324" t="str">
            <v>N/A</v>
          </cell>
          <cell r="M324">
            <v>0</v>
          </cell>
        </row>
        <row r="325">
          <cell r="B325">
            <v>25</v>
          </cell>
          <cell r="D325" t="str">
            <v xml:space="preserve">Asset Equity - Affiliates and Participations </v>
          </cell>
          <cell r="J325">
            <v>0</v>
          </cell>
          <cell r="K325">
            <v>0</v>
          </cell>
          <cell r="L325">
            <v>0</v>
          </cell>
          <cell r="M325">
            <v>0</v>
          </cell>
        </row>
        <row r="326">
          <cell r="B326">
            <v>26</v>
          </cell>
          <cell r="D326" t="str">
            <v>Asset Equity - Bonds (Non-Affiliated)</v>
          </cell>
          <cell r="J326">
            <v>0</v>
          </cell>
          <cell r="K326">
            <v>0</v>
          </cell>
          <cell r="L326">
            <v>0</v>
          </cell>
          <cell r="M326">
            <v>0</v>
          </cell>
        </row>
        <row r="327">
          <cell r="B327">
            <v>27</v>
          </cell>
          <cell r="D327" t="str">
            <v>Asset Equity - Equity (Non-Affiliated)</v>
          </cell>
          <cell r="J327">
            <v>0</v>
          </cell>
          <cell r="K327">
            <v>0</v>
          </cell>
          <cell r="L327">
            <v>0</v>
          </cell>
          <cell r="M327">
            <v>0</v>
          </cell>
        </row>
        <row r="328">
          <cell r="B328">
            <v>28</v>
          </cell>
          <cell r="D328" t="str">
            <v xml:space="preserve">Asset Equity - Real Estate </v>
          </cell>
          <cell r="J328">
            <v>0</v>
          </cell>
          <cell r="K328">
            <v>0</v>
          </cell>
          <cell r="L328">
            <v>0</v>
          </cell>
          <cell r="M328">
            <v>0</v>
          </cell>
        </row>
        <row r="329">
          <cell r="B329">
            <v>29</v>
          </cell>
          <cell r="D329" t="str">
            <v>Asset Equity - Other</v>
          </cell>
          <cell r="J329">
            <v>0</v>
          </cell>
          <cell r="K329">
            <v>0</v>
          </cell>
          <cell r="L329">
            <v>0</v>
          </cell>
          <cell r="M329">
            <v>0</v>
          </cell>
        </row>
        <row r="330">
          <cell r="B330">
            <v>30</v>
          </cell>
          <cell r="D330" t="str">
            <v>Other Taxable Adjustments</v>
          </cell>
          <cell r="J330">
            <v>0</v>
          </cell>
          <cell r="K330">
            <v>0</v>
          </cell>
          <cell r="L330">
            <v>0</v>
          </cell>
          <cell r="M330">
            <v>0</v>
          </cell>
        </row>
        <row r="331">
          <cell r="B331">
            <v>31</v>
          </cell>
          <cell r="D331" t="str">
            <v>Other NON-Taxable Adjustments (i.e. minority interests, etc)</v>
          </cell>
          <cell r="J331">
            <v>0</v>
          </cell>
          <cell r="K331">
            <v>0</v>
          </cell>
          <cell r="L331" t="str">
            <v>N/A</v>
          </cell>
          <cell r="M331">
            <v>0</v>
          </cell>
        </row>
        <row r="332">
          <cell r="B332">
            <v>32</v>
          </cell>
          <cell r="E332" t="str">
            <v>Sub-total</v>
          </cell>
          <cell r="J332">
            <v>0</v>
          </cell>
          <cell r="K332">
            <v>0</v>
          </cell>
          <cell r="L332">
            <v>0</v>
          </cell>
          <cell r="M332">
            <v>0</v>
          </cell>
        </row>
        <row r="334">
          <cell r="B334">
            <v>33</v>
          </cell>
          <cell r="D334" t="str">
            <v xml:space="preserve">Intangible Assets (Goodwill + PVFP) </v>
          </cell>
          <cell r="J334">
            <v>0</v>
          </cell>
          <cell r="K334">
            <v>0</v>
          </cell>
          <cell r="L334" t="str">
            <v>N/A</v>
          </cell>
          <cell r="M334">
            <v>0</v>
          </cell>
        </row>
        <row r="335">
          <cell r="B335">
            <v>34</v>
          </cell>
          <cell r="D335" t="str">
            <v>Recent Loss - Net - (After-Taxes and Reinsurance)</v>
          </cell>
          <cell r="J335">
            <v>0</v>
          </cell>
          <cell r="K335">
            <v>0</v>
          </cell>
          <cell r="L335" t="str">
            <v>N/A</v>
          </cell>
          <cell r="M335">
            <v>0</v>
          </cell>
        </row>
        <row r="336">
          <cell r="B336">
            <v>35</v>
          </cell>
          <cell r="D336" t="str">
            <v>Net Catastrophe PML (After-Taxes and Reinsurance)</v>
          </cell>
          <cell r="J336">
            <v>0</v>
          </cell>
          <cell r="K336">
            <v>0</v>
          </cell>
          <cell r="L336">
            <v>0</v>
          </cell>
          <cell r="M336">
            <v>0</v>
          </cell>
        </row>
        <row r="337">
          <cell r="B337">
            <v>36</v>
          </cell>
          <cell r="D337" t="str">
            <v>Unearned Premium Capital Charge (P/C Only)</v>
          </cell>
          <cell r="J337">
            <v>0</v>
          </cell>
          <cell r="K337">
            <v>0</v>
          </cell>
          <cell r="L337" t="str">
            <v>N/A</v>
          </cell>
          <cell r="M337">
            <v>0</v>
          </cell>
        </row>
        <row r="338">
          <cell r="B338">
            <v>37</v>
          </cell>
          <cell r="D338" t="str">
            <v>DAC Charge under GAAP (Life Only)</v>
          </cell>
          <cell r="H338" t="str">
            <v>% Charge</v>
          </cell>
          <cell r="I338">
            <v>1</v>
          </cell>
          <cell r="J338">
            <v>0</v>
          </cell>
          <cell r="K338">
            <v>0</v>
          </cell>
          <cell r="L338" t="str">
            <v>N/A</v>
          </cell>
          <cell r="M338">
            <v>0</v>
          </cell>
        </row>
        <row r="339">
          <cell r="B339">
            <v>38</v>
          </cell>
          <cell r="D339" t="str">
            <v>Reduction to DAC Equity due to high Loss Ratio(P/C Only)</v>
          </cell>
          <cell r="J339">
            <v>0</v>
          </cell>
          <cell r="K339">
            <v>0</v>
          </cell>
          <cell r="L339">
            <v>0</v>
          </cell>
          <cell r="M339">
            <v>0</v>
          </cell>
        </row>
        <row r="340">
          <cell r="B340">
            <v>39</v>
          </cell>
          <cell r="D340" t="str">
            <v>Future Dividends</v>
          </cell>
          <cell r="J340">
            <v>0</v>
          </cell>
          <cell r="K340">
            <v>0</v>
          </cell>
          <cell r="L340" t="str">
            <v>N/A</v>
          </cell>
          <cell r="M340">
            <v>0</v>
          </cell>
        </row>
        <row r="341">
          <cell r="B341">
            <v>40</v>
          </cell>
          <cell r="D341" t="str">
            <v>Future Losses (D) (Defferred Taxes)</v>
          </cell>
          <cell r="J341">
            <v>0</v>
          </cell>
          <cell r="K341">
            <v>0</v>
          </cell>
          <cell r="L341" t="str">
            <v>N/A</v>
          </cell>
          <cell r="M341">
            <v>0</v>
          </cell>
        </row>
        <row r="342">
          <cell r="B342">
            <v>41</v>
          </cell>
          <cell r="D342" t="str">
            <v>Other Taxable Reductions to surplus</v>
          </cell>
          <cell r="J342">
            <v>0</v>
          </cell>
          <cell r="K342">
            <v>0</v>
          </cell>
          <cell r="L342">
            <v>0</v>
          </cell>
          <cell r="M342">
            <v>0</v>
          </cell>
        </row>
        <row r="344">
          <cell r="B344">
            <v>42</v>
          </cell>
          <cell r="C344" t="str">
            <v>Adjusted Surplus (APHS)</v>
          </cell>
          <cell r="J344">
            <v>0</v>
          </cell>
          <cell r="K344">
            <v>0</v>
          </cell>
          <cell r="L344">
            <v>0</v>
          </cell>
          <cell r="M344">
            <v>0</v>
          </cell>
        </row>
        <row r="346">
          <cell r="B346">
            <v>43</v>
          </cell>
          <cell r="G346" t="str">
            <v>(A)</v>
          </cell>
          <cell r="H346" t="str">
            <v>Calculated APHS/NRC</v>
          </cell>
          <cell r="M346">
            <v>0</v>
          </cell>
          <cell r="N346" t="str">
            <v>standard</v>
          </cell>
        </row>
        <row r="348">
          <cell r="B348" t="str">
            <v xml:space="preserve">    Implied Balance Sheet Strength - BCAR Guidelines:</v>
          </cell>
        </row>
        <row r="349">
          <cell r="B349" t="str">
            <v>A++</v>
          </cell>
          <cell r="C349">
            <v>175</v>
          </cell>
          <cell r="E349" t="str">
            <v xml:space="preserve">B    </v>
          </cell>
          <cell r="F349">
            <v>90</v>
          </cell>
          <cell r="G349" t="str">
            <v>Please remember that the BCAR result should be viewed in a flexible light, since a company's capitalization is only a portion of the company's overall makeup and only one of the tools available to AMB analysts.  A company's market profile, country risk, o</v>
          </cell>
        </row>
        <row r="350">
          <cell r="B350" t="str">
            <v xml:space="preserve">A+  </v>
          </cell>
          <cell r="C350">
            <v>160</v>
          </cell>
          <cell r="E350" t="str">
            <v xml:space="preserve">B-   </v>
          </cell>
          <cell r="F350">
            <v>80</v>
          </cell>
        </row>
        <row r="351">
          <cell r="B351" t="str">
            <v xml:space="preserve">A    </v>
          </cell>
          <cell r="C351">
            <v>145</v>
          </cell>
          <cell r="E351" t="str">
            <v>C++</v>
          </cell>
          <cell r="F351">
            <v>70</v>
          </cell>
        </row>
        <row r="352">
          <cell r="B352" t="str">
            <v xml:space="preserve">A-   </v>
          </cell>
          <cell r="C352">
            <v>130</v>
          </cell>
          <cell r="E352" t="str">
            <v xml:space="preserve">C+  </v>
          </cell>
          <cell r="F352">
            <v>60</v>
          </cell>
        </row>
        <row r="353">
          <cell r="B353" t="str">
            <v>B++</v>
          </cell>
          <cell r="C353">
            <v>115</v>
          </cell>
          <cell r="E353" t="str">
            <v xml:space="preserve">C    </v>
          </cell>
          <cell r="F353">
            <v>50</v>
          </cell>
        </row>
        <row r="354">
          <cell r="B354" t="str">
            <v xml:space="preserve">B+  </v>
          </cell>
          <cell r="C354">
            <v>100</v>
          </cell>
          <cell r="E354" t="str">
            <v xml:space="preserve">C-   </v>
          </cell>
          <cell r="F354">
            <v>40</v>
          </cell>
        </row>
        <row r="403">
          <cell r="B403" t="str">
            <v>Company Name:</v>
          </cell>
          <cell r="C403" t="str">
            <v>XYZ Sample</v>
          </cell>
          <cell r="J403" t="str">
            <v>Currency:</v>
          </cell>
          <cell r="K403" t="str">
            <v>US Dollars</v>
          </cell>
          <cell r="P403" t="str">
            <v>Page 1</v>
          </cell>
          <cell r="AA403" t="str">
            <v>Company Name:</v>
          </cell>
          <cell r="AC403" t="str">
            <v>XYZ Sample</v>
          </cell>
          <cell r="AL403" t="str">
            <v>Currency:</v>
          </cell>
          <cell r="AO403" t="str">
            <v>US Dollars</v>
          </cell>
          <cell r="AU403" t="str">
            <v>Summary Exhibit 1</v>
          </cell>
        </row>
        <row r="404">
          <cell r="B404" t="str">
            <v>AMB Number:</v>
          </cell>
          <cell r="C404" t="str">
            <v>99999</v>
          </cell>
          <cell r="J404" t="str">
            <v>Denomination:</v>
          </cell>
          <cell r="K404" t="str">
            <v>(000)s</v>
          </cell>
          <cell r="AA404" t="str">
            <v>AMB Number:</v>
          </cell>
          <cell r="AC404" t="str">
            <v>99999</v>
          </cell>
          <cell r="AL404" t="str">
            <v>Denomination:</v>
          </cell>
          <cell r="AO404" t="str">
            <v>(000)s</v>
          </cell>
        </row>
        <row r="405">
          <cell r="B405" t="str">
            <v>Analyst:</v>
          </cell>
          <cell r="C405" t="str">
            <v xml:space="preserve"> </v>
          </cell>
          <cell r="AA405" t="str">
            <v>Analyst:</v>
          </cell>
          <cell r="AC405" t="str">
            <v xml:space="preserve"> </v>
          </cell>
        </row>
        <row r="406">
          <cell r="AL406" t="str">
            <v>NET REQUIRED CAPITAL</v>
          </cell>
        </row>
        <row r="407">
          <cell r="B407" t="str">
            <v>NET REQUIRED CAPITAL:</v>
          </cell>
          <cell r="AJ407" t="str">
            <v>% of</v>
          </cell>
          <cell r="AM407" t="str">
            <v>% of</v>
          </cell>
          <cell r="AP407" t="str">
            <v>% of</v>
          </cell>
          <cell r="AS407" t="str">
            <v>% of</v>
          </cell>
          <cell r="AV407" t="str">
            <v>% of</v>
          </cell>
        </row>
        <row r="408">
          <cell r="F408" t="str">
            <v>Asset Risk:</v>
          </cell>
          <cell r="L408">
            <v>39813</v>
          </cell>
          <cell r="M408" t="str">
            <v>% of GRC</v>
          </cell>
          <cell r="AB408" t="str">
            <v>Asset Risk:</v>
          </cell>
          <cell r="AI408">
            <v>39813</v>
          </cell>
          <cell r="AJ408" t="str">
            <v>GRC</v>
          </cell>
          <cell r="AL408">
            <v>40178</v>
          </cell>
          <cell r="AM408" t="str">
            <v>GRC</v>
          </cell>
          <cell r="AO408">
            <v>40543</v>
          </cell>
          <cell r="AP408" t="str">
            <v>GRC</v>
          </cell>
          <cell r="AR408">
            <v>40908</v>
          </cell>
          <cell r="AS408" t="str">
            <v>GRC</v>
          </cell>
          <cell r="AU408">
            <v>41274</v>
          </cell>
          <cell r="AV408" t="str">
            <v>GRC</v>
          </cell>
        </row>
        <row r="409">
          <cell r="B409">
            <v>1</v>
          </cell>
          <cell r="F409" t="str">
            <v>(B1)</v>
          </cell>
          <cell r="G409" t="str">
            <v>Fixed Income Securities Risk (Page 2)</v>
          </cell>
          <cell r="L409">
            <v>0</v>
          </cell>
          <cell r="M409">
            <v>0</v>
          </cell>
          <cell r="AA409">
            <v>1</v>
          </cell>
          <cell r="AB409" t="str">
            <v>(B1)</v>
          </cell>
          <cell r="AC409" t="str">
            <v>Fixed Income Securities Risk</v>
          </cell>
          <cell r="AI409">
            <v>0</v>
          </cell>
          <cell r="AJ409">
            <v>0</v>
          </cell>
          <cell r="AL409">
            <v>0</v>
          </cell>
          <cell r="AM409">
            <v>0</v>
          </cell>
          <cell r="AO409">
            <v>0</v>
          </cell>
          <cell r="AP409">
            <v>0</v>
          </cell>
          <cell r="AR409">
            <v>0</v>
          </cell>
          <cell r="AS409">
            <v>0</v>
          </cell>
          <cell r="AU409">
            <v>0</v>
          </cell>
          <cell r="AV409">
            <v>0</v>
          </cell>
        </row>
        <row r="410">
          <cell r="B410">
            <v>2</v>
          </cell>
          <cell r="F410" t="str">
            <v>(B2)</v>
          </cell>
          <cell r="G410" t="str">
            <v>Equity Securities Risk (Page 2)</v>
          </cell>
          <cell r="L410">
            <v>0</v>
          </cell>
          <cell r="M410">
            <v>0</v>
          </cell>
          <cell r="AA410">
            <v>2</v>
          </cell>
          <cell r="AB410" t="str">
            <v>(B2)</v>
          </cell>
          <cell r="AC410" t="str">
            <v>Equity Securities Risk</v>
          </cell>
          <cell r="AI410">
            <v>0</v>
          </cell>
          <cell r="AJ410">
            <v>0</v>
          </cell>
          <cell r="AL410">
            <v>0</v>
          </cell>
          <cell r="AM410">
            <v>0</v>
          </cell>
          <cell r="AO410">
            <v>0</v>
          </cell>
          <cell r="AP410">
            <v>0</v>
          </cell>
          <cell r="AR410">
            <v>0</v>
          </cell>
          <cell r="AS410">
            <v>0</v>
          </cell>
          <cell r="AU410">
            <v>0</v>
          </cell>
          <cell r="AV410">
            <v>0</v>
          </cell>
        </row>
        <row r="411">
          <cell r="B411">
            <v>3</v>
          </cell>
          <cell r="I411" t="str">
            <v>Subtotal (B1 + B2)</v>
          </cell>
          <cell r="L411">
            <v>0</v>
          </cell>
          <cell r="M411">
            <v>0</v>
          </cell>
          <cell r="AA411">
            <v>3</v>
          </cell>
          <cell r="AE411" t="str">
            <v>Subtotal (B1 + B2)</v>
          </cell>
          <cell r="AI411">
            <v>0</v>
          </cell>
          <cell r="AJ411">
            <v>0</v>
          </cell>
          <cell r="AL411">
            <v>0</v>
          </cell>
          <cell r="AM411">
            <v>0</v>
          </cell>
          <cell r="AO411">
            <v>0</v>
          </cell>
          <cell r="AP411">
            <v>0</v>
          </cell>
          <cell r="AR411">
            <v>0</v>
          </cell>
          <cell r="AS411">
            <v>0</v>
          </cell>
          <cell r="AU411">
            <v>0</v>
          </cell>
          <cell r="AV411">
            <v>0</v>
          </cell>
        </row>
        <row r="412">
          <cell r="B412">
            <v>4</v>
          </cell>
          <cell r="F412" t="str">
            <v>(B3)</v>
          </cell>
          <cell r="G412" t="str">
            <v>Interest Rate Risk (Page 3)</v>
          </cell>
          <cell r="L412">
            <v>0</v>
          </cell>
          <cell r="M412">
            <v>0</v>
          </cell>
          <cell r="AA412">
            <v>4</v>
          </cell>
          <cell r="AB412" t="str">
            <v>(B3)</v>
          </cell>
          <cell r="AC412" t="str">
            <v>Interest Rate Risk</v>
          </cell>
          <cell r="AI412">
            <v>0</v>
          </cell>
          <cell r="AJ412">
            <v>0</v>
          </cell>
          <cell r="AL412">
            <v>0</v>
          </cell>
          <cell r="AM412">
            <v>0</v>
          </cell>
          <cell r="AO412">
            <v>0</v>
          </cell>
          <cell r="AP412">
            <v>0</v>
          </cell>
          <cell r="AR412">
            <v>0</v>
          </cell>
          <cell r="AS412">
            <v>0</v>
          </cell>
          <cell r="AU412">
            <v>0</v>
          </cell>
          <cell r="AV412">
            <v>0</v>
          </cell>
        </row>
        <row r="413">
          <cell r="B413">
            <v>5</v>
          </cell>
          <cell r="I413" t="str">
            <v>Total Investment Risk (B1 + B2 +B3)</v>
          </cell>
          <cell r="L413">
            <v>0</v>
          </cell>
          <cell r="M413">
            <v>0</v>
          </cell>
          <cell r="AA413">
            <v>5</v>
          </cell>
          <cell r="AE413" t="str">
            <v>Total Investment Risk (B1 + B2 +B3)</v>
          </cell>
          <cell r="AI413">
            <v>0</v>
          </cell>
          <cell r="AJ413">
            <v>0</v>
          </cell>
          <cell r="AL413">
            <v>0</v>
          </cell>
          <cell r="AM413">
            <v>0</v>
          </cell>
          <cell r="AO413">
            <v>0</v>
          </cell>
          <cell r="AP413">
            <v>0</v>
          </cell>
          <cell r="AR413">
            <v>0</v>
          </cell>
          <cell r="AS413">
            <v>0</v>
          </cell>
          <cell r="AU413">
            <v>0</v>
          </cell>
          <cell r="AV413">
            <v>0</v>
          </cell>
        </row>
        <row r="414">
          <cell r="B414">
            <v>6</v>
          </cell>
          <cell r="F414" t="str">
            <v>(B4)</v>
          </cell>
          <cell r="G414" t="str">
            <v>Credit Risk (Page 4)</v>
          </cell>
          <cell r="L414">
            <v>0</v>
          </cell>
          <cell r="M414">
            <v>0</v>
          </cell>
          <cell r="AA414">
            <v>6</v>
          </cell>
          <cell r="AB414" t="str">
            <v>(B4)</v>
          </cell>
          <cell r="AC414" t="str">
            <v>Credit Risk</v>
          </cell>
          <cell r="AI414">
            <v>0</v>
          </cell>
          <cell r="AJ414">
            <v>0</v>
          </cell>
          <cell r="AL414">
            <v>0</v>
          </cell>
          <cell r="AM414">
            <v>0</v>
          </cell>
          <cell r="AO414">
            <v>0</v>
          </cell>
          <cell r="AP414">
            <v>0</v>
          </cell>
          <cell r="AR414">
            <v>0</v>
          </cell>
          <cell r="AS414">
            <v>0</v>
          </cell>
          <cell r="AU414">
            <v>0</v>
          </cell>
          <cell r="AV414">
            <v>0</v>
          </cell>
        </row>
        <row r="415">
          <cell r="B415">
            <v>7</v>
          </cell>
          <cell r="I415" t="str">
            <v>Total Asset Risk (B1 + B2 + B3 + B4)</v>
          </cell>
          <cell r="L415">
            <v>0</v>
          </cell>
          <cell r="M415">
            <v>0</v>
          </cell>
          <cell r="AA415">
            <v>7</v>
          </cell>
          <cell r="AE415" t="str">
            <v>Total Asset Risk (B1 + B2 + B3 + B4)</v>
          </cell>
          <cell r="AI415">
            <v>0</v>
          </cell>
          <cell r="AJ415">
            <v>0</v>
          </cell>
          <cell r="AL415">
            <v>0</v>
          </cell>
          <cell r="AM415">
            <v>0</v>
          </cell>
          <cell r="AO415">
            <v>0</v>
          </cell>
          <cell r="AP415">
            <v>0</v>
          </cell>
          <cell r="AR415">
            <v>0</v>
          </cell>
          <cell r="AS415">
            <v>0</v>
          </cell>
          <cell r="AU415">
            <v>0</v>
          </cell>
          <cell r="AV415">
            <v>0</v>
          </cell>
        </row>
        <row r="417">
          <cell r="F417" t="str">
            <v>Underwriting Risk</v>
          </cell>
          <cell r="AB417" t="str">
            <v>Underwriting Risk</v>
          </cell>
        </row>
        <row r="418">
          <cell r="J418" t="str">
            <v>P/C</v>
          </cell>
          <cell r="K418" t="str">
            <v>L/H</v>
          </cell>
          <cell r="L418" t="str">
            <v>Combined</v>
          </cell>
        </row>
        <row r="419">
          <cell r="B419">
            <v>8</v>
          </cell>
          <cell r="F419" t="str">
            <v>(B5)</v>
          </cell>
          <cell r="G419" t="str">
            <v>Net Loss and LAE Reserve Risk (Pages 5 &amp; 6)</v>
          </cell>
          <cell r="J419">
            <v>0</v>
          </cell>
          <cell r="K419">
            <v>0</v>
          </cell>
          <cell r="L419">
            <v>0</v>
          </cell>
          <cell r="M419">
            <v>0</v>
          </cell>
          <cell r="AA419">
            <v>8</v>
          </cell>
          <cell r="AB419" t="str">
            <v>(B5)</v>
          </cell>
          <cell r="AC419" t="str">
            <v>Net Loss and LAE Reserve Risk</v>
          </cell>
          <cell r="AI419">
            <v>0</v>
          </cell>
          <cell r="AJ419">
            <v>0</v>
          </cell>
          <cell r="AL419">
            <v>0</v>
          </cell>
          <cell r="AM419">
            <v>0</v>
          </cell>
          <cell r="AO419">
            <v>0</v>
          </cell>
          <cell r="AP419">
            <v>0</v>
          </cell>
          <cell r="AR419">
            <v>0</v>
          </cell>
          <cell r="AS419">
            <v>0</v>
          </cell>
          <cell r="AU419">
            <v>0</v>
          </cell>
          <cell r="AV419">
            <v>0</v>
          </cell>
        </row>
        <row r="420">
          <cell r="B420">
            <v>9</v>
          </cell>
          <cell r="F420" t="str">
            <v>(B6)</v>
          </cell>
          <cell r="G420" t="str">
            <v>Net Premium Risk (Page 7)</v>
          </cell>
          <cell r="J420">
            <v>0</v>
          </cell>
          <cell r="K420">
            <v>0</v>
          </cell>
          <cell r="L420">
            <v>0</v>
          </cell>
          <cell r="M420">
            <v>0</v>
          </cell>
          <cell r="AA420">
            <v>9</v>
          </cell>
          <cell r="AB420" t="str">
            <v>(B6)</v>
          </cell>
          <cell r="AC420" t="str">
            <v>Net Premium Risk</v>
          </cell>
          <cell r="AI420">
            <v>0</v>
          </cell>
          <cell r="AJ420">
            <v>0</v>
          </cell>
          <cell r="AL420">
            <v>0</v>
          </cell>
          <cell r="AM420">
            <v>0</v>
          </cell>
          <cell r="AO420">
            <v>0</v>
          </cell>
          <cell r="AP420">
            <v>0</v>
          </cell>
          <cell r="AR420">
            <v>0</v>
          </cell>
          <cell r="AS420">
            <v>0</v>
          </cell>
          <cell r="AU420">
            <v>0</v>
          </cell>
          <cell r="AV420">
            <v>0</v>
          </cell>
        </row>
        <row r="421">
          <cell r="B421">
            <v>10</v>
          </cell>
          <cell r="I421" t="str">
            <v>Total Underwriting Risk (B5 + B6)</v>
          </cell>
          <cell r="L421">
            <v>0</v>
          </cell>
          <cell r="M421">
            <v>0</v>
          </cell>
          <cell r="AA421">
            <v>10</v>
          </cell>
          <cell r="AE421" t="str">
            <v>Total Underwriting Risk (B5 + B6)</v>
          </cell>
          <cell r="AI421">
            <v>0</v>
          </cell>
          <cell r="AJ421">
            <v>0</v>
          </cell>
          <cell r="AL421">
            <v>0</v>
          </cell>
          <cell r="AM421">
            <v>0</v>
          </cell>
          <cell r="AO421">
            <v>0</v>
          </cell>
          <cell r="AP421">
            <v>0</v>
          </cell>
          <cell r="AR421">
            <v>0</v>
          </cell>
          <cell r="AS421">
            <v>0</v>
          </cell>
          <cell r="AU421">
            <v>0</v>
          </cell>
          <cell r="AV421">
            <v>0</v>
          </cell>
        </row>
        <row r="422">
          <cell r="B422">
            <v>11</v>
          </cell>
          <cell r="F422" t="str">
            <v>(B7)</v>
          </cell>
          <cell r="G422" t="str">
            <v>Business Risk (Page 8)</v>
          </cell>
          <cell r="L422">
            <v>0</v>
          </cell>
          <cell r="M422">
            <v>0</v>
          </cell>
          <cell r="AA422">
            <v>11</v>
          </cell>
          <cell r="AB422" t="str">
            <v>(B7)</v>
          </cell>
          <cell r="AC422" t="str">
            <v>Business Risk</v>
          </cell>
          <cell r="AI422">
            <v>0</v>
          </cell>
          <cell r="AJ422">
            <v>0</v>
          </cell>
          <cell r="AL422">
            <v>0</v>
          </cell>
          <cell r="AM422">
            <v>0</v>
          </cell>
          <cell r="AO422">
            <v>0</v>
          </cell>
          <cell r="AP422">
            <v>0</v>
          </cell>
          <cell r="AR422">
            <v>0</v>
          </cell>
          <cell r="AS422">
            <v>0</v>
          </cell>
          <cell r="AU422">
            <v>0</v>
          </cell>
          <cell r="AV422">
            <v>0</v>
          </cell>
        </row>
        <row r="423">
          <cell r="B423">
            <v>12</v>
          </cell>
          <cell r="G423" t="str">
            <v xml:space="preserve">       Gross Required Capital (GRC)  (B1 + B2 + B3 + B4 + B5 + B6 + B7 + B8)</v>
          </cell>
          <cell r="L423">
            <v>0</v>
          </cell>
          <cell r="M423">
            <v>0</v>
          </cell>
          <cell r="AA423">
            <v>12</v>
          </cell>
          <cell r="AC423" t="str">
            <v>Gross Required Capital (GRC)</v>
          </cell>
          <cell r="AI423">
            <v>0</v>
          </cell>
          <cell r="AJ423">
            <v>0</v>
          </cell>
          <cell r="AL423">
            <v>0</v>
          </cell>
          <cell r="AM423">
            <v>0</v>
          </cell>
          <cell r="AO423">
            <v>0</v>
          </cell>
          <cell r="AP423">
            <v>0</v>
          </cell>
          <cell r="AR423">
            <v>0</v>
          </cell>
          <cell r="AS423">
            <v>0</v>
          </cell>
          <cell r="AU423">
            <v>0</v>
          </cell>
          <cell r="AV423">
            <v>0</v>
          </cell>
        </row>
        <row r="424">
          <cell r="B424">
            <v>13</v>
          </cell>
          <cell r="G424" t="str">
            <v xml:space="preserve">        Less: Covariance Adjustment</v>
          </cell>
          <cell r="L424">
            <v>0</v>
          </cell>
          <cell r="M424">
            <v>0</v>
          </cell>
          <cell r="AA424">
            <v>13</v>
          </cell>
          <cell r="AC424" t="str">
            <v>Less: Covariance Adjustment</v>
          </cell>
          <cell r="AI424">
            <v>0</v>
          </cell>
          <cell r="AJ424">
            <v>0</v>
          </cell>
          <cell r="AL424">
            <v>0</v>
          </cell>
          <cell r="AM424">
            <v>0</v>
          </cell>
          <cell r="AO424">
            <v>0</v>
          </cell>
          <cell r="AP424">
            <v>0</v>
          </cell>
          <cell r="AR424">
            <v>0</v>
          </cell>
          <cell r="AS424">
            <v>0</v>
          </cell>
          <cell r="AU424">
            <v>0</v>
          </cell>
          <cell r="AV424">
            <v>0</v>
          </cell>
        </row>
        <row r="425">
          <cell r="B425">
            <v>14</v>
          </cell>
          <cell r="G425" t="str">
            <v xml:space="preserve">     Net Required Capital</v>
          </cell>
          <cell r="L425">
            <v>0</v>
          </cell>
          <cell r="M425">
            <v>0</v>
          </cell>
          <cell r="AA425">
            <v>14</v>
          </cell>
          <cell r="AC425" t="str">
            <v>Net Required Capital</v>
          </cell>
          <cell r="AI425">
            <v>0</v>
          </cell>
          <cell r="AJ425">
            <v>0</v>
          </cell>
          <cell r="AL425">
            <v>0</v>
          </cell>
          <cell r="AM425">
            <v>0</v>
          </cell>
          <cell r="AO425">
            <v>0</v>
          </cell>
          <cell r="AP425">
            <v>0</v>
          </cell>
          <cell r="AR425">
            <v>0</v>
          </cell>
          <cell r="AS425">
            <v>0</v>
          </cell>
          <cell r="AU425">
            <v>0</v>
          </cell>
          <cell r="AV425">
            <v>0</v>
          </cell>
        </row>
        <row r="428">
          <cell r="B428" t="str">
            <v>Adjusted Surplus Recap (APHS):</v>
          </cell>
          <cell r="J428">
            <v>39813</v>
          </cell>
          <cell r="AL428" t="str">
            <v>Adjusted Policyholder Surplus</v>
          </cell>
        </row>
        <row r="429">
          <cell r="J429" t="str">
            <v>Baseline</v>
          </cell>
          <cell r="K429" t="str">
            <v>Adjustment</v>
          </cell>
          <cell r="L429" t="str">
            <v>Tax Adjustment</v>
          </cell>
          <cell r="M429" t="str">
            <v>Total</v>
          </cell>
          <cell r="N429" t="str">
            <v>Explanation of Adjustments</v>
          </cell>
          <cell r="AI429">
            <v>39813</v>
          </cell>
          <cell r="AL429">
            <v>40178</v>
          </cell>
          <cell r="AO429">
            <v>40543</v>
          </cell>
          <cell r="AR429">
            <v>40908</v>
          </cell>
          <cell r="AU429">
            <v>41274</v>
          </cell>
        </row>
        <row r="430">
          <cell r="B430">
            <v>15</v>
          </cell>
          <cell r="D430" t="str">
            <v>Reported Surplus</v>
          </cell>
          <cell r="J430">
            <v>0</v>
          </cell>
          <cell r="K430">
            <v>0</v>
          </cell>
          <cell r="L430" t="str">
            <v>N/A</v>
          </cell>
          <cell r="M430">
            <v>0</v>
          </cell>
          <cell r="N430" t="str">
            <v xml:space="preserve"> </v>
          </cell>
          <cell r="AA430">
            <v>15</v>
          </cell>
          <cell r="AB430" t="str">
            <v>Reported Surplus</v>
          </cell>
          <cell r="AI430">
            <v>0</v>
          </cell>
          <cell r="AL430">
            <v>0</v>
          </cell>
          <cell r="AO430">
            <v>0</v>
          </cell>
          <cell r="AR430">
            <v>0</v>
          </cell>
          <cell r="AU430">
            <v>0</v>
          </cell>
        </row>
        <row r="431">
          <cell r="B431">
            <v>16</v>
          </cell>
          <cell r="D431" t="str">
            <v>Capital Contribution</v>
          </cell>
          <cell r="J431">
            <v>0</v>
          </cell>
          <cell r="K431">
            <v>0</v>
          </cell>
          <cell r="L431" t="str">
            <v>N/A</v>
          </cell>
          <cell r="M431">
            <v>0</v>
          </cell>
          <cell r="N431" t="str">
            <v xml:space="preserve"> </v>
          </cell>
          <cell r="AA431">
            <v>16</v>
          </cell>
          <cell r="AB431" t="str">
            <v>Capital Contribution</v>
          </cell>
          <cell r="AI431">
            <v>0</v>
          </cell>
          <cell r="AL431">
            <v>0</v>
          </cell>
          <cell r="AO431">
            <v>0</v>
          </cell>
          <cell r="AR431">
            <v>0</v>
          </cell>
          <cell r="AU431">
            <v>0</v>
          </cell>
        </row>
        <row r="432">
          <cell r="B432">
            <v>17</v>
          </cell>
          <cell r="D432" t="str">
            <v>Pro Forma Reported PHS</v>
          </cell>
          <cell r="J432">
            <v>0</v>
          </cell>
          <cell r="K432">
            <v>0</v>
          </cell>
          <cell r="L432" t="str">
            <v>N/A</v>
          </cell>
          <cell r="M432">
            <v>0</v>
          </cell>
          <cell r="AA432">
            <v>17</v>
          </cell>
          <cell r="AB432" t="str">
            <v>Pro Forma Reported PHS</v>
          </cell>
          <cell r="AI432">
            <v>0</v>
          </cell>
          <cell r="AL432">
            <v>0</v>
          </cell>
          <cell r="AO432">
            <v>0</v>
          </cell>
          <cell r="AR432">
            <v>0</v>
          </cell>
          <cell r="AU432">
            <v>0</v>
          </cell>
        </row>
        <row r="434">
          <cell r="B434">
            <v>18</v>
          </cell>
          <cell r="D434" t="str">
            <v>Liquidity Reserves (French Accntng)</v>
          </cell>
          <cell r="J434">
            <v>0</v>
          </cell>
          <cell r="K434">
            <v>0</v>
          </cell>
          <cell r="L434">
            <v>0</v>
          </cell>
          <cell r="M434">
            <v>0</v>
          </cell>
          <cell r="N434" t="str">
            <v xml:space="preserve"> </v>
          </cell>
          <cell r="AA434">
            <v>18</v>
          </cell>
          <cell r="AB434" t="str">
            <v>Liquidity Reserves (French Accntng)</v>
          </cell>
          <cell r="AI434">
            <v>0</v>
          </cell>
          <cell r="AL434">
            <v>0</v>
          </cell>
          <cell r="AO434">
            <v>0</v>
          </cell>
          <cell r="AR434">
            <v>0</v>
          </cell>
          <cell r="AU434">
            <v>0</v>
          </cell>
        </row>
        <row r="435">
          <cell r="B435">
            <v>19</v>
          </cell>
          <cell r="D435" t="str">
            <v>Equalization Reserves (German Accntng)</v>
          </cell>
          <cell r="J435">
            <v>0</v>
          </cell>
          <cell r="K435">
            <v>0</v>
          </cell>
          <cell r="L435">
            <v>0</v>
          </cell>
          <cell r="M435">
            <v>0</v>
          </cell>
          <cell r="N435" t="str">
            <v xml:space="preserve"> </v>
          </cell>
          <cell r="AA435">
            <v>19</v>
          </cell>
          <cell r="AB435" t="str">
            <v>Equalization Reserves (German Accntng)</v>
          </cell>
          <cell r="AI435">
            <v>0</v>
          </cell>
          <cell r="AL435">
            <v>0</v>
          </cell>
          <cell r="AO435">
            <v>0</v>
          </cell>
          <cell r="AR435">
            <v>0</v>
          </cell>
          <cell r="AU435">
            <v>0</v>
          </cell>
        </row>
        <row r="436">
          <cell r="B436">
            <v>20</v>
          </cell>
          <cell r="D436" t="str">
            <v>Rückstellung for Beitragsrückerstattung (German L/H Bonus Reserves)</v>
          </cell>
          <cell r="J436">
            <v>0</v>
          </cell>
          <cell r="K436">
            <v>0</v>
          </cell>
          <cell r="L436" t="str">
            <v>N/A</v>
          </cell>
          <cell r="M436">
            <v>0</v>
          </cell>
          <cell r="N436" t="str">
            <v xml:space="preserve"> </v>
          </cell>
          <cell r="AA436">
            <v>20</v>
          </cell>
          <cell r="AB436" t="str">
            <v>Rückstellung for Beitragsrückerstattung (German L/H Bonus Reserves)</v>
          </cell>
          <cell r="AI436">
            <v>0</v>
          </cell>
          <cell r="AL436">
            <v>0</v>
          </cell>
          <cell r="AO436">
            <v>0</v>
          </cell>
          <cell r="AR436">
            <v>0</v>
          </cell>
          <cell r="AU436">
            <v>0</v>
          </cell>
        </row>
        <row r="437">
          <cell r="B437">
            <v>21</v>
          </cell>
          <cell r="D437" t="str">
            <v>Contingency Reserves (French or Swiss Accntng)</v>
          </cell>
          <cell r="J437">
            <v>0</v>
          </cell>
          <cell r="K437">
            <v>0</v>
          </cell>
          <cell r="L437">
            <v>0</v>
          </cell>
          <cell r="M437">
            <v>0</v>
          </cell>
          <cell r="N437" t="str">
            <v xml:space="preserve"> </v>
          </cell>
          <cell r="AA437">
            <v>21</v>
          </cell>
          <cell r="AB437" t="str">
            <v>Contingency Reserves (French or Swiss Accntng)</v>
          </cell>
          <cell r="AI437">
            <v>0</v>
          </cell>
          <cell r="AL437">
            <v>0</v>
          </cell>
          <cell r="AO437">
            <v>0</v>
          </cell>
          <cell r="AR437">
            <v>0</v>
          </cell>
          <cell r="AU437">
            <v>0</v>
          </cell>
        </row>
        <row r="438">
          <cell r="B438">
            <v>22</v>
          </cell>
          <cell r="D438" t="str">
            <v>DAC Equity (Statutory Accounting,HGB) PC Only</v>
          </cell>
          <cell r="J438">
            <v>0</v>
          </cell>
          <cell r="K438">
            <v>0</v>
          </cell>
          <cell r="L438">
            <v>0</v>
          </cell>
          <cell r="M438">
            <v>0</v>
          </cell>
          <cell r="N438" t="str">
            <v xml:space="preserve"> </v>
          </cell>
          <cell r="AA438">
            <v>22</v>
          </cell>
          <cell r="AB438" t="str">
            <v>DAC Equity (Statutory Accounting,HGB) PC Only</v>
          </cell>
          <cell r="AI438">
            <v>0</v>
          </cell>
          <cell r="AL438">
            <v>0</v>
          </cell>
          <cell r="AO438">
            <v>0</v>
          </cell>
          <cell r="AR438">
            <v>0</v>
          </cell>
          <cell r="AU438">
            <v>0</v>
          </cell>
        </row>
        <row r="439">
          <cell r="B439">
            <v>23</v>
          </cell>
          <cell r="D439" t="str">
            <v>Loss Reserve Equity</v>
          </cell>
          <cell r="J439">
            <v>0</v>
          </cell>
          <cell r="K439">
            <v>0</v>
          </cell>
          <cell r="L439">
            <v>0</v>
          </cell>
          <cell r="M439">
            <v>0</v>
          </cell>
          <cell r="N439" t="str">
            <v xml:space="preserve"> </v>
          </cell>
          <cell r="AA439">
            <v>23</v>
          </cell>
          <cell r="AB439" t="str">
            <v>Loss Reserve Equity</v>
          </cell>
          <cell r="AI439">
            <v>0</v>
          </cell>
          <cell r="AL439">
            <v>0</v>
          </cell>
          <cell r="AO439">
            <v>0</v>
          </cell>
          <cell r="AR439">
            <v>0</v>
          </cell>
          <cell r="AU439">
            <v>0</v>
          </cell>
        </row>
        <row r="440">
          <cell r="B440">
            <v>24</v>
          </cell>
          <cell r="D440" t="str">
            <v xml:space="preserve">Convertible Bond Equity </v>
          </cell>
          <cell r="J440">
            <v>0</v>
          </cell>
          <cell r="K440">
            <v>0</v>
          </cell>
          <cell r="L440" t="str">
            <v>N/A</v>
          </cell>
          <cell r="M440">
            <v>0</v>
          </cell>
          <cell r="N440" t="str">
            <v xml:space="preserve"> </v>
          </cell>
          <cell r="AA440">
            <v>24</v>
          </cell>
          <cell r="AB440" t="str">
            <v xml:space="preserve">Convertible Bond Equity </v>
          </cell>
          <cell r="AI440">
            <v>0</v>
          </cell>
          <cell r="AL440">
            <v>0</v>
          </cell>
          <cell r="AO440">
            <v>0</v>
          </cell>
          <cell r="AR440">
            <v>0</v>
          </cell>
          <cell r="AU440">
            <v>0</v>
          </cell>
        </row>
        <row r="441">
          <cell r="B441">
            <v>25</v>
          </cell>
          <cell r="D441" t="str">
            <v xml:space="preserve">Asset Equity - Affiliates and Participations </v>
          </cell>
          <cell r="J441">
            <v>0</v>
          </cell>
          <cell r="K441">
            <v>0</v>
          </cell>
          <cell r="L441">
            <v>0</v>
          </cell>
          <cell r="M441">
            <v>0</v>
          </cell>
          <cell r="N441" t="str">
            <v xml:space="preserve"> </v>
          </cell>
          <cell r="AA441">
            <v>25</v>
          </cell>
          <cell r="AB441" t="str">
            <v xml:space="preserve">Asset Equity - Affiliates and Participations </v>
          </cell>
          <cell r="AI441">
            <v>0</v>
          </cell>
          <cell r="AL441">
            <v>0</v>
          </cell>
          <cell r="AO441">
            <v>0</v>
          </cell>
          <cell r="AR441">
            <v>0</v>
          </cell>
          <cell r="AU441">
            <v>0</v>
          </cell>
        </row>
        <row r="442">
          <cell r="B442">
            <v>26</v>
          </cell>
          <cell r="D442" t="str">
            <v>Asset Equity - Bonds (Non-Affiliated)</v>
          </cell>
          <cell r="J442">
            <v>0</v>
          </cell>
          <cell r="K442">
            <v>0</v>
          </cell>
          <cell r="L442">
            <v>0</v>
          </cell>
          <cell r="M442">
            <v>0</v>
          </cell>
          <cell r="N442" t="str">
            <v xml:space="preserve"> </v>
          </cell>
          <cell r="AA442">
            <v>26</v>
          </cell>
          <cell r="AB442" t="str">
            <v>Asset Equity - Bonds (Non-Affiliated)</v>
          </cell>
          <cell r="AI442">
            <v>0</v>
          </cell>
          <cell r="AL442">
            <v>0</v>
          </cell>
          <cell r="AO442">
            <v>0</v>
          </cell>
          <cell r="AR442">
            <v>0</v>
          </cell>
          <cell r="AU442">
            <v>0</v>
          </cell>
        </row>
        <row r="443">
          <cell r="B443">
            <v>27</v>
          </cell>
          <cell r="D443" t="str">
            <v>Asset Equity - Equity (Non-Affiliated)</v>
          </cell>
          <cell r="J443">
            <v>0</v>
          </cell>
          <cell r="K443">
            <v>0</v>
          </cell>
          <cell r="L443">
            <v>0</v>
          </cell>
          <cell r="M443">
            <v>0</v>
          </cell>
          <cell r="N443" t="str">
            <v xml:space="preserve"> </v>
          </cell>
          <cell r="AA443">
            <v>27</v>
          </cell>
          <cell r="AB443" t="str">
            <v>Asset Equity - Equity (Non-Affiliated)</v>
          </cell>
          <cell r="AI443">
            <v>0</v>
          </cell>
          <cell r="AL443">
            <v>0</v>
          </cell>
          <cell r="AO443">
            <v>0</v>
          </cell>
          <cell r="AR443">
            <v>0</v>
          </cell>
          <cell r="AU443">
            <v>0</v>
          </cell>
        </row>
        <row r="444">
          <cell r="B444">
            <v>28</v>
          </cell>
          <cell r="D444" t="str">
            <v xml:space="preserve">Asset Equity - Real Estate </v>
          </cell>
          <cell r="J444">
            <v>0</v>
          </cell>
          <cell r="K444">
            <v>0</v>
          </cell>
          <cell r="L444">
            <v>0</v>
          </cell>
          <cell r="M444">
            <v>0</v>
          </cell>
          <cell r="N444" t="str">
            <v xml:space="preserve"> </v>
          </cell>
          <cell r="AA444">
            <v>28</v>
          </cell>
          <cell r="AB444" t="str">
            <v xml:space="preserve">Asset Equity - Real Estate </v>
          </cell>
          <cell r="AI444">
            <v>0</v>
          </cell>
          <cell r="AL444">
            <v>0</v>
          </cell>
          <cell r="AO444">
            <v>0</v>
          </cell>
          <cell r="AR444">
            <v>0</v>
          </cell>
          <cell r="AU444">
            <v>0</v>
          </cell>
        </row>
        <row r="445">
          <cell r="B445">
            <v>29</v>
          </cell>
          <cell r="D445" t="str">
            <v>Asset Equity - Other</v>
          </cell>
          <cell r="J445">
            <v>0</v>
          </cell>
          <cell r="K445">
            <v>0</v>
          </cell>
          <cell r="L445">
            <v>0</v>
          </cell>
          <cell r="M445">
            <v>0</v>
          </cell>
          <cell r="N445" t="str">
            <v xml:space="preserve"> </v>
          </cell>
          <cell r="AA445">
            <v>29</v>
          </cell>
          <cell r="AB445" t="str">
            <v>Asset Equity - Other</v>
          </cell>
          <cell r="AI445">
            <v>0</v>
          </cell>
          <cell r="AL445">
            <v>0</v>
          </cell>
          <cell r="AO445">
            <v>0</v>
          </cell>
          <cell r="AR445">
            <v>0</v>
          </cell>
          <cell r="AU445">
            <v>0</v>
          </cell>
        </row>
        <row r="446">
          <cell r="B446">
            <v>30</v>
          </cell>
          <cell r="D446" t="str">
            <v>Other Taxable Adjustments</v>
          </cell>
          <cell r="J446">
            <v>0</v>
          </cell>
          <cell r="K446">
            <v>0</v>
          </cell>
          <cell r="L446">
            <v>0</v>
          </cell>
          <cell r="M446">
            <v>0</v>
          </cell>
          <cell r="N446" t="str">
            <v xml:space="preserve"> </v>
          </cell>
          <cell r="AA446">
            <v>30</v>
          </cell>
          <cell r="AB446" t="str">
            <v>Other Taxable Adjustments</v>
          </cell>
          <cell r="AI446">
            <v>0</v>
          </cell>
          <cell r="AL446">
            <v>0</v>
          </cell>
          <cell r="AO446">
            <v>0</v>
          </cell>
          <cell r="AR446">
            <v>0</v>
          </cell>
          <cell r="AU446">
            <v>0</v>
          </cell>
        </row>
        <row r="447">
          <cell r="B447">
            <v>31</v>
          </cell>
          <cell r="D447" t="str">
            <v>Other NON-Taxable Adjustments (i.e. minority interests, etc)</v>
          </cell>
          <cell r="J447">
            <v>0</v>
          </cell>
          <cell r="K447">
            <v>0</v>
          </cell>
          <cell r="L447" t="str">
            <v>N/A</v>
          </cell>
          <cell r="M447">
            <v>0</v>
          </cell>
          <cell r="N447" t="str">
            <v xml:space="preserve"> </v>
          </cell>
          <cell r="AA447">
            <v>31</v>
          </cell>
          <cell r="AB447" t="str">
            <v>Other NON-Taxable Adjustments (i.e. minority interests, etc)</v>
          </cell>
          <cell r="AI447">
            <v>0</v>
          </cell>
          <cell r="AL447">
            <v>0</v>
          </cell>
          <cell r="AO447">
            <v>0</v>
          </cell>
          <cell r="AR447">
            <v>0</v>
          </cell>
          <cell r="AU447">
            <v>0</v>
          </cell>
        </row>
        <row r="448">
          <cell r="B448">
            <v>32</v>
          </cell>
          <cell r="E448" t="str">
            <v>Sub-total</v>
          </cell>
          <cell r="J448">
            <v>0</v>
          </cell>
          <cell r="K448">
            <v>0</v>
          </cell>
          <cell r="L448">
            <v>0</v>
          </cell>
          <cell r="M448">
            <v>0</v>
          </cell>
          <cell r="AA448">
            <v>32</v>
          </cell>
          <cell r="AC448" t="str">
            <v>Sub-total</v>
          </cell>
          <cell r="AI448">
            <v>0</v>
          </cell>
          <cell r="AL448">
            <v>0</v>
          </cell>
          <cell r="AO448">
            <v>0</v>
          </cell>
          <cell r="AR448">
            <v>0</v>
          </cell>
          <cell r="AU448">
            <v>0</v>
          </cell>
        </row>
        <row r="450">
          <cell r="B450">
            <v>33</v>
          </cell>
          <cell r="D450" t="str">
            <v xml:space="preserve">Intangible Assets (Goodwill + PVFP) </v>
          </cell>
          <cell r="J450">
            <v>0</v>
          </cell>
          <cell r="K450">
            <v>0</v>
          </cell>
          <cell r="L450" t="str">
            <v>N/A</v>
          </cell>
          <cell r="M450">
            <v>0</v>
          </cell>
          <cell r="N450" t="str">
            <v xml:space="preserve"> </v>
          </cell>
          <cell r="AA450">
            <v>33</v>
          </cell>
          <cell r="AB450" t="str">
            <v xml:space="preserve">Intangible Assets (Goodwill + PVFP) </v>
          </cell>
          <cell r="AI450">
            <v>0</v>
          </cell>
          <cell r="AL450">
            <v>0</v>
          </cell>
          <cell r="AO450">
            <v>0</v>
          </cell>
          <cell r="AR450">
            <v>0</v>
          </cell>
          <cell r="AU450">
            <v>0</v>
          </cell>
        </row>
        <row r="451">
          <cell r="B451">
            <v>34</v>
          </cell>
          <cell r="D451" t="str">
            <v>Recent Loss - Net - (After-Taxes and Reinsurance)</v>
          </cell>
          <cell r="J451">
            <v>0</v>
          </cell>
          <cell r="K451">
            <v>0</v>
          </cell>
          <cell r="L451" t="str">
            <v>N/A</v>
          </cell>
          <cell r="M451">
            <v>0</v>
          </cell>
          <cell r="N451" t="str">
            <v xml:space="preserve"> </v>
          </cell>
          <cell r="AA451">
            <v>34</v>
          </cell>
          <cell r="AB451" t="str">
            <v>Recent Loss - Net - (After-Taxes and Reinsurance)</v>
          </cell>
          <cell r="AI451">
            <v>0</v>
          </cell>
          <cell r="AL451">
            <v>0</v>
          </cell>
          <cell r="AO451">
            <v>0</v>
          </cell>
          <cell r="AR451">
            <v>0</v>
          </cell>
          <cell r="AU451">
            <v>0</v>
          </cell>
        </row>
        <row r="452">
          <cell r="B452">
            <v>35</v>
          </cell>
          <cell r="D452" t="str">
            <v>Net Catastrophe PML (After-Taxes and Reinsurance)</v>
          </cell>
          <cell r="J452">
            <v>0</v>
          </cell>
          <cell r="K452">
            <v>0</v>
          </cell>
          <cell r="L452">
            <v>0</v>
          </cell>
          <cell r="M452">
            <v>0</v>
          </cell>
          <cell r="N452" t="str">
            <v xml:space="preserve"> </v>
          </cell>
          <cell r="AA452">
            <v>35</v>
          </cell>
          <cell r="AB452" t="str">
            <v>Net Catastrophe PML (After-Taxes and Reinsurance)</v>
          </cell>
          <cell r="AI452">
            <v>0</v>
          </cell>
          <cell r="AL452">
            <v>0</v>
          </cell>
          <cell r="AO452">
            <v>0</v>
          </cell>
          <cell r="AR452">
            <v>0</v>
          </cell>
          <cell r="AU452">
            <v>0</v>
          </cell>
        </row>
        <row r="453">
          <cell r="B453">
            <v>36</v>
          </cell>
          <cell r="D453" t="str">
            <v>Unearned Premium Capital Charge (P/C Only)</v>
          </cell>
          <cell r="J453">
            <v>0</v>
          </cell>
          <cell r="K453">
            <v>0</v>
          </cell>
          <cell r="L453" t="str">
            <v>N/A</v>
          </cell>
          <cell r="M453">
            <v>0</v>
          </cell>
          <cell r="N453" t="str">
            <v xml:space="preserve"> </v>
          </cell>
          <cell r="AA453">
            <v>36</v>
          </cell>
          <cell r="AB453" t="str">
            <v>Unearned Premium Capital Charge (P/C Only)</v>
          </cell>
          <cell r="AI453">
            <v>0</v>
          </cell>
          <cell r="AL453">
            <v>0</v>
          </cell>
          <cell r="AO453">
            <v>0</v>
          </cell>
          <cell r="AR453">
            <v>0</v>
          </cell>
          <cell r="AU453">
            <v>0</v>
          </cell>
        </row>
        <row r="454">
          <cell r="B454">
            <v>37</v>
          </cell>
          <cell r="D454" t="str">
            <v>DAC Charge under GAAP (Life Only)</v>
          </cell>
          <cell r="H454" t="str">
            <v>% Charge</v>
          </cell>
          <cell r="I454">
            <v>1</v>
          </cell>
          <cell r="J454">
            <v>0</v>
          </cell>
          <cell r="K454">
            <v>0</v>
          </cell>
          <cell r="L454" t="str">
            <v>N/A</v>
          </cell>
          <cell r="M454">
            <v>0</v>
          </cell>
          <cell r="N454" t="str">
            <v xml:space="preserve"> </v>
          </cell>
          <cell r="AA454">
            <v>37</v>
          </cell>
          <cell r="AB454" t="str">
            <v>DAC Charge under GAAP (Life Only)</v>
          </cell>
          <cell r="AI454">
            <v>0</v>
          </cell>
          <cell r="AL454">
            <v>0</v>
          </cell>
          <cell r="AO454">
            <v>0</v>
          </cell>
          <cell r="AR454">
            <v>0</v>
          </cell>
          <cell r="AU454">
            <v>0</v>
          </cell>
        </row>
        <row r="455">
          <cell r="B455">
            <v>38</v>
          </cell>
          <cell r="D455" t="str">
            <v>Reduction to DAC Equity due to high Loss Ratio(P/C Only)</v>
          </cell>
          <cell r="J455">
            <v>0</v>
          </cell>
          <cell r="K455">
            <v>0</v>
          </cell>
          <cell r="L455">
            <v>0</v>
          </cell>
          <cell r="M455">
            <v>0</v>
          </cell>
          <cell r="N455" t="str">
            <v xml:space="preserve"> </v>
          </cell>
          <cell r="AA455">
            <v>38</v>
          </cell>
          <cell r="AB455" t="str">
            <v>Reduction to DAC Equity due to high Loss Ratio(P/C Only)</v>
          </cell>
          <cell r="AI455">
            <v>0</v>
          </cell>
          <cell r="AL455">
            <v>0</v>
          </cell>
          <cell r="AO455">
            <v>0</v>
          </cell>
          <cell r="AR455">
            <v>0</v>
          </cell>
          <cell r="AU455">
            <v>0</v>
          </cell>
        </row>
        <row r="456">
          <cell r="B456">
            <v>39</v>
          </cell>
          <cell r="D456" t="str">
            <v>Future Dividends</v>
          </cell>
          <cell r="J456">
            <v>0</v>
          </cell>
          <cell r="K456">
            <v>0</v>
          </cell>
          <cell r="L456" t="str">
            <v>N/A</v>
          </cell>
          <cell r="M456">
            <v>0</v>
          </cell>
          <cell r="N456" t="str">
            <v xml:space="preserve"> </v>
          </cell>
          <cell r="AA456">
            <v>39</v>
          </cell>
          <cell r="AB456" t="str">
            <v>Future Dividends</v>
          </cell>
          <cell r="AI456">
            <v>0</v>
          </cell>
          <cell r="AL456">
            <v>0</v>
          </cell>
          <cell r="AO456">
            <v>0</v>
          </cell>
          <cell r="AR456">
            <v>0</v>
          </cell>
          <cell r="AU456">
            <v>0</v>
          </cell>
        </row>
        <row r="457">
          <cell r="B457">
            <v>40</v>
          </cell>
          <cell r="D457" t="str">
            <v>Future Losses (D) (Defferred Taxes)</v>
          </cell>
          <cell r="J457">
            <v>0</v>
          </cell>
          <cell r="K457">
            <v>0</v>
          </cell>
          <cell r="L457" t="str">
            <v>N/A</v>
          </cell>
          <cell r="M457">
            <v>0</v>
          </cell>
          <cell r="N457" t="str">
            <v xml:space="preserve"> </v>
          </cell>
          <cell r="AA457">
            <v>40</v>
          </cell>
          <cell r="AB457" t="str">
            <v>Future Losses (D) (Defferred Taxes)</v>
          </cell>
          <cell r="AI457">
            <v>0</v>
          </cell>
          <cell r="AL457">
            <v>0</v>
          </cell>
          <cell r="AO457">
            <v>0</v>
          </cell>
          <cell r="AR457">
            <v>0</v>
          </cell>
          <cell r="AU457">
            <v>0</v>
          </cell>
        </row>
        <row r="458">
          <cell r="B458">
            <v>41</v>
          </cell>
          <cell r="D458" t="str">
            <v>Other Taxable Reductions to surplus</v>
          </cell>
          <cell r="J458">
            <v>0</v>
          </cell>
          <cell r="K458">
            <v>0</v>
          </cell>
          <cell r="L458">
            <v>0</v>
          </cell>
          <cell r="M458">
            <v>0</v>
          </cell>
          <cell r="N458" t="str">
            <v xml:space="preserve"> </v>
          </cell>
          <cell r="AA458">
            <v>41</v>
          </cell>
          <cell r="AB458" t="str">
            <v>Other Taxable Reductions to surplus</v>
          </cell>
          <cell r="AI458">
            <v>0</v>
          </cell>
          <cell r="AL458">
            <v>0</v>
          </cell>
          <cell r="AO458">
            <v>0</v>
          </cell>
          <cell r="AR458">
            <v>0</v>
          </cell>
          <cell r="AU458">
            <v>0</v>
          </cell>
        </row>
        <row r="460">
          <cell r="B460">
            <v>42</v>
          </cell>
          <cell r="C460" t="str">
            <v>Adjusted Surplus (APHS)</v>
          </cell>
          <cell r="J460">
            <v>0</v>
          </cell>
          <cell r="K460">
            <v>0</v>
          </cell>
          <cell r="L460">
            <v>0</v>
          </cell>
          <cell r="M460">
            <v>0</v>
          </cell>
          <cell r="AA460">
            <v>42</v>
          </cell>
          <cell r="AB460" t="str">
            <v>Adjusted Surplus (APHS)</v>
          </cell>
          <cell r="AI460">
            <v>0</v>
          </cell>
          <cell r="AL460">
            <v>0</v>
          </cell>
          <cell r="AO460">
            <v>0</v>
          </cell>
          <cell r="AR460">
            <v>0</v>
          </cell>
          <cell r="AU460">
            <v>0</v>
          </cell>
        </row>
        <row r="462">
          <cell r="B462">
            <v>43</v>
          </cell>
          <cell r="G462" t="str">
            <v>(A)</v>
          </cell>
          <cell r="H462" t="str">
            <v>Calculated APHS/NRC</v>
          </cell>
          <cell r="M462">
            <v>0</v>
          </cell>
          <cell r="N462" t="str">
            <v>standard</v>
          </cell>
          <cell r="AA462">
            <v>43</v>
          </cell>
          <cell r="AC462" t="str">
            <v>(A)</v>
          </cell>
          <cell r="AD462" t="str">
            <v>Calculated APHS/NRC</v>
          </cell>
          <cell r="AI462">
            <v>0</v>
          </cell>
          <cell r="AL462">
            <v>0</v>
          </cell>
          <cell r="AO462">
            <v>0</v>
          </cell>
          <cell r="AR462">
            <v>0</v>
          </cell>
          <cell r="AU462">
            <v>0</v>
          </cell>
        </row>
        <row r="464">
          <cell r="B464" t="str">
            <v xml:space="preserve">    Implied Balance Sheet Strength - BCAR Guidelines:</v>
          </cell>
          <cell r="AA464" t="str">
            <v xml:space="preserve">    Implied Balance Sheet Strength - BCAR Guidelines:</v>
          </cell>
          <cell r="AG464" t="str">
            <v>analysis type:</v>
          </cell>
          <cell r="AI464" t="str">
            <v>standard</v>
          </cell>
          <cell r="AL464" t="str">
            <v>standard</v>
          </cell>
          <cell r="AO464" t="str">
            <v>standard</v>
          </cell>
          <cell r="AR464" t="str">
            <v>standard</v>
          </cell>
          <cell r="AU464" t="str">
            <v>standard</v>
          </cell>
        </row>
        <row r="465">
          <cell r="B465" t="str">
            <v>A++</v>
          </cell>
          <cell r="C465">
            <v>175</v>
          </cell>
          <cell r="E465" t="str">
            <v xml:space="preserve">B    </v>
          </cell>
          <cell r="F465">
            <v>90</v>
          </cell>
          <cell r="G465" t="str">
            <v>Please remember that the BCAR result should be viewed in a flexible light, since a company's capitalization is only a portion of the company's overall makeup and only one of the tools available to AMB analysts.  A company's market profile, country risk, o</v>
          </cell>
          <cell r="AA465" t="str">
            <v>A++</v>
          </cell>
          <cell r="AB465">
            <v>175</v>
          </cell>
          <cell r="AD465" t="str">
            <v xml:space="preserve">B    </v>
          </cell>
          <cell r="AE465">
            <v>90</v>
          </cell>
          <cell r="AF465" t="str">
            <v>Please remember that the BCAR result should be viewed in a flexible light, since a company's capitalization is only a portion of the company's overall makeup and only one of the tools available to AMB analysts.  A company's market profile, country risk, o</v>
          </cell>
        </row>
        <row r="466">
          <cell r="B466" t="str">
            <v xml:space="preserve">A+  </v>
          </cell>
          <cell r="C466">
            <v>160</v>
          </cell>
          <cell r="E466" t="str">
            <v xml:space="preserve">B-   </v>
          </cell>
          <cell r="F466">
            <v>80</v>
          </cell>
          <cell r="AA466" t="str">
            <v xml:space="preserve">A+  </v>
          </cell>
          <cell r="AB466">
            <v>160</v>
          </cell>
          <cell r="AD466" t="str">
            <v xml:space="preserve">B-   </v>
          </cell>
          <cell r="AE466">
            <v>80</v>
          </cell>
        </row>
        <row r="467">
          <cell r="B467" t="str">
            <v xml:space="preserve">A    </v>
          </cell>
          <cell r="C467">
            <v>145</v>
          </cell>
          <cell r="E467" t="str">
            <v>C++</v>
          </cell>
          <cell r="F467">
            <v>70</v>
          </cell>
          <cell r="AA467" t="str">
            <v xml:space="preserve">A    </v>
          </cell>
          <cell r="AB467">
            <v>145</v>
          </cell>
          <cell r="AD467" t="str">
            <v>C++</v>
          </cell>
          <cell r="AE467">
            <v>70</v>
          </cell>
        </row>
        <row r="468">
          <cell r="B468" t="str">
            <v xml:space="preserve">A-   </v>
          </cell>
          <cell r="C468">
            <v>130</v>
          </cell>
          <cell r="E468" t="str">
            <v xml:space="preserve">C+  </v>
          </cell>
          <cell r="F468">
            <v>60</v>
          </cell>
          <cell r="AA468" t="str">
            <v xml:space="preserve">A-   </v>
          </cell>
          <cell r="AB468">
            <v>130</v>
          </cell>
          <cell r="AD468" t="str">
            <v xml:space="preserve">C+  </v>
          </cell>
          <cell r="AE468">
            <v>60</v>
          </cell>
        </row>
        <row r="469">
          <cell r="B469" t="str">
            <v>B++</v>
          </cell>
          <cell r="C469">
            <v>115</v>
          </cell>
          <cell r="E469" t="str">
            <v xml:space="preserve">C    </v>
          </cell>
          <cell r="F469">
            <v>50</v>
          </cell>
          <cell r="AA469" t="str">
            <v>B++</v>
          </cell>
          <cell r="AB469">
            <v>115</v>
          </cell>
          <cell r="AD469" t="str">
            <v xml:space="preserve">C    </v>
          </cell>
          <cell r="AE469">
            <v>50</v>
          </cell>
        </row>
        <row r="470">
          <cell r="B470" t="str">
            <v xml:space="preserve">B+  </v>
          </cell>
          <cell r="C470">
            <v>100</v>
          </cell>
          <cell r="E470" t="str">
            <v xml:space="preserve">C-   </v>
          </cell>
          <cell r="F470">
            <v>40</v>
          </cell>
          <cell r="AA470" t="str">
            <v xml:space="preserve">B+  </v>
          </cell>
          <cell r="AB470">
            <v>100</v>
          </cell>
          <cell r="AD470" t="str">
            <v xml:space="preserve">C-   </v>
          </cell>
          <cell r="AE470">
            <v>40</v>
          </cell>
        </row>
        <row r="474">
          <cell r="B474" t="str">
            <v>Company Name:</v>
          </cell>
          <cell r="C474" t="str">
            <v>XYZ Sample</v>
          </cell>
          <cell r="J474" t="str">
            <v>Currency:</v>
          </cell>
          <cell r="K474" t="str">
            <v>US Dollars</v>
          </cell>
          <cell r="P474" t="str">
            <v>Page 9</v>
          </cell>
        </row>
        <row r="475">
          <cell r="B475" t="str">
            <v>AMB Number:</v>
          </cell>
          <cell r="C475" t="str">
            <v>99999</v>
          </cell>
          <cell r="J475" t="str">
            <v>Denomination:</v>
          </cell>
          <cell r="K475" t="str">
            <v>(000)s</v>
          </cell>
        </row>
        <row r="476">
          <cell r="B476" t="str">
            <v>Analyst:</v>
          </cell>
          <cell r="C476" t="str">
            <v xml:space="preserve"> </v>
          </cell>
        </row>
        <row r="478">
          <cell r="B478" t="str">
            <v>NET REQUIRED CAPITAL:</v>
          </cell>
        </row>
        <row r="479">
          <cell r="F479" t="str">
            <v>Asset Risk:</v>
          </cell>
          <cell r="L479">
            <v>40178</v>
          </cell>
          <cell r="M479" t="str">
            <v>% of GRC</v>
          </cell>
        </row>
        <row r="480">
          <cell r="B480">
            <v>1</v>
          </cell>
          <cell r="F480" t="str">
            <v>(B1)</v>
          </cell>
          <cell r="G480" t="str">
            <v>Fixed Income Securities Risk (Page 10)</v>
          </cell>
          <cell r="L480">
            <v>0</v>
          </cell>
          <cell r="M480">
            <v>0</v>
          </cell>
        </row>
        <row r="481">
          <cell r="B481">
            <v>2</v>
          </cell>
          <cell r="F481" t="str">
            <v>(B2)</v>
          </cell>
          <cell r="G481" t="str">
            <v>Equity Securities Risk (Page 10)</v>
          </cell>
          <cell r="L481">
            <v>0</v>
          </cell>
          <cell r="M481">
            <v>0</v>
          </cell>
        </row>
        <row r="482">
          <cell r="B482">
            <v>3</v>
          </cell>
          <cell r="I482" t="str">
            <v>Subtotal (B1 + B2)</v>
          </cell>
          <cell r="L482">
            <v>0</v>
          </cell>
          <cell r="M482">
            <v>0</v>
          </cell>
        </row>
        <row r="483">
          <cell r="B483">
            <v>4</v>
          </cell>
          <cell r="F483" t="str">
            <v>(B3)</v>
          </cell>
          <cell r="G483" t="str">
            <v>Interest Rate Risk (Page 11)</v>
          </cell>
          <cell r="L483">
            <v>0</v>
          </cell>
          <cell r="M483">
            <v>0</v>
          </cell>
        </row>
        <row r="484">
          <cell r="B484">
            <v>5</v>
          </cell>
          <cell r="I484" t="str">
            <v>Total Investment Risk (B1 + B2 +B3)</v>
          </cell>
          <cell r="L484">
            <v>0</v>
          </cell>
          <cell r="M484">
            <v>0</v>
          </cell>
        </row>
        <row r="485">
          <cell r="B485">
            <v>6</v>
          </cell>
          <cell r="F485" t="str">
            <v>(B4)</v>
          </cell>
          <cell r="G485" t="str">
            <v>Credit Risk (Page 12)</v>
          </cell>
          <cell r="L485">
            <v>0</v>
          </cell>
          <cell r="M485">
            <v>0</v>
          </cell>
        </row>
        <row r="486">
          <cell r="B486">
            <v>7</v>
          </cell>
          <cell r="I486" t="str">
            <v>Total Asset Risk (B1 + B2 + B3 + B4)</v>
          </cell>
          <cell r="L486">
            <v>0</v>
          </cell>
          <cell r="M486">
            <v>0</v>
          </cell>
        </row>
        <row r="488">
          <cell r="F488" t="str">
            <v>Underwriting Risk</v>
          </cell>
        </row>
        <row r="489">
          <cell r="J489" t="str">
            <v>P/C</v>
          </cell>
          <cell r="K489" t="str">
            <v>L/H</v>
          </cell>
          <cell r="L489" t="str">
            <v>Combined</v>
          </cell>
        </row>
        <row r="490">
          <cell r="B490">
            <v>8</v>
          </cell>
          <cell r="F490" t="str">
            <v>(B5)</v>
          </cell>
          <cell r="G490" t="str">
            <v>Net Loss and LAE Reserve Risk (Pages 13 &amp; 14)</v>
          </cell>
          <cell r="J490">
            <v>0</v>
          </cell>
          <cell r="K490">
            <v>0</v>
          </cell>
          <cell r="L490">
            <v>0</v>
          </cell>
          <cell r="M490">
            <v>0</v>
          </cell>
        </row>
        <row r="491">
          <cell r="B491">
            <v>9</v>
          </cell>
          <cell r="F491" t="str">
            <v>(B6)</v>
          </cell>
          <cell r="G491" t="str">
            <v>Net Premium Risk (Page 15)</v>
          </cell>
          <cell r="J491">
            <v>0</v>
          </cell>
          <cell r="K491">
            <v>0</v>
          </cell>
          <cell r="L491">
            <v>0</v>
          </cell>
          <cell r="M491">
            <v>0</v>
          </cell>
        </row>
        <row r="492">
          <cell r="B492">
            <v>10</v>
          </cell>
          <cell r="I492" t="str">
            <v>Total Underwriting Risk (B5 + B6)</v>
          </cell>
          <cell r="L492">
            <v>0</v>
          </cell>
          <cell r="M492">
            <v>0</v>
          </cell>
        </row>
        <row r="493">
          <cell r="B493">
            <v>11</v>
          </cell>
          <cell r="F493" t="str">
            <v>(B7)</v>
          </cell>
          <cell r="G493" t="str">
            <v>Business Risk (Page 16)</v>
          </cell>
          <cell r="L493">
            <v>0</v>
          </cell>
          <cell r="M493">
            <v>0</v>
          </cell>
        </row>
        <row r="494">
          <cell r="B494">
            <v>12</v>
          </cell>
          <cell r="G494" t="str">
            <v xml:space="preserve">       Gross Required Capital (GRC)  (B1 + B2 + B3 + B4 + B5 + B6 + B7 + B8)</v>
          </cell>
          <cell r="L494">
            <v>0</v>
          </cell>
          <cell r="M494">
            <v>0</v>
          </cell>
        </row>
        <row r="495">
          <cell r="B495">
            <v>13</v>
          </cell>
          <cell r="G495" t="str">
            <v xml:space="preserve">        Less: Covariance Adjustment</v>
          </cell>
          <cell r="L495">
            <v>0</v>
          </cell>
          <cell r="M495">
            <v>0</v>
          </cell>
        </row>
        <row r="496">
          <cell r="B496">
            <v>14</v>
          </cell>
          <cell r="G496" t="str">
            <v xml:space="preserve">     Net Required Capital</v>
          </cell>
          <cell r="L496">
            <v>0</v>
          </cell>
          <cell r="M496">
            <v>0</v>
          </cell>
        </row>
        <row r="499">
          <cell r="B499" t="str">
            <v>Adjusted Surplus Recap (APHS):</v>
          </cell>
          <cell r="J499">
            <v>40178</v>
          </cell>
        </row>
        <row r="500">
          <cell r="J500" t="str">
            <v>Baseline</v>
          </cell>
          <cell r="K500" t="str">
            <v>Adjustment</v>
          </cell>
          <cell r="L500" t="str">
            <v>Tax Adjustment</v>
          </cell>
          <cell r="M500" t="str">
            <v>Total</v>
          </cell>
          <cell r="N500" t="str">
            <v>Explanation of Adjustments</v>
          </cell>
        </row>
        <row r="501">
          <cell r="B501">
            <v>15</v>
          </cell>
          <cell r="D501" t="str">
            <v>Reported Surplus</v>
          </cell>
          <cell r="J501">
            <v>0</v>
          </cell>
          <cell r="K501">
            <v>0</v>
          </cell>
          <cell r="L501" t="str">
            <v>N/A</v>
          </cell>
          <cell r="M501">
            <v>0</v>
          </cell>
          <cell r="N501" t="str">
            <v xml:space="preserve"> </v>
          </cell>
        </row>
        <row r="502">
          <cell r="B502">
            <v>16</v>
          </cell>
          <cell r="D502" t="str">
            <v>Capital Contribution</v>
          </cell>
          <cell r="J502">
            <v>0</v>
          </cell>
          <cell r="K502">
            <v>0</v>
          </cell>
          <cell r="L502" t="str">
            <v>N/A</v>
          </cell>
          <cell r="M502">
            <v>0</v>
          </cell>
          <cell r="N502" t="str">
            <v xml:space="preserve"> </v>
          </cell>
        </row>
        <row r="503">
          <cell r="B503">
            <v>17</v>
          </cell>
          <cell r="D503" t="str">
            <v>Pro Forma Reported PHS</v>
          </cell>
          <cell r="J503">
            <v>0</v>
          </cell>
          <cell r="K503">
            <v>0</v>
          </cell>
          <cell r="L503" t="str">
            <v>N/A</v>
          </cell>
          <cell r="M503">
            <v>0</v>
          </cell>
        </row>
        <row r="505">
          <cell r="B505">
            <v>18</v>
          </cell>
          <cell r="D505" t="str">
            <v>Liquidity Reserves (French Accntng)</v>
          </cell>
          <cell r="J505">
            <v>0</v>
          </cell>
          <cell r="K505">
            <v>0</v>
          </cell>
          <cell r="L505">
            <v>0</v>
          </cell>
          <cell r="M505">
            <v>0</v>
          </cell>
          <cell r="N505" t="str">
            <v xml:space="preserve"> </v>
          </cell>
        </row>
        <row r="506">
          <cell r="B506">
            <v>19</v>
          </cell>
          <cell r="D506" t="str">
            <v>Equalization Reserves (German Accntng)</v>
          </cell>
          <cell r="J506">
            <v>0</v>
          </cell>
          <cell r="K506">
            <v>0</v>
          </cell>
          <cell r="L506">
            <v>0</v>
          </cell>
          <cell r="M506">
            <v>0</v>
          </cell>
          <cell r="N506" t="str">
            <v xml:space="preserve"> </v>
          </cell>
        </row>
        <row r="507">
          <cell r="B507">
            <v>20</v>
          </cell>
          <cell r="D507" t="str">
            <v>Rückstellung for Beitragsrückerstattung (German L/H Bonus Reserves)</v>
          </cell>
          <cell r="J507">
            <v>0</v>
          </cell>
          <cell r="K507">
            <v>0</v>
          </cell>
          <cell r="L507" t="str">
            <v>N/A</v>
          </cell>
          <cell r="M507">
            <v>0</v>
          </cell>
          <cell r="N507" t="str">
            <v xml:space="preserve"> </v>
          </cell>
        </row>
        <row r="508">
          <cell r="B508">
            <v>21</v>
          </cell>
          <cell r="D508" t="str">
            <v>Contingency Reserves (French or Swiss Accntng)</v>
          </cell>
          <cell r="J508">
            <v>0</v>
          </cell>
          <cell r="K508">
            <v>0</v>
          </cell>
          <cell r="L508">
            <v>0</v>
          </cell>
          <cell r="M508">
            <v>0</v>
          </cell>
          <cell r="N508" t="str">
            <v xml:space="preserve"> </v>
          </cell>
        </row>
        <row r="509">
          <cell r="B509">
            <v>22</v>
          </cell>
          <cell r="D509" t="str">
            <v>DAC Equity (Statutory Accounting,HGB) PC Only</v>
          </cell>
          <cell r="J509">
            <v>0</v>
          </cell>
          <cell r="K509">
            <v>0</v>
          </cell>
          <cell r="L509">
            <v>0</v>
          </cell>
          <cell r="M509">
            <v>0</v>
          </cell>
          <cell r="N509" t="str">
            <v xml:space="preserve"> </v>
          </cell>
        </row>
        <row r="510">
          <cell r="B510">
            <v>23</v>
          </cell>
          <cell r="D510" t="str">
            <v>Loss Reserve Equity</v>
          </cell>
          <cell r="J510">
            <v>0</v>
          </cell>
          <cell r="K510">
            <v>0</v>
          </cell>
          <cell r="L510">
            <v>0</v>
          </cell>
          <cell r="M510">
            <v>0</v>
          </cell>
          <cell r="N510" t="str">
            <v xml:space="preserve"> </v>
          </cell>
        </row>
        <row r="511">
          <cell r="B511">
            <v>24</v>
          </cell>
          <cell r="D511" t="str">
            <v xml:space="preserve">Convertible Bond Equity </v>
          </cell>
          <cell r="J511">
            <v>0</v>
          </cell>
          <cell r="K511">
            <v>0</v>
          </cell>
          <cell r="L511" t="str">
            <v>N/A</v>
          </cell>
          <cell r="M511">
            <v>0</v>
          </cell>
          <cell r="N511" t="str">
            <v xml:space="preserve"> </v>
          </cell>
        </row>
        <row r="512">
          <cell r="B512">
            <v>25</v>
          </cell>
          <cell r="D512" t="str">
            <v xml:space="preserve">Asset Equity - Affiliates and Participations </v>
          </cell>
          <cell r="J512">
            <v>0</v>
          </cell>
          <cell r="K512">
            <v>0</v>
          </cell>
          <cell r="L512">
            <v>0</v>
          </cell>
          <cell r="M512">
            <v>0</v>
          </cell>
          <cell r="N512" t="str">
            <v xml:space="preserve"> </v>
          </cell>
        </row>
        <row r="513">
          <cell r="B513">
            <v>26</v>
          </cell>
          <cell r="D513" t="str">
            <v>Asset Equity - Bonds (Non-Affiliated)</v>
          </cell>
          <cell r="J513">
            <v>0</v>
          </cell>
          <cell r="K513">
            <v>0</v>
          </cell>
          <cell r="L513">
            <v>0</v>
          </cell>
          <cell r="M513">
            <v>0</v>
          </cell>
          <cell r="N513" t="str">
            <v xml:space="preserve"> </v>
          </cell>
        </row>
        <row r="514">
          <cell r="B514">
            <v>27</v>
          </cell>
          <cell r="D514" t="str">
            <v>Asset Equity - Equity (Non-Affiliated)</v>
          </cell>
          <cell r="J514">
            <v>0</v>
          </cell>
          <cell r="K514">
            <v>0</v>
          </cell>
          <cell r="L514">
            <v>0</v>
          </cell>
          <cell r="M514">
            <v>0</v>
          </cell>
          <cell r="N514" t="str">
            <v xml:space="preserve"> </v>
          </cell>
        </row>
        <row r="515">
          <cell r="B515">
            <v>28</v>
          </cell>
          <cell r="D515" t="str">
            <v xml:space="preserve">Asset Equity - Real Estate </v>
          </cell>
          <cell r="J515">
            <v>0</v>
          </cell>
          <cell r="K515">
            <v>0</v>
          </cell>
          <cell r="L515">
            <v>0</v>
          </cell>
          <cell r="M515">
            <v>0</v>
          </cell>
          <cell r="N515" t="str">
            <v xml:space="preserve"> </v>
          </cell>
        </row>
        <row r="516">
          <cell r="B516">
            <v>29</v>
          </cell>
          <cell r="D516" t="str">
            <v>Asset Equity - Other</v>
          </cell>
          <cell r="J516">
            <v>0</v>
          </cell>
          <cell r="K516">
            <v>0</v>
          </cell>
          <cell r="L516">
            <v>0</v>
          </cell>
          <cell r="M516">
            <v>0</v>
          </cell>
          <cell r="N516" t="str">
            <v xml:space="preserve"> </v>
          </cell>
        </row>
        <row r="517">
          <cell r="B517">
            <v>30</v>
          </cell>
          <cell r="D517" t="str">
            <v>Other Taxable Adjustments</v>
          </cell>
          <cell r="J517">
            <v>0</v>
          </cell>
          <cell r="K517">
            <v>0</v>
          </cell>
          <cell r="L517">
            <v>0</v>
          </cell>
          <cell r="M517">
            <v>0</v>
          </cell>
          <cell r="N517" t="str">
            <v xml:space="preserve"> </v>
          </cell>
        </row>
        <row r="518">
          <cell r="B518">
            <v>31</v>
          </cell>
          <cell r="D518" t="str">
            <v>Other NON-Taxable Adjustments (i.e. minority interests, etc)</v>
          </cell>
          <cell r="J518">
            <v>0</v>
          </cell>
          <cell r="K518">
            <v>0</v>
          </cell>
          <cell r="L518" t="str">
            <v>N/A</v>
          </cell>
          <cell r="M518">
            <v>0</v>
          </cell>
          <cell r="N518" t="str">
            <v xml:space="preserve"> </v>
          </cell>
        </row>
        <row r="519">
          <cell r="B519">
            <v>32</v>
          </cell>
          <cell r="E519" t="str">
            <v>Sub-total</v>
          </cell>
          <cell r="J519">
            <v>0</v>
          </cell>
          <cell r="K519">
            <v>0</v>
          </cell>
          <cell r="L519">
            <v>0</v>
          </cell>
          <cell r="M519">
            <v>0</v>
          </cell>
        </row>
        <row r="521">
          <cell r="B521">
            <v>33</v>
          </cell>
          <cell r="D521" t="str">
            <v xml:space="preserve">Intangible Assets (Goodwill + PVFP) </v>
          </cell>
          <cell r="J521">
            <v>0</v>
          </cell>
          <cell r="K521">
            <v>0</v>
          </cell>
          <cell r="L521" t="str">
            <v>N/A</v>
          </cell>
          <cell r="M521">
            <v>0</v>
          </cell>
          <cell r="N521" t="str">
            <v xml:space="preserve"> </v>
          </cell>
        </row>
        <row r="522">
          <cell r="B522">
            <v>34</v>
          </cell>
          <cell r="D522" t="str">
            <v>Recent Loss - Net - (After-Taxes and Reinsurance)</v>
          </cell>
          <cell r="J522">
            <v>0</v>
          </cell>
          <cell r="K522">
            <v>0</v>
          </cell>
          <cell r="L522" t="str">
            <v>N/A</v>
          </cell>
          <cell r="M522">
            <v>0</v>
          </cell>
          <cell r="N522" t="str">
            <v xml:space="preserve"> </v>
          </cell>
        </row>
        <row r="523">
          <cell r="B523">
            <v>35</v>
          </cell>
          <cell r="D523" t="str">
            <v>Net Catastrophe PML (After-Taxes and Reinsurance)</v>
          </cell>
          <cell r="J523">
            <v>0</v>
          </cell>
          <cell r="K523">
            <v>0</v>
          </cell>
          <cell r="L523">
            <v>0</v>
          </cell>
          <cell r="M523">
            <v>0</v>
          </cell>
          <cell r="N523" t="str">
            <v xml:space="preserve"> </v>
          </cell>
        </row>
        <row r="524">
          <cell r="B524">
            <v>36</v>
          </cell>
          <cell r="D524" t="str">
            <v>Unearned Premium Capital Charge (P/C Only)</v>
          </cell>
          <cell r="J524">
            <v>0</v>
          </cell>
          <cell r="K524">
            <v>0</v>
          </cell>
          <cell r="L524" t="str">
            <v>N/A</v>
          </cell>
          <cell r="M524">
            <v>0</v>
          </cell>
          <cell r="N524" t="str">
            <v xml:space="preserve"> </v>
          </cell>
        </row>
        <row r="525">
          <cell r="B525">
            <v>37</v>
          </cell>
          <cell r="D525" t="str">
            <v>DAC Charge under GAAP (Life Only)</v>
          </cell>
          <cell r="H525" t="str">
            <v>% Charge</v>
          </cell>
          <cell r="I525">
            <v>1</v>
          </cell>
          <cell r="J525">
            <v>0</v>
          </cell>
          <cell r="K525">
            <v>0</v>
          </cell>
          <cell r="L525" t="str">
            <v>N/A</v>
          </cell>
          <cell r="M525">
            <v>0</v>
          </cell>
          <cell r="N525" t="str">
            <v xml:space="preserve"> </v>
          </cell>
        </row>
        <row r="526">
          <cell r="B526">
            <v>38</v>
          </cell>
          <cell r="D526" t="str">
            <v>Reduction to DAC Equity due to high Loss Ratio(P/C Only)</v>
          </cell>
          <cell r="J526">
            <v>0</v>
          </cell>
          <cell r="K526">
            <v>0</v>
          </cell>
          <cell r="L526">
            <v>0</v>
          </cell>
          <cell r="M526">
            <v>0</v>
          </cell>
          <cell r="N526" t="str">
            <v xml:space="preserve"> </v>
          </cell>
        </row>
        <row r="527">
          <cell r="B527">
            <v>39</v>
          </cell>
          <cell r="D527" t="str">
            <v>Future Dividends</v>
          </cell>
          <cell r="J527">
            <v>0</v>
          </cell>
          <cell r="K527">
            <v>0</v>
          </cell>
          <cell r="L527" t="str">
            <v>N/A</v>
          </cell>
          <cell r="M527">
            <v>0</v>
          </cell>
          <cell r="N527" t="str">
            <v xml:space="preserve"> </v>
          </cell>
        </row>
        <row r="528">
          <cell r="B528">
            <v>40</v>
          </cell>
          <cell r="D528" t="str">
            <v>Future Losses (D) (Defferred Taxes)</v>
          </cell>
          <cell r="J528">
            <v>0</v>
          </cell>
          <cell r="K528">
            <v>0</v>
          </cell>
          <cell r="L528" t="str">
            <v>N/A</v>
          </cell>
          <cell r="M528">
            <v>0</v>
          </cell>
          <cell r="N528" t="str">
            <v xml:space="preserve"> </v>
          </cell>
        </row>
        <row r="529">
          <cell r="B529">
            <v>41</v>
          </cell>
          <cell r="D529" t="str">
            <v>Other Taxable Reductions to surplus</v>
          </cell>
          <cell r="J529">
            <v>0</v>
          </cell>
          <cell r="K529">
            <v>0</v>
          </cell>
          <cell r="L529">
            <v>0</v>
          </cell>
          <cell r="M529">
            <v>0</v>
          </cell>
          <cell r="N529" t="str">
            <v xml:space="preserve"> </v>
          </cell>
        </row>
        <row r="531">
          <cell r="B531">
            <v>42</v>
          </cell>
          <cell r="C531" t="str">
            <v>Adjusted Surplus (APHS)</v>
          </cell>
          <cell r="J531">
            <v>0</v>
          </cell>
          <cell r="K531">
            <v>0</v>
          </cell>
          <cell r="L531">
            <v>0</v>
          </cell>
          <cell r="M531">
            <v>0</v>
          </cell>
        </row>
        <row r="533">
          <cell r="B533">
            <v>43</v>
          </cell>
          <cell r="G533" t="str">
            <v>(A)</v>
          </cell>
          <cell r="H533" t="str">
            <v>Calculated APHS/NRC</v>
          </cell>
          <cell r="M533">
            <v>0</v>
          </cell>
          <cell r="N533" t="str">
            <v>standard</v>
          </cell>
        </row>
        <row r="535">
          <cell r="B535" t="str">
            <v xml:space="preserve">    Implied Balance Sheet Strength - BCAR Guidelines:</v>
          </cell>
        </row>
        <row r="536">
          <cell r="B536" t="str">
            <v>A++</v>
          </cell>
          <cell r="C536">
            <v>175</v>
          </cell>
          <cell r="E536" t="str">
            <v xml:space="preserve">B    </v>
          </cell>
          <cell r="F536">
            <v>90</v>
          </cell>
          <cell r="G536" t="str">
            <v>Please remember that the BCAR result should be viewed in a flexible light, since a company's capitalization is only a portion of the company's overall makeup and only one of the tools available to AMB analysts.  A company's market profile, country risk, o</v>
          </cell>
        </row>
        <row r="537">
          <cell r="B537" t="str">
            <v xml:space="preserve">A+  </v>
          </cell>
          <cell r="C537">
            <v>160</v>
          </cell>
          <cell r="E537" t="str">
            <v xml:space="preserve">B-   </v>
          </cell>
          <cell r="F537">
            <v>80</v>
          </cell>
        </row>
        <row r="538">
          <cell r="B538" t="str">
            <v xml:space="preserve">A    </v>
          </cell>
          <cell r="C538">
            <v>145</v>
          </cell>
          <cell r="E538" t="str">
            <v>C++</v>
          </cell>
          <cell r="F538">
            <v>70</v>
          </cell>
        </row>
        <row r="539">
          <cell r="B539" t="str">
            <v xml:space="preserve">A-   </v>
          </cell>
          <cell r="C539">
            <v>130</v>
          </cell>
          <cell r="E539" t="str">
            <v xml:space="preserve">C+  </v>
          </cell>
          <cell r="F539">
            <v>60</v>
          </cell>
        </row>
        <row r="540">
          <cell r="B540" t="str">
            <v>B++</v>
          </cell>
          <cell r="C540">
            <v>115</v>
          </cell>
          <cell r="E540" t="str">
            <v xml:space="preserve">C    </v>
          </cell>
          <cell r="F540">
            <v>50</v>
          </cell>
        </row>
        <row r="541">
          <cell r="B541" t="str">
            <v xml:space="preserve">B+  </v>
          </cell>
          <cell r="C541">
            <v>100</v>
          </cell>
          <cell r="E541" t="str">
            <v xml:space="preserve">C-   </v>
          </cell>
          <cell r="F541">
            <v>40</v>
          </cell>
        </row>
        <row r="545">
          <cell r="B545" t="str">
            <v>Company Name:</v>
          </cell>
          <cell r="C545" t="str">
            <v>XYZ Sample</v>
          </cell>
          <cell r="J545" t="str">
            <v>Currency:</v>
          </cell>
          <cell r="K545" t="str">
            <v>US Dollars</v>
          </cell>
          <cell r="P545" t="str">
            <v>Page 17</v>
          </cell>
        </row>
        <row r="546">
          <cell r="B546" t="str">
            <v>AMB Number:</v>
          </cell>
          <cell r="C546" t="str">
            <v>99999</v>
          </cell>
          <cell r="J546" t="str">
            <v>Denomination:</v>
          </cell>
          <cell r="K546" t="str">
            <v>(000)s</v>
          </cell>
        </row>
        <row r="547">
          <cell r="B547" t="str">
            <v>Analyst:</v>
          </cell>
          <cell r="C547" t="str">
            <v xml:space="preserve"> </v>
          </cell>
        </row>
        <row r="549">
          <cell r="B549" t="str">
            <v>NET REQUIRED CAPITAL:</v>
          </cell>
        </row>
        <row r="550">
          <cell r="F550" t="str">
            <v>Asset Risk:</v>
          </cell>
          <cell r="L550">
            <v>40543</v>
          </cell>
          <cell r="M550" t="str">
            <v>% of GRC</v>
          </cell>
        </row>
        <row r="551">
          <cell r="B551">
            <v>1</v>
          </cell>
          <cell r="F551" t="str">
            <v>(B1)</v>
          </cell>
          <cell r="G551" t="str">
            <v>Fixed Income Securities Risk (Page 18)</v>
          </cell>
          <cell r="L551">
            <v>0</v>
          </cell>
          <cell r="M551">
            <v>0</v>
          </cell>
        </row>
        <row r="552">
          <cell r="B552">
            <v>2</v>
          </cell>
          <cell r="F552" t="str">
            <v>(B2)</v>
          </cell>
          <cell r="G552" t="str">
            <v>Equity Securities Risk (Page 18)</v>
          </cell>
          <cell r="L552">
            <v>0</v>
          </cell>
          <cell r="M552">
            <v>0</v>
          </cell>
        </row>
        <row r="553">
          <cell r="B553">
            <v>3</v>
          </cell>
          <cell r="I553" t="str">
            <v>Subtotal (B1 + B2)</v>
          </cell>
          <cell r="L553">
            <v>0</v>
          </cell>
          <cell r="M553">
            <v>0</v>
          </cell>
        </row>
        <row r="554">
          <cell r="B554">
            <v>4</v>
          </cell>
          <cell r="F554" t="str">
            <v>(B3)</v>
          </cell>
          <cell r="G554" t="str">
            <v>Interest Rate Risk (Page 19)</v>
          </cell>
          <cell r="L554">
            <v>0</v>
          </cell>
          <cell r="M554">
            <v>0</v>
          </cell>
        </row>
        <row r="555">
          <cell r="B555">
            <v>5</v>
          </cell>
          <cell r="I555" t="str">
            <v>Total Investment Risk (B1 + B2 +B3)</v>
          </cell>
          <cell r="L555">
            <v>0</v>
          </cell>
          <cell r="M555">
            <v>0</v>
          </cell>
        </row>
        <row r="556">
          <cell r="B556">
            <v>6</v>
          </cell>
          <cell r="F556" t="str">
            <v>(B4)</v>
          </cell>
          <cell r="G556" t="str">
            <v>Credit Risk (Page 20)</v>
          </cell>
          <cell r="L556">
            <v>0</v>
          </cell>
          <cell r="M556">
            <v>0</v>
          </cell>
        </row>
        <row r="557">
          <cell r="B557">
            <v>7</v>
          </cell>
          <cell r="I557" t="str">
            <v>Total Asset Risk (B1 + B2 + B3 + B4)</v>
          </cell>
          <cell r="L557">
            <v>0</v>
          </cell>
          <cell r="M557">
            <v>0</v>
          </cell>
        </row>
        <row r="559">
          <cell r="F559" t="str">
            <v>Underwriting Risk</v>
          </cell>
        </row>
        <row r="560">
          <cell r="J560" t="str">
            <v>P/C</v>
          </cell>
          <cell r="K560" t="str">
            <v>L/H</v>
          </cell>
          <cell r="L560" t="str">
            <v>Combined</v>
          </cell>
        </row>
        <row r="561">
          <cell r="B561">
            <v>8</v>
          </cell>
          <cell r="F561" t="str">
            <v>(B5)</v>
          </cell>
          <cell r="G561" t="str">
            <v>Net Loss and LAE Reserve Risk (Pages 21 &amp; 22)</v>
          </cell>
          <cell r="J561">
            <v>0</v>
          </cell>
          <cell r="K561">
            <v>0</v>
          </cell>
          <cell r="L561">
            <v>0</v>
          </cell>
          <cell r="M561">
            <v>0</v>
          </cell>
        </row>
        <row r="562">
          <cell r="B562">
            <v>9</v>
          </cell>
          <cell r="F562" t="str">
            <v>(B6)</v>
          </cell>
          <cell r="G562" t="str">
            <v>Net Premium Risk (Page 23)</v>
          </cell>
          <cell r="J562">
            <v>0</v>
          </cell>
          <cell r="K562">
            <v>0</v>
          </cell>
          <cell r="L562">
            <v>0</v>
          </cell>
          <cell r="M562">
            <v>0</v>
          </cell>
        </row>
        <row r="563">
          <cell r="B563">
            <v>10</v>
          </cell>
          <cell r="I563" t="str">
            <v>Total Underwriting Risk (B5 + B6)</v>
          </cell>
          <cell r="L563">
            <v>0</v>
          </cell>
          <cell r="M563">
            <v>0</v>
          </cell>
        </row>
        <row r="564">
          <cell r="B564">
            <v>11</v>
          </cell>
          <cell r="F564" t="str">
            <v>(B7)</v>
          </cell>
          <cell r="G564" t="str">
            <v>Business Risk (Page 24)</v>
          </cell>
          <cell r="L564">
            <v>0</v>
          </cell>
          <cell r="M564">
            <v>0</v>
          </cell>
        </row>
        <row r="565">
          <cell r="B565">
            <v>12</v>
          </cell>
          <cell r="G565" t="str">
            <v xml:space="preserve">       Gross Required Capital (GRC)  (B1 + B2 + B3 + B4 + B5 + B6 + B7 + B8)</v>
          </cell>
          <cell r="L565">
            <v>0</v>
          </cell>
          <cell r="M565">
            <v>0</v>
          </cell>
        </row>
        <row r="566">
          <cell r="B566">
            <v>13</v>
          </cell>
          <cell r="G566" t="str">
            <v xml:space="preserve">        Less: Covariance Adjustment</v>
          </cell>
          <cell r="L566">
            <v>0</v>
          </cell>
          <cell r="M566">
            <v>0</v>
          </cell>
        </row>
        <row r="567">
          <cell r="B567">
            <v>14</v>
          </cell>
          <cell r="G567" t="str">
            <v xml:space="preserve">     Net Required Capital</v>
          </cell>
          <cell r="L567">
            <v>0</v>
          </cell>
          <cell r="M567">
            <v>0</v>
          </cell>
        </row>
        <row r="570">
          <cell r="B570" t="str">
            <v>Adjusted Surplus Recap (APHS):</v>
          </cell>
          <cell r="J570">
            <v>40543</v>
          </cell>
        </row>
        <row r="571">
          <cell r="J571" t="str">
            <v>Baseline</v>
          </cell>
          <cell r="K571" t="str">
            <v>Adjustment</v>
          </cell>
          <cell r="L571" t="str">
            <v>Tax Adjustment</v>
          </cell>
          <cell r="M571" t="str">
            <v>Total</v>
          </cell>
          <cell r="N571" t="str">
            <v>Explanation of Adjustments</v>
          </cell>
        </row>
        <row r="572">
          <cell r="B572">
            <v>15</v>
          </cell>
          <cell r="D572" t="str">
            <v>Reported Surplus 1)</v>
          </cell>
          <cell r="J572">
            <v>0</v>
          </cell>
          <cell r="K572">
            <v>0</v>
          </cell>
          <cell r="L572" t="str">
            <v>N/A</v>
          </cell>
          <cell r="M572">
            <v>0</v>
          </cell>
          <cell r="N572" t="str">
            <v xml:space="preserve"> </v>
          </cell>
        </row>
        <row r="573">
          <cell r="B573">
            <v>16</v>
          </cell>
          <cell r="D573" t="str">
            <v>Capital Contribution</v>
          </cell>
          <cell r="J573">
            <v>0</v>
          </cell>
          <cell r="K573">
            <v>0</v>
          </cell>
          <cell r="L573" t="str">
            <v>N/A</v>
          </cell>
          <cell r="M573">
            <v>0</v>
          </cell>
          <cell r="N573" t="str">
            <v xml:space="preserve"> </v>
          </cell>
        </row>
        <row r="574">
          <cell r="B574">
            <v>17</v>
          </cell>
          <cell r="D574" t="str">
            <v>Pro Forma Reported PHS</v>
          </cell>
          <cell r="J574">
            <v>0</v>
          </cell>
          <cell r="K574">
            <v>0</v>
          </cell>
          <cell r="L574" t="str">
            <v>N/A</v>
          </cell>
          <cell r="M574">
            <v>0</v>
          </cell>
        </row>
        <row r="576">
          <cell r="B576">
            <v>18</v>
          </cell>
          <cell r="D576" t="str">
            <v>Liquidity Reserves (French Accntng)</v>
          </cell>
          <cell r="J576">
            <v>0</v>
          </cell>
          <cell r="K576">
            <v>0</v>
          </cell>
          <cell r="L576">
            <v>0</v>
          </cell>
          <cell r="M576">
            <v>0</v>
          </cell>
          <cell r="N576" t="str">
            <v xml:space="preserve"> </v>
          </cell>
        </row>
        <row r="577">
          <cell r="B577">
            <v>19</v>
          </cell>
          <cell r="D577" t="str">
            <v>Equalization Reserves (German Accntng)</v>
          </cell>
          <cell r="J577">
            <v>0</v>
          </cell>
          <cell r="K577">
            <v>0</v>
          </cell>
          <cell r="L577">
            <v>0</v>
          </cell>
          <cell r="M577">
            <v>0</v>
          </cell>
          <cell r="N577" t="str">
            <v xml:space="preserve"> </v>
          </cell>
        </row>
        <row r="578">
          <cell r="B578">
            <v>20</v>
          </cell>
          <cell r="D578" t="str">
            <v>Rückstellung for Beitragsrückerstattung (German L/H Bonus Reserves)</v>
          </cell>
          <cell r="J578">
            <v>0</v>
          </cell>
          <cell r="K578">
            <v>0</v>
          </cell>
          <cell r="L578" t="str">
            <v>N/A</v>
          </cell>
          <cell r="M578">
            <v>0</v>
          </cell>
          <cell r="N578" t="str">
            <v xml:space="preserve"> </v>
          </cell>
        </row>
        <row r="579">
          <cell r="B579">
            <v>21</v>
          </cell>
          <cell r="D579" t="str">
            <v>Contingency Reserves (French or Swiss Accntng)</v>
          </cell>
          <cell r="J579">
            <v>0</v>
          </cell>
          <cell r="K579">
            <v>0</v>
          </cell>
          <cell r="L579">
            <v>0</v>
          </cell>
          <cell r="M579">
            <v>0</v>
          </cell>
          <cell r="N579" t="str">
            <v xml:space="preserve"> </v>
          </cell>
        </row>
        <row r="580">
          <cell r="B580">
            <v>22</v>
          </cell>
          <cell r="D580" t="str">
            <v>DAC Equity (Statutory Accounting,HGB) PC Only</v>
          </cell>
          <cell r="J580">
            <v>0</v>
          </cell>
          <cell r="K580">
            <v>0</v>
          </cell>
          <cell r="L580">
            <v>0</v>
          </cell>
          <cell r="M580">
            <v>0</v>
          </cell>
          <cell r="N580" t="str">
            <v xml:space="preserve"> </v>
          </cell>
        </row>
        <row r="581">
          <cell r="B581">
            <v>23</v>
          </cell>
          <cell r="D581" t="str">
            <v>Loss Reserve Equity</v>
          </cell>
          <cell r="J581">
            <v>0</v>
          </cell>
          <cell r="K581">
            <v>0</v>
          </cell>
          <cell r="L581">
            <v>0</v>
          </cell>
          <cell r="M581">
            <v>0</v>
          </cell>
          <cell r="N581" t="str">
            <v xml:space="preserve"> </v>
          </cell>
        </row>
        <row r="582">
          <cell r="B582">
            <v>24</v>
          </cell>
          <cell r="D582" t="str">
            <v xml:space="preserve">Convertible Bond Equity </v>
          </cell>
          <cell r="J582">
            <v>0</v>
          </cell>
          <cell r="K582">
            <v>0</v>
          </cell>
          <cell r="L582" t="str">
            <v>N/A</v>
          </cell>
          <cell r="M582">
            <v>0</v>
          </cell>
          <cell r="N582" t="str">
            <v xml:space="preserve"> </v>
          </cell>
        </row>
        <row r="583">
          <cell r="B583">
            <v>25</v>
          </cell>
          <cell r="D583" t="str">
            <v xml:space="preserve">Asset Equity - Affiliates and Participations </v>
          </cell>
          <cell r="J583">
            <v>0</v>
          </cell>
          <cell r="K583">
            <v>0</v>
          </cell>
          <cell r="L583">
            <v>0</v>
          </cell>
          <cell r="M583">
            <v>0</v>
          </cell>
          <cell r="N583" t="str">
            <v xml:space="preserve"> </v>
          </cell>
        </row>
        <row r="584">
          <cell r="B584">
            <v>26</v>
          </cell>
          <cell r="D584" t="str">
            <v>Asset Equity - Bonds (Non-Affiliated)</v>
          </cell>
          <cell r="J584">
            <v>0</v>
          </cell>
          <cell r="K584">
            <v>0</v>
          </cell>
          <cell r="L584">
            <v>0</v>
          </cell>
          <cell r="M584">
            <v>0</v>
          </cell>
          <cell r="N584" t="str">
            <v xml:space="preserve"> </v>
          </cell>
        </row>
        <row r="585">
          <cell r="B585">
            <v>27</v>
          </cell>
          <cell r="D585" t="str">
            <v>Asset Equity - Equity (Non-Affiliated)</v>
          </cell>
          <cell r="J585">
            <v>0</v>
          </cell>
          <cell r="K585">
            <v>0</v>
          </cell>
          <cell r="L585">
            <v>0</v>
          </cell>
          <cell r="M585">
            <v>0</v>
          </cell>
          <cell r="N585" t="str">
            <v xml:space="preserve"> </v>
          </cell>
        </row>
        <row r="586">
          <cell r="B586">
            <v>28</v>
          </cell>
          <cell r="D586" t="str">
            <v xml:space="preserve">Asset Equity - Real Estate </v>
          </cell>
          <cell r="J586">
            <v>0</v>
          </cell>
          <cell r="K586">
            <v>0</v>
          </cell>
          <cell r="L586">
            <v>0</v>
          </cell>
          <cell r="M586">
            <v>0</v>
          </cell>
          <cell r="N586" t="str">
            <v xml:space="preserve"> </v>
          </cell>
        </row>
        <row r="587">
          <cell r="B587">
            <v>29</v>
          </cell>
          <cell r="D587" t="str">
            <v>Asset Equity - Other</v>
          </cell>
          <cell r="J587">
            <v>0</v>
          </cell>
          <cell r="K587">
            <v>0</v>
          </cell>
          <cell r="L587">
            <v>0</v>
          </cell>
          <cell r="M587">
            <v>0</v>
          </cell>
          <cell r="N587" t="str">
            <v xml:space="preserve"> </v>
          </cell>
        </row>
        <row r="588">
          <cell r="B588">
            <v>30</v>
          </cell>
          <cell r="D588" t="str">
            <v>Other Taxable Adjustments</v>
          </cell>
          <cell r="J588">
            <v>0</v>
          </cell>
          <cell r="K588">
            <v>0</v>
          </cell>
          <cell r="L588">
            <v>0</v>
          </cell>
          <cell r="M588">
            <v>0</v>
          </cell>
          <cell r="N588" t="str">
            <v xml:space="preserve"> </v>
          </cell>
        </row>
        <row r="589">
          <cell r="B589">
            <v>31</v>
          </cell>
          <cell r="D589" t="str">
            <v>Other NON-Taxable Adjustments (i.e. minority interests, etc)</v>
          </cell>
          <cell r="J589">
            <v>0</v>
          </cell>
          <cell r="K589">
            <v>0</v>
          </cell>
          <cell r="L589" t="str">
            <v>N/A</v>
          </cell>
          <cell r="M589">
            <v>0</v>
          </cell>
          <cell r="N589" t="str">
            <v xml:space="preserve"> </v>
          </cell>
        </row>
        <row r="590">
          <cell r="B590">
            <v>32</v>
          </cell>
          <cell r="E590" t="str">
            <v>Sub-total</v>
          </cell>
          <cell r="J590">
            <v>0</v>
          </cell>
          <cell r="K590">
            <v>0</v>
          </cell>
          <cell r="L590">
            <v>0</v>
          </cell>
          <cell r="M590">
            <v>0</v>
          </cell>
        </row>
        <row r="592">
          <cell r="B592">
            <v>33</v>
          </cell>
          <cell r="D592" t="str">
            <v xml:space="preserve">Intangible Assets (Goodwill + PVFP) </v>
          </cell>
          <cell r="J592">
            <v>0</v>
          </cell>
          <cell r="K592">
            <v>0</v>
          </cell>
          <cell r="L592" t="str">
            <v>N/A</v>
          </cell>
          <cell r="M592">
            <v>0</v>
          </cell>
          <cell r="N592" t="str">
            <v xml:space="preserve"> </v>
          </cell>
        </row>
        <row r="593">
          <cell r="B593">
            <v>34</v>
          </cell>
          <cell r="D593" t="str">
            <v>Recent Loss - Net - (After-Taxes and Reinsurance)</v>
          </cell>
          <cell r="J593">
            <v>0</v>
          </cell>
          <cell r="K593">
            <v>0</v>
          </cell>
          <cell r="L593" t="str">
            <v>N/A</v>
          </cell>
          <cell r="M593">
            <v>0</v>
          </cell>
          <cell r="N593" t="str">
            <v xml:space="preserve"> </v>
          </cell>
        </row>
        <row r="594">
          <cell r="B594">
            <v>35</v>
          </cell>
          <cell r="D594" t="str">
            <v>Net Catastrophe PML (After-Taxes and Reinsurance)</v>
          </cell>
          <cell r="J594">
            <v>0</v>
          </cell>
          <cell r="K594">
            <v>0</v>
          </cell>
          <cell r="L594">
            <v>0</v>
          </cell>
          <cell r="M594">
            <v>0</v>
          </cell>
          <cell r="N594" t="str">
            <v xml:space="preserve"> </v>
          </cell>
        </row>
        <row r="595">
          <cell r="B595">
            <v>36</v>
          </cell>
          <cell r="D595" t="str">
            <v>Unearned Premium Capital Charge (P/C Only)</v>
          </cell>
          <cell r="J595">
            <v>0</v>
          </cell>
          <cell r="K595">
            <v>0</v>
          </cell>
          <cell r="L595" t="str">
            <v>N/A</v>
          </cell>
          <cell r="M595">
            <v>0</v>
          </cell>
          <cell r="N595" t="str">
            <v xml:space="preserve"> </v>
          </cell>
        </row>
        <row r="596">
          <cell r="B596">
            <v>37</v>
          </cell>
          <cell r="D596" t="str">
            <v>DAC Charge under GAAP (Life Only)</v>
          </cell>
          <cell r="H596" t="str">
            <v>% Charge</v>
          </cell>
          <cell r="I596">
            <v>1</v>
          </cell>
          <cell r="J596">
            <v>0</v>
          </cell>
          <cell r="K596">
            <v>0</v>
          </cell>
          <cell r="L596" t="str">
            <v>N/A</v>
          </cell>
          <cell r="M596">
            <v>0</v>
          </cell>
          <cell r="N596" t="str">
            <v xml:space="preserve"> </v>
          </cell>
        </row>
        <row r="597">
          <cell r="B597">
            <v>38</v>
          </cell>
          <cell r="D597" t="str">
            <v>Reduction to DAC Equity due to high Loss Ratio(P/C Only)</v>
          </cell>
          <cell r="J597">
            <v>0</v>
          </cell>
          <cell r="K597">
            <v>0</v>
          </cell>
          <cell r="L597">
            <v>0</v>
          </cell>
          <cell r="M597">
            <v>0</v>
          </cell>
          <cell r="N597" t="str">
            <v xml:space="preserve"> </v>
          </cell>
        </row>
        <row r="598">
          <cell r="B598">
            <v>39</v>
          </cell>
          <cell r="D598" t="str">
            <v>Future Dividends</v>
          </cell>
          <cell r="J598">
            <v>0</v>
          </cell>
          <cell r="K598">
            <v>0</v>
          </cell>
          <cell r="L598" t="str">
            <v>N/A</v>
          </cell>
          <cell r="M598">
            <v>0</v>
          </cell>
          <cell r="N598" t="str">
            <v xml:space="preserve"> </v>
          </cell>
        </row>
        <row r="599">
          <cell r="B599">
            <v>40</v>
          </cell>
          <cell r="D599" t="str">
            <v>Future Losses (D) (Defferred Taxes)</v>
          </cell>
          <cell r="J599">
            <v>0</v>
          </cell>
          <cell r="K599">
            <v>0</v>
          </cell>
          <cell r="L599" t="str">
            <v>N/A</v>
          </cell>
          <cell r="M599">
            <v>0</v>
          </cell>
          <cell r="N599" t="str">
            <v xml:space="preserve"> </v>
          </cell>
        </row>
        <row r="600">
          <cell r="B600">
            <v>41</v>
          </cell>
          <cell r="D600" t="str">
            <v>Other Taxable Reductions to surplus</v>
          </cell>
          <cell r="J600">
            <v>0</v>
          </cell>
          <cell r="K600">
            <v>0</v>
          </cell>
          <cell r="L600">
            <v>0</v>
          </cell>
          <cell r="M600">
            <v>0</v>
          </cell>
          <cell r="N600" t="str">
            <v xml:space="preserve"> </v>
          </cell>
        </row>
        <row r="602">
          <cell r="B602">
            <v>42</v>
          </cell>
          <cell r="C602" t="str">
            <v>Adjusted Surplus (APHS)</v>
          </cell>
          <cell r="J602">
            <v>0</v>
          </cell>
          <cell r="K602">
            <v>0</v>
          </cell>
          <cell r="L602">
            <v>0</v>
          </cell>
          <cell r="M602">
            <v>0</v>
          </cell>
        </row>
        <row r="604">
          <cell r="B604">
            <v>43</v>
          </cell>
          <cell r="G604" t="str">
            <v>(A)</v>
          </cell>
          <cell r="H604" t="str">
            <v>Calculated APHS/NRC</v>
          </cell>
          <cell r="M604">
            <v>0</v>
          </cell>
          <cell r="N604" t="str">
            <v>standard</v>
          </cell>
        </row>
        <row r="606">
          <cell r="B606" t="str">
            <v xml:space="preserve">    Implied Balance Sheet Strength - BCAR Guidelines:</v>
          </cell>
        </row>
        <row r="607">
          <cell r="B607" t="str">
            <v>A++</v>
          </cell>
          <cell r="C607">
            <v>175</v>
          </cell>
          <cell r="E607" t="str">
            <v xml:space="preserve">B    </v>
          </cell>
          <cell r="F607">
            <v>90</v>
          </cell>
          <cell r="G607" t="str">
            <v>Please remember that the BCAR result should be viewed in a flexible light, since a company's capitalization is only a portion of the company's overall makeup and only one of the tools available to AMB analysts.  A company's market profile, country risk, o</v>
          </cell>
        </row>
        <row r="608">
          <cell r="B608" t="str">
            <v xml:space="preserve">A+  </v>
          </cell>
          <cell r="C608">
            <v>160</v>
          </cell>
          <cell r="E608" t="str">
            <v xml:space="preserve">B-   </v>
          </cell>
          <cell r="F608">
            <v>80</v>
          </cell>
        </row>
        <row r="609">
          <cell r="B609" t="str">
            <v xml:space="preserve">A    </v>
          </cell>
          <cell r="C609">
            <v>145</v>
          </cell>
          <cell r="E609" t="str">
            <v>C++</v>
          </cell>
          <cell r="F609">
            <v>70</v>
          </cell>
        </row>
        <row r="610">
          <cell r="B610" t="str">
            <v xml:space="preserve">A-   </v>
          </cell>
          <cell r="C610">
            <v>130</v>
          </cell>
          <cell r="E610" t="str">
            <v xml:space="preserve">C+  </v>
          </cell>
          <cell r="F610">
            <v>60</v>
          </cell>
        </row>
        <row r="611">
          <cell r="B611" t="str">
            <v>B++</v>
          </cell>
          <cell r="C611">
            <v>115</v>
          </cell>
          <cell r="E611" t="str">
            <v xml:space="preserve">C    </v>
          </cell>
          <cell r="F611">
            <v>50</v>
          </cell>
        </row>
        <row r="612">
          <cell r="B612" t="str">
            <v xml:space="preserve">B+  </v>
          </cell>
          <cell r="C612">
            <v>100</v>
          </cell>
          <cell r="E612" t="str">
            <v xml:space="preserve">C-   </v>
          </cell>
          <cell r="F612">
            <v>40</v>
          </cell>
        </row>
        <row r="616">
          <cell r="B616" t="str">
            <v>Company Name:</v>
          </cell>
          <cell r="C616" t="str">
            <v>XYZ Sample</v>
          </cell>
          <cell r="J616" t="str">
            <v>Currency:</v>
          </cell>
          <cell r="K616" t="str">
            <v>US Dollars</v>
          </cell>
          <cell r="P616" t="str">
            <v>Page 25</v>
          </cell>
        </row>
        <row r="617">
          <cell r="B617" t="str">
            <v>AMB Number:</v>
          </cell>
          <cell r="C617" t="str">
            <v>99999</v>
          </cell>
          <cell r="J617" t="str">
            <v>Denomination:</v>
          </cell>
          <cell r="K617" t="str">
            <v>(000)s</v>
          </cell>
        </row>
        <row r="618">
          <cell r="B618" t="str">
            <v>Analyst:</v>
          </cell>
          <cell r="C618" t="str">
            <v xml:space="preserve"> </v>
          </cell>
        </row>
        <row r="620">
          <cell r="B620" t="str">
            <v>NET REQUIRED CAPITAL:</v>
          </cell>
        </row>
        <row r="621">
          <cell r="F621" t="str">
            <v>Asset Risk:</v>
          </cell>
          <cell r="L621">
            <v>40908</v>
          </cell>
          <cell r="M621" t="str">
            <v>% of GRC</v>
          </cell>
        </row>
        <row r="622">
          <cell r="B622">
            <v>1</v>
          </cell>
          <cell r="F622" t="str">
            <v>(B1)</v>
          </cell>
          <cell r="G622" t="str">
            <v>Fixed Income Securities Risk (Page 26)</v>
          </cell>
          <cell r="L622">
            <v>0</v>
          </cell>
          <cell r="M622">
            <v>0</v>
          </cell>
        </row>
        <row r="623">
          <cell r="B623">
            <v>2</v>
          </cell>
          <cell r="F623" t="str">
            <v>(B2)</v>
          </cell>
          <cell r="G623" t="str">
            <v>Equity Securities Risk (Page 26)</v>
          </cell>
          <cell r="L623">
            <v>0</v>
          </cell>
          <cell r="M623">
            <v>0</v>
          </cell>
        </row>
        <row r="624">
          <cell r="B624">
            <v>3</v>
          </cell>
          <cell r="I624" t="str">
            <v>Subtotal (B1 + B2)</v>
          </cell>
          <cell r="L624">
            <v>0</v>
          </cell>
          <cell r="M624">
            <v>0</v>
          </cell>
        </row>
        <row r="625">
          <cell r="B625">
            <v>4</v>
          </cell>
          <cell r="F625" t="str">
            <v>(B3)</v>
          </cell>
          <cell r="G625" t="str">
            <v>Interest Rate Risk (Page 27)</v>
          </cell>
          <cell r="L625">
            <v>0</v>
          </cell>
          <cell r="M625">
            <v>0</v>
          </cell>
        </row>
        <row r="626">
          <cell r="B626">
            <v>5</v>
          </cell>
          <cell r="I626" t="str">
            <v>Total Investment Risk (B1 + B2 +B3)</v>
          </cell>
          <cell r="L626">
            <v>0</v>
          </cell>
          <cell r="M626">
            <v>0</v>
          </cell>
        </row>
        <row r="627">
          <cell r="B627">
            <v>6</v>
          </cell>
          <cell r="F627" t="str">
            <v>(B4)</v>
          </cell>
          <cell r="G627" t="str">
            <v>Credit Risk (Page 28)</v>
          </cell>
          <cell r="L627">
            <v>0</v>
          </cell>
          <cell r="M627">
            <v>0</v>
          </cell>
        </row>
        <row r="628">
          <cell r="B628">
            <v>7</v>
          </cell>
          <cell r="I628" t="str">
            <v>Total Asset Risk (B1 + B2 + B3 + B4)</v>
          </cell>
          <cell r="L628">
            <v>0</v>
          </cell>
          <cell r="M628">
            <v>0</v>
          </cell>
        </row>
        <row r="630">
          <cell r="F630" t="str">
            <v>Underwriting Risk</v>
          </cell>
        </row>
        <row r="631">
          <cell r="J631" t="str">
            <v>P/C</v>
          </cell>
          <cell r="K631" t="str">
            <v>L/H</v>
          </cell>
          <cell r="L631" t="str">
            <v>Combined</v>
          </cell>
        </row>
        <row r="632">
          <cell r="B632">
            <v>8</v>
          </cell>
          <cell r="F632" t="str">
            <v>(B5)</v>
          </cell>
          <cell r="G632" t="str">
            <v>Net Loss and LAE Reserve Risk (Pages 29 &amp; 30)</v>
          </cell>
          <cell r="J632">
            <v>0</v>
          </cell>
          <cell r="K632">
            <v>0</v>
          </cell>
          <cell r="L632">
            <v>0</v>
          </cell>
          <cell r="M632">
            <v>0</v>
          </cell>
        </row>
        <row r="633">
          <cell r="B633">
            <v>9</v>
          </cell>
          <cell r="F633" t="str">
            <v>(B6)</v>
          </cell>
          <cell r="G633" t="str">
            <v>Net Premium Risk (Page 31)</v>
          </cell>
          <cell r="J633">
            <v>0</v>
          </cell>
          <cell r="K633">
            <v>0</v>
          </cell>
          <cell r="L633">
            <v>0</v>
          </cell>
          <cell r="M633">
            <v>0</v>
          </cell>
        </row>
        <row r="634">
          <cell r="B634">
            <v>10</v>
          </cell>
          <cell r="I634" t="str">
            <v>Total Underwriting Risk (B5 + B6)</v>
          </cell>
          <cell r="L634">
            <v>0</v>
          </cell>
          <cell r="M634">
            <v>0</v>
          </cell>
        </row>
        <row r="635">
          <cell r="B635">
            <v>11</v>
          </cell>
          <cell r="F635" t="str">
            <v>(B7)</v>
          </cell>
          <cell r="G635" t="str">
            <v>Business Risk (Page 32)</v>
          </cell>
          <cell r="L635">
            <v>0</v>
          </cell>
          <cell r="M635">
            <v>0</v>
          </cell>
        </row>
        <row r="636">
          <cell r="B636">
            <v>12</v>
          </cell>
          <cell r="G636" t="str">
            <v xml:space="preserve">       Gross Required Capital (GRC)  (B1 + B2 + B3 + B4 + B5 + B6 + B7 + B8)</v>
          </cell>
          <cell r="L636">
            <v>0</v>
          </cell>
          <cell r="M636">
            <v>0</v>
          </cell>
        </row>
        <row r="637">
          <cell r="B637">
            <v>13</v>
          </cell>
          <cell r="G637" t="str">
            <v xml:space="preserve">        Less: Covariance Adjustment</v>
          </cell>
          <cell r="L637">
            <v>0</v>
          </cell>
          <cell r="M637">
            <v>0</v>
          </cell>
        </row>
        <row r="638">
          <cell r="B638">
            <v>14</v>
          </cell>
          <cell r="G638" t="str">
            <v xml:space="preserve">     Net Required Capital</v>
          </cell>
          <cell r="L638">
            <v>0</v>
          </cell>
          <cell r="M638">
            <v>0</v>
          </cell>
        </row>
        <row r="641">
          <cell r="B641" t="str">
            <v>Adjusted Surplus Recap (APHS):</v>
          </cell>
          <cell r="J641">
            <v>40908</v>
          </cell>
        </row>
        <row r="642">
          <cell r="J642" t="str">
            <v>Baseline</v>
          </cell>
          <cell r="K642" t="str">
            <v>Adjustment</v>
          </cell>
          <cell r="L642" t="str">
            <v>Tax Adjustment</v>
          </cell>
          <cell r="M642" t="str">
            <v>Total</v>
          </cell>
          <cell r="N642" t="str">
            <v>Explanation of Adjustments</v>
          </cell>
        </row>
        <row r="643">
          <cell r="B643">
            <v>15</v>
          </cell>
          <cell r="C643" t="str">
            <v>Reported Surplus 1)</v>
          </cell>
          <cell r="J643">
            <v>0</v>
          </cell>
          <cell r="K643">
            <v>0</v>
          </cell>
          <cell r="L643" t="str">
            <v>N/A</v>
          </cell>
          <cell r="M643">
            <v>0</v>
          </cell>
          <cell r="N643" t="str">
            <v xml:space="preserve"> </v>
          </cell>
        </row>
        <row r="644">
          <cell r="B644">
            <v>16</v>
          </cell>
          <cell r="C644" t="str">
            <v>Capital Contribution</v>
          </cell>
          <cell r="J644">
            <v>0</v>
          </cell>
          <cell r="K644">
            <v>0</v>
          </cell>
          <cell r="L644" t="str">
            <v>N/A</v>
          </cell>
          <cell r="M644">
            <v>0</v>
          </cell>
          <cell r="N644" t="str">
            <v xml:space="preserve"> </v>
          </cell>
        </row>
        <row r="645">
          <cell r="B645">
            <v>17</v>
          </cell>
          <cell r="C645" t="str">
            <v>Pro Forma Reported PHS</v>
          </cell>
          <cell r="J645">
            <v>0</v>
          </cell>
          <cell r="K645">
            <v>0</v>
          </cell>
          <cell r="L645" t="str">
            <v>N/A</v>
          </cell>
          <cell r="M645">
            <v>0</v>
          </cell>
        </row>
        <row r="647">
          <cell r="B647">
            <v>18</v>
          </cell>
          <cell r="D647" t="str">
            <v>Liquidity Reserves (French Accntng)</v>
          </cell>
          <cell r="J647">
            <v>0</v>
          </cell>
          <cell r="K647">
            <v>0</v>
          </cell>
          <cell r="L647">
            <v>0</v>
          </cell>
          <cell r="M647">
            <v>0</v>
          </cell>
          <cell r="N647" t="str">
            <v xml:space="preserve"> </v>
          </cell>
        </row>
        <row r="648">
          <cell r="B648">
            <v>19</v>
          </cell>
          <cell r="D648" t="str">
            <v>Equalization Reserves (German Accntng)</v>
          </cell>
          <cell r="J648">
            <v>0</v>
          </cell>
          <cell r="K648">
            <v>0</v>
          </cell>
          <cell r="L648">
            <v>0</v>
          </cell>
          <cell r="M648">
            <v>0</v>
          </cell>
          <cell r="N648" t="str">
            <v xml:space="preserve"> </v>
          </cell>
        </row>
        <row r="649">
          <cell r="B649">
            <v>20</v>
          </cell>
          <cell r="D649" t="str">
            <v>Rückstellung for Beitragsrückerstattung (German L/H Bonus Reserves)</v>
          </cell>
          <cell r="J649">
            <v>0</v>
          </cell>
          <cell r="K649">
            <v>0</v>
          </cell>
          <cell r="L649" t="str">
            <v>N/A</v>
          </cell>
          <cell r="M649">
            <v>0</v>
          </cell>
          <cell r="N649" t="str">
            <v xml:space="preserve"> </v>
          </cell>
        </row>
        <row r="650">
          <cell r="B650">
            <v>21</v>
          </cell>
          <cell r="D650" t="str">
            <v>Contingency Reserves (French or Swiss Accntng)</v>
          </cell>
          <cell r="J650">
            <v>0</v>
          </cell>
          <cell r="K650">
            <v>0</v>
          </cell>
          <cell r="L650">
            <v>0</v>
          </cell>
          <cell r="M650">
            <v>0</v>
          </cell>
          <cell r="N650" t="str">
            <v xml:space="preserve"> </v>
          </cell>
        </row>
        <row r="651">
          <cell r="B651">
            <v>22</v>
          </cell>
          <cell r="D651" t="str">
            <v>DAC Equity (Statutory Accounting,HGB) PC Only</v>
          </cell>
          <cell r="J651">
            <v>0</v>
          </cell>
          <cell r="K651">
            <v>0</v>
          </cell>
          <cell r="L651">
            <v>0</v>
          </cell>
          <cell r="M651">
            <v>0</v>
          </cell>
          <cell r="N651" t="str">
            <v xml:space="preserve"> </v>
          </cell>
        </row>
        <row r="652">
          <cell r="B652">
            <v>23</v>
          </cell>
          <cell r="D652" t="str">
            <v>Loss Reserve Equity</v>
          </cell>
          <cell r="J652">
            <v>0</v>
          </cell>
          <cell r="K652">
            <v>0</v>
          </cell>
          <cell r="L652">
            <v>0</v>
          </cell>
          <cell r="M652">
            <v>0</v>
          </cell>
          <cell r="N652" t="str">
            <v xml:space="preserve"> </v>
          </cell>
        </row>
        <row r="653">
          <cell r="B653">
            <v>24</v>
          </cell>
          <cell r="D653" t="str">
            <v xml:space="preserve">Convertible Bond Equity </v>
          </cell>
          <cell r="J653">
            <v>0</v>
          </cell>
          <cell r="K653">
            <v>0</v>
          </cell>
          <cell r="L653" t="str">
            <v>N/A</v>
          </cell>
          <cell r="M653">
            <v>0</v>
          </cell>
          <cell r="N653" t="str">
            <v xml:space="preserve"> </v>
          </cell>
        </row>
        <row r="654">
          <cell r="B654">
            <v>25</v>
          </cell>
          <cell r="D654" t="str">
            <v xml:space="preserve">Asset Equity - Affiliates and Participations </v>
          </cell>
          <cell r="J654">
            <v>0</v>
          </cell>
          <cell r="K654">
            <v>0</v>
          </cell>
          <cell r="L654">
            <v>0</v>
          </cell>
          <cell r="M654">
            <v>0</v>
          </cell>
          <cell r="N654" t="str">
            <v xml:space="preserve"> </v>
          </cell>
        </row>
        <row r="655">
          <cell r="B655">
            <v>26</v>
          </cell>
          <cell r="D655" t="str">
            <v>Asset Equity - Bonds (Non-Affiliated)</v>
          </cell>
          <cell r="J655">
            <v>0</v>
          </cell>
          <cell r="K655">
            <v>0</v>
          </cell>
          <cell r="L655">
            <v>0</v>
          </cell>
          <cell r="M655">
            <v>0</v>
          </cell>
          <cell r="N655" t="str">
            <v xml:space="preserve"> </v>
          </cell>
        </row>
        <row r="656">
          <cell r="B656">
            <v>27</v>
          </cell>
          <cell r="D656" t="str">
            <v>Asset Equity - Equity (Non-Affiliated)</v>
          </cell>
          <cell r="J656">
            <v>0</v>
          </cell>
          <cell r="K656">
            <v>0</v>
          </cell>
          <cell r="L656">
            <v>0</v>
          </cell>
          <cell r="M656">
            <v>0</v>
          </cell>
          <cell r="N656" t="str">
            <v xml:space="preserve"> </v>
          </cell>
        </row>
        <row r="657">
          <cell r="B657">
            <v>28</v>
          </cell>
          <cell r="D657" t="str">
            <v xml:space="preserve">Asset Equity - Real Estate </v>
          </cell>
          <cell r="J657">
            <v>0</v>
          </cell>
          <cell r="K657">
            <v>0</v>
          </cell>
          <cell r="L657">
            <v>0</v>
          </cell>
          <cell r="M657">
            <v>0</v>
          </cell>
          <cell r="N657" t="str">
            <v xml:space="preserve"> </v>
          </cell>
        </row>
        <row r="658">
          <cell r="B658">
            <v>29</v>
          </cell>
          <cell r="D658" t="str">
            <v>Asset Equity - Other</v>
          </cell>
          <cell r="J658">
            <v>0</v>
          </cell>
          <cell r="K658">
            <v>0</v>
          </cell>
          <cell r="L658">
            <v>0</v>
          </cell>
          <cell r="M658">
            <v>0</v>
          </cell>
          <cell r="N658" t="str">
            <v xml:space="preserve"> </v>
          </cell>
        </row>
        <row r="659">
          <cell r="B659">
            <v>30</v>
          </cell>
          <cell r="D659" t="str">
            <v>Other Taxable Adjustments</v>
          </cell>
          <cell r="J659">
            <v>0</v>
          </cell>
          <cell r="K659">
            <v>0</v>
          </cell>
          <cell r="L659">
            <v>0</v>
          </cell>
          <cell r="M659">
            <v>0</v>
          </cell>
          <cell r="N659" t="str">
            <v xml:space="preserve"> </v>
          </cell>
        </row>
        <row r="660">
          <cell r="B660">
            <v>31</v>
          </cell>
          <cell r="D660" t="str">
            <v>Other NON-Taxable Adjustments (i.e. minority interests, etc)</v>
          </cell>
          <cell r="J660">
            <v>0</v>
          </cell>
          <cell r="K660">
            <v>0</v>
          </cell>
          <cell r="L660" t="str">
            <v>N/A</v>
          </cell>
          <cell r="M660">
            <v>0</v>
          </cell>
          <cell r="N660" t="str">
            <v xml:space="preserve"> </v>
          </cell>
        </row>
        <row r="661">
          <cell r="B661">
            <v>32</v>
          </cell>
          <cell r="E661" t="str">
            <v>Sub-total</v>
          </cell>
          <cell r="J661">
            <v>0</v>
          </cell>
          <cell r="K661">
            <v>0</v>
          </cell>
          <cell r="L661">
            <v>0</v>
          </cell>
          <cell r="M661">
            <v>0</v>
          </cell>
        </row>
        <row r="663">
          <cell r="B663">
            <v>33</v>
          </cell>
          <cell r="D663" t="str">
            <v xml:space="preserve">Intangible Assets (Goodwill + PVFP) </v>
          </cell>
          <cell r="J663">
            <v>0</v>
          </cell>
          <cell r="K663">
            <v>0</v>
          </cell>
          <cell r="L663" t="str">
            <v>N/A</v>
          </cell>
          <cell r="M663">
            <v>0</v>
          </cell>
          <cell r="N663" t="str">
            <v xml:space="preserve"> </v>
          </cell>
        </row>
        <row r="664">
          <cell r="B664">
            <v>34</v>
          </cell>
          <cell r="D664" t="str">
            <v>Recent Loss - Net - (After-Taxes and Reinsurance)</v>
          </cell>
          <cell r="J664">
            <v>0</v>
          </cell>
          <cell r="K664">
            <v>0</v>
          </cell>
          <cell r="L664" t="str">
            <v>N/A</v>
          </cell>
          <cell r="M664">
            <v>0</v>
          </cell>
          <cell r="N664" t="str">
            <v xml:space="preserve"> </v>
          </cell>
        </row>
        <row r="665">
          <cell r="B665">
            <v>35</v>
          </cell>
          <cell r="D665" t="str">
            <v>Net Catastrophe PML (After-Taxes and Reinsurance)</v>
          </cell>
          <cell r="J665">
            <v>0</v>
          </cell>
          <cell r="K665">
            <v>0</v>
          </cell>
          <cell r="L665">
            <v>0</v>
          </cell>
          <cell r="M665">
            <v>0</v>
          </cell>
          <cell r="N665" t="str">
            <v xml:space="preserve"> </v>
          </cell>
        </row>
        <row r="666">
          <cell r="B666">
            <v>36</v>
          </cell>
          <cell r="D666" t="str">
            <v>Unearned Premium Capital Charge (P/C Only)</v>
          </cell>
          <cell r="J666">
            <v>0</v>
          </cell>
          <cell r="K666">
            <v>0</v>
          </cell>
          <cell r="L666" t="str">
            <v>N/A</v>
          </cell>
          <cell r="M666">
            <v>0</v>
          </cell>
          <cell r="N666" t="str">
            <v xml:space="preserve"> </v>
          </cell>
        </row>
        <row r="667">
          <cell r="B667">
            <v>37</v>
          </cell>
          <cell r="D667" t="str">
            <v>DAC Charge under GAAP (Life Only)</v>
          </cell>
          <cell r="H667" t="str">
            <v>% Charge</v>
          </cell>
          <cell r="I667">
            <v>1</v>
          </cell>
          <cell r="J667">
            <v>0</v>
          </cell>
          <cell r="K667">
            <v>0</v>
          </cell>
          <cell r="L667" t="str">
            <v>N/A</v>
          </cell>
          <cell r="M667">
            <v>0</v>
          </cell>
          <cell r="N667" t="str">
            <v xml:space="preserve"> </v>
          </cell>
        </row>
        <row r="668">
          <cell r="B668">
            <v>38</v>
          </cell>
          <cell r="D668" t="str">
            <v>Reduction to DAC Equity due to high Loss Ratio(P/C Only)</v>
          </cell>
          <cell r="J668">
            <v>0</v>
          </cell>
          <cell r="K668">
            <v>0</v>
          </cell>
          <cell r="L668">
            <v>0</v>
          </cell>
          <cell r="M668">
            <v>0</v>
          </cell>
          <cell r="N668" t="str">
            <v xml:space="preserve"> </v>
          </cell>
        </row>
        <row r="669">
          <cell r="B669">
            <v>39</v>
          </cell>
          <cell r="D669" t="str">
            <v>Future Dividends</v>
          </cell>
          <cell r="J669">
            <v>0</v>
          </cell>
          <cell r="K669">
            <v>0</v>
          </cell>
          <cell r="L669" t="str">
            <v>N/A</v>
          </cell>
          <cell r="M669">
            <v>0</v>
          </cell>
          <cell r="N669" t="str">
            <v xml:space="preserve"> </v>
          </cell>
        </row>
        <row r="670">
          <cell r="B670">
            <v>40</v>
          </cell>
          <cell r="D670" t="str">
            <v>Future Losses (D) (Defferred Taxes)</v>
          </cell>
          <cell r="J670">
            <v>0</v>
          </cell>
          <cell r="K670">
            <v>0</v>
          </cell>
          <cell r="L670" t="str">
            <v>N/A</v>
          </cell>
          <cell r="M670">
            <v>0</v>
          </cell>
          <cell r="N670" t="str">
            <v xml:space="preserve"> </v>
          </cell>
        </row>
        <row r="671">
          <cell r="B671">
            <v>41</v>
          </cell>
          <cell r="D671" t="str">
            <v>Other Taxable Reductions to surplus</v>
          </cell>
          <cell r="J671">
            <v>0</v>
          </cell>
          <cell r="K671">
            <v>0</v>
          </cell>
          <cell r="L671">
            <v>0</v>
          </cell>
          <cell r="M671">
            <v>0</v>
          </cell>
          <cell r="N671" t="str">
            <v xml:space="preserve"> </v>
          </cell>
        </row>
        <row r="673">
          <cell r="B673">
            <v>42</v>
          </cell>
          <cell r="C673" t="str">
            <v>Adjusted Surplus (APHS)</v>
          </cell>
          <cell r="J673">
            <v>0</v>
          </cell>
          <cell r="K673">
            <v>0</v>
          </cell>
          <cell r="L673">
            <v>0</v>
          </cell>
          <cell r="M673">
            <v>0</v>
          </cell>
        </row>
        <row r="675">
          <cell r="B675">
            <v>43</v>
          </cell>
          <cell r="G675" t="str">
            <v>(A)</v>
          </cell>
          <cell r="H675" t="str">
            <v>Calculated APHS/NRC</v>
          </cell>
          <cell r="M675">
            <v>0</v>
          </cell>
          <cell r="N675" t="str">
            <v>standard</v>
          </cell>
        </row>
        <row r="677">
          <cell r="B677" t="str">
            <v xml:space="preserve">    Implied Balance Sheet Strength - BCAR Guidelines:</v>
          </cell>
        </row>
        <row r="678">
          <cell r="B678" t="str">
            <v>A++</v>
          </cell>
          <cell r="C678">
            <v>175</v>
          </cell>
          <cell r="E678" t="str">
            <v xml:space="preserve">B    </v>
          </cell>
          <cell r="F678">
            <v>90</v>
          </cell>
          <cell r="G678" t="str">
            <v>Please remember that the BCAR result should be viewed in a flexible light, since a company's capitalization is only a portion of the company's overall makeup and only one of the tools available to AMB analysts.  A company's market profile, country risk, o</v>
          </cell>
        </row>
        <row r="679">
          <cell r="B679" t="str">
            <v xml:space="preserve">A+  </v>
          </cell>
          <cell r="C679">
            <v>160</v>
          </cell>
          <cell r="E679" t="str">
            <v xml:space="preserve">B-   </v>
          </cell>
          <cell r="F679">
            <v>80</v>
          </cell>
        </row>
        <row r="680">
          <cell r="B680" t="str">
            <v xml:space="preserve">A    </v>
          </cell>
          <cell r="C680">
            <v>145</v>
          </cell>
          <cell r="E680" t="str">
            <v>C++</v>
          </cell>
          <cell r="F680">
            <v>70</v>
          </cell>
        </row>
        <row r="681">
          <cell r="B681" t="str">
            <v xml:space="preserve">A-   </v>
          </cell>
          <cell r="C681">
            <v>130</v>
          </cell>
          <cell r="E681" t="str">
            <v xml:space="preserve">C+  </v>
          </cell>
          <cell r="F681">
            <v>60</v>
          </cell>
        </row>
        <row r="682">
          <cell r="B682" t="str">
            <v>B++</v>
          </cell>
          <cell r="C682">
            <v>115</v>
          </cell>
          <cell r="E682" t="str">
            <v xml:space="preserve">C    </v>
          </cell>
          <cell r="F682">
            <v>50</v>
          </cell>
        </row>
        <row r="683">
          <cell r="B683" t="str">
            <v xml:space="preserve">B+  </v>
          </cell>
          <cell r="C683">
            <v>100</v>
          </cell>
          <cell r="E683" t="str">
            <v xml:space="preserve">C-   </v>
          </cell>
          <cell r="F683">
            <v>40</v>
          </cell>
        </row>
        <row r="687">
          <cell r="B687" t="str">
            <v>Company Name:</v>
          </cell>
          <cell r="C687" t="str">
            <v>XYZ Sample</v>
          </cell>
          <cell r="J687" t="str">
            <v>Currency:</v>
          </cell>
          <cell r="K687" t="str">
            <v>US Dollars</v>
          </cell>
          <cell r="P687" t="str">
            <v>Page 33</v>
          </cell>
        </row>
        <row r="688">
          <cell r="B688" t="str">
            <v>AMB Number:</v>
          </cell>
          <cell r="C688" t="str">
            <v>99999</v>
          </cell>
          <cell r="J688" t="str">
            <v>Denomination:</v>
          </cell>
          <cell r="K688" t="str">
            <v>(000)s</v>
          </cell>
        </row>
        <row r="689">
          <cell r="B689" t="str">
            <v>Analyst:</v>
          </cell>
          <cell r="C689" t="str">
            <v xml:space="preserve"> </v>
          </cell>
        </row>
        <row r="691">
          <cell r="B691" t="str">
            <v>NET REQUIRED CAPITAL:</v>
          </cell>
        </row>
        <row r="692">
          <cell r="F692" t="str">
            <v>Asset Risk:</v>
          </cell>
          <cell r="L692">
            <v>41274</v>
          </cell>
          <cell r="M692" t="str">
            <v>% of GRC</v>
          </cell>
        </row>
        <row r="693">
          <cell r="B693">
            <v>1</v>
          </cell>
          <cell r="F693" t="str">
            <v>(B1)</v>
          </cell>
          <cell r="G693" t="str">
            <v>Fixed Income Securities Risk (Page 34)</v>
          </cell>
          <cell r="L693">
            <v>0</v>
          </cell>
          <cell r="M693">
            <v>0</v>
          </cell>
        </row>
        <row r="694">
          <cell r="B694">
            <v>2</v>
          </cell>
          <cell r="F694" t="str">
            <v>(B2)</v>
          </cell>
          <cell r="G694" t="str">
            <v>Equity Securities Risk (Page 34)</v>
          </cell>
          <cell r="L694">
            <v>0</v>
          </cell>
          <cell r="M694">
            <v>0</v>
          </cell>
        </row>
        <row r="695">
          <cell r="B695">
            <v>3</v>
          </cell>
          <cell r="I695" t="str">
            <v>Subtotal (B1 + B2)</v>
          </cell>
          <cell r="L695">
            <v>0</v>
          </cell>
          <cell r="M695">
            <v>0</v>
          </cell>
        </row>
        <row r="696">
          <cell r="B696">
            <v>4</v>
          </cell>
          <cell r="F696" t="str">
            <v>(B3)</v>
          </cell>
          <cell r="G696" t="str">
            <v>Interest Rate Risk (Page 35)</v>
          </cell>
          <cell r="L696">
            <v>0</v>
          </cell>
          <cell r="M696">
            <v>0</v>
          </cell>
        </row>
        <row r="697">
          <cell r="B697">
            <v>5</v>
          </cell>
          <cell r="I697" t="str">
            <v>Total Investment Risk (B1 + B2 +B3)</v>
          </cell>
          <cell r="L697">
            <v>0</v>
          </cell>
          <cell r="M697">
            <v>0</v>
          </cell>
        </row>
        <row r="698">
          <cell r="B698">
            <v>6</v>
          </cell>
          <cell r="F698" t="str">
            <v>(B4)</v>
          </cell>
          <cell r="G698" t="str">
            <v>Credit Risk (Page 36)</v>
          </cell>
          <cell r="L698">
            <v>0</v>
          </cell>
          <cell r="M698">
            <v>0</v>
          </cell>
        </row>
        <row r="699">
          <cell r="B699">
            <v>7</v>
          </cell>
          <cell r="I699" t="str">
            <v>Total Asset Risk (B1 + B2 + B3 + B4)</v>
          </cell>
          <cell r="L699">
            <v>0</v>
          </cell>
          <cell r="M699">
            <v>0</v>
          </cell>
        </row>
        <row r="701">
          <cell r="F701" t="str">
            <v>Underwriting Risk</v>
          </cell>
        </row>
        <row r="702">
          <cell r="J702" t="str">
            <v>P/C</v>
          </cell>
          <cell r="K702" t="str">
            <v>L/H</v>
          </cell>
          <cell r="L702" t="str">
            <v>Combined</v>
          </cell>
        </row>
        <row r="703">
          <cell r="B703">
            <v>8</v>
          </cell>
          <cell r="F703" t="str">
            <v>(B5)</v>
          </cell>
          <cell r="G703" t="str">
            <v>Net Loss and LAE Reserve Risk (Pages 37 &amp; 38)</v>
          </cell>
          <cell r="J703">
            <v>0</v>
          </cell>
          <cell r="K703">
            <v>0</v>
          </cell>
          <cell r="L703">
            <v>0</v>
          </cell>
          <cell r="M703">
            <v>0</v>
          </cell>
        </row>
        <row r="704">
          <cell r="B704">
            <v>9</v>
          </cell>
          <cell r="F704" t="str">
            <v>(B6)</v>
          </cell>
          <cell r="G704" t="str">
            <v>Net Premium Risk (Page 39)</v>
          </cell>
          <cell r="J704">
            <v>0</v>
          </cell>
          <cell r="K704">
            <v>0</v>
          </cell>
          <cell r="L704">
            <v>0</v>
          </cell>
          <cell r="M704">
            <v>0</v>
          </cell>
        </row>
        <row r="705">
          <cell r="B705">
            <v>10</v>
          </cell>
          <cell r="I705" t="str">
            <v>Total Underwriting Risk (B5 + B6)</v>
          </cell>
          <cell r="L705">
            <v>0</v>
          </cell>
          <cell r="M705">
            <v>0</v>
          </cell>
        </row>
        <row r="706">
          <cell r="B706">
            <v>11</v>
          </cell>
          <cell r="F706" t="str">
            <v>(B7)</v>
          </cell>
          <cell r="G706" t="str">
            <v>Business Risk (Page 40)</v>
          </cell>
          <cell r="L706">
            <v>0</v>
          </cell>
          <cell r="M706">
            <v>0</v>
          </cell>
        </row>
        <row r="707">
          <cell r="B707">
            <v>12</v>
          </cell>
          <cell r="G707" t="str">
            <v xml:space="preserve">       Gross Required Capital (GRC)  (B1 + B2 + B3 + B4 + B5 + B6 + B7 + B8)</v>
          </cell>
          <cell r="L707">
            <v>0</v>
          </cell>
          <cell r="M707">
            <v>0</v>
          </cell>
        </row>
        <row r="708">
          <cell r="B708">
            <v>13</v>
          </cell>
          <cell r="G708" t="str">
            <v xml:space="preserve">        Less: Covariance Adjustment</v>
          </cell>
          <cell r="L708">
            <v>0</v>
          </cell>
          <cell r="M708">
            <v>0</v>
          </cell>
        </row>
        <row r="709">
          <cell r="B709">
            <v>14</v>
          </cell>
          <cell r="G709" t="str">
            <v xml:space="preserve">     Net Required Capital</v>
          </cell>
          <cell r="L709">
            <v>0</v>
          </cell>
          <cell r="M709">
            <v>0</v>
          </cell>
        </row>
        <row r="712">
          <cell r="B712" t="str">
            <v>Adjusted Surplus Recap (APHS):</v>
          </cell>
          <cell r="J712">
            <v>41274</v>
          </cell>
        </row>
        <row r="713">
          <cell r="J713" t="str">
            <v>Baseline</v>
          </cell>
          <cell r="K713" t="str">
            <v>Adjustment</v>
          </cell>
          <cell r="L713" t="str">
            <v>Tax Adjustment</v>
          </cell>
          <cell r="M713" t="str">
            <v>Total</v>
          </cell>
          <cell r="N713" t="str">
            <v>Explanation of Adjustments</v>
          </cell>
        </row>
        <row r="714">
          <cell r="B714">
            <v>15</v>
          </cell>
          <cell r="C714" t="str">
            <v>Reported Surplus 1)</v>
          </cell>
          <cell r="J714">
            <v>0</v>
          </cell>
          <cell r="K714">
            <v>0</v>
          </cell>
          <cell r="L714" t="str">
            <v>N/A</v>
          </cell>
          <cell r="M714">
            <v>0</v>
          </cell>
          <cell r="N714" t="str">
            <v xml:space="preserve"> </v>
          </cell>
        </row>
        <row r="715">
          <cell r="B715">
            <v>16</v>
          </cell>
          <cell r="C715" t="str">
            <v>Capital Contribution</v>
          </cell>
          <cell r="J715">
            <v>0</v>
          </cell>
          <cell r="K715">
            <v>0</v>
          </cell>
          <cell r="L715" t="str">
            <v>N/A</v>
          </cell>
          <cell r="M715">
            <v>0</v>
          </cell>
          <cell r="N715" t="str">
            <v xml:space="preserve"> </v>
          </cell>
        </row>
        <row r="716">
          <cell r="B716">
            <v>17</v>
          </cell>
          <cell r="C716" t="str">
            <v>Pro Forma Reported PHS</v>
          </cell>
          <cell r="J716">
            <v>0</v>
          </cell>
          <cell r="K716">
            <v>0</v>
          </cell>
          <cell r="L716" t="str">
            <v>N/A</v>
          </cell>
          <cell r="M716">
            <v>0</v>
          </cell>
        </row>
        <row r="718">
          <cell r="B718">
            <v>18</v>
          </cell>
          <cell r="D718" t="str">
            <v>Liquidity Reserves (French Accntng)</v>
          </cell>
          <cell r="J718">
            <v>0</v>
          </cell>
          <cell r="K718">
            <v>0</v>
          </cell>
          <cell r="L718">
            <v>0</v>
          </cell>
          <cell r="M718">
            <v>0</v>
          </cell>
          <cell r="N718" t="str">
            <v xml:space="preserve"> </v>
          </cell>
        </row>
        <row r="719">
          <cell r="B719">
            <v>19</v>
          </cell>
          <cell r="D719" t="str">
            <v>Equalization Reserves (German Accntng)</v>
          </cell>
          <cell r="J719">
            <v>0</v>
          </cell>
          <cell r="K719">
            <v>0</v>
          </cell>
          <cell r="L719">
            <v>0</v>
          </cell>
          <cell r="M719">
            <v>0</v>
          </cell>
          <cell r="N719" t="str">
            <v xml:space="preserve"> </v>
          </cell>
        </row>
        <row r="720">
          <cell r="B720">
            <v>20</v>
          </cell>
          <cell r="D720" t="str">
            <v>Rückstellung for Beitragsrückerstattung (German L/H Bonus Reserves)</v>
          </cell>
          <cell r="J720">
            <v>0</v>
          </cell>
          <cell r="K720">
            <v>0</v>
          </cell>
          <cell r="L720" t="str">
            <v>N/A</v>
          </cell>
          <cell r="M720">
            <v>0</v>
          </cell>
          <cell r="N720" t="str">
            <v xml:space="preserve"> </v>
          </cell>
        </row>
        <row r="721">
          <cell r="B721">
            <v>21</v>
          </cell>
          <cell r="D721" t="str">
            <v>Contingency Reserves (French or Swiss Accntng)</v>
          </cell>
          <cell r="J721">
            <v>0</v>
          </cell>
          <cell r="K721">
            <v>0</v>
          </cell>
          <cell r="L721">
            <v>0</v>
          </cell>
          <cell r="M721">
            <v>0</v>
          </cell>
          <cell r="N721" t="str">
            <v xml:space="preserve"> </v>
          </cell>
        </row>
        <row r="722">
          <cell r="B722">
            <v>22</v>
          </cell>
          <cell r="D722" t="str">
            <v>DAC Equity (Statutory Accounting,HGB) PC Only</v>
          </cell>
          <cell r="J722">
            <v>0</v>
          </cell>
          <cell r="K722">
            <v>0</v>
          </cell>
          <cell r="L722">
            <v>0</v>
          </cell>
          <cell r="M722">
            <v>0</v>
          </cell>
          <cell r="N722" t="str">
            <v xml:space="preserve"> </v>
          </cell>
        </row>
        <row r="723">
          <cell r="B723">
            <v>23</v>
          </cell>
          <cell r="D723" t="str">
            <v>Loss Reserve Equity</v>
          </cell>
          <cell r="J723">
            <v>0</v>
          </cell>
          <cell r="K723">
            <v>0</v>
          </cell>
          <cell r="L723">
            <v>0</v>
          </cell>
          <cell r="M723">
            <v>0</v>
          </cell>
          <cell r="N723" t="str">
            <v xml:space="preserve"> </v>
          </cell>
        </row>
        <row r="724">
          <cell r="B724">
            <v>24</v>
          </cell>
          <cell r="D724" t="str">
            <v xml:space="preserve">Convertible Bond Equity </v>
          </cell>
          <cell r="J724">
            <v>0</v>
          </cell>
          <cell r="K724">
            <v>0</v>
          </cell>
          <cell r="L724" t="str">
            <v>N/A</v>
          </cell>
          <cell r="M724">
            <v>0</v>
          </cell>
          <cell r="N724" t="str">
            <v xml:space="preserve"> </v>
          </cell>
        </row>
        <row r="725">
          <cell r="B725">
            <v>25</v>
          </cell>
          <cell r="D725" t="str">
            <v xml:space="preserve">Asset Equity - Affiliates and Participations </v>
          </cell>
          <cell r="J725">
            <v>0</v>
          </cell>
          <cell r="K725">
            <v>0</v>
          </cell>
          <cell r="L725">
            <v>0</v>
          </cell>
          <cell r="M725">
            <v>0</v>
          </cell>
          <cell r="N725" t="str">
            <v xml:space="preserve"> </v>
          </cell>
        </row>
        <row r="726">
          <cell r="B726">
            <v>26</v>
          </cell>
          <cell r="D726" t="str">
            <v>Asset Equity - Bonds (Non-Affiliated)</v>
          </cell>
          <cell r="J726">
            <v>0</v>
          </cell>
          <cell r="K726">
            <v>0</v>
          </cell>
          <cell r="L726">
            <v>0</v>
          </cell>
          <cell r="M726">
            <v>0</v>
          </cell>
          <cell r="N726" t="str">
            <v xml:space="preserve"> </v>
          </cell>
        </row>
        <row r="727">
          <cell r="B727">
            <v>27</v>
          </cell>
          <cell r="D727" t="str">
            <v>Asset Equity - Equity (Non-Affiliated)</v>
          </cell>
          <cell r="J727">
            <v>0</v>
          </cell>
          <cell r="K727">
            <v>0</v>
          </cell>
          <cell r="L727">
            <v>0</v>
          </cell>
          <cell r="M727">
            <v>0</v>
          </cell>
          <cell r="N727" t="str">
            <v xml:space="preserve"> </v>
          </cell>
        </row>
        <row r="728">
          <cell r="B728">
            <v>28</v>
          </cell>
          <cell r="D728" t="str">
            <v xml:space="preserve">Asset Equity - Real Estate </v>
          </cell>
          <cell r="J728">
            <v>0</v>
          </cell>
          <cell r="K728">
            <v>0</v>
          </cell>
          <cell r="L728">
            <v>0</v>
          </cell>
          <cell r="M728">
            <v>0</v>
          </cell>
          <cell r="N728" t="str">
            <v xml:space="preserve"> </v>
          </cell>
        </row>
        <row r="729">
          <cell r="B729">
            <v>29</v>
          </cell>
          <cell r="D729" t="str">
            <v>Asset Equity - Other</v>
          </cell>
          <cell r="J729">
            <v>0</v>
          </cell>
          <cell r="K729">
            <v>0</v>
          </cell>
          <cell r="L729">
            <v>0</v>
          </cell>
          <cell r="M729">
            <v>0</v>
          </cell>
          <cell r="N729" t="str">
            <v xml:space="preserve"> </v>
          </cell>
        </row>
        <row r="730">
          <cell r="B730">
            <v>30</v>
          </cell>
          <cell r="D730" t="str">
            <v>Other Taxable Adjustments</v>
          </cell>
          <cell r="J730">
            <v>0</v>
          </cell>
          <cell r="K730">
            <v>0</v>
          </cell>
          <cell r="L730">
            <v>0</v>
          </cell>
          <cell r="M730">
            <v>0</v>
          </cell>
          <cell r="N730" t="str">
            <v xml:space="preserve"> </v>
          </cell>
        </row>
        <row r="731">
          <cell r="B731">
            <v>31</v>
          </cell>
          <cell r="D731" t="str">
            <v>Other NON-Taxable Adjustments (i.e. minority interests, etc)</v>
          </cell>
          <cell r="J731">
            <v>0</v>
          </cell>
          <cell r="K731">
            <v>0</v>
          </cell>
          <cell r="L731" t="str">
            <v>N/A</v>
          </cell>
          <cell r="M731">
            <v>0</v>
          </cell>
          <cell r="N731" t="str">
            <v xml:space="preserve"> </v>
          </cell>
        </row>
        <row r="732">
          <cell r="B732">
            <v>32</v>
          </cell>
          <cell r="E732" t="str">
            <v>Sub-total</v>
          </cell>
          <cell r="J732">
            <v>0</v>
          </cell>
          <cell r="K732">
            <v>0</v>
          </cell>
          <cell r="L732">
            <v>0</v>
          </cell>
          <cell r="M732">
            <v>0</v>
          </cell>
        </row>
        <row r="734">
          <cell r="B734">
            <v>33</v>
          </cell>
          <cell r="D734" t="str">
            <v xml:space="preserve">Intangible Assets (Goodwill + PVFP) </v>
          </cell>
          <cell r="J734">
            <v>0</v>
          </cell>
          <cell r="K734">
            <v>0</v>
          </cell>
          <cell r="L734" t="str">
            <v>N/A</v>
          </cell>
          <cell r="M734">
            <v>0</v>
          </cell>
          <cell r="N734" t="str">
            <v xml:space="preserve"> </v>
          </cell>
        </row>
        <row r="735">
          <cell r="B735">
            <v>34</v>
          </cell>
          <cell r="D735" t="str">
            <v>Recent Loss - Net - (After-Taxes and Reinsurance)</v>
          </cell>
          <cell r="J735">
            <v>0</v>
          </cell>
          <cell r="K735">
            <v>0</v>
          </cell>
          <cell r="L735" t="str">
            <v>N/A</v>
          </cell>
          <cell r="M735">
            <v>0</v>
          </cell>
          <cell r="N735" t="str">
            <v xml:space="preserve"> </v>
          </cell>
        </row>
        <row r="736">
          <cell r="B736">
            <v>35</v>
          </cell>
          <cell r="D736" t="str">
            <v>Net Catastrophe PML (After-Taxes and Reinsurance)</v>
          </cell>
          <cell r="J736">
            <v>0</v>
          </cell>
          <cell r="K736">
            <v>0</v>
          </cell>
          <cell r="L736">
            <v>0</v>
          </cell>
          <cell r="M736">
            <v>0</v>
          </cell>
          <cell r="N736" t="str">
            <v xml:space="preserve"> </v>
          </cell>
        </row>
        <row r="737">
          <cell r="B737">
            <v>36</v>
          </cell>
          <cell r="D737" t="str">
            <v>Unearned Premium Capital Charge (P/C Only)</v>
          </cell>
          <cell r="J737">
            <v>0</v>
          </cell>
          <cell r="K737">
            <v>0</v>
          </cell>
          <cell r="L737" t="str">
            <v>N/A</v>
          </cell>
          <cell r="M737">
            <v>0</v>
          </cell>
          <cell r="N737" t="str">
            <v xml:space="preserve"> </v>
          </cell>
        </row>
        <row r="738">
          <cell r="B738">
            <v>37</v>
          </cell>
          <cell r="D738" t="str">
            <v>DAC Charge under GAAP (Life Only)</v>
          </cell>
          <cell r="H738" t="str">
            <v>% Charge</v>
          </cell>
          <cell r="I738">
            <v>1</v>
          </cell>
          <cell r="J738">
            <v>0</v>
          </cell>
          <cell r="K738">
            <v>0</v>
          </cell>
          <cell r="L738" t="str">
            <v>N/A</v>
          </cell>
          <cell r="M738">
            <v>0</v>
          </cell>
          <cell r="N738" t="str">
            <v xml:space="preserve"> </v>
          </cell>
        </row>
        <row r="739">
          <cell r="B739">
            <v>38</v>
          </cell>
          <cell r="D739" t="str">
            <v>Reduction to DAC Equity due to high Loss Ratio(P/C Only)</v>
          </cell>
          <cell r="J739">
            <v>0</v>
          </cell>
          <cell r="K739">
            <v>0</v>
          </cell>
          <cell r="L739">
            <v>0</v>
          </cell>
          <cell r="M739">
            <v>0</v>
          </cell>
          <cell r="N739" t="str">
            <v xml:space="preserve"> </v>
          </cell>
        </row>
        <row r="740">
          <cell r="B740">
            <v>39</v>
          </cell>
          <cell r="D740" t="str">
            <v>Future Dividends</v>
          </cell>
          <cell r="J740">
            <v>0</v>
          </cell>
          <cell r="K740">
            <v>0</v>
          </cell>
          <cell r="L740" t="str">
            <v>N/A</v>
          </cell>
          <cell r="M740">
            <v>0</v>
          </cell>
          <cell r="N740" t="str">
            <v xml:space="preserve"> </v>
          </cell>
        </row>
        <row r="741">
          <cell r="B741">
            <v>40</v>
          </cell>
          <cell r="D741" t="str">
            <v>Future Losses (D) (Defferred Taxes)</v>
          </cell>
          <cell r="J741">
            <v>0</v>
          </cell>
          <cell r="K741">
            <v>0</v>
          </cell>
          <cell r="L741" t="str">
            <v>N/A</v>
          </cell>
          <cell r="M741">
            <v>0</v>
          </cell>
          <cell r="N741" t="str">
            <v xml:space="preserve"> </v>
          </cell>
        </row>
        <row r="742">
          <cell r="B742">
            <v>41</v>
          </cell>
          <cell r="D742" t="str">
            <v>Other Taxable Reductions to surplus</v>
          </cell>
          <cell r="J742">
            <v>0</v>
          </cell>
          <cell r="K742">
            <v>0</v>
          </cell>
          <cell r="L742">
            <v>0</v>
          </cell>
          <cell r="M742">
            <v>0</v>
          </cell>
          <cell r="N742" t="str">
            <v xml:space="preserve"> </v>
          </cell>
        </row>
        <row r="744">
          <cell r="B744">
            <v>42</v>
          </cell>
          <cell r="C744" t="str">
            <v>Adjusted Surplus (APHS)</v>
          </cell>
          <cell r="J744">
            <v>0</v>
          </cell>
          <cell r="K744">
            <v>0</v>
          </cell>
          <cell r="L744">
            <v>0</v>
          </cell>
          <cell r="M744">
            <v>0</v>
          </cell>
        </row>
        <row r="746">
          <cell r="B746">
            <v>43</v>
          </cell>
          <cell r="G746" t="str">
            <v>(A)</v>
          </cell>
          <cell r="H746" t="str">
            <v>Calculated APHS/NRC</v>
          </cell>
          <cell r="M746">
            <v>0</v>
          </cell>
          <cell r="N746" t="str">
            <v>standard</v>
          </cell>
        </row>
        <row r="748">
          <cell r="B748" t="str">
            <v xml:space="preserve">    Implied Balance Sheet Strength - BCAR Guidelines:</v>
          </cell>
        </row>
        <row r="749">
          <cell r="B749" t="str">
            <v>A++</v>
          </cell>
          <cell r="C749">
            <v>175</v>
          </cell>
          <cell r="E749" t="str">
            <v xml:space="preserve">B    </v>
          </cell>
          <cell r="F749">
            <v>90</v>
          </cell>
          <cell r="G749" t="str">
            <v>Please remember that the BCAR result should be viewed in a flexible light, since a company's capitalization is only a portion of the company's overall makeup and only one of the tools available to AMB analysts.  A company's market profile, country risk, o</v>
          </cell>
        </row>
        <row r="750">
          <cell r="B750" t="str">
            <v xml:space="preserve">A+  </v>
          </cell>
          <cell r="C750">
            <v>160</v>
          </cell>
          <cell r="E750" t="str">
            <v xml:space="preserve">B-   </v>
          </cell>
          <cell r="F750">
            <v>80</v>
          </cell>
        </row>
        <row r="751">
          <cell r="B751" t="str">
            <v xml:space="preserve">A    </v>
          </cell>
          <cell r="C751">
            <v>145</v>
          </cell>
          <cell r="E751" t="str">
            <v>C++</v>
          </cell>
          <cell r="F751">
            <v>70</v>
          </cell>
        </row>
        <row r="752">
          <cell r="B752" t="str">
            <v xml:space="preserve">A-   </v>
          </cell>
          <cell r="C752">
            <v>130</v>
          </cell>
          <cell r="E752" t="str">
            <v xml:space="preserve">C+  </v>
          </cell>
          <cell r="F752">
            <v>60</v>
          </cell>
        </row>
        <row r="753">
          <cell r="B753" t="str">
            <v>B++</v>
          </cell>
          <cell r="C753">
            <v>115</v>
          </cell>
          <cell r="E753" t="str">
            <v xml:space="preserve">C    </v>
          </cell>
          <cell r="F753">
            <v>50</v>
          </cell>
        </row>
        <row r="754">
          <cell r="B754" t="str">
            <v xml:space="preserve">B+  </v>
          </cell>
          <cell r="C754">
            <v>100</v>
          </cell>
          <cell r="E754" t="str">
            <v xml:space="preserve">C-   </v>
          </cell>
          <cell r="F754">
            <v>40</v>
          </cell>
        </row>
      </sheetData>
      <sheetData sheetId="2">
        <row r="2">
          <cell r="B2" t="str">
            <v>Company:</v>
          </cell>
          <cell r="E2" t="str">
            <v>XYZ Sample</v>
          </cell>
          <cell r="I2" t="str">
            <v>Currency:</v>
          </cell>
          <cell r="J2" t="str">
            <v>Euros</v>
          </cell>
          <cell r="S2" t="str">
            <v xml:space="preserve">Page 2 </v>
          </cell>
          <cell r="AE2" t="str">
            <v>Company:</v>
          </cell>
          <cell r="AH2" t="str">
            <v>XYZ Sample</v>
          </cell>
          <cell r="AO2" t="str">
            <v>Currency:</v>
          </cell>
          <cell r="AQ2" t="str">
            <v>Euros</v>
          </cell>
          <cell r="AZ2" t="str">
            <v>Summary Exhibit 2</v>
          </cell>
        </row>
        <row r="3">
          <cell r="B3" t="str">
            <v>AMB #:</v>
          </cell>
          <cell r="E3" t="str">
            <v>99999</v>
          </cell>
          <cell r="I3" t="str">
            <v>Denomination:</v>
          </cell>
          <cell r="J3" t="str">
            <v>(000)s</v>
          </cell>
          <cell r="AE3" t="str">
            <v>AMB #:</v>
          </cell>
          <cell r="AH3" t="str">
            <v>99999</v>
          </cell>
          <cell r="AO3" t="str">
            <v>Denomination:</v>
          </cell>
          <cell r="AQ3" t="str">
            <v>(000)s</v>
          </cell>
        </row>
        <row r="4">
          <cell r="B4" t="str">
            <v>Analyst:</v>
          </cell>
          <cell r="E4" t="str">
            <v xml:space="preserve"> </v>
          </cell>
          <cell r="AE4" t="str">
            <v>Analyst:</v>
          </cell>
          <cell r="AH4" t="str">
            <v xml:space="preserve"> </v>
          </cell>
        </row>
        <row r="5">
          <cell r="J5" t="str">
            <v>INVESTMENT RISK</v>
          </cell>
          <cell r="AP5" t="str">
            <v>INVESTMENT RISK</v>
          </cell>
        </row>
        <row r="6">
          <cell r="J6">
            <v>39813</v>
          </cell>
        </row>
        <row r="7">
          <cell r="N7" t="str">
            <v>Percent</v>
          </cell>
          <cell r="O7" t="str">
            <v>Percent</v>
          </cell>
          <cell r="P7" t="str">
            <v>Percent</v>
          </cell>
        </row>
        <row r="8">
          <cell r="K8" t="str">
            <v>Baseline</v>
          </cell>
          <cell r="L8" t="str">
            <v>Adjustment</v>
          </cell>
          <cell r="M8" t="str">
            <v>Total</v>
          </cell>
          <cell r="N8" t="str">
            <v>of asset</v>
          </cell>
          <cell r="O8" t="str">
            <v>of asset</v>
          </cell>
          <cell r="P8" t="str">
            <v>of asset</v>
          </cell>
          <cell r="Q8" t="str">
            <v>Final</v>
          </cell>
          <cell r="AJ8">
            <v>39813</v>
          </cell>
          <cell r="AL8">
            <v>40178</v>
          </cell>
          <cell r="AN8">
            <v>40543</v>
          </cell>
          <cell r="AP8">
            <v>40908</v>
          </cell>
          <cell r="AR8">
            <v>41274</v>
          </cell>
          <cell r="AT8">
            <v>39813</v>
          </cell>
          <cell r="AV8">
            <v>40178</v>
          </cell>
          <cell r="AX8">
            <v>40543</v>
          </cell>
          <cell r="AZ8">
            <v>40908</v>
          </cell>
          <cell r="BB8">
            <v>41274</v>
          </cell>
        </row>
        <row r="9">
          <cell r="B9" t="str">
            <v xml:space="preserve">   Bonds at</v>
          </cell>
          <cell r="E9">
            <v>39813</v>
          </cell>
          <cell r="G9" t="str">
            <v>Statement Value</v>
          </cell>
          <cell r="H9" t="str">
            <v>Market Value</v>
          </cell>
          <cell r="I9" t="str">
            <v>Adjustment</v>
          </cell>
          <cell r="J9" t="str">
            <v>Total</v>
          </cell>
          <cell r="K9" t="str">
            <v>Asset Risk Factor (%)</v>
          </cell>
          <cell r="L9" t="str">
            <v>to Asset Risk Factor</v>
          </cell>
          <cell r="M9" t="str">
            <v>Asset Risk Factor</v>
          </cell>
          <cell r="N9" t="str">
            <v>dedicated to Unit Linked</v>
          </cell>
          <cell r="O9" t="str">
            <v>dedicated to Partici-patory</v>
          </cell>
          <cell r="P9" t="str">
            <v>dedicated to PC &amp; Protection</v>
          </cell>
          <cell r="Q9" t="str">
            <v>Asset Risk Factor</v>
          </cell>
          <cell r="R9" t="str">
            <v>Adjusted Required Capital</v>
          </cell>
          <cell r="S9" t="str">
            <v>Explanation of Adjustments</v>
          </cell>
          <cell r="AE9" t="str">
            <v xml:space="preserve">   Bonds:</v>
          </cell>
          <cell r="AJ9" t="str">
            <v>Market Value</v>
          </cell>
          <cell r="AL9" t="str">
            <v>Market Value</v>
          </cell>
          <cell r="AN9" t="str">
            <v>Market Value</v>
          </cell>
          <cell r="AP9" t="str">
            <v>Market Value</v>
          </cell>
          <cell r="AR9" t="str">
            <v>Market Value</v>
          </cell>
          <cell r="AT9" t="str">
            <v>Adjusted Required Capital</v>
          </cell>
          <cell r="AV9" t="str">
            <v>Adjusted Required Capital</v>
          </cell>
          <cell r="AX9" t="str">
            <v>Adjusted Required Capital</v>
          </cell>
          <cell r="AZ9" t="str">
            <v>Adjusted Required Capital</v>
          </cell>
          <cell r="BB9" t="str">
            <v>Adjusted Required Capital</v>
          </cell>
        </row>
        <row r="10">
          <cell r="B10">
            <v>1</v>
          </cell>
          <cell r="C10" t="str">
            <v>Global Rating AAA</v>
          </cell>
          <cell r="G10">
            <v>0</v>
          </cell>
          <cell r="H10">
            <v>0</v>
          </cell>
          <cell r="I10">
            <v>0</v>
          </cell>
          <cell r="J10">
            <v>0</v>
          </cell>
          <cell r="K10">
            <v>2E-3</v>
          </cell>
          <cell r="L10">
            <v>0</v>
          </cell>
          <cell r="M10">
            <v>2E-3</v>
          </cell>
          <cell r="N10">
            <v>0</v>
          </cell>
          <cell r="O10">
            <v>0</v>
          </cell>
          <cell r="P10">
            <v>1</v>
          </cell>
          <cell r="Q10">
            <v>2E-3</v>
          </cell>
          <cell r="R10">
            <v>0</v>
          </cell>
          <cell r="AE10">
            <v>1</v>
          </cell>
          <cell r="AF10" t="str">
            <v>Global Rating AAA</v>
          </cell>
          <cell r="AJ10">
            <v>0</v>
          </cell>
          <cell r="AL10">
            <v>0</v>
          </cell>
          <cell r="AN10">
            <v>0</v>
          </cell>
          <cell r="AP10">
            <v>0</v>
          </cell>
          <cell r="AR10">
            <v>0</v>
          </cell>
          <cell r="AT10">
            <v>0</v>
          </cell>
          <cell r="AV10">
            <v>0</v>
          </cell>
          <cell r="AX10">
            <v>0</v>
          </cell>
          <cell r="AZ10">
            <v>0</v>
          </cell>
          <cell r="BB10">
            <v>0</v>
          </cell>
        </row>
        <row r="11">
          <cell r="B11">
            <v>2</v>
          </cell>
          <cell r="C11" t="str">
            <v>Global Rating AA+, AA, AA-</v>
          </cell>
          <cell r="G11">
            <v>0</v>
          </cell>
          <cell r="H11">
            <v>0</v>
          </cell>
          <cell r="I11">
            <v>0</v>
          </cell>
          <cell r="J11">
            <v>0</v>
          </cell>
          <cell r="K11">
            <v>5.0000000000000001E-3</v>
          </cell>
          <cell r="L11">
            <v>0</v>
          </cell>
          <cell r="M11">
            <v>5.0000000000000001E-3</v>
          </cell>
          <cell r="N11">
            <v>0</v>
          </cell>
          <cell r="O11">
            <v>0</v>
          </cell>
          <cell r="P11">
            <v>1</v>
          </cell>
          <cell r="Q11">
            <v>5.0000000000000001E-3</v>
          </cell>
          <cell r="R11">
            <v>0</v>
          </cell>
          <cell r="AE11">
            <v>2</v>
          </cell>
          <cell r="AF11" t="str">
            <v>Global Rating AA+, AA, AA-</v>
          </cell>
          <cell r="AJ11">
            <v>0</v>
          </cell>
          <cell r="AL11">
            <v>0</v>
          </cell>
          <cell r="AN11">
            <v>0</v>
          </cell>
          <cell r="AP11">
            <v>0</v>
          </cell>
          <cell r="AR11">
            <v>0</v>
          </cell>
          <cell r="AT11">
            <v>0</v>
          </cell>
          <cell r="AV11">
            <v>0</v>
          </cell>
          <cell r="AX11">
            <v>0</v>
          </cell>
          <cell r="AZ11">
            <v>0</v>
          </cell>
          <cell r="BB11">
            <v>0</v>
          </cell>
        </row>
        <row r="12">
          <cell r="B12">
            <v>3</v>
          </cell>
          <cell r="C12" t="str">
            <v>Global Rating A+, A, &amp; A-</v>
          </cell>
          <cell r="G12">
            <v>0</v>
          </cell>
          <cell r="H12">
            <v>0</v>
          </cell>
          <cell r="I12">
            <v>0</v>
          </cell>
          <cell r="J12">
            <v>0</v>
          </cell>
          <cell r="K12">
            <v>0.01</v>
          </cell>
          <cell r="L12">
            <v>0</v>
          </cell>
          <cell r="M12">
            <v>0.01</v>
          </cell>
          <cell r="N12">
            <v>0</v>
          </cell>
          <cell r="O12">
            <v>0</v>
          </cell>
          <cell r="P12">
            <v>1</v>
          </cell>
          <cell r="Q12">
            <v>0.01</v>
          </cell>
          <cell r="R12">
            <v>0</v>
          </cell>
          <cell r="AE12">
            <v>3</v>
          </cell>
          <cell r="AF12" t="str">
            <v>Global Rating A+, A, &amp; A-</v>
          </cell>
          <cell r="AJ12">
            <v>0</v>
          </cell>
          <cell r="AL12">
            <v>0</v>
          </cell>
          <cell r="AN12">
            <v>0</v>
          </cell>
          <cell r="AP12">
            <v>0</v>
          </cell>
          <cell r="AR12">
            <v>0</v>
          </cell>
          <cell r="AT12">
            <v>0</v>
          </cell>
          <cell r="AV12">
            <v>0</v>
          </cell>
          <cell r="AX12">
            <v>0</v>
          </cell>
          <cell r="AZ12">
            <v>0</v>
          </cell>
          <cell r="BB12">
            <v>0</v>
          </cell>
        </row>
        <row r="13">
          <cell r="B13">
            <v>4</v>
          </cell>
          <cell r="C13" t="str">
            <v xml:space="preserve">Global Rating BBB+, BBB, BBB- </v>
          </cell>
          <cell r="G13">
            <v>0</v>
          </cell>
          <cell r="H13">
            <v>0</v>
          </cell>
          <cell r="I13">
            <v>0</v>
          </cell>
          <cell r="J13">
            <v>0</v>
          </cell>
          <cell r="K13">
            <v>0.02</v>
          </cell>
          <cell r="L13">
            <v>0</v>
          </cell>
          <cell r="M13">
            <v>0.02</v>
          </cell>
          <cell r="N13">
            <v>0</v>
          </cell>
          <cell r="O13">
            <v>0</v>
          </cell>
          <cell r="P13">
            <v>1</v>
          </cell>
          <cell r="Q13">
            <v>0.02</v>
          </cell>
          <cell r="R13">
            <v>0</v>
          </cell>
          <cell r="AE13">
            <v>4</v>
          </cell>
          <cell r="AF13" t="str">
            <v xml:space="preserve">Global Rating BBB+, BBB, BBB- </v>
          </cell>
          <cell r="AJ13">
            <v>0</v>
          </cell>
          <cell r="AL13">
            <v>0</v>
          </cell>
          <cell r="AN13">
            <v>0</v>
          </cell>
          <cell r="AP13">
            <v>0</v>
          </cell>
          <cell r="AR13">
            <v>0</v>
          </cell>
          <cell r="AT13">
            <v>0</v>
          </cell>
          <cell r="AV13">
            <v>0</v>
          </cell>
          <cell r="AX13">
            <v>0</v>
          </cell>
          <cell r="AZ13">
            <v>0</v>
          </cell>
          <cell r="BB13">
            <v>0</v>
          </cell>
        </row>
        <row r="14">
          <cell r="B14">
            <v>5</v>
          </cell>
          <cell r="C14" t="str">
            <v xml:space="preserve">Global Rating BB+, BB, BB- </v>
          </cell>
          <cell r="G14">
            <v>0</v>
          </cell>
          <cell r="H14">
            <v>0</v>
          </cell>
          <cell r="I14">
            <v>0</v>
          </cell>
          <cell r="J14">
            <v>0</v>
          </cell>
          <cell r="K14">
            <v>0.04</v>
          </cell>
          <cell r="L14">
            <v>0</v>
          </cell>
          <cell r="M14">
            <v>0.04</v>
          </cell>
          <cell r="N14">
            <v>0</v>
          </cell>
          <cell r="O14">
            <v>0</v>
          </cell>
          <cell r="P14">
            <v>1</v>
          </cell>
          <cell r="Q14">
            <v>0.04</v>
          </cell>
          <cell r="R14">
            <v>0</v>
          </cell>
          <cell r="AE14">
            <v>5</v>
          </cell>
          <cell r="AF14" t="str">
            <v xml:space="preserve">Global Rating BB+, BB, BB- </v>
          </cell>
          <cell r="AJ14">
            <v>0</v>
          </cell>
          <cell r="AL14">
            <v>0</v>
          </cell>
          <cell r="AN14">
            <v>0</v>
          </cell>
          <cell r="AP14">
            <v>0</v>
          </cell>
          <cell r="AR14">
            <v>0</v>
          </cell>
          <cell r="AT14">
            <v>0</v>
          </cell>
          <cell r="AV14">
            <v>0</v>
          </cell>
          <cell r="AX14">
            <v>0</v>
          </cell>
          <cell r="AZ14">
            <v>0</v>
          </cell>
          <cell r="BB14">
            <v>0</v>
          </cell>
        </row>
        <row r="15">
          <cell r="B15">
            <v>6</v>
          </cell>
          <cell r="C15" t="str">
            <v xml:space="preserve">Global Rating B+, B, B- </v>
          </cell>
          <cell r="G15">
            <v>0</v>
          </cell>
          <cell r="H15">
            <v>0</v>
          </cell>
          <cell r="I15">
            <v>0</v>
          </cell>
          <cell r="J15">
            <v>0</v>
          </cell>
          <cell r="K15">
            <v>4.4999999999999998E-2</v>
          </cell>
          <cell r="L15">
            <v>0</v>
          </cell>
          <cell r="M15">
            <v>4.4999999999999998E-2</v>
          </cell>
          <cell r="N15">
            <v>0</v>
          </cell>
          <cell r="O15">
            <v>0</v>
          </cell>
          <cell r="P15">
            <v>1</v>
          </cell>
          <cell r="Q15">
            <v>4.4999999999999998E-2</v>
          </cell>
          <cell r="R15">
            <v>0</v>
          </cell>
          <cell r="AE15">
            <v>6</v>
          </cell>
          <cell r="AF15" t="str">
            <v xml:space="preserve">Global Rating B+, B, B- </v>
          </cell>
          <cell r="AJ15">
            <v>0</v>
          </cell>
          <cell r="AL15">
            <v>0</v>
          </cell>
          <cell r="AN15">
            <v>0</v>
          </cell>
          <cell r="AP15">
            <v>0</v>
          </cell>
          <cell r="AR15">
            <v>0</v>
          </cell>
          <cell r="AT15">
            <v>0</v>
          </cell>
          <cell r="AV15">
            <v>0</v>
          </cell>
          <cell r="AX15">
            <v>0</v>
          </cell>
          <cell r="AZ15">
            <v>0</v>
          </cell>
          <cell r="BB15">
            <v>0</v>
          </cell>
        </row>
        <row r="16">
          <cell r="B16">
            <v>7</v>
          </cell>
          <cell r="C16" t="str">
            <v xml:space="preserve">Global Rating CCC, CC, C </v>
          </cell>
          <cell r="G16">
            <v>0</v>
          </cell>
          <cell r="H16">
            <v>0</v>
          </cell>
          <cell r="I16">
            <v>0</v>
          </cell>
          <cell r="J16">
            <v>0</v>
          </cell>
          <cell r="K16">
            <v>0.1</v>
          </cell>
          <cell r="L16">
            <v>0</v>
          </cell>
          <cell r="M16">
            <v>0.1</v>
          </cell>
          <cell r="N16">
            <v>0</v>
          </cell>
          <cell r="O16">
            <v>0</v>
          </cell>
          <cell r="P16">
            <v>1</v>
          </cell>
          <cell r="Q16">
            <v>0.1</v>
          </cell>
          <cell r="R16">
            <v>0</v>
          </cell>
          <cell r="AE16">
            <v>7</v>
          </cell>
          <cell r="AF16" t="str">
            <v xml:space="preserve">Global Rating CCC, CC, C </v>
          </cell>
          <cell r="AJ16">
            <v>0</v>
          </cell>
          <cell r="AL16">
            <v>0</v>
          </cell>
          <cell r="AN16">
            <v>0</v>
          </cell>
          <cell r="AP16">
            <v>0</v>
          </cell>
          <cell r="AR16">
            <v>0</v>
          </cell>
          <cell r="AT16">
            <v>0</v>
          </cell>
          <cell r="AV16">
            <v>0</v>
          </cell>
          <cell r="AX16">
            <v>0</v>
          </cell>
          <cell r="AZ16">
            <v>0</v>
          </cell>
          <cell r="BB16">
            <v>0</v>
          </cell>
        </row>
        <row r="17">
          <cell r="B17">
            <v>8</v>
          </cell>
          <cell r="C17" t="str">
            <v xml:space="preserve">Global Rating D (in/near default) </v>
          </cell>
          <cell r="G17">
            <v>0</v>
          </cell>
          <cell r="H17">
            <v>0</v>
          </cell>
          <cell r="I17">
            <v>0</v>
          </cell>
          <cell r="J17">
            <v>0</v>
          </cell>
          <cell r="K17">
            <v>0.3</v>
          </cell>
          <cell r="L17">
            <v>0</v>
          </cell>
          <cell r="M17">
            <v>0.3</v>
          </cell>
          <cell r="N17">
            <v>0</v>
          </cell>
          <cell r="O17">
            <v>0</v>
          </cell>
          <cell r="P17">
            <v>1</v>
          </cell>
          <cell r="Q17">
            <v>0.3</v>
          </cell>
          <cell r="R17">
            <v>0</v>
          </cell>
          <cell r="AE17">
            <v>8</v>
          </cell>
          <cell r="AF17" t="str">
            <v xml:space="preserve">Global Rating D (in/near default) </v>
          </cell>
          <cell r="AJ17">
            <v>0</v>
          </cell>
          <cell r="AL17">
            <v>0</v>
          </cell>
          <cell r="AN17">
            <v>0</v>
          </cell>
          <cell r="AP17">
            <v>0</v>
          </cell>
          <cell r="AR17">
            <v>0</v>
          </cell>
          <cell r="AT17">
            <v>0</v>
          </cell>
          <cell r="AV17">
            <v>0</v>
          </cell>
          <cell r="AX17">
            <v>0</v>
          </cell>
          <cell r="AZ17">
            <v>0</v>
          </cell>
          <cell r="BB17">
            <v>0</v>
          </cell>
        </row>
        <row r="18">
          <cell r="B18">
            <v>9</v>
          </cell>
          <cell r="C18" t="str">
            <v>Non Rated</v>
          </cell>
          <cell r="G18">
            <v>0</v>
          </cell>
          <cell r="H18">
            <v>0</v>
          </cell>
          <cell r="I18">
            <v>0</v>
          </cell>
          <cell r="J18">
            <v>0</v>
          </cell>
          <cell r="K18">
            <v>0.5</v>
          </cell>
          <cell r="L18">
            <v>0</v>
          </cell>
          <cell r="M18">
            <v>0.5</v>
          </cell>
          <cell r="N18">
            <v>0</v>
          </cell>
          <cell r="O18">
            <v>0</v>
          </cell>
          <cell r="P18">
            <v>1</v>
          </cell>
          <cell r="Q18">
            <v>0.5</v>
          </cell>
          <cell r="R18">
            <v>0</v>
          </cell>
          <cell r="AE18">
            <v>9</v>
          </cell>
          <cell r="AF18" t="str">
            <v>Non Rated</v>
          </cell>
          <cell r="AJ18">
            <v>0</v>
          </cell>
          <cell r="AL18">
            <v>0</v>
          </cell>
          <cell r="AN18">
            <v>0</v>
          </cell>
          <cell r="AP18">
            <v>0</v>
          </cell>
          <cell r="AR18">
            <v>0</v>
          </cell>
          <cell r="AT18">
            <v>0</v>
          </cell>
          <cell r="AV18">
            <v>0</v>
          </cell>
          <cell r="AX18">
            <v>0</v>
          </cell>
          <cell r="AZ18">
            <v>0</v>
          </cell>
          <cell r="BB18">
            <v>0</v>
          </cell>
        </row>
        <row r="19">
          <cell r="B19">
            <v>10</v>
          </cell>
          <cell r="C19" t="str">
            <v>Affiliated</v>
          </cell>
          <cell r="G19">
            <v>0</v>
          </cell>
          <cell r="H19">
            <v>0</v>
          </cell>
          <cell r="I19">
            <v>0</v>
          </cell>
          <cell r="J19">
            <v>0</v>
          </cell>
          <cell r="K19">
            <v>1</v>
          </cell>
          <cell r="L19">
            <v>0</v>
          </cell>
          <cell r="M19">
            <v>1</v>
          </cell>
          <cell r="N19">
            <v>0</v>
          </cell>
          <cell r="O19">
            <v>0</v>
          </cell>
          <cell r="P19">
            <v>1</v>
          </cell>
          <cell r="Q19">
            <v>1</v>
          </cell>
          <cell r="R19">
            <v>0</v>
          </cell>
          <cell r="AE19">
            <v>10</v>
          </cell>
          <cell r="AF19" t="str">
            <v>Affiliated</v>
          </cell>
          <cell r="AJ19">
            <v>0</v>
          </cell>
          <cell r="AL19">
            <v>0</v>
          </cell>
          <cell r="AN19">
            <v>0</v>
          </cell>
          <cell r="AP19">
            <v>0</v>
          </cell>
          <cell r="AR19">
            <v>0</v>
          </cell>
          <cell r="AT19">
            <v>0</v>
          </cell>
          <cell r="AV19">
            <v>0</v>
          </cell>
          <cell r="AX19">
            <v>0</v>
          </cell>
          <cell r="AZ19">
            <v>0</v>
          </cell>
          <cell r="BB19">
            <v>0</v>
          </cell>
        </row>
        <row r="20">
          <cell r="B20">
            <v>11</v>
          </cell>
          <cell r="C20" t="str">
            <v>Other</v>
          </cell>
          <cell r="G20">
            <v>0</v>
          </cell>
          <cell r="H20">
            <v>0</v>
          </cell>
          <cell r="I20">
            <v>0</v>
          </cell>
          <cell r="J20">
            <v>0</v>
          </cell>
          <cell r="K20">
            <v>1</v>
          </cell>
          <cell r="L20">
            <v>0</v>
          </cell>
          <cell r="M20">
            <v>1</v>
          </cell>
          <cell r="N20">
            <v>0</v>
          </cell>
          <cell r="O20">
            <v>0</v>
          </cell>
          <cell r="P20">
            <v>1</v>
          </cell>
          <cell r="Q20">
            <v>1</v>
          </cell>
          <cell r="R20">
            <v>0</v>
          </cell>
          <cell r="AE20">
            <v>11</v>
          </cell>
          <cell r="AF20" t="str">
            <v>Other</v>
          </cell>
          <cell r="AJ20">
            <v>0</v>
          </cell>
          <cell r="AL20">
            <v>0</v>
          </cell>
          <cell r="AN20">
            <v>0</v>
          </cell>
          <cell r="AP20">
            <v>0</v>
          </cell>
          <cell r="AR20">
            <v>0</v>
          </cell>
          <cell r="AT20">
            <v>0</v>
          </cell>
          <cell r="AV20">
            <v>0</v>
          </cell>
          <cell r="AX20">
            <v>0</v>
          </cell>
          <cell r="AZ20">
            <v>0</v>
          </cell>
          <cell r="BB20">
            <v>0</v>
          </cell>
        </row>
        <row r="21">
          <cell r="B21">
            <v>12</v>
          </cell>
          <cell r="E21" t="str">
            <v>Total Bonds</v>
          </cell>
          <cell r="G21">
            <v>0</v>
          </cell>
          <cell r="H21">
            <v>0</v>
          </cell>
          <cell r="I21">
            <v>0</v>
          </cell>
          <cell r="J21">
            <v>0</v>
          </cell>
          <cell r="K21">
            <v>0</v>
          </cell>
          <cell r="M21">
            <v>0</v>
          </cell>
          <cell r="Q21">
            <v>0</v>
          </cell>
          <cell r="R21">
            <v>0</v>
          </cell>
          <cell r="AE21">
            <v>12</v>
          </cell>
          <cell r="AF21" t="str">
            <v>Total Bonds</v>
          </cell>
          <cell r="AJ21">
            <v>0</v>
          </cell>
          <cell r="AL21">
            <v>0</v>
          </cell>
          <cell r="AN21">
            <v>0</v>
          </cell>
          <cell r="AP21">
            <v>0</v>
          </cell>
          <cell r="AR21">
            <v>0</v>
          </cell>
          <cell r="AT21">
            <v>0</v>
          </cell>
          <cell r="AV21">
            <v>0</v>
          </cell>
          <cell r="AX21">
            <v>0</v>
          </cell>
          <cell r="AZ21">
            <v>0</v>
          </cell>
          <cell r="BB21">
            <v>0</v>
          </cell>
        </row>
        <row r="23">
          <cell r="B23" t="str">
            <v>Preferred Stocks at</v>
          </cell>
          <cell r="F23">
            <v>39813</v>
          </cell>
          <cell r="AE23" t="str">
            <v>Preferred Stocks:</v>
          </cell>
        </row>
        <row r="24">
          <cell r="B24">
            <v>13</v>
          </cell>
          <cell r="C24" t="str">
            <v>Non-Affil (Public) w/Global Rating AAA</v>
          </cell>
          <cell r="G24">
            <v>0</v>
          </cell>
          <cell r="H24">
            <v>0</v>
          </cell>
          <cell r="I24">
            <v>0</v>
          </cell>
          <cell r="J24">
            <v>0</v>
          </cell>
          <cell r="K24">
            <v>2E-3</v>
          </cell>
          <cell r="L24">
            <v>0</v>
          </cell>
          <cell r="M24">
            <v>2E-3</v>
          </cell>
          <cell r="N24">
            <v>0</v>
          </cell>
          <cell r="O24">
            <v>0</v>
          </cell>
          <cell r="P24">
            <v>1</v>
          </cell>
          <cell r="Q24">
            <v>2E-3</v>
          </cell>
          <cell r="R24">
            <v>0</v>
          </cell>
          <cell r="AE24">
            <v>13</v>
          </cell>
          <cell r="AF24" t="str">
            <v>Non-Affil (Public) w/Global Rating AAA</v>
          </cell>
          <cell r="AJ24">
            <v>0</v>
          </cell>
          <cell r="AL24">
            <v>0</v>
          </cell>
          <cell r="AN24">
            <v>0</v>
          </cell>
          <cell r="AP24">
            <v>0</v>
          </cell>
          <cell r="AR24">
            <v>0</v>
          </cell>
          <cell r="AT24">
            <v>0</v>
          </cell>
          <cell r="AV24">
            <v>0</v>
          </cell>
          <cell r="AX24">
            <v>0</v>
          </cell>
          <cell r="AZ24">
            <v>0</v>
          </cell>
          <cell r="BB24">
            <v>0</v>
          </cell>
        </row>
        <row r="25">
          <cell r="B25">
            <v>14</v>
          </cell>
          <cell r="C25" t="str">
            <v>Non-Affil (Public) w/Global Rating AA+, AA, AA-</v>
          </cell>
          <cell r="G25">
            <v>0</v>
          </cell>
          <cell r="H25">
            <v>0</v>
          </cell>
          <cell r="I25">
            <v>0</v>
          </cell>
          <cell r="J25">
            <v>0</v>
          </cell>
          <cell r="K25">
            <v>5.0000000000000001E-3</v>
          </cell>
          <cell r="L25">
            <v>0</v>
          </cell>
          <cell r="M25">
            <v>5.0000000000000001E-3</v>
          </cell>
          <cell r="N25">
            <v>0</v>
          </cell>
          <cell r="O25">
            <v>0</v>
          </cell>
          <cell r="P25">
            <v>1</v>
          </cell>
          <cell r="Q25">
            <v>5.0000000000000001E-3</v>
          </cell>
          <cell r="R25">
            <v>0</v>
          </cell>
          <cell r="AE25">
            <v>14</v>
          </cell>
          <cell r="AF25" t="str">
            <v>Non-Affil (Public) w/Global Rating AA+, AA, AA-</v>
          </cell>
          <cell r="AJ25">
            <v>0</v>
          </cell>
          <cell r="AL25">
            <v>0</v>
          </cell>
          <cell r="AN25">
            <v>0</v>
          </cell>
          <cell r="AP25">
            <v>0</v>
          </cell>
          <cell r="AR25">
            <v>0</v>
          </cell>
          <cell r="AT25">
            <v>0</v>
          </cell>
          <cell r="AV25">
            <v>0</v>
          </cell>
          <cell r="AX25">
            <v>0</v>
          </cell>
          <cell r="AZ25">
            <v>0</v>
          </cell>
          <cell r="BB25">
            <v>0</v>
          </cell>
        </row>
        <row r="26">
          <cell r="B26">
            <v>15</v>
          </cell>
          <cell r="C26" t="str">
            <v>Non-Affil (Public) w/Global Rating A+, A, &amp; A-</v>
          </cell>
          <cell r="G26">
            <v>0</v>
          </cell>
          <cell r="H26">
            <v>0</v>
          </cell>
          <cell r="I26">
            <v>0</v>
          </cell>
          <cell r="J26">
            <v>0</v>
          </cell>
          <cell r="K26">
            <v>0.01</v>
          </cell>
          <cell r="L26">
            <v>0</v>
          </cell>
          <cell r="M26">
            <v>0.01</v>
          </cell>
          <cell r="N26">
            <v>0</v>
          </cell>
          <cell r="O26">
            <v>0</v>
          </cell>
          <cell r="P26">
            <v>1</v>
          </cell>
          <cell r="Q26">
            <v>0.01</v>
          </cell>
          <cell r="R26">
            <v>0</v>
          </cell>
          <cell r="AE26">
            <v>15</v>
          </cell>
          <cell r="AF26" t="str">
            <v>Non-Affil (Public) w/Global Rating A+, A, &amp; A-</v>
          </cell>
          <cell r="AJ26">
            <v>0</v>
          </cell>
          <cell r="AL26">
            <v>0</v>
          </cell>
          <cell r="AN26">
            <v>0</v>
          </cell>
          <cell r="AP26">
            <v>0</v>
          </cell>
          <cell r="AR26">
            <v>0</v>
          </cell>
          <cell r="AT26">
            <v>0</v>
          </cell>
          <cell r="AV26">
            <v>0</v>
          </cell>
          <cell r="AX26">
            <v>0</v>
          </cell>
          <cell r="AZ26">
            <v>0</v>
          </cell>
          <cell r="BB26">
            <v>0</v>
          </cell>
        </row>
        <row r="27">
          <cell r="B27">
            <v>16</v>
          </cell>
          <cell r="C27" t="str">
            <v>Non-Affil (Public) w/Global Rating BBB+, BBB, BBB-</v>
          </cell>
          <cell r="G27">
            <v>0</v>
          </cell>
          <cell r="H27">
            <v>0</v>
          </cell>
          <cell r="I27">
            <v>0</v>
          </cell>
          <cell r="J27">
            <v>0</v>
          </cell>
          <cell r="K27">
            <v>0.02</v>
          </cell>
          <cell r="L27">
            <v>0</v>
          </cell>
          <cell r="M27">
            <v>0.02</v>
          </cell>
          <cell r="N27">
            <v>0</v>
          </cell>
          <cell r="O27">
            <v>0</v>
          </cell>
          <cell r="P27">
            <v>1</v>
          </cell>
          <cell r="Q27">
            <v>0.02</v>
          </cell>
          <cell r="R27">
            <v>0</v>
          </cell>
          <cell r="AE27">
            <v>16</v>
          </cell>
          <cell r="AF27" t="str">
            <v>Non-Affil (Public) w/Global Rating BBB+, BBB, BBB-</v>
          </cell>
          <cell r="AJ27">
            <v>0</v>
          </cell>
          <cell r="AL27">
            <v>0</v>
          </cell>
          <cell r="AN27">
            <v>0</v>
          </cell>
          <cell r="AP27">
            <v>0</v>
          </cell>
          <cell r="AR27">
            <v>0</v>
          </cell>
          <cell r="AT27">
            <v>0</v>
          </cell>
          <cell r="AV27">
            <v>0</v>
          </cell>
          <cell r="AX27">
            <v>0</v>
          </cell>
          <cell r="AZ27">
            <v>0</v>
          </cell>
          <cell r="BB27">
            <v>0</v>
          </cell>
        </row>
        <row r="28">
          <cell r="B28">
            <v>17</v>
          </cell>
          <cell r="C28" t="str">
            <v>Non-Affil (Public) w/Global Rating BB+, BB, BB-</v>
          </cell>
          <cell r="G28">
            <v>0</v>
          </cell>
          <cell r="H28">
            <v>0</v>
          </cell>
          <cell r="I28">
            <v>0</v>
          </cell>
          <cell r="J28">
            <v>0</v>
          </cell>
          <cell r="K28">
            <v>0.04</v>
          </cell>
          <cell r="L28">
            <v>0</v>
          </cell>
          <cell r="M28">
            <v>0.04</v>
          </cell>
          <cell r="N28">
            <v>0</v>
          </cell>
          <cell r="O28">
            <v>0</v>
          </cell>
          <cell r="P28">
            <v>1</v>
          </cell>
          <cell r="Q28">
            <v>0.04</v>
          </cell>
          <cell r="R28">
            <v>0</v>
          </cell>
          <cell r="AE28">
            <v>17</v>
          </cell>
          <cell r="AF28" t="str">
            <v>Non-Affil (Public) w/Global Rating BB+, BB, BB-</v>
          </cell>
          <cell r="AJ28">
            <v>0</v>
          </cell>
          <cell r="AL28">
            <v>0</v>
          </cell>
          <cell r="AN28">
            <v>0</v>
          </cell>
          <cell r="AP28">
            <v>0</v>
          </cell>
          <cell r="AR28">
            <v>0</v>
          </cell>
          <cell r="AT28">
            <v>0</v>
          </cell>
          <cell r="AV28">
            <v>0</v>
          </cell>
          <cell r="AX28">
            <v>0</v>
          </cell>
          <cell r="AZ28">
            <v>0</v>
          </cell>
          <cell r="BB28">
            <v>0</v>
          </cell>
        </row>
        <row r="29">
          <cell r="B29">
            <v>18</v>
          </cell>
          <cell r="C29" t="str">
            <v>Non-Affil (Public) w/Global Rating B+, B, B-</v>
          </cell>
          <cell r="G29">
            <v>0</v>
          </cell>
          <cell r="H29">
            <v>0</v>
          </cell>
          <cell r="I29">
            <v>0</v>
          </cell>
          <cell r="J29">
            <v>0</v>
          </cell>
          <cell r="K29">
            <v>4.4999999999999998E-2</v>
          </cell>
          <cell r="L29">
            <v>0</v>
          </cell>
          <cell r="M29">
            <v>4.4999999999999998E-2</v>
          </cell>
          <cell r="N29">
            <v>0</v>
          </cell>
          <cell r="O29">
            <v>0</v>
          </cell>
          <cell r="P29">
            <v>1</v>
          </cell>
          <cell r="Q29">
            <v>4.4999999999999998E-2</v>
          </cell>
          <cell r="R29">
            <v>0</v>
          </cell>
          <cell r="AE29">
            <v>18</v>
          </cell>
          <cell r="AF29" t="str">
            <v>Non-Affil (Public) w/Global Rating B+, B, B-</v>
          </cell>
          <cell r="AJ29">
            <v>0</v>
          </cell>
          <cell r="AL29">
            <v>0</v>
          </cell>
          <cell r="AN29">
            <v>0</v>
          </cell>
          <cell r="AP29">
            <v>0</v>
          </cell>
          <cell r="AR29">
            <v>0</v>
          </cell>
          <cell r="AT29">
            <v>0</v>
          </cell>
          <cell r="AV29">
            <v>0</v>
          </cell>
          <cell r="AX29">
            <v>0</v>
          </cell>
          <cell r="AZ29">
            <v>0</v>
          </cell>
          <cell r="BB29">
            <v>0</v>
          </cell>
        </row>
        <row r="30">
          <cell r="B30">
            <v>19</v>
          </cell>
          <cell r="C30" t="str">
            <v>Non-Affil (Public) w/Global Rating CCC, CC, C</v>
          </cell>
          <cell r="G30">
            <v>0</v>
          </cell>
          <cell r="H30">
            <v>0</v>
          </cell>
          <cell r="I30">
            <v>0</v>
          </cell>
          <cell r="J30">
            <v>0</v>
          </cell>
          <cell r="K30">
            <v>0.1</v>
          </cell>
          <cell r="L30">
            <v>0</v>
          </cell>
          <cell r="M30">
            <v>0.1</v>
          </cell>
          <cell r="N30">
            <v>0</v>
          </cell>
          <cell r="O30">
            <v>0</v>
          </cell>
          <cell r="P30">
            <v>1</v>
          </cell>
          <cell r="Q30">
            <v>0.1</v>
          </cell>
          <cell r="R30">
            <v>0</v>
          </cell>
          <cell r="AE30">
            <v>19</v>
          </cell>
          <cell r="AF30" t="str">
            <v>Non-Affil (Public) w/Global Rating CCC, CC, C</v>
          </cell>
          <cell r="AJ30">
            <v>0</v>
          </cell>
          <cell r="AL30">
            <v>0</v>
          </cell>
          <cell r="AN30">
            <v>0</v>
          </cell>
          <cell r="AP30">
            <v>0</v>
          </cell>
          <cell r="AR30">
            <v>0</v>
          </cell>
          <cell r="AT30">
            <v>0</v>
          </cell>
          <cell r="AV30">
            <v>0</v>
          </cell>
          <cell r="AX30">
            <v>0</v>
          </cell>
          <cell r="AZ30">
            <v>0</v>
          </cell>
          <cell r="BB30">
            <v>0</v>
          </cell>
        </row>
        <row r="31">
          <cell r="B31">
            <v>20</v>
          </cell>
          <cell r="C31" t="str">
            <v xml:space="preserve">Non-Affil (Public) w/Global Rating D (in/near default) </v>
          </cell>
          <cell r="G31">
            <v>0</v>
          </cell>
          <cell r="H31">
            <v>0</v>
          </cell>
          <cell r="I31">
            <v>0</v>
          </cell>
          <cell r="J31">
            <v>0</v>
          </cell>
          <cell r="K31">
            <v>0.3</v>
          </cell>
          <cell r="L31">
            <v>0</v>
          </cell>
          <cell r="M31">
            <v>0.3</v>
          </cell>
          <cell r="N31">
            <v>0</v>
          </cell>
          <cell r="O31">
            <v>0</v>
          </cell>
          <cell r="P31">
            <v>1</v>
          </cell>
          <cell r="Q31">
            <v>0.3</v>
          </cell>
          <cell r="R31">
            <v>0</v>
          </cell>
          <cell r="AE31">
            <v>20</v>
          </cell>
          <cell r="AF31" t="str">
            <v xml:space="preserve">Non-Affil (Public) w/Global Rating D (in/near default) </v>
          </cell>
          <cell r="AJ31">
            <v>0</v>
          </cell>
          <cell r="AL31">
            <v>0</v>
          </cell>
          <cell r="AN31">
            <v>0</v>
          </cell>
          <cell r="AP31">
            <v>0</v>
          </cell>
          <cell r="AR31">
            <v>0</v>
          </cell>
          <cell r="AT31">
            <v>0</v>
          </cell>
          <cell r="AV31">
            <v>0</v>
          </cell>
          <cell r="AX31">
            <v>0</v>
          </cell>
          <cell r="AZ31">
            <v>0</v>
          </cell>
          <cell r="BB31">
            <v>0</v>
          </cell>
        </row>
        <row r="32">
          <cell r="B32">
            <v>21</v>
          </cell>
          <cell r="C32" t="str">
            <v>Non-Affiliated (Private)</v>
          </cell>
          <cell r="G32">
            <v>0</v>
          </cell>
          <cell r="H32">
            <v>0</v>
          </cell>
          <cell r="I32">
            <v>0</v>
          </cell>
          <cell r="J32">
            <v>0</v>
          </cell>
          <cell r="K32">
            <v>1</v>
          </cell>
          <cell r="L32">
            <v>0</v>
          </cell>
          <cell r="M32">
            <v>1</v>
          </cell>
          <cell r="N32">
            <v>0</v>
          </cell>
          <cell r="O32">
            <v>0</v>
          </cell>
          <cell r="P32">
            <v>1</v>
          </cell>
          <cell r="Q32">
            <v>1</v>
          </cell>
          <cell r="R32">
            <v>0</v>
          </cell>
          <cell r="AE32">
            <v>21</v>
          </cell>
          <cell r="AF32" t="str">
            <v>Non-Affiliated (Private)</v>
          </cell>
          <cell r="AJ32">
            <v>0</v>
          </cell>
          <cell r="AL32">
            <v>0</v>
          </cell>
          <cell r="AN32">
            <v>0</v>
          </cell>
          <cell r="AP32">
            <v>0</v>
          </cell>
          <cell r="AR32">
            <v>0</v>
          </cell>
          <cell r="AT32">
            <v>0</v>
          </cell>
          <cell r="AV32">
            <v>0</v>
          </cell>
          <cell r="AX32">
            <v>0</v>
          </cell>
          <cell r="AZ32">
            <v>0</v>
          </cell>
          <cell r="BB32">
            <v>0</v>
          </cell>
        </row>
        <row r="33">
          <cell r="B33">
            <v>22</v>
          </cell>
          <cell r="C33" t="str">
            <v>Affiliated (Public)</v>
          </cell>
          <cell r="G33">
            <v>0</v>
          </cell>
          <cell r="H33">
            <v>0</v>
          </cell>
          <cell r="I33">
            <v>0</v>
          </cell>
          <cell r="J33">
            <v>0</v>
          </cell>
          <cell r="K33">
            <v>0.15</v>
          </cell>
          <cell r="L33">
            <v>0</v>
          </cell>
          <cell r="M33">
            <v>0.15</v>
          </cell>
          <cell r="N33">
            <v>0</v>
          </cell>
          <cell r="O33">
            <v>0</v>
          </cell>
          <cell r="P33">
            <v>1</v>
          </cell>
          <cell r="Q33">
            <v>0.15</v>
          </cell>
          <cell r="R33">
            <v>0</v>
          </cell>
          <cell r="AE33">
            <v>22</v>
          </cell>
          <cell r="AF33" t="str">
            <v>Affiliated (Public)</v>
          </cell>
          <cell r="AJ33">
            <v>0</v>
          </cell>
          <cell r="AL33">
            <v>0</v>
          </cell>
          <cell r="AN33">
            <v>0</v>
          </cell>
          <cell r="AP33">
            <v>0</v>
          </cell>
          <cell r="AR33">
            <v>0</v>
          </cell>
          <cell r="AT33">
            <v>0</v>
          </cell>
          <cell r="AV33">
            <v>0</v>
          </cell>
          <cell r="AX33">
            <v>0</v>
          </cell>
          <cell r="AZ33">
            <v>0</v>
          </cell>
          <cell r="BB33">
            <v>0</v>
          </cell>
        </row>
        <row r="34">
          <cell r="B34">
            <v>23</v>
          </cell>
          <cell r="C34" t="str">
            <v>Affiliated (Private)</v>
          </cell>
          <cell r="G34">
            <v>0</v>
          </cell>
          <cell r="H34">
            <v>0</v>
          </cell>
          <cell r="I34">
            <v>0</v>
          </cell>
          <cell r="J34">
            <v>0</v>
          </cell>
          <cell r="K34">
            <v>1</v>
          </cell>
          <cell r="L34">
            <v>0</v>
          </cell>
          <cell r="M34">
            <v>1</v>
          </cell>
          <cell r="N34">
            <v>0</v>
          </cell>
          <cell r="O34">
            <v>0</v>
          </cell>
          <cell r="P34">
            <v>1</v>
          </cell>
          <cell r="Q34">
            <v>1</v>
          </cell>
          <cell r="R34">
            <v>0</v>
          </cell>
          <cell r="AE34">
            <v>23</v>
          </cell>
          <cell r="AF34" t="str">
            <v>Affiliated (Private)</v>
          </cell>
          <cell r="AJ34">
            <v>0</v>
          </cell>
          <cell r="AL34">
            <v>0</v>
          </cell>
          <cell r="AN34">
            <v>0</v>
          </cell>
          <cell r="AP34">
            <v>0</v>
          </cell>
          <cell r="AR34">
            <v>0</v>
          </cell>
          <cell r="AT34">
            <v>0</v>
          </cell>
          <cell r="AV34">
            <v>0</v>
          </cell>
          <cell r="AX34">
            <v>0</v>
          </cell>
          <cell r="AZ34">
            <v>0</v>
          </cell>
          <cell r="BB34">
            <v>0</v>
          </cell>
        </row>
        <row r="35">
          <cell r="B35">
            <v>24</v>
          </cell>
          <cell r="E35" t="str">
            <v>Total Preferred Stocks</v>
          </cell>
          <cell r="G35">
            <v>0</v>
          </cell>
          <cell r="H35">
            <v>0</v>
          </cell>
          <cell r="I35">
            <v>0</v>
          </cell>
          <cell r="J35">
            <v>0</v>
          </cell>
          <cell r="K35">
            <v>0</v>
          </cell>
          <cell r="M35">
            <v>0</v>
          </cell>
          <cell r="Q35">
            <v>0</v>
          </cell>
          <cell r="R35">
            <v>0</v>
          </cell>
          <cell r="AE35">
            <v>24</v>
          </cell>
          <cell r="AF35" t="str">
            <v>Total Preferred Stocks</v>
          </cell>
          <cell r="AJ35">
            <v>0</v>
          </cell>
          <cell r="AL35">
            <v>0</v>
          </cell>
          <cell r="AN35">
            <v>0</v>
          </cell>
          <cell r="AP35">
            <v>0</v>
          </cell>
          <cell r="AR35">
            <v>0</v>
          </cell>
          <cell r="AT35">
            <v>0</v>
          </cell>
          <cell r="AV35">
            <v>0</v>
          </cell>
          <cell r="AX35">
            <v>0</v>
          </cell>
          <cell r="AZ35">
            <v>0</v>
          </cell>
          <cell r="BB35">
            <v>0</v>
          </cell>
        </row>
        <row r="37">
          <cell r="B37" t="str">
            <v>Common Stocks at</v>
          </cell>
          <cell r="F37">
            <v>39813</v>
          </cell>
          <cell r="AE37" t="str">
            <v>Common Stocks:</v>
          </cell>
        </row>
        <row r="38">
          <cell r="B38">
            <v>25</v>
          </cell>
          <cell r="C38" t="str">
            <v>Non-Affiliated (Public)</v>
          </cell>
          <cell r="G38">
            <v>0</v>
          </cell>
          <cell r="H38">
            <v>0</v>
          </cell>
          <cell r="I38">
            <v>0</v>
          </cell>
          <cell r="J38">
            <v>0</v>
          </cell>
          <cell r="K38">
            <v>0.15</v>
          </cell>
          <cell r="L38">
            <v>0</v>
          </cell>
          <cell r="M38">
            <v>0.15</v>
          </cell>
          <cell r="N38">
            <v>0</v>
          </cell>
          <cell r="O38">
            <v>0</v>
          </cell>
          <cell r="P38">
            <v>1</v>
          </cell>
          <cell r="Q38">
            <v>0.15</v>
          </cell>
          <cell r="R38">
            <v>0</v>
          </cell>
          <cell r="AE38">
            <v>25</v>
          </cell>
          <cell r="AF38" t="str">
            <v>Non-Affiliated (Public)</v>
          </cell>
          <cell r="AJ38">
            <v>0</v>
          </cell>
          <cell r="AL38">
            <v>0</v>
          </cell>
          <cell r="AN38">
            <v>0</v>
          </cell>
          <cell r="AP38">
            <v>0</v>
          </cell>
          <cell r="AR38">
            <v>0</v>
          </cell>
          <cell r="AT38">
            <v>0</v>
          </cell>
          <cell r="AV38">
            <v>0</v>
          </cell>
          <cell r="AX38">
            <v>0</v>
          </cell>
          <cell r="AZ38">
            <v>0</v>
          </cell>
          <cell r="BB38">
            <v>0</v>
          </cell>
        </row>
        <row r="39">
          <cell r="B39">
            <v>26</v>
          </cell>
          <cell r="C39" t="str">
            <v>Non-Affiliated (Private)</v>
          </cell>
          <cell r="G39">
            <v>0</v>
          </cell>
          <cell r="H39">
            <v>0</v>
          </cell>
          <cell r="I39">
            <v>0</v>
          </cell>
          <cell r="J39">
            <v>0</v>
          </cell>
          <cell r="K39">
            <v>1</v>
          </cell>
          <cell r="L39">
            <v>0</v>
          </cell>
          <cell r="M39">
            <v>1</v>
          </cell>
          <cell r="N39">
            <v>0</v>
          </cell>
          <cell r="O39">
            <v>0</v>
          </cell>
          <cell r="P39">
            <v>1</v>
          </cell>
          <cell r="Q39">
            <v>1</v>
          </cell>
          <cell r="R39">
            <v>0</v>
          </cell>
          <cell r="AE39">
            <v>26</v>
          </cell>
          <cell r="AF39" t="str">
            <v>Non-Affiliated (Private)</v>
          </cell>
          <cell r="AJ39">
            <v>0</v>
          </cell>
          <cell r="AL39">
            <v>0</v>
          </cell>
          <cell r="AN39">
            <v>0</v>
          </cell>
          <cell r="AP39">
            <v>0</v>
          </cell>
          <cell r="AR39">
            <v>0</v>
          </cell>
          <cell r="AT39">
            <v>0</v>
          </cell>
          <cell r="AV39">
            <v>0</v>
          </cell>
          <cell r="AX39">
            <v>0</v>
          </cell>
          <cell r="AZ39">
            <v>0</v>
          </cell>
          <cell r="BB39">
            <v>0</v>
          </cell>
        </row>
        <row r="40">
          <cell r="B40">
            <v>27</v>
          </cell>
          <cell r="C40" t="str">
            <v>Mutual Funds</v>
          </cell>
          <cell r="G40">
            <v>0</v>
          </cell>
          <cell r="H40">
            <v>0</v>
          </cell>
          <cell r="I40">
            <v>0</v>
          </cell>
          <cell r="J40">
            <v>0</v>
          </cell>
          <cell r="K40">
            <v>0.15</v>
          </cell>
          <cell r="L40">
            <v>0</v>
          </cell>
          <cell r="M40">
            <v>0.15</v>
          </cell>
          <cell r="N40">
            <v>0</v>
          </cell>
          <cell r="O40">
            <v>0</v>
          </cell>
          <cell r="P40">
            <v>1</v>
          </cell>
          <cell r="Q40">
            <v>0.15</v>
          </cell>
          <cell r="R40">
            <v>0</v>
          </cell>
          <cell r="AE40">
            <v>27</v>
          </cell>
          <cell r="AF40" t="str">
            <v>Mutual Funds</v>
          </cell>
          <cell r="AJ40">
            <v>0</v>
          </cell>
          <cell r="AL40">
            <v>0</v>
          </cell>
          <cell r="AN40">
            <v>0</v>
          </cell>
          <cell r="AP40">
            <v>0</v>
          </cell>
          <cell r="AR40">
            <v>0</v>
          </cell>
          <cell r="AT40">
            <v>0</v>
          </cell>
          <cell r="AV40">
            <v>0</v>
          </cell>
          <cell r="AX40">
            <v>0</v>
          </cell>
          <cell r="AZ40">
            <v>0</v>
          </cell>
          <cell r="BB40">
            <v>0</v>
          </cell>
        </row>
        <row r="41">
          <cell r="B41">
            <v>28</v>
          </cell>
          <cell r="C41" t="str">
            <v>Affiliated (Public)</v>
          </cell>
          <cell r="G41">
            <v>0</v>
          </cell>
          <cell r="H41">
            <v>0</v>
          </cell>
          <cell r="I41">
            <v>0</v>
          </cell>
          <cell r="J41">
            <v>0</v>
          </cell>
          <cell r="K41">
            <v>0.15</v>
          </cell>
          <cell r="L41">
            <v>0</v>
          </cell>
          <cell r="M41">
            <v>0.15</v>
          </cell>
          <cell r="N41">
            <v>0</v>
          </cell>
          <cell r="O41">
            <v>0</v>
          </cell>
          <cell r="P41">
            <v>1</v>
          </cell>
          <cell r="Q41">
            <v>0.15</v>
          </cell>
          <cell r="R41">
            <v>0</v>
          </cell>
          <cell r="AE41">
            <v>28</v>
          </cell>
          <cell r="AF41" t="str">
            <v>Affiliated (Public)</v>
          </cell>
          <cell r="AJ41">
            <v>0</v>
          </cell>
          <cell r="AL41">
            <v>0</v>
          </cell>
          <cell r="AN41">
            <v>0</v>
          </cell>
          <cell r="AP41">
            <v>0</v>
          </cell>
          <cell r="AR41">
            <v>0</v>
          </cell>
          <cell r="AT41">
            <v>0</v>
          </cell>
          <cell r="AV41">
            <v>0</v>
          </cell>
          <cell r="AX41">
            <v>0</v>
          </cell>
          <cell r="AZ41">
            <v>0</v>
          </cell>
          <cell r="BB41">
            <v>0</v>
          </cell>
        </row>
        <row r="42">
          <cell r="B42">
            <v>29</v>
          </cell>
          <cell r="C42" t="str">
            <v>Affiliated (Private)</v>
          </cell>
          <cell r="G42">
            <v>0</v>
          </cell>
          <cell r="H42">
            <v>0</v>
          </cell>
          <cell r="I42">
            <v>0</v>
          </cell>
          <cell r="J42">
            <v>0</v>
          </cell>
          <cell r="K42">
            <v>1</v>
          </cell>
          <cell r="L42">
            <v>0</v>
          </cell>
          <cell r="M42">
            <v>1</v>
          </cell>
          <cell r="N42">
            <v>0</v>
          </cell>
          <cell r="O42">
            <v>0</v>
          </cell>
          <cell r="P42">
            <v>1</v>
          </cell>
          <cell r="Q42">
            <v>1</v>
          </cell>
          <cell r="R42">
            <v>0</v>
          </cell>
          <cell r="AE42">
            <v>29</v>
          </cell>
          <cell r="AF42" t="str">
            <v>Affiliated (Private)</v>
          </cell>
          <cell r="AJ42">
            <v>0</v>
          </cell>
          <cell r="AL42">
            <v>0</v>
          </cell>
          <cell r="AN42">
            <v>0</v>
          </cell>
          <cell r="AP42">
            <v>0</v>
          </cell>
          <cell r="AR42">
            <v>0</v>
          </cell>
          <cell r="AT42">
            <v>0</v>
          </cell>
          <cell r="AV42">
            <v>0</v>
          </cell>
          <cell r="AX42">
            <v>0</v>
          </cell>
          <cell r="AZ42">
            <v>0</v>
          </cell>
          <cell r="BB42">
            <v>0</v>
          </cell>
        </row>
        <row r="43">
          <cell r="B43">
            <v>30</v>
          </cell>
          <cell r="E43" t="str">
            <v>Total Common Stocks</v>
          </cell>
          <cell r="G43">
            <v>0</v>
          </cell>
          <cell r="H43">
            <v>0</v>
          </cell>
          <cell r="I43">
            <v>0</v>
          </cell>
          <cell r="J43">
            <v>0</v>
          </cell>
          <cell r="K43">
            <v>0</v>
          </cell>
          <cell r="M43">
            <v>0</v>
          </cell>
          <cell r="Q43">
            <v>0</v>
          </cell>
          <cell r="R43">
            <v>0</v>
          </cell>
          <cell r="AE43">
            <v>30</v>
          </cell>
          <cell r="AF43" t="str">
            <v>Total Common Stocks</v>
          </cell>
          <cell r="AJ43">
            <v>0</v>
          </cell>
          <cell r="AL43">
            <v>0</v>
          </cell>
          <cell r="AN43">
            <v>0</v>
          </cell>
          <cell r="AP43">
            <v>0</v>
          </cell>
          <cell r="AR43">
            <v>0</v>
          </cell>
          <cell r="AT43">
            <v>0</v>
          </cell>
          <cell r="AV43">
            <v>0</v>
          </cell>
          <cell r="AX43">
            <v>0</v>
          </cell>
          <cell r="AZ43">
            <v>0</v>
          </cell>
          <cell r="BB43">
            <v>0</v>
          </cell>
        </row>
        <row r="46">
          <cell r="B46">
            <v>31</v>
          </cell>
          <cell r="C46" t="str">
            <v>Mortgage Loans at</v>
          </cell>
          <cell r="F46">
            <v>39813</v>
          </cell>
          <cell r="G46">
            <v>0</v>
          </cell>
          <cell r="H46">
            <v>0</v>
          </cell>
          <cell r="I46">
            <v>0</v>
          </cell>
          <cell r="J46">
            <v>0</v>
          </cell>
          <cell r="K46">
            <v>0.05</v>
          </cell>
          <cell r="L46">
            <v>0</v>
          </cell>
          <cell r="M46">
            <v>0.05</v>
          </cell>
          <cell r="N46">
            <v>0</v>
          </cell>
          <cell r="O46">
            <v>0</v>
          </cell>
          <cell r="P46">
            <v>1</v>
          </cell>
          <cell r="Q46">
            <v>0.05</v>
          </cell>
          <cell r="R46">
            <v>0</v>
          </cell>
          <cell r="AE46">
            <v>31</v>
          </cell>
          <cell r="AF46" t="str">
            <v>Mortgage Loans:</v>
          </cell>
          <cell r="AJ46">
            <v>0</v>
          </cell>
          <cell r="AL46">
            <v>0</v>
          </cell>
          <cell r="AN46">
            <v>0</v>
          </cell>
          <cell r="AP46">
            <v>0</v>
          </cell>
          <cell r="AR46">
            <v>0</v>
          </cell>
          <cell r="AT46">
            <v>0</v>
          </cell>
          <cell r="AV46">
            <v>0</v>
          </cell>
          <cell r="AX46">
            <v>0</v>
          </cell>
          <cell r="AZ46">
            <v>0</v>
          </cell>
          <cell r="BB46">
            <v>0</v>
          </cell>
        </row>
        <row r="49">
          <cell r="B49" t="str">
            <v>Real Estate at</v>
          </cell>
          <cell r="F49">
            <v>39813</v>
          </cell>
          <cell r="AE49" t="str">
            <v>Real Estate:</v>
          </cell>
        </row>
        <row r="50">
          <cell r="B50">
            <v>32</v>
          </cell>
          <cell r="C50" t="str">
            <v>Company-Occupied (net of encumbrances)</v>
          </cell>
          <cell r="G50">
            <v>0</v>
          </cell>
          <cell r="H50">
            <v>0</v>
          </cell>
          <cell r="I50">
            <v>0</v>
          </cell>
          <cell r="J50">
            <v>0</v>
          </cell>
          <cell r="K50">
            <v>0.1</v>
          </cell>
          <cell r="L50">
            <v>0</v>
          </cell>
          <cell r="M50">
            <v>0.1</v>
          </cell>
          <cell r="N50">
            <v>0</v>
          </cell>
          <cell r="O50">
            <v>0</v>
          </cell>
          <cell r="P50">
            <v>1</v>
          </cell>
          <cell r="Q50">
            <v>0.1</v>
          </cell>
          <cell r="R50">
            <v>0</v>
          </cell>
          <cell r="AE50">
            <v>32</v>
          </cell>
          <cell r="AF50" t="str">
            <v>Company-Occupied (net of encumbrances)</v>
          </cell>
          <cell r="AJ50">
            <v>0</v>
          </cell>
          <cell r="AL50">
            <v>0</v>
          </cell>
          <cell r="AN50">
            <v>0</v>
          </cell>
          <cell r="AP50">
            <v>0</v>
          </cell>
          <cell r="AR50">
            <v>0</v>
          </cell>
          <cell r="AT50">
            <v>0</v>
          </cell>
          <cell r="AV50">
            <v>0</v>
          </cell>
          <cell r="AX50">
            <v>0</v>
          </cell>
          <cell r="AZ50">
            <v>0</v>
          </cell>
          <cell r="BB50">
            <v>0</v>
          </cell>
        </row>
        <row r="51">
          <cell r="B51">
            <v>33</v>
          </cell>
          <cell r="D51" t="str">
            <v>Encumbrances</v>
          </cell>
          <cell r="G51">
            <v>0</v>
          </cell>
          <cell r="H51">
            <v>0</v>
          </cell>
          <cell r="I51">
            <v>0</v>
          </cell>
          <cell r="J51">
            <v>0</v>
          </cell>
          <cell r="K51">
            <v>0.1</v>
          </cell>
          <cell r="L51">
            <v>0</v>
          </cell>
          <cell r="M51">
            <v>0.1</v>
          </cell>
          <cell r="N51">
            <v>0</v>
          </cell>
          <cell r="O51">
            <v>0</v>
          </cell>
          <cell r="P51">
            <v>1</v>
          </cell>
          <cell r="Q51">
            <v>0.1</v>
          </cell>
          <cell r="R51">
            <v>0</v>
          </cell>
          <cell r="AE51">
            <v>33</v>
          </cell>
          <cell r="AG51" t="str">
            <v>Encumbrances</v>
          </cell>
          <cell r="AJ51">
            <v>0</v>
          </cell>
          <cell r="AL51">
            <v>0</v>
          </cell>
          <cell r="AN51">
            <v>0</v>
          </cell>
          <cell r="AP51">
            <v>0</v>
          </cell>
          <cell r="AR51">
            <v>0</v>
          </cell>
          <cell r="AT51">
            <v>0</v>
          </cell>
          <cell r="AV51">
            <v>0</v>
          </cell>
          <cell r="AX51">
            <v>0</v>
          </cell>
          <cell r="AZ51">
            <v>0</v>
          </cell>
          <cell r="BB51">
            <v>0</v>
          </cell>
        </row>
        <row r="52">
          <cell r="B52">
            <v>34</v>
          </cell>
          <cell r="C52" t="str">
            <v>Investments (net of encumbrances)</v>
          </cell>
          <cell r="G52">
            <v>0</v>
          </cell>
          <cell r="H52">
            <v>0</v>
          </cell>
          <cell r="I52">
            <v>0</v>
          </cell>
          <cell r="J52">
            <v>0</v>
          </cell>
          <cell r="K52">
            <v>0.2</v>
          </cell>
          <cell r="L52">
            <v>0</v>
          </cell>
          <cell r="M52">
            <v>0.2</v>
          </cell>
          <cell r="N52">
            <v>0</v>
          </cell>
          <cell r="O52">
            <v>0</v>
          </cell>
          <cell r="P52">
            <v>1</v>
          </cell>
          <cell r="Q52">
            <v>0.2</v>
          </cell>
          <cell r="R52">
            <v>0</v>
          </cell>
          <cell r="AE52">
            <v>34</v>
          </cell>
          <cell r="AF52" t="str">
            <v>Investments (net of encumbrances)</v>
          </cell>
          <cell r="AJ52">
            <v>0</v>
          </cell>
          <cell r="AL52">
            <v>0</v>
          </cell>
          <cell r="AN52">
            <v>0</v>
          </cell>
          <cell r="AP52">
            <v>0</v>
          </cell>
          <cell r="AR52">
            <v>0</v>
          </cell>
          <cell r="AT52">
            <v>0</v>
          </cell>
          <cell r="AV52">
            <v>0</v>
          </cell>
          <cell r="AX52">
            <v>0</v>
          </cell>
          <cell r="AZ52">
            <v>0</v>
          </cell>
          <cell r="BB52">
            <v>0</v>
          </cell>
        </row>
        <row r="53">
          <cell r="B53">
            <v>35</v>
          </cell>
          <cell r="D53" t="str">
            <v>Encumbrances</v>
          </cell>
          <cell r="G53">
            <v>0</v>
          </cell>
          <cell r="H53">
            <v>0</v>
          </cell>
          <cell r="I53">
            <v>0</v>
          </cell>
          <cell r="J53">
            <v>0</v>
          </cell>
          <cell r="K53">
            <v>0.2</v>
          </cell>
          <cell r="L53">
            <v>0</v>
          </cell>
          <cell r="M53">
            <v>0.2</v>
          </cell>
          <cell r="N53">
            <v>0</v>
          </cell>
          <cell r="O53">
            <v>0</v>
          </cell>
          <cell r="P53">
            <v>1</v>
          </cell>
          <cell r="Q53">
            <v>0.2</v>
          </cell>
          <cell r="R53">
            <v>0</v>
          </cell>
          <cell r="AE53">
            <v>35</v>
          </cell>
          <cell r="AG53" t="str">
            <v>Encumbrances</v>
          </cell>
          <cell r="AJ53">
            <v>0</v>
          </cell>
          <cell r="AL53">
            <v>0</v>
          </cell>
          <cell r="AN53">
            <v>0</v>
          </cell>
          <cell r="AP53">
            <v>0</v>
          </cell>
          <cell r="AR53">
            <v>0</v>
          </cell>
          <cell r="AT53">
            <v>0</v>
          </cell>
          <cell r="AV53">
            <v>0</v>
          </cell>
          <cell r="AX53">
            <v>0</v>
          </cell>
          <cell r="AZ53">
            <v>0</v>
          </cell>
          <cell r="BB53">
            <v>0</v>
          </cell>
        </row>
        <row r="54">
          <cell r="B54">
            <v>36</v>
          </cell>
          <cell r="E54" t="str">
            <v>Total Real Estate</v>
          </cell>
          <cell r="G54">
            <v>0</v>
          </cell>
          <cell r="H54">
            <v>0</v>
          </cell>
          <cell r="I54">
            <v>0</v>
          </cell>
          <cell r="J54">
            <v>0</v>
          </cell>
          <cell r="K54">
            <v>0</v>
          </cell>
          <cell r="M54">
            <v>0</v>
          </cell>
          <cell r="Q54">
            <v>0</v>
          </cell>
          <cell r="R54">
            <v>0</v>
          </cell>
          <cell r="AE54">
            <v>36</v>
          </cell>
          <cell r="AF54" t="str">
            <v>Total Real Estate</v>
          </cell>
          <cell r="AJ54">
            <v>0</v>
          </cell>
          <cell r="AL54">
            <v>0</v>
          </cell>
          <cell r="AN54">
            <v>0</v>
          </cell>
          <cell r="AP54">
            <v>0</v>
          </cell>
          <cell r="AR54">
            <v>0</v>
          </cell>
          <cell r="AT54">
            <v>0</v>
          </cell>
          <cell r="AV54">
            <v>0</v>
          </cell>
          <cell r="AX54">
            <v>0</v>
          </cell>
          <cell r="AZ54">
            <v>0</v>
          </cell>
          <cell r="BB54">
            <v>0</v>
          </cell>
        </row>
        <row r="56">
          <cell r="B56" t="str">
            <v>Other Assets at</v>
          </cell>
          <cell r="F56">
            <v>39813</v>
          </cell>
          <cell r="AE56" t="str">
            <v>Other Assets:</v>
          </cell>
        </row>
        <row r="57">
          <cell r="B57">
            <v>37</v>
          </cell>
          <cell r="C57" t="str">
            <v>Other Loans</v>
          </cell>
          <cell r="G57">
            <v>0</v>
          </cell>
          <cell r="H57">
            <v>0</v>
          </cell>
          <cell r="I57">
            <v>0</v>
          </cell>
          <cell r="J57">
            <v>0</v>
          </cell>
          <cell r="K57">
            <v>0.05</v>
          </cell>
          <cell r="L57">
            <v>0</v>
          </cell>
          <cell r="M57">
            <v>0.05</v>
          </cell>
          <cell r="N57">
            <v>0</v>
          </cell>
          <cell r="O57">
            <v>0</v>
          </cell>
          <cell r="P57">
            <v>1</v>
          </cell>
          <cell r="Q57">
            <v>0.05</v>
          </cell>
          <cell r="R57">
            <v>0</v>
          </cell>
          <cell r="AE57">
            <v>37</v>
          </cell>
          <cell r="AF57" t="str">
            <v>Other Loans</v>
          </cell>
          <cell r="AJ57">
            <v>0</v>
          </cell>
          <cell r="AL57">
            <v>0</v>
          </cell>
          <cell r="AN57">
            <v>0</v>
          </cell>
          <cell r="AP57">
            <v>0</v>
          </cell>
          <cell r="AR57">
            <v>0</v>
          </cell>
          <cell r="AT57">
            <v>0</v>
          </cell>
          <cell r="AV57">
            <v>0</v>
          </cell>
          <cell r="AX57">
            <v>0</v>
          </cell>
          <cell r="AZ57">
            <v>0</v>
          </cell>
          <cell r="BB57">
            <v>0</v>
          </cell>
        </row>
        <row r="58">
          <cell r="B58">
            <v>38</v>
          </cell>
          <cell r="C58" t="str">
            <v>Cash &amp; Cash Equivalents</v>
          </cell>
          <cell r="G58">
            <v>0</v>
          </cell>
          <cell r="H58">
            <v>0</v>
          </cell>
          <cell r="I58">
            <v>0</v>
          </cell>
          <cell r="J58">
            <v>0</v>
          </cell>
          <cell r="K58">
            <v>3.0000000000000001E-3</v>
          </cell>
          <cell r="L58">
            <v>0</v>
          </cell>
          <cell r="M58">
            <v>3.0000000000000001E-3</v>
          </cell>
          <cell r="N58">
            <v>0</v>
          </cell>
          <cell r="O58">
            <v>0</v>
          </cell>
          <cell r="P58">
            <v>1</v>
          </cell>
          <cell r="Q58">
            <v>3.0000000000000001E-3</v>
          </cell>
          <cell r="R58">
            <v>0</v>
          </cell>
          <cell r="AE58">
            <v>38</v>
          </cell>
          <cell r="AF58" t="str">
            <v>Cash &amp; Cash Equivalents</v>
          </cell>
          <cell r="AJ58">
            <v>0</v>
          </cell>
          <cell r="AL58">
            <v>0</v>
          </cell>
          <cell r="AN58">
            <v>0</v>
          </cell>
          <cell r="AP58">
            <v>0</v>
          </cell>
          <cell r="AR58">
            <v>0</v>
          </cell>
          <cell r="AT58">
            <v>0</v>
          </cell>
          <cell r="AV58">
            <v>0</v>
          </cell>
          <cell r="AX58">
            <v>0</v>
          </cell>
          <cell r="AZ58">
            <v>0</v>
          </cell>
          <cell r="BB58">
            <v>0</v>
          </cell>
        </row>
        <row r="59">
          <cell r="B59">
            <v>39</v>
          </cell>
          <cell r="C59" t="str">
            <v>Short-Term Investments</v>
          </cell>
          <cell r="G59">
            <v>0</v>
          </cell>
          <cell r="H59">
            <v>0</v>
          </cell>
          <cell r="I59">
            <v>0</v>
          </cell>
          <cell r="J59">
            <v>0</v>
          </cell>
          <cell r="K59">
            <v>0.01</v>
          </cell>
          <cell r="L59">
            <v>0</v>
          </cell>
          <cell r="M59">
            <v>0.01</v>
          </cell>
          <cell r="N59">
            <v>0</v>
          </cell>
          <cell r="O59">
            <v>0</v>
          </cell>
          <cell r="P59">
            <v>1</v>
          </cell>
          <cell r="Q59">
            <v>0.01</v>
          </cell>
          <cell r="R59">
            <v>0</v>
          </cell>
          <cell r="AE59">
            <v>39</v>
          </cell>
          <cell r="AF59" t="str">
            <v>Short-Term Investments</v>
          </cell>
          <cell r="AJ59">
            <v>0</v>
          </cell>
          <cell r="AL59">
            <v>0</v>
          </cell>
          <cell r="AN59">
            <v>0</v>
          </cell>
          <cell r="AP59">
            <v>0</v>
          </cell>
          <cell r="AR59">
            <v>0</v>
          </cell>
          <cell r="AT59">
            <v>0</v>
          </cell>
          <cell r="AV59">
            <v>0</v>
          </cell>
          <cell r="AX59">
            <v>0</v>
          </cell>
          <cell r="AZ59">
            <v>0</v>
          </cell>
          <cell r="BB59">
            <v>0</v>
          </cell>
        </row>
        <row r="60">
          <cell r="B60">
            <v>40</v>
          </cell>
          <cell r="C60" t="str">
            <v>Other Investments</v>
          </cell>
          <cell r="G60">
            <v>0</v>
          </cell>
          <cell r="H60">
            <v>0</v>
          </cell>
          <cell r="I60">
            <v>0</v>
          </cell>
          <cell r="J60">
            <v>0</v>
          </cell>
          <cell r="K60">
            <v>0.2</v>
          </cell>
          <cell r="L60">
            <v>0</v>
          </cell>
          <cell r="M60">
            <v>0.2</v>
          </cell>
          <cell r="N60">
            <v>0</v>
          </cell>
          <cell r="O60">
            <v>0</v>
          </cell>
          <cell r="P60">
            <v>1</v>
          </cell>
          <cell r="Q60">
            <v>0.2</v>
          </cell>
          <cell r="R60">
            <v>0</v>
          </cell>
          <cell r="AE60">
            <v>40</v>
          </cell>
          <cell r="AF60" t="str">
            <v>Other Investments</v>
          </cell>
          <cell r="AJ60">
            <v>0</v>
          </cell>
          <cell r="AL60">
            <v>0</v>
          </cell>
          <cell r="AN60">
            <v>0</v>
          </cell>
          <cell r="AP60">
            <v>0</v>
          </cell>
          <cell r="AR60">
            <v>0</v>
          </cell>
          <cell r="AT60">
            <v>0</v>
          </cell>
          <cell r="AV60">
            <v>0</v>
          </cell>
          <cell r="AX60">
            <v>0</v>
          </cell>
          <cell r="AZ60">
            <v>0</v>
          </cell>
          <cell r="BB60">
            <v>0</v>
          </cell>
        </row>
        <row r="61">
          <cell r="B61">
            <v>41</v>
          </cell>
          <cell r="C61" t="str">
            <v>Other Tangible Assets</v>
          </cell>
          <cell r="G61">
            <v>0</v>
          </cell>
          <cell r="H61">
            <v>0</v>
          </cell>
          <cell r="I61">
            <v>0</v>
          </cell>
          <cell r="J61">
            <v>0</v>
          </cell>
          <cell r="K61">
            <v>0.2</v>
          </cell>
          <cell r="L61">
            <v>0</v>
          </cell>
          <cell r="M61">
            <v>0.2</v>
          </cell>
          <cell r="N61">
            <v>0</v>
          </cell>
          <cell r="O61">
            <v>0</v>
          </cell>
          <cell r="P61">
            <v>1</v>
          </cell>
          <cell r="Q61">
            <v>0.2</v>
          </cell>
          <cell r="R61">
            <v>0</v>
          </cell>
          <cell r="AE61">
            <v>41</v>
          </cell>
          <cell r="AF61" t="str">
            <v>Other Tangible Assets</v>
          </cell>
          <cell r="AJ61">
            <v>0</v>
          </cell>
          <cell r="AL61">
            <v>0</v>
          </cell>
          <cell r="AN61">
            <v>0</v>
          </cell>
          <cell r="AP61">
            <v>0</v>
          </cell>
          <cell r="AR61">
            <v>0</v>
          </cell>
          <cell r="AT61">
            <v>0</v>
          </cell>
          <cell r="AV61">
            <v>0</v>
          </cell>
          <cell r="AX61">
            <v>0</v>
          </cell>
          <cell r="AZ61">
            <v>0</v>
          </cell>
          <cell r="BB61">
            <v>0</v>
          </cell>
        </row>
        <row r="62">
          <cell r="B62">
            <v>42</v>
          </cell>
          <cell r="C62" t="str">
            <v>Other</v>
          </cell>
          <cell r="G62">
            <v>0</v>
          </cell>
          <cell r="H62">
            <v>0</v>
          </cell>
          <cell r="I62">
            <v>0</v>
          </cell>
          <cell r="J62">
            <v>0</v>
          </cell>
          <cell r="K62">
            <v>1</v>
          </cell>
          <cell r="L62">
            <v>0</v>
          </cell>
          <cell r="M62">
            <v>1</v>
          </cell>
          <cell r="N62">
            <v>0</v>
          </cell>
          <cell r="O62">
            <v>0</v>
          </cell>
          <cell r="P62">
            <v>1</v>
          </cell>
          <cell r="Q62">
            <v>1</v>
          </cell>
          <cell r="R62">
            <v>0</v>
          </cell>
          <cell r="AE62">
            <v>42</v>
          </cell>
          <cell r="AF62" t="str">
            <v>Other</v>
          </cell>
          <cell r="AJ62">
            <v>0</v>
          </cell>
          <cell r="AL62">
            <v>0</v>
          </cell>
          <cell r="AN62">
            <v>0</v>
          </cell>
          <cell r="AP62">
            <v>0</v>
          </cell>
          <cell r="AR62">
            <v>0</v>
          </cell>
          <cell r="AT62">
            <v>0</v>
          </cell>
          <cell r="AV62">
            <v>0</v>
          </cell>
          <cell r="AX62">
            <v>0</v>
          </cell>
          <cell r="AZ62">
            <v>0</v>
          </cell>
          <cell r="BB62">
            <v>0</v>
          </cell>
        </row>
        <row r="64">
          <cell r="B64">
            <v>43</v>
          </cell>
          <cell r="C64" t="str">
            <v>Sub-Totals</v>
          </cell>
          <cell r="G64">
            <v>0</v>
          </cell>
          <cell r="H64">
            <v>0</v>
          </cell>
          <cell r="I64">
            <v>0</v>
          </cell>
          <cell r="J64">
            <v>0</v>
          </cell>
          <cell r="K64">
            <v>0</v>
          </cell>
          <cell r="M64">
            <v>0</v>
          </cell>
          <cell r="Q64">
            <v>0</v>
          </cell>
          <cell r="R64">
            <v>0</v>
          </cell>
          <cell r="AE64">
            <v>43</v>
          </cell>
          <cell r="AF64" t="str">
            <v>Sub-Totals</v>
          </cell>
          <cell r="AJ64">
            <v>0</v>
          </cell>
          <cell r="AL64">
            <v>0</v>
          </cell>
          <cell r="AN64">
            <v>0</v>
          </cell>
          <cell r="AP64">
            <v>0</v>
          </cell>
          <cell r="AR64">
            <v>0</v>
          </cell>
          <cell r="AT64">
            <v>0</v>
          </cell>
          <cell r="AV64">
            <v>0</v>
          </cell>
          <cell r="AX64">
            <v>0</v>
          </cell>
          <cell r="AZ64">
            <v>0</v>
          </cell>
          <cell r="BB64">
            <v>0</v>
          </cell>
        </row>
        <row r="66">
          <cell r="B66">
            <v>44</v>
          </cell>
          <cell r="C66" t="str">
            <v>Multiply: Spread of Risk Factor</v>
          </cell>
          <cell r="K66">
            <v>1.5</v>
          </cell>
          <cell r="L66">
            <v>0</v>
          </cell>
          <cell r="R66">
            <v>1.5</v>
          </cell>
          <cell r="AE66">
            <v>44</v>
          </cell>
          <cell r="AF66" t="str">
            <v>Multiply: Spread of Risk Factor</v>
          </cell>
          <cell r="AT66">
            <v>1.5</v>
          </cell>
          <cell r="AV66">
            <v>1.5</v>
          </cell>
          <cell r="AX66">
            <v>1.5</v>
          </cell>
          <cell r="AZ66">
            <v>1.5</v>
          </cell>
          <cell r="BB66">
            <v>1.5</v>
          </cell>
        </row>
        <row r="67">
          <cell r="B67">
            <v>45</v>
          </cell>
          <cell r="C67" t="str">
            <v>Company Totals at</v>
          </cell>
          <cell r="F67">
            <v>39813</v>
          </cell>
          <cell r="G67">
            <v>0</v>
          </cell>
          <cell r="H67">
            <v>0</v>
          </cell>
          <cell r="I67">
            <v>0</v>
          </cell>
          <cell r="J67">
            <v>0</v>
          </cell>
          <cell r="K67">
            <v>0</v>
          </cell>
          <cell r="M67">
            <v>0</v>
          </cell>
          <cell r="Q67">
            <v>0</v>
          </cell>
          <cell r="R67">
            <v>0</v>
          </cell>
          <cell r="S67" t="str">
            <v xml:space="preserve"> = (B1) + (B2)</v>
          </cell>
          <cell r="AE67">
            <v>45</v>
          </cell>
          <cell r="AF67" t="str">
            <v>Company Totals:</v>
          </cell>
          <cell r="AJ67">
            <v>0</v>
          </cell>
          <cell r="AL67">
            <v>0</v>
          </cell>
          <cell r="AN67">
            <v>0</v>
          </cell>
          <cell r="AP67">
            <v>0</v>
          </cell>
          <cell r="AR67">
            <v>0</v>
          </cell>
          <cell r="AT67">
            <v>0</v>
          </cell>
          <cell r="AV67">
            <v>0</v>
          </cell>
          <cell r="AX67">
            <v>0</v>
          </cell>
          <cell r="AZ67">
            <v>0</v>
          </cell>
          <cell r="BB67">
            <v>0</v>
          </cell>
        </row>
        <row r="68">
          <cell r="N68" t="str">
            <v>Credit to Risk Factors above for:</v>
          </cell>
          <cell r="S68" t="str">
            <v xml:space="preserve">Note: For small insurers predominant in </v>
          </cell>
        </row>
        <row r="69">
          <cell r="B69">
            <v>46</v>
          </cell>
          <cell r="C69" t="str">
            <v>Deferred Acquisition Costs (Non/Life Only)</v>
          </cell>
          <cell r="G69">
            <v>0</v>
          </cell>
          <cell r="N69" t="str">
            <v>Unit Linked</v>
          </cell>
          <cell r="O69" t="str">
            <v>Participatory</v>
          </cell>
          <cell r="P69" t="str">
            <v>PC &amp; Protect.</v>
          </cell>
          <cell r="S69" t="str">
            <v xml:space="preserve">Life/Annuities, the reinsurance dependence </v>
          </cell>
          <cell r="AE69">
            <v>46</v>
          </cell>
          <cell r="AF69" t="str">
            <v>Deferred Acquisition Costs (Non/Life Only)</v>
          </cell>
          <cell r="AJ69">
            <v>0</v>
          </cell>
          <cell r="AL69">
            <v>0</v>
          </cell>
          <cell r="AN69">
            <v>0</v>
          </cell>
          <cell r="AP69">
            <v>0</v>
          </cell>
          <cell r="AR69">
            <v>0</v>
          </cell>
        </row>
        <row r="70">
          <cell r="B70">
            <v>47</v>
          </cell>
          <cell r="C70" t="str">
            <v>Deferred Acquisition Costs (Life Only)</v>
          </cell>
          <cell r="G70">
            <v>0</v>
          </cell>
          <cell r="J70">
            <v>0</v>
          </cell>
          <cell r="K70" t="str">
            <v>Invested Asset Base</v>
          </cell>
          <cell r="N70">
            <v>1</v>
          </cell>
          <cell r="O70">
            <v>0.5</v>
          </cell>
          <cell r="P70">
            <v>0</v>
          </cell>
          <cell r="Q70" t="str">
            <v>Baseline Credit</v>
          </cell>
          <cell r="S70" t="str">
            <v>factor should be increased in accordance</v>
          </cell>
          <cell r="AE70">
            <v>47</v>
          </cell>
          <cell r="AF70" t="str">
            <v>Deferred Acquisition Costs (Life Only)</v>
          </cell>
          <cell r="AJ70">
            <v>0</v>
          </cell>
          <cell r="AL70">
            <v>0</v>
          </cell>
          <cell r="AN70">
            <v>0</v>
          </cell>
          <cell r="AP70">
            <v>0</v>
          </cell>
          <cell r="AR70">
            <v>0</v>
          </cell>
        </row>
        <row r="71">
          <cell r="B71">
            <v>48</v>
          </cell>
          <cell r="N71">
            <v>1</v>
          </cell>
          <cell r="O71">
            <v>0.5</v>
          </cell>
          <cell r="P71">
            <v>0</v>
          </cell>
          <cell r="Q71" t="str">
            <v>Selected Credit</v>
          </cell>
          <cell r="S71" t="str">
            <v>with L/H spread of risk guidelines.</v>
          </cell>
          <cell r="AE71">
            <v>48</v>
          </cell>
          <cell r="AF71" t="str">
            <v>Invested Asset Base</v>
          </cell>
          <cell r="AJ71">
            <v>0</v>
          </cell>
          <cell r="AL71">
            <v>0</v>
          </cell>
          <cell r="AN71">
            <v>0</v>
          </cell>
          <cell r="AP71">
            <v>0</v>
          </cell>
          <cell r="AR71">
            <v>0</v>
          </cell>
        </row>
        <row r="72">
          <cell r="N72" t="str">
            <v>Unit Linked</v>
          </cell>
          <cell r="O72" t="str">
            <v>Participatory</v>
          </cell>
          <cell r="P72" t="str">
            <v>PC &amp; Protect.</v>
          </cell>
        </row>
        <row r="73">
          <cell r="B73">
            <v>49</v>
          </cell>
          <cell r="J73">
            <v>0</v>
          </cell>
          <cell r="K73" t="str">
            <v>Total Reserves (excludes separate acct)</v>
          </cell>
          <cell r="N73">
            <v>0</v>
          </cell>
          <cell r="O73">
            <v>0</v>
          </cell>
          <cell r="P73">
            <v>1</v>
          </cell>
          <cell r="Q73" t="str">
            <v>Baseline Allocation of Assets Based on Reserves.</v>
          </cell>
        </row>
        <row r="74">
          <cell r="B74">
            <v>50</v>
          </cell>
          <cell r="N74">
            <v>0</v>
          </cell>
          <cell r="O74">
            <v>0</v>
          </cell>
          <cell r="P74">
            <v>1</v>
          </cell>
          <cell r="Q74" t="str">
            <v>Selected Allocation of Assets to Product Type</v>
          </cell>
        </row>
        <row r="77">
          <cell r="B77" t="str">
            <v>Company:</v>
          </cell>
          <cell r="E77" t="str">
            <v>XYZ Sample</v>
          </cell>
          <cell r="I77" t="str">
            <v>Currency:</v>
          </cell>
          <cell r="J77" t="str">
            <v>Euros</v>
          </cell>
          <cell r="S77" t="str">
            <v xml:space="preserve">Page 10 </v>
          </cell>
        </row>
        <row r="78">
          <cell r="B78" t="str">
            <v>AMB #:</v>
          </cell>
          <cell r="E78" t="str">
            <v>99999</v>
          </cell>
          <cell r="I78" t="str">
            <v>Denomination:</v>
          </cell>
          <cell r="J78" t="str">
            <v>(000)s</v>
          </cell>
        </row>
        <row r="79">
          <cell r="B79" t="str">
            <v>Analyst:</v>
          </cell>
          <cell r="E79" t="str">
            <v xml:space="preserve"> </v>
          </cell>
        </row>
        <row r="80">
          <cell r="J80" t="str">
            <v>INVESTMENT RISK</v>
          </cell>
        </row>
        <row r="81">
          <cell r="J81">
            <v>40178</v>
          </cell>
        </row>
        <row r="82">
          <cell r="N82" t="str">
            <v>Percent</v>
          </cell>
          <cell r="O82" t="str">
            <v>Percent</v>
          </cell>
          <cell r="P82" t="str">
            <v>Percent</v>
          </cell>
        </row>
        <row r="83">
          <cell r="K83" t="str">
            <v>Baseline</v>
          </cell>
          <cell r="L83" t="str">
            <v>Adjustment</v>
          </cell>
          <cell r="M83" t="str">
            <v>Total</v>
          </cell>
          <cell r="N83" t="str">
            <v>of asset</v>
          </cell>
          <cell r="O83" t="str">
            <v>of asset</v>
          </cell>
          <cell r="P83" t="str">
            <v>of asset</v>
          </cell>
          <cell r="Q83" t="str">
            <v>Final</v>
          </cell>
        </row>
        <row r="84">
          <cell r="B84" t="str">
            <v xml:space="preserve">   Bonds at</v>
          </cell>
          <cell r="E84">
            <v>40178</v>
          </cell>
          <cell r="G84" t="str">
            <v>Statement Value</v>
          </cell>
          <cell r="H84" t="str">
            <v>Market Value</v>
          </cell>
          <cell r="I84" t="str">
            <v>Adjustment</v>
          </cell>
          <cell r="J84" t="str">
            <v>Total</v>
          </cell>
          <cell r="K84" t="str">
            <v>Asset Risk Factor (%)</v>
          </cell>
          <cell r="L84" t="str">
            <v>to Asset Risk Factor</v>
          </cell>
          <cell r="M84" t="str">
            <v>Asset Risk Factor</v>
          </cell>
          <cell r="N84" t="str">
            <v>dedicated to Unit Linked</v>
          </cell>
          <cell r="O84" t="str">
            <v>dedicated to Partici-patory</v>
          </cell>
          <cell r="P84" t="str">
            <v>dedicated to PC &amp; Protection</v>
          </cell>
          <cell r="Q84" t="str">
            <v>Asset Risk Factor</v>
          </cell>
          <cell r="R84" t="str">
            <v>Adjusted Required Capital</v>
          </cell>
          <cell r="S84" t="str">
            <v>Explanation of Adjustments</v>
          </cell>
        </row>
        <row r="85">
          <cell r="B85">
            <v>1</v>
          </cell>
          <cell r="C85" t="str">
            <v>Global Rating AAA</v>
          </cell>
          <cell r="G85">
            <v>0</v>
          </cell>
          <cell r="H85">
            <v>0</v>
          </cell>
          <cell r="I85">
            <v>0</v>
          </cell>
          <cell r="J85">
            <v>0</v>
          </cell>
          <cell r="K85">
            <v>2E-3</v>
          </cell>
          <cell r="L85">
            <v>0</v>
          </cell>
          <cell r="M85">
            <v>2E-3</v>
          </cell>
          <cell r="N85">
            <v>0</v>
          </cell>
          <cell r="O85">
            <v>0</v>
          </cell>
          <cell r="P85">
            <v>1</v>
          </cell>
          <cell r="Q85">
            <v>2E-3</v>
          </cell>
          <cell r="R85">
            <v>0</v>
          </cell>
        </row>
        <row r="86">
          <cell r="B86">
            <v>2</v>
          </cell>
          <cell r="C86" t="str">
            <v>Global Rating AA+, AA, AA-</v>
          </cell>
          <cell r="G86">
            <v>0</v>
          </cell>
          <cell r="H86">
            <v>0</v>
          </cell>
          <cell r="I86">
            <v>0</v>
          </cell>
          <cell r="J86">
            <v>0</v>
          </cell>
          <cell r="K86">
            <v>5.0000000000000001E-3</v>
          </cell>
          <cell r="L86">
            <v>0</v>
          </cell>
          <cell r="M86">
            <v>5.0000000000000001E-3</v>
          </cell>
          <cell r="N86">
            <v>0</v>
          </cell>
          <cell r="O86">
            <v>0</v>
          </cell>
          <cell r="P86">
            <v>1</v>
          </cell>
          <cell r="Q86">
            <v>5.0000000000000001E-3</v>
          </cell>
          <cell r="R86">
            <v>0</v>
          </cell>
        </row>
        <row r="87">
          <cell r="B87">
            <v>3</v>
          </cell>
          <cell r="C87" t="str">
            <v>Global Rating A+, A, &amp; A-</v>
          </cell>
          <cell r="G87">
            <v>0</v>
          </cell>
          <cell r="H87">
            <v>0</v>
          </cell>
          <cell r="I87">
            <v>0</v>
          </cell>
          <cell r="J87">
            <v>0</v>
          </cell>
          <cell r="K87">
            <v>0.01</v>
          </cell>
          <cell r="L87">
            <v>0</v>
          </cell>
          <cell r="M87">
            <v>0.01</v>
          </cell>
          <cell r="N87">
            <v>0</v>
          </cell>
          <cell r="O87">
            <v>0</v>
          </cell>
          <cell r="P87">
            <v>1</v>
          </cell>
          <cell r="Q87">
            <v>0.01</v>
          </cell>
          <cell r="R87">
            <v>0</v>
          </cell>
        </row>
        <row r="88">
          <cell r="B88">
            <v>4</v>
          </cell>
          <cell r="C88" t="str">
            <v xml:space="preserve">Global Rating BBB+, BBB, BBB- </v>
          </cell>
          <cell r="G88">
            <v>0</v>
          </cell>
          <cell r="H88">
            <v>0</v>
          </cell>
          <cell r="I88">
            <v>0</v>
          </cell>
          <cell r="J88">
            <v>0</v>
          </cell>
          <cell r="K88">
            <v>0.02</v>
          </cell>
          <cell r="L88">
            <v>0</v>
          </cell>
          <cell r="M88">
            <v>0.02</v>
          </cell>
          <cell r="N88">
            <v>0</v>
          </cell>
          <cell r="O88">
            <v>0</v>
          </cell>
          <cell r="P88">
            <v>1</v>
          </cell>
          <cell r="Q88">
            <v>0.02</v>
          </cell>
          <cell r="R88">
            <v>0</v>
          </cell>
        </row>
        <row r="89">
          <cell r="B89">
            <v>5</v>
          </cell>
          <cell r="C89" t="str">
            <v xml:space="preserve">Global Rating BB+, BB, BB- </v>
          </cell>
          <cell r="G89">
            <v>0</v>
          </cell>
          <cell r="H89">
            <v>0</v>
          </cell>
          <cell r="I89">
            <v>0</v>
          </cell>
          <cell r="J89">
            <v>0</v>
          </cell>
          <cell r="K89">
            <v>0.04</v>
          </cell>
          <cell r="L89">
            <v>0</v>
          </cell>
          <cell r="M89">
            <v>0.04</v>
          </cell>
          <cell r="N89">
            <v>0</v>
          </cell>
          <cell r="O89">
            <v>0</v>
          </cell>
          <cell r="P89">
            <v>1</v>
          </cell>
          <cell r="Q89">
            <v>0.04</v>
          </cell>
          <cell r="R89">
            <v>0</v>
          </cell>
        </row>
        <row r="90">
          <cell r="B90">
            <v>6</v>
          </cell>
          <cell r="C90" t="str">
            <v xml:space="preserve">Global Rating B+, B, B- </v>
          </cell>
          <cell r="G90">
            <v>0</v>
          </cell>
          <cell r="H90">
            <v>0</v>
          </cell>
          <cell r="I90">
            <v>0</v>
          </cell>
          <cell r="J90">
            <v>0</v>
          </cell>
          <cell r="K90">
            <v>4.4999999999999998E-2</v>
          </cell>
          <cell r="L90">
            <v>0</v>
          </cell>
          <cell r="M90">
            <v>4.4999999999999998E-2</v>
          </cell>
          <cell r="N90">
            <v>0</v>
          </cell>
          <cell r="O90">
            <v>0</v>
          </cell>
          <cell r="P90">
            <v>1</v>
          </cell>
          <cell r="Q90">
            <v>4.4999999999999998E-2</v>
          </cell>
          <cell r="R90">
            <v>0</v>
          </cell>
        </row>
        <row r="91">
          <cell r="B91">
            <v>7</v>
          </cell>
          <cell r="C91" t="str">
            <v xml:space="preserve">Global Rating CCC, CC, C </v>
          </cell>
          <cell r="G91">
            <v>0</v>
          </cell>
          <cell r="H91">
            <v>0</v>
          </cell>
          <cell r="I91">
            <v>0</v>
          </cell>
          <cell r="J91">
            <v>0</v>
          </cell>
          <cell r="K91">
            <v>0.1</v>
          </cell>
          <cell r="L91">
            <v>0</v>
          </cell>
          <cell r="M91">
            <v>0.1</v>
          </cell>
          <cell r="N91">
            <v>0</v>
          </cell>
          <cell r="O91">
            <v>0</v>
          </cell>
          <cell r="P91">
            <v>1</v>
          </cell>
          <cell r="Q91">
            <v>0.1</v>
          </cell>
          <cell r="R91">
            <v>0</v>
          </cell>
        </row>
        <row r="92">
          <cell r="B92">
            <v>8</v>
          </cell>
          <cell r="C92" t="str">
            <v xml:space="preserve">Global Rating D (in/near default) </v>
          </cell>
          <cell r="G92">
            <v>0</v>
          </cell>
          <cell r="H92">
            <v>0</v>
          </cell>
          <cell r="I92">
            <v>0</v>
          </cell>
          <cell r="J92">
            <v>0</v>
          </cell>
          <cell r="K92">
            <v>0.3</v>
          </cell>
          <cell r="L92">
            <v>0</v>
          </cell>
          <cell r="M92">
            <v>0.3</v>
          </cell>
          <cell r="N92">
            <v>0</v>
          </cell>
          <cell r="O92">
            <v>0</v>
          </cell>
          <cell r="P92">
            <v>1</v>
          </cell>
          <cell r="Q92">
            <v>0.3</v>
          </cell>
          <cell r="R92">
            <v>0</v>
          </cell>
        </row>
        <row r="93">
          <cell r="B93">
            <v>9</v>
          </cell>
          <cell r="C93" t="str">
            <v>Non Rated</v>
          </cell>
          <cell r="G93">
            <v>0</v>
          </cell>
          <cell r="H93">
            <v>0</v>
          </cell>
          <cell r="I93">
            <v>0</v>
          </cell>
          <cell r="J93">
            <v>0</v>
          </cell>
          <cell r="K93">
            <v>0.5</v>
          </cell>
          <cell r="L93">
            <v>0</v>
          </cell>
          <cell r="M93">
            <v>0.5</v>
          </cell>
          <cell r="N93">
            <v>0</v>
          </cell>
          <cell r="O93">
            <v>0</v>
          </cell>
          <cell r="P93">
            <v>1</v>
          </cell>
          <cell r="Q93">
            <v>0.5</v>
          </cell>
          <cell r="R93">
            <v>0</v>
          </cell>
        </row>
        <row r="94">
          <cell r="B94">
            <v>10</v>
          </cell>
          <cell r="C94" t="str">
            <v>Affiliated</v>
          </cell>
          <cell r="G94">
            <v>0</v>
          </cell>
          <cell r="H94">
            <v>0</v>
          </cell>
          <cell r="I94">
            <v>0</v>
          </cell>
          <cell r="J94">
            <v>0</v>
          </cell>
          <cell r="K94">
            <v>1</v>
          </cell>
          <cell r="L94">
            <v>0</v>
          </cell>
          <cell r="M94">
            <v>1</v>
          </cell>
          <cell r="N94">
            <v>0</v>
          </cell>
          <cell r="O94">
            <v>0</v>
          </cell>
          <cell r="P94">
            <v>1</v>
          </cell>
          <cell r="Q94">
            <v>1</v>
          </cell>
          <cell r="R94">
            <v>0</v>
          </cell>
        </row>
        <row r="95">
          <cell r="B95">
            <v>11</v>
          </cell>
          <cell r="C95" t="str">
            <v>Other</v>
          </cell>
          <cell r="G95">
            <v>0</v>
          </cell>
          <cell r="H95">
            <v>0</v>
          </cell>
          <cell r="I95">
            <v>0</v>
          </cell>
          <cell r="J95">
            <v>0</v>
          </cell>
          <cell r="K95">
            <v>1</v>
          </cell>
          <cell r="L95">
            <v>0</v>
          </cell>
          <cell r="M95">
            <v>1</v>
          </cell>
          <cell r="N95">
            <v>0</v>
          </cell>
          <cell r="O95">
            <v>0</v>
          </cell>
          <cell r="P95">
            <v>1</v>
          </cell>
          <cell r="Q95">
            <v>1</v>
          </cell>
          <cell r="R95">
            <v>0</v>
          </cell>
        </row>
        <row r="96">
          <cell r="B96">
            <v>12</v>
          </cell>
          <cell r="E96" t="str">
            <v>Total Bonds</v>
          </cell>
          <cell r="G96">
            <v>0</v>
          </cell>
          <cell r="H96">
            <v>0</v>
          </cell>
          <cell r="I96">
            <v>0</v>
          </cell>
          <cell r="J96">
            <v>0</v>
          </cell>
          <cell r="K96">
            <v>0</v>
          </cell>
          <cell r="M96">
            <v>0</v>
          </cell>
          <cell r="Q96">
            <v>0</v>
          </cell>
          <cell r="R96">
            <v>0</v>
          </cell>
        </row>
        <row r="98">
          <cell r="B98" t="str">
            <v>Preferred Stocks at</v>
          </cell>
          <cell r="F98">
            <v>40178</v>
          </cell>
        </row>
        <row r="99">
          <cell r="B99">
            <v>13</v>
          </cell>
          <cell r="C99" t="str">
            <v>Non-Affiliated (Public)</v>
          </cell>
          <cell r="G99">
            <v>0</v>
          </cell>
          <cell r="H99">
            <v>0</v>
          </cell>
          <cell r="I99">
            <v>0</v>
          </cell>
          <cell r="J99">
            <v>0</v>
          </cell>
          <cell r="K99">
            <v>2E-3</v>
          </cell>
          <cell r="L99">
            <v>0</v>
          </cell>
          <cell r="M99">
            <v>2E-3</v>
          </cell>
          <cell r="N99">
            <v>0</v>
          </cell>
          <cell r="O99">
            <v>0</v>
          </cell>
          <cell r="P99">
            <v>1</v>
          </cell>
          <cell r="Q99">
            <v>2E-3</v>
          </cell>
          <cell r="R99">
            <v>0</v>
          </cell>
        </row>
        <row r="100">
          <cell r="B100">
            <v>14</v>
          </cell>
          <cell r="C100" t="str">
            <v>Non-Affil (Public) w/Global Rating AA+, AA, AA-</v>
          </cell>
          <cell r="G100">
            <v>0</v>
          </cell>
          <cell r="H100">
            <v>0</v>
          </cell>
          <cell r="I100">
            <v>0</v>
          </cell>
          <cell r="J100">
            <v>0</v>
          </cell>
          <cell r="K100">
            <v>5.0000000000000001E-3</v>
          </cell>
          <cell r="L100">
            <v>0</v>
          </cell>
          <cell r="M100">
            <v>5.0000000000000001E-3</v>
          </cell>
          <cell r="N100">
            <v>0</v>
          </cell>
          <cell r="O100">
            <v>0</v>
          </cell>
          <cell r="P100">
            <v>1</v>
          </cell>
          <cell r="Q100">
            <v>5.0000000000000001E-3</v>
          </cell>
          <cell r="R100">
            <v>0</v>
          </cell>
        </row>
        <row r="101">
          <cell r="B101">
            <v>15</v>
          </cell>
          <cell r="C101" t="str">
            <v>Non-Affil (Public) w/Global Rating A+, A, &amp; A-</v>
          </cell>
          <cell r="G101">
            <v>0</v>
          </cell>
          <cell r="H101">
            <v>0</v>
          </cell>
          <cell r="I101">
            <v>0</v>
          </cell>
          <cell r="J101">
            <v>0</v>
          </cell>
          <cell r="K101">
            <v>0.01</v>
          </cell>
          <cell r="L101">
            <v>0</v>
          </cell>
          <cell r="M101">
            <v>0.01</v>
          </cell>
          <cell r="N101">
            <v>0</v>
          </cell>
          <cell r="O101">
            <v>0</v>
          </cell>
          <cell r="P101">
            <v>1</v>
          </cell>
          <cell r="Q101">
            <v>0.01</v>
          </cell>
          <cell r="R101">
            <v>0</v>
          </cell>
        </row>
        <row r="102">
          <cell r="B102">
            <v>16</v>
          </cell>
          <cell r="C102" t="str">
            <v>Non-Affil (Public) w/Global Rating BBB+, BBB, BBB-</v>
          </cell>
          <cell r="G102">
            <v>0</v>
          </cell>
          <cell r="H102">
            <v>0</v>
          </cell>
          <cell r="I102">
            <v>0</v>
          </cell>
          <cell r="J102">
            <v>0</v>
          </cell>
          <cell r="K102">
            <v>0.02</v>
          </cell>
          <cell r="L102">
            <v>0</v>
          </cell>
          <cell r="M102">
            <v>0.02</v>
          </cell>
          <cell r="N102">
            <v>0</v>
          </cell>
          <cell r="O102">
            <v>0</v>
          </cell>
          <cell r="P102">
            <v>1</v>
          </cell>
          <cell r="Q102">
            <v>0.02</v>
          </cell>
          <cell r="R102">
            <v>0</v>
          </cell>
        </row>
        <row r="103">
          <cell r="B103">
            <v>17</v>
          </cell>
          <cell r="C103" t="str">
            <v>Non-Affil (Public) w/Global Rating BB+, BB, BB-</v>
          </cell>
          <cell r="G103">
            <v>0</v>
          </cell>
          <cell r="H103">
            <v>0</v>
          </cell>
          <cell r="I103">
            <v>0</v>
          </cell>
          <cell r="J103">
            <v>0</v>
          </cell>
          <cell r="K103">
            <v>0.04</v>
          </cell>
          <cell r="L103">
            <v>0</v>
          </cell>
          <cell r="M103">
            <v>0.04</v>
          </cell>
          <cell r="N103">
            <v>0</v>
          </cell>
          <cell r="O103">
            <v>0</v>
          </cell>
          <cell r="P103">
            <v>1</v>
          </cell>
          <cell r="Q103">
            <v>0.04</v>
          </cell>
          <cell r="R103">
            <v>0</v>
          </cell>
        </row>
        <row r="104">
          <cell r="B104">
            <v>18</v>
          </cell>
          <cell r="C104" t="str">
            <v>Non-Affil (Public) w/Global Rating B+, B, B-</v>
          </cell>
          <cell r="G104">
            <v>0</v>
          </cell>
          <cell r="H104">
            <v>0</v>
          </cell>
          <cell r="I104">
            <v>0</v>
          </cell>
          <cell r="J104">
            <v>0</v>
          </cell>
          <cell r="K104">
            <v>4.4999999999999998E-2</v>
          </cell>
          <cell r="L104">
            <v>0</v>
          </cell>
          <cell r="M104">
            <v>4.4999999999999998E-2</v>
          </cell>
          <cell r="N104">
            <v>0</v>
          </cell>
          <cell r="O104">
            <v>0</v>
          </cell>
          <cell r="P104">
            <v>1</v>
          </cell>
          <cell r="Q104">
            <v>4.4999999999999998E-2</v>
          </cell>
          <cell r="R104">
            <v>0</v>
          </cell>
        </row>
        <row r="105">
          <cell r="B105">
            <v>19</v>
          </cell>
          <cell r="C105" t="str">
            <v>Non-Affil (Public) w/Global Rating CCC, CC, C</v>
          </cell>
          <cell r="G105">
            <v>0</v>
          </cell>
          <cell r="H105">
            <v>0</v>
          </cell>
          <cell r="I105">
            <v>0</v>
          </cell>
          <cell r="J105">
            <v>0</v>
          </cell>
          <cell r="K105">
            <v>0.1</v>
          </cell>
          <cell r="L105">
            <v>0</v>
          </cell>
          <cell r="M105">
            <v>0.1</v>
          </cell>
          <cell r="N105">
            <v>0</v>
          </cell>
          <cell r="O105">
            <v>0</v>
          </cell>
          <cell r="P105">
            <v>1</v>
          </cell>
          <cell r="Q105">
            <v>0.1</v>
          </cell>
          <cell r="R105">
            <v>0</v>
          </cell>
        </row>
        <row r="106">
          <cell r="B106">
            <v>20</v>
          </cell>
          <cell r="C106" t="str">
            <v xml:space="preserve">Non-Affil (Public) w/Global Rating D (in/near default) </v>
          </cell>
          <cell r="G106">
            <v>0</v>
          </cell>
          <cell r="H106">
            <v>0</v>
          </cell>
          <cell r="I106">
            <v>0</v>
          </cell>
          <cell r="J106">
            <v>0</v>
          </cell>
          <cell r="K106">
            <v>0.3</v>
          </cell>
          <cell r="L106">
            <v>0</v>
          </cell>
          <cell r="M106">
            <v>0.3</v>
          </cell>
          <cell r="N106">
            <v>0</v>
          </cell>
          <cell r="O106">
            <v>0</v>
          </cell>
          <cell r="P106">
            <v>1</v>
          </cell>
          <cell r="Q106">
            <v>0.3</v>
          </cell>
          <cell r="R106">
            <v>0</v>
          </cell>
        </row>
        <row r="107">
          <cell r="B107">
            <v>21</v>
          </cell>
          <cell r="C107" t="str">
            <v>Non-Affiliated (Private)</v>
          </cell>
          <cell r="G107">
            <v>0</v>
          </cell>
          <cell r="H107">
            <v>0</v>
          </cell>
          <cell r="I107">
            <v>0</v>
          </cell>
          <cell r="J107">
            <v>0</v>
          </cell>
          <cell r="K107">
            <v>1</v>
          </cell>
          <cell r="L107">
            <v>0</v>
          </cell>
          <cell r="M107">
            <v>1</v>
          </cell>
          <cell r="N107">
            <v>0</v>
          </cell>
          <cell r="O107">
            <v>0</v>
          </cell>
          <cell r="P107">
            <v>1</v>
          </cell>
          <cell r="Q107">
            <v>1</v>
          </cell>
          <cell r="R107">
            <v>0</v>
          </cell>
        </row>
        <row r="108">
          <cell r="B108">
            <v>22</v>
          </cell>
          <cell r="C108" t="str">
            <v>Affiliated (Public)</v>
          </cell>
          <cell r="G108">
            <v>0</v>
          </cell>
          <cell r="H108">
            <v>0</v>
          </cell>
          <cell r="I108">
            <v>0</v>
          </cell>
          <cell r="J108">
            <v>0</v>
          </cell>
          <cell r="K108">
            <v>0.15</v>
          </cell>
          <cell r="L108">
            <v>0</v>
          </cell>
          <cell r="M108">
            <v>0.15</v>
          </cell>
          <cell r="N108">
            <v>0</v>
          </cell>
          <cell r="O108">
            <v>0</v>
          </cell>
          <cell r="P108">
            <v>1</v>
          </cell>
          <cell r="Q108">
            <v>0.15</v>
          </cell>
          <cell r="R108">
            <v>0</v>
          </cell>
        </row>
        <row r="109">
          <cell r="B109">
            <v>23</v>
          </cell>
          <cell r="C109" t="str">
            <v>Affiliated (Private)</v>
          </cell>
          <cell r="G109">
            <v>0</v>
          </cell>
          <cell r="H109">
            <v>0</v>
          </cell>
          <cell r="I109">
            <v>0</v>
          </cell>
          <cell r="J109">
            <v>0</v>
          </cell>
          <cell r="K109">
            <v>1</v>
          </cell>
          <cell r="L109">
            <v>0</v>
          </cell>
          <cell r="M109">
            <v>1</v>
          </cell>
          <cell r="N109">
            <v>0</v>
          </cell>
          <cell r="O109">
            <v>0</v>
          </cell>
          <cell r="P109">
            <v>1</v>
          </cell>
          <cell r="Q109">
            <v>1</v>
          </cell>
          <cell r="R109">
            <v>0</v>
          </cell>
        </row>
        <row r="110">
          <cell r="B110">
            <v>24</v>
          </cell>
          <cell r="E110" t="str">
            <v>Total Preferred Stocks</v>
          </cell>
          <cell r="G110">
            <v>0</v>
          </cell>
          <cell r="H110">
            <v>0</v>
          </cell>
          <cell r="I110">
            <v>0</v>
          </cell>
          <cell r="J110">
            <v>0</v>
          </cell>
          <cell r="K110">
            <v>0</v>
          </cell>
          <cell r="M110">
            <v>0</v>
          </cell>
          <cell r="Q110">
            <v>0</v>
          </cell>
          <cell r="R110">
            <v>0</v>
          </cell>
        </row>
        <row r="112">
          <cell r="B112" t="str">
            <v>Common Stocks at</v>
          </cell>
          <cell r="F112">
            <v>40178</v>
          </cell>
        </row>
        <row r="113">
          <cell r="B113">
            <v>25</v>
          </cell>
          <cell r="C113" t="str">
            <v>Non-Affiliated (Public)</v>
          </cell>
          <cell r="G113">
            <v>0</v>
          </cell>
          <cell r="H113">
            <v>0</v>
          </cell>
          <cell r="I113">
            <v>0</v>
          </cell>
          <cell r="J113">
            <v>0</v>
          </cell>
          <cell r="K113">
            <v>0.15</v>
          </cell>
          <cell r="L113">
            <v>0</v>
          </cell>
          <cell r="M113">
            <v>0.15</v>
          </cell>
          <cell r="N113">
            <v>0</v>
          </cell>
          <cell r="O113">
            <v>0</v>
          </cell>
          <cell r="P113">
            <v>1</v>
          </cell>
          <cell r="Q113">
            <v>0.15</v>
          </cell>
          <cell r="R113">
            <v>0</v>
          </cell>
        </row>
        <row r="114">
          <cell r="B114">
            <v>26</v>
          </cell>
          <cell r="C114" t="str">
            <v>Non-Affiliated (Private)</v>
          </cell>
          <cell r="G114">
            <v>0</v>
          </cell>
          <cell r="H114">
            <v>0</v>
          </cell>
          <cell r="I114">
            <v>0</v>
          </cell>
          <cell r="J114">
            <v>0</v>
          </cell>
          <cell r="K114">
            <v>1</v>
          </cell>
          <cell r="L114">
            <v>0</v>
          </cell>
          <cell r="M114">
            <v>1</v>
          </cell>
          <cell r="N114">
            <v>0</v>
          </cell>
          <cell r="O114">
            <v>0</v>
          </cell>
          <cell r="P114">
            <v>1</v>
          </cell>
          <cell r="Q114">
            <v>1</v>
          </cell>
          <cell r="R114">
            <v>0</v>
          </cell>
        </row>
        <row r="115">
          <cell r="B115">
            <v>27</v>
          </cell>
          <cell r="C115" t="str">
            <v>Mutual Funds</v>
          </cell>
          <cell r="G115">
            <v>0</v>
          </cell>
          <cell r="H115">
            <v>0</v>
          </cell>
          <cell r="I115">
            <v>0</v>
          </cell>
          <cell r="J115">
            <v>0</v>
          </cell>
          <cell r="K115">
            <v>0.15</v>
          </cell>
          <cell r="L115">
            <v>0</v>
          </cell>
          <cell r="M115">
            <v>0.15</v>
          </cell>
          <cell r="N115">
            <v>0</v>
          </cell>
          <cell r="O115">
            <v>0</v>
          </cell>
          <cell r="P115">
            <v>1</v>
          </cell>
          <cell r="Q115">
            <v>0.15</v>
          </cell>
          <cell r="R115">
            <v>0</v>
          </cell>
        </row>
        <row r="116">
          <cell r="B116">
            <v>28</v>
          </cell>
          <cell r="C116" t="str">
            <v>Affiliated (Public)</v>
          </cell>
          <cell r="G116">
            <v>0</v>
          </cell>
          <cell r="H116">
            <v>0</v>
          </cell>
          <cell r="I116">
            <v>0</v>
          </cell>
          <cell r="J116">
            <v>0</v>
          </cell>
          <cell r="K116">
            <v>0.15</v>
          </cell>
          <cell r="L116">
            <v>0</v>
          </cell>
          <cell r="M116">
            <v>0.15</v>
          </cell>
          <cell r="N116">
            <v>0</v>
          </cell>
          <cell r="O116">
            <v>0</v>
          </cell>
          <cell r="P116">
            <v>1</v>
          </cell>
          <cell r="Q116">
            <v>0.15</v>
          </cell>
          <cell r="R116">
            <v>0</v>
          </cell>
        </row>
        <row r="117">
          <cell r="B117">
            <v>29</v>
          </cell>
          <cell r="C117" t="str">
            <v>Affiliated (Private)</v>
          </cell>
          <cell r="G117">
            <v>0</v>
          </cell>
          <cell r="H117">
            <v>0</v>
          </cell>
          <cell r="I117">
            <v>0</v>
          </cell>
          <cell r="J117">
            <v>0</v>
          </cell>
          <cell r="K117">
            <v>1</v>
          </cell>
          <cell r="L117">
            <v>0</v>
          </cell>
          <cell r="M117">
            <v>1</v>
          </cell>
          <cell r="N117">
            <v>0</v>
          </cell>
          <cell r="O117">
            <v>0</v>
          </cell>
          <cell r="P117">
            <v>1</v>
          </cell>
          <cell r="Q117">
            <v>1</v>
          </cell>
          <cell r="R117">
            <v>0</v>
          </cell>
        </row>
        <row r="118">
          <cell r="B118">
            <v>30</v>
          </cell>
          <cell r="E118" t="str">
            <v>Total Common Stocks</v>
          </cell>
          <cell r="G118">
            <v>0</v>
          </cell>
          <cell r="H118">
            <v>0</v>
          </cell>
          <cell r="I118">
            <v>0</v>
          </cell>
          <cell r="J118">
            <v>0</v>
          </cell>
          <cell r="K118">
            <v>0</v>
          </cell>
          <cell r="M118">
            <v>0</v>
          </cell>
          <cell r="Q118">
            <v>0</v>
          </cell>
          <cell r="R118">
            <v>0</v>
          </cell>
        </row>
        <row r="121">
          <cell r="B121">
            <v>31</v>
          </cell>
          <cell r="C121" t="str">
            <v>Mortgage Loans at</v>
          </cell>
          <cell r="F121">
            <v>40178</v>
          </cell>
          <cell r="G121">
            <v>0</v>
          </cell>
          <cell r="H121">
            <v>0</v>
          </cell>
          <cell r="I121">
            <v>0</v>
          </cell>
          <cell r="J121">
            <v>0</v>
          </cell>
          <cell r="K121">
            <v>0.05</v>
          </cell>
          <cell r="L121">
            <v>0</v>
          </cell>
          <cell r="M121">
            <v>0.05</v>
          </cell>
          <cell r="N121">
            <v>0</v>
          </cell>
          <cell r="O121">
            <v>0</v>
          </cell>
          <cell r="P121">
            <v>1</v>
          </cell>
          <cell r="Q121">
            <v>0.05</v>
          </cell>
          <cell r="R121">
            <v>0</v>
          </cell>
        </row>
        <row r="124">
          <cell r="B124" t="str">
            <v>Real Estate at</v>
          </cell>
          <cell r="F124">
            <v>40178</v>
          </cell>
        </row>
        <row r="125">
          <cell r="B125">
            <v>32</v>
          </cell>
          <cell r="C125" t="str">
            <v>Company-Occupied (net of encumbrances)</v>
          </cell>
          <cell r="G125">
            <v>0</v>
          </cell>
          <cell r="H125">
            <v>0</v>
          </cell>
          <cell r="I125">
            <v>0</v>
          </cell>
          <cell r="J125">
            <v>0</v>
          </cell>
          <cell r="K125">
            <v>0.1</v>
          </cell>
          <cell r="L125">
            <v>0</v>
          </cell>
          <cell r="M125">
            <v>0.1</v>
          </cell>
          <cell r="N125">
            <v>0</v>
          </cell>
          <cell r="O125">
            <v>0</v>
          </cell>
          <cell r="P125">
            <v>1</v>
          </cell>
          <cell r="Q125">
            <v>0.1</v>
          </cell>
          <cell r="R125">
            <v>0</v>
          </cell>
        </row>
        <row r="126">
          <cell r="B126">
            <v>33</v>
          </cell>
          <cell r="D126" t="str">
            <v>Encumbrances</v>
          </cell>
          <cell r="G126">
            <v>0</v>
          </cell>
          <cell r="H126">
            <v>0</v>
          </cell>
          <cell r="I126">
            <v>0</v>
          </cell>
          <cell r="J126">
            <v>0</v>
          </cell>
          <cell r="K126">
            <v>0.1</v>
          </cell>
          <cell r="L126">
            <v>0</v>
          </cell>
          <cell r="M126">
            <v>0.1</v>
          </cell>
          <cell r="N126">
            <v>0</v>
          </cell>
          <cell r="O126">
            <v>0</v>
          </cell>
          <cell r="P126">
            <v>1</v>
          </cell>
          <cell r="Q126">
            <v>0.1</v>
          </cell>
          <cell r="R126">
            <v>0</v>
          </cell>
        </row>
        <row r="127">
          <cell r="B127">
            <v>34</v>
          </cell>
          <cell r="C127" t="str">
            <v>Investments (net of encumbrances)</v>
          </cell>
          <cell r="G127">
            <v>0</v>
          </cell>
          <cell r="H127">
            <v>0</v>
          </cell>
          <cell r="I127">
            <v>0</v>
          </cell>
          <cell r="J127">
            <v>0</v>
          </cell>
          <cell r="K127">
            <v>0.2</v>
          </cell>
          <cell r="L127">
            <v>0</v>
          </cell>
          <cell r="M127">
            <v>0.2</v>
          </cell>
          <cell r="N127">
            <v>0</v>
          </cell>
          <cell r="O127">
            <v>0</v>
          </cell>
          <cell r="P127">
            <v>1</v>
          </cell>
          <cell r="Q127">
            <v>0.2</v>
          </cell>
          <cell r="R127">
            <v>0</v>
          </cell>
        </row>
        <row r="128">
          <cell r="B128">
            <v>35</v>
          </cell>
          <cell r="D128" t="str">
            <v>Encumbrances</v>
          </cell>
          <cell r="G128">
            <v>0</v>
          </cell>
          <cell r="H128">
            <v>0</v>
          </cell>
          <cell r="I128">
            <v>0</v>
          </cell>
          <cell r="J128">
            <v>0</v>
          </cell>
          <cell r="K128">
            <v>0.2</v>
          </cell>
          <cell r="L128">
            <v>0</v>
          </cell>
          <cell r="M128">
            <v>0.2</v>
          </cell>
          <cell r="N128">
            <v>0</v>
          </cell>
          <cell r="O128">
            <v>0</v>
          </cell>
          <cell r="P128">
            <v>1</v>
          </cell>
          <cell r="Q128">
            <v>0.2</v>
          </cell>
          <cell r="R128">
            <v>0</v>
          </cell>
        </row>
        <row r="129">
          <cell r="B129">
            <v>36</v>
          </cell>
          <cell r="E129" t="str">
            <v>Total Real Estate</v>
          </cell>
          <cell r="G129">
            <v>0</v>
          </cell>
          <cell r="H129">
            <v>0</v>
          </cell>
          <cell r="I129">
            <v>0</v>
          </cell>
          <cell r="J129">
            <v>0</v>
          </cell>
          <cell r="K129">
            <v>0</v>
          </cell>
          <cell r="M129">
            <v>0</v>
          </cell>
          <cell r="Q129">
            <v>0</v>
          </cell>
          <cell r="R129">
            <v>0</v>
          </cell>
        </row>
        <row r="131">
          <cell r="B131" t="str">
            <v>Other Assets at</v>
          </cell>
          <cell r="F131">
            <v>40178</v>
          </cell>
        </row>
        <row r="132">
          <cell r="B132">
            <v>37</v>
          </cell>
          <cell r="C132" t="str">
            <v>Other Loans</v>
          </cell>
          <cell r="G132">
            <v>0</v>
          </cell>
          <cell r="H132">
            <v>0</v>
          </cell>
          <cell r="I132">
            <v>0</v>
          </cell>
          <cell r="J132">
            <v>0</v>
          </cell>
          <cell r="K132">
            <v>0.05</v>
          </cell>
          <cell r="L132">
            <v>0</v>
          </cell>
          <cell r="M132">
            <v>0.05</v>
          </cell>
          <cell r="N132">
            <v>0</v>
          </cell>
          <cell r="O132">
            <v>0</v>
          </cell>
          <cell r="P132">
            <v>1</v>
          </cell>
          <cell r="Q132">
            <v>0.05</v>
          </cell>
          <cell r="R132">
            <v>0</v>
          </cell>
        </row>
        <row r="133">
          <cell r="B133">
            <v>38</v>
          </cell>
          <cell r="C133" t="str">
            <v>Cash &amp; Cash Equivalents</v>
          </cell>
          <cell r="G133">
            <v>0</v>
          </cell>
          <cell r="H133">
            <v>0</v>
          </cell>
          <cell r="I133">
            <v>0</v>
          </cell>
          <cell r="J133">
            <v>0</v>
          </cell>
          <cell r="K133">
            <v>3.0000000000000001E-3</v>
          </cell>
          <cell r="L133">
            <v>0</v>
          </cell>
          <cell r="M133">
            <v>3.0000000000000001E-3</v>
          </cell>
          <cell r="N133">
            <v>0</v>
          </cell>
          <cell r="O133">
            <v>0</v>
          </cell>
          <cell r="P133">
            <v>1</v>
          </cell>
          <cell r="Q133">
            <v>3.0000000000000001E-3</v>
          </cell>
          <cell r="R133">
            <v>0</v>
          </cell>
        </row>
        <row r="134">
          <cell r="B134">
            <v>39</v>
          </cell>
          <cell r="C134" t="str">
            <v>Short-Term Investments</v>
          </cell>
          <cell r="G134">
            <v>0</v>
          </cell>
          <cell r="H134">
            <v>0</v>
          </cell>
          <cell r="I134">
            <v>0</v>
          </cell>
          <cell r="J134">
            <v>0</v>
          </cell>
          <cell r="K134">
            <v>0.01</v>
          </cell>
          <cell r="L134">
            <v>0</v>
          </cell>
          <cell r="M134">
            <v>0.01</v>
          </cell>
          <cell r="N134">
            <v>0</v>
          </cell>
          <cell r="O134">
            <v>0</v>
          </cell>
          <cell r="P134">
            <v>1</v>
          </cell>
          <cell r="Q134">
            <v>0.01</v>
          </cell>
          <cell r="R134">
            <v>0</v>
          </cell>
        </row>
        <row r="135">
          <cell r="B135">
            <v>40</v>
          </cell>
          <cell r="C135" t="str">
            <v>Other Investments</v>
          </cell>
          <cell r="G135">
            <v>0</v>
          </cell>
          <cell r="H135">
            <v>0</v>
          </cell>
          <cell r="I135">
            <v>0</v>
          </cell>
          <cell r="J135">
            <v>0</v>
          </cell>
          <cell r="K135">
            <v>0.2</v>
          </cell>
          <cell r="L135">
            <v>0</v>
          </cell>
          <cell r="M135">
            <v>0.2</v>
          </cell>
          <cell r="N135">
            <v>0</v>
          </cell>
          <cell r="O135">
            <v>0</v>
          </cell>
          <cell r="P135">
            <v>1</v>
          </cell>
          <cell r="Q135">
            <v>0.2</v>
          </cell>
          <cell r="R135">
            <v>0</v>
          </cell>
        </row>
        <row r="136">
          <cell r="B136">
            <v>41</v>
          </cell>
          <cell r="C136" t="str">
            <v>Other Tangible Assets</v>
          </cell>
          <cell r="G136">
            <v>0</v>
          </cell>
          <cell r="H136">
            <v>0</v>
          </cell>
          <cell r="I136">
            <v>0</v>
          </cell>
          <cell r="J136">
            <v>0</v>
          </cell>
          <cell r="K136">
            <v>0.2</v>
          </cell>
          <cell r="L136">
            <v>0</v>
          </cell>
          <cell r="M136">
            <v>0.2</v>
          </cell>
          <cell r="N136">
            <v>0</v>
          </cell>
          <cell r="O136">
            <v>0</v>
          </cell>
          <cell r="P136">
            <v>1</v>
          </cell>
          <cell r="Q136">
            <v>0.2</v>
          </cell>
          <cell r="R136">
            <v>0</v>
          </cell>
        </row>
        <row r="137">
          <cell r="B137">
            <v>42</v>
          </cell>
          <cell r="C137" t="str">
            <v>Other</v>
          </cell>
          <cell r="G137">
            <v>0</v>
          </cell>
          <cell r="H137">
            <v>0</v>
          </cell>
          <cell r="I137">
            <v>0</v>
          </cell>
          <cell r="J137">
            <v>0</v>
          </cell>
          <cell r="K137">
            <v>1</v>
          </cell>
          <cell r="L137">
            <v>0</v>
          </cell>
          <cell r="M137">
            <v>1</v>
          </cell>
          <cell r="N137">
            <v>0</v>
          </cell>
          <cell r="O137">
            <v>0</v>
          </cell>
          <cell r="P137">
            <v>1</v>
          </cell>
          <cell r="Q137">
            <v>1</v>
          </cell>
          <cell r="R137">
            <v>0</v>
          </cell>
        </row>
        <row r="139">
          <cell r="B139">
            <v>43</v>
          </cell>
          <cell r="C139" t="str">
            <v>Sub-Totals</v>
          </cell>
          <cell r="G139">
            <v>0</v>
          </cell>
          <cell r="H139">
            <v>0</v>
          </cell>
          <cell r="I139">
            <v>0</v>
          </cell>
          <cell r="J139">
            <v>0</v>
          </cell>
          <cell r="K139">
            <v>0</v>
          </cell>
          <cell r="M139">
            <v>0</v>
          </cell>
          <cell r="Q139">
            <v>0</v>
          </cell>
          <cell r="R139">
            <v>0</v>
          </cell>
        </row>
        <row r="141">
          <cell r="B141">
            <v>44</v>
          </cell>
          <cell r="C141" t="str">
            <v>Multiply: Spread of Risk Factor</v>
          </cell>
          <cell r="K141">
            <v>1.5</v>
          </cell>
          <cell r="L141">
            <v>0</v>
          </cell>
          <cell r="R141">
            <v>1.5</v>
          </cell>
        </row>
        <row r="142">
          <cell r="B142">
            <v>45</v>
          </cell>
          <cell r="C142" t="str">
            <v>Company Totals at</v>
          </cell>
          <cell r="F142">
            <v>40178</v>
          </cell>
          <cell r="G142">
            <v>0</v>
          </cell>
          <cell r="H142">
            <v>0</v>
          </cell>
          <cell r="I142">
            <v>0</v>
          </cell>
          <cell r="J142">
            <v>0</v>
          </cell>
          <cell r="K142">
            <v>0</v>
          </cell>
          <cell r="M142">
            <v>0</v>
          </cell>
          <cell r="Q142">
            <v>0</v>
          </cell>
          <cell r="R142">
            <v>0</v>
          </cell>
          <cell r="S142" t="str">
            <v xml:space="preserve"> = (B1) + (B2)</v>
          </cell>
        </row>
        <row r="143">
          <cell r="N143" t="str">
            <v>Credit to Risk Factors above for:</v>
          </cell>
          <cell r="S143" t="str">
            <v xml:space="preserve">Note: For small insurers predominant in </v>
          </cell>
        </row>
        <row r="144">
          <cell r="B144">
            <v>46</v>
          </cell>
          <cell r="C144" t="str">
            <v>Deferred Acquisition Costs (Non/Life Only)</v>
          </cell>
          <cell r="G144">
            <v>0</v>
          </cell>
          <cell r="N144" t="str">
            <v>Unit Linked</v>
          </cell>
          <cell r="O144" t="str">
            <v>Participatory</v>
          </cell>
          <cell r="P144" t="str">
            <v>PC &amp; Protect.</v>
          </cell>
          <cell r="S144" t="str">
            <v xml:space="preserve">Life/Annuities, the reinsurance dependence </v>
          </cell>
        </row>
        <row r="145">
          <cell r="B145">
            <v>47</v>
          </cell>
          <cell r="C145" t="str">
            <v>Deferred Acquisition Costs (Life Only)</v>
          </cell>
          <cell r="G145">
            <v>0</v>
          </cell>
          <cell r="J145">
            <v>0</v>
          </cell>
          <cell r="K145" t="str">
            <v>Invested Asset Base</v>
          </cell>
          <cell r="N145">
            <v>1</v>
          </cell>
          <cell r="O145">
            <v>0.5</v>
          </cell>
          <cell r="P145">
            <v>0</v>
          </cell>
          <cell r="Q145" t="str">
            <v>Baseline Credit</v>
          </cell>
          <cell r="S145" t="str">
            <v>factor should be increased in accordance</v>
          </cell>
        </row>
        <row r="146">
          <cell r="B146">
            <v>48</v>
          </cell>
          <cell r="N146">
            <v>1</v>
          </cell>
          <cell r="O146">
            <v>0.5</v>
          </cell>
          <cell r="P146">
            <v>0</v>
          </cell>
          <cell r="Q146" t="str">
            <v>Selected Credit</v>
          </cell>
          <cell r="S146" t="str">
            <v>with L/H spread of risk guidelines.</v>
          </cell>
        </row>
        <row r="147">
          <cell r="N147" t="str">
            <v>Unit Linked</v>
          </cell>
          <cell r="O147" t="str">
            <v>Participatory</v>
          </cell>
          <cell r="P147" t="str">
            <v>PC &amp; Protect.</v>
          </cell>
        </row>
        <row r="148">
          <cell r="B148">
            <v>49</v>
          </cell>
          <cell r="J148">
            <v>0</v>
          </cell>
          <cell r="K148" t="str">
            <v>Total Reserves (excludes separate acct)</v>
          </cell>
          <cell r="N148">
            <v>0</v>
          </cell>
          <cell r="O148">
            <v>0</v>
          </cell>
          <cell r="P148">
            <v>1</v>
          </cell>
          <cell r="Q148" t="str">
            <v>Baseline Allocation of Assets Based on Reserves.</v>
          </cell>
        </row>
        <row r="149">
          <cell r="B149">
            <v>50</v>
          </cell>
          <cell r="N149">
            <v>0</v>
          </cell>
          <cell r="O149">
            <v>0</v>
          </cell>
          <cell r="P149">
            <v>1</v>
          </cell>
          <cell r="Q149" t="str">
            <v>Selected Allocation of Assets to Product Type</v>
          </cell>
        </row>
        <row r="152">
          <cell r="B152" t="str">
            <v>Company:</v>
          </cell>
          <cell r="E152" t="str">
            <v>XYZ Sample</v>
          </cell>
          <cell r="I152" t="str">
            <v>Currency:</v>
          </cell>
          <cell r="J152" t="str">
            <v>Euros</v>
          </cell>
          <cell r="S152" t="str">
            <v xml:space="preserve">Page 18 </v>
          </cell>
        </row>
        <row r="153">
          <cell r="B153" t="str">
            <v>AMB #:</v>
          </cell>
          <cell r="E153" t="str">
            <v>99999</v>
          </cell>
          <cell r="I153" t="str">
            <v>Denomination:</v>
          </cell>
          <cell r="J153" t="str">
            <v>(000)s</v>
          </cell>
        </row>
        <row r="154">
          <cell r="B154" t="str">
            <v>Analyst:</v>
          </cell>
          <cell r="E154" t="str">
            <v xml:space="preserve"> </v>
          </cell>
        </row>
        <row r="155">
          <cell r="J155" t="str">
            <v>INVESTMENT RISK</v>
          </cell>
        </row>
        <row r="156">
          <cell r="J156">
            <v>40543</v>
          </cell>
        </row>
        <row r="157">
          <cell r="N157" t="str">
            <v>Percent</v>
          </cell>
          <cell r="O157" t="str">
            <v>Percent</v>
          </cell>
          <cell r="P157" t="str">
            <v>Percent</v>
          </cell>
        </row>
        <row r="158">
          <cell r="K158" t="str">
            <v>Baseline</v>
          </cell>
          <cell r="L158" t="str">
            <v>Adjustment</v>
          </cell>
          <cell r="M158" t="str">
            <v>Total</v>
          </cell>
          <cell r="N158" t="str">
            <v>of asset</v>
          </cell>
          <cell r="O158" t="str">
            <v>of asset</v>
          </cell>
          <cell r="P158" t="str">
            <v>of asset</v>
          </cell>
          <cell r="Q158" t="str">
            <v>Final</v>
          </cell>
        </row>
        <row r="159">
          <cell r="B159" t="str">
            <v xml:space="preserve">   Bonds at</v>
          </cell>
          <cell r="E159">
            <v>40543</v>
          </cell>
          <cell r="G159" t="str">
            <v>Statement Value</v>
          </cell>
          <cell r="H159" t="str">
            <v>Market Value</v>
          </cell>
          <cell r="I159" t="str">
            <v>Adjustment</v>
          </cell>
          <cell r="J159" t="str">
            <v>Total</v>
          </cell>
          <cell r="K159" t="str">
            <v>Asset Risk Factor (%)</v>
          </cell>
          <cell r="L159" t="str">
            <v>to Asset Risk Factor</v>
          </cell>
          <cell r="M159" t="str">
            <v>Asset Risk Factor</v>
          </cell>
          <cell r="N159" t="str">
            <v>dedicated to Unit Linked</v>
          </cell>
          <cell r="O159" t="str">
            <v>dedicated to Partici-patory</v>
          </cell>
          <cell r="P159" t="str">
            <v>dedicated to PC &amp; Protection</v>
          </cell>
          <cell r="Q159" t="str">
            <v>Asset Risk Factor</v>
          </cell>
          <cell r="R159" t="str">
            <v>Adjusted Required Capital</v>
          </cell>
          <cell r="S159" t="str">
            <v>Explanation of Adjustments</v>
          </cell>
        </row>
        <row r="160">
          <cell r="B160">
            <v>1</v>
          </cell>
          <cell r="C160" t="str">
            <v>Global Rating AAA</v>
          </cell>
          <cell r="G160">
            <v>0</v>
          </cell>
          <cell r="H160">
            <v>0</v>
          </cell>
          <cell r="I160">
            <v>0</v>
          </cell>
          <cell r="J160">
            <v>0</v>
          </cell>
          <cell r="K160">
            <v>2E-3</v>
          </cell>
          <cell r="L160">
            <v>0</v>
          </cell>
          <cell r="M160">
            <v>2E-3</v>
          </cell>
          <cell r="N160">
            <v>0</v>
          </cell>
          <cell r="O160">
            <v>0</v>
          </cell>
          <cell r="P160">
            <v>1</v>
          </cell>
          <cell r="Q160">
            <v>2E-3</v>
          </cell>
          <cell r="R160">
            <v>0</v>
          </cell>
        </row>
        <row r="161">
          <cell r="B161">
            <v>2</v>
          </cell>
          <cell r="C161" t="str">
            <v>Global Rating AA+, AA, AA-</v>
          </cell>
          <cell r="G161">
            <v>0</v>
          </cell>
          <cell r="H161">
            <v>0</v>
          </cell>
          <cell r="I161">
            <v>0</v>
          </cell>
          <cell r="J161">
            <v>0</v>
          </cell>
          <cell r="K161">
            <v>5.0000000000000001E-3</v>
          </cell>
          <cell r="L161">
            <v>0</v>
          </cell>
          <cell r="M161">
            <v>5.0000000000000001E-3</v>
          </cell>
          <cell r="N161">
            <v>0</v>
          </cell>
          <cell r="O161">
            <v>0</v>
          </cell>
          <cell r="P161">
            <v>1</v>
          </cell>
          <cell r="Q161">
            <v>5.0000000000000001E-3</v>
          </cell>
          <cell r="R161">
            <v>0</v>
          </cell>
        </row>
        <row r="162">
          <cell r="B162">
            <v>3</v>
          </cell>
          <cell r="C162" t="str">
            <v>Global Rating A+, A, &amp; A-</v>
          </cell>
          <cell r="G162">
            <v>0</v>
          </cell>
          <cell r="H162">
            <v>0</v>
          </cell>
          <cell r="I162">
            <v>0</v>
          </cell>
          <cell r="J162">
            <v>0</v>
          </cell>
          <cell r="K162">
            <v>0.01</v>
          </cell>
          <cell r="L162">
            <v>0</v>
          </cell>
          <cell r="M162">
            <v>0.01</v>
          </cell>
          <cell r="N162">
            <v>0</v>
          </cell>
          <cell r="O162">
            <v>0</v>
          </cell>
          <cell r="P162">
            <v>1</v>
          </cell>
          <cell r="Q162">
            <v>0.01</v>
          </cell>
          <cell r="R162">
            <v>0</v>
          </cell>
        </row>
        <row r="163">
          <cell r="B163">
            <v>4</v>
          </cell>
          <cell r="C163" t="str">
            <v xml:space="preserve">Global Rating BBB+, BBB, BBB- </v>
          </cell>
          <cell r="G163">
            <v>0</v>
          </cell>
          <cell r="H163">
            <v>0</v>
          </cell>
          <cell r="I163">
            <v>0</v>
          </cell>
          <cell r="J163">
            <v>0</v>
          </cell>
          <cell r="K163">
            <v>0.02</v>
          </cell>
          <cell r="L163">
            <v>0</v>
          </cell>
          <cell r="M163">
            <v>0.02</v>
          </cell>
          <cell r="N163">
            <v>0</v>
          </cell>
          <cell r="O163">
            <v>0</v>
          </cell>
          <cell r="P163">
            <v>1</v>
          </cell>
          <cell r="Q163">
            <v>0.02</v>
          </cell>
          <cell r="R163">
            <v>0</v>
          </cell>
        </row>
        <row r="164">
          <cell r="B164">
            <v>5</v>
          </cell>
          <cell r="C164" t="str">
            <v xml:space="preserve">Global Rating BB+, BB, BB- </v>
          </cell>
          <cell r="G164">
            <v>0</v>
          </cell>
          <cell r="H164">
            <v>0</v>
          </cell>
          <cell r="I164">
            <v>0</v>
          </cell>
          <cell r="J164">
            <v>0</v>
          </cell>
          <cell r="K164">
            <v>0.04</v>
          </cell>
          <cell r="L164">
            <v>0</v>
          </cell>
          <cell r="M164">
            <v>0.04</v>
          </cell>
          <cell r="N164">
            <v>0</v>
          </cell>
          <cell r="O164">
            <v>0</v>
          </cell>
          <cell r="P164">
            <v>1</v>
          </cell>
          <cell r="Q164">
            <v>0.04</v>
          </cell>
          <cell r="R164">
            <v>0</v>
          </cell>
        </row>
        <row r="165">
          <cell r="B165">
            <v>6</v>
          </cell>
          <cell r="C165" t="str">
            <v xml:space="preserve">Global Rating B+, B, B- </v>
          </cell>
          <cell r="G165">
            <v>0</v>
          </cell>
          <cell r="H165">
            <v>0</v>
          </cell>
          <cell r="I165">
            <v>0</v>
          </cell>
          <cell r="J165">
            <v>0</v>
          </cell>
          <cell r="K165">
            <v>4.4999999999999998E-2</v>
          </cell>
          <cell r="L165">
            <v>0</v>
          </cell>
          <cell r="M165">
            <v>4.4999999999999998E-2</v>
          </cell>
          <cell r="N165">
            <v>0</v>
          </cell>
          <cell r="O165">
            <v>0</v>
          </cell>
          <cell r="P165">
            <v>1</v>
          </cell>
          <cell r="Q165">
            <v>4.4999999999999998E-2</v>
          </cell>
          <cell r="R165">
            <v>0</v>
          </cell>
        </row>
        <row r="166">
          <cell r="B166">
            <v>7</v>
          </cell>
          <cell r="C166" t="str">
            <v xml:space="preserve">Global Rating CCC, CC, C </v>
          </cell>
          <cell r="G166">
            <v>0</v>
          </cell>
          <cell r="H166">
            <v>0</v>
          </cell>
          <cell r="I166">
            <v>0</v>
          </cell>
          <cell r="J166">
            <v>0</v>
          </cell>
          <cell r="K166">
            <v>0.1</v>
          </cell>
          <cell r="L166">
            <v>0</v>
          </cell>
          <cell r="M166">
            <v>0.1</v>
          </cell>
          <cell r="N166">
            <v>0</v>
          </cell>
          <cell r="O166">
            <v>0</v>
          </cell>
          <cell r="P166">
            <v>1</v>
          </cell>
          <cell r="Q166">
            <v>0.1</v>
          </cell>
          <cell r="R166">
            <v>0</v>
          </cell>
        </row>
        <row r="167">
          <cell r="B167">
            <v>8</v>
          </cell>
          <cell r="C167" t="str">
            <v xml:space="preserve">Global Rating D (in/near default) </v>
          </cell>
          <cell r="G167">
            <v>0</v>
          </cell>
          <cell r="H167">
            <v>0</v>
          </cell>
          <cell r="I167">
            <v>0</v>
          </cell>
          <cell r="J167">
            <v>0</v>
          </cell>
          <cell r="K167">
            <v>0.3</v>
          </cell>
          <cell r="L167">
            <v>0</v>
          </cell>
          <cell r="M167">
            <v>0.3</v>
          </cell>
          <cell r="N167">
            <v>0</v>
          </cell>
          <cell r="O167">
            <v>0</v>
          </cell>
          <cell r="P167">
            <v>1</v>
          </cell>
          <cell r="Q167">
            <v>0.3</v>
          </cell>
          <cell r="R167">
            <v>0</v>
          </cell>
        </row>
        <row r="168">
          <cell r="B168">
            <v>9</v>
          </cell>
          <cell r="C168" t="str">
            <v>Non Rated</v>
          </cell>
          <cell r="G168">
            <v>0</v>
          </cell>
          <cell r="H168">
            <v>0</v>
          </cell>
          <cell r="I168">
            <v>0</v>
          </cell>
          <cell r="J168">
            <v>0</v>
          </cell>
          <cell r="K168">
            <v>0.5</v>
          </cell>
          <cell r="L168">
            <v>0</v>
          </cell>
          <cell r="M168">
            <v>0.5</v>
          </cell>
          <cell r="N168">
            <v>0</v>
          </cell>
          <cell r="O168">
            <v>0</v>
          </cell>
          <cell r="P168">
            <v>1</v>
          </cell>
          <cell r="Q168">
            <v>0.5</v>
          </cell>
          <cell r="R168">
            <v>0</v>
          </cell>
        </row>
        <row r="169">
          <cell r="B169">
            <v>10</v>
          </cell>
          <cell r="C169" t="str">
            <v>Affiliated</v>
          </cell>
          <cell r="G169">
            <v>0</v>
          </cell>
          <cell r="H169">
            <v>0</v>
          </cell>
          <cell r="I169">
            <v>0</v>
          </cell>
          <cell r="J169">
            <v>0</v>
          </cell>
          <cell r="K169">
            <v>1</v>
          </cell>
          <cell r="L169">
            <v>0</v>
          </cell>
          <cell r="M169">
            <v>1</v>
          </cell>
          <cell r="N169">
            <v>0</v>
          </cell>
          <cell r="O169">
            <v>0</v>
          </cell>
          <cell r="P169">
            <v>1</v>
          </cell>
          <cell r="Q169">
            <v>1</v>
          </cell>
          <cell r="R169">
            <v>0</v>
          </cell>
        </row>
        <row r="170">
          <cell r="B170">
            <v>11</v>
          </cell>
          <cell r="C170" t="str">
            <v>Other</v>
          </cell>
          <cell r="G170">
            <v>0</v>
          </cell>
          <cell r="H170">
            <v>0</v>
          </cell>
          <cell r="I170">
            <v>0</v>
          </cell>
          <cell r="J170">
            <v>0</v>
          </cell>
          <cell r="K170">
            <v>1</v>
          </cell>
          <cell r="L170">
            <v>0</v>
          </cell>
          <cell r="M170">
            <v>1</v>
          </cell>
          <cell r="N170">
            <v>0</v>
          </cell>
          <cell r="O170">
            <v>0</v>
          </cell>
          <cell r="P170">
            <v>1</v>
          </cell>
          <cell r="Q170">
            <v>1</v>
          </cell>
          <cell r="R170">
            <v>0</v>
          </cell>
        </row>
        <row r="171">
          <cell r="B171">
            <v>12</v>
          </cell>
          <cell r="E171" t="str">
            <v>Total Bonds</v>
          </cell>
          <cell r="G171">
            <v>0</v>
          </cell>
          <cell r="H171">
            <v>0</v>
          </cell>
          <cell r="I171">
            <v>0</v>
          </cell>
          <cell r="J171">
            <v>0</v>
          </cell>
          <cell r="K171">
            <v>0</v>
          </cell>
          <cell r="M171">
            <v>0</v>
          </cell>
          <cell r="Q171">
            <v>0</v>
          </cell>
          <cell r="R171">
            <v>0</v>
          </cell>
        </row>
        <row r="173">
          <cell r="B173" t="str">
            <v>Preferred Stocks at</v>
          </cell>
          <cell r="F173">
            <v>40543</v>
          </cell>
        </row>
        <row r="174">
          <cell r="B174">
            <v>13</v>
          </cell>
          <cell r="C174" t="str">
            <v>Non-Affiliated (Public)</v>
          </cell>
          <cell r="G174">
            <v>0</v>
          </cell>
          <cell r="H174">
            <v>0</v>
          </cell>
          <cell r="I174">
            <v>0</v>
          </cell>
          <cell r="J174">
            <v>0</v>
          </cell>
          <cell r="K174">
            <v>2E-3</v>
          </cell>
          <cell r="L174">
            <v>0</v>
          </cell>
          <cell r="M174">
            <v>2E-3</v>
          </cell>
          <cell r="N174">
            <v>0</v>
          </cell>
          <cell r="O174">
            <v>0</v>
          </cell>
          <cell r="P174">
            <v>1</v>
          </cell>
          <cell r="Q174">
            <v>2E-3</v>
          </cell>
          <cell r="R174">
            <v>0</v>
          </cell>
        </row>
        <row r="175">
          <cell r="B175">
            <v>14</v>
          </cell>
          <cell r="C175" t="str">
            <v>Non-Affil (Public) w/Global Rating AA+, AA, AA-</v>
          </cell>
          <cell r="G175">
            <v>0</v>
          </cell>
          <cell r="H175">
            <v>0</v>
          </cell>
          <cell r="I175">
            <v>0</v>
          </cell>
          <cell r="J175">
            <v>0</v>
          </cell>
          <cell r="K175">
            <v>5.0000000000000001E-3</v>
          </cell>
          <cell r="L175">
            <v>0</v>
          </cell>
          <cell r="M175">
            <v>5.0000000000000001E-3</v>
          </cell>
          <cell r="N175">
            <v>0</v>
          </cell>
          <cell r="O175">
            <v>0</v>
          </cell>
          <cell r="P175">
            <v>1</v>
          </cell>
          <cell r="Q175">
            <v>5.0000000000000001E-3</v>
          </cell>
          <cell r="R175">
            <v>0</v>
          </cell>
        </row>
        <row r="176">
          <cell r="B176">
            <v>15</v>
          </cell>
          <cell r="C176" t="str">
            <v>Non-Affil (Public) w/Global Rating A+, A, &amp; A-</v>
          </cell>
          <cell r="G176">
            <v>0</v>
          </cell>
          <cell r="H176">
            <v>0</v>
          </cell>
          <cell r="I176">
            <v>0</v>
          </cell>
          <cell r="J176">
            <v>0</v>
          </cell>
          <cell r="K176">
            <v>0.01</v>
          </cell>
          <cell r="L176">
            <v>0</v>
          </cell>
          <cell r="M176">
            <v>0.01</v>
          </cell>
          <cell r="N176">
            <v>0</v>
          </cell>
          <cell r="O176">
            <v>0</v>
          </cell>
          <cell r="P176">
            <v>1</v>
          </cell>
          <cell r="Q176">
            <v>0.01</v>
          </cell>
          <cell r="R176">
            <v>0</v>
          </cell>
        </row>
        <row r="177">
          <cell r="B177">
            <v>16</v>
          </cell>
          <cell r="C177" t="str">
            <v>Non-Affil (Public) w/Global Rating BBB+, BBB, BBB-</v>
          </cell>
          <cell r="G177">
            <v>0</v>
          </cell>
          <cell r="H177">
            <v>0</v>
          </cell>
          <cell r="I177">
            <v>0</v>
          </cell>
          <cell r="J177">
            <v>0</v>
          </cell>
          <cell r="K177">
            <v>0.02</v>
          </cell>
          <cell r="L177">
            <v>0</v>
          </cell>
          <cell r="M177">
            <v>0.02</v>
          </cell>
          <cell r="N177">
            <v>0</v>
          </cell>
          <cell r="O177">
            <v>0</v>
          </cell>
          <cell r="P177">
            <v>1</v>
          </cell>
          <cell r="Q177">
            <v>0.02</v>
          </cell>
          <cell r="R177">
            <v>0</v>
          </cell>
        </row>
        <row r="178">
          <cell r="B178">
            <v>17</v>
          </cell>
          <cell r="C178" t="str">
            <v>Non-Affil (Public) w/Global Rating BB+, BB, BB-</v>
          </cell>
          <cell r="G178">
            <v>0</v>
          </cell>
          <cell r="H178">
            <v>0</v>
          </cell>
          <cell r="I178">
            <v>0</v>
          </cell>
          <cell r="J178">
            <v>0</v>
          </cell>
          <cell r="K178">
            <v>0.04</v>
          </cell>
          <cell r="L178">
            <v>0</v>
          </cell>
          <cell r="M178">
            <v>0.04</v>
          </cell>
          <cell r="N178">
            <v>0</v>
          </cell>
          <cell r="O178">
            <v>0</v>
          </cell>
          <cell r="P178">
            <v>1</v>
          </cell>
          <cell r="Q178">
            <v>0.04</v>
          </cell>
          <cell r="R178">
            <v>0</v>
          </cell>
        </row>
        <row r="179">
          <cell r="B179">
            <v>18</v>
          </cell>
          <cell r="C179" t="str">
            <v>Non-Affil (Public) w/Global Rating B+, B, B-</v>
          </cell>
          <cell r="G179">
            <v>0</v>
          </cell>
          <cell r="H179">
            <v>0</v>
          </cell>
          <cell r="I179">
            <v>0</v>
          </cell>
          <cell r="J179">
            <v>0</v>
          </cell>
          <cell r="K179">
            <v>4.4999999999999998E-2</v>
          </cell>
          <cell r="L179">
            <v>0</v>
          </cell>
          <cell r="M179">
            <v>4.4999999999999998E-2</v>
          </cell>
          <cell r="N179">
            <v>0</v>
          </cell>
          <cell r="O179">
            <v>0</v>
          </cell>
          <cell r="P179">
            <v>1</v>
          </cell>
          <cell r="Q179">
            <v>4.4999999999999998E-2</v>
          </cell>
          <cell r="R179">
            <v>0</v>
          </cell>
        </row>
        <row r="180">
          <cell r="B180">
            <v>19</v>
          </cell>
          <cell r="C180" t="str">
            <v>Non-Affil (Public) w/Global Rating CCC, CC, C</v>
          </cell>
          <cell r="G180">
            <v>0</v>
          </cell>
          <cell r="H180">
            <v>0</v>
          </cell>
          <cell r="I180">
            <v>0</v>
          </cell>
          <cell r="J180">
            <v>0</v>
          </cell>
          <cell r="K180">
            <v>0.1</v>
          </cell>
          <cell r="L180">
            <v>0</v>
          </cell>
          <cell r="M180">
            <v>0.1</v>
          </cell>
          <cell r="N180">
            <v>0</v>
          </cell>
          <cell r="O180">
            <v>0</v>
          </cell>
          <cell r="P180">
            <v>1</v>
          </cell>
          <cell r="Q180">
            <v>0.1</v>
          </cell>
          <cell r="R180">
            <v>0</v>
          </cell>
        </row>
        <row r="181">
          <cell r="B181">
            <v>20</v>
          </cell>
          <cell r="C181" t="str">
            <v xml:space="preserve">Non-Affil (Public) w/Global Rating D (in/near default) </v>
          </cell>
          <cell r="G181">
            <v>0</v>
          </cell>
          <cell r="H181">
            <v>0</v>
          </cell>
          <cell r="I181">
            <v>0</v>
          </cell>
          <cell r="J181">
            <v>0</v>
          </cell>
          <cell r="K181">
            <v>0.3</v>
          </cell>
          <cell r="L181">
            <v>0</v>
          </cell>
          <cell r="M181">
            <v>0.3</v>
          </cell>
          <cell r="N181">
            <v>0</v>
          </cell>
          <cell r="O181">
            <v>0</v>
          </cell>
          <cell r="P181">
            <v>1</v>
          </cell>
          <cell r="Q181">
            <v>0.3</v>
          </cell>
          <cell r="R181">
            <v>0</v>
          </cell>
        </row>
        <row r="182">
          <cell r="B182">
            <v>21</v>
          </cell>
          <cell r="C182" t="str">
            <v>Non-Affiliated (Private)</v>
          </cell>
          <cell r="G182">
            <v>0</v>
          </cell>
          <cell r="H182">
            <v>0</v>
          </cell>
          <cell r="I182">
            <v>0</v>
          </cell>
          <cell r="J182">
            <v>0</v>
          </cell>
          <cell r="K182">
            <v>1</v>
          </cell>
          <cell r="L182">
            <v>0</v>
          </cell>
          <cell r="M182">
            <v>1</v>
          </cell>
          <cell r="N182">
            <v>0</v>
          </cell>
          <cell r="O182">
            <v>0</v>
          </cell>
          <cell r="P182">
            <v>1</v>
          </cell>
          <cell r="Q182">
            <v>1</v>
          </cell>
          <cell r="R182">
            <v>0</v>
          </cell>
        </row>
        <row r="183">
          <cell r="B183">
            <v>22</v>
          </cell>
          <cell r="C183" t="str">
            <v>Affiliated (Public)</v>
          </cell>
          <cell r="G183">
            <v>0</v>
          </cell>
          <cell r="H183">
            <v>0</v>
          </cell>
          <cell r="I183">
            <v>0</v>
          </cell>
          <cell r="J183">
            <v>0</v>
          </cell>
          <cell r="K183">
            <v>0.15</v>
          </cell>
          <cell r="L183">
            <v>0</v>
          </cell>
          <cell r="M183">
            <v>0.15</v>
          </cell>
          <cell r="N183">
            <v>0</v>
          </cell>
          <cell r="O183">
            <v>0</v>
          </cell>
          <cell r="P183">
            <v>1</v>
          </cell>
          <cell r="Q183">
            <v>0.15</v>
          </cell>
          <cell r="R183">
            <v>0</v>
          </cell>
        </row>
        <row r="184">
          <cell r="B184">
            <v>23</v>
          </cell>
          <cell r="C184" t="str">
            <v>Affiliated (Private)</v>
          </cell>
          <cell r="G184">
            <v>0</v>
          </cell>
          <cell r="H184">
            <v>0</v>
          </cell>
          <cell r="I184">
            <v>0</v>
          </cell>
          <cell r="J184">
            <v>0</v>
          </cell>
          <cell r="K184">
            <v>1</v>
          </cell>
          <cell r="L184">
            <v>0</v>
          </cell>
          <cell r="M184">
            <v>1</v>
          </cell>
          <cell r="N184">
            <v>0</v>
          </cell>
          <cell r="O184">
            <v>0</v>
          </cell>
          <cell r="P184">
            <v>1</v>
          </cell>
          <cell r="Q184">
            <v>1</v>
          </cell>
          <cell r="R184">
            <v>0</v>
          </cell>
        </row>
        <row r="185">
          <cell r="B185">
            <v>24</v>
          </cell>
          <cell r="E185" t="str">
            <v>Total Preferred Stocks</v>
          </cell>
          <cell r="G185">
            <v>0</v>
          </cell>
          <cell r="H185">
            <v>0</v>
          </cell>
          <cell r="I185">
            <v>0</v>
          </cell>
          <cell r="J185">
            <v>0</v>
          </cell>
          <cell r="K185">
            <v>0</v>
          </cell>
          <cell r="M185">
            <v>0</v>
          </cell>
          <cell r="Q185">
            <v>0</v>
          </cell>
          <cell r="R185">
            <v>0</v>
          </cell>
        </row>
        <row r="187">
          <cell r="B187" t="str">
            <v>Common Stocks at</v>
          </cell>
          <cell r="F187">
            <v>40543</v>
          </cell>
        </row>
        <row r="188">
          <cell r="B188">
            <v>25</v>
          </cell>
          <cell r="C188" t="str">
            <v>Non-Affiliated (Public)</v>
          </cell>
          <cell r="G188">
            <v>0</v>
          </cell>
          <cell r="H188">
            <v>0</v>
          </cell>
          <cell r="I188">
            <v>0</v>
          </cell>
          <cell r="J188">
            <v>0</v>
          </cell>
          <cell r="K188">
            <v>0.15</v>
          </cell>
          <cell r="L188">
            <v>0</v>
          </cell>
          <cell r="M188">
            <v>0.15</v>
          </cell>
          <cell r="N188">
            <v>0</v>
          </cell>
          <cell r="O188">
            <v>0</v>
          </cell>
          <cell r="P188">
            <v>1</v>
          </cell>
          <cell r="Q188">
            <v>0.15</v>
          </cell>
          <cell r="R188">
            <v>0</v>
          </cell>
        </row>
        <row r="189">
          <cell r="B189">
            <v>26</v>
          </cell>
          <cell r="C189" t="str">
            <v>Non-Affiliated (Private)</v>
          </cell>
          <cell r="G189">
            <v>0</v>
          </cell>
          <cell r="H189">
            <v>0</v>
          </cell>
          <cell r="I189">
            <v>0</v>
          </cell>
          <cell r="J189">
            <v>0</v>
          </cell>
          <cell r="K189">
            <v>1</v>
          </cell>
          <cell r="L189">
            <v>0</v>
          </cell>
          <cell r="M189">
            <v>1</v>
          </cell>
          <cell r="N189">
            <v>0</v>
          </cell>
          <cell r="O189">
            <v>0</v>
          </cell>
          <cell r="P189">
            <v>1</v>
          </cell>
          <cell r="Q189">
            <v>1</v>
          </cell>
          <cell r="R189">
            <v>0</v>
          </cell>
        </row>
        <row r="190">
          <cell r="B190">
            <v>27</v>
          </cell>
          <cell r="C190" t="str">
            <v>Mutual Funds</v>
          </cell>
          <cell r="G190">
            <v>0</v>
          </cell>
          <cell r="H190">
            <v>0</v>
          </cell>
          <cell r="I190">
            <v>0</v>
          </cell>
          <cell r="J190">
            <v>0</v>
          </cell>
          <cell r="K190">
            <v>0.15</v>
          </cell>
          <cell r="L190">
            <v>0</v>
          </cell>
          <cell r="M190">
            <v>0.15</v>
          </cell>
          <cell r="N190">
            <v>0</v>
          </cell>
          <cell r="O190">
            <v>0</v>
          </cell>
          <cell r="P190">
            <v>1</v>
          </cell>
          <cell r="Q190">
            <v>0.15</v>
          </cell>
          <cell r="R190">
            <v>0</v>
          </cell>
        </row>
        <row r="191">
          <cell r="B191">
            <v>28</v>
          </cell>
          <cell r="C191" t="str">
            <v>Affiliated (Public)</v>
          </cell>
          <cell r="G191">
            <v>0</v>
          </cell>
          <cell r="H191">
            <v>0</v>
          </cell>
          <cell r="I191">
            <v>0</v>
          </cell>
          <cell r="J191">
            <v>0</v>
          </cell>
          <cell r="K191">
            <v>0.15</v>
          </cell>
          <cell r="L191">
            <v>0</v>
          </cell>
          <cell r="M191">
            <v>0.15</v>
          </cell>
          <cell r="N191">
            <v>0</v>
          </cell>
          <cell r="O191">
            <v>0</v>
          </cell>
          <cell r="P191">
            <v>1</v>
          </cell>
          <cell r="Q191">
            <v>0.15</v>
          </cell>
          <cell r="R191">
            <v>0</v>
          </cell>
        </row>
        <row r="192">
          <cell r="B192">
            <v>29</v>
          </cell>
          <cell r="C192" t="str">
            <v>Affiliated (Private)</v>
          </cell>
          <cell r="G192">
            <v>0</v>
          </cell>
          <cell r="H192">
            <v>0</v>
          </cell>
          <cell r="I192">
            <v>0</v>
          </cell>
          <cell r="J192">
            <v>0</v>
          </cell>
          <cell r="K192">
            <v>1</v>
          </cell>
          <cell r="L192">
            <v>0</v>
          </cell>
          <cell r="M192">
            <v>1</v>
          </cell>
          <cell r="N192">
            <v>0</v>
          </cell>
          <cell r="O192">
            <v>0</v>
          </cell>
          <cell r="P192">
            <v>1</v>
          </cell>
          <cell r="Q192">
            <v>1</v>
          </cell>
          <cell r="R192">
            <v>0</v>
          </cell>
        </row>
        <row r="193">
          <cell r="B193">
            <v>30</v>
          </cell>
          <cell r="E193" t="str">
            <v>Total Common Stocks</v>
          </cell>
          <cell r="G193">
            <v>0</v>
          </cell>
          <cell r="H193">
            <v>0</v>
          </cell>
          <cell r="I193">
            <v>0</v>
          </cell>
          <cell r="J193">
            <v>0</v>
          </cell>
          <cell r="K193">
            <v>0</v>
          </cell>
          <cell r="M193">
            <v>0</v>
          </cell>
          <cell r="Q193">
            <v>0</v>
          </cell>
          <cell r="R193">
            <v>0</v>
          </cell>
        </row>
        <row r="196">
          <cell r="B196">
            <v>31</v>
          </cell>
          <cell r="C196" t="str">
            <v>Mortgage Loans at</v>
          </cell>
          <cell r="F196">
            <v>40543</v>
          </cell>
          <cell r="G196">
            <v>0</v>
          </cell>
          <cell r="H196">
            <v>0</v>
          </cell>
          <cell r="I196">
            <v>0</v>
          </cell>
          <cell r="J196">
            <v>0</v>
          </cell>
          <cell r="K196">
            <v>0.05</v>
          </cell>
          <cell r="L196">
            <v>0</v>
          </cell>
          <cell r="M196">
            <v>0.05</v>
          </cell>
          <cell r="N196">
            <v>0</v>
          </cell>
          <cell r="O196">
            <v>0</v>
          </cell>
          <cell r="P196">
            <v>1</v>
          </cell>
          <cell r="Q196">
            <v>0.05</v>
          </cell>
          <cell r="R196">
            <v>0</v>
          </cell>
        </row>
        <row r="199">
          <cell r="B199" t="str">
            <v>Real Estate at</v>
          </cell>
          <cell r="F199">
            <v>40543</v>
          </cell>
        </row>
        <row r="200">
          <cell r="B200">
            <v>32</v>
          </cell>
          <cell r="C200" t="str">
            <v>Company-Occupied (net of encumbrances)</v>
          </cell>
          <cell r="G200">
            <v>0</v>
          </cell>
          <cell r="H200">
            <v>0</v>
          </cell>
          <cell r="I200">
            <v>0</v>
          </cell>
          <cell r="J200">
            <v>0</v>
          </cell>
          <cell r="K200">
            <v>0.1</v>
          </cell>
          <cell r="L200">
            <v>0</v>
          </cell>
          <cell r="M200">
            <v>0.1</v>
          </cell>
          <cell r="N200">
            <v>0</v>
          </cell>
          <cell r="O200">
            <v>0</v>
          </cell>
          <cell r="P200">
            <v>1</v>
          </cell>
          <cell r="Q200">
            <v>0.1</v>
          </cell>
          <cell r="R200">
            <v>0</v>
          </cell>
        </row>
        <row r="201">
          <cell r="B201">
            <v>33</v>
          </cell>
          <cell r="D201" t="str">
            <v>Encumbrances</v>
          </cell>
          <cell r="G201">
            <v>0</v>
          </cell>
          <cell r="H201">
            <v>0</v>
          </cell>
          <cell r="I201">
            <v>0</v>
          </cell>
          <cell r="J201">
            <v>0</v>
          </cell>
          <cell r="K201">
            <v>0.1</v>
          </cell>
          <cell r="L201">
            <v>0</v>
          </cell>
          <cell r="M201">
            <v>0.1</v>
          </cell>
          <cell r="N201">
            <v>0</v>
          </cell>
          <cell r="O201">
            <v>0</v>
          </cell>
          <cell r="P201">
            <v>1</v>
          </cell>
          <cell r="Q201">
            <v>0.1</v>
          </cell>
          <cell r="R201">
            <v>0</v>
          </cell>
        </row>
        <row r="202">
          <cell r="B202">
            <v>34</v>
          </cell>
          <cell r="C202" t="str">
            <v>Investments (net of encumbrances)</v>
          </cell>
          <cell r="G202">
            <v>0</v>
          </cell>
          <cell r="H202">
            <v>0</v>
          </cell>
          <cell r="I202">
            <v>0</v>
          </cell>
          <cell r="J202">
            <v>0</v>
          </cell>
          <cell r="K202">
            <v>0.2</v>
          </cell>
          <cell r="L202">
            <v>0</v>
          </cell>
          <cell r="M202">
            <v>0.2</v>
          </cell>
          <cell r="N202">
            <v>0</v>
          </cell>
          <cell r="O202">
            <v>0</v>
          </cell>
          <cell r="P202">
            <v>1</v>
          </cell>
          <cell r="Q202">
            <v>0.2</v>
          </cell>
          <cell r="R202">
            <v>0</v>
          </cell>
        </row>
        <row r="203">
          <cell r="B203">
            <v>35</v>
          </cell>
          <cell r="D203" t="str">
            <v>Encumbrances</v>
          </cell>
          <cell r="G203">
            <v>0</v>
          </cell>
          <cell r="H203">
            <v>0</v>
          </cell>
          <cell r="I203">
            <v>0</v>
          </cell>
          <cell r="J203">
            <v>0</v>
          </cell>
          <cell r="K203">
            <v>0.2</v>
          </cell>
          <cell r="L203">
            <v>0</v>
          </cell>
          <cell r="M203">
            <v>0.2</v>
          </cell>
          <cell r="N203">
            <v>0</v>
          </cell>
          <cell r="O203">
            <v>0</v>
          </cell>
          <cell r="P203">
            <v>1</v>
          </cell>
          <cell r="Q203">
            <v>0.2</v>
          </cell>
          <cell r="R203">
            <v>0</v>
          </cell>
        </row>
        <row r="204">
          <cell r="B204">
            <v>36</v>
          </cell>
          <cell r="E204" t="str">
            <v>Total Real Estate</v>
          </cell>
          <cell r="G204">
            <v>0</v>
          </cell>
          <cell r="H204">
            <v>0</v>
          </cell>
          <cell r="I204">
            <v>0</v>
          </cell>
          <cell r="J204">
            <v>0</v>
          </cell>
          <cell r="K204">
            <v>0</v>
          </cell>
          <cell r="M204">
            <v>0</v>
          </cell>
          <cell r="Q204">
            <v>0</v>
          </cell>
          <cell r="R204">
            <v>0</v>
          </cell>
        </row>
        <row r="206">
          <cell r="B206" t="str">
            <v>Other Assets at</v>
          </cell>
          <cell r="F206">
            <v>40543</v>
          </cell>
        </row>
        <row r="207">
          <cell r="B207">
            <v>37</v>
          </cell>
          <cell r="C207" t="str">
            <v>Other Loans</v>
          </cell>
          <cell r="G207">
            <v>0</v>
          </cell>
          <cell r="H207">
            <v>0</v>
          </cell>
          <cell r="I207">
            <v>0</v>
          </cell>
          <cell r="J207">
            <v>0</v>
          </cell>
          <cell r="K207">
            <v>0.05</v>
          </cell>
          <cell r="L207">
            <v>0</v>
          </cell>
          <cell r="M207">
            <v>0.05</v>
          </cell>
          <cell r="N207">
            <v>0</v>
          </cell>
          <cell r="O207">
            <v>0</v>
          </cell>
          <cell r="P207">
            <v>1</v>
          </cell>
          <cell r="Q207">
            <v>0.05</v>
          </cell>
          <cell r="R207">
            <v>0</v>
          </cell>
        </row>
        <row r="208">
          <cell r="B208">
            <v>38</v>
          </cell>
          <cell r="C208" t="str">
            <v>Cash &amp; Cash Equivalents</v>
          </cell>
          <cell r="G208">
            <v>0</v>
          </cell>
          <cell r="H208">
            <v>0</v>
          </cell>
          <cell r="I208">
            <v>0</v>
          </cell>
          <cell r="J208">
            <v>0</v>
          </cell>
          <cell r="K208">
            <v>3.0000000000000001E-3</v>
          </cell>
          <cell r="L208">
            <v>0</v>
          </cell>
          <cell r="M208">
            <v>3.0000000000000001E-3</v>
          </cell>
          <cell r="N208">
            <v>0</v>
          </cell>
          <cell r="O208">
            <v>0</v>
          </cell>
          <cell r="P208">
            <v>1</v>
          </cell>
          <cell r="Q208">
            <v>3.0000000000000001E-3</v>
          </cell>
          <cell r="R208">
            <v>0</v>
          </cell>
        </row>
        <row r="209">
          <cell r="B209">
            <v>39</v>
          </cell>
          <cell r="C209" t="str">
            <v>Short-Term Investments</v>
          </cell>
          <cell r="G209">
            <v>0</v>
          </cell>
          <cell r="H209">
            <v>0</v>
          </cell>
          <cell r="I209">
            <v>0</v>
          </cell>
          <cell r="J209">
            <v>0</v>
          </cell>
          <cell r="K209">
            <v>0.01</v>
          </cell>
          <cell r="L209">
            <v>0</v>
          </cell>
          <cell r="M209">
            <v>0.01</v>
          </cell>
          <cell r="N209">
            <v>0</v>
          </cell>
          <cell r="O209">
            <v>0</v>
          </cell>
          <cell r="P209">
            <v>1</v>
          </cell>
          <cell r="Q209">
            <v>0.01</v>
          </cell>
          <cell r="R209">
            <v>0</v>
          </cell>
        </row>
        <row r="210">
          <cell r="B210">
            <v>40</v>
          </cell>
          <cell r="C210" t="str">
            <v>Other Investments</v>
          </cell>
          <cell r="G210">
            <v>0</v>
          </cell>
          <cell r="H210">
            <v>0</v>
          </cell>
          <cell r="I210">
            <v>0</v>
          </cell>
          <cell r="J210">
            <v>0</v>
          </cell>
          <cell r="K210">
            <v>0.2</v>
          </cell>
          <cell r="L210">
            <v>0</v>
          </cell>
          <cell r="M210">
            <v>0.2</v>
          </cell>
          <cell r="N210">
            <v>0</v>
          </cell>
          <cell r="O210">
            <v>0</v>
          </cell>
          <cell r="P210">
            <v>1</v>
          </cell>
          <cell r="Q210">
            <v>0.2</v>
          </cell>
          <cell r="R210">
            <v>0</v>
          </cell>
        </row>
        <row r="211">
          <cell r="B211">
            <v>41</v>
          </cell>
          <cell r="C211" t="str">
            <v>Other Tangible Assets</v>
          </cell>
          <cell r="G211">
            <v>0</v>
          </cell>
          <cell r="H211">
            <v>0</v>
          </cell>
          <cell r="I211">
            <v>0</v>
          </cell>
          <cell r="J211">
            <v>0</v>
          </cell>
          <cell r="K211">
            <v>0.2</v>
          </cell>
          <cell r="L211">
            <v>0</v>
          </cell>
          <cell r="M211">
            <v>0.2</v>
          </cell>
          <cell r="N211">
            <v>0</v>
          </cell>
          <cell r="O211">
            <v>0</v>
          </cell>
          <cell r="P211">
            <v>1</v>
          </cell>
          <cell r="Q211">
            <v>0.2</v>
          </cell>
          <cell r="R211">
            <v>0</v>
          </cell>
        </row>
        <row r="212">
          <cell r="B212">
            <v>42</v>
          </cell>
          <cell r="C212" t="str">
            <v>Other</v>
          </cell>
          <cell r="G212">
            <v>0</v>
          </cell>
          <cell r="H212">
            <v>0</v>
          </cell>
          <cell r="I212">
            <v>0</v>
          </cell>
          <cell r="J212">
            <v>0</v>
          </cell>
          <cell r="K212">
            <v>1</v>
          </cell>
          <cell r="L212">
            <v>0</v>
          </cell>
          <cell r="M212">
            <v>1</v>
          </cell>
          <cell r="N212">
            <v>0</v>
          </cell>
          <cell r="O212">
            <v>0</v>
          </cell>
          <cell r="P212">
            <v>1</v>
          </cell>
          <cell r="Q212">
            <v>1</v>
          </cell>
          <cell r="R212">
            <v>0</v>
          </cell>
        </row>
        <row r="214">
          <cell r="B214">
            <v>43</v>
          </cell>
          <cell r="C214" t="str">
            <v>Sub-Totals</v>
          </cell>
          <cell r="G214">
            <v>0</v>
          </cell>
          <cell r="H214">
            <v>0</v>
          </cell>
          <cell r="I214">
            <v>0</v>
          </cell>
          <cell r="J214">
            <v>0</v>
          </cell>
          <cell r="K214">
            <v>0</v>
          </cell>
          <cell r="M214">
            <v>0</v>
          </cell>
          <cell r="Q214">
            <v>0</v>
          </cell>
          <cell r="R214">
            <v>0</v>
          </cell>
        </row>
        <row r="216">
          <cell r="B216">
            <v>44</v>
          </cell>
          <cell r="C216" t="str">
            <v>Multiply: Spread of Risk Factor</v>
          </cell>
          <cell r="K216">
            <v>1.5</v>
          </cell>
          <cell r="L216">
            <v>0</v>
          </cell>
          <cell r="R216">
            <v>1.5</v>
          </cell>
        </row>
        <row r="217">
          <cell r="B217">
            <v>45</v>
          </cell>
          <cell r="C217" t="str">
            <v>Company Totals at</v>
          </cell>
          <cell r="F217">
            <v>40543</v>
          </cell>
          <cell r="G217">
            <v>0</v>
          </cell>
          <cell r="H217">
            <v>0</v>
          </cell>
          <cell r="I217">
            <v>0</v>
          </cell>
          <cell r="J217">
            <v>0</v>
          </cell>
          <cell r="K217">
            <v>0</v>
          </cell>
          <cell r="M217">
            <v>0</v>
          </cell>
          <cell r="Q217">
            <v>0</v>
          </cell>
          <cell r="R217">
            <v>0</v>
          </cell>
          <cell r="S217" t="str">
            <v xml:space="preserve"> = (B1) + (B2)</v>
          </cell>
        </row>
        <row r="218">
          <cell r="N218" t="str">
            <v>Credit to Risk Factors above for:</v>
          </cell>
          <cell r="S218" t="str">
            <v xml:space="preserve">Note: For small insurers predominant in </v>
          </cell>
        </row>
        <row r="219">
          <cell r="B219">
            <v>46</v>
          </cell>
          <cell r="C219" t="str">
            <v>Deferred Acquisition Costs (Non/Life Only)</v>
          </cell>
          <cell r="G219">
            <v>0</v>
          </cell>
          <cell r="N219" t="str">
            <v>Unit Linked</v>
          </cell>
          <cell r="O219" t="str">
            <v>Participatory</v>
          </cell>
          <cell r="P219" t="str">
            <v>PC &amp; Protect.</v>
          </cell>
          <cell r="S219" t="str">
            <v xml:space="preserve">Life/Annuities, the reinsurance dependence </v>
          </cell>
        </row>
        <row r="220">
          <cell r="B220">
            <v>47</v>
          </cell>
          <cell r="C220" t="str">
            <v>Deferred Acquisition Costs (Life Only)</v>
          </cell>
          <cell r="G220">
            <v>0</v>
          </cell>
          <cell r="J220">
            <v>0</v>
          </cell>
          <cell r="K220" t="str">
            <v>Invested Asset Base</v>
          </cell>
          <cell r="N220">
            <v>1</v>
          </cell>
          <cell r="O220">
            <v>0.5</v>
          </cell>
          <cell r="P220">
            <v>0</v>
          </cell>
          <cell r="Q220" t="str">
            <v>Baseline Credit</v>
          </cell>
          <cell r="S220" t="str">
            <v>factor should be increased in accordance</v>
          </cell>
        </row>
        <row r="221">
          <cell r="B221">
            <v>48</v>
          </cell>
          <cell r="N221">
            <v>1</v>
          </cell>
          <cell r="O221">
            <v>0.5</v>
          </cell>
          <cell r="P221">
            <v>0</v>
          </cell>
          <cell r="Q221" t="str">
            <v>Selected Credit</v>
          </cell>
          <cell r="S221" t="str">
            <v>with L/H spread of risk guidelines.</v>
          </cell>
        </row>
        <row r="222">
          <cell r="N222" t="str">
            <v>Unit Linked</v>
          </cell>
          <cell r="O222" t="str">
            <v>Participatory</v>
          </cell>
          <cell r="P222" t="str">
            <v>PC &amp; Protect.</v>
          </cell>
        </row>
        <row r="223">
          <cell r="B223">
            <v>49</v>
          </cell>
          <cell r="J223">
            <v>0</v>
          </cell>
          <cell r="K223" t="str">
            <v>Total Reserves (excludes separate acct)</v>
          </cell>
          <cell r="N223">
            <v>0</v>
          </cell>
          <cell r="O223">
            <v>0</v>
          </cell>
          <cell r="P223">
            <v>1</v>
          </cell>
          <cell r="Q223" t="str">
            <v>Baseline Allocation of Assets Based on Reserves.</v>
          </cell>
        </row>
        <row r="224">
          <cell r="B224">
            <v>50</v>
          </cell>
          <cell r="N224">
            <v>0</v>
          </cell>
          <cell r="O224">
            <v>0</v>
          </cell>
          <cell r="P224">
            <v>1</v>
          </cell>
          <cell r="Q224" t="str">
            <v>Selected Allocation of Assets to Product Type</v>
          </cell>
        </row>
        <row r="227">
          <cell r="B227" t="str">
            <v>Company:</v>
          </cell>
          <cell r="E227" t="str">
            <v>XYZ Sample</v>
          </cell>
          <cell r="I227" t="str">
            <v>Currency:</v>
          </cell>
          <cell r="J227" t="str">
            <v>Euros</v>
          </cell>
          <cell r="S227" t="str">
            <v xml:space="preserve">Page 26 </v>
          </cell>
        </row>
        <row r="228">
          <cell r="B228" t="str">
            <v>AMB #:</v>
          </cell>
          <cell r="E228" t="str">
            <v>99999</v>
          </cell>
          <cell r="I228" t="str">
            <v>Denomination:</v>
          </cell>
          <cell r="J228" t="str">
            <v>(000)s</v>
          </cell>
        </row>
        <row r="229">
          <cell r="B229" t="str">
            <v>Analyst:</v>
          </cell>
          <cell r="E229" t="str">
            <v xml:space="preserve"> </v>
          </cell>
        </row>
        <row r="230">
          <cell r="J230" t="str">
            <v>INVESTMENT RISK</v>
          </cell>
        </row>
        <row r="231">
          <cell r="J231">
            <v>40908</v>
          </cell>
        </row>
        <row r="232">
          <cell r="N232" t="str">
            <v>Percent</v>
          </cell>
          <cell r="O232" t="str">
            <v>Percent</v>
          </cell>
          <cell r="P232" t="str">
            <v>Percent</v>
          </cell>
        </row>
        <row r="233">
          <cell r="K233" t="str">
            <v>Baseline</v>
          </cell>
          <cell r="L233" t="str">
            <v>Adjustment</v>
          </cell>
          <cell r="M233" t="str">
            <v>Total</v>
          </cell>
          <cell r="N233" t="str">
            <v>of asset</v>
          </cell>
          <cell r="O233" t="str">
            <v>of asset</v>
          </cell>
          <cell r="P233" t="str">
            <v>of asset</v>
          </cell>
          <cell r="Q233" t="str">
            <v>Final</v>
          </cell>
        </row>
        <row r="234">
          <cell r="B234" t="str">
            <v xml:space="preserve">   Bonds at</v>
          </cell>
          <cell r="E234">
            <v>40908</v>
          </cell>
          <cell r="G234" t="str">
            <v>Statement Value</v>
          </cell>
          <cell r="H234" t="str">
            <v>Market Value</v>
          </cell>
          <cell r="I234" t="str">
            <v>Adjustment</v>
          </cell>
          <cell r="J234" t="str">
            <v>Total</v>
          </cell>
          <cell r="K234" t="str">
            <v>Asset Risk Factor (%)</v>
          </cell>
          <cell r="L234" t="str">
            <v>to Asset Risk Factor</v>
          </cell>
          <cell r="M234" t="str">
            <v>Asset Risk Factor</v>
          </cell>
          <cell r="N234" t="str">
            <v>dedicated to Unit Linked</v>
          </cell>
          <cell r="O234" t="str">
            <v>dedicated to Partici-patory</v>
          </cell>
          <cell r="P234" t="str">
            <v>dedicated to PC &amp; Protection</v>
          </cell>
          <cell r="Q234" t="str">
            <v>Asset Risk Factor</v>
          </cell>
          <cell r="R234" t="str">
            <v>Adjusted Required Capital</v>
          </cell>
          <cell r="S234" t="str">
            <v>Explanation of Adjustments</v>
          </cell>
        </row>
        <row r="235">
          <cell r="B235">
            <v>1</v>
          </cell>
          <cell r="C235" t="str">
            <v>Global Rating AAA</v>
          </cell>
          <cell r="G235">
            <v>0</v>
          </cell>
          <cell r="H235">
            <v>0</v>
          </cell>
          <cell r="I235">
            <v>0</v>
          </cell>
          <cell r="J235">
            <v>0</v>
          </cell>
          <cell r="K235">
            <v>2E-3</v>
          </cell>
          <cell r="L235">
            <v>0</v>
          </cell>
          <cell r="M235">
            <v>2E-3</v>
          </cell>
          <cell r="N235">
            <v>0</v>
          </cell>
          <cell r="O235">
            <v>0</v>
          </cell>
          <cell r="P235">
            <v>1</v>
          </cell>
          <cell r="Q235">
            <v>2E-3</v>
          </cell>
          <cell r="R235">
            <v>0</v>
          </cell>
        </row>
        <row r="236">
          <cell r="B236">
            <v>2</v>
          </cell>
          <cell r="C236" t="str">
            <v>Global Rating AA+, AA, AA-</v>
          </cell>
          <cell r="G236">
            <v>0</v>
          </cell>
          <cell r="H236">
            <v>0</v>
          </cell>
          <cell r="I236">
            <v>0</v>
          </cell>
          <cell r="J236">
            <v>0</v>
          </cell>
          <cell r="K236">
            <v>5.0000000000000001E-3</v>
          </cell>
          <cell r="L236">
            <v>0</v>
          </cell>
          <cell r="M236">
            <v>5.0000000000000001E-3</v>
          </cell>
          <cell r="N236">
            <v>0</v>
          </cell>
          <cell r="O236">
            <v>0</v>
          </cell>
          <cell r="P236">
            <v>1</v>
          </cell>
          <cell r="Q236">
            <v>5.0000000000000001E-3</v>
          </cell>
          <cell r="R236">
            <v>0</v>
          </cell>
        </row>
        <row r="237">
          <cell r="B237">
            <v>3</v>
          </cell>
          <cell r="C237" t="str">
            <v>Global Rating A+, A, &amp; A-</v>
          </cell>
          <cell r="G237">
            <v>0</v>
          </cell>
          <cell r="H237">
            <v>0</v>
          </cell>
          <cell r="I237">
            <v>0</v>
          </cell>
          <cell r="J237">
            <v>0</v>
          </cell>
          <cell r="K237">
            <v>0.01</v>
          </cell>
          <cell r="L237">
            <v>0</v>
          </cell>
          <cell r="M237">
            <v>0.01</v>
          </cell>
          <cell r="N237">
            <v>0</v>
          </cell>
          <cell r="O237">
            <v>0</v>
          </cell>
          <cell r="P237">
            <v>1</v>
          </cell>
          <cell r="Q237">
            <v>0.01</v>
          </cell>
          <cell r="R237">
            <v>0</v>
          </cell>
        </row>
        <row r="238">
          <cell r="B238">
            <v>4</v>
          </cell>
          <cell r="C238" t="str">
            <v xml:space="preserve">Global Rating BBB+, BBB, BBB- </v>
          </cell>
          <cell r="G238">
            <v>0</v>
          </cell>
          <cell r="H238">
            <v>0</v>
          </cell>
          <cell r="I238">
            <v>0</v>
          </cell>
          <cell r="J238">
            <v>0</v>
          </cell>
          <cell r="K238">
            <v>0.02</v>
          </cell>
          <cell r="L238">
            <v>0</v>
          </cell>
          <cell r="M238">
            <v>0.02</v>
          </cell>
          <cell r="N238">
            <v>0</v>
          </cell>
          <cell r="O238">
            <v>0</v>
          </cell>
          <cell r="P238">
            <v>1</v>
          </cell>
          <cell r="Q238">
            <v>0.02</v>
          </cell>
          <cell r="R238">
            <v>0</v>
          </cell>
        </row>
        <row r="239">
          <cell r="B239">
            <v>5</v>
          </cell>
          <cell r="C239" t="str">
            <v xml:space="preserve">Global Rating BB+, BB, BB- </v>
          </cell>
          <cell r="G239">
            <v>0</v>
          </cell>
          <cell r="H239">
            <v>0</v>
          </cell>
          <cell r="I239">
            <v>0</v>
          </cell>
          <cell r="J239">
            <v>0</v>
          </cell>
          <cell r="K239">
            <v>0.04</v>
          </cell>
          <cell r="L239">
            <v>0</v>
          </cell>
          <cell r="M239">
            <v>0.04</v>
          </cell>
          <cell r="N239">
            <v>0</v>
          </cell>
          <cell r="O239">
            <v>0</v>
          </cell>
          <cell r="P239">
            <v>1</v>
          </cell>
          <cell r="Q239">
            <v>0.04</v>
          </cell>
          <cell r="R239">
            <v>0</v>
          </cell>
        </row>
        <row r="240">
          <cell r="B240">
            <v>6</v>
          </cell>
          <cell r="C240" t="str">
            <v xml:space="preserve">Global Rating B+, B, B- </v>
          </cell>
          <cell r="G240">
            <v>0</v>
          </cell>
          <cell r="H240">
            <v>0</v>
          </cell>
          <cell r="I240">
            <v>0</v>
          </cell>
          <cell r="J240">
            <v>0</v>
          </cell>
          <cell r="K240">
            <v>4.4999999999999998E-2</v>
          </cell>
          <cell r="L240">
            <v>0</v>
          </cell>
          <cell r="M240">
            <v>4.4999999999999998E-2</v>
          </cell>
          <cell r="N240">
            <v>0</v>
          </cell>
          <cell r="O240">
            <v>0</v>
          </cell>
          <cell r="P240">
            <v>1</v>
          </cell>
          <cell r="Q240">
            <v>4.4999999999999998E-2</v>
          </cell>
          <cell r="R240">
            <v>0</v>
          </cell>
        </row>
        <row r="241">
          <cell r="B241">
            <v>7</v>
          </cell>
          <cell r="C241" t="str">
            <v xml:space="preserve">Global Rating CCC, CC, C </v>
          </cell>
          <cell r="G241">
            <v>0</v>
          </cell>
          <cell r="H241">
            <v>0</v>
          </cell>
          <cell r="I241">
            <v>0</v>
          </cell>
          <cell r="J241">
            <v>0</v>
          </cell>
          <cell r="K241">
            <v>0.1</v>
          </cell>
          <cell r="L241">
            <v>0</v>
          </cell>
          <cell r="M241">
            <v>0.1</v>
          </cell>
          <cell r="N241">
            <v>0</v>
          </cell>
          <cell r="O241">
            <v>0</v>
          </cell>
          <cell r="P241">
            <v>1</v>
          </cell>
          <cell r="Q241">
            <v>0.1</v>
          </cell>
          <cell r="R241">
            <v>0</v>
          </cell>
        </row>
        <row r="242">
          <cell r="B242">
            <v>8</v>
          </cell>
          <cell r="C242" t="str">
            <v xml:space="preserve">Global Rating D (in/near default) </v>
          </cell>
          <cell r="G242">
            <v>0</v>
          </cell>
          <cell r="H242">
            <v>0</v>
          </cell>
          <cell r="I242">
            <v>0</v>
          </cell>
          <cell r="J242">
            <v>0</v>
          </cell>
          <cell r="K242">
            <v>0.3</v>
          </cell>
          <cell r="L242">
            <v>0</v>
          </cell>
          <cell r="M242">
            <v>0.3</v>
          </cell>
          <cell r="N242">
            <v>0</v>
          </cell>
          <cell r="O242">
            <v>0</v>
          </cell>
          <cell r="P242">
            <v>1</v>
          </cell>
          <cell r="Q242">
            <v>0.3</v>
          </cell>
          <cell r="R242">
            <v>0</v>
          </cell>
        </row>
        <row r="243">
          <cell r="B243">
            <v>9</v>
          </cell>
          <cell r="C243" t="str">
            <v>Non Rated</v>
          </cell>
          <cell r="G243">
            <v>0</v>
          </cell>
          <cell r="H243">
            <v>0</v>
          </cell>
          <cell r="I243">
            <v>0</v>
          </cell>
          <cell r="J243">
            <v>0</v>
          </cell>
          <cell r="K243">
            <v>0.5</v>
          </cell>
          <cell r="L243">
            <v>0</v>
          </cell>
          <cell r="M243">
            <v>0.5</v>
          </cell>
          <cell r="N243">
            <v>0</v>
          </cell>
          <cell r="O243">
            <v>0</v>
          </cell>
          <cell r="P243">
            <v>1</v>
          </cell>
          <cell r="Q243">
            <v>0.5</v>
          </cell>
          <cell r="R243">
            <v>0</v>
          </cell>
        </row>
        <row r="244">
          <cell r="B244">
            <v>10</v>
          </cell>
          <cell r="C244" t="str">
            <v>Affiliated</v>
          </cell>
          <cell r="G244">
            <v>0</v>
          </cell>
          <cell r="H244">
            <v>0</v>
          </cell>
          <cell r="I244">
            <v>0</v>
          </cell>
          <cell r="J244">
            <v>0</v>
          </cell>
          <cell r="K244">
            <v>1</v>
          </cell>
          <cell r="L244">
            <v>0</v>
          </cell>
          <cell r="M244">
            <v>1</v>
          </cell>
          <cell r="N244">
            <v>0</v>
          </cell>
          <cell r="O244">
            <v>0</v>
          </cell>
          <cell r="P244">
            <v>1</v>
          </cell>
          <cell r="Q244">
            <v>1</v>
          </cell>
          <cell r="R244">
            <v>0</v>
          </cell>
        </row>
        <row r="245">
          <cell r="B245">
            <v>11</v>
          </cell>
          <cell r="C245" t="str">
            <v>Other</v>
          </cell>
          <cell r="G245">
            <v>0</v>
          </cell>
          <cell r="H245">
            <v>0</v>
          </cell>
          <cell r="I245">
            <v>0</v>
          </cell>
          <cell r="J245">
            <v>0</v>
          </cell>
          <cell r="K245">
            <v>1</v>
          </cell>
          <cell r="L245">
            <v>0</v>
          </cell>
          <cell r="M245">
            <v>1</v>
          </cell>
          <cell r="N245">
            <v>0</v>
          </cell>
          <cell r="O245">
            <v>0</v>
          </cell>
          <cell r="P245">
            <v>1</v>
          </cell>
          <cell r="Q245">
            <v>1</v>
          </cell>
          <cell r="R245">
            <v>0</v>
          </cell>
        </row>
        <row r="246">
          <cell r="B246">
            <v>12</v>
          </cell>
          <cell r="E246" t="str">
            <v>Total Bonds</v>
          </cell>
          <cell r="G246">
            <v>0</v>
          </cell>
          <cell r="H246">
            <v>0</v>
          </cell>
          <cell r="I246">
            <v>0</v>
          </cell>
          <cell r="J246">
            <v>0</v>
          </cell>
          <cell r="K246">
            <v>0</v>
          </cell>
          <cell r="M246">
            <v>0</v>
          </cell>
          <cell r="Q246">
            <v>0</v>
          </cell>
          <cell r="R246">
            <v>0</v>
          </cell>
        </row>
        <row r="248">
          <cell r="B248" t="str">
            <v>Preferred Stocks at</v>
          </cell>
          <cell r="F248">
            <v>40908</v>
          </cell>
        </row>
        <row r="249">
          <cell r="B249">
            <v>13</v>
          </cell>
          <cell r="C249" t="str">
            <v>Non-Affiliated (Public)</v>
          </cell>
          <cell r="G249">
            <v>0</v>
          </cell>
          <cell r="H249">
            <v>0</v>
          </cell>
          <cell r="I249">
            <v>0</v>
          </cell>
          <cell r="J249">
            <v>0</v>
          </cell>
          <cell r="K249">
            <v>2E-3</v>
          </cell>
          <cell r="L249">
            <v>0</v>
          </cell>
          <cell r="M249">
            <v>2E-3</v>
          </cell>
          <cell r="N249">
            <v>0</v>
          </cell>
          <cell r="O249">
            <v>0</v>
          </cell>
          <cell r="P249">
            <v>1</v>
          </cell>
          <cell r="Q249">
            <v>2E-3</v>
          </cell>
          <cell r="R249">
            <v>0</v>
          </cell>
        </row>
        <row r="250">
          <cell r="B250">
            <v>14</v>
          </cell>
          <cell r="C250" t="str">
            <v>Non-Affil (Public) w/Global Rating AA+, AA, AA-</v>
          </cell>
          <cell r="G250">
            <v>0</v>
          </cell>
          <cell r="H250">
            <v>0</v>
          </cell>
          <cell r="I250">
            <v>0</v>
          </cell>
          <cell r="J250">
            <v>0</v>
          </cell>
          <cell r="K250">
            <v>5.0000000000000001E-3</v>
          </cell>
          <cell r="L250">
            <v>0</v>
          </cell>
          <cell r="M250">
            <v>5.0000000000000001E-3</v>
          </cell>
          <cell r="N250">
            <v>0</v>
          </cell>
          <cell r="O250">
            <v>0</v>
          </cell>
          <cell r="P250">
            <v>1</v>
          </cell>
          <cell r="Q250">
            <v>5.0000000000000001E-3</v>
          </cell>
          <cell r="R250">
            <v>0</v>
          </cell>
        </row>
        <row r="251">
          <cell r="B251">
            <v>15</v>
          </cell>
          <cell r="C251" t="str">
            <v>Non-Affil (Public) w/Global Rating A+, A, &amp; A-</v>
          </cell>
          <cell r="G251">
            <v>0</v>
          </cell>
          <cell r="H251">
            <v>0</v>
          </cell>
          <cell r="I251">
            <v>0</v>
          </cell>
          <cell r="J251">
            <v>0</v>
          </cell>
          <cell r="K251">
            <v>0.01</v>
          </cell>
          <cell r="L251">
            <v>0</v>
          </cell>
          <cell r="M251">
            <v>0.01</v>
          </cell>
          <cell r="N251">
            <v>0</v>
          </cell>
          <cell r="O251">
            <v>0</v>
          </cell>
          <cell r="P251">
            <v>1</v>
          </cell>
          <cell r="Q251">
            <v>0.01</v>
          </cell>
          <cell r="R251">
            <v>0</v>
          </cell>
        </row>
        <row r="252">
          <cell r="B252">
            <v>16</v>
          </cell>
          <cell r="C252" t="str">
            <v>Non-Affil (Public) w/Global Rating BBB+, BBB, BBB-</v>
          </cell>
          <cell r="G252">
            <v>0</v>
          </cell>
          <cell r="H252">
            <v>0</v>
          </cell>
          <cell r="I252">
            <v>0</v>
          </cell>
          <cell r="J252">
            <v>0</v>
          </cell>
          <cell r="K252">
            <v>0.02</v>
          </cell>
          <cell r="L252">
            <v>0</v>
          </cell>
          <cell r="M252">
            <v>0.02</v>
          </cell>
          <cell r="N252">
            <v>0</v>
          </cell>
          <cell r="O252">
            <v>0</v>
          </cell>
          <cell r="P252">
            <v>1</v>
          </cell>
          <cell r="Q252">
            <v>0.02</v>
          </cell>
          <cell r="R252">
            <v>0</v>
          </cell>
        </row>
        <row r="253">
          <cell r="B253">
            <v>17</v>
          </cell>
          <cell r="C253" t="str">
            <v>Non-Affil (Public) w/Global Rating BB+, BB, BB-</v>
          </cell>
          <cell r="G253">
            <v>0</v>
          </cell>
          <cell r="H253">
            <v>0</v>
          </cell>
          <cell r="I253">
            <v>0</v>
          </cell>
          <cell r="J253">
            <v>0</v>
          </cell>
          <cell r="K253">
            <v>0.04</v>
          </cell>
          <cell r="L253">
            <v>0</v>
          </cell>
          <cell r="M253">
            <v>0.04</v>
          </cell>
          <cell r="N253">
            <v>0</v>
          </cell>
          <cell r="O253">
            <v>0</v>
          </cell>
          <cell r="P253">
            <v>1</v>
          </cell>
          <cell r="Q253">
            <v>0.04</v>
          </cell>
          <cell r="R253">
            <v>0</v>
          </cell>
        </row>
        <row r="254">
          <cell r="B254">
            <v>18</v>
          </cell>
          <cell r="C254" t="str">
            <v>Non-Affil (Public) w/Global Rating B+, B, B-</v>
          </cell>
          <cell r="G254">
            <v>0</v>
          </cell>
          <cell r="H254">
            <v>0</v>
          </cell>
          <cell r="I254">
            <v>0</v>
          </cell>
          <cell r="J254">
            <v>0</v>
          </cell>
          <cell r="K254">
            <v>4.4999999999999998E-2</v>
          </cell>
          <cell r="L254">
            <v>0</v>
          </cell>
          <cell r="M254">
            <v>4.4999999999999998E-2</v>
          </cell>
          <cell r="N254">
            <v>0</v>
          </cell>
          <cell r="O254">
            <v>0</v>
          </cell>
          <cell r="P254">
            <v>1</v>
          </cell>
          <cell r="Q254">
            <v>4.4999999999999998E-2</v>
          </cell>
          <cell r="R254">
            <v>0</v>
          </cell>
        </row>
        <row r="255">
          <cell r="B255">
            <v>19</v>
          </cell>
          <cell r="C255" t="str">
            <v>Non-Affil (Public) w/Global Rating CCC, CC, C</v>
          </cell>
          <cell r="G255">
            <v>0</v>
          </cell>
          <cell r="H255">
            <v>0</v>
          </cell>
          <cell r="I255">
            <v>0</v>
          </cell>
          <cell r="J255">
            <v>0</v>
          </cell>
          <cell r="K255">
            <v>0.1</v>
          </cell>
          <cell r="L255">
            <v>0</v>
          </cell>
          <cell r="M255">
            <v>0.1</v>
          </cell>
          <cell r="N255">
            <v>0</v>
          </cell>
          <cell r="O255">
            <v>0</v>
          </cell>
          <cell r="P255">
            <v>1</v>
          </cell>
          <cell r="Q255">
            <v>0.1</v>
          </cell>
          <cell r="R255">
            <v>0</v>
          </cell>
        </row>
        <row r="256">
          <cell r="B256">
            <v>20</v>
          </cell>
          <cell r="C256" t="str">
            <v xml:space="preserve">Non-Affil (Public) w/Global Rating D (in/near default) </v>
          </cell>
          <cell r="G256">
            <v>0</v>
          </cell>
          <cell r="H256">
            <v>0</v>
          </cell>
          <cell r="I256">
            <v>0</v>
          </cell>
          <cell r="J256">
            <v>0</v>
          </cell>
          <cell r="K256">
            <v>0.3</v>
          </cell>
          <cell r="L256">
            <v>0</v>
          </cell>
          <cell r="M256">
            <v>0.3</v>
          </cell>
          <cell r="N256">
            <v>0</v>
          </cell>
          <cell r="O256">
            <v>0</v>
          </cell>
          <cell r="P256">
            <v>1</v>
          </cell>
          <cell r="Q256">
            <v>0.3</v>
          </cell>
          <cell r="R256">
            <v>0</v>
          </cell>
        </row>
        <row r="257">
          <cell r="B257">
            <v>21</v>
          </cell>
          <cell r="C257" t="str">
            <v>Non-Affiliated (Private)</v>
          </cell>
          <cell r="G257">
            <v>0</v>
          </cell>
          <cell r="H257">
            <v>0</v>
          </cell>
          <cell r="I257">
            <v>0</v>
          </cell>
          <cell r="J257">
            <v>0</v>
          </cell>
          <cell r="K257">
            <v>1</v>
          </cell>
          <cell r="L257">
            <v>0</v>
          </cell>
          <cell r="M257">
            <v>1</v>
          </cell>
          <cell r="N257">
            <v>0</v>
          </cell>
          <cell r="O257">
            <v>0</v>
          </cell>
          <cell r="P257">
            <v>1</v>
          </cell>
          <cell r="Q257">
            <v>1</v>
          </cell>
          <cell r="R257">
            <v>0</v>
          </cell>
        </row>
        <row r="258">
          <cell r="B258">
            <v>22</v>
          </cell>
          <cell r="C258" t="str">
            <v>Affiliated (Public)</v>
          </cell>
          <cell r="G258">
            <v>0</v>
          </cell>
          <cell r="H258">
            <v>0</v>
          </cell>
          <cell r="I258">
            <v>0</v>
          </cell>
          <cell r="J258">
            <v>0</v>
          </cell>
          <cell r="K258">
            <v>0.15</v>
          </cell>
          <cell r="L258">
            <v>0</v>
          </cell>
          <cell r="M258">
            <v>0.15</v>
          </cell>
          <cell r="N258">
            <v>0</v>
          </cell>
          <cell r="O258">
            <v>0</v>
          </cell>
          <cell r="P258">
            <v>1</v>
          </cell>
          <cell r="Q258">
            <v>0.15</v>
          </cell>
          <cell r="R258">
            <v>0</v>
          </cell>
        </row>
        <row r="259">
          <cell r="B259">
            <v>23</v>
          </cell>
          <cell r="C259" t="str">
            <v>Affiliated (Private)</v>
          </cell>
          <cell r="G259">
            <v>0</v>
          </cell>
          <cell r="H259">
            <v>0</v>
          </cell>
          <cell r="I259">
            <v>0</v>
          </cell>
          <cell r="J259">
            <v>0</v>
          </cell>
          <cell r="K259">
            <v>1</v>
          </cell>
          <cell r="L259">
            <v>0</v>
          </cell>
          <cell r="M259">
            <v>1</v>
          </cell>
          <cell r="N259">
            <v>0</v>
          </cell>
          <cell r="O259">
            <v>0</v>
          </cell>
          <cell r="P259">
            <v>1</v>
          </cell>
          <cell r="Q259">
            <v>1</v>
          </cell>
          <cell r="R259">
            <v>0</v>
          </cell>
        </row>
        <row r="260">
          <cell r="B260">
            <v>24</v>
          </cell>
          <cell r="E260" t="str">
            <v>Total Preferred Stocks</v>
          </cell>
          <cell r="G260">
            <v>0</v>
          </cell>
          <cell r="H260">
            <v>0</v>
          </cell>
          <cell r="I260">
            <v>0</v>
          </cell>
          <cell r="J260">
            <v>0</v>
          </cell>
          <cell r="K260">
            <v>0</v>
          </cell>
          <cell r="M260">
            <v>0</v>
          </cell>
          <cell r="Q260">
            <v>0</v>
          </cell>
          <cell r="R260">
            <v>0</v>
          </cell>
        </row>
        <row r="262">
          <cell r="B262" t="str">
            <v>Common Stocks at</v>
          </cell>
          <cell r="F262">
            <v>40908</v>
          </cell>
        </row>
        <row r="263">
          <cell r="B263">
            <v>25</v>
          </cell>
          <cell r="C263" t="str">
            <v>Non-Affiliated (Public)</v>
          </cell>
          <cell r="G263">
            <v>0</v>
          </cell>
          <cell r="H263">
            <v>0</v>
          </cell>
          <cell r="I263">
            <v>0</v>
          </cell>
          <cell r="J263">
            <v>0</v>
          </cell>
          <cell r="K263">
            <v>0.15</v>
          </cell>
          <cell r="L263">
            <v>0</v>
          </cell>
          <cell r="M263">
            <v>0.15</v>
          </cell>
          <cell r="N263">
            <v>0</v>
          </cell>
          <cell r="O263">
            <v>0</v>
          </cell>
          <cell r="P263">
            <v>1</v>
          </cell>
          <cell r="Q263">
            <v>0.15</v>
          </cell>
          <cell r="R263">
            <v>0</v>
          </cell>
        </row>
        <row r="264">
          <cell r="B264">
            <v>26</v>
          </cell>
          <cell r="C264" t="str">
            <v>Non-Affiliated (Private)</v>
          </cell>
          <cell r="G264">
            <v>0</v>
          </cell>
          <cell r="H264">
            <v>0</v>
          </cell>
          <cell r="I264">
            <v>0</v>
          </cell>
          <cell r="J264">
            <v>0</v>
          </cell>
          <cell r="K264">
            <v>1</v>
          </cell>
          <cell r="L264">
            <v>0</v>
          </cell>
          <cell r="M264">
            <v>1</v>
          </cell>
          <cell r="N264">
            <v>0</v>
          </cell>
          <cell r="O264">
            <v>0</v>
          </cell>
          <cell r="P264">
            <v>1</v>
          </cell>
          <cell r="Q264">
            <v>1</v>
          </cell>
          <cell r="R264">
            <v>0</v>
          </cell>
        </row>
        <row r="265">
          <cell r="B265">
            <v>27</v>
          </cell>
          <cell r="C265" t="str">
            <v>Mutual Funds</v>
          </cell>
          <cell r="G265">
            <v>0</v>
          </cell>
          <cell r="H265">
            <v>0</v>
          </cell>
          <cell r="I265">
            <v>0</v>
          </cell>
          <cell r="J265">
            <v>0</v>
          </cell>
          <cell r="K265">
            <v>0.15</v>
          </cell>
          <cell r="L265">
            <v>0</v>
          </cell>
          <cell r="M265">
            <v>0.15</v>
          </cell>
          <cell r="N265">
            <v>0</v>
          </cell>
          <cell r="O265">
            <v>0</v>
          </cell>
          <cell r="P265">
            <v>1</v>
          </cell>
          <cell r="Q265">
            <v>0.15</v>
          </cell>
          <cell r="R265">
            <v>0</v>
          </cell>
        </row>
        <row r="266">
          <cell r="B266">
            <v>28</v>
          </cell>
          <cell r="C266" t="str">
            <v>Affiliated (Public)</v>
          </cell>
          <cell r="G266">
            <v>0</v>
          </cell>
          <cell r="H266">
            <v>0</v>
          </cell>
          <cell r="I266">
            <v>0</v>
          </cell>
          <cell r="J266">
            <v>0</v>
          </cell>
          <cell r="K266">
            <v>0.15</v>
          </cell>
          <cell r="L266">
            <v>0</v>
          </cell>
          <cell r="M266">
            <v>0.15</v>
          </cell>
          <cell r="N266">
            <v>0</v>
          </cell>
          <cell r="O266">
            <v>0</v>
          </cell>
          <cell r="P266">
            <v>1</v>
          </cell>
          <cell r="Q266">
            <v>0.15</v>
          </cell>
          <cell r="R266">
            <v>0</v>
          </cell>
        </row>
        <row r="267">
          <cell r="B267">
            <v>29</v>
          </cell>
          <cell r="C267" t="str">
            <v>Affiliated (Private)</v>
          </cell>
          <cell r="G267">
            <v>0</v>
          </cell>
          <cell r="H267">
            <v>0</v>
          </cell>
          <cell r="I267">
            <v>0</v>
          </cell>
          <cell r="J267">
            <v>0</v>
          </cell>
          <cell r="K267">
            <v>1</v>
          </cell>
          <cell r="L267">
            <v>0</v>
          </cell>
          <cell r="M267">
            <v>1</v>
          </cell>
          <cell r="N267">
            <v>0</v>
          </cell>
          <cell r="O267">
            <v>0</v>
          </cell>
          <cell r="P267">
            <v>1</v>
          </cell>
          <cell r="Q267">
            <v>1</v>
          </cell>
          <cell r="R267">
            <v>0</v>
          </cell>
        </row>
        <row r="268">
          <cell r="B268">
            <v>30</v>
          </cell>
          <cell r="E268" t="str">
            <v>Total Common Stocks</v>
          </cell>
          <cell r="G268">
            <v>0</v>
          </cell>
          <cell r="H268">
            <v>0</v>
          </cell>
          <cell r="I268">
            <v>0</v>
          </cell>
          <cell r="J268">
            <v>0</v>
          </cell>
          <cell r="K268">
            <v>0</v>
          </cell>
          <cell r="M268">
            <v>0</v>
          </cell>
          <cell r="Q268">
            <v>0</v>
          </cell>
          <cell r="R268">
            <v>0</v>
          </cell>
        </row>
        <row r="271">
          <cell r="B271">
            <v>31</v>
          </cell>
          <cell r="C271" t="str">
            <v>Mortgage Loans at</v>
          </cell>
          <cell r="F271">
            <v>40908</v>
          </cell>
          <cell r="G271">
            <v>0</v>
          </cell>
          <cell r="H271">
            <v>0</v>
          </cell>
          <cell r="I271">
            <v>0</v>
          </cell>
          <cell r="J271">
            <v>0</v>
          </cell>
          <cell r="K271">
            <v>0.05</v>
          </cell>
          <cell r="L271">
            <v>0</v>
          </cell>
          <cell r="M271">
            <v>0.05</v>
          </cell>
          <cell r="N271">
            <v>0</v>
          </cell>
          <cell r="O271">
            <v>0</v>
          </cell>
          <cell r="P271">
            <v>1</v>
          </cell>
          <cell r="Q271">
            <v>0.05</v>
          </cell>
          <cell r="R271">
            <v>0</v>
          </cell>
        </row>
        <row r="274">
          <cell r="B274" t="str">
            <v>Real Estate at</v>
          </cell>
          <cell r="F274">
            <v>40908</v>
          </cell>
        </row>
        <row r="275">
          <cell r="B275">
            <v>32</v>
          </cell>
          <cell r="C275" t="str">
            <v>Company-Occupied (net of encumbrances)</v>
          </cell>
          <cell r="G275">
            <v>0</v>
          </cell>
          <cell r="H275">
            <v>0</v>
          </cell>
          <cell r="I275">
            <v>0</v>
          </cell>
          <cell r="J275">
            <v>0</v>
          </cell>
          <cell r="K275">
            <v>0.1</v>
          </cell>
          <cell r="L275">
            <v>0</v>
          </cell>
          <cell r="M275">
            <v>0.1</v>
          </cell>
          <cell r="N275">
            <v>0</v>
          </cell>
          <cell r="O275">
            <v>0</v>
          </cell>
          <cell r="P275">
            <v>1</v>
          </cell>
          <cell r="Q275">
            <v>0.1</v>
          </cell>
          <cell r="R275">
            <v>0</v>
          </cell>
        </row>
        <row r="276">
          <cell r="B276">
            <v>33</v>
          </cell>
          <cell r="D276" t="str">
            <v>Encumbrances</v>
          </cell>
          <cell r="G276">
            <v>0</v>
          </cell>
          <cell r="H276">
            <v>0</v>
          </cell>
          <cell r="I276">
            <v>0</v>
          </cell>
          <cell r="J276">
            <v>0</v>
          </cell>
          <cell r="K276">
            <v>0.1</v>
          </cell>
          <cell r="L276">
            <v>0</v>
          </cell>
          <cell r="M276">
            <v>0.1</v>
          </cell>
          <cell r="N276">
            <v>0</v>
          </cell>
          <cell r="O276">
            <v>0</v>
          </cell>
          <cell r="P276">
            <v>1</v>
          </cell>
          <cell r="Q276">
            <v>0.1</v>
          </cell>
          <cell r="R276">
            <v>0</v>
          </cell>
        </row>
        <row r="277">
          <cell r="B277">
            <v>34</v>
          </cell>
          <cell r="C277" t="str">
            <v>Investments (net of encumbrances)</v>
          </cell>
          <cell r="G277">
            <v>0</v>
          </cell>
          <cell r="H277">
            <v>0</v>
          </cell>
          <cell r="I277">
            <v>0</v>
          </cell>
          <cell r="J277">
            <v>0</v>
          </cell>
          <cell r="K277">
            <v>0.2</v>
          </cell>
          <cell r="L277">
            <v>0</v>
          </cell>
          <cell r="M277">
            <v>0.2</v>
          </cell>
          <cell r="N277">
            <v>0</v>
          </cell>
          <cell r="O277">
            <v>0</v>
          </cell>
          <cell r="P277">
            <v>1</v>
          </cell>
          <cell r="Q277">
            <v>0.2</v>
          </cell>
          <cell r="R277">
            <v>0</v>
          </cell>
        </row>
        <row r="278">
          <cell r="B278">
            <v>35</v>
          </cell>
          <cell r="D278" t="str">
            <v>Encumbrances</v>
          </cell>
          <cell r="G278">
            <v>0</v>
          </cell>
          <cell r="H278">
            <v>0</v>
          </cell>
          <cell r="I278">
            <v>0</v>
          </cell>
          <cell r="J278">
            <v>0</v>
          </cell>
          <cell r="K278">
            <v>0.2</v>
          </cell>
          <cell r="L278">
            <v>0</v>
          </cell>
          <cell r="M278">
            <v>0.2</v>
          </cell>
          <cell r="N278">
            <v>0</v>
          </cell>
          <cell r="O278">
            <v>0</v>
          </cell>
          <cell r="P278">
            <v>1</v>
          </cell>
          <cell r="Q278">
            <v>0.2</v>
          </cell>
          <cell r="R278">
            <v>0</v>
          </cell>
        </row>
        <row r="279">
          <cell r="B279">
            <v>36</v>
          </cell>
          <cell r="E279" t="str">
            <v>Total Real Estate</v>
          </cell>
          <cell r="G279">
            <v>0</v>
          </cell>
          <cell r="H279">
            <v>0</v>
          </cell>
          <cell r="I279">
            <v>0</v>
          </cell>
          <cell r="J279">
            <v>0</v>
          </cell>
          <cell r="K279">
            <v>0</v>
          </cell>
          <cell r="M279">
            <v>0</v>
          </cell>
          <cell r="Q279">
            <v>0</v>
          </cell>
          <cell r="R279">
            <v>0</v>
          </cell>
        </row>
        <row r="281">
          <cell r="B281" t="str">
            <v>Other Assets at</v>
          </cell>
          <cell r="F281">
            <v>40908</v>
          </cell>
        </row>
        <row r="282">
          <cell r="B282">
            <v>37</v>
          </cell>
          <cell r="C282" t="str">
            <v>Other Loans</v>
          </cell>
          <cell r="G282">
            <v>0</v>
          </cell>
          <cell r="H282">
            <v>0</v>
          </cell>
          <cell r="I282">
            <v>0</v>
          </cell>
          <cell r="J282">
            <v>0</v>
          </cell>
          <cell r="K282">
            <v>0.05</v>
          </cell>
          <cell r="L282">
            <v>0</v>
          </cell>
          <cell r="M282">
            <v>0.05</v>
          </cell>
          <cell r="N282">
            <v>0</v>
          </cell>
          <cell r="O282">
            <v>0</v>
          </cell>
          <cell r="P282">
            <v>1</v>
          </cell>
          <cell r="Q282">
            <v>0.05</v>
          </cell>
          <cell r="R282">
            <v>0</v>
          </cell>
        </row>
        <row r="283">
          <cell r="B283">
            <v>38</v>
          </cell>
          <cell r="C283" t="str">
            <v>Cash &amp; Cash Equivalents</v>
          </cell>
          <cell r="G283">
            <v>0</v>
          </cell>
          <cell r="H283">
            <v>0</v>
          </cell>
          <cell r="I283">
            <v>0</v>
          </cell>
          <cell r="J283">
            <v>0</v>
          </cell>
          <cell r="K283">
            <v>3.0000000000000001E-3</v>
          </cell>
          <cell r="L283">
            <v>0</v>
          </cell>
          <cell r="M283">
            <v>3.0000000000000001E-3</v>
          </cell>
          <cell r="N283">
            <v>0</v>
          </cell>
          <cell r="O283">
            <v>0</v>
          </cell>
          <cell r="P283">
            <v>1</v>
          </cell>
          <cell r="Q283">
            <v>3.0000000000000001E-3</v>
          </cell>
          <cell r="R283">
            <v>0</v>
          </cell>
        </row>
        <row r="284">
          <cell r="B284">
            <v>39</v>
          </cell>
          <cell r="C284" t="str">
            <v>Short-Term Investments</v>
          </cell>
          <cell r="G284">
            <v>0</v>
          </cell>
          <cell r="H284">
            <v>0</v>
          </cell>
          <cell r="I284">
            <v>0</v>
          </cell>
          <cell r="J284">
            <v>0</v>
          </cell>
          <cell r="K284">
            <v>0.01</v>
          </cell>
          <cell r="L284">
            <v>0</v>
          </cell>
          <cell r="M284">
            <v>0.01</v>
          </cell>
          <cell r="N284">
            <v>0</v>
          </cell>
          <cell r="O284">
            <v>0</v>
          </cell>
          <cell r="P284">
            <v>1</v>
          </cell>
          <cell r="Q284">
            <v>0.01</v>
          </cell>
          <cell r="R284">
            <v>0</v>
          </cell>
        </row>
        <row r="285">
          <cell r="B285">
            <v>40</v>
          </cell>
          <cell r="C285" t="str">
            <v>Other Investments</v>
          </cell>
          <cell r="G285">
            <v>0</v>
          </cell>
          <cell r="H285">
            <v>0</v>
          </cell>
          <cell r="I285">
            <v>0</v>
          </cell>
          <cell r="J285">
            <v>0</v>
          </cell>
          <cell r="K285">
            <v>0.2</v>
          </cell>
          <cell r="L285">
            <v>0</v>
          </cell>
          <cell r="M285">
            <v>0.2</v>
          </cell>
          <cell r="N285">
            <v>0</v>
          </cell>
          <cell r="O285">
            <v>0</v>
          </cell>
          <cell r="P285">
            <v>1</v>
          </cell>
          <cell r="Q285">
            <v>0.2</v>
          </cell>
          <cell r="R285">
            <v>0</v>
          </cell>
        </row>
        <row r="286">
          <cell r="B286">
            <v>41</v>
          </cell>
          <cell r="C286" t="str">
            <v>Other Tangible Assets</v>
          </cell>
          <cell r="G286">
            <v>0</v>
          </cell>
          <cell r="H286">
            <v>0</v>
          </cell>
          <cell r="I286">
            <v>0</v>
          </cell>
          <cell r="J286">
            <v>0</v>
          </cell>
          <cell r="K286">
            <v>0.2</v>
          </cell>
          <cell r="L286">
            <v>0</v>
          </cell>
          <cell r="M286">
            <v>0.2</v>
          </cell>
          <cell r="N286">
            <v>0</v>
          </cell>
          <cell r="O286">
            <v>0</v>
          </cell>
          <cell r="P286">
            <v>1</v>
          </cell>
          <cell r="Q286">
            <v>0.2</v>
          </cell>
          <cell r="R286">
            <v>0</v>
          </cell>
        </row>
        <row r="287">
          <cell r="B287">
            <v>42</v>
          </cell>
          <cell r="C287" t="str">
            <v>Other</v>
          </cell>
          <cell r="G287">
            <v>0</v>
          </cell>
          <cell r="H287">
            <v>0</v>
          </cell>
          <cell r="I287">
            <v>0</v>
          </cell>
          <cell r="J287">
            <v>0</v>
          </cell>
          <cell r="K287">
            <v>1</v>
          </cell>
          <cell r="L287">
            <v>0</v>
          </cell>
          <cell r="M287">
            <v>1</v>
          </cell>
          <cell r="N287">
            <v>0</v>
          </cell>
          <cell r="O287">
            <v>0</v>
          </cell>
          <cell r="P287">
            <v>1</v>
          </cell>
          <cell r="Q287">
            <v>1</v>
          </cell>
          <cell r="R287">
            <v>0</v>
          </cell>
        </row>
        <row r="289">
          <cell r="B289">
            <v>43</v>
          </cell>
          <cell r="C289" t="str">
            <v>Sub-Totals</v>
          </cell>
          <cell r="G289">
            <v>0</v>
          </cell>
          <cell r="H289">
            <v>0</v>
          </cell>
          <cell r="I289">
            <v>0</v>
          </cell>
          <cell r="J289">
            <v>0</v>
          </cell>
          <cell r="K289">
            <v>0</v>
          </cell>
          <cell r="M289">
            <v>0</v>
          </cell>
          <cell r="Q289">
            <v>0</v>
          </cell>
          <cell r="R289">
            <v>0</v>
          </cell>
        </row>
        <row r="291">
          <cell r="B291">
            <v>44</v>
          </cell>
          <cell r="C291" t="str">
            <v>Multiply: Spread of Risk Factor</v>
          </cell>
          <cell r="K291">
            <v>1.5</v>
          </cell>
          <cell r="L291">
            <v>0</v>
          </cell>
          <cell r="R291">
            <v>1.5</v>
          </cell>
        </row>
        <row r="292">
          <cell r="B292">
            <v>45</v>
          </cell>
          <cell r="C292" t="str">
            <v>Company Totals at</v>
          </cell>
          <cell r="F292">
            <v>40908</v>
          </cell>
          <cell r="G292">
            <v>0</v>
          </cell>
          <cell r="H292">
            <v>0</v>
          </cell>
          <cell r="I292">
            <v>0</v>
          </cell>
          <cell r="J292">
            <v>0</v>
          </cell>
          <cell r="K292">
            <v>0</v>
          </cell>
          <cell r="M292">
            <v>0</v>
          </cell>
          <cell r="Q292">
            <v>0</v>
          </cell>
          <cell r="R292">
            <v>0</v>
          </cell>
          <cell r="S292" t="str">
            <v xml:space="preserve"> = (B1) + (B2)</v>
          </cell>
        </row>
        <row r="293">
          <cell r="N293" t="str">
            <v>Credit to Risk Factors above for:</v>
          </cell>
          <cell r="S293" t="str">
            <v xml:space="preserve">Note: For small insurers predominant in </v>
          </cell>
        </row>
        <row r="294">
          <cell r="B294">
            <v>46</v>
          </cell>
          <cell r="C294" t="str">
            <v>Deferred Acquisition Costs (Non/Life Only)</v>
          </cell>
          <cell r="G294">
            <v>0</v>
          </cell>
          <cell r="N294" t="str">
            <v>Unit Linked</v>
          </cell>
          <cell r="O294" t="str">
            <v>Participatory</v>
          </cell>
          <cell r="P294" t="str">
            <v>PC &amp; Protect.</v>
          </cell>
          <cell r="S294" t="str">
            <v xml:space="preserve">Life/Annuities, the reinsurance dependence </v>
          </cell>
        </row>
        <row r="295">
          <cell r="B295">
            <v>47</v>
          </cell>
          <cell r="C295" t="str">
            <v>Deferred Acquisition Costs (Life Only)</v>
          </cell>
          <cell r="G295">
            <v>0</v>
          </cell>
          <cell r="J295">
            <v>0</v>
          </cell>
          <cell r="K295" t="str">
            <v>Invested Asset Base</v>
          </cell>
          <cell r="N295">
            <v>1</v>
          </cell>
          <cell r="O295">
            <v>0.5</v>
          </cell>
          <cell r="P295">
            <v>0</v>
          </cell>
          <cell r="Q295" t="str">
            <v>Baseline Credit</v>
          </cell>
          <cell r="S295" t="str">
            <v>factor should be increased in accordance</v>
          </cell>
        </row>
        <row r="296">
          <cell r="B296">
            <v>48</v>
          </cell>
          <cell r="N296">
            <v>1</v>
          </cell>
          <cell r="O296">
            <v>0.5</v>
          </cell>
          <cell r="P296">
            <v>0</v>
          </cell>
          <cell r="Q296" t="str">
            <v>Selected Credit</v>
          </cell>
          <cell r="S296" t="str">
            <v>with L/H spread of risk guidelines.</v>
          </cell>
        </row>
        <row r="297">
          <cell r="N297" t="str">
            <v>Unit Linked</v>
          </cell>
          <cell r="O297" t="str">
            <v>Participatory</v>
          </cell>
          <cell r="P297" t="str">
            <v>PC &amp; Protect.</v>
          </cell>
        </row>
        <row r="298">
          <cell r="B298">
            <v>49</v>
          </cell>
          <cell r="J298">
            <v>0</v>
          </cell>
          <cell r="K298" t="str">
            <v>Total Reserves (excludes separate acct)</v>
          </cell>
          <cell r="N298">
            <v>0</v>
          </cell>
          <cell r="O298">
            <v>0</v>
          </cell>
          <cell r="P298">
            <v>1</v>
          </cell>
          <cell r="Q298" t="str">
            <v>Baseline Allocation of Assets Based on Reserves.</v>
          </cell>
        </row>
        <row r="299">
          <cell r="B299">
            <v>50</v>
          </cell>
          <cell r="N299">
            <v>0</v>
          </cell>
          <cell r="O299">
            <v>0</v>
          </cell>
          <cell r="P299">
            <v>1</v>
          </cell>
          <cell r="Q299" t="str">
            <v>Selected Allocation of Assets to Product Type</v>
          </cell>
        </row>
        <row r="302">
          <cell r="B302" t="str">
            <v>Company:</v>
          </cell>
          <cell r="E302" t="str">
            <v>XYZ Sample</v>
          </cell>
          <cell r="I302" t="str">
            <v>Currency:</v>
          </cell>
          <cell r="J302" t="str">
            <v>Euros</v>
          </cell>
          <cell r="S302" t="str">
            <v xml:space="preserve">Page 34  </v>
          </cell>
        </row>
        <row r="303">
          <cell r="B303" t="str">
            <v>AMB #:</v>
          </cell>
          <cell r="E303" t="str">
            <v>99999</v>
          </cell>
          <cell r="I303" t="str">
            <v>Denomination:</v>
          </cell>
          <cell r="J303" t="str">
            <v>(000)s</v>
          </cell>
        </row>
        <row r="304">
          <cell r="B304" t="str">
            <v>Analyst:</v>
          </cell>
          <cell r="E304" t="str">
            <v xml:space="preserve"> </v>
          </cell>
        </row>
        <row r="305">
          <cell r="J305" t="str">
            <v>INVESTMENT RISK</v>
          </cell>
        </row>
        <row r="306">
          <cell r="J306">
            <v>41274</v>
          </cell>
        </row>
        <row r="307">
          <cell r="N307" t="str">
            <v>Percent</v>
          </cell>
          <cell r="O307" t="str">
            <v>Percent</v>
          </cell>
          <cell r="P307" t="str">
            <v>Percent</v>
          </cell>
        </row>
        <row r="308">
          <cell r="K308" t="str">
            <v>Baseline</v>
          </cell>
          <cell r="L308" t="str">
            <v>Adjustment</v>
          </cell>
          <cell r="M308" t="str">
            <v>Total</v>
          </cell>
          <cell r="N308" t="str">
            <v>of asset</v>
          </cell>
          <cell r="O308" t="str">
            <v>of asset</v>
          </cell>
          <cell r="P308" t="str">
            <v>of asset</v>
          </cell>
          <cell r="Q308" t="str">
            <v>Final</v>
          </cell>
        </row>
        <row r="309">
          <cell r="B309" t="str">
            <v xml:space="preserve">   Bonds at</v>
          </cell>
          <cell r="E309">
            <v>41274</v>
          </cell>
          <cell r="G309" t="str">
            <v>Statement Value</v>
          </cell>
          <cell r="H309" t="str">
            <v>Market Value</v>
          </cell>
          <cell r="I309" t="str">
            <v>Adjustment</v>
          </cell>
          <cell r="J309" t="str">
            <v>Total</v>
          </cell>
          <cell r="K309" t="str">
            <v>Asset Risk Factor (%)</v>
          </cell>
          <cell r="L309" t="str">
            <v>to Asset Risk Factor</v>
          </cell>
          <cell r="M309" t="str">
            <v>Asset Risk Factor</v>
          </cell>
          <cell r="N309" t="str">
            <v>dedicated to Unit Linked</v>
          </cell>
          <cell r="O309" t="str">
            <v>dedicated to Partici-patory</v>
          </cell>
          <cell r="P309" t="str">
            <v>dedicated to PC &amp; Protection</v>
          </cell>
          <cell r="Q309" t="str">
            <v>Asset Risk Factor</v>
          </cell>
          <cell r="R309" t="str">
            <v>Adjusted Required Capital</v>
          </cell>
          <cell r="S309" t="str">
            <v>Explanation of Adjustments</v>
          </cell>
        </row>
        <row r="310">
          <cell r="B310">
            <v>1</v>
          </cell>
          <cell r="C310" t="str">
            <v>Global Rating AAA</v>
          </cell>
          <cell r="G310">
            <v>0</v>
          </cell>
          <cell r="H310">
            <v>0</v>
          </cell>
          <cell r="I310">
            <v>0</v>
          </cell>
          <cell r="J310">
            <v>0</v>
          </cell>
          <cell r="K310">
            <v>2E-3</v>
          </cell>
          <cell r="L310">
            <v>0</v>
          </cell>
          <cell r="M310">
            <v>2E-3</v>
          </cell>
          <cell r="N310">
            <v>0</v>
          </cell>
          <cell r="O310">
            <v>0</v>
          </cell>
          <cell r="P310">
            <v>1</v>
          </cell>
          <cell r="Q310">
            <v>2E-3</v>
          </cell>
          <cell r="R310">
            <v>0</v>
          </cell>
        </row>
        <row r="311">
          <cell r="B311">
            <v>2</v>
          </cell>
          <cell r="C311" t="str">
            <v>Global Rating AA+, AA, AA-</v>
          </cell>
          <cell r="G311">
            <v>0</v>
          </cell>
          <cell r="H311">
            <v>0</v>
          </cell>
          <cell r="I311">
            <v>0</v>
          </cell>
          <cell r="J311">
            <v>0</v>
          </cell>
          <cell r="K311">
            <v>5.0000000000000001E-3</v>
          </cell>
          <cell r="L311">
            <v>0</v>
          </cell>
          <cell r="M311">
            <v>5.0000000000000001E-3</v>
          </cell>
          <cell r="N311">
            <v>0</v>
          </cell>
          <cell r="O311">
            <v>0</v>
          </cell>
          <cell r="P311">
            <v>1</v>
          </cell>
          <cell r="Q311">
            <v>5.0000000000000001E-3</v>
          </cell>
          <cell r="R311">
            <v>0</v>
          </cell>
        </row>
        <row r="312">
          <cell r="B312">
            <v>3</v>
          </cell>
          <cell r="C312" t="str">
            <v>Global Rating A+, A, &amp; A-</v>
          </cell>
          <cell r="G312">
            <v>0</v>
          </cell>
          <cell r="H312">
            <v>0</v>
          </cell>
          <cell r="I312">
            <v>0</v>
          </cell>
          <cell r="J312">
            <v>0</v>
          </cell>
          <cell r="K312">
            <v>0.01</v>
          </cell>
          <cell r="L312">
            <v>0</v>
          </cell>
          <cell r="M312">
            <v>0.01</v>
          </cell>
          <cell r="N312">
            <v>0</v>
          </cell>
          <cell r="O312">
            <v>0</v>
          </cell>
          <cell r="P312">
            <v>1</v>
          </cell>
          <cell r="Q312">
            <v>0.01</v>
          </cell>
          <cell r="R312">
            <v>0</v>
          </cell>
        </row>
        <row r="313">
          <cell r="B313">
            <v>4</v>
          </cell>
          <cell r="C313" t="str">
            <v xml:space="preserve">Global Rating BBB+, BBB, BBB- </v>
          </cell>
          <cell r="G313">
            <v>0</v>
          </cell>
          <cell r="H313">
            <v>0</v>
          </cell>
          <cell r="I313">
            <v>0</v>
          </cell>
          <cell r="J313">
            <v>0</v>
          </cell>
          <cell r="K313">
            <v>0.02</v>
          </cell>
          <cell r="L313">
            <v>0</v>
          </cell>
          <cell r="M313">
            <v>0.02</v>
          </cell>
          <cell r="N313">
            <v>0</v>
          </cell>
          <cell r="O313">
            <v>0</v>
          </cell>
          <cell r="P313">
            <v>1</v>
          </cell>
          <cell r="Q313">
            <v>0.02</v>
          </cell>
          <cell r="R313">
            <v>0</v>
          </cell>
        </row>
        <row r="314">
          <cell r="B314">
            <v>5</v>
          </cell>
          <cell r="C314" t="str">
            <v xml:space="preserve">Global Rating BB+, BB, BB- </v>
          </cell>
          <cell r="G314">
            <v>0</v>
          </cell>
          <cell r="H314">
            <v>0</v>
          </cell>
          <cell r="I314">
            <v>0</v>
          </cell>
          <cell r="J314">
            <v>0</v>
          </cell>
          <cell r="K314">
            <v>0.04</v>
          </cell>
          <cell r="L314">
            <v>0</v>
          </cell>
          <cell r="M314">
            <v>0.04</v>
          </cell>
          <cell r="N314">
            <v>0</v>
          </cell>
          <cell r="O314">
            <v>0</v>
          </cell>
          <cell r="P314">
            <v>1</v>
          </cell>
          <cell r="Q314">
            <v>0.04</v>
          </cell>
          <cell r="R314">
            <v>0</v>
          </cell>
        </row>
        <row r="315">
          <cell r="B315">
            <v>6</v>
          </cell>
          <cell r="C315" t="str">
            <v xml:space="preserve">Global Rating B+, B, B- </v>
          </cell>
          <cell r="G315">
            <v>0</v>
          </cell>
          <cell r="H315">
            <v>0</v>
          </cell>
          <cell r="I315">
            <v>0</v>
          </cell>
          <cell r="J315">
            <v>0</v>
          </cell>
          <cell r="K315">
            <v>4.4999999999999998E-2</v>
          </cell>
          <cell r="L315">
            <v>0</v>
          </cell>
          <cell r="M315">
            <v>4.4999999999999998E-2</v>
          </cell>
          <cell r="N315">
            <v>0</v>
          </cell>
          <cell r="O315">
            <v>0</v>
          </cell>
          <cell r="P315">
            <v>1</v>
          </cell>
          <cell r="Q315">
            <v>4.4999999999999998E-2</v>
          </cell>
          <cell r="R315">
            <v>0</v>
          </cell>
        </row>
        <row r="316">
          <cell r="B316">
            <v>7</v>
          </cell>
          <cell r="C316" t="str">
            <v xml:space="preserve">Global Rating CCC, CC, C </v>
          </cell>
          <cell r="G316">
            <v>0</v>
          </cell>
          <cell r="H316">
            <v>0</v>
          </cell>
          <cell r="I316">
            <v>0</v>
          </cell>
          <cell r="J316">
            <v>0</v>
          </cell>
          <cell r="K316">
            <v>0.1</v>
          </cell>
          <cell r="L316">
            <v>0</v>
          </cell>
          <cell r="M316">
            <v>0.1</v>
          </cell>
          <cell r="N316">
            <v>0</v>
          </cell>
          <cell r="O316">
            <v>0</v>
          </cell>
          <cell r="P316">
            <v>1</v>
          </cell>
          <cell r="Q316">
            <v>0.1</v>
          </cell>
          <cell r="R316">
            <v>0</v>
          </cell>
        </row>
        <row r="317">
          <cell r="B317">
            <v>8</v>
          </cell>
          <cell r="C317" t="str">
            <v xml:space="preserve">Global Rating D (in/near default) </v>
          </cell>
          <cell r="G317">
            <v>0</v>
          </cell>
          <cell r="H317">
            <v>0</v>
          </cell>
          <cell r="I317">
            <v>0</v>
          </cell>
          <cell r="J317">
            <v>0</v>
          </cell>
          <cell r="K317">
            <v>0.3</v>
          </cell>
          <cell r="L317">
            <v>0</v>
          </cell>
          <cell r="M317">
            <v>0.3</v>
          </cell>
          <cell r="N317">
            <v>0</v>
          </cell>
          <cell r="O317">
            <v>0</v>
          </cell>
          <cell r="P317">
            <v>1</v>
          </cell>
          <cell r="Q317">
            <v>0.3</v>
          </cell>
          <cell r="R317">
            <v>0</v>
          </cell>
        </row>
        <row r="318">
          <cell r="B318">
            <v>9</v>
          </cell>
          <cell r="C318" t="str">
            <v>Non Rated</v>
          </cell>
          <cell r="G318">
            <v>0</v>
          </cell>
          <cell r="H318">
            <v>0</v>
          </cell>
          <cell r="I318">
            <v>0</v>
          </cell>
          <cell r="J318">
            <v>0</v>
          </cell>
          <cell r="K318">
            <v>0.5</v>
          </cell>
          <cell r="L318">
            <v>0</v>
          </cell>
          <cell r="M318">
            <v>0.5</v>
          </cell>
          <cell r="N318">
            <v>0</v>
          </cell>
          <cell r="O318">
            <v>0</v>
          </cell>
          <cell r="P318">
            <v>1</v>
          </cell>
          <cell r="Q318">
            <v>0.5</v>
          </cell>
          <cell r="R318">
            <v>0</v>
          </cell>
        </row>
        <row r="319">
          <cell r="B319">
            <v>10</v>
          </cell>
          <cell r="C319" t="str">
            <v>Affiliated</v>
          </cell>
          <cell r="G319">
            <v>0</v>
          </cell>
          <cell r="H319">
            <v>0</v>
          </cell>
          <cell r="I319">
            <v>0</v>
          </cell>
          <cell r="J319">
            <v>0</v>
          </cell>
          <cell r="K319">
            <v>1</v>
          </cell>
          <cell r="L319">
            <v>0</v>
          </cell>
          <cell r="M319">
            <v>1</v>
          </cell>
          <cell r="N319">
            <v>0</v>
          </cell>
          <cell r="O319">
            <v>0</v>
          </cell>
          <cell r="P319">
            <v>1</v>
          </cell>
          <cell r="Q319">
            <v>1</v>
          </cell>
          <cell r="R319">
            <v>0</v>
          </cell>
        </row>
        <row r="320">
          <cell r="B320">
            <v>11</v>
          </cell>
          <cell r="C320" t="str">
            <v>Other</v>
          </cell>
          <cell r="G320">
            <v>0</v>
          </cell>
          <cell r="H320">
            <v>0</v>
          </cell>
          <cell r="I320">
            <v>0</v>
          </cell>
          <cell r="J320">
            <v>0</v>
          </cell>
          <cell r="K320">
            <v>1</v>
          </cell>
          <cell r="L320">
            <v>0</v>
          </cell>
          <cell r="M320">
            <v>1</v>
          </cell>
          <cell r="N320">
            <v>0</v>
          </cell>
          <cell r="O320">
            <v>0</v>
          </cell>
          <cell r="P320">
            <v>1</v>
          </cell>
          <cell r="Q320">
            <v>1</v>
          </cell>
          <cell r="R320">
            <v>0</v>
          </cell>
        </row>
        <row r="321">
          <cell r="B321">
            <v>12</v>
          </cell>
          <cell r="E321" t="str">
            <v>Total Bonds</v>
          </cell>
          <cell r="G321">
            <v>0</v>
          </cell>
          <cell r="H321">
            <v>0</v>
          </cell>
          <cell r="I321">
            <v>0</v>
          </cell>
          <cell r="J321">
            <v>0</v>
          </cell>
          <cell r="K321">
            <v>0</v>
          </cell>
          <cell r="M321">
            <v>0</v>
          </cell>
          <cell r="Q321">
            <v>0</v>
          </cell>
          <cell r="R321">
            <v>0</v>
          </cell>
        </row>
        <row r="323">
          <cell r="B323" t="str">
            <v>Preferred Stocks at</v>
          </cell>
          <cell r="F323">
            <v>41274</v>
          </cell>
        </row>
        <row r="324">
          <cell r="B324">
            <v>13</v>
          </cell>
          <cell r="C324" t="str">
            <v>Non-Affiliated (Public)</v>
          </cell>
          <cell r="G324">
            <v>0</v>
          </cell>
          <cell r="H324">
            <v>0</v>
          </cell>
          <cell r="I324">
            <v>0</v>
          </cell>
          <cell r="J324">
            <v>0</v>
          </cell>
          <cell r="K324">
            <v>2E-3</v>
          </cell>
          <cell r="L324">
            <v>0</v>
          </cell>
          <cell r="M324">
            <v>2E-3</v>
          </cell>
          <cell r="N324">
            <v>0</v>
          </cell>
          <cell r="O324">
            <v>0</v>
          </cell>
          <cell r="P324">
            <v>1</v>
          </cell>
          <cell r="Q324">
            <v>2E-3</v>
          </cell>
          <cell r="R324">
            <v>0</v>
          </cell>
        </row>
        <row r="325">
          <cell r="B325">
            <v>14</v>
          </cell>
          <cell r="C325" t="str">
            <v>Non-Affil (Public) w/Global Rating AA+, AA, AA-</v>
          </cell>
          <cell r="G325">
            <v>0</v>
          </cell>
          <cell r="H325">
            <v>0</v>
          </cell>
          <cell r="I325">
            <v>0</v>
          </cell>
          <cell r="J325">
            <v>0</v>
          </cell>
          <cell r="K325">
            <v>5.0000000000000001E-3</v>
          </cell>
          <cell r="L325">
            <v>0</v>
          </cell>
          <cell r="M325">
            <v>5.0000000000000001E-3</v>
          </cell>
          <cell r="N325">
            <v>0</v>
          </cell>
          <cell r="O325">
            <v>0</v>
          </cell>
          <cell r="P325">
            <v>1</v>
          </cell>
          <cell r="Q325">
            <v>5.0000000000000001E-3</v>
          </cell>
          <cell r="R325">
            <v>0</v>
          </cell>
        </row>
        <row r="326">
          <cell r="B326">
            <v>15</v>
          </cell>
          <cell r="C326" t="str">
            <v>Non-Affil (Public) w/Global Rating A+, A, &amp; A-</v>
          </cell>
          <cell r="G326">
            <v>0</v>
          </cell>
          <cell r="H326">
            <v>0</v>
          </cell>
          <cell r="I326">
            <v>0</v>
          </cell>
          <cell r="J326">
            <v>0</v>
          </cell>
          <cell r="K326">
            <v>0.01</v>
          </cell>
          <cell r="L326">
            <v>0</v>
          </cell>
          <cell r="M326">
            <v>0.01</v>
          </cell>
          <cell r="N326">
            <v>0</v>
          </cell>
          <cell r="O326">
            <v>0</v>
          </cell>
          <cell r="P326">
            <v>1</v>
          </cell>
          <cell r="Q326">
            <v>0.01</v>
          </cell>
          <cell r="R326">
            <v>0</v>
          </cell>
        </row>
        <row r="327">
          <cell r="B327">
            <v>16</v>
          </cell>
          <cell r="C327" t="str">
            <v>Non-Affil (Public) w/Global Rating BBB+, BBB, BBB-</v>
          </cell>
          <cell r="G327">
            <v>0</v>
          </cell>
          <cell r="H327">
            <v>0</v>
          </cell>
          <cell r="I327">
            <v>0</v>
          </cell>
          <cell r="J327">
            <v>0</v>
          </cell>
          <cell r="K327">
            <v>0.02</v>
          </cell>
          <cell r="L327">
            <v>0</v>
          </cell>
          <cell r="M327">
            <v>0.02</v>
          </cell>
          <cell r="N327">
            <v>0</v>
          </cell>
          <cell r="O327">
            <v>0</v>
          </cell>
          <cell r="P327">
            <v>1</v>
          </cell>
          <cell r="Q327">
            <v>0.02</v>
          </cell>
          <cell r="R327">
            <v>0</v>
          </cell>
        </row>
        <row r="328">
          <cell r="B328">
            <v>17</v>
          </cell>
          <cell r="C328" t="str">
            <v>Non-Affil (Public) w/Global Rating BB+, BB, BB-</v>
          </cell>
          <cell r="G328">
            <v>0</v>
          </cell>
          <cell r="H328">
            <v>0</v>
          </cell>
          <cell r="I328">
            <v>0</v>
          </cell>
          <cell r="J328">
            <v>0</v>
          </cell>
          <cell r="K328">
            <v>0.04</v>
          </cell>
          <cell r="L328">
            <v>0</v>
          </cell>
          <cell r="M328">
            <v>0.04</v>
          </cell>
          <cell r="N328">
            <v>0</v>
          </cell>
          <cell r="O328">
            <v>0</v>
          </cell>
          <cell r="P328">
            <v>1</v>
          </cell>
          <cell r="Q328">
            <v>0.04</v>
          </cell>
          <cell r="R328">
            <v>0</v>
          </cell>
        </row>
        <row r="329">
          <cell r="B329">
            <v>18</v>
          </cell>
          <cell r="C329" t="str">
            <v>Non-Affil (Public) w/Global Rating B+, B, B-</v>
          </cell>
          <cell r="G329">
            <v>0</v>
          </cell>
          <cell r="H329">
            <v>0</v>
          </cell>
          <cell r="I329">
            <v>0</v>
          </cell>
          <cell r="J329">
            <v>0</v>
          </cell>
          <cell r="K329">
            <v>4.4999999999999998E-2</v>
          </cell>
          <cell r="L329">
            <v>0</v>
          </cell>
          <cell r="M329">
            <v>4.4999999999999998E-2</v>
          </cell>
          <cell r="N329">
            <v>0</v>
          </cell>
          <cell r="O329">
            <v>0</v>
          </cell>
          <cell r="P329">
            <v>1</v>
          </cell>
          <cell r="Q329">
            <v>4.4999999999999998E-2</v>
          </cell>
          <cell r="R329">
            <v>0</v>
          </cell>
        </row>
        <row r="330">
          <cell r="B330">
            <v>19</v>
          </cell>
          <cell r="C330" t="str">
            <v>Non-Affil (Public) w/Global Rating CCC, CC, C</v>
          </cell>
          <cell r="G330">
            <v>0</v>
          </cell>
          <cell r="H330">
            <v>0</v>
          </cell>
          <cell r="I330">
            <v>0</v>
          </cell>
          <cell r="J330">
            <v>0</v>
          </cell>
          <cell r="K330">
            <v>0.1</v>
          </cell>
          <cell r="L330">
            <v>0</v>
          </cell>
          <cell r="M330">
            <v>0.1</v>
          </cell>
          <cell r="N330">
            <v>0</v>
          </cell>
          <cell r="O330">
            <v>0</v>
          </cell>
          <cell r="P330">
            <v>1</v>
          </cell>
          <cell r="Q330">
            <v>0.1</v>
          </cell>
          <cell r="R330">
            <v>0</v>
          </cell>
        </row>
        <row r="331">
          <cell r="B331">
            <v>20</v>
          </cell>
          <cell r="C331" t="str">
            <v xml:space="preserve">Non-Affil (Public) w/Global Rating D (in/near default) </v>
          </cell>
          <cell r="G331">
            <v>0</v>
          </cell>
          <cell r="H331">
            <v>0</v>
          </cell>
          <cell r="I331">
            <v>0</v>
          </cell>
          <cell r="J331">
            <v>0</v>
          </cell>
          <cell r="K331">
            <v>0.3</v>
          </cell>
          <cell r="L331">
            <v>0</v>
          </cell>
          <cell r="M331">
            <v>0.3</v>
          </cell>
          <cell r="N331">
            <v>0</v>
          </cell>
          <cell r="O331">
            <v>0</v>
          </cell>
          <cell r="P331">
            <v>1</v>
          </cell>
          <cell r="Q331">
            <v>0.3</v>
          </cell>
          <cell r="R331">
            <v>0</v>
          </cell>
        </row>
        <row r="332">
          <cell r="B332">
            <v>21</v>
          </cell>
          <cell r="C332" t="str">
            <v>Non-Affiliated (Private)</v>
          </cell>
          <cell r="G332">
            <v>0</v>
          </cell>
          <cell r="H332">
            <v>0</v>
          </cell>
          <cell r="I332">
            <v>0</v>
          </cell>
          <cell r="J332">
            <v>0</v>
          </cell>
          <cell r="K332">
            <v>1</v>
          </cell>
          <cell r="L332">
            <v>0</v>
          </cell>
          <cell r="M332">
            <v>1</v>
          </cell>
          <cell r="N332">
            <v>0</v>
          </cell>
          <cell r="O332">
            <v>0</v>
          </cell>
          <cell r="P332">
            <v>1</v>
          </cell>
          <cell r="Q332">
            <v>1</v>
          </cell>
          <cell r="R332">
            <v>0</v>
          </cell>
        </row>
        <row r="333">
          <cell r="B333">
            <v>22</v>
          </cell>
          <cell r="C333" t="str">
            <v>Affiliated (Public)</v>
          </cell>
          <cell r="G333">
            <v>0</v>
          </cell>
          <cell r="H333">
            <v>0</v>
          </cell>
          <cell r="I333">
            <v>0</v>
          </cell>
          <cell r="J333">
            <v>0</v>
          </cell>
          <cell r="K333">
            <v>0.15</v>
          </cell>
          <cell r="L333">
            <v>0</v>
          </cell>
          <cell r="M333">
            <v>0.15</v>
          </cell>
          <cell r="N333">
            <v>0</v>
          </cell>
          <cell r="O333">
            <v>0</v>
          </cell>
          <cell r="P333">
            <v>1</v>
          </cell>
          <cell r="Q333">
            <v>0.15</v>
          </cell>
          <cell r="R333">
            <v>0</v>
          </cell>
        </row>
        <row r="334">
          <cell r="B334">
            <v>23</v>
          </cell>
          <cell r="C334" t="str">
            <v>Affiliated (Private)</v>
          </cell>
          <cell r="G334">
            <v>0</v>
          </cell>
          <cell r="H334">
            <v>0</v>
          </cell>
          <cell r="I334">
            <v>0</v>
          </cell>
          <cell r="J334">
            <v>0</v>
          </cell>
          <cell r="K334">
            <v>1</v>
          </cell>
          <cell r="L334">
            <v>0</v>
          </cell>
          <cell r="M334">
            <v>1</v>
          </cell>
          <cell r="N334">
            <v>0</v>
          </cell>
          <cell r="O334">
            <v>0</v>
          </cell>
          <cell r="P334">
            <v>1</v>
          </cell>
          <cell r="Q334">
            <v>1</v>
          </cell>
          <cell r="R334">
            <v>0</v>
          </cell>
        </row>
        <row r="335">
          <cell r="B335">
            <v>24</v>
          </cell>
          <cell r="E335" t="str">
            <v>Total Preferred Stocks</v>
          </cell>
          <cell r="G335">
            <v>0</v>
          </cell>
          <cell r="H335">
            <v>0</v>
          </cell>
          <cell r="I335">
            <v>0</v>
          </cell>
          <cell r="J335">
            <v>0</v>
          </cell>
          <cell r="K335">
            <v>0</v>
          </cell>
          <cell r="M335">
            <v>0</v>
          </cell>
          <cell r="Q335">
            <v>0</v>
          </cell>
          <cell r="R335">
            <v>0</v>
          </cell>
        </row>
        <row r="337">
          <cell r="B337" t="str">
            <v>Common Stocks at</v>
          </cell>
          <cell r="F337">
            <v>41274</v>
          </cell>
        </row>
        <row r="338">
          <cell r="B338">
            <v>25</v>
          </cell>
          <cell r="C338" t="str">
            <v>Non-Affiliated (Public)</v>
          </cell>
          <cell r="G338">
            <v>0</v>
          </cell>
          <cell r="H338">
            <v>0</v>
          </cell>
          <cell r="I338">
            <v>0</v>
          </cell>
          <cell r="J338">
            <v>0</v>
          </cell>
          <cell r="K338">
            <v>0.15</v>
          </cell>
          <cell r="L338">
            <v>0</v>
          </cell>
          <cell r="M338">
            <v>0.15</v>
          </cell>
          <cell r="N338">
            <v>0</v>
          </cell>
          <cell r="O338">
            <v>0</v>
          </cell>
          <cell r="P338">
            <v>1</v>
          </cell>
          <cell r="Q338">
            <v>0.15</v>
          </cell>
          <cell r="R338">
            <v>0</v>
          </cell>
        </row>
        <row r="339">
          <cell r="B339">
            <v>26</v>
          </cell>
          <cell r="C339" t="str">
            <v>Non-Affiliated (Private)</v>
          </cell>
          <cell r="G339">
            <v>0</v>
          </cell>
          <cell r="H339">
            <v>0</v>
          </cell>
          <cell r="I339">
            <v>0</v>
          </cell>
          <cell r="J339">
            <v>0</v>
          </cell>
          <cell r="K339">
            <v>1</v>
          </cell>
          <cell r="L339">
            <v>0</v>
          </cell>
          <cell r="M339">
            <v>1</v>
          </cell>
          <cell r="N339">
            <v>0</v>
          </cell>
          <cell r="O339">
            <v>0</v>
          </cell>
          <cell r="P339">
            <v>1</v>
          </cell>
          <cell r="Q339">
            <v>1</v>
          </cell>
          <cell r="R339">
            <v>0</v>
          </cell>
        </row>
        <row r="340">
          <cell r="B340">
            <v>27</v>
          </cell>
          <cell r="C340" t="str">
            <v>Mutual Funds</v>
          </cell>
          <cell r="G340">
            <v>0</v>
          </cell>
          <cell r="H340">
            <v>0</v>
          </cell>
          <cell r="I340">
            <v>0</v>
          </cell>
          <cell r="J340">
            <v>0</v>
          </cell>
          <cell r="K340">
            <v>0.15</v>
          </cell>
          <cell r="L340">
            <v>0</v>
          </cell>
          <cell r="M340">
            <v>0.15</v>
          </cell>
          <cell r="N340">
            <v>0</v>
          </cell>
          <cell r="O340">
            <v>0</v>
          </cell>
          <cell r="P340">
            <v>1</v>
          </cell>
          <cell r="Q340">
            <v>0.15</v>
          </cell>
          <cell r="R340">
            <v>0</v>
          </cell>
        </row>
        <row r="341">
          <cell r="B341">
            <v>28</v>
          </cell>
          <cell r="C341" t="str">
            <v>Affiliated (Public)</v>
          </cell>
          <cell r="G341">
            <v>0</v>
          </cell>
          <cell r="H341">
            <v>0</v>
          </cell>
          <cell r="I341">
            <v>0</v>
          </cell>
          <cell r="J341">
            <v>0</v>
          </cell>
          <cell r="K341">
            <v>0.15</v>
          </cell>
          <cell r="L341">
            <v>0</v>
          </cell>
          <cell r="M341">
            <v>0.15</v>
          </cell>
          <cell r="N341">
            <v>0</v>
          </cell>
          <cell r="O341">
            <v>0</v>
          </cell>
          <cell r="P341">
            <v>1</v>
          </cell>
          <cell r="Q341">
            <v>0.15</v>
          </cell>
          <cell r="R341">
            <v>0</v>
          </cell>
        </row>
        <row r="342">
          <cell r="B342">
            <v>29</v>
          </cell>
          <cell r="C342" t="str">
            <v>Affiliated (Private)</v>
          </cell>
          <cell r="G342">
            <v>0</v>
          </cell>
          <cell r="H342">
            <v>0</v>
          </cell>
          <cell r="I342">
            <v>0</v>
          </cell>
          <cell r="J342">
            <v>0</v>
          </cell>
          <cell r="K342">
            <v>1</v>
          </cell>
          <cell r="L342">
            <v>0</v>
          </cell>
          <cell r="M342">
            <v>1</v>
          </cell>
          <cell r="N342">
            <v>0</v>
          </cell>
          <cell r="O342">
            <v>0</v>
          </cell>
          <cell r="P342">
            <v>1</v>
          </cell>
          <cell r="Q342">
            <v>1</v>
          </cell>
          <cell r="R342">
            <v>0</v>
          </cell>
        </row>
        <row r="343">
          <cell r="B343">
            <v>30</v>
          </cell>
          <cell r="E343" t="str">
            <v>Total Common Stocks</v>
          </cell>
          <cell r="G343">
            <v>0</v>
          </cell>
          <cell r="H343">
            <v>0</v>
          </cell>
          <cell r="I343">
            <v>0</v>
          </cell>
          <cell r="J343">
            <v>0</v>
          </cell>
          <cell r="K343">
            <v>0</v>
          </cell>
          <cell r="M343">
            <v>0</v>
          </cell>
          <cell r="Q343">
            <v>0</v>
          </cell>
          <cell r="R343">
            <v>0</v>
          </cell>
        </row>
        <row r="346">
          <cell r="B346">
            <v>31</v>
          </cell>
          <cell r="C346" t="str">
            <v>Mortgage Loans at</v>
          </cell>
          <cell r="F346">
            <v>41274</v>
          </cell>
          <cell r="G346">
            <v>0</v>
          </cell>
          <cell r="H346">
            <v>0</v>
          </cell>
          <cell r="I346">
            <v>0</v>
          </cell>
          <cell r="J346">
            <v>0</v>
          </cell>
          <cell r="K346">
            <v>0.05</v>
          </cell>
          <cell r="L346">
            <v>0</v>
          </cell>
          <cell r="M346">
            <v>0.05</v>
          </cell>
          <cell r="N346">
            <v>0</v>
          </cell>
          <cell r="O346">
            <v>0</v>
          </cell>
          <cell r="P346">
            <v>1</v>
          </cell>
          <cell r="Q346">
            <v>0.05</v>
          </cell>
          <cell r="R346">
            <v>0</v>
          </cell>
        </row>
        <row r="349">
          <cell r="B349" t="str">
            <v>Real Estate at</v>
          </cell>
          <cell r="F349">
            <v>41274</v>
          </cell>
        </row>
        <row r="350">
          <cell r="B350">
            <v>32</v>
          </cell>
          <cell r="C350" t="str">
            <v>Company-Occupied (net of encumbrances)</v>
          </cell>
          <cell r="G350">
            <v>0</v>
          </cell>
          <cell r="H350">
            <v>0</v>
          </cell>
          <cell r="I350">
            <v>0</v>
          </cell>
          <cell r="J350">
            <v>0</v>
          </cell>
          <cell r="K350">
            <v>0.1</v>
          </cell>
          <cell r="L350">
            <v>0</v>
          </cell>
          <cell r="M350">
            <v>0.1</v>
          </cell>
          <cell r="N350">
            <v>0</v>
          </cell>
          <cell r="O350">
            <v>0</v>
          </cell>
          <cell r="P350">
            <v>1</v>
          </cell>
          <cell r="Q350">
            <v>0.1</v>
          </cell>
          <cell r="R350">
            <v>0</v>
          </cell>
        </row>
        <row r="351">
          <cell r="B351">
            <v>33</v>
          </cell>
          <cell r="D351" t="str">
            <v>Encumbrances</v>
          </cell>
          <cell r="G351">
            <v>0</v>
          </cell>
          <cell r="H351">
            <v>0</v>
          </cell>
          <cell r="I351">
            <v>0</v>
          </cell>
          <cell r="J351">
            <v>0</v>
          </cell>
          <cell r="K351">
            <v>0.1</v>
          </cell>
          <cell r="L351">
            <v>0</v>
          </cell>
          <cell r="M351">
            <v>0.1</v>
          </cell>
          <cell r="N351">
            <v>0</v>
          </cell>
          <cell r="O351">
            <v>0</v>
          </cell>
          <cell r="P351">
            <v>1</v>
          </cell>
          <cell r="Q351">
            <v>0.1</v>
          </cell>
          <cell r="R351">
            <v>0</v>
          </cell>
        </row>
        <row r="352">
          <cell r="B352">
            <v>34</v>
          </cell>
          <cell r="C352" t="str">
            <v>Investments (net of encumbrances)</v>
          </cell>
          <cell r="G352">
            <v>0</v>
          </cell>
          <cell r="H352">
            <v>0</v>
          </cell>
          <cell r="I352">
            <v>0</v>
          </cell>
          <cell r="J352">
            <v>0</v>
          </cell>
          <cell r="K352">
            <v>0.2</v>
          </cell>
          <cell r="L352">
            <v>0</v>
          </cell>
          <cell r="M352">
            <v>0.2</v>
          </cell>
          <cell r="N352">
            <v>0</v>
          </cell>
          <cell r="O352">
            <v>0</v>
          </cell>
          <cell r="P352">
            <v>1</v>
          </cell>
          <cell r="Q352">
            <v>0.2</v>
          </cell>
          <cell r="R352">
            <v>0</v>
          </cell>
        </row>
        <row r="353">
          <cell r="B353">
            <v>35</v>
          </cell>
          <cell r="D353" t="str">
            <v>Encumbrances</v>
          </cell>
          <cell r="G353">
            <v>0</v>
          </cell>
          <cell r="H353">
            <v>0</v>
          </cell>
          <cell r="I353">
            <v>0</v>
          </cell>
          <cell r="J353">
            <v>0</v>
          </cell>
          <cell r="K353">
            <v>0.2</v>
          </cell>
          <cell r="L353">
            <v>0</v>
          </cell>
          <cell r="M353">
            <v>0.2</v>
          </cell>
          <cell r="N353">
            <v>0</v>
          </cell>
          <cell r="O353">
            <v>0</v>
          </cell>
          <cell r="P353">
            <v>1</v>
          </cell>
          <cell r="Q353">
            <v>0.2</v>
          </cell>
          <cell r="R353">
            <v>0</v>
          </cell>
        </row>
        <row r="354">
          <cell r="B354">
            <v>36</v>
          </cell>
          <cell r="E354" t="str">
            <v>Total Real Estate</v>
          </cell>
          <cell r="G354">
            <v>0</v>
          </cell>
          <cell r="H354">
            <v>0</v>
          </cell>
          <cell r="I354">
            <v>0</v>
          </cell>
          <cell r="J354">
            <v>0</v>
          </cell>
          <cell r="K354">
            <v>0</v>
          </cell>
          <cell r="M354">
            <v>0</v>
          </cell>
          <cell r="Q354">
            <v>0</v>
          </cell>
          <cell r="R354">
            <v>0</v>
          </cell>
        </row>
        <row r="356">
          <cell r="B356" t="str">
            <v>Other Assets at</v>
          </cell>
          <cell r="F356">
            <v>41274</v>
          </cell>
        </row>
        <row r="357">
          <cell r="B357">
            <v>37</v>
          </cell>
          <cell r="C357" t="str">
            <v>Other Loans</v>
          </cell>
          <cell r="G357">
            <v>0</v>
          </cell>
          <cell r="H357">
            <v>0</v>
          </cell>
          <cell r="I357">
            <v>0</v>
          </cell>
          <cell r="J357">
            <v>0</v>
          </cell>
          <cell r="K357">
            <v>0.05</v>
          </cell>
          <cell r="L357">
            <v>0</v>
          </cell>
          <cell r="M357">
            <v>0.05</v>
          </cell>
          <cell r="N357">
            <v>0</v>
          </cell>
          <cell r="O357">
            <v>0</v>
          </cell>
          <cell r="P357">
            <v>1</v>
          </cell>
          <cell r="Q357">
            <v>0.05</v>
          </cell>
          <cell r="R357">
            <v>0</v>
          </cell>
        </row>
        <row r="358">
          <cell r="B358">
            <v>38</v>
          </cell>
          <cell r="C358" t="str">
            <v>Cash &amp; Cash Equivalents</v>
          </cell>
          <cell r="G358">
            <v>0</v>
          </cell>
          <cell r="H358">
            <v>0</v>
          </cell>
          <cell r="I358">
            <v>0</v>
          </cell>
          <cell r="J358">
            <v>0</v>
          </cell>
          <cell r="K358">
            <v>3.0000000000000001E-3</v>
          </cell>
          <cell r="L358">
            <v>0</v>
          </cell>
          <cell r="M358">
            <v>3.0000000000000001E-3</v>
          </cell>
          <cell r="N358">
            <v>0</v>
          </cell>
          <cell r="O358">
            <v>0</v>
          </cell>
          <cell r="P358">
            <v>1</v>
          </cell>
          <cell r="Q358">
            <v>3.0000000000000001E-3</v>
          </cell>
          <cell r="R358">
            <v>0</v>
          </cell>
        </row>
        <row r="359">
          <cell r="B359">
            <v>39</v>
          </cell>
          <cell r="C359" t="str">
            <v>Short-Term Investments</v>
          </cell>
          <cell r="G359">
            <v>0</v>
          </cell>
          <cell r="H359">
            <v>0</v>
          </cell>
          <cell r="I359">
            <v>0</v>
          </cell>
          <cell r="J359">
            <v>0</v>
          </cell>
          <cell r="K359">
            <v>0.01</v>
          </cell>
          <cell r="L359">
            <v>0</v>
          </cell>
          <cell r="M359">
            <v>0.01</v>
          </cell>
          <cell r="N359">
            <v>0</v>
          </cell>
          <cell r="O359">
            <v>0</v>
          </cell>
          <cell r="P359">
            <v>1</v>
          </cell>
          <cell r="Q359">
            <v>0.01</v>
          </cell>
          <cell r="R359">
            <v>0</v>
          </cell>
        </row>
        <row r="360">
          <cell r="B360">
            <v>40</v>
          </cell>
          <cell r="C360" t="str">
            <v>Other Investments</v>
          </cell>
          <cell r="G360">
            <v>0</v>
          </cell>
          <cell r="H360">
            <v>0</v>
          </cell>
          <cell r="I360">
            <v>0</v>
          </cell>
          <cell r="J360">
            <v>0</v>
          </cell>
          <cell r="K360">
            <v>0.2</v>
          </cell>
          <cell r="L360">
            <v>0</v>
          </cell>
          <cell r="M360">
            <v>0.2</v>
          </cell>
          <cell r="N360">
            <v>0</v>
          </cell>
          <cell r="O360">
            <v>0</v>
          </cell>
          <cell r="P360">
            <v>1</v>
          </cell>
          <cell r="Q360">
            <v>0.2</v>
          </cell>
          <cell r="R360">
            <v>0</v>
          </cell>
        </row>
        <row r="361">
          <cell r="B361">
            <v>41</v>
          </cell>
          <cell r="C361" t="str">
            <v>Other Tangible Assets</v>
          </cell>
          <cell r="G361">
            <v>0</v>
          </cell>
          <cell r="H361">
            <v>0</v>
          </cell>
          <cell r="I361">
            <v>0</v>
          </cell>
          <cell r="J361">
            <v>0</v>
          </cell>
          <cell r="K361">
            <v>0.2</v>
          </cell>
          <cell r="L361">
            <v>0</v>
          </cell>
          <cell r="M361">
            <v>0.2</v>
          </cell>
          <cell r="N361">
            <v>0</v>
          </cell>
          <cell r="O361">
            <v>0</v>
          </cell>
          <cell r="P361">
            <v>1</v>
          </cell>
          <cell r="Q361">
            <v>0.2</v>
          </cell>
          <cell r="R361">
            <v>0</v>
          </cell>
        </row>
        <row r="362">
          <cell r="B362">
            <v>42</v>
          </cell>
          <cell r="C362" t="str">
            <v>Other</v>
          </cell>
          <cell r="G362">
            <v>0</v>
          </cell>
          <cell r="H362">
            <v>0</v>
          </cell>
          <cell r="I362">
            <v>0</v>
          </cell>
          <cell r="J362">
            <v>0</v>
          </cell>
          <cell r="K362">
            <v>1</v>
          </cell>
          <cell r="L362">
            <v>0</v>
          </cell>
          <cell r="M362">
            <v>1</v>
          </cell>
          <cell r="N362">
            <v>0</v>
          </cell>
          <cell r="O362">
            <v>0</v>
          </cell>
          <cell r="P362">
            <v>1</v>
          </cell>
          <cell r="Q362">
            <v>1</v>
          </cell>
          <cell r="R362">
            <v>0</v>
          </cell>
        </row>
        <row r="364">
          <cell r="B364">
            <v>43</v>
          </cell>
          <cell r="C364" t="str">
            <v>Sub-Totals</v>
          </cell>
          <cell r="G364">
            <v>0</v>
          </cell>
          <cell r="H364">
            <v>0</v>
          </cell>
          <cell r="I364">
            <v>0</v>
          </cell>
          <cell r="J364">
            <v>0</v>
          </cell>
          <cell r="K364">
            <v>0</v>
          </cell>
          <cell r="M364">
            <v>0</v>
          </cell>
          <cell r="Q364">
            <v>0</v>
          </cell>
          <cell r="R364">
            <v>0</v>
          </cell>
        </row>
        <row r="366">
          <cell r="B366">
            <v>44</v>
          </cell>
          <cell r="C366" t="str">
            <v>Multiply: Spread of Risk Factor</v>
          </cell>
          <cell r="K366">
            <v>1.5</v>
          </cell>
          <cell r="L366">
            <v>0</v>
          </cell>
          <cell r="R366">
            <v>1.5</v>
          </cell>
        </row>
        <row r="367">
          <cell r="B367">
            <v>45</v>
          </cell>
          <cell r="C367" t="str">
            <v>Company Totals at</v>
          </cell>
          <cell r="F367">
            <v>41274</v>
          </cell>
          <cell r="G367">
            <v>0</v>
          </cell>
          <cell r="H367">
            <v>0</v>
          </cell>
          <cell r="I367">
            <v>0</v>
          </cell>
          <cell r="J367">
            <v>0</v>
          </cell>
          <cell r="K367">
            <v>0</v>
          </cell>
          <cell r="M367">
            <v>0</v>
          </cell>
          <cell r="Q367">
            <v>0</v>
          </cell>
          <cell r="R367">
            <v>0</v>
          </cell>
          <cell r="S367" t="str">
            <v xml:space="preserve"> = (B1) + (B2)</v>
          </cell>
        </row>
        <row r="368">
          <cell r="N368" t="str">
            <v>Credit to Risk Factors above for:</v>
          </cell>
          <cell r="S368" t="str">
            <v xml:space="preserve">Note: For small insurers predominant in </v>
          </cell>
        </row>
        <row r="369">
          <cell r="B369">
            <v>46</v>
          </cell>
          <cell r="C369" t="str">
            <v>Deferred Acquisition Costs (Non/Life Only)</v>
          </cell>
          <cell r="G369">
            <v>0</v>
          </cell>
          <cell r="N369" t="str">
            <v>Unit Linked</v>
          </cell>
          <cell r="O369" t="str">
            <v>Participatory</v>
          </cell>
          <cell r="P369" t="str">
            <v>PC &amp; Protect.</v>
          </cell>
          <cell r="S369" t="str">
            <v xml:space="preserve">Life/Annuities, the reinsurance dependence </v>
          </cell>
        </row>
        <row r="370">
          <cell r="B370">
            <v>47</v>
          </cell>
          <cell r="C370" t="str">
            <v>Deferred Acquisition Costs (Life Only)</v>
          </cell>
          <cell r="G370">
            <v>0</v>
          </cell>
          <cell r="J370">
            <v>0</v>
          </cell>
          <cell r="K370" t="str">
            <v>Invested Asset Base</v>
          </cell>
          <cell r="N370">
            <v>1</v>
          </cell>
          <cell r="O370">
            <v>0.5</v>
          </cell>
          <cell r="P370">
            <v>0</v>
          </cell>
          <cell r="Q370" t="str">
            <v>Baseline Credit</v>
          </cell>
          <cell r="S370" t="str">
            <v>factor should be increased in accordance</v>
          </cell>
        </row>
        <row r="371">
          <cell r="B371">
            <v>48</v>
          </cell>
          <cell r="N371">
            <v>1</v>
          </cell>
          <cell r="O371">
            <v>0.5</v>
          </cell>
          <cell r="P371">
            <v>0</v>
          </cell>
          <cell r="Q371" t="str">
            <v>Selected Credit</v>
          </cell>
          <cell r="S371" t="str">
            <v>with L/H spread of risk guidelines.</v>
          </cell>
        </row>
        <row r="372">
          <cell r="N372" t="str">
            <v>Unit Linked</v>
          </cell>
          <cell r="O372" t="str">
            <v>Participatory</v>
          </cell>
          <cell r="P372" t="str">
            <v>PC &amp; Protect.</v>
          </cell>
        </row>
        <row r="373">
          <cell r="B373">
            <v>49</v>
          </cell>
          <cell r="J373">
            <v>0</v>
          </cell>
          <cell r="K373" t="str">
            <v>Total Reserves (excludes separate acct)</v>
          </cell>
          <cell r="N373">
            <v>0</v>
          </cell>
          <cell r="O373">
            <v>0</v>
          </cell>
          <cell r="P373">
            <v>1</v>
          </cell>
          <cell r="Q373" t="str">
            <v>Baseline Allocation of Assets Based on Reserves.</v>
          </cell>
        </row>
        <row r="374">
          <cell r="B374">
            <v>50</v>
          </cell>
          <cell r="N374">
            <v>0</v>
          </cell>
          <cell r="O374">
            <v>0</v>
          </cell>
          <cell r="P374">
            <v>1</v>
          </cell>
          <cell r="Q374" t="str">
            <v>Selected Allocation of Assets to Product Type</v>
          </cell>
        </row>
        <row r="433">
          <cell r="B433" t="str">
            <v>Company:</v>
          </cell>
          <cell r="E433" t="str">
            <v>XYZ Sample</v>
          </cell>
          <cell r="I433" t="str">
            <v>Currency:</v>
          </cell>
          <cell r="J433" t="str">
            <v>US Dollars</v>
          </cell>
          <cell r="S433" t="str">
            <v xml:space="preserve">Page 2 </v>
          </cell>
          <cell r="AE433" t="str">
            <v>Company:</v>
          </cell>
          <cell r="AH433" t="str">
            <v>XYZ Sample</v>
          </cell>
          <cell r="AO433" t="str">
            <v>Currency:</v>
          </cell>
          <cell r="AQ433" t="str">
            <v>US Dollars</v>
          </cell>
          <cell r="AZ433" t="str">
            <v>Summary Exhibit 2</v>
          </cell>
        </row>
        <row r="434">
          <cell r="B434" t="str">
            <v>AMB #:</v>
          </cell>
          <cell r="E434" t="str">
            <v>99999</v>
          </cell>
          <cell r="I434" t="str">
            <v>Denomination:</v>
          </cell>
          <cell r="J434" t="str">
            <v>(000)s</v>
          </cell>
          <cell r="AE434" t="str">
            <v>AMB #:</v>
          </cell>
          <cell r="AH434" t="str">
            <v>99999</v>
          </cell>
          <cell r="AO434" t="str">
            <v>Denomination:</v>
          </cell>
          <cell r="AQ434" t="str">
            <v>(000)s</v>
          </cell>
        </row>
        <row r="435">
          <cell r="B435" t="str">
            <v>Analyst:</v>
          </cell>
          <cell r="E435" t="str">
            <v xml:space="preserve"> </v>
          </cell>
          <cell r="AE435" t="str">
            <v>Analyst:</v>
          </cell>
          <cell r="AH435" t="str">
            <v xml:space="preserve"> </v>
          </cell>
        </row>
        <row r="436">
          <cell r="J436" t="str">
            <v>INVESTMENT RISK</v>
          </cell>
          <cell r="AP436" t="str">
            <v>INVESTMENT RISK</v>
          </cell>
        </row>
        <row r="437">
          <cell r="J437">
            <v>39813</v>
          </cell>
        </row>
        <row r="438">
          <cell r="N438" t="str">
            <v>Percent</v>
          </cell>
          <cell r="O438" t="str">
            <v>Percent</v>
          </cell>
          <cell r="P438" t="str">
            <v>Percent</v>
          </cell>
        </row>
        <row r="439">
          <cell r="K439" t="str">
            <v>Baseline</v>
          </cell>
          <cell r="L439" t="str">
            <v>Adjustment</v>
          </cell>
          <cell r="M439" t="str">
            <v>Total</v>
          </cell>
          <cell r="N439" t="str">
            <v>of asset</v>
          </cell>
          <cell r="O439" t="str">
            <v>of asset</v>
          </cell>
          <cell r="P439" t="str">
            <v>of asset</v>
          </cell>
          <cell r="Q439" t="str">
            <v>Final</v>
          </cell>
          <cell r="AJ439">
            <v>39813</v>
          </cell>
          <cell r="AL439">
            <v>40178</v>
          </cell>
          <cell r="AN439">
            <v>40543</v>
          </cell>
          <cell r="AP439">
            <v>40908</v>
          </cell>
          <cell r="AR439">
            <v>41274</v>
          </cell>
          <cell r="AT439">
            <v>39813</v>
          </cell>
          <cell r="AV439">
            <v>40178</v>
          </cell>
          <cell r="AX439">
            <v>40543</v>
          </cell>
          <cell r="AZ439">
            <v>40908</v>
          </cell>
          <cell r="BB439">
            <v>41274</v>
          </cell>
        </row>
        <row r="440">
          <cell r="B440" t="str">
            <v xml:space="preserve">   Bonds at</v>
          </cell>
          <cell r="E440">
            <v>39813</v>
          </cell>
          <cell r="G440" t="str">
            <v>Statement Value</v>
          </cell>
          <cell r="H440" t="str">
            <v>Market Value</v>
          </cell>
          <cell r="I440" t="str">
            <v>Adjustment</v>
          </cell>
          <cell r="J440" t="str">
            <v>Total</v>
          </cell>
          <cell r="K440" t="str">
            <v>Asset Risk Factor (%)</v>
          </cell>
          <cell r="L440" t="str">
            <v>to Asset Risk Factor</v>
          </cell>
          <cell r="M440" t="str">
            <v>Asset Risk Factor</v>
          </cell>
          <cell r="N440" t="str">
            <v>dedicated to Unit Linked</v>
          </cell>
          <cell r="O440" t="str">
            <v>dedicated to Partici-patory</v>
          </cell>
          <cell r="P440" t="str">
            <v>dedicated to PC &amp; Protection</v>
          </cell>
          <cell r="Q440" t="str">
            <v>Asset Risk Factor</v>
          </cell>
          <cell r="R440" t="str">
            <v>Adjusted Required Capital</v>
          </cell>
          <cell r="S440" t="str">
            <v>Explanation of Adjustments</v>
          </cell>
          <cell r="AE440" t="str">
            <v xml:space="preserve">   Bonds:</v>
          </cell>
          <cell r="AJ440" t="str">
            <v>Market Value</v>
          </cell>
          <cell r="AL440" t="str">
            <v>Market Value</v>
          </cell>
          <cell r="AN440" t="str">
            <v>Market Value</v>
          </cell>
          <cell r="AP440" t="str">
            <v>Market Value</v>
          </cell>
          <cell r="AR440" t="str">
            <v>Market Value</v>
          </cell>
          <cell r="AT440" t="str">
            <v>Adjusted Required Capital</v>
          </cell>
          <cell r="AV440" t="str">
            <v>Adjusted Required Capital</v>
          </cell>
          <cell r="AX440" t="str">
            <v>Adjusted Required Capital</v>
          </cell>
          <cell r="AZ440" t="str">
            <v>Adjusted Required Capital</v>
          </cell>
          <cell r="BB440" t="str">
            <v>Adjusted Required Capital</v>
          </cell>
        </row>
        <row r="441">
          <cell r="B441">
            <v>1</v>
          </cell>
          <cell r="C441" t="str">
            <v>Global Rating AAA</v>
          </cell>
          <cell r="G441">
            <v>0</v>
          </cell>
          <cell r="H441">
            <v>0</v>
          </cell>
          <cell r="I441">
            <v>0</v>
          </cell>
          <cell r="J441">
            <v>0</v>
          </cell>
          <cell r="K441">
            <v>2E-3</v>
          </cell>
          <cell r="L441">
            <v>0</v>
          </cell>
          <cell r="M441">
            <v>2E-3</v>
          </cell>
          <cell r="N441">
            <v>0</v>
          </cell>
          <cell r="O441">
            <v>0</v>
          </cell>
          <cell r="P441">
            <v>1</v>
          </cell>
          <cell r="Q441">
            <v>2E-3</v>
          </cell>
          <cell r="R441">
            <v>0</v>
          </cell>
          <cell r="S441" t="str">
            <v xml:space="preserve"> </v>
          </cell>
          <cell r="AE441">
            <v>1</v>
          </cell>
          <cell r="AF441" t="str">
            <v>Global Rating AAA</v>
          </cell>
          <cell r="AJ441">
            <v>0</v>
          </cell>
          <cell r="AL441">
            <v>0</v>
          </cell>
          <cell r="AN441">
            <v>0</v>
          </cell>
          <cell r="AP441">
            <v>0</v>
          </cell>
          <cell r="AR441">
            <v>0</v>
          </cell>
          <cell r="AT441">
            <v>0</v>
          </cell>
          <cell r="AV441">
            <v>0</v>
          </cell>
          <cell r="AX441">
            <v>0</v>
          </cell>
          <cell r="AZ441">
            <v>0</v>
          </cell>
          <cell r="BB441">
            <v>0</v>
          </cell>
        </row>
        <row r="442">
          <cell r="B442">
            <v>2</v>
          </cell>
          <cell r="C442" t="str">
            <v>Global Rating AA+, AA, AA-</v>
          </cell>
          <cell r="G442">
            <v>0</v>
          </cell>
          <cell r="H442">
            <v>0</v>
          </cell>
          <cell r="I442">
            <v>0</v>
          </cell>
          <cell r="J442">
            <v>0</v>
          </cell>
          <cell r="K442">
            <v>5.0000000000000001E-3</v>
          </cell>
          <cell r="L442">
            <v>0</v>
          </cell>
          <cell r="M442">
            <v>5.0000000000000001E-3</v>
          </cell>
          <cell r="N442">
            <v>0</v>
          </cell>
          <cell r="O442">
            <v>0</v>
          </cell>
          <cell r="P442">
            <v>1</v>
          </cell>
          <cell r="Q442">
            <v>5.0000000000000001E-3</v>
          </cell>
          <cell r="R442">
            <v>0</v>
          </cell>
          <cell r="S442" t="str">
            <v xml:space="preserve"> </v>
          </cell>
          <cell r="AE442">
            <v>2</v>
          </cell>
          <cell r="AF442" t="str">
            <v>Global Rating AA+, AA, AA-</v>
          </cell>
          <cell r="AJ442">
            <v>0</v>
          </cell>
          <cell r="AL442">
            <v>0</v>
          </cell>
          <cell r="AN442">
            <v>0</v>
          </cell>
          <cell r="AP442">
            <v>0</v>
          </cell>
          <cell r="AR442">
            <v>0</v>
          </cell>
          <cell r="AT442">
            <v>0</v>
          </cell>
          <cell r="AV442">
            <v>0</v>
          </cell>
          <cell r="AX442">
            <v>0</v>
          </cell>
          <cell r="AZ442">
            <v>0</v>
          </cell>
          <cell r="BB442">
            <v>0</v>
          </cell>
        </row>
        <row r="443">
          <cell r="B443">
            <v>3</v>
          </cell>
          <cell r="C443" t="str">
            <v>Global Rating A+, A, &amp; A-</v>
          </cell>
          <cell r="G443">
            <v>0</v>
          </cell>
          <cell r="H443">
            <v>0</v>
          </cell>
          <cell r="I443">
            <v>0</v>
          </cell>
          <cell r="J443">
            <v>0</v>
          </cell>
          <cell r="K443">
            <v>0.01</v>
          </cell>
          <cell r="L443">
            <v>0</v>
          </cell>
          <cell r="M443">
            <v>0.01</v>
          </cell>
          <cell r="N443">
            <v>0</v>
          </cell>
          <cell r="O443">
            <v>0</v>
          </cell>
          <cell r="P443">
            <v>1</v>
          </cell>
          <cell r="Q443">
            <v>0.01</v>
          </cell>
          <cell r="R443">
            <v>0</v>
          </cell>
          <cell r="S443" t="str">
            <v xml:space="preserve"> </v>
          </cell>
          <cell r="AE443">
            <v>3</v>
          </cell>
          <cell r="AF443" t="str">
            <v>Global Rating A+, A, &amp; A-</v>
          </cell>
          <cell r="AJ443">
            <v>0</v>
          </cell>
          <cell r="AL443">
            <v>0</v>
          </cell>
          <cell r="AN443">
            <v>0</v>
          </cell>
          <cell r="AP443">
            <v>0</v>
          </cell>
          <cell r="AR443">
            <v>0</v>
          </cell>
          <cell r="AT443">
            <v>0</v>
          </cell>
          <cell r="AV443">
            <v>0</v>
          </cell>
          <cell r="AX443">
            <v>0</v>
          </cell>
          <cell r="AZ443">
            <v>0</v>
          </cell>
          <cell r="BB443">
            <v>0</v>
          </cell>
        </row>
        <row r="444">
          <cell r="B444">
            <v>4</v>
          </cell>
          <cell r="C444" t="str">
            <v xml:space="preserve">Global Rating BBB+, BBB, BBB- </v>
          </cell>
          <cell r="G444">
            <v>0</v>
          </cell>
          <cell r="H444">
            <v>0</v>
          </cell>
          <cell r="I444">
            <v>0</v>
          </cell>
          <cell r="J444">
            <v>0</v>
          </cell>
          <cell r="K444">
            <v>0.02</v>
          </cell>
          <cell r="L444">
            <v>0</v>
          </cell>
          <cell r="M444">
            <v>0.02</v>
          </cell>
          <cell r="N444">
            <v>0</v>
          </cell>
          <cell r="O444">
            <v>0</v>
          </cell>
          <cell r="P444">
            <v>1</v>
          </cell>
          <cell r="Q444">
            <v>0.02</v>
          </cell>
          <cell r="R444">
            <v>0</v>
          </cell>
          <cell r="S444" t="str">
            <v xml:space="preserve"> </v>
          </cell>
          <cell r="AE444">
            <v>4</v>
          </cell>
          <cell r="AF444" t="str">
            <v xml:space="preserve">Global Rating BBB+, BBB, BBB- </v>
          </cell>
          <cell r="AJ444">
            <v>0</v>
          </cell>
          <cell r="AL444">
            <v>0</v>
          </cell>
          <cell r="AN444">
            <v>0</v>
          </cell>
          <cell r="AP444">
            <v>0</v>
          </cell>
          <cell r="AR444">
            <v>0</v>
          </cell>
          <cell r="AT444">
            <v>0</v>
          </cell>
          <cell r="AV444">
            <v>0</v>
          </cell>
          <cell r="AX444">
            <v>0</v>
          </cell>
          <cell r="AZ444">
            <v>0</v>
          </cell>
          <cell r="BB444">
            <v>0</v>
          </cell>
        </row>
        <row r="445">
          <cell r="B445">
            <v>5</v>
          </cell>
          <cell r="C445" t="str">
            <v xml:space="preserve">Global Rating BB+, BB, BB- </v>
          </cell>
          <cell r="G445">
            <v>0</v>
          </cell>
          <cell r="H445">
            <v>0</v>
          </cell>
          <cell r="I445">
            <v>0</v>
          </cell>
          <cell r="J445">
            <v>0</v>
          </cell>
          <cell r="K445">
            <v>0.04</v>
          </cell>
          <cell r="L445">
            <v>0</v>
          </cell>
          <cell r="M445">
            <v>0.04</v>
          </cell>
          <cell r="N445">
            <v>0</v>
          </cell>
          <cell r="O445">
            <v>0</v>
          </cell>
          <cell r="P445">
            <v>1</v>
          </cell>
          <cell r="Q445">
            <v>0.04</v>
          </cell>
          <cell r="R445">
            <v>0</v>
          </cell>
          <cell r="S445" t="str">
            <v xml:space="preserve"> </v>
          </cell>
          <cell r="AE445">
            <v>5</v>
          </cell>
          <cell r="AF445" t="str">
            <v xml:space="preserve">Global Rating BB+, BB, BB- </v>
          </cell>
          <cell r="AJ445">
            <v>0</v>
          </cell>
          <cell r="AL445">
            <v>0</v>
          </cell>
          <cell r="AN445">
            <v>0</v>
          </cell>
          <cell r="AP445">
            <v>0</v>
          </cell>
          <cell r="AR445">
            <v>0</v>
          </cell>
          <cell r="AT445">
            <v>0</v>
          </cell>
          <cell r="AV445">
            <v>0</v>
          </cell>
          <cell r="AX445">
            <v>0</v>
          </cell>
          <cell r="AZ445">
            <v>0</v>
          </cell>
          <cell r="BB445">
            <v>0</v>
          </cell>
        </row>
        <row r="446">
          <cell r="B446">
            <v>6</v>
          </cell>
          <cell r="C446" t="str">
            <v xml:space="preserve">Global Rating B+, B, B- </v>
          </cell>
          <cell r="G446">
            <v>0</v>
          </cell>
          <cell r="H446">
            <v>0</v>
          </cell>
          <cell r="I446">
            <v>0</v>
          </cell>
          <cell r="J446">
            <v>0</v>
          </cell>
          <cell r="K446">
            <v>4.4999999999999998E-2</v>
          </cell>
          <cell r="L446">
            <v>0</v>
          </cell>
          <cell r="M446">
            <v>4.4999999999999998E-2</v>
          </cell>
          <cell r="N446">
            <v>0</v>
          </cell>
          <cell r="O446">
            <v>0</v>
          </cell>
          <cell r="P446">
            <v>1</v>
          </cell>
          <cell r="Q446">
            <v>4.4999999999999998E-2</v>
          </cell>
          <cell r="R446">
            <v>0</v>
          </cell>
          <cell r="S446" t="str">
            <v xml:space="preserve"> </v>
          </cell>
          <cell r="AE446">
            <v>6</v>
          </cell>
          <cell r="AF446" t="str">
            <v xml:space="preserve">Global Rating B+, B, B- </v>
          </cell>
          <cell r="AJ446">
            <v>0</v>
          </cell>
          <cell r="AL446">
            <v>0</v>
          </cell>
          <cell r="AN446">
            <v>0</v>
          </cell>
          <cell r="AP446">
            <v>0</v>
          </cell>
          <cell r="AR446">
            <v>0</v>
          </cell>
          <cell r="AT446">
            <v>0</v>
          </cell>
          <cell r="AV446">
            <v>0</v>
          </cell>
          <cell r="AX446">
            <v>0</v>
          </cell>
          <cell r="AZ446">
            <v>0</v>
          </cell>
          <cell r="BB446">
            <v>0</v>
          </cell>
        </row>
        <row r="447">
          <cell r="B447">
            <v>7</v>
          </cell>
          <cell r="C447" t="str">
            <v xml:space="preserve">Global Rating CCC, CC, C </v>
          </cell>
          <cell r="G447">
            <v>0</v>
          </cell>
          <cell r="H447">
            <v>0</v>
          </cell>
          <cell r="I447">
            <v>0</v>
          </cell>
          <cell r="J447">
            <v>0</v>
          </cell>
          <cell r="K447">
            <v>0.1</v>
          </cell>
          <cell r="L447">
            <v>0</v>
          </cell>
          <cell r="M447">
            <v>0.1</v>
          </cell>
          <cell r="N447">
            <v>0</v>
          </cell>
          <cell r="O447">
            <v>0</v>
          </cell>
          <cell r="P447">
            <v>1</v>
          </cell>
          <cell r="Q447">
            <v>0.1</v>
          </cell>
          <cell r="R447">
            <v>0</v>
          </cell>
          <cell r="S447" t="str">
            <v xml:space="preserve"> </v>
          </cell>
          <cell r="AE447">
            <v>7</v>
          </cell>
          <cell r="AF447" t="str">
            <v xml:space="preserve">Global Rating CCC, CC, C </v>
          </cell>
          <cell r="AJ447">
            <v>0</v>
          </cell>
          <cell r="AL447">
            <v>0</v>
          </cell>
          <cell r="AN447">
            <v>0</v>
          </cell>
          <cell r="AP447">
            <v>0</v>
          </cell>
          <cell r="AR447">
            <v>0</v>
          </cell>
          <cell r="AT447">
            <v>0</v>
          </cell>
          <cell r="AV447">
            <v>0</v>
          </cell>
          <cell r="AX447">
            <v>0</v>
          </cell>
          <cell r="AZ447">
            <v>0</v>
          </cell>
          <cell r="BB447">
            <v>0</v>
          </cell>
        </row>
        <row r="448">
          <cell r="B448">
            <v>8</v>
          </cell>
          <cell r="C448" t="str">
            <v xml:space="preserve">Global Rating D (in/near default) </v>
          </cell>
          <cell r="G448">
            <v>0</v>
          </cell>
          <cell r="H448">
            <v>0</v>
          </cell>
          <cell r="I448">
            <v>0</v>
          </cell>
          <cell r="J448">
            <v>0</v>
          </cell>
          <cell r="K448">
            <v>0.3</v>
          </cell>
          <cell r="L448">
            <v>0</v>
          </cell>
          <cell r="M448">
            <v>0.3</v>
          </cell>
          <cell r="N448">
            <v>0</v>
          </cell>
          <cell r="O448">
            <v>0</v>
          </cell>
          <cell r="P448">
            <v>1</v>
          </cell>
          <cell r="Q448">
            <v>0.3</v>
          </cell>
          <cell r="R448">
            <v>0</v>
          </cell>
          <cell r="S448" t="str">
            <v xml:space="preserve"> </v>
          </cell>
          <cell r="AE448">
            <v>8</v>
          </cell>
          <cell r="AF448" t="str">
            <v xml:space="preserve">Global Rating D (in/near default) </v>
          </cell>
          <cell r="AJ448">
            <v>0</v>
          </cell>
          <cell r="AL448">
            <v>0</v>
          </cell>
          <cell r="AN448">
            <v>0</v>
          </cell>
          <cell r="AP448">
            <v>0</v>
          </cell>
          <cell r="AR448">
            <v>0</v>
          </cell>
          <cell r="AT448">
            <v>0</v>
          </cell>
          <cell r="AV448">
            <v>0</v>
          </cell>
          <cell r="AX448">
            <v>0</v>
          </cell>
          <cell r="AZ448">
            <v>0</v>
          </cell>
          <cell r="BB448">
            <v>0</v>
          </cell>
        </row>
        <row r="449">
          <cell r="B449">
            <v>9</v>
          </cell>
          <cell r="C449" t="str">
            <v>Non Rated</v>
          </cell>
          <cell r="G449">
            <v>0</v>
          </cell>
          <cell r="H449">
            <v>0</v>
          </cell>
          <cell r="I449">
            <v>0</v>
          </cell>
          <cell r="J449">
            <v>0</v>
          </cell>
          <cell r="K449">
            <v>0.5</v>
          </cell>
          <cell r="L449">
            <v>0</v>
          </cell>
          <cell r="M449">
            <v>0.5</v>
          </cell>
          <cell r="N449">
            <v>0</v>
          </cell>
          <cell r="O449">
            <v>0</v>
          </cell>
          <cell r="P449">
            <v>1</v>
          </cell>
          <cell r="Q449">
            <v>0.5</v>
          </cell>
          <cell r="R449">
            <v>0</v>
          </cell>
          <cell r="S449" t="str">
            <v xml:space="preserve"> </v>
          </cell>
          <cell r="AE449">
            <v>9</v>
          </cell>
          <cell r="AF449" t="str">
            <v>Non Rated</v>
          </cell>
          <cell r="AJ449">
            <v>0</v>
          </cell>
          <cell r="AL449">
            <v>0</v>
          </cell>
          <cell r="AN449">
            <v>0</v>
          </cell>
          <cell r="AP449">
            <v>0</v>
          </cell>
          <cell r="AR449">
            <v>0</v>
          </cell>
          <cell r="AT449">
            <v>0</v>
          </cell>
          <cell r="AV449">
            <v>0</v>
          </cell>
          <cell r="AX449">
            <v>0</v>
          </cell>
          <cell r="AZ449">
            <v>0</v>
          </cell>
          <cell r="BB449">
            <v>0</v>
          </cell>
        </row>
        <row r="450">
          <cell r="B450">
            <v>10</v>
          </cell>
          <cell r="C450" t="str">
            <v>Affiliated</v>
          </cell>
          <cell r="G450">
            <v>0</v>
          </cell>
          <cell r="H450">
            <v>0</v>
          </cell>
          <cell r="I450">
            <v>0</v>
          </cell>
          <cell r="J450">
            <v>0</v>
          </cell>
          <cell r="K450">
            <v>1</v>
          </cell>
          <cell r="L450">
            <v>0</v>
          </cell>
          <cell r="M450">
            <v>1</v>
          </cell>
          <cell r="N450">
            <v>0</v>
          </cell>
          <cell r="O450">
            <v>0</v>
          </cell>
          <cell r="P450">
            <v>1</v>
          </cell>
          <cell r="Q450">
            <v>1</v>
          </cell>
          <cell r="R450">
            <v>0</v>
          </cell>
          <cell r="S450" t="str">
            <v xml:space="preserve"> </v>
          </cell>
          <cell r="AE450">
            <v>10</v>
          </cell>
          <cell r="AF450" t="str">
            <v>Affiliated</v>
          </cell>
          <cell r="AJ450">
            <v>0</v>
          </cell>
          <cell r="AL450">
            <v>0</v>
          </cell>
          <cell r="AN450">
            <v>0</v>
          </cell>
          <cell r="AP450">
            <v>0</v>
          </cell>
          <cell r="AR450">
            <v>0</v>
          </cell>
          <cell r="AT450">
            <v>0</v>
          </cell>
          <cell r="AV450">
            <v>0</v>
          </cell>
          <cell r="AX450">
            <v>0</v>
          </cell>
          <cell r="AZ450">
            <v>0</v>
          </cell>
          <cell r="BB450">
            <v>0</v>
          </cell>
        </row>
        <row r="451">
          <cell r="B451">
            <v>11</v>
          </cell>
          <cell r="C451" t="str">
            <v>Other</v>
          </cell>
          <cell r="G451">
            <v>0</v>
          </cell>
          <cell r="H451">
            <v>0</v>
          </cell>
          <cell r="I451">
            <v>0</v>
          </cell>
          <cell r="J451">
            <v>0</v>
          </cell>
          <cell r="K451">
            <v>1</v>
          </cell>
          <cell r="L451">
            <v>0</v>
          </cell>
          <cell r="M451">
            <v>1</v>
          </cell>
          <cell r="N451">
            <v>0</v>
          </cell>
          <cell r="O451">
            <v>0</v>
          </cell>
          <cell r="P451">
            <v>1</v>
          </cell>
          <cell r="Q451">
            <v>1</v>
          </cell>
          <cell r="R451">
            <v>0</v>
          </cell>
          <cell r="S451" t="str">
            <v xml:space="preserve"> </v>
          </cell>
          <cell r="AE451">
            <v>11</v>
          </cell>
          <cell r="AF451" t="str">
            <v>Other</v>
          </cell>
          <cell r="AJ451">
            <v>0</v>
          </cell>
          <cell r="AL451">
            <v>0</v>
          </cell>
          <cell r="AN451">
            <v>0</v>
          </cell>
          <cell r="AP451">
            <v>0</v>
          </cell>
          <cell r="AR451">
            <v>0</v>
          </cell>
          <cell r="AT451">
            <v>0</v>
          </cell>
          <cell r="AV451">
            <v>0</v>
          </cell>
          <cell r="AX451">
            <v>0</v>
          </cell>
          <cell r="AZ451">
            <v>0</v>
          </cell>
          <cell r="BB451">
            <v>0</v>
          </cell>
        </row>
        <row r="452">
          <cell r="B452">
            <v>12</v>
          </cell>
          <cell r="E452" t="str">
            <v>Total Bonds</v>
          </cell>
          <cell r="G452">
            <v>0</v>
          </cell>
          <cell r="H452">
            <v>0</v>
          </cell>
          <cell r="I452">
            <v>0</v>
          </cell>
          <cell r="J452">
            <v>0</v>
          </cell>
          <cell r="K452">
            <v>0</v>
          </cell>
          <cell r="M452">
            <v>0</v>
          </cell>
          <cell r="Q452">
            <v>0</v>
          </cell>
          <cell r="R452">
            <v>0</v>
          </cell>
          <cell r="AE452">
            <v>12</v>
          </cell>
          <cell r="AF452" t="str">
            <v>Total Bonds</v>
          </cell>
          <cell r="AH452" t="str">
            <v>Total Bonds</v>
          </cell>
          <cell r="AJ452">
            <v>0</v>
          </cell>
          <cell r="AL452">
            <v>0</v>
          </cell>
          <cell r="AN452">
            <v>0</v>
          </cell>
          <cell r="AP452">
            <v>0</v>
          </cell>
          <cell r="AR452">
            <v>0</v>
          </cell>
          <cell r="AT452">
            <v>0</v>
          </cell>
          <cell r="AV452">
            <v>0</v>
          </cell>
          <cell r="AX452">
            <v>0</v>
          </cell>
          <cell r="AZ452">
            <v>0</v>
          </cell>
          <cell r="BB452">
            <v>0</v>
          </cell>
        </row>
        <row r="454">
          <cell r="B454" t="str">
            <v>Preferred Stocks at</v>
          </cell>
          <cell r="F454">
            <v>39813</v>
          </cell>
          <cell r="AE454" t="str">
            <v>Preferred Stocks:</v>
          </cell>
        </row>
        <row r="455">
          <cell r="B455">
            <v>13</v>
          </cell>
          <cell r="C455" t="str">
            <v>Non-Affiliated (Public)</v>
          </cell>
          <cell r="G455">
            <v>0</v>
          </cell>
          <cell r="H455">
            <v>0</v>
          </cell>
          <cell r="I455">
            <v>0</v>
          </cell>
          <cell r="J455">
            <v>0</v>
          </cell>
          <cell r="K455">
            <v>2E-3</v>
          </cell>
          <cell r="L455">
            <v>0</v>
          </cell>
          <cell r="M455">
            <v>2E-3</v>
          </cell>
          <cell r="N455">
            <v>0</v>
          </cell>
          <cell r="O455">
            <v>0</v>
          </cell>
          <cell r="P455">
            <v>1</v>
          </cell>
          <cell r="Q455">
            <v>2E-3</v>
          </cell>
          <cell r="R455">
            <v>0</v>
          </cell>
          <cell r="S455" t="str">
            <v xml:space="preserve"> </v>
          </cell>
          <cell r="AE455">
            <v>13</v>
          </cell>
          <cell r="AF455" t="str">
            <v>Non-Affil (Public) w/Global Rating AAA</v>
          </cell>
          <cell r="AJ455">
            <v>0</v>
          </cell>
          <cell r="AL455">
            <v>0</v>
          </cell>
          <cell r="AN455">
            <v>0</v>
          </cell>
          <cell r="AP455">
            <v>0</v>
          </cell>
          <cell r="AR455">
            <v>0</v>
          </cell>
          <cell r="AT455">
            <v>0</v>
          </cell>
          <cell r="AV455">
            <v>0</v>
          </cell>
          <cell r="AX455">
            <v>0</v>
          </cell>
          <cell r="AZ455">
            <v>0</v>
          </cell>
          <cell r="BB455">
            <v>0</v>
          </cell>
        </row>
        <row r="456">
          <cell r="B456">
            <v>14</v>
          </cell>
          <cell r="C456" t="str">
            <v>Non-Affil (Public) w/Global Rating AA+, AA, AA-</v>
          </cell>
          <cell r="G456">
            <v>0</v>
          </cell>
          <cell r="H456">
            <v>0</v>
          </cell>
          <cell r="I456">
            <v>0</v>
          </cell>
          <cell r="J456">
            <v>0</v>
          </cell>
          <cell r="K456">
            <v>5.0000000000000001E-3</v>
          </cell>
          <cell r="L456">
            <v>0</v>
          </cell>
          <cell r="M456">
            <v>5.0000000000000001E-3</v>
          </cell>
          <cell r="N456">
            <v>0</v>
          </cell>
          <cell r="O456">
            <v>0</v>
          </cell>
          <cell r="P456">
            <v>1</v>
          </cell>
          <cell r="Q456">
            <v>5.0000000000000001E-3</v>
          </cell>
          <cell r="R456">
            <v>0</v>
          </cell>
          <cell r="S456" t="str">
            <v xml:space="preserve"> </v>
          </cell>
          <cell r="AE456">
            <v>14</v>
          </cell>
          <cell r="AF456" t="str">
            <v>Non-Affil (Public) w/Global Rating AA+, AA, AA-</v>
          </cell>
          <cell r="AJ456">
            <v>0</v>
          </cell>
          <cell r="AL456">
            <v>0</v>
          </cell>
          <cell r="AN456">
            <v>0</v>
          </cell>
          <cell r="AP456">
            <v>0</v>
          </cell>
          <cell r="AR456">
            <v>0</v>
          </cell>
          <cell r="AT456">
            <v>0</v>
          </cell>
          <cell r="AV456">
            <v>0</v>
          </cell>
          <cell r="AX456">
            <v>0</v>
          </cell>
          <cell r="AZ456">
            <v>0</v>
          </cell>
          <cell r="BB456">
            <v>0</v>
          </cell>
        </row>
        <row r="457">
          <cell r="B457">
            <v>15</v>
          </cell>
          <cell r="C457" t="str">
            <v>Non-Affil (Public) w/Global Rating A+, A, &amp; A-</v>
          </cell>
          <cell r="G457">
            <v>0</v>
          </cell>
          <cell r="H457">
            <v>0</v>
          </cell>
          <cell r="I457">
            <v>0</v>
          </cell>
          <cell r="J457">
            <v>0</v>
          </cell>
          <cell r="K457">
            <v>0.01</v>
          </cell>
          <cell r="L457">
            <v>0</v>
          </cell>
          <cell r="M457">
            <v>0.01</v>
          </cell>
          <cell r="N457">
            <v>0</v>
          </cell>
          <cell r="O457">
            <v>0</v>
          </cell>
          <cell r="P457">
            <v>1</v>
          </cell>
          <cell r="Q457">
            <v>0.01</v>
          </cell>
          <cell r="R457">
            <v>0</v>
          </cell>
          <cell r="S457" t="str">
            <v xml:space="preserve"> </v>
          </cell>
          <cell r="AE457">
            <v>15</v>
          </cell>
          <cell r="AF457" t="str">
            <v>Non-Affil (Public) w/Global Rating A+, A, &amp; A-</v>
          </cell>
          <cell r="AJ457">
            <v>0</v>
          </cell>
          <cell r="AL457">
            <v>0</v>
          </cell>
          <cell r="AN457">
            <v>0</v>
          </cell>
          <cell r="AP457">
            <v>0</v>
          </cell>
          <cell r="AR457">
            <v>0</v>
          </cell>
          <cell r="AT457">
            <v>0</v>
          </cell>
          <cell r="AV457">
            <v>0</v>
          </cell>
          <cell r="AX457">
            <v>0</v>
          </cell>
          <cell r="AZ457">
            <v>0</v>
          </cell>
          <cell r="BB457">
            <v>0</v>
          </cell>
        </row>
        <row r="458">
          <cell r="B458">
            <v>16</v>
          </cell>
          <cell r="C458" t="str">
            <v>Non-Affil (Public) w/Global Rating BBB+, BBB, BBB-</v>
          </cell>
          <cell r="G458">
            <v>0</v>
          </cell>
          <cell r="H458">
            <v>0</v>
          </cell>
          <cell r="I458">
            <v>0</v>
          </cell>
          <cell r="J458">
            <v>0</v>
          </cell>
          <cell r="K458">
            <v>0.02</v>
          </cell>
          <cell r="L458">
            <v>0</v>
          </cell>
          <cell r="M458">
            <v>0.02</v>
          </cell>
          <cell r="N458">
            <v>0</v>
          </cell>
          <cell r="O458">
            <v>0</v>
          </cell>
          <cell r="P458">
            <v>1</v>
          </cell>
          <cell r="Q458">
            <v>0.02</v>
          </cell>
          <cell r="R458">
            <v>0</v>
          </cell>
          <cell r="S458" t="str">
            <v xml:space="preserve"> </v>
          </cell>
          <cell r="AE458">
            <v>16</v>
          </cell>
          <cell r="AF458" t="str">
            <v>Non-Affil (Public) w/Global Rating BBB+, BBB, BBB-</v>
          </cell>
          <cell r="AJ458">
            <v>0</v>
          </cell>
          <cell r="AL458">
            <v>0</v>
          </cell>
          <cell r="AN458">
            <v>0</v>
          </cell>
          <cell r="AP458">
            <v>0</v>
          </cell>
          <cell r="AR458">
            <v>0</v>
          </cell>
          <cell r="AT458">
            <v>0</v>
          </cell>
          <cell r="AV458">
            <v>0</v>
          </cell>
          <cell r="AX458">
            <v>0</v>
          </cell>
          <cell r="AZ458">
            <v>0</v>
          </cell>
          <cell r="BB458">
            <v>0</v>
          </cell>
        </row>
        <row r="459">
          <cell r="B459">
            <v>17</v>
          </cell>
          <cell r="C459" t="str">
            <v>Non-Affil (Public) w/Global Rating BB+, BB, BB-</v>
          </cell>
          <cell r="G459">
            <v>0</v>
          </cell>
          <cell r="H459">
            <v>0</v>
          </cell>
          <cell r="I459">
            <v>0</v>
          </cell>
          <cell r="J459">
            <v>0</v>
          </cell>
          <cell r="K459">
            <v>0.04</v>
          </cell>
          <cell r="L459">
            <v>0</v>
          </cell>
          <cell r="M459">
            <v>0.04</v>
          </cell>
          <cell r="N459">
            <v>0</v>
          </cell>
          <cell r="O459">
            <v>0</v>
          </cell>
          <cell r="P459">
            <v>1</v>
          </cell>
          <cell r="Q459">
            <v>0.04</v>
          </cell>
          <cell r="R459">
            <v>0</v>
          </cell>
          <cell r="S459" t="str">
            <v xml:space="preserve"> </v>
          </cell>
          <cell r="AE459">
            <v>17</v>
          </cell>
          <cell r="AF459" t="str">
            <v>Non-Affil (Public) w/Global Rating BB+, BB, BB-</v>
          </cell>
          <cell r="AJ459">
            <v>0</v>
          </cell>
          <cell r="AL459">
            <v>0</v>
          </cell>
          <cell r="AN459">
            <v>0</v>
          </cell>
          <cell r="AP459">
            <v>0</v>
          </cell>
          <cell r="AR459">
            <v>0</v>
          </cell>
          <cell r="AT459">
            <v>0</v>
          </cell>
          <cell r="AV459">
            <v>0</v>
          </cell>
          <cell r="AX459">
            <v>0</v>
          </cell>
          <cell r="AZ459">
            <v>0</v>
          </cell>
          <cell r="BB459">
            <v>0</v>
          </cell>
        </row>
        <row r="460">
          <cell r="B460">
            <v>18</v>
          </cell>
          <cell r="C460" t="str">
            <v>Non-Affil (Public) w/Global Rating B+, B, B-</v>
          </cell>
          <cell r="G460">
            <v>0</v>
          </cell>
          <cell r="H460">
            <v>0</v>
          </cell>
          <cell r="I460">
            <v>0</v>
          </cell>
          <cell r="J460">
            <v>0</v>
          </cell>
          <cell r="K460">
            <v>4.4999999999999998E-2</v>
          </cell>
          <cell r="L460">
            <v>0</v>
          </cell>
          <cell r="M460">
            <v>4.4999999999999998E-2</v>
          </cell>
          <cell r="N460">
            <v>0</v>
          </cell>
          <cell r="O460">
            <v>0</v>
          </cell>
          <cell r="P460">
            <v>1</v>
          </cell>
          <cell r="Q460">
            <v>4.4999999999999998E-2</v>
          </cell>
          <cell r="R460">
            <v>0</v>
          </cell>
          <cell r="S460" t="str">
            <v xml:space="preserve"> </v>
          </cell>
          <cell r="AE460">
            <v>18</v>
          </cell>
          <cell r="AF460" t="str">
            <v>Non-Affil (Public) w/Global Rating B+, B, B-</v>
          </cell>
          <cell r="AJ460">
            <v>0</v>
          </cell>
          <cell r="AL460">
            <v>0</v>
          </cell>
          <cell r="AN460">
            <v>0</v>
          </cell>
          <cell r="AP460">
            <v>0</v>
          </cell>
          <cell r="AR460">
            <v>0</v>
          </cell>
          <cell r="AT460">
            <v>0</v>
          </cell>
          <cell r="AV460">
            <v>0</v>
          </cell>
          <cell r="AX460">
            <v>0</v>
          </cell>
          <cell r="AZ460">
            <v>0</v>
          </cell>
          <cell r="BB460">
            <v>0</v>
          </cell>
        </row>
        <row r="461">
          <cell r="B461">
            <v>19</v>
          </cell>
          <cell r="C461" t="str">
            <v>Non-Affil (Public) w/Global Rating CCC, CC, C</v>
          </cell>
          <cell r="G461">
            <v>0</v>
          </cell>
          <cell r="H461">
            <v>0</v>
          </cell>
          <cell r="I461">
            <v>0</v>
          </cell>
          <cell r="J461">
            <v>0</v>
          </cell>
          <cell r="K461">
            <v>0.1</v>
          </cell>
          <cell r="L461">
            <v>0</v>
          </cell>
          <cell r="M461">
            <v>0.1</v>
          </cell>
          <cell r="N461">
            <v>0</v>
          </cell>
          <cell r="O461">
            <v>0</v>
          </cell>
          <cell r="P461">
            <v>1</v>
          </cell>
          <cell r="Q461">
            <v>0.1</v>
          </cell>
          <cell r="R461">
            <v>0</v>
          </cell>
          <cell r="S461" t="str">
            <v xml:space="preserve"> </v>
          </cell>
          <cell r="AE461">
            <v>19</v>
          </cell>
          <cell r="AF461" t="str">
            <v>Non-Affil (Public) w/Global Rating CCC, CC, C</v>
          </cell>
          <cell r="AJ461">
            <v>0</v>
          </cell>
          <cell r="AL461">
            <v>0</v>
          </cell>
          <cell r="AN461">
            <v>0</v>
          </cell>
          <cell r="AP461">
            <v>0</v>
          </cell>
          <cell r="AR461">
            <v>0</v>
          </cell>
          <cell r="AT461">
            <v>0</v>
          </cell>
          <cell r="AV461">
            <v>0</v>
          </cell>
          <cell r="AX461">
            <v>0</v>
          </cell>
          <cell r="AZ461">
            <v>0</v>
          </cell>
          <cell r="BB461">
            <v>0</v>
          </cell>
        </row>
        <row r="462">
          <cell r="B462">
            <v>20</v>
          </cell>
          <cell r="C462" t="str">
            <v xml:space="preserve">Non-Affil (Public) w/Global Rating D (in/near default) </v>
          </cell>
          <cell r="G462">
            <v>0</v>
          </cell>
          <cell r="H462">
            <v>0</v>
          </cell>
          <cell r="I462">
            <v>0</v>
          </cell>
          <cell r="J462">
            <v>0</v>
          </cell>
          <cell r="K462">
            <v>0.3</v>
          </cell>
          <cell r="L462">
            <v>0</v>
          </cell>
          <cell r="M462">
            <v>0.3</v>
          </cell>
          <cell r="N462">
            <v>0</v>
          </cell>
          <cell r="O462">
            <v>0</v>
          </cell>
          <cell r="P462">
            <v>1</v>
          </cell>
          <cell r="Q462">
            <v>0.3</v>
          </cell>
          <cell r="R462">
            <v>0</v>
          </cell>
          <cell r="S462" t="str">
            <v xml:space="preserve"> </v>
          </cell>
          <cell r="AE462">
            <v>20</v>
          </cell>
          <cell r="AF462" t="str">
            <v xml:space="preserve">Non-Affil (Public) w/Global Rating D (in/near default) </v>
          </cell>
          <cell r="AJ462">
            <v>0</v>
          </cell>
          <cell r="AL462">
            <v>0</v>
          </cell>
          <cell r="AN462">
            <v>0</v>
          </cell>
          <cell r="AP462">
            <v>0</v>
          </cell>
          <cell r="AR462">
            <v>0</v>
          </cell>
          <cell r="AT462">
            <v>0</v>
          </cell>
          <cell r="AV462">
            <v>0</v>
          </cell>
          <cell r="AX462">
            <v>0</v>
          </cell>
          <cell r="AZ462">
            <v>0</v>
          </cell>
          <cell r="BB462">
            <v>0</v>
          </cell>
        </row>
        <row r="463">
          <cell r="B463">
            <v>21</v>
          </cell>
          <cell r="C463" t="str">
            <v>Non-Affiliated (Private)</v>
          </cell>
          <cell r="G463">
            <v>0</v>
          </cell>
          <cell r="H463">
            <v>0</v>
          </cell>
          <cell r="I463">
            <v>0</v>
          </cell>
          <cell r="J463">
            <v>0</v>
          </cell>
          <cell r="K463">
            <v>1</v>
          </cell>
          <cell r="L463">
            <v>0</v>
          </cell>
          <cell r="M463">
            <v>1</v>
          </cell>
          <cell r="N463">
            <v>0</v>
          </cell>
          <cell r="O463">
            <v>0</v>
          </cell>
          <cell r="P463">
            <v>1</v>
          </cell>
          <cell r="Q463">
            <v>1</v>
          </cell>
          <cell r="R463">
            <v>0</v>
          </cell>
          <cell r="S463" t="str">
            <v xml:space="preserve"> </v>
          </cell>
          <cell r="AE463">
            <v>21</v>
          </cell>
          <cell r="AF463" t="str">
            <v>Non-Affiliated (Private)</v>
          </cell>
          <cell r="AJ463">
            <v>0</v>
          </cell>
          <cell r="AL463">
            <v>0</v>
          </cell>
          <cell r="AN463">
            <v>0</v>
          </cell>
          <cell r="AP463">
            <v>0</v>
          </cell>
          <cell r="AR463">
            <v>0</v>
          </cell>
          <cell r="AT463">
            <v>0</v>
          </cell>
          <cell r="AV463">
            <v>0</v>
          </cell>
          <cell r="AX463">
            <v>0</v>
          </cell>
          <cell r="AZ463">
            <v>0</v>
          </cell>
          <cell r="BB463">
            <v>0</v>
          </cell>
        </row>
        <row r="464">
          <cell r="B464">
            <v>22</v>
          </cell>
          <cell r="C464" t="str">
            <v>Affiliated (Public)</v>
          </cell>
          <cell r="G464">
            <v>0</v>
          </cell>
          <cell r="H464">
            <v>0</v>
          </cell>
          <cell r="I464">
            <v>0</v>
          </cell>
          <cell r="J464">
            <v>0</v>
          </cell>
          <cell r="K464">
            <v>0.15</v>
          </cell>
          <cell r="L464">
            <v>0</v>
          </cell>
          <cell r="M464">
            <v>0.15</v>
          </cell>
          <cell r="N464">
            <v>0</v>
          </cell>
          <cell r="O464">
            <v>0</v>
          </cell>
          <cell r="P464">
            <v>1</v>
          </cell>
          <cell r="Q464">
            <v>0.15</v>
          </cell>
          <cell r="R464">
            <v>0</v>
          </cell>
          <cell r="S464" t="str">
            <v xml:space="preserve"> </v>
          </cell>
          <cell r="AE464">
            <v>22</v>
          </cell>
          <cell r="AF464" t="str">
            <v>Affiliated (Public)</v>
          </cell>
          <cell r="AJ464">
            <v>0</v>
          </cell>
          <cell r="AL464">
            <v>0</v>
          </cell>
          <cell r="AN464">
            <v>0</v>
          </cell>
          <cell r="AP464">
            <v>0</v>
          </cell>
          <cell r="AR464">
            <v>0</v>
          </cell>
          <cell r="AT464">
            <v>0</v>
          </cell>
          <cell r="AV464">
            <v>0</v>
          </cell>
          <cell r="AX464">
            <v>0</v>
          </cell>
          <cell r="AZ464">
            <v>0</v>
          </cell>
          <cell r="BB464">
            <v>0</v>
          </cell>
        </row>
        <row r="465">
          <cell r="B465">
            <v>23</v>
          </cell>
          <cell r="C465" t="str">
            <v>Affiliated (Private)</v>
          </cell>
          <cell r="G465">
            <v>0</v>
          </cell>
          <cell r="H465">
            <v>0</v>
          </cell>
          <cell r="I465">
            <v>0</v>
          </cell>
          <cell r="J465">
            <v>0</v>
          </cell>
          <cell r="K465">
            <v>1</v>
          </cell>
          <cell r="L465">
            <v>0</v>
          </cell>
          <cell r="M465">
            <v>1</v>
          </cell>
          <cell r="N465">
            <v>0</v>
          </cell>
          <cell r="O465">
            <v>0</v>
          </cell>
          <cell r="P465">
            <v>1</v>
          </cell>
          <cell r="Q465">
            <v>1</v>
          </cell>
          <cell r="R465">
            <v>0</v>
          </cell>
          <cell r="S465" t="str">
            <v xml:space="preserve"> </v>
          </cell>
          <cell r="AE465">
            <v>23</v>
          </cell>
          <cell r="AF465" t="str">
            <v>Affiliated (Private)</v>
          </cell>
          <cell r="AJ465">
            <v>0</v>
          </cell>
          <cell r="AL465">
            <v>0</v>
          </cell>
          <cell r="AN465">
            <v>0</v>
          </cell>
          <cell r="AP465">
            <v>0</v>
          </cell>
          <cell r="AR465">
            <v>0</v>
          </cell>
          <cell r="AT465">
            <v>0</v>
          </cell>
          <cell r="AV465">
            <v>0</v>
          </cell>
          <cell r="AX465">
            <v>0</v>
          </cell>
          <cell r="AZ465">
            <v>0</v>
          </cell>
          <cell r="BB465">
            <v>0</v>
          </cell>
        </row>
        <row r="466">
          <cell r="B466">
            <v>24</v>
          </cell>
          <cell r="E466" t="str">
            <v>Total Preferred Stocks</v>
          </cell>
          <cell r="G466">
            <v>0</v>
          </cell>
          <cell r="H466">
            <v>0</v>
          </cell>
          <cell r="I466">
            <v>0</v>
          </cell>
          <cell r="J466">
            <v>0</v>
          </cell>
          <cell r="K466">
            <v>0</v>
          </cell>
          <cell r="M466">
            <v>0</v>
          </cell>
          <cell r="Q466">
            <v>0</v>
          </cell>
          <cell r="R466">
            <v>0</v>
          </cell>
          <cell r="AE466">
            <v>24</v>
          </cell>
          <cell r="AF466" t="str">
            <v>Total Preferred Stocks</v>
          </cell>
          <cell r="AH466" t="str">
            <v>Total Preferred Stocks</v>
          </cell>
          <cell r="AJ466">
            <v>0</v>
          </cell>
          <cell r="AL466">
            <v>0</v>
          </cell>
          <cell r="AN466">
            <v>0</v>
          </cell>
          <cell r="AP466">
            <v>0</v>
          </cell>
          <cell r="AR466">
            <v>0</v>
          </cell>
          <cell r="AT466">
            <v>0</v>
          </cell>
          <cell r="AV466">
            <v>0</v>
          </cell>
          <cell r="AX466">
            <v>0</v>
          </cell>
          <cell r="AZ466">
            <v>0</v>
          </cell>
          <cell r="BB466">
            <v>0</v>
          </cell>
        </row>
        <row r="468">
          <cell r="B468" t="str">
            <v>Common Stocks at</v>
          </cell>
          <cell r="F468">
            <v>39813</v>
          </cell>
          <cell r="AE468" t="str">
            <v>Common Stocks:</v>
          </cell>
        </row>
        <row r="469">
          <cell r="B469">
            <v>25</v>
          </cell>
          <cell r="C469" t="str">
            <v>Non-Affiliated (Public)</v>
          </cell>
          <cell r="G469">
            <v>0</v>
          </cell>
          <cell r="H469">
            <v>0</v>
          </cell>
          <cell r="I469">
            <v>0</v>
          </cell>
          <cell r="J469">
            <v>0</v>
          </cell>
          <cell r="K469">
            <v>0.15</v>
          </cell>
          <cell r="L469">
            <v>0</v>
          </cell>
          <cell r="M469">
            <v>0.15</v>
          </cell>
          <cell r="N469">
            <v>0</v>
          </cell>
          <cell r="O469">
            <v>0</v>
          </cell>
          <cell r="P469">
            <v>1</v>
          </cell>
          <cell r="Q469">
            <v>0.15</v>
          </cell>
          <cell r="R469">
            <v>0</v>
          </cell>
          <cell r="S469" t="str">
            <v xml:space="preserve"> </v>
          </cell>
          <cell r="AE469">
            <v>25</v>
          </cell>
          <cell r="AF469" t="str">
            <v>Non-Affiliated (Public)</v>
          </cell>
          <cell r="AJ469">
            <v>0</v>
          </cell>
          <cell r="AL469">
            <v>0</v>
          </cell>
          <cell r="AN469">
            <v>0</v>
          </cell>
          <cell r="AP469">
            <v>0</v>
          </cell>
          <cell r="AR469">
            <v>0</v>
          </cell>
          <cell r="AT469">
            <v>0</v>
          </cell>
          <cell r="AV469">
            <v>0</v>
          </cell>
          <cell r="AX469">
            <v>0</v>
          </cell>
          <cell r="AZ469">
            <v>0</v>
          </cell>
          <cell r="BB469">
            <v>0</v>
          </cell>
        </row>
        <row r="470">
          <cell r="B470">
            <v>26</v>
          </cell>
          <cell r="C470" t="str">
            <v>Non-Affiliated (Private)</v>
          </cell>
          <cell r="G470">
            <v>0</v>
          </cell>
          <cell r="H470">
            <v>0</v>
          </cell>
          <cell r="I470">
            <v>0</v>
          </cell>
          <cell r="J470">
            <v>0</v>
          </cell>
          <cell r="K470">
            <v>1</v>
          </cell>
          <cell r="L470">
            <v>0</v>
          </cell>
          <cell r="M470">
            <v>1</v>
          </cell>
          <cell r="N470">
            <v>0</v>
          </cell>
          <cell r="O470">
            <v>0</v>
          </cell>
          <cell r="P470">
            <v>1</v>
          </cell>
          <cell r="Q470">
            <v>1</v>
          </cell>
          <cell r="R470">
            <v>0</v>
          </cell>
          <cell r="S470" t="str">
            <v xml:space="preserve"> </v>
          </cell>
          <cell r="AE470">
            <v>26</v>
          </cell>
          <cell r="AF470" t="str">
            <v>Non-Affiliated (Private)</v>
          </cell>
          <cell r="AJ470">
            <v>0</v>
          </cell>
          <cell r="AL470">
            <v>0</v>
          </cell>
          <cell r="AN470">
            <v>0</v>
          </cell>
          <cell r="AP470">
            <v>0</v>
          </cell>
          <cell r="AR470">
            <v>0</v>
          </cell>
          <cell r="AT470">
            <v>0</v>
          </cell>
          <cell r="AV470">
            <v>0</v>
          </cell>
          <cell r="AX470">
            <v>0</v>
          </cell>
          <cell r="AZ470">
            <v>0</v>
          </cell>
          <cell r="BB470">
            <v>0</v>
          </cell>
        </row>
        <row r="471">
          <cell r="B471">
            <v>27</v>
          </cell>
          <cell r="C471" t="str">
            <v>Mutual Funds</v>
          </cell>
          <cell r="G471">
            <v>0</v>
          </cell>
          <cell r="H471">
            <v>0</v>
          </cell>
          <cell r="I471">
            <v>0</v>
          </cell>
          <cell r="J471">
            <v>0</v>
          </cell>
          <cell r="K471">
            <v>0.15</v>
          </cell>
          <cell r="L471">
            <v>0</v>
          </cell>
          <cell r="M471">
            <v>0.15</v>
          </cell>
          <cell r="N471">
            <v>0</v>
          </cell>
          <cell r="O471">
            <v>0</v>
          </cell>
          <cell r="P471">
            <v>1</v>
          </cell>
          <cell r="Q471">
            <v>0.15</v>
          </cell>
          <cell r="R471">
            <v>0</v>
          </cell>
          <cell r="S471" t="str">
            <v xml:space="preserve"> </v>
          </cell>
          <cell r="AE471">
            <v>27</v>
          </cell>
          <cell r="AF471" t="str">
            <v>Mutual Funds</v>
          </cell>
          <cell r="AJ471">
            <v>0</v>
          </cell>
          <cell r="AL471">
            <v>0</v>
          </cell>
          <cell r="AN471">
            <v>0</v>
          </cell>
          <cell r="AP471">
            <v>0</v>
          </cell>
          <cell r="AR471">
            <v>0</v>
          </cell>
          <cell r="AT471">
            <v>0</v>
          </cell>
          <cell r="AV471">
            <v>0</v>
          </cell>
          <cell r="AX471">
            <v>0</v>
          </cell>
          <cell r="AZ471">
            <v>0</v>
          </cell>
          <cell r="BB471">
            <v>0</v>
          </cell>
        </row>
        <row r="472">
          <cell r="B472">
            <v>28</v>
          </cell>
          <cell r="C472" t="str">
            <v>Affiliated (Public)</v>
          </cell>
          <cell r="G472">
            <v>0</v>
          </cell>
          <cell r="H472">
            <v>0</v>
          </cell>
          <cell r="I472">
            <v>0</v>
          </cell>
          <cell r="J472">
            <v>0</v>
          </cell>
          <cell r="K472">
            <v>0.15</v>
          </cell>
          <cell r="L472">
            <v>0</v>
          </cell>
          <cell r="M472">
            <v>0.15</v>
          </cell>
          <cell r="N472">
            <v>0</v>
          </cell>
          <cell r="O472">
            <v>0</v>
          </cell>
          <cell r="P472">
            <v>1</v>
          </cell>
          <cell r="Q472">
            <v>0.15</v>
          </cell>
          <cell r="R472">
            <v>0</v>
          </cell>
          <cell r="S472" t="str">
            <v xml:space="preserve"> </v>
          </cell>
          <cell r="AE472">
            <v>28</v>
          </cell>
          <cell r="AF472" t="str">
            <v>Affiliated (Public)</v>
          </cell>
          <cell r="AJ472">
            <v>0</v>
          </cell>
          <cell r="AL472">
            <v>0</v>
          </cell>
          <cell r="AN472">
            <v>0</v>
          </cell>
          <cell r="AP472">
            <v>0</v>
          </cell>
          <cell r="AR472">
            <v>0</v>
          </cell>
          <cell r="AT472">
            <v>0</v>
          </cell>
          <cell r="AV472">
            <v>0</v>
          </cell>
          <cell r="AX472">
            <v>0</v>
          </cell>
          <cell r="AZ472">
            <v>0</v>
          </cell>
          <cell r="BB472">
            <v>0</v>
          </cell>
        </row>
        <row r="473">
          <cell r="B473">
            <v>29</v>
          </cell>
          <cell r="C473" t="str">
            <v>Affiliated (Private)</v>
          </cell>
          <cell r="G473">
            <v>0</v>
          </cell>
          <cell r="H473">
            <v>0</v>
          </cell>
          <cell r="I473">
            <v>0</v>
          </cell>
          <cell r="J473">
            <v>0</v>
          </cell>
          <cell r="K473">
            <v>1</v>
          </cell>
          <cell r="L473">
            <v>0</v>
          </cell>
          <cell r="M473">
            <v>1</v>
          </cell>
          <cell r="N473">
            <v>0</v>
          </cell>
          <cell r="O473">
            <v>0</v>
          </cell>
          <cell r="P473">
            <v>1</v>
          </cell>
          <cell r="Q473">
            <v>1</v>
          </cell>
          <cell r="R473">
            <v>0</v>
          </cell>
          <cell r="S473" t="str">
            <v xml:space="preserve"> </v>
          </cell>
          <cell r="AE473">
            <v>29</v>
          </cell>
          <cell r="AF473" t="str">
            <v>Affiliated (Private)</v>
          </cell>
          <cell r="AJ473">
            <v>0</v>
          </cell>
          <cell r="AL473">
            <v>0</v>
          </cell>
          <cell r="AN473">
            <v>0</v>
          </cell>
          <cell r="AP473">
            <v>0</v>
          </cell>
          <cell r="AR473">
            <v>0</v>
          </cell>
          <cell r="AT473">
            <v>0</v>
          </cell>
          <cell r="AV473">
            <v>0</v>
          </cell>
          <cell r="AX473">
            <v>0</v>
          </cell>
          <cell r="AZ473">
            <v>0</v>
          </cell>
          <cell r="BB473">
            <v>0</v>
          </cell>
        </row>
        <row r="474">
          <cell r="B474">
            <v>30</v>
          </cell>
          <cell r="E474" t="str">
            <v>Total Common Stocks</v>
          </cell>
          <cell r="G474">
            <v>0</v>
          </cell>
          <cell r="H474">
            <v>0</v>
          </cell>
          <cell r="I474">
            <v>0</v>
          </cell>
          <cell r="J474">
            <v>0</v>
          </cell>
          <cell r="K474">
            <v>0</v>
          </cell>
          <cell r="M474">
            <v>0</v>
          </cell>
          <cell r="Q474">
            <v>0</v>
          </cell>
          <cell r="R474">
            <v>0</v>
          </cell>
          <cell r="AE474">
            <v>30</v>
          </cell>
          <cell r="AF474" t="str">
            <v>Total Common Stocks</v>
          </cell>
          <cell r="AH474" t="str">
            <v>Total Common Stocks</v>
          </cell>
          <cell r="AJ474">
            <v>0</v>
          </cell>
          <cell r="AL474">
            <v>0</v>
          </cell>
          <cell r="AN474">
            <v>0</v>
          </cell>
          <cell r="AP474">
            <v>0</v>
          </cell>
          <cell r="AR474">
            <v>0</v>
          </cell>
          <cell r="AT474">
            <v>0</v>
          </cell>
          <cell r="AV474">
            <v>0</v>
          </cell>
          <cell r="AX474">
            <v>0</v>
          </cell>
          <cell r="AZ474">
            <v>0</v>
          </cell>
          <cell r="BB474">
            <v>0</v>
          </cell>
        </row>
        <row r="477">
          <cell r="B477">
            <v>31</v>
          </cell>
          <cell r="C477" t="str">
            <v>Mortgage Loans at</v>
          </cell>
          <cell r="F477">
            <v>39813</v>
          </cell>
          <cell r="G477">
            <v>0</v>
          </cell>
          <cell r="H477">
            <v>0</v>
          </cell>
          <cell r="I477">
            <v>0</v>
          </cell>
          <cell r="J477">
            <v>0</v>
          </cell>
          <cell r="K477">
            <v>0.05</v>
          </cell>
          <cell r="L477">
            <v>0</v>
          </cell>
          <cell r="M477">
            <v>0.05</v>
          </cell>
          <cell r="N477">
            <v>0</v>
          </cell>
          <cell r="O477">
            <v>0</v>
          </cell>
          <cell r="P477">
            <v>1</v>
          </cell>
          <cell r="Q477">
            <v>0.05</v>
          </cell>
          <cell r="R477">
            <v>0</v>
          </cell>
          <cell r="S477" t="str">
            <v xml:space="preserve"> </v>
          </cell>
          <cell r="AE477">
            <v>31</v>
          </cell>
          <cell r="AF477" t="str">
            <v>Mortgage Loans:</v>
          </cell>
          <cell r="AJ477">
            <v>0</v>
          </cell>
          <cell r="AL477">
            <v>0</v>
          </cell>
          <cell r="AN477">
            <v>0</v>
          </cell>
          <cell r="AP477">
            <v>0</v>
          </cell>
          <cell r="AR477">
            <v>0</v>
          </cell>
          <cell r="AT477">
            <v>0</v>
          </cell>
          <cell r="AV477">
            <v>0</v>
          </cell>
          <cell r="AX477">
            <v>0</v>
          </cell>
          <cell r="AZ477">
            <v>0</v>
          </cell>
          <cell r="BB477">
            <v>0</v>
          </cell>
        </row>
        <row r="480">
          <cell r="B480" t="str">
            <v>Real Estate at</v>
          </cell>
          <cell r="F480">
            <v>39813</v>
          </cell>
          <cell r="AE480" t="str">
            <v>Real Estate:</v>
          </cell>
        </row>
        <row r="481">
          <cell r="B481">
            <v>32</v>
          </cell>
          <cell r="C481" t="str">
            <v>Company-Occupied (net of encumbrances)</v>
          </cell>
          <cell r="G481">
            <v>0</v>
          </cell>
          <cell r="H481">
            <v>0</v>
          </cell>
          <cell r="I481">
            <v>0</v>
          </cell>
          <cell r="J481">
            <v>0</v>
          </cell>
          <cell r="K481">
            <v>0.1</v>
          </cell>
          <cell r="L481">
            <v>0</v>
          </cell>
          <cell r="M481">
            <v>0.1</v>
          </cell>
          <cell r="N481">
            <v>0</v>
          </cell>
          <cell r="O481">
            <v>0</v>
          </cell>
          <cell r="P481">
            <v>1</v>
          </cell>
          <cell r="Q481">
            <v>0.1</v>
          </cell>
          <cell r="R481">
            <v>0</v>
          </cell>
          <cell r="S481" t="str">
            <v xml:space="preserve"> </v>
          </cell>
          <cell r="AE481">
            <v>32</v>
          </cell>
          <cell r="AF481" t="str">
            <v>Company-Occupied (net of encumbrances)</v>
          </cell>
          <cell r="AJ481">
            <v>0</v>
          </cell>
          <cell r="AL481">
            <v>0</v>
          </cell>
          <cell r="AN481">
            <v>0</v>
          </cell>
          <cell r="AP481">
            <v>0</v>
          </cell>
          <cell r="AR481">
            <v>0</v>
          </cell>
          <cell r="AT481">
            <v>0</v>
          </cell>
          <cell r="AV481">
            <v>0</v>
          </cell>
          <cell r="AX481">
            <v>0</v>
          </cell>
          <cell r="AZ481">
            <v>0</v>
          </cell>
          <cell r="BB481">
            <v>0</v>
          </cell>
        </row>
        <row r="482">
          <cell r="B482">
            <v>33</v>
          </cell>
          <cell r="D482" t="str">
            <v>Encumbrances</v>
          </cell>
          <cell r="G482">
            <v>0</v>
          </cell>
          <cell r="H482">
            <v>0</v>
          </cell>
          <cell r="I482">
            <v>0</v>
          </cell>
          <cell r="J482">
            <v>0</v>
          </cell>
          <cell r="K482">
            <v>0.1</v>
          </cell>
          <cell r="L482">
            <v>0</v>
          </cell>
          <cell r="M482">
            <v>0.1</v>
          </cell>
          <cell r="N482">
            <v>0</v>
          </cell>
          <cell r="O482">
            <v>0</v>
          </cell>
          <cell r="P482">
            <v>1</v>
          </cell>
          <cell r="Q482">
            <v>0.1</v>
          </cell>
          <cell r="R482">
            <v>0</v>
          </cell>
          <cell r="S482" t="str">
            <v xml:space="preserve"> </v>
          </cell>
          <cell r="AE482">
            <v>33</v>
          </cell>
          <cell r="AG482" t="str">
            <v>Encumbrances</v>
          </cell>
          <cell r="AJ482">
            <v>0</v>
          </cell>
          <cell r="AL482">
            <v>0</v>
          </cell>
          <cell r="AN482">
            <v>0</v>
          </cell>
          <cell r="AP482">
            <v>0</v>
          </cell>
          <cell r="AR482">
            <v>0</v>
          </cell>
          <cell r="AT482">
            <v>0</v>
          </cell>
          <cell r="AV482">
            <v>0</v>
          </cell>
          <cell r="AX482">
            <v>0</v>
          </cell>
          <cell r="AZ482">
            <v>0</v>
          </cell>
          <cell r="BB482">
            <v>0</v>
          </cell>
        </row>
        <row r="483">
          <cell r="B483">
            <v>34</v>
          </cell>
          <cell r="C483" t="str">
            <v>Investments (net of encumbrances)</v>
          </cell>
          <cell r="G483">
            <v>0</v>
          </cell>
          <cell r="H483">
            <v>0</v>
          </cell>
          <cell r="I483">
            <v>0</v>
          </cell>
          <cell r="J483">
            <v>0</v>
          </cell>
          <cell r="K483">
            <v>0.2</v>
          </cell>
          <cell r="L483">
            <v>0</v>
          </cell>
          <cell r="M483">
            <v>0.2</v>
          </cell>
          <cell r="N483">
            <v>0</v>
          </cell>
          <cell r="O483">
            <v>0</v>
          </cell>
          <cell r="P483">
            <v>1</v>
          </cell>
          <cell r="Q483">
            <v>0.2</v>
          </cell>
          <cell r="R483">
            <v>0</v>
          </cell>
          <cell r="S483" t="str">
            <v xml:space="preserve"> </v>
          </cell>
          <cell r="AE483">
            <v>34</v>
          </cell>
          <cell r="AF483" t="str">
            <v>Investments (net of encumbrances)</v>
          </cell>
          <cell r="AJ483">
            <v>0</v>
          </cell>
          <cell r="AL483">
            <v>0</v>
          </cell>
          <cell r="AN483">
            <v>0</v>
          </cell>
          <cell r="AP483">
            <v>0</v>
          </cell>
          <cell r="AR483">
            <v>0</v>
          </cell>
          <cell r="AT483">
            <v>0</v>
          </cell>
          <cell r="AV483">
            <v>0</v>
          </cell>
          <cell r="AX483">
            <v>0</v>
          </cell>
          <cell r="AZ483">
            <v>0</v>
          </cell>
          <cell r="BB483">
            <v>0</v>
          </cell>
        </row>
        <row r="484">
          <cell r="B484">
            <v>35</v>
          </cell>
          <cell r="D484" t="str">
            <v>Encumbrances</v>
          </cell>
          <cell r="G484">
            <v>0</v>
          </cell>
          <cell r="H484">
            <v>0</v>
          </cell>
          <cell r="I484">
            <v>0</v>
          </cell>
          <cell r="J484">
            <v>0</v>
          </cell>
          <cell r="K484">
            <v>0.2</v>
          </cell>
          <cell r="L484">
            <v>0</v>
          </cell>
          <cell r="M484">
            <v>0.2</v>
          </cell>
          <cell r="N484">
            <v>0</v>
          </cell>
          <cell r="O484">
            <v>0</v>
          </cell>
          <cell r="P484">
            <v>1</v>
          </cell>
          <cell r="Q484">
            <v>0.2</v>
          </cell>
          <cell r="R484">
            <v>0</v>
          </cell>
          <cell r="S484" t="str">
            <v xml:space="preserve"> </v>
          </cell>
          <cell r="AE484">
            <v>35</v>
          </cell>
          <cell r="AG484" t="str">
            <v>Encumbrances</v>
          </cell>
          <cell r="AJ484">
            <v>0</v>
          </cell>
          <cell r="AL484">
            <v>0</v>
          </cell>
          <cell r="AN484">
            <v>0</v>
          </cell>
          <cell r="AP484">
            <v>0</v>
          </cell>
          <cell r="AR484">
            <v>0</v>
          </cell>
          <cell r="AT484">
            <v>0</v>
          </cell>
          <cell r="AV484">
            <v>0</v>
          </cell>
          <cell r="AX484">
            <v>0</v>
          </cell>
          <cell r="AZ484">
            <v>0</v>
          </cell>
          <cell r="BB484">
            <v>0</v>
          </cell>
        </row>
        <row r="485">
          <cell r="B485">
            <v>36</v>
          </cell>
          <cell r="E485" t="str">
            <v>Total Real Estate</v>
          </cell>
          <cell r="G485">
            <v>0</v>
          </cell>
          <cell r="H485">
            <v>0</v>
          </cell>
          <cell r="I485">
            <v>0</v>
          </cell>
          <cell r="J485">
            <v>0</v>
          </cell>
          <cell r="K485">
            <v>0</v>
          </cell>
          <cell r="M485">
            <v>0</v>
          </cell>
          <cell r="Q485">
            <v>0</v>
          </cell>
          <cell r="R485">
            <v>0</v>
          </cell>
          <cell r="AE485">
            <v>36</v>
          </cell>
          <cell r="AF485" t="str">
            <v>Total Real Estate</v>
          </cell>
          <cell r="AH485" t="str">
            <v>Total Real Estate</v>
          </cell>
          <cell r="AJ485">
            <v>0</v>
          </cell>
          <cell r="AL485">
            <v>0</v>
          </cell>
          <cell r="AN485">
            <v>0</v>
          </cell>
          <cell r="AP485">
            <v>0</v>
          </cell>
          <cell r="AR485">
            <v>0</v>
          </cell>
          <cell r="AT485">
            <v>0</v>
          </cell>
          <cell r="AV485">
            <v>0</v>
          </cell>
          <cell r="AX485">
            <v>0</v>
          </cell>
          <cell r="AZ485">
            <v>0</v>
          </cell>
          <cell r="BB485">
            <v>0</v>
          </cell>
        </row>
        <row r="487">
          <cell r="B487" t="str">
            <v>Other Assets at</v>
          </cell>
          <cell r="F487">
            <v>39813</v>
          </cell>
          <cell r="AE487" t="str">
            <v>Other Assets:</v>
          </cell>
        </row>
        <row r="488">
          <cell r="B488">
            <v>37</v>
          </cell>
          <cell r="C488" t="str">
            <v>Other Loans</v>
          </cell>
          <cell r="G488">
            <v>0</v>
          </cell>
          <cell r="H488">
            <v>0</v>
          </cell>
          <cell r="I488">
            <v>0</v>
          </cell>
          <cell r="J488">
            <v>0</v>
          </cell>
          <cell r="K488">
            <v>0.05</v>
          </cell>
          <cell r="L488">
            <v>0</v>
          </cell>
          <cell r="M488">
            <v>0.05</v>
          </cell>
          <cell r="N488">
            <v>0</v>
          </cell>
          <cell r="O488">
            <v>0</v>
          </cell>
          <cell r="P488">
            <v>1</v>
          </cell>
          <cell r="Q488">
            <v>0.05</v>
          </cell>
          <cell r="R488">
            <v>0</v>
          </cell>
          <cell r="S488" t="str">
            <v xml:space="preserve"> </v>
          </cell>
          <cell r="AE488">
            <v>37</v>
          </cell>
          <cell r="AF488" t="str">
            <v>Other Loans</v>
          </cell>
          <cell r="AJ488">
            <v>0</v>
          </cell>
          <cell r="AL488">
            <v>0</v>
          </cell>
          <cell r="AN488">
            <v>0</v>
          </cell>
          <cell r="AP488">
            <v>0</v>
          </cell>
          <cell r="AR488">
            <v>0</v>
          </cell>
          <cell r="AT488">
            <v>0</v>
          </cell>
          <cell r="AV488">
            <v>0</v>
          </cell>
          <cell r="AX488">
            <v>0</v>
          </cell>
          <cell r="AZ488">
            <v>0</v>
          </cell>
          <cell r="BB488">
            <v>0</v>
          </cell>
        </row>
        <row r="489">
          <cell r="B489">
            <v>38</v>
          </cell>
          <cell r="C489" t="str">
            <v>Cash &amp; Cash Equivalents</v>
          </cell>
          <cell r="G489">
            <v>0</v>
          </cell>
          <cell r="H489">
            <v>0</v>
          </cell>
          <cell r="I489">
            <v>0</v>
          </cell>
          <cell r="J489">
            <v>0</v>
          </cell>
          <cell r="K489">
            <v>3.0000000000000001E-3</v>
          </cell>
          <cell r="L489">
            <v>0</v>
          </cell>
          <cell r="M489">
            <v>3.0000000000000001E-3</v>
          </cell>
          <cell r="N489">
            <v>0</v>
          </cell>
          <cell r="O489">
            <v>0</v>
          </cell>
          <cell r="P489">
            <v>1</v>
          </cell>
          <cell r="Q489">
            <v>3.0000000000000001E-3</v>
          </cell>
          <cell r="R489">
            <v>0</v>
          </cell>
          <cell r="S489" t="str">
            <v xml:space="preserve"> </v>
          </cell>
          <cell r="AE489">
            <v>38</v>
          </cell>
          <cell r="AF489" t="str">
            <v>Cash &amp; Cash Equivalents</v>
          </cell>
          <cell r="AJ489">
            <v>0</v>
          </cell>
          <cell r="AL489">
            <v>0</v>
          </cell>
          <cell r="AN489">
            <v>0</v>
          </cell>
          <cell r="AP489">
            <v>0</v>
          </cell>
          <cell r="AR489">
            <v>0</v>
          </cell>
          <cell r="AT489">
            <v>0</v>
          </cell>
          <cell r="AV489">
            <v>0</v>
          </cell>
          <cell r="AX489">
            <v>0</v>
          </cell>
          <cell r="AZ489">
            <v>0</v>
          </cell>
          <cell r="BB489">
            <v>0</v>
          </cell>
        </row>
        <row r="490">
          <cell r="B490">
            <v>39</v>
          </cell>
          <cell r="C490" t="str">
            <v>Short-Term Investments</v>
          </cell>
          <cell r="G490">
            <v>0</v>
          </cell>
          <cell r="H490">
            <v>0</v>
          </cell>
          <cell r="I490">
            <v>0</v>
          </cell>
          <cell r="J490">
            <v>0</v>
          </cell>
          <cell r="K490">
            <v>0.01</v>
          </cell>
          <cell r="L490">
            <v>0</v>
          </cell>
          <cell r="M490">
            <v>0.01</v>
          </cell>
          <cell r="N490">
            <v>0</v>
          </cell>
          <cell r="O490">
            <v>0</v>
          </cell>
          <cell r="P490">
            <v>1</v>
          </cell>
          <cell r="Q490">
            <v>0.01</v>
          </cell>
          <cell r="R490">
            <v>0</v>
          </cell>
          <cell r="S490" t="str">
            <v xml:space="preserve"> </v>
          </cell>
          <cell r="AE490">
            <v>39</v>
          </cell>
          <cell r="AF490" t="str">
            <v>Short-Term Investments</v>
          </cell>
          <cell r="AJ490">
            <v>0</v>
          </cell>
          <cell r="AL490">
            <v>0</v>
          </cell>
          <cell r="AN490">
            <v>0</v>
          </cell>
          <cell r="AP490">
            <v>0</v>
          </cell>
          <cell r="AR490">
            <v>0</v>
          </cell>
          <cell r="AT490">
            <v>0</v>
          </cell>
          <cell r="AV490">
            <v>0</v>
          </cell>
          <cell r="AX490">
            <v>0</v>
          </cell>
          <cell r="AZ490">
            <v>0</v>
          </cell>
          <cell r="BB490">
            <v>0</v>
          </cell>
        </row>
        <row r="491">
          <cell r="B491">
            <v>40</v>
          </cell>
          <cell r="C491" t="str">
            <v>Other Investments</v>
          </cell>
          <cell r="G491">
            <v>0</v>
          </cell>
          <cell r="H491">
            <v>0</v>
          </cell>
          <cell r="I491">
            <v>0</v>
          </cell>
          <cell r="J491">
            <v>0</v>
          </cell>
          <cell r="K491">
            <v>0.2</v>
          </cell>
          <cell r="L491">
            <v>0</v>
          </cell>
          <cell r="M491">
            <v>0.2</v>
          </cell>
          <cell r="N491">
            <v>0</v>
          </cell>
          <cell r="O491">
            <v>0</v>
          </cell>
          <cell r="P491">
            <v>1</v>
          </cell>
          <cell r="Q491">
            <v>0.2</v>
          </cell>
          <cell r="R491">
            <v>0</v>
          </cell>
          <cell r="S491" t="str">
            <v xml:space="preserve"> </v>
          </cell>
          <cell r="AE491">
            <v>40</v>
          </cell>
          <cell r="AF491" t="str">
            <v>Other Investments</v>
          </cell>
          <cell r="AJ491">
            <v>0</v>
          </cell>
          <cell r="AL491">
            <v>0</v>
          </cell>
          <cell r="AN491">
            <v>0</v>
          </cell>
          <cell r="AP491">
            <v>0</v>
          </cell>
          <cell r="AR491">
            <v>0</v>
          </cell>
          <cell r="AT491">
            <v>0</v>
          </cell>
          <cell r="AV491">
            <v>0</v>
          </cell>
          <cell r="AX491">
            <v>0</v>
          </cell>
          <cell r="AZ491">
            <v>0</v>
          </cell>
          <cell r="BB491">
            <v>0</v>
          </cell>
        </row>
        <row r="492">
          <cell r="B492">
            <v>41</v>
          </cell>
          <cell r="C492" t="str">
            <v>Other Tangible Assets</v>
          </cell>
          <cell r="G492">
            <v>0</v>
          </cell>
          <cell r="H492">
            <v>0</v>
          </cell>
          <cell r="I492">
            <v>0</v>
          </cell>
          <cell r="J492">
            <v>0</v>
          </cell>
          <cell r="K492">
            <v>0.2</v>
          </cell>
          <cell r="L492">
            <v>0</v>
          </cell>
          <cell r="M492">
            <v>0.2</v>
          </cell>
          <cell r="N492">
            <v>0</v>
          </cell>
          <cell r="O492">
            <v>0</v>
          </cell>
          <cell r="P492">
            <v>1</v>
          </cell>
          <cell r="Q492">
            <v>0.2</v>
          </cell>
          <cell r="R492">
            <v>0</v>
          </cell>
          <cell r="S492" t="str">
            <v xml:space="preserve"> </v>
          </cell>
          <cell r="AE492">
            <v>41</v>
          </cell>
          <cell r="AF492" t="str">
            <v>Other Tangible Assets</v>
          </cell>
          <cell r="AJ492">
            <v>0</v>
          </cell>
          <cell r="AL492">
            <v>0</v>
          </cell>
          <cell r="AN492">
            <v>0</v>
          </cell>
          <cell r="AP492">
            <v>0</v>
          </cell>
          <cell r="AR492">
            <v>0</v>
          </cell>
          <cell r="AT492">
            <v>0</v>
          </cell>
          <cell r="AV492">
            <v>0</v>
          </cell>
          <cell r="AX492">
            <v>0</v>
          </cell>
          <cell r="AZ492">
            <v>0</v>
          </cell>
          <cell r="BB492">
            <v>0</v>
          </cell>
        </row>
        <row r="493">
          <cell r="B493">
            <v>42</v>
          </cell>
          <cell r="C493" t="str">
            <v>Other</v>
          </cell>
          <cell r="G493">
            <v>0</v>
          </cell>
          <cell r="H493">
            <v>0</v>
          </cell>
          <cell r="I493">
            <v>0</v>
          </cell>
          <cell r="J493">
            <v>0</v>
          </cell>
          <cell r="K493">
            <v>1</v>
          </cell>
          <cell r="L493">
            <v>0</v>
          </cell>
          <cell r="M493">
            <v>1</v>
          </cell>
          <cell r="N493">
            <v>0</v>
          </cell>
          <cell r="O493">
            <v>0</v>
          </cell>
          <cell r="P493">
            <v>1</v>
          </cell>
          <cell r="Q493">
            <v>1</v>
          </cell>
          <cell r="R493">
            <v>0</v>
          </cell>
          <cell r="S493" t="str">
            <v xml:space="preserve"> </v>
          </cell>
          <cell r="AE493">
            <v>42</v>
          </cell>
          <cell r="AF493" t="str">
            <v>Other</v>
          </cell>
          <cell r="AJ493">
            <v>0</v>
          </cell>
          <cell r="AL493">
            <v>0</v>
          </cell>
          <cell r="AN493">
            <v>0</v>
          </cell>
          <cell r="AP493">
            <v>0</v>
          </cell>
          <cell r="AR493">
            <v>0</v>
          </cell>
          <cell r="AT493">
            <v>0</v>
          </cell>
          <cell r="AV493">
            <v>0</v>
          </cell>
          <cell r="AX493">
            <v>0</v>
          </cell>
          <cell r="AZ493">
            <v>0</v>
          </cell>
          <cell r="BB493">
            <v>0</v>
          </cell>
        </row>
        <row r="495">
          <cell r="B495">
            <v>43</v>
          </cell>
          <cell r="C495" t="str">
            <v>Sub-Totals</v>
          </cell>
          <cell r="G495">
            <v>0</v>
          </cell>
          <cell r="H495">
            <v>0</v>
          </cell>
          <cell r="I495">
            <v>0</v>
          </cell>
          <cell r="J495">
            <v>0</v>
          </cell>
          <cell r="K495">
            <v>0</v>
          </cell>
          <cell r="M495">
            <v>0</v>
          </cell>
          <cell r="Q495">
            <v>0</v>
          </cell>
          <cell r="R495">
            <v>0</v>
          </cell>
          <cell r="S495" t="str">
            <v xml:space="preserve"> </v>
          </cell>
          <cell r="AE495">
            <v>43</v>
          </cell>
          <cell r="AF495" t="str">
            <v>Sub-Totals</v>
          </cell>
          <cell r="AJ495">
            <v>0</v>
          </cell>
          <cell r="AL495">
            <v>0</v>
          </cell>
          <cell r="AN495">
            <v>0</v>
          </cell>
          <cell r="AP495">
            <v>0</v>
          </cell>
          <cell r="AR495">
            <v>0</v>
          </cell>
          <cell r="AT495">
            <v>0</v>
          </cell>
          <cell r="AV495">
            <v>0</v>
          </cell>
          <cell r="AX495">
            <v>0</v>
          </cell>
          <cell r="AZ495">
            <v>0</v>
          </cell>
          <cell r="BB495">
            <v>0</v>
          </cell>
        </row>
        <row r="497">
          <cell r="B497">
            <v>44</v>
          </cell>
          <cell r="C497" t="str">
            <v>Multiply: Spread of Risk Factor</v>
          </cell>
          <cell r="K497">
            <v>1.5</v>
          </cell>
          <cell r="L497">
            <v>0</v>
          </cell>
          <cell r="R497">
            <v>1.5</v>
          </cell>
          <cell r="S497" t="str">
            <v xml:space="preserve"> </v>
          </cell>
          <cell r="AE497">
            <v>44</v>
          </cell>
          <cell r="AF497" t="str">
            <v>Multiply: Spread of Risk Factor</v>
          </cell>
          <cell r="AT497">
            <v>1.5</v>
          </cell>
          <cell r="AV497">
            <v>1.5</v>
          </cell>
          <cell r="AX497">
            <v>1.5</v>
          </cell>
          <cell r="AZ497">
            <v>1.5</v>
          </cell>
          <cell r="BB497">
            <v>1.5</v>
          </cell>
        </row>
        <row r="498">
          <cell r="B498">
            <v>45</v>
          </cell>
          <cell r="C498" t="str">
            <v>Company Totals at</v>
          </cell>
          <cell r="F498">
            <v>39813</v>
          </cell>
          <cell r="G498">
            <v>0</v>
          </cell>
          <cell r="H498">
            <v>0</v>
          </cell>
          <cell r="I498">
            <v>0</v>
          </cell>
          <cell r="J498">
            <v>0</v>
          </cell>
          <cell r="K498">
            <v>0</v>
          </cell>
          <cell r="M498">
            <v>0</v>
          </cell>
          <cell r="Q498">
            <v>0</v>
          </cell>
          <cell r="R498">
            <v>0</v>
          </cell>
          <cell r="S498" t="str">
            <v xml:space="preserve"> = (B1) + (B2)</v>
          </cell>
          <cell r="AE498">
            <v>45</v>
          </cell>
          <cell r="AF498" t="str">
            <v>Company Totals:</v>
          </cell>
          <cell r="AJ498">
            <v>0</v>
          </cell>
          <cell r="AL498">
            <v>0</v>
          </cell>
          <cell r="AN498">
            <v>0</v>
          </cell>
          <cell r="AP498">
            <v>0</v>
          </cell>
          <cell r="AR498">
            <v>0</v>
          </cell>
          <cell r="AT498">
            <v>0</v>
          </cell>
          <cell r="AV498">
            <v>0</v>
          </cell>
          <cell r="AX498">
            <v>0</v>
          </cell>
          <cell r="AZ498">
            <v>0</v>
          </cell>
          <cell r="BB498">
            <v>0</v>
          </cell>
        </row>
        <row r="499">
          <cell r="N499" t="str">
            <v>Credit to Risk Factors above for:</v>
          </cell>
          <cell r="S499" t="str">
            <v xml:space="preserve">Note: For small insurers predominant in </v>
          </cell>
        </row>
        <row r="500">
          <cell r="B500">
            <v>46</v>
          </cell>
          <cell r="C500" t="str">
            <v>Deferred Acquisition Costs (Non/Life Only)</v>
          </cell>
          <cell r="G500">
            <v>0</v>
          </cell>
          <cell r="N500" t="str">
            <v>Unit Linked</v>
          </cell>
          <cell r="O500" t="str">
            <v>Participatory</v>
          </cell>
          <cell r="P500" t="str">
            <v>PC &amp; Protect.</v>
          </cell>
          <cell r="S500" t="str">
            <v xml:space="preserve">Life/Annuities, the reinsurance dependence </v>
          </cell>
          <cell r="AE500">
            <v>46</v>
          </cell>
          <cell r="AF500" t="str">
            <v>Deferred Acquisition Costs (Non/Life Only)</v>
          </cell>
          <cell r="AJ500">
            <v>0</v>
          </cell>
          <cell r="AL500">
            <v>0</v>
          </cell>
          <cell r="AN500">
            <v>0</v>
          </cell>
          <cell r="AP500">
            <v>0</v>
          </cell>
          <cell r="AR500">
            <v>0</v>
          </cell>
        </row>
        <row r="501">
          <cell r="B501">
            <v>47</v>
          </cell>
          <cell r="C501" t="str">
            <v>Deferred Acquisition Costs (Life Only)</v>
          </cell>
          <cell r="G501">
            <v>0</v>
          </cell>
          <cell r="J501">
            <v>0</v>
          </cell>
          <cell r="K501" t="str">
            <v>Invested Asset Base</v>
          </cell>
          <cell r="N501">
            <v>1</v>
          </cell>
          <cell r="O501">
            <v>0.5</v>
          </cell>
          <cell r="P501">
            <v>0</v>
          </cell>
          <cell r="Q501" t="str">
            <v>Baseline Credit</v>
          </cell>
          <cell r="S501" t="str">
            <v>factor should be increased in accordance</v>
          </cell>
          <cell r="AE501">
            <v>47</v>
          </cell>
          <cell r="AF501" t="str">
            <v>Deferred Acquisition Costs (Life Only)</v>
          </cell>
          <cell r="AJ501">
            <v>0</v>
          </cell>
          <cell r="AL501">
            <v>0</v>
          </cell>
          <cell r="AN501">
            <v>0</v>
          </cell>
          <cell r="AP501">
            <v>0</v>
          </cell>
          <cell r="AR501">
            <v>0</v>
          </cell>
        </row>
        <row r="502">
          <cell r="B502">
            <v>48</v>
          </cell>
          <cell r="N502">
            <v>1</v>
          </cell>
          <cell r="O502">
            <v>0.5</v>
          </cell>
          <cell r="P502">
            <v>0</v>
          </cell>
          <cell r="Q502" t="str">
            <v>Selected Credit</v>
          </cell>
          <cell r="S502" t="str">
            <v>with L/H spread of risk guidelines.</v>
          </cell>
          <cell r="AE502">
            <v>48</v>
          </cell>
          <cell r="AF502" t="str">
            <v>Invested Asset Base</v>
          </cell>
          <cell r="AJ502">
            <v>0</v>
          </cell>
          <cell r="AL502">
            <v>0</v>
          </cell>
          <cell r="AN502">
            <v>0</v>
          </cell>
          <cell r="AP502">
            <v>0</v>
          </cell>
          <cell r="AR502">
            <v>0</v>
          </cell>
        </row>
        <row r="503">
          <cell r="N503" t="str">
            <v>Unit Linked</v>
          </cell>
          <cell r="O503" t="str">
            <v>Participatory</v>
          </cell>
          <cell r="P503" t="str">
            <v>PC &amp; Protect.</v>
          </cell>
        </row>
        <row r="504">
          <cell r="B504">
            <v>49</v>
          </cell>
          <cell r="J504">
            <v>0</v>
          </cell>
          <cell r="K504" t="str">
            <v>Total Reserves (excludes separate acct)</v>
          </cell>
          <cell r="N504">
            <v>0</v>
          </cell>
          <cell r="O504">
            <v>0</v>
          </cell>
          <cell r="P504">
            <v>1</v>
          </cell>
          <cell r="Q504" t="str">
            <v>Baseline Allocation of Assets Based on Reserves.</v>
          </cell>
        </row>
        <row r="505">
          <cell r="B505">
            <v>50</v>
          </cell>
          <cell r="N505">
            <v>0</v>
          </cell>
          <cell r="O505">
            <v>0</v>
          </cell>
          <cell r="P505">
            <v>1</v>
          </cell>
          <cell r="Q505" t="str">
            <v>Selected Allocation of Assets to Product Type</v>
          </cell>
        </row>
        <row r="508">
          <cell r="B508" t="str">
            <v>Company:</v>
          </cell>
          <cell r="E508" t="str">
            <v>XYZ Sample</v>
          </cell>
          <cell r="I508" t="str">
            <v>Currency:</v>
          </cell>
          <cell r="J508" t="str">
            <v>US Dollars</v>
          </cell>
          <cell r="S508" t="str">
            <v xml:space="preserve">Page 10 </v>
          </cell>
        </row>
        <row r="509">
          <cell r="B509" t="str">
            <v>AMB #:</v>
          </cell>
          <cell r="E509" t="str">
            <v>99999</v>
          </cell>
          <cell r="I509" t="str">
            <v>Denomination:</v>
          </cell>
          <cell r="J509" t="str">
            <v>(000)s</v>
          </cell>
        </row>
        <row r="510">
          <cell r="B510" t="str">
            <v>Analyst:</v>
          </cell>
          <cell r="E510" t="str">
            <v xml:space="preserve"> </v>
          </cell>
        </row>
        <row r="511">
          <cell r="J511" t="str">
            <v>INVESTMENT RISK</v>
          </cell>
        </row>
        <row r="512">
          <cell r="J512">
            <v>40178</v>
          </cell>
        </row>
        <row r="513">
          <cell r="N513" t="str">
            <v>Percent</v>
          </cell>
          <cell r="O513" t="str">
            <v>Percent</v>
          </cell>
          <cell r="P513" t="str">
            <v>Percent</v>
          </cell>
        </row>
        <row r="514">
          <cell r="K514" t="str">
            <v>Baseline</v>
          </cell>
          <cell r="L514" t="str">
            <v>Adjustment</v>
          </cell>
          <cell r="M514" t="str">
            <v>Total</v>
          </cell>
          <cell r="N514" t="str">
            <v>of asset</v>
          </cell>
          <cell r="O514" t="str">
            <v>of asset</v>
          </cell>
          <cell r="P514" t="str">
            <v>of asset</v>
          </cell>
          <cell r="Q514" t="str">
            <v>Final</v>
          </cell>
        </row>
        <row r="515">
          <cell r="B515" t="str">
            <v xml:space="preserve">   Bonds at</v>
          </cell>
          <cell r="E515">
            <v>40178</v>
          </cell>
          <cell r="G515" t="str">
            <v>Statement Value</v>
          </cell>
          <cell r="H515" t="str">
            <v>Market Value</v>
          </cell>
          <cell r="I515" t="str">
            <v>Adjustment</v>
          </cell>
          <cell r="J515" t="str">
            <v>Total</v>
          </cell>
          <cell r="K515" t="str">
            <v>Asset Risk Factor (%)</v>
          </cell>
          <cell r="L515" t="str">
            <v>to Asset Risk Factor</v>
          </cell>
          <cell r="M515" t="str">
            <v>Asset Risk Factor</v>
          </cell>
          <cell r="N515" t="str">
            <v>dedicated to Unit Linked</v>
          </cell>
          <cell r="O515" t="str">
            <v>dedicated to Partici-patory</v>
          </cell>
          <cell r="P515" t="str">
            <v>dedicated to PC &amp; Protection</v>
          </cell>
          <cell r="Q515" t="str">
            <v>Asset Risk Factor</v>
          </cell>
          <cell r="R515" t="str">
            <v>Adjusted Required Capital</v>
          </cell>
          <cell r="S515" t="str">
            <v>Explanation of Adjustments</v>
          </cell>
        </row>
        <row r="516">
          <cell r="B516">
            <v>1</v>
          </cell>
          <cell r="C516" t="str">
            <v>Global Rating AAA</v>
          </cell>
          <cell r="G516">
            <v>0</v>
          </cell>
          <cell r="H516">
            <v>0</v>
          </cell>
          <cell r="I516">
            <v>0</v>
          </cell>
          <cell r="J516">
            <v>0</v>
          </cell>
          <cell r="K516">
            <v>2E-3</v>
          </cell>
          <cell r="L516">
            <v>0</v>
          </cell>
          <cell r="M516">
            <v>2E-3</v>
          </cell>
          <cell r="N516">
            <v>0</v>
          </cell>
          <cell r="O516">
            <v>0</v>
          </cell>
          <cell r="P516">
            <v>1</v>
          </cell>
          <cell r="Q516">
            <v>2E-3</v>
          </cell>
          <cell r="R516">
            <v>0</v>
          </cell>
          <cell r="S516" t="str">
            <v xml:space="preserve"> </v>
          </cell>
        </row>
        <row r="517">
          <cell r="B517">
            <v>2</v>
          </cell>
          <cell r="C517" t="str">
            <v>Global Rating AA+, AA, AA-</v>
          </cell>
          <cell r="G517">
            <v>0</v>
          </cell>
          <cell r="H517">
            <v>0</v>
          </cell>
          <cell r="I517">
            <v>0</v>
          </cell>
          <cell r="J517">
            <v>0</v>
          </cell>
          <cell r="K517">
            <v>5.0000000000000001E-3</v>
          </cell>
          <cell r="L517">
            <v>0</v>
          </cell>
          <cell r="M517">
            <v>5.0000000000000001E-3</v>
          </cell>
          <cell r="N517">
            <v>0</v>
          </cell>
          <cell r="O517">
            <v>0</v>
          </cell>
          <cell r="P517">
            <v>1</v>
          </cell>
          <cell r="Q517">
            <v>5.0000000000000001E-3</v>
          </cell>
          <cell r="R517">
            <v>0</v>
          </cell>
          <cell r="S517" t="str">
            <v xml:space="preserve"> </v>
          </cell>
        </row>
        <row r="518">
          <cell r="B518">
            <v>3</v>
          </cell>
          <cell r="C518" t="str">
            <v>Global Rating A+, A, &amp; A-</v>
          </cell>
          <cell r="G518">
            <v>0</v>
          </cell>
          <cell r="H518">
            <v>0</v>
          </cell>
          <cell r="I518">
            <v>0</v>
          </cell>
          <cell r="J518">
            <v>0</v>
          </cell>
          <cell r="K518">
            <v>0.01</v>
          </cell>
          <cell r="L518">
            <v>0</v>
          </cell>
          <cell r="M518">
            <v>0.01</v>
          </cell>
          <cell r="N518">
            <v>0</v>
          </cell>
          <cell r="O518">
            <v>0</v>
          </cell>
          <cell r="P518">
            <v>1</v>
          </cell>
          <cell r="Q518">
            <v>0.01</v>
          </cell>
          <cell r="R518">
            <v>0</v>
          </cell>
          <cell r="S518" t="str">
            <v xml:space="preserve"> </v>
          </cell>
        </row>
        <row r="519">
          <cell r="B519">
            <v>4</v>
          </cell>
          <cell r="C519" t="str">
            <v xml:space="preserve">Global Rating BBB+, BBB, BBB- </v>
          </cell>
          <cell r="G519">
            <v>0</v>
          </cell>
          <cell r="H519">
            <v>0</v>
          </cell>
          <cell r="I519">
            <v>0</v>
          </cell>
          <cell r="J519">
            <v>0</v>
          </cell>
          <cell r="K519">
            <v>0.02</v>
          </cell>
          <cell r="L519">
            <v>0</v>
          </cell>
          <cell r="M519">
            <v>0.02</v>
          </cell>
          <cell r="N519">
            <v>0</v>
          </cell>
          <cell r="O519">
            <v>0</v>
          </cell>
          <cell r="P519">
            <v>1</v>
          </cell>
          <cell r="Q519">
            <v>0.02</v>
          </cell>
          <cell r="R519">
            <v>0</v>
          </cell>
          <cell r="S519" t="str">
            <v xml:space="preserve"> </v>
          </cell>
        </row>
        <row r="520">
          <cell r="B520">
            <v>5</v>
          </cell>
          <cell r="C520" t="str">
            <v xml:space="preserve">Global Rating BB+, BB, BB- </v>
          </cell>
          <cell r="G520">
            <v>0</v>
          </cell>
          <cell r="H520">
            <v>0</v>
          </cell>
          <cell r="I520">
            <v>0</v>
          </cell>
          <cell r="J520">
            <v>0</v>
          </cell>
          <cell r="K520">
            <v>0.04</v>
          </cell>
          <cell r="L520">
            <v>0</v>
          </cell>
          <cell r="M520">
            <v>0.04</v>
          </cell>
          <cell r="N520">
            <v>0</v>
          </cell>
          <cell r="O520">
            <v>0</v>
          </cell>
          <cell r="P520">
            <v>1</v>
          </cell>
          <cell r="Q520">
            <v>0.04</v>
          </cell>
          <cell r="R520">
            <v>0</v>
          </cell>
          <cell r="S520" t="str">
            <v xml:space="preserve"> </v>
          </cell>
        </row>
        <row r="521">
          <cell r="B521">
            <v>6</v>
          </cell>
          <cell r="C521" t="str">
            <v xml:space="preserve">Global Rating B+, B, B- </v>
          </cell>
          <cell r="G521">
            <v>0</v>
          </cell>
          <cell r="H521">
            <v>0</v>
          </cell>
          <cell r="I521">
            <v>0</v>
          </cell>
          <cell r="J521">
            <v>0</v>
          </cell>
          <cell r="K521">
            <v>4.4999999999999998E-2</v>
          </cell>
          <cell r="L521">
            <v>0</v>
          </cell>
          <cell r="M521">
            <v>4.4999999999999998E-2</v>
          </cell>
          <cell r="N521">
            <v>0</v>
          </cell>
          <cell r="O521">
            <v>0</v>
          </cell>
          <cell r="P521">
            <v>1</v>
          </cell>
          <cell r="Q521">
            <v>4.4999999999999998E-2</v>
          </cell>
          <cell r="R521">
            <v>0</v>
          </cell>
          <cell r="S521" t="str">
            <v xml:space="preserve"> </v>
          </cell>
        </row>
        <row r="522">
          <cell r="B522">
            <v>7</v>
          </cell>
          <cell r="C522" t="str">
            <v xml:space="preserve">Global Rating CCC, CC, C </v>
          </cell>
          <cell r="G522">
            <v>0</v>
          </cell>
          <cell r="H522">
            <v>0</v>
          </cell>
          <cell r="I522">
            <v>0</v>
          </cell>
          <cell r="J522">
            <v>0</v>
          </cell>
          <cell r="K522">
            <v>0.1</v>
          </cell>
          <cell r="L522">
            <v>0</v>
          </cell>
          <cell r="M522">
            <v>0.1</v>
          </cell>
          <cell r="N522">
            <v>0</v>
          </cell>
          <cell r="O522">
            <v>0</v>
          </cell>
          <cell r="P522">
            <v>1</v>
          </cell>
          <cell r="Q522">
            <v>0.1</v>
          </cell>
          <cell r="R522">
            <v>0</v>
          </cell>
          <cell r="S522" t="str">
            <v xml:space="preserve"> </v>
          </cell>
        </row>
        <row r="523">
          <cell r="B523">
            <v>8</v>
          </cell>
          <cell r="C523" t="str">
            <v xml:space="preserve">Global Rating D (in/near default) </v>
          </cell>
          <cell r="G523">
            <v>0</v>
          </cell>
          <cell r="H523">
            <v>0</v>
          </cell>
          <cell r="I523">
            <v>0</v>
          </cell>
          <cell r="J523">
            <v>0</v>
          </cell>
          <cell r="K523">
            <v>0.3</v>
          </cell>
          <cell r="L523">
            <v>0</v>
          </cell>
          <cell r="M523">
            <v>0.3</v>
          </cell>
          <cell r="N523">
            <v>0</v>
          </cell>
          <cell r="O523">
            <v>0</v>
          </cell>
          <cell r="P523">
            <v>1</v>
          </cell>
          <cell r="Q523">
            <v>0.3</v>
          </cell>
          <cell r="R523">
            <v>0</v>
          </cell>
          <cell r="S523" t="str">
            <v xml:space="preserve"> </v>
          </cell>
        </row>
        <row r="524">
          <cell r="B524">
            <v>9</v>
          </cell>
          <cell r="C524" t="str">
            <v>Non Rated</v>
          </cell>
          <cell r="G524">
            <v>0</v>
          </cell>
          <cell r="H524">
            <v>0</v>
          </cell>
          <cell r="I524">
            <v>0</v>
          </cell>
          <cell r="J524">
            <v>0</v>
          </cell>
          <cell r="K524">
            <v>0.5</v>
          </cell>
          <cell r="L524">
            <v>0</v>
          </cell>
          <cell r="M524">
            <v>0.5</v>
          </cell>
          <cell r="N524">
            <v>0</v>
          </cell>
          <cell r="O524">
            <v>0</v>
          </cell>
          <cell r="P524">
            <v>1</v>
          </cell>
          <cell r="Q524">
            <v>0.5</v>
          </cell>
          <cell r="R524">
            <v>0</v>
          </cell>
          <cell r="S524" t="str">
            <v xml:space="preserve"> </v>
          </cell>
        </row>
        <row r="525">
          <cell r="B525">
            <v>10</v>
          </cell>
          <cell r="C525" t="str">
            <v>Affiliated</v>
          </cell>
          <cell r="G525">
            <v>0</v>
          </cell>
          <cell r="H525">
            <v>0</v>
          </cell>
          <cell r="I525">
            <v>0</v>
          </cell>
          <cell r="J525">
            <v>0</v>
          </cell>
          <cell r="K525">
            <v>1</v>
          </cell>
          <cell r="L525">
            <v>0</v>
          </cell>
          <cell r="M525">
            <v>1</v>
          </cell>
          <cell r="N525">
            <v>0</v>
          </cell>
          <cell r="O525">
            <v>0</v>
          </cell>
          <cell r="P525">
            <v>1</v>
          </cell>
          <cell r="Q525">
            <v>1</v>
          </cell>
          <cell r="R525">
            <v>0</v>
          </cell>
          <cell r="S525" t="str">
            <v xml:space="preserve"> </v>
          </cell>
        </row>
        <row r="526">
          <cell r="B526">
            <v>11</v>
          </cell>
          <cell r="C526" t="str">
            <v>Other</v>
          </cell>
          <cell r="G526">
            <v>0</v>
          </cell>
          <cell r="H526">
            <v>0</v>
          </cell>
          <cell r="I526">
            <v>0</v>
          </cell>
          <cell r="J526">
            <v>0</v>
          </cell>
          <cell r="K526">
            <v>1</v>
          </cell>
          <cell r="L526">
            <v>0</v>
          </cell>
          <cell r="M526">
            <v>1</v>
          </cell>
          <cell r="N526">
            <v>0</v>
          </cell>
          <cell r="O526">
            <v>0</v>
          </cell>
          <cell r="P526">
            <v>1</v>
          </cell>
          <cell r="Q526">
            <v>1</v>
          </cell>
          <cell r="R526">
            <v>0</v>
          </cell>
          <cell r="S526" t="str">
            <v xml:space="preserve"> </v>
          </cell>
        </row>
        <row r="527">
          <cell r="B527">
            <v>12</v>
          </cell>
          <cell r="E527" t="str">
            <v>Total Bonds</v>
          </cell>
          <cell r="G527">
            <v>0</v>
          </cell>
          <cell r="H527">
            <v>0</v>
          </cell>
          <cell r="I527">
            <v>0</v>
          </cell>
          <cell r="J527">
            <v>0</v>
          </cell>
          <cell r="K527">
            <v>0</v>
          </cell>
          <cell r="M527">
            <v>0</v>
          </cell>
          <cell r="Q527">
            <v>0</v>
          </cell>
          <cell r="R527">
            <v>0</v>
          </cell>
        </row>
        <row r="529">
          <cell r="B529" t="str">
            <v>Preferred Stocks at</v>
          </cell>
          <cell r="F529">
            <v>40178</v>
          </cell>
        </row>
        <row r="530">
          <cell r="B530">
            <v>13</v>
          </cell>
          <cell r="C530" t="str">
            <v>Non-Affiliated (Public)</v>
          </cell>
          <cell r="G530">
            <v>0</v>
          </cell>
          <cell r="H530">
            <v>0</v>
          </cell>
          <cell r="I530">
            <v>0</v>
          </cell>
          <cell r="J530">
            <v>0</v>
          </cell>
          <cell r="K530">
            <v>2E-3</v>
          </cell>
          <cell r="L530">
            <v>0</v>
          </cell>
          <cell r="M530">
            <v>2E-3</v>
          </cell>
          <cell r="N530">
            <v>0</v>
          </cell>
          <cell r="O530">
            <v>0</v>
          </cell>
          <cell r="P530">
            <v>1</v>
          </cell>
          <cell r="Q530">
            <v>2E-3</v>
          </cell>
          <cell r="R530">
            <v>0</v>
          </cell>
          <cell r="S530" t="str">
            <v xml:space="preserve"> </v>
          </cell>
        </row>
        <row r="531">
          <cell r="B531">
            <v>14</v>
          </cell>
          <cell r="C531" t="str">
            <v>Non-Affil (Public) w/Global Rating AA+, AA, AA-</v>
          </cell>
          <cell r="G531">
            <v>0</v>
          </cell>
          <cell r="H531">
            <v>0</v>
          </cell>
          <cell r="I531">
            <v>0</v>
          </cell>
          <cell r="J531">
            <v>0</v>
          </cell>
          <cell r="K531">
            <v>5.0000000000000001E-3</v>
          </cell>
          <cell r="L531">
            <v>0</v>
          </cell>
          <cell r="M531">
            <v>5.0000000000000001E-3</v>
          </cell>
          <cell r="N531">
            <v>0</v>
          </cell>
          <cell r="O531">
            <v>0</v>
          </cell>
          <cell r="P531">
            <v>1</v>
          </cell>
          <cell r="Q531">
            <v>5.0000000000000001E-3</v>
          </cell>
          <cell r="R531">
            <v>0</v>
          </cell>
          <cell r="S531" t="str">
            <v xml:space="preserve"> </v>
          </cell>
        </row>
        <row r="532">
          <cell r="B532">
            <v>15</v>
          </cell>
          <cell r="C532" t="str">
            <v>Non-Affil (Public) w/Global Rating A+, A, &amp; A-</v>
          </cell>
          <cell r="G532">
            <v>0</v>
          </cell>
          <cell r="H532">
            <v>0</v>
          </cell>
          <cell r="I532">
            <v>0</v>
          </cell>
          <cell r="J532">
            <v>0</v>
          </cell>
          <cell r="K532">
            <v>0.01</v>
          </cell>
          <cell r="L532">
            <v>0</v>
          </cell>
          <cell r="M532">
            <v>0.01</v>
          </cell>
          <cell r="N532">
            <v>0</v>
          </cell>
          <cell r="O532">
            <v>0</v>
          </cell>
          <cell r="P532">
            <v>1</v>
          </cell>
          <cell r="Q532">
            <v>0.01</v>
          </cell>
          <cell r="R532">
            <v>0</v>
          </cell>
          <cell r="S532" t="str">
            <v xml:space="preserve"> </v>
          </cell>
        </row>
        <row r="533">
          <cell r="B533">
            <v>16</v>
          </cell>
          <cell r="C533" t="str">
            <v>Non-Affil (Public) w/Global Rating BBB+, BBB, BBB-</v>
          </cell>
          <cell r="G533">
            <v>0</v>
          </cell>
          <cell r="H533">
            <v>0</v>
          </cell>
          <cell r="I533">
            <v>0</v>
          </cell>
          <cell r="J533">
            <v>0</v>
          </cell>
          <cell r="K533">
            <v>0.02</v>
          </cell>
          <cell r="L533">
            <v>0</v>
          </cell>
          <cell r="M533">
            <v>0.02</v>
          </cell>
          <cell r="N533">
            <v>0</v>
          </cell>
          <cell r="O533">
            <v>0</v>
          </cell>
          <cell r="P533">
            <v>1</v>
          </cell>
          <cell r="Q533">
            <v>0.02</v>
          </cell>
          <cell r="R533">
            <v>0</v>
          </cell>
          <cell r="S533" t="str">
            <v xml:space="preserve"> </v>
          </cell>
        </row>
        <row r="534">
          <cell r="B534">
            <v>17</v>
          </cell>
          <cell r="C534" t="str">
            <v>Non-Affil (Public) w/Global Rating BB+, BB, BB-</v>
          </cell>
          <cell r="G534">
            <v>0</v>
          </cell>
          <cell r="H534">
            <v>0</v>
          </cell>
          <cell r="I534">
            <v>0</v>
          </cell>
          <cell r="J534">
            <v>0</v>
          </cell>
          <cell r="K534">
            <v>0.04</v>
          </cell>
          <cell r="L534">
            <v>0</v>
          </cell>
          <cell r="M534">
            <v>0.04</v>
          </cell>
          <cell r="N534">
            <v>0</v>
          </cell>
          <cell r="O534">
            <v>0</v>
          </cell>
          <cell r="P534">
            <v>1</v>
          </cell>
          <cell r="Q534">
            <v>0.04</v>
          </cell>
          <cell r="R534">
            <v>0</v>
          </cell>
          <cell r="S534" t="str">
            <v xml:space="preserve"> </v>
          </cell>
        </row>
        <row r="535">
          <cell r="B535">
            <v>18</v>
          </cell>
          <cell r="C535" t="str">
            <v>Non-Affil (Public) w/Global Rating B+, B, B-</v>
          </cell>
          <cell r="G535">
            <v>0</v>
          </cell>
          <cell r="H535">
            <v>0</v>
          </cell>
          <cell r="I535">
            <v>0</v>
          </cell>
          <cell r="J535">
            <v>0</v>
          </cell>
          <cell r="K535">
            <v>4.4999999999999998E-2</v>
          </cell>
          <cell r="L535">
            <v>0</v>
          </cell>
          <cell r="M535">
            <v>4.4999999999999998E-2</v>
          </cell>
          <cell r="N535">
            <v>0</v>
          </cell>
          <cell r="O535">
            <v>0</v>
          </cell>
          <cell r="P535">
            <v>1</v>
          </cell>
          <cell r="Q535">
            <v>4.4999999999999998E-2</v>
          </cell>
          <cell r="R535">
            <v>0</v>
          </cell>
          <cell r="S535" t="str">
            <v xml:space="preserve"> </v>
          </cell>
        </row>
        <row r="536">
          <cell r="B536">
            <v>19</v>
          </cell>
          <cell r="C536" t="str">
            <v>Non-Affil (Public) w/Global Rating CCC, CC, C</v>
          </cell>
          <cell r="G536">
            <v>0</v>
          </cell>
          <cell r="H536">
            <v>0</v>
          </cell>
          <cell r="I536">
            <v>0</v>
          </cell>
          <cell r="J536">
            <v>0</v>
          </cell>
          <cell r="K536">
            <v>0.1</v>
          </cell>
          <cell r="L536">
            <v>0</v>
          </cell>
          <cell r="M536">
            <v>0.1</v>
          </cell>
          <cell r="N536">
            <v>0</v>
          </cell>
          <cell r="O536">
            <v>0</v>
          </cell>
          <cell r="P536">
            <v>1</v>
          </cell>
          <cell r="Q536">
            <v>0.1</v>
          </cell>
          <cell r="R536">
            <v>0</v>
          </cell>
          <cell r="S536" t="str">
            <v xml:space="preserve"> </v>
          </cell>
        </row>
        <row r="537">
          <cell r="B537">
            <v>20</v>
          </cell>
          <cell r="C537" t="str">
            <v xml:space="preserve">Non-Affil (Public) w/Global Rating D (in/near default) </v>
          </cell>
          <cell r="G537">
            <v>0</v>
          </cell>
          <cell r="H537">
            <v>0</v>
          </cell>
          <cell r="I537">
            <v>0</v>
          </cell>
          <cell r="J537">
            <v>0</v>
          </cell>
          <cell r="K537">
            <v>0.3</v>
          </cell>
          <cell r="L537">
            <v>0</v>
          </cell>
          <cell r="M537">
            <v>0.3</v>
          </cell>
          <cell r="N537">
            <v>0</v>
          </cell>
          <cell r="O537">
            <v>0</v>
          </cell>
          <cell r="P537">
            <v>1</v>
          </cell>
          <cell r="Q537">
            <v>0.3</v>
          </cell>
          <cell r="R537">
            <v>0</v>
          </cell>
          <cell r="S537" t="str">
            <v xml:space="preserve"> </v>
          </cell>
        </row>
        <row r="538">
          <cell r="B538">
            <v>21</v>
          </cell>
          <cell r="C538" t="str">
            <v>Non-Affiliated (Private)</v>
          </cell>
          <cell r="G538">
            <v>0</v>
          </cell>
          <cell r="H538">
            <v>0</v>
          </cell>
          <cell r="I538">
            <v>0</v>
          </cell>
          <cell r="J538">
            <v>0</v>
          </cell>
          <cell r="K538">
            <v>1</v>
          </cell>
          <cell r="L538">
            <v>0</v>
          </cell>
          <cell r="M538">
            <v>1</v>
          </cell>
          <cell r="N538">
            <v>0</v>
          </cell>
          <cell r="O538">
            <v>0</v>
          </cell>
          <cell r="P538">
            <v>1</v>
          </cell>
          <cell r="Q538">
            <v>1</v>
          </cell>
          <cell r="R538">
            <v>0</v>
          </cell>
          <cell r="S538" t="str">
            <v xml:space="preserve"> </v>
          </cell>
        </row>
        <row r="539">
          <cell r="B539">
            <v>22</v>
          </cell>
          <cell r="C539" t="str">
            <v>Affiliated (Public)</v>
          </cell>
          <cell r="G539">
            <v>0</v>
          </cell>
          <cell r="H539">
            <v>0</v>
          </cell>
          <cell r="I539">
            <v>0</v>
          </cell>
          <cell r="J539">
            <v>0</v>
          </cell>
          <cell r="K539">
            <v>0.15</v>
          </cell>
          <cell r="L539">
            <v>0</v>
          </cell>
          <cell r="M539">
            <v>0.15</v>
          </cell>
          <cell r="N539">
            <v>0</v>
          </cell>
          <cell r="O539">
            <v>0</v>
          </cell>
          <cell r="P539">
            <v>1</v>
          </cell>
          <cell r="Q539">
            <v>0.15</v>
          </cell>
          <cell r="R539">
            <v>0</v>
          </cell>
          <cell r="S539" t="str">
            <v xml:space="preserve"> </v>
          </cell>
        </row>
        <row r="540">
          <cell r="B540">
            <v>23</v>
          </cell>
          <cell r="C540" t="str">
            <v>Affiliated (Private)</v>
          </cell>
          <cell r="G540">
            <v>0</v>
          </cell>
          <cell r="H540">
            <v>0</v>
          </cell>
          <cell r="I540">
            <v>0</v>
          </cell>
          <cell r="J540">
            <v>0</v>
          </cell>
          <cell r="K540">
            <v>1</v>
          </cell>
          <cell r="L540">
            <v>0</v>
          </cell>
          <cell r="M540">
            <v>1</v>
          </cell>
          <cell r="N540">
            <v>0</v>
          </cell>
          <cell r="O540">
            <v>0</v>
          </cell>
          <cell r="P540">
            <v>1</v>
          </cell>
          <cell r="Q540">
            <v>1</v>
          </cell>
          <cell r="R540">
            <v>0</v>
          </cell>
          <cell r="S540" t="str">
            <v xml:space="preserve"> </v>
          </cell>
        </row>
        <row r="541">
          <cell r="B541">
            <v>24</v>
          </cell>
          <cell r="E541" t="str">
            <v>Total Preferred Stocks</v>
          </cell>
          <cell r="G541">
            <v>0</v>
          </cell>
          <cell r="H541">
            <v>0</v>
          </cell>
          <cell r="I541">
            <v>0</v>
          </cell>
          <cell r="J541">
            <v>0</v>
          </cell>
          <cell r="K541">
            <v>0</v>
          </cell>
          <cell r="M541">
            <v>0</v>
          </cell>
          <cell r="Q541">
            <v>0</v>
          </cell>
          <cell r="R541">
            <v>0</v>
          </cell>
        </row>
        <row r="543">
          <cell r="B543" t="str">
            <v>Common Stocks at</v>
          </cell>
          <cell r="F543">
            <v>40178</v>
          </cell>
        </row>
        <row r="544">
          <cell r="B544">
            <v>25</v>
          </cell>
          <cell r="C544" t="str">
            <v>Non-Affiliated (Public)</v>
          </cell>
          <cell r="G544">
            <v>0</v>
          </cell>
          <cell r="H544">
            <v>0</v>
          </cell>
          <cell r="I544">
            <v>0</v>
          </cell>
          <cell r="J544">
            <v>0</v>
          </cell>
          <cell r="K544">
            <v>0.15</v>
          </cell>
          <cell r="L544">
            <v>0</v>
          </cell>
          <cell r="M544">
            <v>0.15</v>
          </cell>
          <cell r="N544">
            <v>0</v>
          </cell>
          <cell r="O544">
            <v>0</v>
          </cell>
          <cell r="P544">
            <v>1</v>
          </cell>
          <cell r="Q544">
            <v>0.15</v>
          </cell>
          <cell r="R544">
            <v>0</v>
          </cell>
          <cell r="S544" t="str">
            <v xml:space="preserve"> </v>
          </cell>
        </row>
        <row r="545">
          <cell r="B545">
            <v>26</v>
          </cell>
          <cell r="C545" t="str">
            <v>Non-Affiliated (Private)</v>
          </cell>
          <cell r="G545">
            <v>0</v>
          </cell>
          <cell r="H545">
            <v>0</v>
          </cell>
          <cell r="I545">
            <v>0</v>
          </cell>
          <cell r="J545">
            <v>0</v>
          </cell>
          <cell r="K545">
            <v>1</v>
          </cell>
          <cell r="L545">
            <v>0</v>
          </cell>
          <cell r="M545">
            <v>1</v>
          </cell>
          <cell r="N545">
            <v>0</v>
          </cell>
          <cell r="O545">
            <v>0</v>
          </cell>
          <cell r="P545">
            <v>1</v>
          </cell>
          <cell r="Q545">
            <v>1</v>
          </cell>
          <cell r="R545">
            <v>0</v>
          </cell>
          <cell r="S545" t="str">
            <v xml:space="preserve"> </v>
          </cell>
        </row>
        <row r="546">
          <cell r="B546">
            <v>27</v>
          </cell>
          <cell r="C546" t="str">
            <v>Mutual Funds</v>
          </cell>
          <cell r="G546">
            <v>0</v>
          </cell>
          <cell r="H546">
            <v>0</v>
          </cell>
          <cell r="I546">
            <v>0</v>
          </cell>
          <cell r="J546">
            <v>0</v>
          </cell>
          <cell r="K546">
            <v>0.15</v>
          </cell>
          <cell r="L546">
            <v>0</v>
          </cell>
          <cell r="M546">
            <v>0.15</v>
          </cell>
          <cell r="N546">
            <v>0</v>
          </cell>
          <cell r="O546">
            <v>0</v>
          </cell>
          <cell r="P546">
            <v>1</v>
          </cell>
          <cell r="Q546">
            <v>0.15</v>
          </cell>
          <cell r="R546">
            <v>0</v>
          </cell>
          <cell r="S546" t="str">
            <v xml:space="preserve"> </v>
          </cell>
        </row>
        <row r="547">
          <cell r="B547">
            <v>28</v>
          </cell>
          <cell r="C547" t="str">
            <v>Affiliated (Public)</v>
          </cell>
          <cell r="G547">
            <v>0</v>
          </cell>
          <cell r="H547">
            <v>0</v>
          </cell>
          <cell r="I547">
            <v>0</v>
          </cell>
          <cell r="J547">
            <v>0</v>
          </cell>
          <cell r="K547">
            <v>0.15</v>
          </cell>
          <cell r="L547">
            <v>0</v>
          </cell>
          <cell r="M547">
            <v>0.15</v>
          </cell>
          <cell r="N547">
            <v>0</v>
          </cell>
          <cell r="O547">
            <v>0</v>
          </cell>
          <cell r="P547">
            <v>1</v>
          </cell>
          <cell r="Q547">
            <v>0.15</v>
          </cell>
          <cell r="R547">
            <v>0</v>
          </cell>
          <cell r="S547" t="str">
            <v xml:space="preserve"> </v>
          </cell>
        </row>
        <row r="548">
          <cell r="B548">
            <v>29</v>
          </cell>
          <cell r="C548" t="str">
            <v>Affiliated (Private)</v>
          </cell>
          <cell r="G548">
            <v>0</v>
          </cell>
          <cell r="H548">
            <v>0</v>
          </cell>
          <cell r="I548">
            <v>0</v>
          </cell>
          <cell r="J548">
            <v>0</v>
          </cell>
          <cell r="K548">
            <v>1</v>
          </cell>
          <cell r="L548">
            <v>0</v>
          </cell>
          <cell r="M548">
            <v>1</v>
          </cell>
          <cell r="N548">
            <v>0</v>
          </cell>
          <cell r="O548">
            <v>0</v>
          </cell>
          <cell r="P548">
            <v>1</v>
          </cell>
          <cell r="Q548">
            <v>1</v>
          </cell>
          <cell r="R548">
            <v>0</v>
          </cell>
          <cell r="S548" t="str">
            <v xml:space="preserve"> </v>
          </cell>
        </row>
        <row r="549">
          <cell r="B549">
            <v>30</v>
          </cell>
          <cell r="E549" t="str">
            <v>Total Common Stocks</v>
          </cell>
          <cell r="G549">
            <v>0</v>
          </cell>
          <cell r="H549">
            <v>0</v>
          </cell>
          <cell r="I549">
            <v>0</v>
          </cell>
          <cell r="J549">
            <v>0</v>
          </cell>
          <cell r="K549">
            <v>0</v>
          </cell>
          <cell r="M549">
            <v>0</v>
          </cell>
          <cell r="Q549">
            <v>0</v>
          </cell>
          <cell r="R549">
            <v>0</v>
          </cell>
        </row>
        <row r="552">
          <cell r="B552">
            <v>31</v>
          </cell>
          <cell r="C552" t="str">
            <v>Mortgage Loans at</v>
          </cell>
          <cell r="F552">
            <v>40178</v>
          </cell>
          <cell r="G552">
            <v>0</v>
          </cell>
          <cell r="H552">
            <v>0</v>
          </cell>
          <cell r="I552">
            <v>0</v>
          </cell>
          <cell r="J552">
            <v>0</v>
          </cell>
          <cell r="K552">
            <v>0.05</v>
          </cell>
          <cell r="L552">
            <v>0</v>
          </cell>
          <cell r="M552">
            <v>0.05</v>
          </cell>
          <cell r="N552">
            <v>0</v>
          </cell>
          <cell r="O552">
            <v>0</v>
          </cell>
          <cell r="P552">
            <v>1</v>
          </cell>
          <cell r="Q552">
            <v>0.05</v>
          </cell>
          <cell r="R552">
            <v>0</v>
          </cell>
          <cell r="S552" t="str">
            <v xml:space="preserve"> </v>
          </cell>
        </row>
        <row r="555">
          <cell r="B555" t="str">
            <v>Real Estate at</v>
          </cell>
          <cell r="F555">
            <v>40178</v>
          </cell>
        </row>
        <row r="556">
          <cell r="B556">
            <v>32</v>
          </cell>
          <cell r="C556" t="str">
            <v>Company-Occupied (net of encumbrances)</v>
          </cell>
          <cell r="G556">
            <v>0</v>
          </cell>
          <cell r="H556">
            <v>0</v>
          </cell>
          <cell r="I556">
            <v>0</v>
          </cell>
          <cell r="J556">
            <v>0</v>
          </cell>
          <cell r="K556">
            <v>0.1</v>
          </cell>
          <cell r="L556">
            <v>0</v>
          </cell>
          <cell r="M556">
            <v>0.1</v>
          </cell>
          <cell r="N556">
            <v>0</v>
          </cell>
          <cell r="O556">
            <v>0</v>
          </cell>
          <cell r="P556">
            <v>1</v>
          </cell>
          <cell r="Q556">
            <v>0.1</v>
          </cell>
          <cell r="R556">
            <v>0</v>
          </cell>
          <cell r="S556" t="str">
            <v xml:space="preserve"> </v>
          </cell>
        </row>
        <row r="557">
          <cell r="B557">
            <v>33</v>
          </cell>
          <cell r="D557" t="str">
            <v>Encumbrances</v>
          </cell>
          <cell r="G557">
            <v>0</v>
          </cell>
          <cell r="H557">
            <v>0</v>
          </cell>
          <cell r="I557">
            <v>0</v>
          </cell>
          <cell r="J557">
            <v>0</v>
          </cell>
          <cell r="K557">
            <v>0.1</v>
          </cell>
          <cell r="L557">
            <v>0</v>
          </cell>
          <cell r="M557">
            <v>0.1</v>
          </cell>
          <cell r="N557">
            <v>0</v>
          </cell>
          <cell r="O557">
            <v>0</v>
          </cell>
          <cell r="P557">
            <v>1</v>
          </cell>
          <cell r="Q557">
            <v>0.1</v>
          </cell>
          <cell r="R557">
            <v>0</v>
          </cell>
          <cell r="S557" t="str">
            <v xml:space="preserve"> </v>
          </cell>
        </row>
        <row r="558">
          <cell r="B558">
            <v>34</v>
          </cell>
          <cell r="C558" t="str">
            <v>Investments (net of encumbrances)</v>
          </cell>
          <cell r="G558">
            <v>0</v>
          </cell>
          <cell r="H558">
            <v>0</v>
          </cell>
          <cell r="I558">
            <v>0</v>
          </cell>
          <cell r="J558">
            <v>0</v>
          </cell>
          <cell r="K558">
            <v>0.2</v>
          </cell>
          <cell r="L558">
            <v>0</v>
          </cell>
          <cell r="M558">
            <v>0.2</v>
          </cell>
          <cell r="N558">
            <v>0</v>
          </cell>
          <cell r="O558">
            <v>0</v>
          </cell>
          <cell r="P558">
            <v>1</v>
          </cell>
          <cell r="Q558">
            <v>0.2</v>
          </cell>
          <cell r="R558">
            <v>0</v>
          </cell>
          <cell r="S558" t="str">
            <v xml:space="preserve"> </v>
          </cell>
        </row>
        <row r="559">
          <cell r="B559">
            <v>35</v>
          </cell>
          <cell r="D559" t="str">
            <v>Encumbrances</v>
          </cell>
          <cell r="G559">
            <v>0</v>
          </cell>
          <cell r="H559">
            <v>0</v>
          </cell>
          <cell r="I559">
            <v>0</v>
          </cell>
          <cell r="J559">
            <v>0</v>
          </cell>
          <cell r="K559">
            <v>0.2</v>
          </cell>
          <cell r="L559">
            <v>0</v>
          </cell>
          <cell r="M559">
            <v>0.2</v>
          </cell>
          <cell r="N559">
            <v>0</v>
          </cell>
          <cell r="O559">
            <v>0</v>
          </cell>
          <cell r="P559">
            <v>1</v>
          </cell>
          <cell r="Q559">
            <v>0.2</v>
          </cell>
          <cell r="R559">
            <v>0</v>
          </cell>
          <cell r="S559" t="str">
            <v xml:space="preserve"> </v>
          </cell>
        </row>
        <row r="560">
          <cell r="B560">
            <v>36</v>
          </cell>
          <cell r="E560" t="str">
            <v>Total Real Estate</v>
          </cell>
          <cell r="G560">
            <v>0</v>
          </cell>
          <cell r="H560">
            <v>0</v>
          </cell>
          <cell r="I560">
            <v>0</v>
          </cell>
          <cell r="J560">
            <v>0</v>
          </cell>
          <cell r="K560">
            <v>0</v>
          </cell>
          <cell r="M560">
            <v>0</v>
          </cell>
          <cell r="Q560">
            <v>0</v>
          </cell>
          <cell r="R560">
            <v>0</v>
          </cell>
        </row>
        <row r="562">
          <cell r="B562" t="str">
            <v>Other Assets at</v>
          </cell>
          <cell r="F562">
            <v>40178</v>
          </cell>
        </row>
        <row r="563">
          <cell r="B563">
            <v>37</v>
          </cell>
          <cell r="C563" t="str">
            <v>Other Loans</v>
          </cell>
          <cell r="G563">
            <v>0</v>
          </cell>
          <cell r="H563">
            <v>0</v>
          </cell>
          <cell r="I563">
            <v>0</v>
          </cell>
          <cell r="J563">
            <v>0</v>
          </cell>
          <cell r="K563">
            <v>0.05</v>
          </cell>
          <cell r="L563">
            <v>0</v>
          </cell>
          <cell r="M563">
            <v>0.05</v>
          </cell>
          <cell r="N563">
            <v>0</v>
          </cell>
          <cell r="O563">
            <v>0</v>
          </cell>
          <cell r="P563">
            <v>1</v>
          </cell>
          <cell r="Q563">
            <v>0.05</v>
          </cell>
          <cell r="R563">
            <v>0</v>
          </cell>
          <cell r="S563" t="str">
            <v xml:space="preserve"> </v>
          </cell>
        </row>
        <row r="564">
          <cell r="B564">
            <v>38</v>
          </cell>
          <cell r="C564" t="str">
            <v>Cash &amp; Cash Equivalents</v>
          </cell>
          <cell r="G564">
            <v>0</v>
          </cell>
          <cell r="H564">
            <v>0</v>
          </cell>
          <cell r="I564">
            <v>0</v>
          </cell>
          <cell r="J564">
            <v>0</v>
          </cell>
          <cell r="K564">
            <v>3.0000000000000001E-3</v>
          </cell>
          <cell r="L564">
            <v>0</v>
          </cell>
          <cell r="M564">
            <v>3.0000000000000001E-3</v>
          </cell>
          <cell r="N564">
            <v>0</v>
          </cell>
          <cell r="O564">
            <v>0</v>
          </cell>
          <cell r="P564">
            <v>1</v>
          </cell>
          <cell r="Q564">
            <v>3.0000000000000001E-3</v>
          </cell>
          <cell r="R564">
            <v>0</v>
          </cell>
          <cell r="S564" t="str">
            <v xml:space="preserve"> </v>
          </cell>
        </row>
        <row r="565">
          <cell r="B565">
            <v>39</v>
          </cell>
          <cell r="C565" t="str">
            <v>Short-Term Investments</v>
          </cell>
          <cell r="G565">
            <v>0</v>
          </cell>
          <cell r="H565">
            <v>0</v>
          </cell>
          <cell r="I565">
            <v>0</v>
          </cell>
          <cell r="J565">
            <v>0</v>
          </cell>
          <cell r="K565">
            <v>0.01</v>
          </cell>
          <cell r="L565">
            <v>0</v>
          </cell>
          <cell r="M565">
            <v>0.01</v>
          </cell>
          <cell r="N565">
            <v>0</v>
          </cell>
          <cell r="O565">
            <v>0</v>
          </cell>
          <cell r="P565">
            <v>1</v>
          </cell>
          <cell r="Q565">
            <v>0.01</v>
          </cell>
          <cell r="R565">
            <v>0</v>
          </cell>
          <cell r="S565" t="str">
            <v xml:space="preserve"> </v>
          </cell>
        </row>
        <row r="566">
          <cell r="B566">
            <v>40</v>
          </cell>
          <cell r="C566" t="str">
            <v>Other Investments</v>
          </cell>
          <cell r="G566">
            <v>0</v>
          </cell>
          <cell r="H566">
            <v>0</v>
          </cell>
          <cell r="I566">
            <v>0</v>
          </cell>
          <cell r="J566">
            <v>0</v>
          </cell>
          <cell r="K566">
            <v>0.2</v>
          </cell>
          <cell r="L566">
            <v>0</v>
          </cell>
          <cell r="M566">
            <v>0.2</v>
          </cell>
          <cell r="N566">
            <v>0</v>
          </cell>
          <cell r="O566">
            <v>0</v>
          </cell>
          <cell r="P566">
            <v>1</v>
          </cell>
          <cell r="Q566">
            <v>0.2</v>
          </cell>
          <cell r="R566">
            <v>0</v>
          </cell>
          <cell r="S566" t="str">
            <v xml:space="preserve"> </v>
          </cell>
        </row>
        <row r="567">
          <cell r="B567">
            <v>41</v>
          </cell>
          <cell r="C567" t="str">
            <v>Other Tangible Assets</v>
          </cell>
          <cell r="G567">
            <v>0</v>
          </cell>
          <cell r="H567">
            <v>0</v>
          </cell>
          <cell r="I567">
            <v>0</v>
          </cell>
          <cell r="J567">
            <v>0</v>
          </cell>
          <cell r="K567">
            <v>0.2</v>
          </cell>
          <cell r="L567">
            <v>0</v>
          </cell>
          <cell r="M567">
            <v>0.2</v>
          </cell>
          <cell r="N567">
            <v>0</v>
          </cell>
          <cell r="O567">
            <v>0</v>
          </cell>
          <cell r="P567">
            <v>1</v>
          </cell>
          <cell r="Q567">
            <v>0.2</v>
          </cell>
          <cell r="R567">
            <v>0</v>
          </cell>
          <cell r="S567" t="str">
            <v xml:space="preserve"> </v>
          </cell>
        </row>
        <row r="568">
          <cell r="B568">
            <v>42</v>
          </cell>
          <cell r="C568" t="str">
            <v>Other</v>
          </cell>
          <cell r="G568">
            <v>0</v>
          </cell>
          <cell r="H568">
            <v>0</v>
          </cell>
          <cell r="I568">
            <v>0</v>
          </cell>
          <cell r="J568">
            <v>0</v>
          </cell>
          <cell r="K568">
            <v>1</v>
          </cell>
          <cell r="L568">
            <v>0</v>
          </cell>
          <cell r="M568">
            <v>1</v>
          </cell>
          <cell r="N568">
            <v>0</v>
          </cell>
          <cell r="O568">
            <v>0</v>
          </cell>
          <cell r="P568">
            <v>1</v>
          </cell>
          <cell r="Q568">
            <v>1</v>
          </cell>
          <cell r="R568">
            <v>0</v>
          </cell>
          <cell r="S568" t="str">
            <v xml:space="preserve"> </v>
          </cell>
        </row>
        <row r="570">
          <cell r="B570">
            <v>43</v>
          </cell>
          <cell r="C570" t="str">
            <v>Sub-Totals</v>
          </cell>
          <cell r="G570">
            <v>0</v>
          </cell>
          <cell r="H570">
            <v>0</v>
          </cell>
          <cell r="I570">
            <v>0</v>
          </cell>
          <cell r="J570">
            <v>0</v>
          </cell>
          <cell r="K570">
            <v>0</v>
          </cell>
          <cell r="M570">
            <v>0</v>
          </cell>
          <cell r="Q570">
            <v>0</v>
          </cell>
          <cell r="R570">
            <v>0</v>
          </cell>
          <cell r="S570" t="str">
            <v xml:space="preserve"> </v>
          </cell>
        </row>
        <row r="572">
          <cell r="B572">
            <v>44</v>
          </cell>
          <cell r="C572" t="str">
            <v>Multiply: Spread of Risk Factor</v>
          </cell>
          <cell r="K572">
            <v>1.5</v>
          </cell>
          <cell r="L572">
            <v>0</v>
          </cell>
          <cell r="R572">
            <v>1.5</v>
          </cell>
          <cell r="S572" t="str">
            <v xml:space="preserve"> </v>
          </cell>
        </row>
        <row r="573">
          <cell r="B573">
            <v>45</v>
          </cell>
          <cell r="C573" t="str">
            <v>Company Totals at</v>
          </cell>
          <cell r="F573">
            <v>40178</v>
          </cell>
          <cell r="G573">
            <v>0</v>
          </cell>
          <cell r="H573">
            <v>0</v>
          </cell>
          <cell r="I573">
            <v>0</v>
          </cell>
          <cell r="J573">
            <v>0</v>
          </cell>
          <cell r="K573">
            <v>0</v>
          </cell>
          <cell r="M573">
            <v>0</v>
          </cell>
          <cell r="Q573">
            <v>0</v>
          </cell>
          <cell r="R573">
            <v>0</v>
          </cell>
          <cell r="S573" t="str">
            <v xml:space="preserve"> = (B1) + (B2)</v>
          </cell>
        </row>
        <row r="574">
          <cell r="N574" t="str">
            <v>Credit to Risk Factors above for:</v>
          </cell>
          <cell r="S574" t="str">
            <v xml:space="preserve">Note: For small insurers predominant in </v>
          </cell>
        </row>
        <row r="575">
          <cell r="B575">
            <v>46</v>
          </cell>
          <cell r="C575" t="str">
            <v>Deferred Acquisition Costs (Non/Life Only)</v>
          </cell>
          <cell r="G575">
            <v>0</v>
          </cell>
          <cell r="N575" t="str">
            <v>Unit Linked</v>
          </cell>
          <cell r="O575" t="str">
            <v>Participatory</v>
          </cell>
          <cell r="P575" t="str">
            <v>PC &amp; Protect.</v>
          </cell>
          <cell r="S575" t="str">
            <v xml:space="preserve">Life/Annuities, the reinsurance dependence </v>
          </cell>
        </row>
        <row r="576">
          <cell r="B576">
            <v>47</v>
          </cell>
          <cell r="C576" t="str">
            <v>Deferred Acquisition Costs (Life Only)</v>
          </cell>
          <cell r="G576">
            <v>0</v>
          </cell>
          <cell r="J576">
            <v>0</v>
          </cell>
          <cell r="K576" t="str">
            <v>Invested Asset Base</v>
          </cell>
          <cell r="N576">
            <v>1</v>
          </cell>
          <cell r="O576">
            <v>0.5</v>
          </cell>
          <cell r="P576">
            <v>0</v>
          </cell>
          <cell r="Q576" t="str">
            <v>Baseline Credit</v>
          </cell>
          <cell r="S576" t="str">
            <v>factor should be increased in accordance</v>
          </cell>
        </row>
        <row r="577">
          <cell r="B577">
            <v>48</v>
          </cell>
          <cell r="N577">
            <v>1</v>
          </cell>
          <cell r="O577">
            <v>0.5</v>
          </cell>
          <cell r="P577">
            <v>0</v>
          </cell>
          <cell r="Q577" t="str">
            <v>Selected Credit</v>
          </cell>
          <cell r="S577" t="str">
            <v>with L/H spread of risk guidelines.</v>
          </cell>
        </row>
        <row r="578">
          <cell r="N578" t="str">
            <v>Unit Linked</v>
          </cell>
          <cell r="O578" t="str">
            <v>Participatory</v>
          </cell>
          <cell r="P578" t="str">
            <v>PC &amp; Protect.</v>
          </cell>
        </row>
        <row r="579">
          <cell r="B579">
            <v>49</v>
          </cell>
          <cell r="J579">
            <v>0</v>
          </cell>
          <cell r="K579" t="str">
            <v>Total Reserves (excludes separate acct)</v>
          </cell>
          <cell r="N579">
            <v>0</v>
          </cell>
          <cell r="O579">
            <v>0</v>
          </cell>
          <cell r="P579">
            <v>1</v>
          </cell>
          <cell r="Q579" t="str">
            <v>Baseline Allocation of Assets Based on Reserves.</v>
          </cell>
        </row>
        <row r="580">
          <cell r="B580">
            <v>50</v>
          </cell>
          <cell r="N580">
            <v>0</v>
          </cell>
          <cell r="O580">
            <v>0</v>
          </cell>
          <cell r="P580">
            <v>1</v>
          </cell>
          <cell r="Q580" t="str">
            <v>Selected Allocation of Assets to Product Type</v>
          </cell>
        </row>
        <row r="583">
          <cell r="B583" t="str">
            <v>Company:</v>
          </cell>
          <cell r="E583" t="str">
            <v>XYZ Sample</v>
          </cell>
          <cell r="I583" t="str">
            <v>Currency:</v>
          </cell>
          <cell r="J583" t="str">
            <v>US Dollars</v>
          </cell>
          <cell r="S583" t="str">
            <v xml:space="preserve">Page 18 </v>
          </cell>
        </row>
        <row r="584">
          <cell r="B584" t="str">
            <v>AMB #:</v>
          </cell>
          <cell r="E584" t="str">
            <v>99999</v>
          </cell>
          <cell r="I584" t="str">
            <v>Denomination:</v>
          </cell>
          <cell r="J584" t="str">
            <v>(000)s</v>
          </cell>
        </row>
        <row r="585">
          <cell r="B585" t="str">
            <v>Analyst:</v>
          </cell>
          <cell r="E585" t="str">
            <v xml:space="preserve"> </v>
          </cell>
        </row>
        <row r="586">
          <cell r="J586" t="str">
            <v>INVESTMENT RISK</v>
          </cell>
        </row>
        <row r="587">
          <cell r="J587">
            <v>40543</v>
          </cell>
        </row>
        <row r="588">
          <cell r="N588" t="str">
            <v>Percent</v>
          </cell>
          <cell r="O588" t="str">
            <v>Percent</v>
          </cell>
          <cell r="P588" t="str">
            <v>Percent</v>
          </cell>
        </row>
        <row r="589">
          <cell r="K589" t="str">
            <v>Baseline</v>
          </cell>
          <cell r="L589" t="str">
            <v>Adjustment</v>
          </cell>
          <cell r="M589" t="str">
            <v>Total</v>
          </cell>
          <cell r="N589" t="str">
            <v>of asset</v>
          </cell>
          <cell r="O589" t="str">
            <v>of asset</v>
          </cell>
          <cell r="P589" t="str">
            <v>of asset</v>
          </cell>
          <cell r="Q589" t="str">
            <v>Final</v>
          </cell>
        </row>
        <row r="590">
          <cell r="B590" t="str">
            <v xml:space="preserve">   Bonds at</v>
          </cell>
          <cell r="E590">
            <v>40543</v>
          </cell>
          <cell r="G590" t="str">
            <v>Statement Value</v>
          </cell>
          <cell r="H590" t="str">
            <v>Market Value</v>
          </cell>
          <cell r="I590" t="str">
            <v>Adjustment</v>
          </cell>
          <cell r="J590" t="str">
            <v>Total</v>
          </cell>
          <cell r="K590" t="str">
            <v>Asset Risk Factor (%)</v>
          </cell>
          <cell r="L590" t="str">
            <v>to Asset Risk Factor</v>
          </cell>
          <cell r="M590" t="str">
            <v>Asset Risk Factor</v>
          </cell>
          <cell r="N590" t="str">
            <v>dedicated to Unit Linked</v>
          </cell>
          <cell r="O590" t="str">
            <v>dedicated to Partici-patory</v>
          </cell>
          <cell r="P590" t="str">
            <v>dedicated to PC &amp; Protection</v>
          </cell>
          <cell r="Q590" t="str">
            <v>Asset Risk Factor</v>
          </cell>
          <cell r="R590" t="str">
            <v>Adjusted Required Capital</v>
          </cell>
          <cell r="S590" t="str">
            <v>Explanation of Adjustments</v>
          </cell>
        </row>
        <row r="591">
          <cell r="B591">
            <v>1</v>
          </cell>
          <cell r="C591" t="str">
            <v>Global Rating AAA</v>
          </cell>
          <cell r="G591">
            <v>0</v>
          </cell>
          <cell r="H591">
            <v>0</v>
          </cell>
          <cell r="I591">
            <v>0</v>
          </cell>
          <cell r="J591">
            <v>0</v>
          </cell>
          <cell r="K591">
            <v>2E-3</v>
          </cell>
          <cell r="L591">
            <v>0</v>
          </cell>
          <cell r="M591">
            <v>2E-3</v>
          </cell>
          <cell r="N591">
            <v>0</v>
          </cell>
          <cell r="O591">
            <v>0</v>
          </cell>
          <cell r="P591">
            <v>1</v>
          </cell>
          <cell r="Q591">
            <v>2E-3</v>
          </cell>
          <cell r="R591">
            <v>0</v>
          </cell>
          <cell r="S591" t="str">
            <v xml:space="preserve"> </v>
          </cell>
        </row>
        <row r="592">
          <cell r="B592">
            <v>2</v>
          </cell>
          <cell r="C592" t="str">
            <v>Global Rating AA+, AA, AA-</v>
          </cell>
          <cell r="G592">
            <v>0</v>
          </cell>
          <cell r="H592">
            <v>0</v>
          </cell>
          <cell r="I592">
            <v>0</v>
          </cell>
          <cell r="J592">
            <v>0</v>
          </cell>
          <cell r="K592">
            <v>5.0000000000000001E-3</v>
          </cell>
          <cell r="L592">
            <v>0</v>
          </cell>
          <cell r="M592">
            <v>5.0000000000000001E-3</v>
          </cell>
          <cell r="N592">
            <v>0</v>
          </cell>
          <cell r="O592">
            <v>0</v>
          </cell>
          <cell r="P592">
            <v>1</v>
          </cell>
          <cell r="Q592">
            <v>5.0000000000000001E-3</v>
          </cell>
          <cell r="R592">
            <v>0</v>
          </cell>
          <cell r="S592" t="str">
            <v xml:space="preserve"> </v>
          </cell>
        </row>
        <row r="593">
          <cell r="B593">
            <v>3</v>
          </cell>
          <cell r="C593" t="str">
            <v>Global Rating A+, A, &amp; A-</v>
          </cell>
          <cell r="G593">
            <v>0</v>
          </cell>
          <cell r="H593">
            <v>0</v>
          </cell>
          <cell r="I593">
            <v>0</v>
          </cell>
          <cell r="J593">
            <v>0</v>
          </cell>
          <cell r="K593">
            <v>0.01</v>
          </cell>
          <cell r="L593">
            <v>0</v>
          </cell>
          <cell r="M593">
            <v>0.01</v>
          </cell>
          <cell r="N593">
            <v>0</v>
          </cell>
          <cell r="O593">
            <v>0</v>
          </cell>
          <cell r="P593">
            <v>1</v>
          </cell>
          <cell r="Q593">
            <v>0.01</v>
          </cell>
          <cell r="R593">
            <v>0</v>
          </cell>
          <cell r="S593" t="str">
            <v xml:space="preserve"> </v>
          </cell>
        </row>
        <row r="594">
          <cell r="B594">
            <v>4</v>
          </cell>
          <cell r="C594" t="str">
            <v xml:space="preserve">Global Rating BBB+, BBB, BBB- </v>
          </cell>
          <cell r="G594">
            <v>0</v>
          </cell>
          <cell r="H594">
            <v>0</v>
          </cell>
          <cell r="I594">
            <v>0</v>
          </cell>
          <cell r="J594">
            <v>0</v>
          </cell>
          <cell r="K594">
            <v>0.02</v>
          </cell>
          <cell r="L594">
            <v>0</v>
          </cell>
          <cell r="M594">
            <v>0.02</v>
          </cell>
          <cell r="N594">
            <v>0</v>
          </cell>
          <cell r="O594">
            <v>0</v>
          </cell>
          <cell r="P594">
            <v>1</v>
          </cell>
          <cell r="Q594">
            <v>0.02</v>
          </cell>
          <cell r="R594">
            <v>0</v>
          </cell>
          <cell r="S594" t="str">
            <v xml:space="preserve"> </v>
          </cell>
        </row>
        <row r="595">
          <cell r="B595">
            <v>5</v>
          </cell>
          <cell r="C595" t="str">
            <v xml:space="preserve">Global Rating BB+, BB, BB- </v>
          </cell>
          <cell r="G595">
            <v>0</v>
          </cell>
          <cell r="H595">
            <v>0</v>
          </cell>
          <cell r="I595">
            <v>0</v>
          </cell>
          <cell r="J595">
            <v>0</v>
          </cell>
          <cell r="K595">
            <v>0.04</v>
          </cell>
          <cell r="L595">
            <v>0</v>
          </cell>
          <cell r="M595">
            <v>0.04</v>
          </cell>
          <cell r="N595">
            <v>0</v>
          </cell>
          <cell r="O595">
            <v>0</v>
          </cell>
          <cell r="P595">
            <v>1</v>
          </cell>
          <cell r="Q595">
            <v>0.04</v>
          </cell>
          <cell r="R595">
            <v>0</v>
          </cell>
          <cell r="S595" t="str">
            <v xml:space="preserve"> </v>
          </cell>
        </row>
        <row r="596">
          <cell r="B596">
            <v>6</v>
          </cell>
          <cell r="C596" t="str">
            <v xml:space="preserve">Global Rating B+, B, B- </v>
          </cell>
          <cell r="G596">
            <v>0</v>
          </cell>
          <cell r="H596">
            <v>0</v>
          </cell>
          <cell r="I596">
            <v>0</v>
          </cell>
          <cell r="J596">
            <v>0</v>
          </cell>
          <cell r="K596">
            <v>4.4999999999999998E-2</v>
          </cell>
          <cell r="L596">
            <v>0</v>
          </cell>
          <cell r="M596">
            <v>4.4999999999999998E-2</v>
          </cell>
          <cell r="N596">
            <v>0</v>
          </cell>
          <cell r="O596">
            <v>0</v>
          </cell>
          <cell r="P596">
            <v>1</v>
          </cell>
          <cell r="Q596">
            <v>4.4999999999999998E-2</v>
          </cell>
          <cell r="R596">
            <v>0</v>
          </cell>
          <cell r="S596" t="str">
            <v xml:space="preserve"> </v>
          </cell>
        </row>
        <row r="597">
          <cell r="B597">
            <v>7</v>
          </cell>
          <cell r="C597" t="str">
            <v xml:space="preserve">Global Rating CCC, CC, C </v>
          </cell>
          <cell r="G597">
            <v>0</v>
          </cell>
          <cell r="H597">
            <v>0</v>
          </cell>
          <cell r="I597">
            <v>0</v>
          </cell>
          <cell r="J597">
            <v>0</v>
          </cell>
          <cell r="K597">
            <v>0.1</v>
          </cell>
          <cell r="L597">
            <v>0</v>
          </cell>
          <cell r="M597">
            <v>0.1</v>
          </cell>
          <cell r="N597">
            <v>0</v>
          </cell>
          <cell r="O597">
            <v>0</v>
          </cell>
          <cell r="P597">
            <v>1</v>
          </cell>
          <cell r="Q597">
            <v>0.1</v>
          </cell>
          <cell r="R597">
            <v>0</v>
          </cell>
          <cell r="S597" t="str">
            <v xml:space="preserve"> </v>
          </cell>
        </row>
        <row r="598">
          <cell r="B598">
            <v>8</v>
          </cell>
          <cell r="C598" t="str">
            <v xml:space="preserve">Global Rating D (in/near default) </v>
          </cell>
          <cell r="G598">
            <v>0</v>
          </cell>
          <cell r="H598">
            <v>0</v>
          </cell>
          <cell r="I598">
            <v>0</v>
          </cell>
          <cell r="J598">
            <v>0</v>
          </cell>
          <cell r="K598">
            <v>0.3</v>
          </cell>
          <cell r="L598">
            <v>0</v>
          </cell>
          <cell r="M598">
            <v>0.3</v>
          </cell>
          <cell r="N598">
            <v>0</v>
          </cell>
          <cell r="O598">
            <v>0</v>
          </cell>
          <cell r="P598">
            <v>1</v>
          </cell>
          <cell r="Q598">
            <v>0.3</v>
          </cell>
          <cell r="R598">
            <v>0</v>
          </cell>
          <cell r="S598" t="str">
            <v xml:space="preserve"> </v>
          </cell>
        </row>
        <row r="599">
          <cell r="B599">
            <v>9</v>
          </cell>
          <cell r="C599" t="str">
            <v>Non Rated</v>
          </cell>
          <cell r="G599">
            <v>0</v>
          </cell>
          <cell r="H599">
            <v>0</v>
          </cell>
          <cell r="I599">
            <v>0</v>
          </cell>
          <cell r="J599">
            <v>0</v>
          </cell>
          <cell r="K599">
            <v>0.5</v>
          </cell>
          <cell r="L599">
            <v>0</v>
          </cell>
          <cell r="M599">
            <v>0.5</v>
          </cell>
          <cell r="N599">
            <v>0</v>
          </cell>
          <cell r="O599">
            <v>0</v>
          </cell>
          <cell r="P599">
            <v>1</v>
          </cell>
          <cell r="Q599">
            <v>0.5</v>
          </cell>
          <cell r="R599">
            <v>0</v>
          </cell>
          <cell r="S599" t="str">
            <v xml:space="preserve"> </v>
          </cell>
        </row>
        <row r="600">
          <cell r="B600">
            <v>10</v>
          </cell>
          <cell r="C600" t="str">
            <v>Affiliated</v>
          </cell>
          <cell r="G600">
            <v>0</v>
          </cell>
          <cell r="H600">
            <v>0</v>
          </cell>
          <cell r="I600">
            <v>0</v>
          </cell>
          <cell r="J600">
            <v>0</v>
          </cell>
          <cell r="K600">
            <v>1</v>
          </cell>
          <cell r="L600">
            <v>0</v>
          </cell>
          <cell r="M600">
            <v>1</v>
          </cell>
          <cell r="N600">
            <v>0</v>
          </cell>
          <cell r="O600">
            <v>0</v>
          </cell>
          <cell r="P600">
            <v>1</v>
          </cell>
          <cell r="Q600">
            <v>1</v>
          </cell>
          <cell r="R600">
            <v>0</v>
          </cell>
          <cell r="S600" t="str">
            <v xml:space="preserve"> </v>
          </cell>
        </row>
        <row r="601">
          <cell r="B601">
            <v>11</v>
          </cell>
          <cell r="C601" t="str">
            <v>Other</v>
          </cell>
          <cell r="G601">
            <v>0</v>
          </cell>
          <cell r="H601">
            <v>0</v>
          </cell>
          <cell r="I601">
            <v>0</v>
          </cell>
          <cell r="J601">
            <v>0</v>
          </cell>
          <cell r="K601">
            <v>1</v>
          </cell>
          <cell r="L601">
            <v>0</v>
          </cell>
          <cell r="M601">
            <v>1</v>
          </cell>
          <cell r="N601">
            <v>0</v>
          </cell>
          <cell r="O601">
            <v>0</v>
          </cell>
          <cell r="P601">
            <v>1</v>
          </cell>
          <cell r="Q601">
            <v>1</v>
          </cell>
          <cell r="R601">
            <v>0</v>
          </cell>
          <cell r="S601" t="str">
            <v xml:space="preserve"> </v>
          </cell>
        </row>
        <row r="602">
          <cell r="B602">
            <v>12</v>
          </cell>
          <cell r="E602" t="str">
            <v>Total Bonds</v>
          </cell>
          <cell r="G602">
            <v>0</v>
          </cell>
          <cell r="H602">
            <v>0</v>
          </cell>
          <cell r="I602">
            <v>0</v>
          </cell>
          <cell r="J602">
            <v>0</v>
          </cell>
          <cell r="K602">
            <v>0</v>
          </cell>
          <cell r="M602">
            <v>0</v>
          </cell>
          <cell r="Q602">
            <v>0</v>
          </cell>
          <cell r="R602">
            <v>0</v>
          </cell>
        </row>
        <row r="604">
          <cell r="B604" t="str">
            <v>Preferred Stocks at</v>
          </cell>
          <cell r="F604">
            <v>40543</v>
          </cell>
        </row>
        <row r="605">
          <cell r="B605">
            <v>13</v>
          </cell>
          <cell r="C605" t="str">
            <v>Non-Affiliated (Public)</v>
          </cell>
          <cell r="G605">
            <v>0</v>
          </cell>
          <cell r="H605">
            <v>0</v>
          </cell>
          <cell r="I605">
            <v>0</v>
          </cell>
          <cell r="J605">
            <v>0</v>
          </cell>
          <cell r="K605">
            <v>2E-3</v>
          </cell>
          <cell r="L605">
            <v>0</v>
          </cell>
          <cell r="M605">
            <v>2E-3</v>
          </cell>
          <cell r="N605">
            <v>0</v>
          </cell>
          <cell r="O605">
            <v>0</v>
          </cell>
          <cell r="P605">
            <v>1</v>
          </cell>
          <cell r="Q605">
            <v>2E-3</v>
          </cell>
          <cell r="R605">
            <v>0</v>
          </cell>
          <cell r="S605" t="str">
            <v xml:space="preserve"> </v>
          </cell>
        </row>
        <row r="606">
          <cell r="B606">
            <v>14</v>
          </cell>
          <cell r="C606" t="str">
            <v>Non-Affil (Public) w/Global Rating AA+, AA, AA-</v>
          </cell>
          <cell r="G606">
            <v>0</v>
          </cell>
          <cell r="H606">
            <v>0</v>
          </cell>
          <cell r="I606">
            <v>0</v>
          </cell>
          <cell r="J606">
            <v>0</v>
          </cell>
          <cell r="K606">
            <v>5.0000000000000001E-3</v>
          </cell>
          <cell r="L606">
            <v>0</v>
          </cell>
          <cell r="M606">
            <v>5.0000000000000001E-3</v>
          </cell>
          <cell r="N606">
            <v>0</v>
          </cell>
          <cell r="O606">
            <v>0</v>
          </cell>
          <cell r="P606">
            <v>1</v>
          </cell>
          <cell r="Q606">
            <v>5.0000000000000001E-3</v>
          </cell>
          <cell r="R606">
            <v>0</v>
          </cell>
          <cell r="S606" t="str">
            <v xml:space="preserve"> </v>
          </cell>
        </row>
        <row r="607">
          <cell r="B607">
            <v>15</v>
          </cell>
          <cell r="C607" t="str">
            <v>Non-Affil (Public) w/Global Rating A+, A, &amp; A-</v>
          </cell>
          <cell r="G607">
            <v>0</v>
          </cell>
          <cell r="H607">
            <v>0</v>
          </cell>
          <cell r="I607">
            <v>0</v>
          </cell>
          <cell r="J607">
            <v>0</v>
          </cell>
          <cell r="K607">
            <v>0.01</v>
          </cell>
          <cell r="L607">
            <v>0</v>
          </cell>
          <cell r="M607">
            <v>0.01</v>
          </cell>
          <cell r="N607">
            <v>0</v>
          </cell>
          <cell r="O607">
            <v>0</v>
          </cell>
          <cell r="P607">
            <v>1</v>
          </cell>
          <cell r="Q607">
            <v>0.01</v>
          </cell>
          <cell r="R607">
            <v>0</v>
          </cell>
          <cell r="S607" t="str">
            <v xml:space="preserve"> </v>
          </cell>
        </row>
        <row r="608">
          <cell r="B608">
            <v>16</v>
          </cell>
          <cell r="C608" t="str">
            <v>Non-Affil (Public) w/Global Rating BBB+, BBB, BBB-</v>
          </cell>
          <cell r="G608">
            <v>0</v>
          </cell>
          <cell r="H608">
            <v>0</v>
          </cell>
          <cell r="I608">
            <v>0</v>
          </cell>
          <cell r="J608">
            <v>0</v>
          </cell>
          <cell r="K608">
            <v>0.02</v>
          </cell>
          <cell r="L608">
            <v>0</v>
          </cell>
          <cell r="M608">
            <v>0.02</v>
          </cell>
          <cell r="N608">
            <v>0</v>
          </cell>
          <cell r="O608">
            <v>0</v>
          </cell>
          <cell r="P608">
            <v>1</v>
          </cell>
          <cell r="Q608">
            <v>0.02</v>
          </cell>
          <cell r="R608">
            <v>0</v>
          </cell>
          <cell r="S608" t="str">
            <v xml:space="preserve"> </v>
          </cell>
        </row>
        <row r="609">
          <cell r="B609">
            <v>17</v>
          </cell>
          <cell r="C609" t="str">
            <v>Non-Affil (Public) w/Global Rating BB+, BB, BB-</v>
          </cell>
          <cell r="G609">
            <v>0</v>
          </cell>
          <cell r="H609">
            <v>0</v>
          </cell>
          <cell r="I609">
            <v>0</v>
          </cell>
          <cell r="J609">
            <v>0</v>
          </cell>
          <cell r="K609">
            <v>0.04</v>
          </cell>
          <cell r="L609">
            <v>0</v>
          </cell>
          <cell r="M609">
            <v>0.04</v>
          </cell>
          <cell r="N609">
            <v>0</v>
          </cell>
          <cell r="O609">
            <v>0</v>
          </cell>
          <cell r="P609">
            <v>1</v>
          </cell>
          <cell r="Q609">
            <v>0.04</v>
          </cell>
          <cell r="R609">
            <v>0</v>
          </cell>
          <cell r="S609" t="str">
            <v xml:space="preserve"> </v>
          </cell>
        </row>
        <row r="610">
          <cell r="B610">
            <v>18</v>
          </cell>
          <cell r="C610" t="str">
            <v>Non-Affil (Public) w/Global Rating B+, B, B-</v>
          </cell>
          <cell r="G610">
            <v>0</v>
          </cell>
          <cell r="H610">
            <v>0</v>
          </cell>
          <cell r="I610">
            <v>0</v>
          </cell>
          <cell r="J610">
            <v>0</v>
          </cell>
          <cell r="K610">
            <v>4.4999999999999998E-2</v>
          </cell>
          <cell r="L610">
            <v>0</v>
          </cell>
          <cell r="M610">
            <v>4.4999999999999998E-2</v>
          </cell>
          <cell r="N610">
            <v>0</v>
          </cell>
          <cell r="O610">
            <v>0</v>
          </cell>
          <cell r="P610">
            <v>1</v>
          </cell>
          <cell r="Q610">
            <v>4.4999999999999998E-2</v>
          </cell>
          <cell r="R610">
            <v>0</v>
          </cell>
          <cell r="S610" t="str">
            <v xml:space="preserve"> </v>
          </cell>
        </row>
        <row r="611">
          <cell r="B611">
            <v>19</v>
          </cell>
          <cell r="C611" t="str">
            <v>Non-Affil (Public) w/Global Rating CCC, CC, C</v>
          </cell>
          <cell r="G611">
            <v>0</v>
          </cell>
          <cell r="H611">
            <v>0</v>
          </cell>
          <cell r="I611">
            <v>0</v>
          </cell>
          <cell r="J611">
            <v>0</v>
          </cell>
          <cell r="K611">
            <v>0.1</v>
          </cell>
          <cell r="L611">
            <v>0</v>
          </cell>
          <cell r="M611">
            <v>0.1</v>
          </cell>
          <cell r="N611">
            <v>0</v>
          </cell>
          <cell r="O611">
            <v>0</v>
          </cell>
          <cell r="P611">
            <v>1</v>
          </cell>
          <cell r="Q611">
            <v>0.1</v>
          </cell>
          <cell r="R611">
            <v>0</v>
          </cell>
          <cell r="S611" t="str">
            <v xml:space="preserve"> </v>
          </cell>
        </row>
        <row r="612">
          <cell r="B612">
            <v>20</v>
          </cell>
          <cell r="C612" t="str">
            <v xml:space="preserve">Non-Affil (Public) w/Global Rating D (in/near default) </v>
          </cell>
          <cell r="G612">
            <v>0</v>
          </cell>
          <cell r="H612">
            <v>0</v>
          </cell>
          <cell r="I612">
            <v>0</v>
          </cell>
          <cell r="J612">
            <v>0</v>
          </cell>
          <cell r="K612">
            <v>0.3</v>
          </cell>
          <cell r="L612">
            <v>0</v>
          </cell>
          <cell r="M612">
            <v>0.3</v>
          </cell>
          <cell r="N612">
            <v>0</v>
          </cell>
          <cell r="O612">
            <v>0</v>
          </cell>
          <cell r="P612">
            <v>1</v>
          </cell>
          <cell r="Q612">
            <v>0.3</v>
          </cell>
          <cell r="R612">
            <v>0</v>
          </cell>
          <cell r="S612" t="str">
            <v xml:space="preserve"> </v>
          </cell>
        </row>
        <row r="613">
          <cell r="B613">
            <v>21</v>
          </cell>
          <cell r="C613" t="str">
            <v>Non-Affiliated (Private)</v>
          </cell>
          <cell r="G613">
            <v>0</v>
          </cell>
          <cell r="H613">
            <v>0</v>
          </cell>
          <cell r="I613">
            <v>0</v>
          </cell>
          <cell r="J613">
            <v>0</v>
          </cell>
          <cell r="K613">
            <v>1</v>
          </cell>
          <cell r="L613">
            <v>0</v>
          </cell>
          <cell r="M613">
            <v>1</v>
          </cell>
          <cell r="N613">
            <v>0</v>
          </cell>
          <cell r="O613">
            <v>0</v>
          </cell>
          <cell r="P613">
            <v>1</v>
          </cell>
          <cell r="Q613">
            <v>1</v>
          </cell>
          <cell r="R613">
            <v>0</v>
          </cell>
          <cell r="S613" t="str">
            <v xml:space="preserve"> </v>
          </cell>
        </row>
        <row r="614">
          <cell r="B614">
            <v>22</v>
          </cell>
          <cell r="C614" t="str">
            <v>Affiliated (Public)</v>
          </cell>
          <cell r="G614">
            <v>0</v>
          </cell>
          <cell r="H614">
            <v>0</v>
          </cell>
          <cell r="I614">
            <v>0</v>
          </cell>
          <cell r="J614">
            <v>0</v>
          </cell>
          <cell r="K614">
            <v>0.15</v>
          </cell>
          <cell r="L614">
            <v>0</v>
          </cell>
          <cell r="M614">
            <v>0.15</v>
          </cell>
          <cell r="N614">
            <v>0</v>
          </cell>
          <cell r="O614">
            <v>0</v>
          </cell>
          <cell r="P614">
            <v>1</v>
          </cell>
          <cell r="Q614">
            <v>0.15</v>
          </cell>
          <cell r="R614">
            <v>0</v>
          </cell>
          <cell r="S614" t="str">
            <v xml:space="preserve"> </v>
          </cell>
        </row>
        <row r="615">
          <cell r="B615">
            <v>23</v>
          </cell>
          <cell r="C615" t="str">
            <v>Affiliated (Private)</v>
          </cell>
          <cell r="G615">
            <v>0</v>
          </cell>
          <cell r="H615">
            <v>0</v>
          </cell>
          <cell r="I615">
            <v>0</v>
          </cell>
          <cell r="J615">
            <v>0</v>
          </cell>
          <cell r="K615">
            <v>1</v>
          </cell>
          <cell r="L615">
            <v>0</v>
          </cell>
          <cell r="M615">
            <v>1</v>
          </cell>
          <cell r="N615">
            <v>0</v>
          </cell>
          <cell r="O615">
            <v>0</v>
          </cell>
          <cell r="P615">
            <v>1</v>
          </cell>
          <cell r="Q615">
            <v>1</v>
          </cell>
          <cell r="R615">
            <v>0</v>
          </cell>
          <cell r="S615" t="str">
            <v xml:space="preserve"> </v>
          </cell>
        </row>
        <row r="616">
          <cell r="B616">
            <v>24</v>
          </cell>
          <cell r="E616" t="str">
            <v>Total Preferred Stocks</v>
          </cell>
          <cell r="G616">
            <v>0</v>
          </cell>
          <cell r="H616">
            <v>0</v>
          </cell>
          <cell r="I616">
            <v>0</v>
          </cell>
          <cell r="J616">
            <v>0</v>
          </cell>
          <cell r="K616">
            <v>0</v>
          </cell>
          <cell r="M616">
            <v>0</v>
          </cell>
          <cell r="Q616">
            <v>0</v>
          </cell>
          <cell r="R616">
            <v>0</v>
          </cell>
        </row>
        <row r="618">
          <cell r="B618" t="str">
            <v>Common Stocks at</v>
          </cell>
          <cell r="F618">
            <v>40543</v>
          </cell>
        </row>
        <row r="619">
          <cell r="B619">
            <v>25</v>
          </cell>
          <cell r="C619" t="str">
            <v>Non-Affiliated (Public)</v>
          </cell>
          <cell r="G619">
            <v>0</v>
          </cell>
          <cell r="H619">
            <v>0</v>
          </cell>
          <cell r="I619">
            <v>0</v>
          </cell>
          <cell r="J619">
            <v>0</v>
          </cell>
          <cell r="K619">
            <v>0.15</v>
          </cell>
          <cell r="L619">
            <v>0</v>
          </cell>
          <cell r="M619">
            <v>0.15</v>
          </cell>
          <cell r="N619">
            <v>0</v>
          </cell>
          <cell r="O619">
            <v>0</v>
          </cell>
          <cell r="P619">
            <v>1</v>
          </cell>
          <cell r="Q619">
            <v>0.15</v>
          </cell>
          <cell r="R619">
            <v>0</v>
          </cell>
          <cell r="S619" t="str">
            <v xml:space="preserve"> </v>
          </cell>
        </row>
        <row r="620">
          <cell r="B620">
            <v>26</v>
          </cell>
          <cell r="C620" t="str">
            <v>Non-Affiliated (Private)</v>
          </cell>
          <cell r="G620">
            <v>0</v>
          </cell>
          <cell r="H620">
            <v>0</v>
          </cell>
          <cell r="I620">
            <v>0</v>
          </cell>
          <cell r="J620">
            <v>0</v>
          </cell>
          <cell r="K620">
            <v>1</v>
          </cell>
          <cell r="L620">
            <v>0</v>
          </cell>
          <cell r="M620">
            <v>1</v>
          </cell>
          <cell r="N620">
            <v>0</v>
          </cell>
          <cell r="O620">
            <v>0</v>
          </cell>
          <cell r="P620">
            <v>1</v>
          </cell>
          <cell r="Q620">
            <v>1</v>
          </cell>
          <cell r="R620">
            <v>0</v>
          </cell>
          <cell r="S620" t="str">
            <v xml:space="preserve"> </v>
          </cell>
        </row>
        <row r="621">
          <cell r="B621">
            <v>27</v>
          </cell>
          <cell r="C621" t="str">
            <v>Mutual Funds</v>
          </cell>
          <cell r="G621">
            <v>0</v>
          </cell>
          <cell r="H621">
            <v>0</v>
          </cell>
          <cell r="I621">
            <v>0</v>
          </cell>
          <cell r="J621">
            <v>0</v>
          </cell>
          <cell r="K621">
            <v>0.15</v>
          </cell>
          <cell r="L621">
            <v>0</v>
          </cell>
          <cell r="M621">
            <v>0.15</v>
          </cell>
          <cell r="N621">
            <v>0</v>
          </cell>
          <cell r="O621">
            <v>0</v>
          </cell>
          <cell r="P621">
            <v>1</v>
          </cell>
          <cell r="Q621">
            <v>0.15</v>
          </cell>
          <cell r="R621">
            <v>0</v>
          </cell>
          <cell r="S621" t="str">
            <v xml:space="preserve"> </v>
          </cell>
        </row>
        <row r="622">
          <cell r="B622">
            <v>28</v>
          </cell>
          <cell r="C622" t="str">
            <v>Affiliated (Public)</v>
          </cell>
          <cell r="G622">
            <v>0</v>
          </cell>
          <cell r="H622">
            <v>0</v>
          </cell>
          <cell r="I622">
            <v>0</v>
          </cell>
          <cell r="J622">
            <v>0</v>
          </cell>
          <cell r="K622">
            <v>0.15</v>
          </cell>
          <cell r="L622">
            <v>0</v>
          </cell>
          <cell r="M622">
            <v>0.15</v>
          </cell>
          <cell r="N622">
            <v>0</v>
          </cell>
          <cell r="O622">
            <v>0</v>
          </cell>
          <cell r="P622">
            <v>1</v>
          </cell>
          <cell r="Q622">
            <v>0.15</v>
          </cell>
          <cell r="R622">
            <v>0</v>
          </cell>
          <cell r="S622" t="str">
            <v xml:space="preserve"> </v>
          </cell>
        </row>
        <row r="623">
          <cell r="B623">
            <v>29</v>
          </cell>
          <cell r="C623" t="str">
            <v>Affiliated (Private)</v>
          </cell>
          <cell r="G623">
            <v>0</v>
          </cell>
          <cell r="H623">
            <v>0</v>
          </cell>
          <cell r="I623">
            <v>0</v>
          </cell>
          <cell r="J623">
            <v>0</v>
          </cell>
          <cell r="K623">
            <v>1</v>
          </cell>
          <cell r="L623">
            <v>0</v>
          </cell>
          <cell r="M623">
            <v>1</v>
          </cell>
          <cell r="N623">
            <v>0</v>
          </cell>
          <cell r="O623">
            <v>0</v>
          </cell>
          <cell r="P623">
            <v>1</v>
          </cell>
          <cell r="Q623">
            <v>1</v>
          </cell>
          <cell r="R623">
            <v>0</v>
          </cell>
          <cell r="S623" t="str">
            <v xml:space="preserve"> </v>
          </cell>
        </row>
        <row r="624">
          <cell r="B624">
            <v>30</v>
          </cell>
          <cell r="E624" t="str">
            <v>Total Common Stocks</v>
          </cell>
          <cell r="G624">
            <v>0</v>
          </cell>
          <cell r="H624">
            <v>0</v>
          </cell>
          <cell r="I624">
            <v>0</v>
          </cell>
          <cell r="J624">
            <v>0</v>
          </cell>
          <cell r="K624">
            <v>0</v>
          </cell>
          <cell r="M624">
            <v>0</v>
          </cell>
          <cell r="Q624">
            <v>0</v>
          </cell>
          <cell r="R624">
            <v>0</v>
          </cell>
        </row>
        <row r="627">
          <cell r="B627">
            <v>31</v>
          </cell>
          <cell r="C627" t="str">
            <v>Mortgage Loans at</v>
          </cell>
          <cell r="F627">
            <v>40543</v>
          </cell>
          <cell r="G627">
            <v>0</v>
          </cell>
          <cell r="H627">
            <v>0</v>
          </cell>
          <cell r="I627">
            <v>0</v>
          </cell>
          <cell r="J627">
            <v>0</v>
          </cell>
          <cell r="K627">
            <v>0.05</v>
          </cell>
          <cell r="L627">
            <v>0</v>
          </cell>
          <cell r="M627">
            <v>0.05</v>
          </cell>
          <cell r="N627">
            <v>0</v>
          </cell>
          <cell r="O627">
            <v>0</v>
          </cell>
          <cell r="P627">
            <v>1</v>
          </cell>
          <cell r="Q627">
            <v>0.05</v>
          </cell>
          <cell r="R627">
            <v>0</v>
          </cell>
          <cell r="S627" t="str">
            <v xml:space="preserve"> </v>
          </cell>
        </row>
        <row r="630">
          <cell r="B630" t="str">
            <v>Real Estate at</v>
          </cell>
          <cell r="F630">
            <v>40543</v>
          </cell>
        </row>
        <row r="631">
          <cell r="B631">
            <v>32</v>
          </cell>
          <cell r="C631" t="str">
            <v>Company-Occupied (net of encumbrances)</v>
          </cell>
          <cell r="G631">
            <v>0</v>
          </cell>
          <cell r="H631">
            <v>0</v>
          </cell>
          <cell r="I631">
            <v>0</v>
          </cell>
          <cell r="J631">
            <v>0</v>
          </cell>
          <cell r="K631">
            <v>0.1</v>
          </cell>
          <cell r="L631">
            <v>0</v>
          </cell>
          <cell r="M631">
            <v>0.1</v>
          </cell>
          <cell r="N631">
            <v>0</v>
          </cell>
          <cell r="O631">
            <v>0</v>
          </cell>
          <cell r="P631">
            <v>1</v>
          </cell>
          <cell r="Q631">
            <v>0.1</v>
          </cell>
          <cell r="R631">
            <v>0</v>
          </cell>
          <cell r="S631" t="str">
            <v xml:space="preserve"> </v>
          </cell>
        </row>
        <row r="632">
          <cell r="B632">
            <v>33</v>
          </cell>
          <cell r="D632" t="str">
            <v>Encumbrances</v>
          </cell>
          <cell r="G632">
            <v>0</v>
          </cell>
          <cell r="H632">
            <v>0</v>
          </cell>
          <cell r="I632">
            <v>0</v>
          </cell>
          <cell r="J632">
            <v>0</v>
          </cell>
          <cell r="K632">
            <v>0.1</v>
          </cell>
          <cell r="L632">
            <v>0</v>
          </cell>
          <cell r="M632">
            <v>0.1</v>
          </cell>
          <cell r="N632">
            <v>0</v>
          </cell>
          <cell r="O632">
            <v>0</v>
          </cell>
          <cell r="P632">
            <v>1</v>
          </cell>
          <cell r="Q632">
            <v>0.1</v>
          </cell>
          <cell r="R632">
            <v>0</v>
          </cell>
          <cell r="S632" t="str">
            <v xml:space="preserve"> </v>
          </cell>
        </row>
        <row r="633">
          <cell r="B633">
            <v>34</v>
          </cell>
          <cell r="C633" t="str">
            <v>Investments (net of encumbrances)</v>
          </cell>
          <cell r="G633">
            <v>0</v>
          </cell>
          <cell r="H633">
            <v>0</v>
          </cell>
          <cell r="I633">
            <v>0</v>
          </cell>
          <cell r="J633">
            <v>0</v>
          </cell>
          <cell r="K633">
            <v>0.2</v>
          </cell>
          <cell r="L633">
            <v>0</v>
          </cell>
          <cell r="M633">
            <v>0.2</v>
          </cell>
          <cell r="N633">
            <v>0</v>
          </cell>
          <cell r="O633">
            <v>0</v>
          </cell>
          <cell r="P633">
            <v>1</v>
          </cell>
          <cell r="Q633">
            <v>0.2</v>
          </cell>
          <cell r="R633">
            <v>0</v>
          </cell>
          <cell r="S633" t="str">
            <v xml:space="preserve"> </v>
          </cell>
        </row>
        <row r="634">
          <cell r="B634">
            <v>35</v>
          </cell>
          <cell r="D634" t="str">
            <v>Encumbrances</v>
          </cell>
          <cell r="G634">
            <v>0</v>
          </cell>
          <cell r="H634">
            <v>0</v>
          </cell>
          <cell r="I634">
            <v>0</v>
          </cell>
          <cell r="J634">
            <v>0</v>
          </cell>
          <cell r="K634">
            <v>0.2</v>
          </cell>
          <cell r="L634">
            <v>0</v>
          </cell>
          <cell r="M634">
            <v>0.2</v>
          </cell>
          <cell r="N634">
            <v>0</v>
          </cell>
          <cell r="O634">
            <v>0</v>
          </cell>
          <cell r="P634">
            <v>1</v>
          </cell>
          <cell r="Q634">
            <v>0.2</v>
          </cell>
          <cell r="R634">
            <v>0</v>
          </cell>
          <cell r="S634" t="str">
            <v xml:space="preserve"> </v>
          </cell>
        </row>
        <row r="635">
          <cell r="B635">
            <v>36</v>
          </cell>
          <cell r="E635" t="str">
            <v>Total Real Estate</v>
          </cell>
          <cell r="G635">
            <v>0</v>
          </cell>
          <cell r="H635">
            <v>0</v>
          </cell>
          <cell r="I635">
            <v>0</v>
          </cell>
          <cell r="J635">
            <v>0</v>
          </cell>
          <cell r="K635">
            <v>0</v>
          </cell>
          <cell r="M635">
            <v>0</v>
          </cell>
          <cell r="Q635">
            <v>0</v>
          </cell>
          <cell r="R635">
            <v>0</v>
          </cell>
        </row>
        <row r="637">
          <cell r="B637" t="str">
            <v>Other Assets at</v>
          </cell>
          <cell r="F637">
            <v>40543</v>
          </cell>
        </row>
        <row r="638">
          <cell r="B638">
            <v>37</v>
          </cell>
          <cell r="C638" t="str">
            <v>Other Loans</v>
          </cell>
          <cell r="G638">
            <v>0</v>
          </cell>
          <cell r="H638">
            <v>0</v>
          </cell>
          <cell r="I638">
            <v>0</v>
          </cell>
          <cell r="J638">
            <v>0</v>
          </cell>
          <cell r="K638">
            <v>0.05</v>
          </cell>
          <cell r="L638">
            <v>0</v>
          </cell>
          <cell r="M638">
            <v>0.05</v>
          </cell>
          <cell r="N638">
            <v>0</v>
          </cell>
          <cell r="O638">
            <v>0</v>
          </cell>
          <cell r="P638">
            <v>1</v>
          </cell>
          <cell r="Q638">
            <v>0.05</v>
          </cell>
          <cell r="R638">
            <v>0</v>
          </cell>
          <cell r="S638" t="str">
            <v xml:space="preserve"> </v>
          </cell>
        </row>
        <row r="639">
          <cell r="B639">
            <v>38</v>
          </cell>
          <cell r="C639" t="str">
            <v>Cash &amp; Cash Equivalents</v>
          </cell>
          <cell r="G639">
            <v>0</v>
          </cell>
          <cell r="H639">
            <v>0</v>
          </cell>
          <cell r="I639">
            <v>0</v>
          </cell>
          <cell r="J639">
            <v>0</v>
          </cell>
          <cell r="K639">
            <v>3.0000000000000001E-3</v>
          </cell>
          <cell r="L639">
            <v>0</v>
          </cell>
          <cell r="M639">
            <v>3.0000000000000001E-3</v>
          </cell>
          <cell r="N639">
            <v>0</v>
          </cell>
          <cell r="O639">
            <v>0</v>
          </cell>
          <cell r="P639">
            <v>1</v>
          </cell>
          <cell r="Q639">
            <v>3.0000000000000001E-3</v>
          </cell>
          <cell r="R639">
            <v>0</v>
          </cell>
          <cell r="S639" t="str">
            <v xml:space="preserve"> </v>
          </cell>
        </row>
        <row r="640">
          <cell r="B640">
            <v>39</v>
          </cell>
          <cell r="C640" t="str">
            <v>Short-Term Investments</v>
          </cell>
          <cell r="G640">
            <v>0</v>
          </cell>
          <cell r="H640">
            <v>0</v>
          </cell>
          <cell r="I640">
            <v>0</v>
          </cell>
          <cell r="J640">
            <v>0</v>
          </cell>
          <cell r="K640">
            <v>0.01</v>
          </cell>
          <cell r="L640">
            <v>0</v>
          </cell>
          <cell r="M640">
            <v>0.01</v>
          </cell>
          <cell r="N640">
            <v>0</v>
          </cell>
          <cell r="O640">
            <v>0</v>
          </cell>
          <cell r="P640">
            <v>1</v>
          </cell>
          <cell r="Q640">
            <v>0.01</v>
          </cell>
          <cell r="R640">
            <v>0</v>
          </cell>
          <cell r="S640" t="str">
            <v xml:space="preserve"> </v>
          </cell>
        </row>
        <row r="641">
          <cell r="B641">
            <v>40</v>
          </cell>
          <cell r="C641" t="str">
            <v>Other Investments</v>
          </cell>
          <cell r="G641">
            <v>0</v>
          </cell>
          <cell r="H641">
            <v>0</v>
          </cell>
          <cell r="I641">
            <v>0</v>
          </cell>
          <cell r="J641">
            <v>0</v>
          </cell>
          <cell r="K641">
            <v>0.2</v>
          </cell>
          <cell r="L641">
            <v>0</v>
          </cell>
          <cell r="M641">
            <v>0.2</v>
          </cell>
          <cell r="N641">
            <v>0</v>
          </cell>
          <cell r="O641">
            <v>0</v>
          </cell>
          <cell r="P641">
            <v>1</v>
          </cell>
          <cell r="Q641">
            <v>0.2</v>
          </cell>
          <cell r="R641">
            <v>0</v>
          </cell>
          <cell r="S641" t="str">
            <v xml:space="preserve"> </v>
          </cell>
        </row>
        <row r="642">
          <cell r="B642">
            <v>41</v>
          </cell>
          <cell r="C642" t="str">
            <v>Other Tangible Assets</v>
          </cell>
          <cell r="G642">
            <v>0</v>
          </cell>
          <cell r="H642">
            <v>0</v>
          </cell>
          <cell r="I642">
            <v>0</v>
          </cell>
          <cell r="J642">
            <v>0</v>
          </cell>
          <cell r="K642">
            <v>0.2</v>
          </cell>
          <cell r="L642">
            <v>0</v>
          </cell>
          <cell r="M642">
            <v>0.2</v>
          </cell>
          <cell r="N642">
            <v>0</v>
          </cell>
          <cell r="O642">
            <v>0</v>
          </cell>
          <cell r="P642">
            <v>1</v>
          </cell>
          <cell r="Q642">
            <v>0.2</v>
          </cell>
          <cell r="R642">
            <v>0</v>
          </cell>
          <cell r="S642" t="str">
            <v xml:space="preserve"> </v>
          </cell>
        </row>
        <row r="643">
          <cell r="B643">
            <v>42</v>
          </cell>
          <cell r="C643" t="str">
            <v>Other</v>
          </cell>
          <cell r="G643">
            <v>0</v>
          </cell>
          <cell r="H643">
            <v>0</v>
          </cell>
          <cell r="I643">
            <v>0</v>
          </cell>
          <cell r="J643">
            <v>0</v>
          </cell>
          <cell r="K643">
            <v>1</v>
          </cell>
          <cell r="L643">
            <v>0</v>
          </cell>
          <cell r="M643">
            <v>1</v>
          </cell>
          <cell r="N643">
            <v>0</v>
          </cell>
          <cell r="O643">
            <v>0</v>
          </cell>
          <cell r="P643">
            <v>1</v>
          </cell>
          <cell r="Q643">
            <v>1</v>
          </cell>
          <cell r="R643">
            <v>0</v>
          </cell>
          <cell r="S643" t="str">
            <v xml:space="preserve"> </v>
          </cell>
        </row>
        <row r="645">
          <cell r="B645">
            <v>43</v>
          </cell>
          <cell r="C645" t="str">
            <v>Sub-Totals</v>
          </cell>
          <cell r="G645">
            <v>0</v>
          </cell>
          <cell r="H645">
            <v>0</v>
          </cell>
          <cell r="I645">
            <v>0</v>
          </cell>
          <cell r="J645">
            <v>0</v>
          </cell>
          <cell r="K645">
            <v>0</v>
          </cell>
          <cell r="M645">
            <v>0</v>
          </cell>
          <cell r="Q645">
            <v>0</v>
          </cell>
          <cell r="R645">
            <v>0</v>
          </cell>
          <cell r="S645" t="str">
            <v xml:space="preserve"> </v>
          </cell>
        </row>
        <row r="647">
          <cell r="B647">
            <v>44</v>
          </cell>
          <cell r="C647" t="str">
            <v>Multiply: Spread of Risk Factor</v>
          </cell>
          <cell r="K647">
            <v>1.5</v>
          </cell>
          <cell r="L647">
            <v>0</v>
          </cell>
          <cell r="R647">
            <v>1.5</v>
          </cell>
          <cell r="S647" t="str">
            <v xml:space="preserve"> </v>
          </cell>
        </row>
        <row r="648">
          <cell r="B648">
            <v>45</v>
          </cell>
          <cell r="C648" t="str">
            <v>Company Totals at</v>
          </cell>
          <cell r="F648">
            <v>40543</v>
          </cell>
          <cell r="G648">
            <v>0</v>
          </cell>
          <cell r="H648">
            <v>0</v>
          </cell>
          <cell r="I648">
            <v>0</v>
          </cell>
          <cell r="J648">
            <v>0</v>
          </cell>
          <cell r="K648">
            <v>0</v>
          </cell>
          <cell r="M648">
            <v>0</v>
          </cell>
          <cell r="Q648">
            <v>0</v>
          </cell>
          <cell r="R648">
            <v>0</v>
          </cell>
          <cell r="S648" t="str">
            <v xml:space="preserve"> = (B1) + (B2)</v>
          </cell>
        </row>
        <row r="649">
          <cell r="N649" t="str">
            <v>Credit to Risk Factors above for:</v>
          </cell>
          <cell r="S649" t="str">
            <v xml:space="preserve">Note: For small insurers predominant in </v>
          </cell>
        </row>
        <row r="650">
          <cell r="B650">
            <v>46</v>
          </cell>
          <cell r="C650" t="str">
            <v>Deferred Acquisition Costs (Non/Life Only)</v>
          </cell>
          <cell r="G650">
            <v>0</v>
          </cell>
          <cell r="N650" t="str">
            <v>Unit Linked</v>
          </cell>
          <cell r="O650" t="str">
            <v>Participatory</v>
          </cell>
          <cell r="P650" t="str">
            <v>PC &amp; Protect.</v>
          </cell>
          <cell r="S650" t="str">
            <v xml:space="preserve">Life/Annuities, the reinsurance dependence </v>
          </cell>
        </row>
        <row r="651">
          <cell r="B651">
            <v>47</v>
          </cell>
          <cell r="C651" t="str">
            <v>Deferred Acquisition Costs (Life Only)</v>
          </cell>
          <cell r="G651">
            <v>0</v>
          </cell>
          <cell r="J651">
            <v>0</v>
          </cell>
          <cell r="K651" t="str">
            <v>Invested Asset Base</v>
          </cell>
          <cell r="N651">
            <v>1</v>
          </cell>
          <cell r="O651">
            <v>0.5</v>
          </cell>
          <cell r="P651">
            <v>0</v>
          </cell>
          <cell r="Q651" t="str">
            <v>Baseline Credit</v>
          </cell>
          <cell r="S651" t="str">
            <v>factor should be increased in accordance</v>
          </cell>
        </row>
        <row r="652">
          <cell r="B652">
            <v>48</v>
          </cell>
          <cell r="N652">
            <v>1</v>
          </cell>
          <cell r="O652">
            <v>0.5</v>
          </cell>
          <cell r="P652">
            <v>0</v>
          </cell>
          <cell r="Q652" t="str">
            <v>Selected Credit</v>
          </cell>
          <cell r="S652" t="str">
            <v>with L/H spread of risk guidelines.</v>
          </cell>
        </row>
        <row r="653">
          <cell r="N653" t="str">
            <v>Unit Linked</v>
          </cell>
          <cell r="O653" t="str">
            <v>Participatory</v>
          </cell>
          <cell r="P653" t="str">
            <v>PC &amp; Protect.</v>
          </cell>
        </row>
        <row r="654">
          <cell r="B654">
            <v>49</v>
          </cell>
          <cell r="J654">
            <v>0</v>
          </cell>
          <cell r="K654" t="str">
            <v>Total Reserves (excludes separate acct)</v>
          </cell>
          <cell r="N654">
            <v>0</v>
          </cell>
          <cell r="O654">
            <v>0</v>
          </cell>
          <cell r="P654">
            <v>1</v>
          </cell>
          <cell r="Q654" t="str">
            <v>Baseline Allocation of Assets Based on Reserves.</v>
          </cell>
        </row>
        <row r="655">
          <cell r="B655">
            <v>50</v>
          </cell>
          <cell r="N655">
            <v>0</v>
          </cell>
          <cell r="O655">
            <v>0</v>
          </cell>
          <cell r="P655">
            <v>1</v>
          </cell>
          <cell r="Q655" t="str">
            <v>Selected Allocation of Assets to Product Type</v>
          </cell>
        </row>
        <row r="658">
          <cell r="B658" t="str">
            <v>Company:</v>
          </cell>
          <cell r="E658" t="str">
            <v>XYZ Sample</v>
          </cell>
          <cell r="I658" t="str">
            <v>Currency:</v>
          </cell>
          <cell r="J658" t="str">
            <v>US Dollars</v>
          </cell>
          <cell r="S658" t="str">
            <v xml:space="preserve">Page 26 </v>
          </cell>
        </row>
        <row r="659">
          <cell r="B659" t="str">
            <v>AMB #:</v>
          </cell>
          <cell r="E659" t="str">
            <v>99999</v>
          </cell>
          <cell r="I659" t="str">
            <v>Denomination:</v>
          </cell>
          <cell r="J659" t="str">
            <v>(000)s</v>
          </cell>
        </row>
        <row r="660">
          <cell r="B660" t="str">
            <v>Analyst:</v>
          </cell>
          <cell r="E660" t="str">
            <v xml:space="preserve"> </v>
          </cell>
        </row>
        <row r="661">
          <cell r="J661" t="str">
            <v>INVESTMENT RISK</v>
          </cell>
        </row>
        <row r="662">
          <cell r="J662">
            <v>40908</v>
          </cell>
        </row>
        <row r="663">
          <cell r="N663" t="str">
            <v>Percent</v>
          </cell>
          <cell r="O663" t="str">
            <v>Percent</v>
          </cell>
          <cell r="P663" t="str">
            <v>Percent</v>
          </cell>
        </row>
        <row r="664">
          <cell r="K664" t="str">
            <v>Baseline</v>
          </cell>
          <cell r="L664" t="str">
            <v>Adjustment</v>
          </cell>
          <cell r="M664" t="str">
            <v>Total</v>
          </cell>
          <cell r="N664" t="str">
            <v>of asset</v>
          </cell>
          <cell r="O664" t="str">
            <v>of asset</v>
          </cell>
          <cell r="P664" t="str">
            <v>of asset</v>
          </cell>
          <cell r="Q664" t="str">
            <v>Final</v>
          </cell>
        </row>
        <row r="665">
          <cell r="B665" t="str">
            <v xml:space="preserve">   Bonds at</v>
          </cell>
          <cell r="E665">
            <v>40908</v>
          </cell>
          <cell r="G665" t="str">
            <v>Statement Value</v>
          </cell>
          <cell r="H665" t="str">
            <v>Market Value</v>
          </cell>
          <cell r="I665" t="str">
            <v>Adjustment</v>
          </cell>
          <cell r="J665" t="str">
            <v>Total</v>
          </cell>
          <cell r="K665" t="str">
            <v>Asset Risk Factor (%)</v>
          </cell>
          <cell r="L665" t="str">
            <v>to Asset Risk Factor</v>
          </cell>
          <cell r="M665" t="str">
            <v>Asset Risk Factor</v>
          </cell>
          <cell r="N665" t="str">
            <v>dedicated to Unit Linked</v>
          </cell>
          <cell r="O665" t="str">
            <v>dedicated to Partici-patory</v>
          </cell>
          <cell r="P665" t="str">
            <v>dedicated to PC &amp; Protection</v>
          </cell>
          <cell r="Q665" t="str">
            <v>Asset Risk Factor</v>
          </cell>
          <cell r="R665" t="str">
            <v>Adjusted Required Capital</v>
          </cell>
          <cell r="S665" t="str">
            <v>Explanation of Adjustments</v>
          </cell>
        </row>
        <row r="666">
          <cell r="B666">
            <v>1</v>
          </cell>
          <cell r="C666" t="str">
            <v>Global Rating AAA</v>
          </cell>
          <cell r="G666">
            <v>0</v>
          </cell>
          <cell r="H666">
            <v>0</v>
          </cell>
          <cell r="I666">
            <v>0</v>
          </cell>
          <cell r="J666">
            <v>0</v>
          </cell>
          <cell r="K666">
            <v>2E-3</v>
          </cell>
          <cell r="L666">
            <v>0</v>
          </cell>
          <cell r="M666">
            <v>2E-3</v>
          </cell>
          <cell r="N666">
            <v>0</v>
          </cell>
          <cell r="O666">
            <v>0</v>
          </cell>
          <cell r="P666">
            <v>1</v>
          </cell>
          <cell r="Q666">
            <v>2E-3</v>
          </cell>
          <cell r="R666">
            <v>0</v>
          </cell>
          <cell r="S666" t="str">
            <v xml:space="preserve"> </v>
          </cell>
        </row>
        <row r="667">
          <cell r="B667">
            <v>2</v>
          </cell>
          <cell r="C667" t="str">
            <v>Global Rating AA+, AA, AA-</v>
          </cell>
          <cell r="G667">
            <v>0</v>
          </cell>
          <cell r="H667">
            <v>0</v>
          </cell>
          <cell r="I667">
            <v>0</v>
          </cell>
          <cell r="J667">
            <v>0</v>
          </cell>
          <cell r="K667">
            <v>5.0000000000000001E-3</v>
          </cell>
          <cell r="L667">
            <v>0</v>
          </cell>
          <cell r="M667">
            <v>5.0000000000000001E-3</v>
          </cell>
          <cell r="N667">
            <v>0</v>
          </cell>
          <cell r="O667">
            <v>0</v>
          </cell>
          <cell r="P667">
            <v>1</v>
          </cell>
          <cell r="Q667">
            <v>5.0000000000000001E-3</v>
          </cell>
          <cell r="R667">
            <v>0</v>
          </cell>
          <cell r="S667" t="str">
            <v xml:space="preserve"> </v>
          </cell>
        </row>
        <row r="668">
          <cell r="B668">
            <v>3</v>
          </cell>
          <cell r="C668" t="str">
            <v>Global Rating A+, A, &amp; A-</v>
          </cell>
          <cell r="G668">
            <v>0</v>
          </cell>
          <cell r="H668">
            <v>0</v>
          </cell>
          <cell r="I668">
            <v>0</v>
          </cell>
          <cell r="J668">
            <v>0</v>
          </cell>
          <cell r="K668">
            <v>0.01</v>
          </cell>
          <cell r="L668">
            <v>0</v>
          </cell>
          <cell r="M668">
            <v>0.01</v>
          </cell>
          <cell r="N668">
            <v>0</v>
          </cell>
          <cell r="O668">
            <v>0</v>
          </cell>
          <cell r="P668">
            <v>1</v>
          </cell>
          <cell r="Q668">
            <v>0.01</v>
          </cell>
          <cell r="R668">
            <v>0</v>
          </cell>
          <cell r="S668" t="str">
            <v xml:space="preserve"> </v>
          </cell>
        </row>
        <row r="669">
          <cell r="B669">
            <v>4</v>
          </cell>
          <cell r="C669" t="str">
            <v xml:space="preserve">Global Rating BBB+, BBB, BBB- </v>
          </cell>
          <cell r="G669">
            <v>0</v>
          </cell>
          <cell r="H669">
            <v>0</v>
          </cell>
          <cell r="I669">
            <v>0</v>
          </cell>
          <cell r="J669">
            <v>0</v>
          </cell>
          <cell r="K669">
            <v>0.02</v>
          </cell>
          <cell r="L669">
            <v>0</v>
          </cell>
          <cell r="M669">
            <v>0.02</v>
          </cell>
          <cell r="N669">
            <v>0</v>
          </cell>
          <cell r="O669">
            <v>0</v>
          </cell>
          <cell r="P669">
            <v>1</v>
          </cell>
          <cell r="Q669">
            <v>0.02</v>
          </cell>
          <cell r="R669">
            <v>0</v>
          </cell>
          <cell r="S669" t="str">
            <v xml:space="preserve"> </v>
          </cell>
        </row>
        <row r="670">
          <cell r="B670">
            <v>5</v>
          </cell>
          <cell r="C670" t="str">
            <v xml:space="preserve">Global Rating BB+, BB, BB- </v>
          </cell>
          <cell r="G670">
            <v>0</v>
          </cell>
          <cell r="H670">
            <v>0</v>
          </cell>
          <cell r="I670">
            <v>0</v>
          </cell>
          <cell r="J670">
            <v>0</v>
          </cell>
          <cell r="K670">
            <v>0.04</v>
          </cell>
          <cell r="L670">
            <v>0</v>
          </cell>
          <cell r="M670">
            <v>0.04</v>
          </cell>
          <cell r="N670">
            <v>0</v>
          </cell>
          <cell r="O670">
            <v>0</v>
          </cell>
          <cell r="P670">
            <v>1</v>
          </cell>
          <cell r="Q670">
            <v>0.04</v>
          </cell>
          <cell r="R670">
            <v>0</v>
          </cell>
          <cell r="S670" t="str">
            <v xml:space="preserve"> </v>
          </cell>
        </row>
        <row r="671">
          <cell r="B671">
            <v>6</v>
          </cell>
          <cell r="C671" t="str">
            <v xml:space="preserve">Global Rating B+, B, B- </v>
          </cell>
          <cell r="G671">
            <v>0</v>
          </cell>
          <cell r="H671">
            <v>0</v>
          </cell>
          <cell r="I671">
            <v>0</v>
          </cell>
          <cell r="J671">
            <v>0</v>
          </cell>
          <cell r="K671">
            <v>4.4999999999999998E-2</v>
          </cell>
          <cell r="L671">
            <v>0</v>
          </cell>
          <cell r="M671">
            <v>4.4999999999999998E-2</v>
          </cell>
          <cell r="N671">
            <v>0</v>
          </cell>
          <cell r="O671">
            <v>0</v>
          </cell>
          <cell r="P671">
            <v>1</v>
          </cell>
          <cell r="Q671">
            <v>4.4999999999999998E-2</v>
          </cell>
          <cell r="R671">
            <v>0</v>
          </cell>
          <cell r="S671" t="str">
            <v xml:space="preserve"> </v>
          </cell>
        </row>
        <row r="672">
          <cell r="B672">
            <v>7</v>
          </cell>
          <cell r="C672" t="str">
            <v xml:space="preserve">Global Rating CCC, CC, C </v>
          </cell>
          <cell r="G672">
            <v>0</v>
          </cell>
          <cell r="H672">
            <v>0</v>
          </cell>
          <cell r="I672">
            <v>0</v>
          </cell>
          <cell r="J672">
            <v>0</v>
          </cell>
          <cell r="K672">
            <v>0.1</v>
          </cell>
          <cell r="L672">
            <v>0</v>
          </cell>
          <cell r="M672">
            <v>0.1</v>
          </cell>
          <cell r="N672">
            <v>0</v>
          </cell>
          <cell r="O672">
            <v>0</v>
          </cell>
          <cell r="P672">
            <v>1</v>
          </cell>
          <cell r="Q672">
            <v>0.1</v>
          </cell>
          <cell r="R672">
            <v>0</v>
          </cell>
          <cell r="S672" t="str">
            <v xml:space="preserve"> </v>
          </cell>
        </row>
        <row r="673">
          <cell r="B673">
            <v>8</v>
          </cell>
          <cell r="C673" t="str">
            <v xml:space="preserve">Global Rating D (in/near default) </v>
          </cell>
          <cell r="G673">
            <v>0</v>
          </cell>
          <cell r="H673">
            <v>0</v>
          </cell>
          <cell r="I673">
            <v>0</v>
          </cell>
          <cell r="J673">
            <v>0</v>
          </cell>
          <cell r="K673">
            <v>0.3</v>
          </cell>
          <cell r="L673">
            <v>0</v>
          </cell>
          <cell r="M673">
            <v>0.3</v>
          </cell>
          <cell r="N673">
            <v>0</v>
          </cell>
          <cell r="O673">
            <v>0</v>
          </cell>
          <cell r="P673">
            <v>1</v>
          </cell>
          <cell r="Q673">
            <v>0.3</v>
          </cell>
          <cell r="R673">
            <v>0</v>
          </cell>
          <cell r="S673" t="str">
            <v xml:space="preserve"> </v>
          </cell>
        </row>
        <row r="674">
          <cell r="B674">
            <v>9</v>
          </cell>
          <cell r="C674" t="str">
            <v>Non Rated</v>
          </cell>
          <cell r="G674">
            <v>0</v>
          </cell>
          <cell r="H674">
            <v>0</v>
          </cell>
          <cell r="I674">
            <v>0</v>
          </cell>
          <cell r="J674">
            <v>0</v>
          </cell>
          <cell r="K674">
            <v>0.5</v>
          </cell>
          <cell r="L674">
            <v>0</v>
          </cell>
          <cell r="M674">
            <v>0.5</v>
          </cell>
          <cell r="N674">
            <v>0</v>
          </cell>
          <cell r="O674">
            <v>0</v>
          </cell>
          <cell r="P674">
            <v>1</v>
          </cell>
          <cell r="Q674">
            <v>0.5</v>
          </cell>
          <cell r="R674">
            <v>0</v>
          </cell>
          <cell r="S674" t="str">
            <v xml:space="preserve"> </v>
          </cell>
        </row>
        <row r="675">
          <cell r="B675">
            <v>10</v>
          </cell>
          <cell r="C675" t="str">
            <v>Affiliated</v>
          </cell>
          <cell r="G675">
            <v>0</v>
          </cell>
          <cell r="H675">
            <v>0</v>
          </cell>
          <cell r="I675">
            <v>0</v>
          </cell>
          <cell r="J675">
            <v>0</v>
          </cell>
          <cell r="K675">
            <v>1</v>
          </cell>
          <cell r="L675">
            <v>0</v>
          </cell>
          <cell r="M675">
            <v>1</v>
          </cell>
          <cell r="N675">
            <v>0</v>
          </cell>
          <cell r="O675">
            <v>0</v>
          </cell>
          <cell r="P675">
            <v>1</v>
          </cell>
          <cell r="Q675">
            <v>1</v>
          </cell>
          <cell r="R675">
            <v>0</v>
          </cell>
          <cell r="S675" t="str">
            <v xml:space="preserve"> </v>
          </cell>
        </row>
        <row r="676">
          <cell r="B676">
            <v>11</v>
          </cell>
          <cell r="C676" t="str">
            <v>Other</v>
          </cell>
          <cell r="G676">
            <v>0</v>
          </cell>
          <cell r="H676">
            <v>0</v>
          </cell>
          <cell r="I676">
            <v>0</v>
          </cell>
          <cell r="J676">
            <v>0</v>
          </cell>
          <cell r="K676">
            <v>1</v>
          </cell>
          <cell r="L676">
            <v>0</v>
          </cell>
          <cell r="M676">
            <v>1</v>
          </cell>
          <cell r="N676">
            <v>0</v>
          </cell>
          <cell r="O676">
            <v>0</v>
          </cell>
          <cell r="P676">
            <v>1</v>
          </cell>
          <cell r="Q676">
            <v>1</v>
          </cell>
          <cell r="R676">
            <v>0</v>
          </cell>
          <cell r="S676" t="str">
            <v xml:space="preserve"> </v>
          </cell>
        </row>
        <row r="677">
          <cell r="B677">
            <v>12</v>
          </cell>
          <cell r="E677" t="str">
            <v>Total Bonds</v>
          </cell>
          <cell r="G677">
            <v>0</v>
          </cell>
          <cell r="H677">
            <v>0</v>
          </cell>
          <cell r="I677">
            <v>0</v>
          </cell>
          <cell r="J677">
            <v>0</v>
          </cell>
          <cell r="K677">
            <v>0</v>
          </cell>
          <cell r="M677">
            <v>0</v>
          </cell>
          <cell r="Q677">
            <v>0</v>
          </cell>
          <cell r="R677">
            <v>0</v>
          </cell>
        </row>
        <row r="679">
          <cell r="B679" t="str">
            <v>Preferred Stocks at</v>
          </cell>
          <cell r="F679">
            <v>40908</v>
          </cell>
        </row>
        <row r="680">
          <cell r="B680">
            <v>13</v>
          </cell>
          <cell r="C680" t="str">
            <v>Non-Affiliated (Public)</v>
          </cell>
          <cell r="G680">
            <v>0</v>
          </cell>
          <cell r="H680">
            <v>0</v>
          </cell>
          <cell r="I680">
            <v>0</v>
          </cell>
          <cell r="J680">
            <v>0</v>
          </cell>
          <cell r="K680">
            <v>2E-3</v>
          </cell>
          <cell r="L680">
            <v>0</v>
          </cell>
          <cell r="M680">
            <v>2E-3</v>
          </cell>
          <cell r="N680">
            <v>0</v>
          </cell>
          <cell r="O680">
            <v>0</v>
          </cell>
          <cell r="P680">
            <v>1</v>
          </cell>
          <cell r="Q680">
            <v>2E-3</v>
          </cell>
          <cell r="R680">
            <v>0</v>
          </cell>
          <cell r="S680" t="str">
            <v xml:space="preserve"> </v>
          </cell>
        </row>
        <row r="681">
          <cell r="B681">
            <v>14</v>
          </cell>
          <cell r="C681" t="str">
            <v>Non-Affil (Public) w/Global Rating AA+, AA, AA-</v>
          </cell>
          <cell r="G681">
            <v>0</v>
          </cell>
          <cell r="H681">
            <v>0</v>
          </cell>
          <cell r="I681">
            <v>0</v>
          </cell>
          <cell r="J681">
            <v>0</v>
          </cell>
          <cell r="K681">
            <v>5.0000000000000001E-3</v>
          </cell>
          <cell r="L681">
            <v>0</v>
          </cell>
          <cell r="M681">
            <v>5.0000000000000001E-3</v>
          </cell>
          <cell r="N681">
            <v>0</v>
          </cell>
          <cell r="O681">
            <v>0</v>
          </cell>
          <cell r="P681">
            <v>1</v>
          </cell>
          <cell r="Q681">
            <v>5.0000000000000001E-3</v>
          </cell>
          <cell r="R681">
            <v>0</v>
          </cell>
          <cell r="S681" t="str">
            <v xml:space="preserve"> </v>
          </cell>
        </row>
        <row r="682">
          <cell r="B682">
            <v>15</v>
          </cell>
          <cell r="C682" t="str">
            <v>Non-Affil (Public) w/Global Rating A+, A, &amp; A-</v>
          </cell>
          <cell r="G682">
            <v>0</v>
          </cell>
          <cell r="H682">
            <v>0</v>
          </cell>
          <cell r="I682">
            <v>0</v>
          </cell>
          <cell r="J682">
            <v>0</v>
          </cell>
          <cell r="K682">
            <v>0.01</v>
          </cell>
          <cell r="L682">
            <v>0</v>
          </cell>
          <cell r="M682">
            <v>0.01</v>
          </cell>
          <cell r="N682">
            <v>0</v>
          </cell>
          <cell r="O682">
            <v>0</v>
          </cell>
          <cell r="P682">
            <v>1</v>
          </cell>
          <cell r="Q682">
            <v>0.01</v>
          </cell>
          <cell r="R682">
            <v>0</v>
          </cell>
          <cell r="S682" t="str">
            <v xml:space="preserve"> </v>
          </cell>
        </row>
        <row r="683">
          <cell r="B683">
            <v>16</v>
          </cell>
          <cell r="C683" t="str">
            <v>Non-Affil (Public) w/Global Rating BBB+, BBB, BBB-</v>
          </cell>
          <cell r="G683">
            <v>0</v>
          </cell>
          <cell r="H683">
            <v>0</v>
          </cell>
          <cell r="I683">
            <v>0</v>
          </cell>
          <cell r="J683">
            <v>0</v>
          </cell>
          <cell r="K683">
            <v>0.02</v>
          </cell>
          <cell r="L683">
            <v>0</v>
          </cell>
          <cell r="M683">
            <v>0.02</v>
          </cell>
          <cell r="N683">
            <v>0</v>
          </cell>
          <cell r="O683">
            <v>0</v>
          </cell>
          <cell r="P683">
            <v>1</v>
          </cell>
          <cell r="Q683">
            <v>0.02</v>
          </cell>
          <cell r="R683">
            <v>0</v>
          </cell>
          <cell r="S683" t="str">
            <v xml:space="preserve"> </v>
          </cell>
        </row>
        <row r="684">
          <cell r="B684">
            <v>17</v>
          </cell>
          <cell r="C684" t="str">
            <v>Non-Affil (Public) w/Global Rating BB+, BB, BB-</v>
          </cell>
          <cell r="G684">
            <v>0</v>
          </cell>
          <cell r="H684">
            <v>0</v>
          </cell>
          <cell r="I684">
            <v>0</v>
          </cell>
          <cell r="J684">
            <v>0</v>
          </cell>
          <cell r="K684">
            <v>0.04</v>
          </cell>
          <cell r="L684">
            <v>0</v>
          </cell>
          <cell r="M684">
            <v>0.04</v>
          </cell>
          <cell r="N684">
            <v>0</v>
          </cell>
          <cell r="O684">
            <v>0</v>
          </cell>
          <cell r="P684">
            <v>1</v>
          </cell>
          <cell r="Q684">
            <v>0.04</v>
          </cell>
          <cell r="R684">
            <v>0</v>
          </cell>
          <cell r="S684" t="str">
            <v xml:space="preserve"> </v>
          </cell>
        </row>
        <row r="685">
          <cell r="B685">
            <v>18</v>
          </cell>
          <cell r="C685" t="str">
            <v>Non-Affil (Public) w/Global Rating B+, B, B-</v>
          </cell>
          <cell r="G685">
            <v>0</v>
          </cell>
          <cell r="H685">
            <v>0</v>
          </cell>
          <cell r="I685">
            <v>0</v>
          </cell>
          <cell r="J685">
            <v>0</v>
          </cell>
          <cell r="K685">
            <v>4.4999999999999998E-2</v>
          </cell>
          <cell r="L685">
            <v>0</v>
          </cell>
          <cell r="M685">
            <v>4.4999999999999998E-2</v>
          </cell>
          <cell r="N685">
            <v>0</v>
          </cell>
          <cell r="O685">
            <v>0</v>
          </cell>
          <cell r="P685">
            <v>1</v>
          </cell>
          <cell r="Q685">
            <v>4.4999999999999998E-2</v>
          </cell>
          <cell r="R685">
            <v>0</v>
          </cell>
          <cell r="S685" t="str">
            <v xml:space="preserve"> </v>
          </cell>
        </row>
        <row r="686">
          <cell r="B686">
            <v>19</v>
          </cell>
          <cell r="C686" t="str">
            <v>Non-Affil (Public) w/Global Rating CCC, CC, C</v>
          </cell>
          <cell r="G686">
            <v>0</v>
          </cell>
          <cell r="H686">
            <v>0</v>
          </cell>
          <cell r="I686">
            <v>0</v>
          </cell>
          <cell r="J686">
            <v>0</v>
          </cell>
          <cell r="K686">
            <v>0.1</v>
          </cell>
          <cell r="L686">
            <v>0</v>
          </cell>
          <cell r="M686">
            <v>0.1</v>
          </cell>
          <cell r="N686">
            <v>0</v>
          </cell>
          <cell r="O686">
            <v>0</v>
          </cell>
          <cell r="P686">
            <v>1</v>
          </cell>
          <cell r="Q686">
            <v>0.1</v>
          </cell>
          <cell r="R686">
            <v>0</v>
          </cell>
          <cell r="S686" t="str">
            <v xml:space="preserve"> </v>
          </cell>
        </row>
        <row r="687">
          <cell r="B687">
            <v>20</v>
          </cell>
          <cell r="C687" t="str">
            <v xml:space="preserve">Non-Affil (Public) w/Global Rating D (in/near default) </v>
          </cell>
          <cell r="G687">
            <v>0</v>
          </cell>
          <cell r="H687">
            <v>0</v>
          </cell>
          <cell r="I687">
            <v>0</v>
          </cell>
          <cell r="J687">
            <v>0</v>
          </cell>
          <cell r="K687">
            <v>0.3</v>
          </cell>
          <cell r="L687">
            <v>0</v>
          </cell>
          <cell r="M687">
            <v>0.3</v>
          </cell>
          <cell r="N687">
            <v>0</v>
          </cell>
          <cell r="O687">
            <v>0</v>
          </cell>
          <cell r="P687">
            <v>1</v>
          </cell>
          <cell r="Q687">
            <v>0.3</v>
          </cell>
          <cell r="R687">
            <v>0</v>
          </cell>
          <cell r="S687" t="str">
            <v xml:space="preserve"> </v>
          </cell>
        </row>
        <row r="688">
          <cell r="B688">
            <v>21</v>
          </cell>
          <cell r="C688" t="str">
            <v>Non-Affiliated (Private)</v>
          </cell>
          <cell r="G688">
            <v>0</v>
          </cell>
          <cell r="H688">
            <v>0</v>
          </cell>
          <cell r="I688">
            <v>0</v>
          </cell>
          <cell r="J688">
            <v>0</v>
          </cell>
          <cell r="K688">
            <v>1</v>
          </cell>
          <cell r="L688">
            <v>0</v>
          </cell>
          <cell r="M688">
            <v>1</v>
          </cell>
          <cell r="N688">
            <v>0</v>
          </cell>
          <cell r="O688">
            <v>0</v>
          </cell>
          <cell r="P688">
            <v>1</v>
          </cell>
          <cell r="Q688">
            <v>1</v>
          </cell>
          <cell r="R688">
            <v>0</v>
          </cell>
          <cell r="S688" t="str">
            <v xml:space="preserve"> </v>
          </cell>
        </row>
        <row r="689">
          <cell r="B689">
            <v>22</v>
          </cell>
          <cell r="C689" t="str">
            <v>Affiliated (Public)</v>
          </cell>
          <cell r="G689">
            <v>0</v>
          </cell>
          <cell r="H689">
            <v>0</v>
          </cell>
          <cell r="I689">
            <v>0</v>
          </cell>
          <cell r="J689">
            <v>0</v>
          </cell>
          <cell r="K689">
            <v>0.15</v>
          </cell>
          <cell r="L689">
            <v>0</v>
          </cell>
          <cell r="M689">
            <v>0.15</v>
          </cell>
          <cell r="N689">
            <v>0</v>
          </cell>
          <cell r="O689">
            <v>0</v>
          </cell>
          <cell r="P689">
            <v>1</v>
          </cell>
          <cell r="Q689">
            <v>0.15</v>
          </cell>
          <cell r="R689">
            <v>0</v>
          </cell>
          <cell r="S689" t="str">
            <v xml:space="preserve"> </v>
          </cell>
        </row>
        <row r="690">
          <cell r="B690">
            <v>23</v>
          </cell>
          <cell r="C690" t="str">
            <v>Affiliated (Private)</v>
          </cell>
          <cell r="G690">
            <v>0</v>
          </cell>
          <cell r="H690">
            <v>0</v>
          </cell>
          <cell r="I690">
            <v>0</v>
          </cell>
          <cell r="J690">
            <v>0</v>
          </cell>
          <cell r="K690">
            <v>1</v>
          </cell>
          <cell r="L690">
            <v>0</v>
          </cell>
          <cell r="M690">
            <v>1</v>
          </cell>
          <cell r="N690">
            <v>0</v>
          </cell>
          <cell r="O690">
            <v>0</v>
          </cell>
          <cell r="P690">
            <v>1</v>
          </cell>
          <cell r="Q690">
            <v>1</v>
          </cell>
          <cell r="R690">
            <v>0</v>
          </cell>
          <cell r="S690" t="str">
            <v xml:space="preserve"> </v>
          </cell>
        </row>
        <row r="691">
          <cell r="B691">
            <v>24</v>
          </cell>
          <cell r="E691" t="str">
            <v>Total Preferred Stocks</v>
          </cell>
          <cell r="G691">
            <v>0</v>
          </cell>
          <cell r="H691">
            <v>0</v>
          </cell>
          <cell r="I691">
            <v>0</v>
          </cell>
          <cell r="J691">
            <v>0</v>
          </cell>
          <cell r="K691">
            <v>0</v>
          </cell>
          <cell r="M691">
            <v>0</v>
          </cell>
          <cell r="Q691">
            <v>0</v>
          </cell>
          <cell r="R691">
            <v>0</v>
          </cell>
        </row>
        <row r="693">
          <cell r="B693" t="str">
            <v>Common Stocks at</v>
          </cell>
          <cell r="F693">
            <v>40908</v>
          </cell>
        </row>
        <row r="694">
          <cell r="B694">
            <v>25</v>
          </cell>
          <cell r="C694" t="str">
            <v>Non-Affiliated (Public)</v>
          </cell>
          <cell r="G694">
            <v>0</v>
          </cell>
          <cell r="H694">
            <v>0</v>
          </cell>
          <cell r="I694">
            <v>0</v>
          </cell>
          <cell r="J694">
            <v>0</v>
          </cell>
          <cell r="K694">
            <v>0.15</v>
          </cell>
          <cell r="L694">
            <v>0</v>
          </cell>
          <cell r="M694">
            <v>0.15</v>
          </cell>
          <cell r="N694">
            <v>0</v>
          </cell>
          <cell r="O694">
            <v>0</v>
          </cell>
          <cell r="P694">
            <v>1</v>
          </cell>
          <cell r="Q694">
            <v>0.15</v>
          </cell>
          <cell r="R694">
            <v>0</v>
          </cell>
          <cell r="S694" t="str">
            <v xml:space="preserve"> </v>
          </cell>
        </row>
        <row r="695">
          <cell r="B695">
            <v>26</v>
          </cell>
          <cell r="C695" t="str">
            <v>Non-Affiliated (Private)</v>
          </cell>
          <cell r="G695">
            <v>0</v>
          </cell>
          <cell r="H695">
            <v>0</v>
          </cell>
          <cell r="I695">
            <v>0</v>
          </cell>
          <cell r="J695">
            <v>0</v>
          </cell>
          <cell r="K695">
            <v>1</v>
          </cell>
          <cell r="L695">
            <v>0</v>
          </cell>
          <cell r="M695">
            <v>1</v>
          </cell>
          <cell r="N695">
            <v>0</v>
          </cell>
          <cell r="O695">
            <v>0</v>
          </cell>
          <cell r="P695">
            <v>1</v>
          </cell>
          <cell r="Q695">
            <v>1</v>
          </cell>
          <cell r="R695">
            <v>0</v>
          </cell>
          <cell r="S695" t="str">
            <v xml:space="preserve"> </v>
          </cell>
        </row>
        <row r="696">
          <cell r="B696">
            <v>27</v>
          </cell>
          <cell r="C696" t="str">
            <v>Mutual Funds</v>
          </cell>
          <cell r="G696">
            <v>0</v>
          </cell>
          <cell r="H696">
            <v>0</v>
          </cell>
          <cell r="I696">
            <v>0</v>
          </cell>
          <cell r="J696">
            <v>0</v>
          </cell>
          <cell r="K696">
            <v>0.15</v>
          </cell>
          <cell r="L696">
            <v>0</v>
          </cell>
          <cell r="M696">
            <v>0.15</v>
          </cell>
          <cell r="N696">
            <v>0</v>
          </cell>
          <cell r="O696">
            <v>0</v>
          </cell>
          <cell r="P696">
            <v>1</v>
          </cell>
          <cell r="Q696">
            <v>0.15</v>
          </cell>
          <cell r="R696">
            <v>0</v>
          </cell>
          <cell r="S696" t="str">
            <v xml:space="preserve"> </v>
          </cell>
        </row>
        <row r="697">
          <cell r="B697">
            <v>28</v>
          </cell>
          <cell r="C697" t="str">
            <v>Affiliated (Public)</v>
          </cell>
          <cell r="G697">
            <v>0</v>
          </cell>
          <cell r="H697">
            <v>0</v>
          </cell>
          <cell r="I697">
            <v>0</v>
          </cell>
          <cell r="J697">
            <v>0</v>
          </cell>
          <cell r="K697">
            <v>0.15</v>
          </cell>
          <cell r="L697">
            <v>0</v>
          </cell>
          <cell r="M697">
            <v>0.15</v>
          </cell>
          <cell r="N697">
            <v>0</v>
          </cell>
          <cell r="O697">
            <v>0</v>
          </cell>
          <cell r="P697">
            <v>1</v>
          </cell>
          <cell r="Q697">
            <v>0.15</v>
          </cell>
          <cell r="R697">
            <v>0</v>
          </cell>
          <cell r="S697" t="str">
            <v xml:space="preserve"> </v>
          </cell>
        </row>
        <row r="698">
          <cell r="B698">
            <v>29</v>
          </cell>
          <cell r="C698" t="str">
            <v>Affiliated (Private)</v>
          </cell>
          <cell r="G698">
            <v>0</v>
          </cell>
          <cell r="H698">
            <v>0</v>
          </cell>
          <cell r="I698">
            <v>0</v>
          </cell>
          <cell r="J698">
            <v>0</v>
          </cell>
          <cell r="K698">
            <v>1</v>
          </cell>
          <cell r="L698">
            <v>0</v>
          </cell>
          <cell r="M698">
            <v>1</v>
          </cell>
          <cell r="N698">
            <v>0</v>
          </cell>
          <cell r="O698">
            <v>0</v>
          </cell>
          <cell r="P698">
            <v>1</v>
          </cell>
          <cell r="Q698">
            <v>1</v>
          </cell>
          <cell r="R698">
            <v>0</v>
          </cell>
          <cell r="S698" t="str">
            <v xml:space="preserve"> </v>
          </cell>
        </row>
        <row r="699">
          <cell r="B699">
            <v>30</v>
          </cell>
          <cell r="E699" t="str">
            <v>Total Common Stocks</v>
          </cell>
          <cell r="G699">
            <v>0</v>
          </cell>
          <cell r="H699">
            <v>0</v>
          </cell>
          <cell r="I699">
            <v>0</v>
          </cell>
          <cell r="J699">
            <v>0</v>
          </cell>
          <cell r="K699">
            <v>0</v>
          </cell>
          <cell r="M699">
            <v>0</v>
          </cell>
          <cell r="Q699">
            <v>0</v>
          </cell>
          <cell r="R699">
            <v>0</v>
          </cell>
        </row>
        <row r="702">
          <cell r="B702">
            <v>31</v>
          </cell>
          <cell r="C702" t="str">
            <v>Mortgage Loans at</v>
          </cell>
          <cell r="F702">
            <v>40908</v>
          </cell>
          <cell r="G702">
            <v>0</v>
          </cell>
          <cell r="H702">
            <v>0</v>
          </cell>
          <cell r="I702">
            <v>0</v>
          </cell>
          <cell r="J702">
            <v>0</v>
          </cell>
          <cell r="K702">
            <v>0.05</v>
          </cell>
          <cell r="L702">
            <v>0</v>
          </cell>
          <cell r="M702">
            <v>0.05</v>
          </cell>
          <cell r="N702">
            <v>0</v>
          </cell>
          <cell r="O702">
            <v>0</v>
          </cell>
          <cell r="P702">
            <v>1</v>
          </cell>
          <cell r="Q702">
            <v>0.05</v>
          </cell>
          <cell r="R702">
            <v>0</v>
          </cell>
          <cell r="S702" t="str">
            <v xml:space="preserve"> </v>
          </cell>
        </row>
        <row r="705">
          <cell r="B705" t="str">
            <v>Real Estate at</v>
          </cell>
          <cell r="F705">
            <v>40908</v>
          </cell>
        </row>
        <row r="706">
          <cell r="B706">
            <v>32</v>
          </cell>
          <cell r="C706" t="str">
            <v>Company-Occupied (net of encumbrances)</v>
          </cell>
          <cell r="G706">
            <v>0</v>
          </cell>
          <cell r="H706">
            <v>0</v>
          </cell>
          <cell r="I706">
            <v>0</v>
          </cell>
          <cell r="J706">
            <v>0</v>
          </cell>
          <cell r="K706">
            <v>0.1</v>
          </cell>
          <cell r="L706">
            <v>0</v>
          </cell>
          <cell r="M706">
            <v>0.1</v>
          </cell>
          <cell r="N706">
            <v>0</v>
          </cell>
          <cell r="O706">
            <v>0</v>
          </cell>
          <cell r="P706">
            <v>1</v>
          </cell>
          <cell r="Q706">
            <v>0.1</v>
          </cell>
          <cell r="R706">
            <v>0</v>
          </cell>
          <cell r="S706" t="str">
            <v xml:space="preserve"> </v>
          </cell>
        </row>
        <row r="707">
          <cell r="B707">
            <v>33</v>
          </cell>
          <cell r="D707" t="str">
            <v>Encumbrances</v>
          </cell>
          <cell r="G707">
            <v>0</v>
          </cell>
          <cell r="H707">
            <v>0</v>
          </cell>
          <cell r="I707">
            <v>0</v>
          </cell>
          <cell r="J707">
            <v>0</v>
          </cell>
          <cell r="K707">
            <v>0.1</v>
          </cell>
          <cell r="L707">
            <v>0</v>
          </cell>
          <cell r="M707">
            <v>0.1</v>
          </cell>
          <cell r="N707">
            <v>0</v>
          </cell>
          <cell r="O707">
            <v>0</v>
          </cell>
          <cell r="P707">
            <v>1</v>
          </cell>
          <cell r="Q707">
            <v>0.1</v>
          </cell>
          <cell r="R707">
            <v>0</v>
          </cell>
          <cell r="S707" t="str">
            <v xml:space="preserve"> </v>
          </cell>
        </row>
        <row r="708">
          <cell r="B708">
            <v>34</v>
          </cell>
          <cell r="C708" t="str">
            <v>Investments (net of encumbrances)</v>
          </cell>
          <cell r="G708">
            <v>0</v>
          </cell>
          <cell r="H708">
            <v>0</v>
          </cell>
          <cell r="I708">
            <v>0</v>
          </cell>
          <cell r="J708">
            <v>0</v>
          </cell>
          <cell r="K708">
            <v>0.2</v>
          </cell>
          <cell r="L708">
            <v>0</v>
          </cell>
          <cell r="M708">
            <v>0.2</v>
          </cell>
          <cell r="N708">
            <v>0</v>
          </cell>
          <cell r="O708">
            <v>0</v>
          </cell>
          <cell r="P708">
            <v>1</v>
          </cell>
          <cell r="Q708">
            <v>0.2</v>
          </cell>
          <cell r="R708">
            <v>0</v>
          </cell>
          <cell r="S708" t="str">
            <v xml:space="preserve"> </v>
          </cell>
        </row>
        <row r="709">
          <cell r="B709">
            <v>35</v>
          </cell>
          <cell r="D709" t="str">
            <v>Encumbrances</v>
          </cell>
          <cell r="G709">
            <v>0</v>
          </cell>
          <cell r="H709">
            <v>0</v>
          </cell>
          <cell r="I709">
            <v>0</v>
          </cell>
          <cell r="J709">
            <v>0</v>
          </cell>
          <cell r="K709">
            <v>0.2</v>
          </cell>
          <cell r="L709">
            <v>0</v>
          </cell>
          <cell r="M709">
            <v>0.2</v>
          </cell>
          <cell r="N709">
            <v>0</v>
          </cell>
          <cell r="O709">
            <v>0</v>
          </cell>
          <cell r="P709">
            <v>1</v>
          </cell>
          <cell r="Q709">
            <v>0.2</v>
          </cell>
          <cell r="R709">
            <v>0</v>
          </cell>
          <cell r="S709" t="str">
            <v xml:space="preserve"> </v>
          </cell>
        </row>
        <row r="710">
          <cell r="B710">
            <v>36</v>
          </cell>
          <cell r="E710" t="str">
            <v>Total Real Estate</v>
          </cell>
          <cell r="G710">
            <v>0</v>
          </cell>
          <cell r="H710">
            <v>0</v>
          </cell>
          <cell r="I710">
            <v>0</v>
          </cell>
          <cell r="J710">
            <v>0</v>
          </cell>
          <cell r="K710">
            <v>0</v>
          </cell>
          <cell r="M710">
            <v>0</v>
          </cell>
          <cell r="Q710">
            <v>0</v>
          </cell>
          <cell r="R710">
            <v>0</v>
          </cell>
        </row>
        <row r="712">
          <cell r="B712" t="str">
            <v>Other Assets at</v>
          </cell>
          <cell r="F712">
            <v>40908</v>
          </cell>
        </row>
        <row r="713">
          <cell r="B713">
            <v>37</v>
          </cell>
          <cell r="C713" t="str">
            <v>Other Loans</v>
          </cell>
          <cell r="G713">
            <v>0</v>
          </cell>
          <cell r="H713">
            <v>0</v>
          </cell>
          <cell r="I713">
            <v>0</v>
          </cell>
          <cell r="J713">
            <v>0</v>
          </cell>
          <cell r="K713">
            <v>0.05</v>
          </cell>
          <cell r="L713">
            <v>0</v>
          </cell>
          <cell r="M713">
            <v>0.05</v>
          </cell>
          <cell r="N713">
            <v>0</v>
          </cell>
          <cell r="O713">
            <v>0</v>
          </cell>
          <cell r="P713">
            <v>1</v>
          </cell>
          <cell r="Q713">
            <v>0.05</v>
          </cell>
          <cell r="R713">
            <v>0</v>
          </cell>
          <cell r="S713" t="str">
            <v xml:space="preserve"> </v>
          </cell>
        </row>
        <row r="714">
          <cell r="B714">
            <v>38</v>
          </cell>
          <cell r="C714" t="str">
            <v>Cash &amp; Cash Equivalents</v>
          </cell>
          <cell r="G714">
            <v>0</v>
          </cell>
          <cell r="H714">
            <v>0</v>
          </cell>
          <cell r="I714">
            <v>0</v>
          </cell>
          <cell r="J714">
            <v>0</v>
          </cell>
          <cell r="K714">
            <v>3.0000000000000001E-3</v>
          </cell>
          <cell r="L714">
            <v>0</v>
          </cell>
          <cell r="M714">
            <v>3.0000000000000001E-3</v>
          </cell>
          <cell r="N714">
            <v>0</v>
          </cell>
          <cell r="O714">
            <v>0</v>
          </cell>
          <cell r="P714">
            <v>1</v>
          </cell>
          <cell r="Q714">
            <v>3.0000000000000001E-3</v>
          </cell>
          <cell r="R714">
            <v>0</v>
          </cell>
          <cell r="S714" t="str">
            <v xml:space="preserve"> </v>
          </cell>
        </row>
        <row r="715">
          <cell r="B715">
            <v>39</v>
          </cell>
          <cell r="C715" t="str">
            <v>Short-Term Investments</v>
          </cell>
          <cell r="G715">
            <v>0</v>
          </cell>
          <cell r="H715">
            <v>0</v>
          </cell>
          <cell r="I715">
            <v>0</v>
          </cell>
          <cell r="J715">
            <v>0</v>
          </cell>
          <cell r="K715">
            <v>0.01</v>
          </cell>
          <cell r="L715">
            <v>0</v>
          </cell>
          <cell r="M715">
            <v>0.01</v>
          </cell>
          <cell r="N715">
            <v>0</v>
          </cell>
          <cell r="O715">
            <v>0</v>
          </cell>
          <cell r="P715">
            <v>1</v>
          </cell>
          <cell r="Q715">
            <v>0.01</v>
          </cell>
          <cell r="R715">
            <v>0</v>
          </cell>
          <cell r="S715" t="str">
            <v xml:space="preserve"> </v>
          </cell>
        </row>
        <row r="716">
          <cell r="B716">
            <v>40</v>
          </cell>
          <cell r="C716" t="str">
            <v>Other Investments</v>
          </cell>
          <cell r="G716">
            <v>0</v>
          </cell>
          <cell r="H716">
            <v>0</v>
          </cell>
          <cell r="I716">
            <v>0</v>
          </cell>
          <cell r="J716">
            <v>0</v>
          </cell>
          <cell r="K716">
            <v>0.2</v>
          </cell>
          <cell r="L716">
            <v>0</v>
          </cell>
          <cell r="M716">
            <v>0.2</v>
          </cell>
          <cell r="N716">
            <v>0</v>
          </cell>
          <cell r="O716">
            <v>0</v>
          </cell>
          <cell r="P716">
            <v>1</v>
          </cell>
          <cell r="Q716">
            <v>0.2</v>
          </cell>
          <cell r="R716">
            <v>0</v>
          </cell>
          <cell r="S716" t="str">
            <v xml:space="preserve"> </v>
          </cell>
        </row>
        <row r="717">
          <cell r="B717">
            <v>41</v>
          </cell>
          <cell r="C717" t="str">
            <v>Other Tangible Assets</v>
          </cell>
          <cell r="G717">
            <v>0</v>
          </cell>
          <cell r="H717">
            <v>0</v>
          </cell>
          <cell r="I717">
            <v>0</v>
          </cell>
          <cell r="J717">
            <v>0</v>
          </cell>
          <cell r="K717">
            <v>0.2</v>
          </cell>
          <cell r="L717">
            <v>0</v>
          </cell>
          <cell r="M717">
            <v>0.2</v>
          </cell>
          <cell r="N717">
            <v>0</v>
          </cell>
          <cell r="O717">
            <v>0</v>
          </cell>
          <cell r="P717">
            <v>1</v>
          </cell>
          <cell r="Q717">
            <v>0.2</v>
          </cell>
          <cell r="R717">
            <v>0</v>
          </cell>
          <cell r="S717" t="str">
            <v xml:space="preserve"> </v>
          </cell>
        </row>
        <row r="718">
          <cell r="B718">
            <v>42</v>
          </cell>
          <cell r="C718" t="str">
            <v>Other</v>
          </cell>
          <cell r="G718">
            <v>0</v>
          </cell>
          <cell r="H718">
            <v>0</v>
          </cell>
          <cell r="I718">
            <v>0</v>
          </cell>
          <cell r="J718">
            <v>0</v>
          </cell>
          <cell r="K718">
            <v>1</v>
          </cell>
          <cell r="L718">
            <v>0</v>
          </cell>
          <cell r="M718">
            <v>1</v>
          </cell>
          <cell r="N718">
            <v>0</v>
          </cell>
          <cell r="O718">
            <v>0</v>
          </cell>
          <cell r="P718">
            <v>1</v>
          </cell>
          <cell r="Q718">
            <v>1</v>
          </cell>
          <cell r="R718">
            <v>0</v>
          </cell>
          <cell r="S718" t="str">
            <v xml:space="preserve"> </v>
          </cell>
        </row>
        <row r="720">
          <cell r="B720">
            <v>43</v>
          </cell>
          <cell r="C720" t="str">
            <v>Sub-Totals</v>
          </cell>
          <cell r="G720">
            <v>0</v>
          </cell>
          <cell r="H720">
            <v>0</v>
          </cell>
          <cell r="I720">
            <v>0</v>
          </cell>
          <cell r="J720">
            <v>0</v>
          </cell>
          <cell r="K720">
            <v>0</v>
          </cell>
          <cell r="M720">
            <v>0</v>
          </cell>
          <cell r="Q720">
            <v>0</v>
          </cell>
          <cell r="R720">
            <v>0</v>
          </cell>
          <cell r="S720" t="str">
            <v xml:space="preserve"> </v>
          </cell>
        </row>
        <row r="722">
          <cell r="B722">
            <v>44</v>
          </cell>
          <cell r="C722" t="str">
            <v>Multiply: Spread of Risk Factor</v>
          </cell>
          <cell r="K722">
            <v>1.5</v>
          </cell>
          <cell r="L722">
            <v>0</v>
          </cell>
          <cell r="R722">
            <v>1.5</v>
          </cell>
          <cell r="S722" t="str">
            <v xml:space="preserve"> </v>
          </cell>
        </row>
        <row r="723">
          <cell r="B723">
            <v>45</v>
          </cell>
          <cell r="C723" t="str">
            <v>Company Totals at</v>
          </cell>
          <cell r="F723">
            <v>40908</v>
          </cell>
          <cell r="G723">
            <v>0</v>
          </cell>
          <cell r="H723">
            <v>0</v>
          </cell>
          <cell r="I723">
            <v>0</v>
          </cell>
          <cell r="J723">
            <v>0</v>
          </cell>
          <cell r="K723">
            <v>0</v>
          </cell>
          <cell r="M723">
            <v>0</v>
          </cell>
          <cell r="Q723">
            <v>0</v>
          </cell>
          <cell r="R723">
            <v>0</v>
          </cell>
          <cell r="S723" t="str">
            <v xml:space="preserve"> = (B1) + (B2)</v>
          </cell>
        </row>
        <row r="724">
          <cell r="N724" t="str">
            <v>Credit to Risk Factors above for:</v>
          </cell>
          <cell r="S724" t="str">
            <v xml:space="preserve">Note: For small insurers predominant in </v>
          </cell>
        </row>
        <row r="725">
          <cell r="B725">
            <v>46</v>
          </cell>
          <cell r="C725" t="str">
            <v>Deferred Acquisition Costs (Non/Life Only)</v>
          </cell>
          <cell r="G725">
            <v>0</v>
          </cell>
          <cell r="N725" t="str">
            <v>Unit Linked</v>
          </cell>
          <cell r="O725" t="str">
            <v>Participatory</v>
          </cell>
          <cell r="P725" t="str">
            <v>PC &amp; Protect.</v>
          </cell>
          <cell r="S725" t="str">
            <v xml:space="preserve">Life/Annuities, the reinsurance dependence </v>
          </cell>
        </row>
        <row r="726">
          <cell r="B726">
            <v>47</v>
          </cell>
          <cell r="C726" t="str">
            <v>Deferred Acquisition Costs (Life Only)</v>
          </cell>
          <cell r="G726">
            <v>0</v>
          </cell>
          <cell r="J726">
            <v>0</v>
          </cell>
          <cell r="K726" t="str">
            <v>Invested Asset Base</v>
          </cell>
          <cell r="N726">
            <v>1</v>
          </cell>
          <cell r="O726">
            <v>0.5</v>
          </cell>
          <cell r="P726">
            <v>0</v>
          </cell>
          <cell r="Q726" t="str">
            <v>Baseline Credit</v>
          </cell>
          <cell r="S726" t="str">
            <v>factor should be increased in accordance</v>
          </cell>
        </row>
        <row r="727">
          <cell r="B727">
            <v>48</v>
          </cell>
          <cell r="N727">
            <v>1</v>
          </cell>
          <cell r="O727">
            <v>0.5</v>
          </cell>
          <cell r="P727">
            <v>0</v>
          </cell>
          <cell r="Q727" t="str">
            <v>Selected Credit</v>
          </cell>
          <cell r="S727" t="str">
            <v>with L/H spread of risk guidelines.</v>
          </cell>
        </row>
        <row r="728">
          <cell r="N728" t="str">
            <v>Unit Linked</v>
          </cell>
          <cell r="O728" t="str">
            <v>Participatory</v>
          </cell>
          <cell r="P728" t="str">
            <v>PC &amp; Protect.</v>
          </cell>
        </row>
        <row r="729">
          <cell r="B729">
            <v>49</v>
          </cell>
          <cell r="J729">
            <v>0</v>
          </cell>
          <cell r="K729" t="str">
            <v>Total Reserves (excludes separate acct)</v>
          </cell>
          <cell r="N729">
            <v>0</v>
          </cell>
          <cell r="O729">
            <v>0</v>
          </cell>
          <cell r="P729">
            <v>1</v>
          </cell>
          <cell r="Q729" t="str">
            <v>Baseline Allocation of Assets Based on Reserves.</v>
          </cell>
        </row>
        <row r="730">
          <cell r="B730">
            <v>50</v>
          </cell>
          <cell r="N730">
            <v>0</v>
          </cell>
          <cell r="O730">
            <v>0</v>
          </cell>
          <cell r="P730">
            <v>1</v>
          </cell>
          <cell r="Q730" t="str">
            <v>Selected Allocation of Assets to Product Type</v>
          </cell>
        </row>
        <row r="733">
          <cell r="B733" t="str">
            <v>Company:</v>
          </cell>
          <cell r="E733" t="str">
            <v>XYZ Sample</v>
          </cell>
          <cell r="I733" t="str">
            <v>Currency:</v>
          </cell>
          <cell r="J733" t="str">
            <v>US Dollars</v>
          </cell>
          <cell r="S733" t="str">
            <v xml:space="preserve">Page 34 </v>
          </cell>
        </row>
        <row r="734">
          <cell r="B734" t="str">
            <v>AMB #:</v>
          </cell>
          <cell r="E734" t="str">
            <v>99999</v>
          </cell>
          <cell r="I734" t="str">
            <v>Denomination:</v>
          </cell>
          <cell r="J734" t="str">
            <v>(000)s</v>
          </cell>
        </row>
        <row r="735">
          <cell r="B735" t="str">
            <v>Analyst:</v>
          </cell>
          <cell r="E735" t="str">
            <v xml:space="preserve"> </v>
          </cell>
        </row>
        <row r="736">
          <cell r="J736" t="str">
            <v>INVESTMENT RISK</v>
          </cell>
        </row>
        <row r="737">
          <cell r="J737">
            <v>41274</v>
          </cell>
        </row>
        <row r="738">
          <cell r="N738" t="str">
            <v>Percent</v>
          </cell>
          <cell r="O738" t="str">
            <v>Percent</v>
          </cell>
          <cell r="P738" t="str">
            <v>Percent</v>
          </cell>
        </row>
        <row r="739">
          <cell r="K739" t="str">
            <v>Baseline</v>
          </cell>
          <cell r="L739" t="str">
            <v>Adjustment</v>
          </cell>
          <cell r="M739" t="str">
            <v>Total</v>
          </cell>
          <cell r="N739" t="str">
            <v>of asset</v>
          </cell>
          <cell r="O739" t="str">
            <v>of asset</v>
          </cell>
          <cell r="P739" t="str">
            <v>of asset</v>
          </cell>
          <cell r="Q739" t="str">
            <v>Final</v>
          </cell>
        </row>
        <row r="740">
          <cell r="B740" t="str">
            <v xml:space="preserve">   Bonds at</v>
          </cell>
          <cell r="E740">
            <v>41274</v>
          </cell>
          <cell r="G740" t="str">
            <v>Statement Value</v>
          </cell>
          <cell r="H740" t="str">
            <v>Market Value</v>
          </cell>
          <cell r="I740" t="str">
            <v>Adjustment</v>
          </cell>
          <cell r="J740" t="str">
            <v>Total</v>
          </cell>
          <cell r="K740" t="str">
            <v>Asset Risk Factor (%)</v>
          </cell>
          <cell r="L740" t="str">
            <v>to Asset Risk Factor</v>
          </cell>
          <cell r="M740" t="str">
            <v>Asset Risk Factor</v>
          </cell>
          <cell r="N740" t="str">
            <v>dedicated to Unit Linked</v>
          </cell>
          <cell r="O740" t="str">
            <v>dedicated to Partici-patory</v>
          </cell>
          <cell r="P740" t="str">
            <v>dedicated to PC &amp; Protection</v>
          </cell>
          <cell r="Q740" t="str">
            <v>Asset Risk Factor</v>
          </cell>
          <cell r="R740" t="str">
            <v>Adjusted Required Capital</v>
          </cell>
          <cell r="S740" t="str">
            <v>Explanation of Adjustments</v>
          </cell>
        </row>
        <row r="741">
          <cell r="B741">
            <v>1</v>
          </cell>
          <cell r="C741" t="str">
            <v>Global Rating AAA</v>
          </cell>
          <cell r="G741">
            <v>0</v>
          </cell>
          <cell r="H741">
            <v>0</v>
          </cell>
          <cell r="I741">
            <v>0</v>
          </cell>
          <cell r="J741">
            <v>0</v>
          </cell>
          <cell r="K741">
            <v>2E-3</v>
          </cell>
          <cell r="L741">
            <v>0</v>
          </cell>
          <cell r="M741">
            <v>2E-3</v>
          </cell>
          <cell r="N741">
            <v>0</v>
          </cell>
          <cell r="O741">
            <v>0</v>
          </cell>
          <cell r="P741">
            <v>1</v>
          </cell>
          <cell r="Q741">
            <v>2E-3</v>
          </cell>
          <cell r="R741">
            <v>0</v>
          </cell>
          <cell r="S741" t="str">
            <v xml:space="preserve"> </v>
          </cell>
        </row>
        <row r="742">
          <cell r="B742">
            <v>2</v>
          </cell>
          <cell r="C742" t="str">
            <v>Global Rating AA+, AA, AA-</v>
          </cell>
          <cell r="G742">
            <v>0</v>
          </cell>
          <cell r="H742">
            <v>0</v>
          </cell>
          <cell r="I742">
            <v>0</v>
          </cell>
          <cell r="J742">
            <v>0</v>
          </cell>
          <cell r="K742">
            <v>5.0000000000000001E-3</v>
          </cell>
          <cell r="L742">
            <v>0</v>
          </cell>
          <cell r="M742">
            <v>5.0000000000000001E-3</v>
          </cell>
          <cell r="N742">
            <v>0</v>
          </cell>
          <cell r="O742">
            <v>0</v>
          </cell>
          <cell r="P742">
            <v>1</v>
          </cell>
          <cell r="Q742">
            <v>5.0000000000000001E-3</v>
          </cell>
          <cell r="R742">
            <v>0</v>
          </cell>
          <cell r="S742" t="str">
            <v xml:space="preserve"> </v>
          </cell>
        </row>
        <row r="743">
          <cell r="B743">
            <v>3</v>
          </cell>
          <cell r="C743" t="str">
            <v>Global Rating A+, A, &amp; A-</v>
          </cell>
          <cell r="G743">
            <v>0</v>
          </cell>
          <cell r="H743">
            <v>0</v>
          </cell>
          <cell r="I743">
            <v>0</v>
          </cell>
          <cell r="J743">
            <v>0</v>
          </cell>
          <cell r="K743">
            <v>0.01</v>
          </cell>
          <cell r="L743">
            <v>0</v>
          </cell>
          <cell r="M743">
            <v>0.01</v>
          </cell>
          <cell r="N743">
            <v>0</v>
          </cell>
          <cell r="O743">
            <v>0</v>
          </cell>
          <cell r="P743">
            <v>1</v>
          </cell>
          <cell r="Q743">
            <v>0.01</v>
          </cell>
          <cell r="R743">
            <v>0</v>
          </cell>
          <cell r="S743" t="str">
            <v xml:space="preserve"> </v>
          </cell>
        </row>
        <row r="744">
          <cell r="B744">
            <v>4</v>
          </cell>
          <cell r="C744" t="str">
            <v xml:space="preserve">Global Rating BBB+, BBB, BBB- </v>
          </cell>
          <cell r="G744">
            <v>0</v>
          </cell>
          <cell r="H744">
            <v>0</v>
          </cell>
          <cell r="I744">
            <v>0</v>
          </cell>
          <cell r="J744">
            <v>0</v>
          </cell>
          <cell r="K744">
            <v>0.02</v>
          </cell>
          <cell r="L744">
            <v>0</v>
          </cell>
          <cell r="M744">
            <v>0.02</v>
          </cell>
          <cell r="N744">
            <v>0</v>
          </cell>
          <cell r="O744">
            <v>0</v>
          </cell>
          <cell r="P744">
            <v>1</v>
          </cell>
          <cell r="Q744">
            <v>0.02</v>
          </cell>
          <cell r="R744">
            <v>0</v>
          </cell>
          <cell r="S744" t="str">
            <v xml:space="preserve"> </v>
          </cell>
        </row>
        <row r="745">
          <cell r="B745">
            <v>5</v>
          </cell>
          <cell r="C745" t="str">
            <v xml:space="preserve">Global Rating BB+, BB, BB- </v>
          </cell>
          <cell r="G745">
            <v>0</v>
          </cell>
          <cell r="H745">
            <v>0</v>
          </cell>
          <cell r="I745">
            <v>0</v>
          </cell>
          <cell r="J745">
            <v>0</v>
          </cell>
          <cell r="K745">
            <v>0.04</v>
          </cell>
          <cell r="L745">
            <v>0</v>
          </cell>
          <cell r="M745">
            <v>0.04</v>
          </cell>
          <cell r="N745">
            <v>0</v>
          </cell>
          <cell r="O745">
            <v>0</v>
          </cell>
          <cell r="P745">
            <v>1</v>
          </cell>
          <cell r="Q745">
            <v>0.04</v>
          </cell>
          <cell r="R745">
            <v>0</v>
          </cell>
          <cell r="S745" t="str">
            <v xml:space="preserve"> </v>
          </cell>
        </row>
        <row r="746">
          <cell r="B746">
            <v>6</v>
          </cell>
          <cell r="C746" t="str">
            <v xml:space="preserve">Global Rating B+, B, B- </v>
          </cell>
          <cell r="G746">
            <v>0</v>
          </cell>
          <cell r="H746">
            <v>0</v>
          </cell>
          <cell r="I746">
            <v>0</v>
          </cell>
          <cell r="J746">
            <v>0</v>
          </cell>
          <cell r="K746">
            <v>4.4999999999999998E-2</v>
          </cell>
          <cell r="L746">
            <v>0</v>
          </cell>
          <cell r="M746">
            <v>4.4999999999999998E-2</v>
          </cell>
          <cell r="N746">
            <v>0</v>
          </cell>
          <cell r="O746">
            <v>0</v>
          </cell>
          <cell r="P746">
            <v>1</v>
          </cell>
          <cell r="Q746">
            <v>4.4999999999999998E-2</v>
          </cell>
          <cell r="R746">
            <v>0</v>
          </cell>
          <cell r="S746" t="str">
            <v xml:space="preserve"> </v>
          </cell>
        </row>
        <row r="747">
          <cell r="B747">
            <v>7</v>
          </cell>
          <cell r="C747" t="str">
            <v xml:space="preserve">Global Rating CCC, CC, C </v>
          </cell>
          <cell r="G747">
            <v>0</v>
          </cell>
          <cell r="H747">
            <v>0</v>
          </cell>
          <cell r="I747">
            <v>0</v>
          </cell>
          <cell r="J747">
            <v>0</v>
          </cell>
          <cell r="K747">
            <v>0.1</v>
          </cell>
          <cell r="L747">
            <v>0</v>
          </cell>
          <cell r="M747">
            <v>0.1</v>
          </cell>
          <cell r="N747">
            <v>0</v>
          </cell>
          <cell r="O747">
            <v>0</v>
          </cell>
          <cell r="P747">
            <v>1</v>
          </cell>
          <cell r="Q747">
            <v>0.1</v>
          </cell>
          <cell r="R747">
            <v>0</v>
          </cell>
          <cell r="S747" t="str">
            <v xml:space="preserve"> </v>
          </cell>
        </row>
        <row r="748">
          <cell r="B748">
            <v>8</v>
          </cell>
          <cell r="C748" t="str">
            <v xml:space="preserve">Global Rating D (in/near default) </v>
          </cell>
          <cell r="G748">
            <v>0</v>
          </cell>
          <cell r="H748">
            <v>0</v>
          </cell>
          <cell r="I748">
            <v>0</v>
          </cell>
          <cell r="J748">
            <v>0</v>
          </cell>
          <cell r="K748">
            <v>0.3</v>
          </cell>
          <cell r="L748">
            <v>0</v>
          </cell>
          <cell r="M748">
            <v>0.3</v>
          </cell>
          <cell r="N748">
            <v>0</v>
          </cell>
          <cell r="O748">
            <v>0</v>
          </cell>
          <cell r="P748">
            <v>1</v>
          </cell>
          <cell r="Q748">
            <v>0.3</v>
          </cell>
          <cell r="R748">
            <v>0</v>
          </cell>
          <cell r="S748" t="str">
            <v xml:space="preserve"> </v>
          </cell>
        </row>
        <row r="749">
          <cell r="B749">
            <v>9</v>
          </cell>
          <cell r="C749" t="str">
            <v>Non Rated</v>
          </cell>
          <cell r="G749">
            <v>0</v>
          </cell>
          <cell r="H749">
            <v>0</v>
          </cell>
          <cell r="I749">
            <v>0</v>
          </cell>
          <cell r="J749">
            <v>0</v>
          </cell>
          <cell r="K749">
            <v>0.5</v>
          </cell>
          <cell r="L749">
            <v>0</v>
          </cell>
          <cell r="M749">
            <v>0.5</v>
          </cell>
          <cell r="N749">
            <v>0</v>
          </cell>
          <cell r="O749">
            <v>0</v>
          </cell>
          <cell r="P749">
            <v>1</v>
          </cell>
          <cell r="Q749">
            <v>0.5</v>
          </cell>
          <cell r="R749">
            <v>0</v>
          </cell>
          <cell r="S749" t="str">
            <v xml:space="preserve"> </v>
          </cell>
        </row>
        <row r="750">
          <cell r="B750">
            <v>10</v>
          </cell>
          <cell r="C750" t="str">
            <v>Affiliated</v>
          </cell>
          <cell r="G750">
            <v>0</v>
          </cell>
          <cell r="H750">
            <v>0</v>
          </cell>
          <cell r="I750">
            <v>0</v>
          </cell>
          <cell r="J750">
            <v>0</v>
          </cell>
          <cell r="K750">
            <v>1</v>
          </cell>
          <cell r="L750">
            <v>0</v>
          </cell>
          <cell r="M750">
            <v>1</v>
          </cell>
          <cell r="N750">
            <v>0</v>
          </cell>
          <cell r="O750">
            <v>0</v>
          </cell>
          <cell r="P750">
            <v>1</v>
          </cell>
          <cell r="Q750">
            <v>1</v>
          </cell>
          <cell r="R750">
            <v>0</v>
          </cell>
          <cell r="S750" t="str">
            <v xml:space="preserve"> </v>
          </cell>
        </row>
        <row r="751">
          <cell r="B751">
            <v>11</v>
          </cell>
          <cell r="C751" t="str">
            <v>Other</v>
          </cell>
          <cell r="G751">
            <v>0</v>
          </cell>
          <cell r="H751">
            <v>0</v>
          </cell>
          <cell r="I751">
            <v>0</v>
          </cell>
          <cell r="J751">
            <v>0</v>
          </cell>
          <cell r="K751">
            <v>1</v>
          </cell>
          <cell r="L751">
            <v>0</v>
          </cell>
          <cell r="M751">
            <v>1</v>
          </cell>
          <cell r="N751">
            <v>0</v>
          </cell>
          <cell r="O751">
            <v>0</v>
          </cell>
          <cell r="P751">
            <v>1</v>
          </cell>
          <cell r="Q751">
            <v>1</v>
          </cell>
          <cell r="R751">
            <v>0</v>
          </cell>
          <cell r="S751" t="str">
            <v xml:space="preserve"> </v>
          </cell>
        </row>
        <row r="752">
          <cell r="B752">
            <v>12</v>
          </cell>
          <cell r="E752" t="str">
            <v>Total Bonds</v>
          </cell>
          <cell r="G752">
            <v>0</v>
          </cell>
          <cell r="H752">
            <v>0</v>
          </cell>
          <cell r="I752">
            <v>0</v>
          </cell>
          <cell r="J752">
            <v>0</v>
          </cell>
          <cell r="K752">
            <v>0</v>
          </cell>
          <cell r="M752">
            <v>0</v>
          </cell>
          <cell r="Q752">
            <v>0</v>
          </cell>
          <cell r="R752">
            <v>0</v>
          </cell>
        </row>
        <row r="754">
          <cell r="B754" t="str">
            <v>Preferred Stocks at</v>
          </cell>
          <cell r="F754">
            <v>41274</v>
          </cell>
        </row>
        <row r="755">
          <cell r="B755">
            <v>13</v>
          </cell>
          <cell r="C755" t="str">
            <v>Non-Affiliated (Public)</v>
          </cell>
          <cell r="G755">
            <v>0</v>
          </cell>
          <cell r="H755">
            <v>0</v>
          </cell>
          <cell r="I755">
            <v>0</v>
          </cell>
          <cell r="J755">
            <v>0</v>
          </cell>
          <cell r="K755">
            <v>2E-3</v>
          </cell>
          <cell r="L755">
            <v>0</v>
          </cell>
          <cell r="M755">
            <v>2E-3</v>
          </cell>
          <cell r="N755">
            <v>0</v>
          </cell>
          <cell r="O755">
            <v>0</v>
          </cell>
          <cell r="P755">
            <v>1</v>
          </cell>
          <cell r="Q755">
            <v>2E-3</v>
          </cell>
          <cell r="R755">
            <v>0</v>
          </cell>
          <cell r="S755" t="str">
            <v xml:space="preserve"> </v>
          </cell>
        </row>
        <row r="756">
          <cell r="B756">
            <v>14</v>
          </cell>
          <cell r="C756" t="str">
            <v>Non-Affil (Public) w/Global Rating AA+, AA, AA-</v>
          </cell>
          <cell r="G756">
            <v>0</v>
          </cell>
          <cell r="H756">
            <v>0</v>
          </cell>
          <cell r="I756">
            <v>0</v>
          </cell>
          <cell r="J756">
            <v>0</v>
          </cell>
          <cell r="K756">
            <v>5.0000000000000001E-3</v>
          </cell>
          <cell r="L756">
            <v>0</v>
          </cell>
          <cell r="M756">
            <v>5.0000000000000001E-3</v>
          </cell>
          <cell r="N756">
            <v>0</v>
          </cell>
          <cell r="O756">
            <v>0</v>
          </cell>
          <cell r="P756">
            <v>1</v>
          </cell>
          <cell r="Q756">
            <v>5.0000000000000001E-3</v>
          </cell>
          <cell r="R756">
            <v>0</v>
          </cell>
          <cell r="S756" t="str">
            <v xml:space="preserve"> </v>
          </cell>
        </row>
        <row r="757">
          <cell r="B757">
            <v>15</v>
          </cell>
          <cell r="C757" t="str">
            <v>Non-Affil (Public) w/Global Rating A+, A, &amp; A-</v>
          </cell>
          <cell r="G757">
            <v>0</v>
          </cell>
          <cell r="H757">
            <v>0</v>
          </cell>
          <cell r="I757">
            <v>0</v>
          </cell>
          <cell r="J757">
            <v>0</v>
          </cell>
          <cell r="K757">
            <v>0.01</v>
          </cell>
          <cell r="L757">
            <v>0</v>
          </cell>
          <cell r="M757">
            <v>0.01</v>
          </cell>
          <cell r="N757">
            <v>0</v>
          </cell>
          <cell r="O757">
            <v>0</v>
          </cell>
          <cell r="P757">
            <v>1</v>
          </cell>
          <cell r="Q757">
            <v>0.01</v>
          </cell>
          <cell r="R757">
            <v>0</v>
          </cell>
          <cell r="S757" t="str">
            <v xml:space="preserve"> </v>
          </cell>
        </row>
        <row r="758">
          <cell r="B758">
            <v>16</v>
          </cell>
          <cell r="C758" t="str">
            <v>Non-Affil (Public) w/Global Rating BBB+, BBB, BBB-</v>
          </cell>
          <cell r="G758">
            <v>0</v>
          </cell>
          <cell r="H758">
            <v>0</v>
          </cell>
          <cell r="I758">
            <v>0</v>
          </cell>
          <cell r="J758">
            <v>0</v>
          </cell>
          <cell r="K758">
            <v>0.02</v>
          </cell>
          <cell r="L758">
            <v>0</v>
          </cell>
          <cell r="M758">
            <v>0.02</v>
          </cell>
          <cell r="N758">
            <v>0</v>
          </cell>
          <cell r="O758">
            <v>0</v>
          </cell>
          <cell r="P758">
            <v>1</v>
          </cell>
          <cell r="Q758">
            <v>0.02</v>
          </cell>
          <cell r="R758">
            <v>0</v>
          </cell>
          <cell r="S758" t="str">
            <v xml:space="preserve"> </v>
          </cell>
        </row>
        <row r="759">
          <cell r="B759">
            <v>17</v>
          </cell>
          <cell r="C759" t="str">
            <v>Non-Affil (Public) w/Global Rating BB+, BB, BB-</v>
          </cell>
          <cell r="G759">
            <v>0</v>
          </cell>
          <cell r="H759">
            <v>0</v>
          </cell>
          <cell r="I759">
            <v>0</v>
          </cell>
          <cell r="J759">
            <v>0</v>
          </cell>
          <cell r="K759">
            <v>0.04</v>
          </cell>
          <cell r="L759">
            <v>0</v>
          </cell>
          <cell r="M759">
            <v>0.04</v>
          </cell>
          <cell r="N759">
            <v>0</v>
          </cell>
          <cell r="O759">
            <v>0</v>
          </cell>
          <cell r="P759">
            <v>1</v>
          </cell>
          <cell r="Q759">
            <v>0.04</v>
          </cell>
          <cell r="R759">
            <v>0</v>
          </cell>
          <cell r="S759" t="str">
            <v xml:space="preserve"> </v>
          </cell>
        </row>
        <row r="760">
          <cell r="B760">
            <v>18</v>
          </cell>
          <cell r="C760" t="str">
            <v>Non-Affil (Public) w/Global Rating B+, B, B-</v>
          </cell>
          <cell r="G760">
            <v>0</v>
          </cell>
          <cell r="H760">
            <v>0</v>
          </cell>
          <cell r="I760">
            <v>0</v>
          </cell>
          <cell r="J760">
            <v>0</v>
          </cell>
          <cell r="K760">
            <v>4.4999999999999998E-2</v>
          </cell>
          <cell r="L760">
            <v>0</v>
          </cell>
          <cell r="M760">
            <v>4.4999999999999998E-2</v>
          </cell>
          <cell r="N760">
            <v>0</v>
          </cell>
          <cell r="O760">
            <v>0</v>
          </cell>
          <cell r="P760">
            <v>1</v>
          </cell>
          <cell r="Q760">
            <v>4.4999999999999998E-2</v>
          </cell>
          <cell r="R760">
            <v>0</v>
          </cell>
          <cell r="S760" t="str">
            <v xml:space="preserve"> </v>
          </cell>
        </row>
        <row r="761">
          <cell r="B761">
            <v>19</v>
          </cell>
          <cell r="C761" t="str">
            <v>Non-Affil (Public) w/Global Rating CCC, CC, C</v>
          </cell>
          <cell r="G761">
            <v>0</v>
          </cell>
          <cell r="H761">
            <v>0</v>
          </cell>
          <cell r="I761">
            <v>0</v>
          </cell>
          <cell r="J761">
            <v>0</v>
          </cell>
          <cell r="K761">
            <v>0.1</v>
          </cell>
          <cell r="L761">
            <v>0</v>
          </cell>
          <cell r="M761">
            <v>0.1</v>
          </cell>
          <cell r="N761">
            <v>0</v>
          </cell>
          <cell r="O761">
            <v>0</v>
          </cell>
          <cell r="P761">
            <v>1</v>
          </cell>
          <cell r="Q761">
            <v>0.1</v>
          </cell>
          <cell r="R761">
            <v>0</v>
          </cell>
          <cell r="S761" t="str">
            <v xml:space="preserve"> </v>
          </cell>
        </row>
        <row r="762">
          <cell r="B762">
            <v>20</v>
          </cell>
          <cell r="C762" t="str">
            <v xml:space="preserve">Non-Affil (Public) w/Global Rating D (in/near default) </v>
          </cell>
          <cell r="G762">
            <v>0</v>
          </cell>
          <cell r="H762">
            <v>0</v>
          </cell>
          <cell r="I762">
            <v>0</v>
          </cell>
          <cell r="J762">
            <v>0</v>
          </cell>
          <cell r="K762">
            <v>0.3</v>
          </cell>
          <cell r="L762">
            <v>0</v>
          </cell>
          <cell r="M762">
            <v>0.3</v>
          </cell>
          <cell r="N762">
            <v>0</v>
          </cell>
          <cell r="O762">
            <v>0</v>
          </cell>
          <cell r="P762">
            <v>1</v>
          </cell>
          <cell r="Q762">
            <v>0.3</v>
          </cell>
          <cell r="R762">
            <v>0</v>
          </cell>
          <cell r="S762" t="str">
            <v xml:space="preserve"> </v>
          </cell>
        </row>
        <row r="763">
          <cell r="B763">
            <v>21</v>
          </cell>
          <cell r="C763" t="str">
            <v>Non-Affiliated (Private)</v>
          </cell>
          <cell r="G763">
            <v>0</v>
          </cell>
          <cell r="H763">
            <v>0</v>
          </cell>
          <cell r="I763">
            <v>0</v>
          </cell>
          <cell r="J763">
            <v>0</v>
          </cell>
          <cell r="K763">
            <v>1</v>
          </cell>
          <cell r="L763">
            <v>0</v>
          </cell>
          <cell r="M763">
            <v>1</v>
          </cell>
          <cell r="N763">
            <v>0</v>
          </cell>
          <cell r="O763">
            <v>0</v>
          </cell>
          <cell r="P763">
            <v>1</v>
          </cell>
          <cell r="Q763">
            <v>1</v>
          </cell>
          <cell r="R763">
            <v>0</v>
          </cell>
          <cell r="S763" t="str">
            <v xml:space="preserve"> </v>
          </cell>
        </row>
        <row r="764">
          <cell r="B764">
            <v>22</v>
          </cell>
          <cell r="C764" t="str">
            <v>Affiliated (Public)</v>
          </cell>
          <cell r="G764">
            <v>0</v>
          </cell>
          <cell r="H764">
            <v>0</v>
          </cell>
          <cell r="I764">
            <v>0</v>
          </cell>
          <cell r="J764">
            <v>0</v>
          </cell>
          <cell r="K764">
            <v>0.15</v>
          </cell>
          <cell r="L764">
            <v>0</v>
          </cell>
          <cell r="M764">
            <v>0.15</v>
          </cell>
          <cell r="N764">
            <v>0</v>
          </cell>
          <cell r="O764">
            <v>0</v>
          </cell>
          <cell r="P764">
            <v>1</v>
          </cell>
          <cell r="Q764">
            <v>0.15</v>
          </cell>
          <cell r="R764">
            <v>0</v>
          </cell>
          <cell r="S764" t="str">
            <v xml:space="preserve"> </v>
          </cell>
        </row>
        <row r="765">
          <cell r="B765">
            <v>23</v>
          </cell>
          <cell r="C765" t="str">
            <v>Affiliated (Private)</v>
          </cell>
          <cell r="G765">
            <v>0</v>
          </cell>
          <cell r="H765">
            <v>0</v>
          </cell>
          <cell r="I765">
            <v>0</v>
          </cell>
          <cell r="J765">
            <v>0</v>
          </cell>
          <cell r="K765">
            <v>1</v>
          </cell>
          <cell r="L765">
            <v>0</v>
          </cell>
          <cell r="M765">
            <v>1</v>
          </cell>
          <cell r="N765">
            <v>0</v>
          </cell>
          <cell r="O765">
            <v>0</v>
          </cell>
          <cell r="P765">
            <v>1</v>
          </cell>
          <cell r="Q765">
            <v>1</v>
          </cell>
          <cell r="R765">
            <v>0</v>
          </cell>
          <cell r="S765" t="str">
            <v xml:space="preserve"> </v>
          </cell>
        </row>
        <row r="766">
          <cell r="B766">
            <v>24</v>
          </cell>
          <cell r="E766" t="str">
            <v>Total Preferred Stocks</v>
          </cell>
          <cell r="G766">
            <v>0</v>
          </cell>
          <cell r="H766">
            <v>0</v>
          </cell>
          <cell r="I766">
            <v>0</v>
          </cell>
          <cell r="J766">
            <v>0</v>
          </cell>
          <cell r="K766">
            <v>0</v>
          </cell>
          <cell r="M766">
            <v>0</v>
          </cell>
          <cell r="Q766">
            <v>0</v>
          </cell>
          <cell r="R766">
            <v>0</v>
          </cell>
        </row>
        <row r="768">
          <cell r="B768" t="str">
            <v>Common Stocks at</v>
          </cell>
          <cell r="F768">
            <v>41274</v>
          </cell>
        </row>
        <row r="769">
          <cell r="B769">
            <v>25</v>
          </cell>
          <cell r="C769" t="str">
            <v>Non-Affiliated (Public)</v>
          </cell>
          <cell r="G769">
            <v>0</v>
          </cell>
          <cell r="H769">
            <v>0</v>
          </cell>
          <cell r="I769">
            <v>0</v>
          </cell>
          <cell r="J769">
            <v>0</v>
          </cell>
          <cell r="K769">
            <v>0.15</v>
          </cell>
          <cell r="L769">
            <v>0</v>
          </cell>
          <cell r="M769">
            <v>0.15</v>
          </cell>
          <cell r="N769">
            <v>0</v>
          </cell>
          <cell r="O769">
            <v>0</v>
          </cell>
          <cell r="P769">
            <v>1</v>
          </cell>
          <cell r="Q769">
            <v>0.15</v>
          </cell>
          <cell r="R769">
            <v>0</v>
          </cell>
          <cell r="S769" t="str">
            <v xml:space="preserve"> </v>
          </cell>
        </row>
        <row r="770">
          <cell r="B770">
            <v>26</v>
          </cell>
          <cell r="C770" t="str">
            <v>Non-Affiliated (Private)</v>
          </cell>
          <cell r="G770">
            <v>0</v>
          </cell>
          <cell r="H770">
            <v>0</v>
          </cell>
          <cell r="I770">
            <v>0</v>
          </cell>
          <cell r="J770">
            <v>0</v>
          </cell>
          <cell r="K770">
            <v>1</v>
          </cell>
          <cell r="L770">
            <v>0</v>
          </cell>
          <cell r="M770">
            <v>1</v>
          </cell>
          <cell r="N770">
            <v>0</v>
          </cell>
          <cell r="O770">
            <v>0</v>
          </cell>
          <cell r="P770">
            <v>1</v>
          </cell>
          <cell r="Q770">
            <v>1</v>
          </cell>
          <cell r="R770">
            <v>0</v>
          </cell>
          <cell r="S770" t="str">
            <v xml:space="preserve"> </v>
          </cell>
        </row>
        <row r="771">
          <cell r="B771">
            <v>27</v>
          </cell>
          <cell r="C771" t="str">
            <v>Mutual Funds</v>
          </cell>
          <cell r="G771">
            <v>0</v>
          </cell>
          <cell r="H771">
            <v>0</v>
          </cell>
          <cell r="I771">
            <v>0</v>
          </cell>
          <cell r="J771">
            <v>0</v>
          </cell>
          <cell r="K771">
            <v>0.15</v>
          </cell>
          <cell r="L771">
            <v>0</v>
          </cell>
          <cell r="M771">
            <v>0.15</v>
          </cell>
          <cell r="N771">
            <v>0</v>
          </cell>
          <cell r="O771">
            <v>0</v>
          </cell>
          <cell r="P771">
            <v>1</v>
          </cell>
          <cell r="Q771">
            <v>0.15</v>
          </cell>
          <cell r="R771">
            <v>0</v>
          </cell>
          <cell r="S771" t="str">
            <v xml:space="preserve"> </v>
          </cell>
        </row>
        <row r="772">
          <cell r="B772">
            <v>28</v>
          </cell>
          <cell r="C772" t="str">
            <v>Affiliated (Public)</v>
          </cell>
          <cell r="G772">
            <v>0</v>
          </cell>
          <cell r="H772">
            <v>0</v>
          </cell>
          <cell r="I772">
            <v>0</v>
          </cell>
          <cell r="J772">
            <v>0</v>
          </cell>
          <cell r="K772">
            <v>0.15</v>
          </cell>
          <cell r="L772">
            <v>0</v>
          </cell>
          <cell r="M772">
            <v>0.15</v>
          </cell>
          <cell r="N772">
            <v>0</v>
          </cell>
          <cell r="O772">
            <v>0</v>
          </cell>
          <cell r="P772">
            <v>1</v>
          </cell>
          <cell r="Q772">
            <v>0.15</v>
          </cell>
          <cell r="R772">
            <v>0</v>
          </cell>
          <cell r="S772" t="str">
            <v xml:space="preserve"> </v>
          </cell>
        </row>
        <row r="773">
          <cell r="B773">
            <v>29</v>
          </cell>
          <cell r="C773" t="str">
            <v>Affiliated (Private)</v>
          </cell>
          <cell r="G773">
            <v>0</v>
          </cell>
          <cell r="H773">
            <v>0</v>
          </cell>
          <cell r="I773">
            <v>0</v>
          </cell>
          <cell r="J773">
            <v>0</v>
          </cell>
          <cell r="K773">
            <v>1</v>
          </cell>
          <cell r="L773">
            <v>0</v>
          </cell>
          <cell r="M773">
            <v>1</v>
          </cell>
          <cell r="N773">
            <v>0</v>
          </cell>
          <cell r="O773">
            <v>0</v>
          </cell>
          <cell r="P773">
            <v>1</v>
          </cell>
          <cell r="Q773">
            <v>1</v>
          </cell>
          <cell r="R773">
            <v>0</v>
          </cell>
          <cell r="S773" t="str">
            <v xml:space="preserve"> </v>
          </cell>
        </row>
        <row r="774">
          <cell r="B774">
            <v>30</v>
          </cell>
          <cell r="E774" t="str">
            <v>Total Common Stocks</v>
          </cell>
          <cell r="G774">
            <v>0</v>
          </cell>
          <cell r="H774">
            <v>0</v>
          </cell>
          <cell r="I774">
            <v>0</v>
          </cell>
          <cell r="J774">
            <v>0</v>
          </cell>
          <cell r="K774">
            <v>0</v>
          </cell>
          <cell r="M774">
            <v>0</v>
          </cell>
          <cell r="Q774">
            <v>0</v>
          </cell>
          <cell r="R774">
            <v>0</v>
          </cell>
        </row>
        <row r="777">
          <cell r="B777">
            <v>31</v>
          </cell>
          <cell r="C777" t="str">
            <v>Mortgage Loans at</v>
          </cell>
          <cell r="F777">
            <v>41274</v>
          </cell>
          <cell r="G777">
            <v>0</v>
          </cell>
          <cell r="H777">
            <v>0</v>
          </cell>
          <cell r="I777">
            <v>0</v>
          </cell>
          <cell r="J777">
            <v>0</v>
          </cell>
          <cell r="K777">
            <v>0.05</v>
          </cell>
          <cell r="L777">
            <v>0</v>
          </cell>
          <cell r="M777">
            <v>0.05</v>
          </cell>
          <cell r="N777">
            <v>0</v>
          </cell>
          <cell r="O777">
            <v>0</v>
          </cell>
          <cell r="P777">
            <v>1</v>
          </cell>
          <cell r="Q777">
            <v>0.05</v>
          </cell>
          <cell r="R777">
            <v>0</v>
          </cell>
          <cell r="S777" t="str">
            <v xml:space="preserve"> </v>
          </cell>
        </row>
        <row r="780">
          <cell r="B780" t="str">
            <v>Real Estate at</v>
          </cell>
          <cell r="F780">
            <v>41274</v>
          </cell>
        </row>
        <row r="781">
          <cell r="B781">
            <v>32</v>
          </cell>
          <cell r="C781" t="str">
            <v>Company-Occupied (net of encumbrances)</v>
          </cell>
          <cell r="G781">
            <v>0</v>
          </cell>
          <cell r="H781">
            <v>0</v>
          </cell>
          <cell r="I781">
            <v>0</v>
          </cell>
          <cell r="J781">
            <v>0</v>
          </cell>
          <cell r="K781">
            <v>0.1</v>
          </cell>
          <cell r="L781">
            <v>0</v>
          </cell>
          <cell r="M781">
            <v>0.1</v>
          </cell>
          <cell r="N781">
            <v>0</v>
          </cell>
          <cell r="O781">
            <v>0</v>
          </cell>
          <cell r="P781">
            <v>1</v>
          </cell>
          <cell r="Q781">
            <v>0.1</v>
          </cell>
          <cell r="R781">
            <v>0</v>
          </cell>
          <cell r="S781" t="str">
            <v xml:space="preserve"> </v>
          </cell>
        </row>
        <row r="782">
          <cell r="B782">
            <v>33</v>
          </cell>
          <cell r="D782" t="str">
            <v>Encumbrances</v>
          </cell>
          <cell r="G782">
            <v>0</v>
          </cell>
          <cell r="H782">
            <v>0</v>
          </cell>
          <cell r="I782">
            <v>0</v>
          </cell>
          <cell r="J782">
            <v>0</v>
          </cell>
          <cell r="K782">
            <v>0.1</v>
          </cell>
          <cell r="L782">
            <v>0</v>
          </cell>
          <cell r="M782">
            <v>0.1</v>
          </cell>
          <cell r="N782">
            <v>0</v>
          </cell>
          <cell r="O782">
            <v>0</v>
          </cell>
          <cell r="P782">
            <v>1</v>
          </cell>
          <cell r="Q782">
            <v>0.1</v>
          </cell>
          <cell r="R782">
            <v>0</v>
          </cell>
          <cell r="S782" t="str">
            <v xml:space="preserve"> </v>
          </cell>
        </row>
        <row r="783">
          <cell r="B783">
            <v>34</v>
          </cell>
          <cell r="C783" t="str">
            <v>Investments (net of encumbrances)</v>
          </cell>
          <cell r="G783">
            <v>0</v>
          </cell>
          <cell r="H783">
            <v>0</v>
          </cell>
          <cell r="I783">
            <v>0</v>
          </cell>
          <cell r="J783">
            <v>0</v>
          </cell>
          <cell r="K783">
            <v>0.2</v>
          </cell>
          <cell r="L783">
            <v>0</v>
          </cell>
          <cell r="M783">
            <v>0.2</v>
          </cell>
          <cell r="N783">
            <v>0</v>
          </cell>
          <cell r="O783">
            <v>0</v>
          </cell>
          <cell r="P783">
            <v>1</v>
          </cell>
          <cell r="Q783">
            <v>0.2</v>
          </cell>
          <cell r="R783">
            <v>0</v>
          </cell>
          <cell r="S783" t="str">
            <v xml:space="preserve"> </v>
          </cell>
        </row>
        <row r="784">
          <cell r="B784">
            <v>35</v>
          </cell>
          <cell r="D784" t="str">
            <v>Encumbrances</v>
          </cell>
          <cell r="G784">
            <v>0</v>
          </cell>
          <cell r="H784">
            <v>0</v>
          </cell>
          <cell r="I784">
            <v>0</v>
          </cell>
          <cell r="J784">
            <v>0</v>
          </cell>
          <cell r="K784">
            <v>0.2</v>
          </cell>
          <cell r="L784">
            <v>0</v>
          </cell>
          <cell r="M784">
            <v>0.2</v>
          </cell>
          <cell r="N784">
            <v>0</v>
          </cell>
          <cell r="O784">
            <v>0</v>
          </cell>
          <cell r="P784">
            <v>1</v>
          </cell>
          <cell r="Q784">
            <v>0.2</v>
          </cell>
          <cell r="R784">
            <v>0</v>
          </cell>
          <cell r="S784" t="str">
            <v xml:space="preserve"> </v>
          </cell>
        </row>
        <row r="785">
          <cell r="B785">
            <v>36</v>
          </cell>
          <cell r="E785" t="str">
            <v>Total Real Estate</v>
          </cell>
          <cell r="G785">
            <v>0</v>
          </cell>
          <cell r="H785">
            <v>0</v>
          </cell>
          <cell r="I785">
            <v>0</v>
          </cell>
          <cell r="J785">
            <v>0</v>
          </cell>
          <cell r="K785">
            <v>0</v>
          </cell>
          <cell r="M785">
            <v>0</v>
          </cell>
          <cell r="Q785">
            <v>0</v>
          </cell>
          <cell r="R785">
            <v>0</v>
          </cell>
        </row>
        <row r="787">
          <cell r="B787" t="str">
            <v>Other Assets at</v>
          </cell>
          <cell r="F787">
            <v>41274</v>
          </cell>
        </row>
        <row r="788">
          <cell r="B788">
            <v>37</v>
          </cell>
          <cell r="C788" t="str">
            <v>Other Loans</v>
          </cell>
          <cell r="G788">
            <v>0</v>
          </cell>
          <cell r="H788">
            <v>0</v>
          </cell>
          <cell r="I788">
            <v>0</v>
          </cell>
          <cell r="J788">
            <v>0</v>
          </cell>
          <cell r="K788">
            <v>0.05</v>
          </cell>
          <cell r="L788">
            <v>0</v>
          </cell>
          <cell r="M788">
            <v>0.05</v>
          </cell>
          <cell r="N788">
            <v>0</v>
          </cell>
          <cell r="O788">
            <v>0</v>
          </cell>
          <cell r="P788">
            <v>1</v>
          </cell>
          <cell r="Q788">
            <v>0.05</v>
          </cell>
          <cell r="R788">
            <v>0</v>
          </cell>
          <cell r="S788" t="str">
            <v xml:space="preserve"> </v>
          </cell>
        </row>
        <row r="789">
          <cell r="B789">
            <v>38</v>
          </cell>
          <cell r="C789" t="str">
            <v>Cash &amp; Cash Equivalents</v>
          </cell>
          <cell r="G789">
            <v>0</v>
          </cell>
          <cell r="H789">
            <v>0</v>
          </cell>
          <cell r="I789">
            <v>0</v>
          </cell>
          <cell r="J789">
            <v>0</v>
          </cell>
          <cell r="K789">
            <v>3.0000000000000001E-3</v>
          </cell>
          <cell r="L789">
            <v>0</v>
          </cell>
          <cell r="M789">
            <v>3.0000000000000001E-3</v>
          </cell>
          <cell r="N789">
            <v>0</v>
          </cell>
          <cell r="O789">
            <v>0</v>
          </cell>
          <cell r="P789">
            <v>1</v>
          </cell>
          <cell r="Q789">
            <v>3.0000000000000001E-3</v>
          </cell>
          <cell r="R789">
            <v>0</v>
          </cell>
          <cell r="S789" t="str">
            <v xml:space="preserve"> </v>
          </cell>
        </row>
        <row r="790">
          <cell r="B790">
            <v>39</v>
          </cell>
          <cell r="C790" t="str">
            <v>Short-Term Investments</v>
          </cell>
          <cell r="G790">
            <v>0</v>
          </cell>
          <cell r="H790">
            <v>0</v>
          </cell>
          <cell r="I790">
            <v>0</v>
          </cell>
          <cell r="J790">
            <v>0</v>
          </cell>
          <cell r="K790">
            <v>0.01</v>
          </cell>
          <cell r="L790">
            <v>0</v>
          </cell>
          <cell r="M790">
            <v>0.01</v>
          </cell>
          <cell r="N790">
            <v>0</v>
          </cell>
          <cell r="O790">
            <v>0</v>
          </cell>
          <cell r="P790">
            <v>1</v>
          </cell>
          <cell r="Q790">
            <v>0.01</v>
          </cell>
          <cell r="R790">
            <v>0</v>
          </cell>
          <cell r="S790" t="str">
            <v xml:space="preserve"> </v>
          </cell>
        </row>
        <row r="791">
          <cell r="B791">
            <v>40</v>
          </cell>
          <cell r="C791" t="str">
            <v>Other Investments</v>
          </cell>
          <cell r="G791">
            <v>0</v>
          </cell>
          <cell r="H791">
            <v>0</v>
          </cell>
          <cell r="I791">
            <v>0</v>
          </cell>
          <cell r="J791">
            <v>0</v>
          </cell>
          <cell r="K791">
            <v>0.2</v>
          </cell>
          <cell r="L791">
            <v>0</v>
          </cell>
          <cell r="M791">
            <v>0.2</v>
          </cell>
          <cell r="N791">
            <v>0</v>
          </cell>
          <cell r="O791">
            <v>0</v>
          </cell>
          <cell r="P791">
            <v>1</v>
          </cell>
          <cell r="Q791">
            <v>0.2</v>
          </cell>
          <cell r="R791">
            <v>0</v>
          </cell>
          <cell r="S791" t="str">
            <v xml:space="preserve"> </v>
          </cell>
        </row>
        <row r="792">
          <cell r="B792">
            <v>41</v>
          </cell>
          <cell r="C792" t="str">
            <v>Other Tangible Assets</v>
          </cell>
          <cell r="G792">
            <v>0</v>
          </cell>
          <cell r="H792">
            <v>0</v>
          </cell>
          <cell r="I792">
            <v>0</v>
          </cell>
          <cell r="J792">
            <v>0</v>
          </cell>
          <cell r="K792">
            <v>0.2</v>
          </cell>
          <cell r="L792">
            <v>0</v>
          </cell>
          <cell r="M792">
            <v>0.2</v>
          </cell>
          <cell r="N792">
            <v>0</v>
          </cell>
          <cell r="O792">
            <v>0</v>
          </cell>
          <cell r="P792">
            <v>1</v>
          </cell>
          <cell r="Q792">
            <v>0.2</v>
          </cell>
          <cell r="R792">
            <v>0</v>
          </cell>
          <cell r="S792" t="str">
            <v xml:space="preserve"> </v>
          </cell>
        </row>
        <row r="793">
          <cell r="B793">
            <v>42</v>
          </cell>
          <cell r="C793" t="str">
            <v>Other</v>
          </cell>
          <cell r="G793">
            <v>0</v>
          </cell>
          <cell r="H793">
            <v>0</v>
          </cell>
          <cell r="I793">
            <v>0</v>
          </cell>
          <cell r="J793">
            <v>0</v>
          </cell>
          <cell r="K793">
            <v>1</v>
          </cell>
          <cell r="L793">
            <v>0</v>
          </cell>
          <cell r="M793">
            <v>1</v>
          </cell>
          <cell r="N793">
            <v>0</v>
          </cell>
          <cell r="O793">
            <v>0</v>
          </cell>
          <cell r="P793">
            <v>1</v>
          </cell>
          <cell r="Q793">
            <v>1</v>
          </cell>
          <cell r="R793">
            <v>0</v>
          </cell>
          <cell r="S793" t="str">
            <v xml:space="preserve"> </v>
          </cell>
        </row>
        <row r="795">
          <cell r="B795">
            <v>43</v>
          </cell>
          <cell r="C795" t="str">
            <v>Sub-Totals</v>
          </cell>
          <cell r="G795">
            <v>0</v>
          </cell>
          <cell r="H795">
            <v>0</v>
          </cell>
          <cell r="I795">
            <v>0</v>
          </cell>
          <cell r="J795">
            <v>0</v>
          </cell>
          <cell r="K795">
            <v>0</v>
          </cell>
          <cell r="M795">
            <v>0</v>
          </cell>
          <cell r="Q795">
            <v>0</v>
          </cell>
          <cell r="R795">
            <v>0</v>
          </cell>
          <cell r="S795" t="str">
            <v xml:space="preserve"> </v>
          </cell>
        </row>
        <row r="797">
          <cell r="B797">
            <v>44</v>
          </cell>
          <cell r="C797" t="str">
            <v>Multiply: Spread of Risk Factor</v>
          </cell>
          <cell r="K797">
            <v>1.5</v>
          </cell>
          <cell r="L797">
            <v>0</v>
          </cell>
          <cell r="R797">
            <v>1.5</v>
          </cell>
          <cell r="S797" t="str">
            <v xml:space="preserve"> </v>
          </cell>
        </row>
        <row r="798">
          <cell r="B798">
            <v>45</v>
          </cell>
          <cell r="C798" t="str">
            <v>Company Totals at</v>
          </cell>
          <cell r="F798">
            <v>41274</v>
          </cell>
          <cell r="G798">
            <v>0</v>
          </cell>
          <cell r="H798">
            <v>0</v>
          </cell>
          <cell r="I798">
            <v>0</v>
          </cell>
          <cell r="J798">
            <v>0</v>
          </cell>
          <cell r="K798">
            <v>0</v>
          </cell>
          <cell r="M798">
            <v>0</v>
          </cell>
          <cell r="Q798">
            <v>0</v>
          </cell>
          <cell r="R798">
            <v>0</v>
          </cell>
          <cell r="S798" t="str">
            <v xml:space="preserve"> = (B1) + (B2)</v>
          </cell>
        </row>
        <row r="799">
          <cell r="N799" t="str">
            <v>Credit to Risk Factors above for:</v>
          </cell>
          <cell r="S799" t="str">
            <v xml:space="preserve">Note: For small insurers predominant in </v>
          </cell>
        </row>
        <row r="800">
          <cell r="B800">
            <v>46</v>
          </cell>
          <cell r="C800" t="str">
            <v>Deferred Acquisition Costs (Non/Life Only)</v>
          </cell>
          <cell r="G800">
            <v>0</v>
          </cell>
          <cell r="N800" t="str">
            <v>Unit Linked</v>
          </cell>
          <cell r="O800" t="str">
            <v>Participatory</v>
          </cell>
          <cell r="P800" t="str">
            <v>PC &amp; Protect.</v>
          </cell>
          <cell r="S800" t="str">
            <v xml:space="preserve">Life/Annuities, the reinsurance dependence </v>
          </cell>
        </row>
        <row r="801">
          <cell r="B801">
            <v>47</v>
          </cell>
          <cell r="C801" t="str">
            <v>Deferred Acquisition Costs (Life Only)</v>
          </cell>
          <cell r="G801">
            <v>0</v>
          </cell>
          <cell r="J801">
            <v>0</v>
          </cell>
          <cell r="K801" t="str">
            <v>Invested Asset Base</v>
          </cell>
          <cell r="N801">
            <v>1</v>
          </cell>
          <cell r="O801">
            <v>0.5</v>
          </cell>
          <cell r="P801">
            <v>0</v>
          </cell>
          <cell r="Q801" t="str">
            <v>Baseline Credit</v>
          </cell>
          <cell r="S801" t="str">
            <v>factor should be increased in accordance</v>
          </cell>
        </row>
        <row r="802">
          <cell r="B802">
            <v>48</v>
          </cell>
          <cell r="N802">
            <v>1</v>
          </cell>
          <cell r="O802">
            <v>0.5</v>
          </cell>
          <cell r="P802">
            <v>0</v>
          </cell>
          <cell r="Q802" t="str">
            <v>Selected Credit</v>
          </cell>
          <cell r="S802" t="str">
            <v>with L/H spread of risk guidelines.</v>
          </cell>
        </row>
        <row r="803">
          <cell r="N803" t="str">
            <v>Unit Linked</v>
          </cell>
          <cell r="O803" t="str">
            <v>Participatory</v>
          </cell>
          <cell r="P803" t="str">
            <v>PC &amp; Protect.</v>
          </cell>
        </row>
        <row r="804">
          <cell r="B804">
            <v>49</v>
          </cell>
          <cell r="J804">
            <v>0</v>
          </cell>
          <cell r="K804" t="str">
            <v>Total Reserves (excludes separate acct)</v>
          </cell>
          <cell r="N804">
            <v>0</v>
          </cell>
          <cell r="O804">
            <v>0</v>
          </cell>
          <cell r="P804">
            <v>1</v>
          </cell>
          <cell r="Q804" t="str">
            <v>Baseline Allocation of Assets Based on Reserves.</v>
          </cell>
        </row>
        <row r="805">
          <cell r="B805">
            <v>50</v>
          </cell>
          <cell r="N805">
            <v>0</v>
          </cell>
          <cell r="O805">
            <v>0</v>
          </cell>
          <cell r="P805">
            <v>1</v>
          </cell>
          <cell r="Q805" t="str">
            <v>Selected Allocation of Assets to Product Type</v>
          </cell>
        </row>
      </sheetData>
      <sheetData sheetId="3">
        <row r="2">
          <cell r="B2" t="str">
            <v>Company:</v>
          </cell>
          <cell r="C2" t="str">
            <v>XYZ Sample</v>
          </cell>
          <cell r="E2" t="str">
            <v>Currency:</v>
          </cell>
          <cell r="F2" t="str">
            <v>Euros</v>
          </cell>
          <cell r="AE2" t="str">
            <v>Company:</v>
          </cell>
          <cell r="AF2" t="str">
            <v>XYZ Sample</v>
          </cell>
          <cell r="AM2" t="str">
            <v>Currency:</v>
          </cell>
          <cell r="AO2" t="str">
            <v>Euros</v>
          </cell>
          <cell r="AU2" t="str">
            <v>Summary Exhibit 3</v>
          </cell>
        </row>
        <row r="3">
          <cell r="B3" t="str">
            <v>AMB #:</v>
          </cell>
          <cell r="C3" t="str">
            <v>99999</v>
          </cell>
          <cell r="E3" t="str">
            <v>Denomination:</v>
          </cell>
          <cell r="F3" t="str">
            <v>(000)s</v>
          </cell>
          <cell r="K3" t="str">
            <v xml:space="preserve">Page 3 </v>
          </cell>
          <cell r="AE3" t="str">
            <v>AMB #:</v>
          </cell>
          <cell r="AF3" t="str">
            <v>99999</v>
          </cell>
          <cell r="AM3" t="str">
            <v>Denomination:</v>
          </cell>
          <cell r="AO3" t="str">
            <v>(000)s</v>
          </cell>
        </row>
        <row r="4">
          <cell r="B4" t="str">
            <v>Analyst:</v>
          </cell>
          <cell r="C4" t="str">
            <v xml:space="preserve"> </v>
          </cell>
          <cell r="AE4" t="str">
            <v>Analyst:</v>
          </cell>
          <cell r="AF4" t="str">
            <v xml:space="preserve"> </v>
          </cell>
        </row>
        <row r="5">
          <cell r="E5" t="str">
            <v>INTEREST RATE RISK</v>
          </cell>
          <cell r="AE5" t="str">
            <v>analysis type = standard</v>
          </cell>
          <cell r="AN5" t="str">
            <v>INTEREST RATE RISK</v>
          </cell>
        </row>
        <row r="6">
          <cell r="D6" t="str">
            <v>1 yr or less</v>
          </cell>
          <cell r="E6">
            <v>39813</v>
          </cell>
        </row>
        <row r="7">
          <cell r="C7" t="str">
            <v>European Type Endowments &amp; Annuities</v>
          </cell>
          <cell r="D7" t="str">
            <v>Mkt Val of Fixed Income Securities:</v>
          </cell>
          <cell r="G7" t="str">
            <v>Baseline</v>
          </cell>
          <cell r="I7" t="str">
            <v>Final</v>
          </cell>
          <cell r="J7" t="str">
            <v>Required</v>
          </cell>
          <cell r="AF7" t="str">
            <v>European Type Endowments &amp; Annuities</v>
          </cell>
          <cell r="AG7" t="str">
            <v>Market Value of Fixed Income Securities allocated to Product</v>
          </cell>
          <cell r="AM7" t="str">
            <v>Risk Factor</v>
          </cell>
          <cell r="AS7" t="str">
            <v>Indicated Required Capital</v>
          </cell>
        </row>
        <row r="8">
          <cell r="C8" t="str">
            <v>Endowments</v>
          </cell>
          <cell r="D8" t="str">
            <v>Net Reserves</v>
          </cell>
          <cell r="E8" t="str">
            <v>Adjustment</v>
          </cell>
          <cell r="F8" t="str">
            <v xml:space="preserve">Total </v>
          </cell>
          <cell r="G8" t="str">
            <v>Risk Factor</v>
          </cell>
          <cell r="H8" t="str">
            <v>Adjustment</v>
          </cell>
          <cell r="I8" t="str">
            <v>Risk Factor</v>
          </cell>
          <cell r="J8" t="str">
            <v>Capital</v>
          </cell>
          <cell r="K8" t="str">
            <v>Explanation  of Adjustments</v>
          </cell>
          <cell r="AF8" t="str">
            <v>Endowments</v>
          </cell>
          <cell r="AG8">
            <v>39813</v>
          </cell>
          <cell r="AH8">
            <v>40178</v>
          </cell>
          <cell r="AI8">
            <v>40543</v>
          </cell>
          <cell r="AJ8">
            <v>40908</v>
          </cell>
          <cell r="AK8">
            <v>41274</v>
          </cell>
          <cell r="AM8">
            <v>39813</v>
          </cell>
          <cell r="AN8">
            <v>40178</v>
          </cell>
          <cell r="AO8">
            <v>40543</v>
          </cell>
          <cell r="AP8">
            <v>40908</v>
          </cell>
          <cell r="AQ8">
            <v>41274</v>
          </cell>
          <cell r="AS8">
            <v>39813</v>
          </cell>
          <cell r="AT8">
            <v>40178</v>
          </cell>
          <cell r="AU8">
            <v>40543</v>
          </cell>
          <cell r="AV8">
            <v>40908</v>
          </cell>
        </row>
        <row r="9">
          <cell r="B9">
            <v>1</v>
          </cell>
          <cell r="C9" t="str">
            <v>Unit Linked - Not Guaranteed</v>
          </cell>
          <cell r="D9">
            <v>0</v>
          </cell>
          <cell r="E9">
            <v>0</v>
          </cell>
          <cell r="F9">
            <v>0</v>
          </cell>
          <cell r="G9">
            <v>5.0000000000000001E-3</v>
          </cell>
          <cell r="H9">
            <v>0</v>
          </cell>
          <cell r="I9">
            <v>5.0000000000000001E-3</v>
          </cell>
          <cell r="J9">
            <v>0</v>
          </cell>
          <cell r="AE9">
            <v>1</v>
          </cell>
          <cell r="AF9" t="str">
            <v>Unit Linked - Not Guaranteed</v>
          </cell>
          <cell r="AG9">
            <v>0</v>
          </cell>
          <cell r="AH9">
            <v>0</v>
          </cell>
          <cell r="AI9">
            <v>0</v>
          </cell>
          <cell r="AJ9">
            <v>0</v>
          </cell>
          <cell r="AK9">
            <v>0</v>
          </cell>
          <cell r="AM9">
            <v>5.0000000000000001E-3</v>
          </cell>
          <cell r="AN9">
            <v>5.0000000000000001E-3</v>
          </cell>
          <cell r="AO9">
            <v>5.0000000000000001E-3</v>
          </cell>
          <cell r="AP9">
            <v>5.0000000000000001E-3</v>
          </cell>
          <cell r="AQ9">
            <v>5.0000000000000001E-3</v>
          </cell>
          <cell r="AS9">
            <v>0</v>
          </cell>
          <cell r="AT9">
            <v>0</v>
          </cell>
          <cell r="AU9">
            <v>0</v>
          </cell>
          <cell r="AV9">
            <v>0</v>
          </cell>
        </row>
        <row r="10">
          <cell r="B10">
            <v>2</v>
          </cell>
          <cell r="C10" t="str">
            <v>Guarantee less than 1%</v>
          </cell>
          <cell r="D10">
            <v>0</v>
          </cell>
          <cell r="E10">
            <v>0</v>
          </cell>
          <cell r="F10">
            <v>0</v>
          </cell>
          <cell r="G10">
            <v>7.4999999999999997E-3</v>
          </cell>
          <cell r="H10">
            <v>0</v>
          </cell>
          <cell r="I10">
            <v>7.4999999999999997E-3</v>
          </cell>
          <cell r="J10">
            <v>0</v>
          </cell>
          <cell r="AE10">
            <v>2</v>
          </cell>
          <cell r="AF10" t="str">
            <v>Guarantee less than 1%</v>
          </cell>
          <cell r="AG10">
            <v>0</v>
          </cell>
          <cell r="AH10">
            <v>0</v>
          </cell>
          <cell r="AI10">
            <v>0</v>
          </cell>
          <cell r="AJ10">
            <v>0</v>
          </cell>
          <cell r="AK10">
            <v>0</v>
          </cell>
          <cell r="AM10">
            <v>7.4999999999999997E-3</v>
          </cell>
          <cell r="AN10">
            <v>7.4999999999999997E-3</v>
          </cell>
          <cell r="AO10">
            <v>7.4999999999999997E-3</v>
          </cell>
          <cell r="AP10">
            <v>7.4999999999999997E-3</v>
          </cell>
          <cell r="AQ10">
            <v>7.4999999999999997E-3</v>
          </cell>
          <cell r="AS10">
            <v>0</v>
          </cell>
          <cell r="AT10">
            <v>0</v>
          </cell>
          <cell r="AU10">
            <v>0</v>
          </cell>
          <cell r="AV10">
            <v>0</v>
          </cell>
        </row>
        <row r="11">
          <cell r="B11">
            <v>3</v>
          </cell>
          <cell r="C11" t="str">
            <v>Guarantee between 1% and 5%</v>
          </cell>
          <cell r="D11">
            <v>0</v>
          </cell>
          <cell r="E11">
            <v>0</v>
          </cell>
          <cell r="F11">
            <v>0</v>
          </cell>
          <cell r="G11">
            <v>0.01</v>
          </cell>
          <cell r="H11">
            <v>0</v>
          </cell>
          <cell r="I11">
            <v>0.01</v>
          </cell>
          <cell r="J11">
            <v>0</v>
          </cell>
          <cell r="AE11">
            <v>3</v>
          </cell>
          <cell r="AF11" t="str">
            <v>Guarantee between 1% and 5%</v>
          </cell>
          <cell r="AG11">
            <v>0</v>
          </cell>
          <cell r="AH11">
            <v>0</v>
          </cell>
          <cell r="AI11">
            <v>0</v>
          </cell>
          <cell r="AJ11">
            <v>0</v>
          </cell>
          <cell r="AK11">
            <v>0</v>
          </cell>
          <cell r="AM11">
            <v>0.01</v>
          </cell>
          <cell r="AN11">
            <v>0.01</v>
          </cell>
          <cell r="AO11">
            <v>0.01</v>
          </cell>
          <cell r="AP11">
            <v>0.01</v>
          </cell>
          <cell r="AQ11">
            <v>0.01</v>
          </cell>
          <cell r="AS11">
            <v>0</v>
          </cell>
          <cell r="AT11">
            <v>0</v>
          </cell>
          <cell r="AU11">
            <v>0</v>
          </cell>
          <cell r="AV11">
            <v>0</v>
          </cell>
        </row>
        <row r="12">
          <cell r="B12">
            <v>4</v>
          </cell>
          <cell r="C12" t="str">
            <v>Guarantee over 5%</v>
          </cell>
          <cell r="D12">
            <v>0</v>
          </cell>
          <cell r="E12">
            <v>0</v>
          </cell>
          <cell r="F12">
            <v>0</v>
          </cell>
          <cell r="G12">
            <v>0.02</v>
          </cell>
          <cell r="H12">
            <v>0</v>
          </cell>
          <cell r="I12">
            <v>0.02</v>
          </cell>
          <cell r="J12">
            <v>0</v>
          </cell>
          <cell r="AE12">
            <v>4</v>
          </cell>
          <cell r="AF12" t="str">
            <v>Guarantee over 5%</v>
          </cell>
          <cell r="AG12">
            <v>0</v>
          </cell>
          <cell r="AH12">
            <v>0</v>
          </cell>
          <cell r="AI12">
            <v>0</v>
          </cell>
          <cell r="AJ12">
            <v>0</v>
          </cell>
          <cell r="AK12">
            <v>0</v>
          </cell>
          <cell r="AM12">
            <v>0.02</v>
          </cell>
          <cell r="AN12">
            <v>0.02</v>
          </cell>
          <cell r="AO12">
            <v>0.02</v>
          </cell>
          <cell r="AP12">
            <v>0.02</v>
          </cell>
          <cell r="AQ12">
            <v>0.02</v>
          </cell>
          <cell r="AS12">
            <v>0</v>
          </cell>
          <cell r="AT12">
            <v>0</v>
          </cell>
          <cell r="AU12">
            <v>0</v>
          </cell>
          <cell r="AV12">
            <v>0</v>
          </cell>
        </row>
        <row r="13">
          <cell r="B13">
            <v>5</v>
          </cell>
          <cell r="C13" t="str">
            <v>Total</v>
          </cell>
          <cell r="D13">
            <v>0</v>
          </cell>
          <cell r="E13">
            <v>0</v>
          </cell>
          <cell r="F13">
            <v>0</v>
          </cell>
          <cell r="I13">
            <v>0</v>
          </cell>
          <cell r="J13">
            <v>0</v>
          </cell>
          <cell r="AE13">
            <v>5</v>
          </cell>
          <cell r="AF13" t="str">
            <v>Total</v>
          </cell>
          <cell r="AG13">
            <v>0</v>
          </cell>
          <cell r="AH13">
            <v>0</v>
          </cell>
          <cell r="AI13">
            <v>0</v>
          </cell>
          <cell r="AJ13">
            <v>0</v>
          </cell>
          <cell r="AK13">
            <v>0</v>
          </cell>
          <cell r="AM13">
            <v>0</v>
          </cell>
          <cell r="AN13">
            <v>0</v>
          </cell>
          <cell r="AO13">
            <v>0</v>
          </cell>
          <cell r="AP13">
            <v>0</v>
          </cell>
          <cell r="AQ13">
            <v>0</v>
          </cell>
          <cell r="AS13">
            <v>0</v>
          </cell>
          <cell r="AT13">
            <v>0</v>
          </cell>
          <cell r="AU13">
            <v>0</v>
          </cell>
          <cell r="AV13">
            <v>0</v>
          </cell>
        </row>
        <row r="15">
          <cell r="C15" t="str">
            <v>Annuities</v>
          </cell>
          <cell r="AF15" t="str">
            <v>Annuities</v>
          </cell>
        </row>
        <row r="16">
          <cell r="B16">
            <v>6</v>
          </cell>
          <cell r="C16" t="str">
            <v>Fixed - Immediate</v>
          </cell>
          <cell r="D16">
            <v>0</v>
          </cell>
          <cell r="E16">
            <v>0</v>
          </cell>
          <cell r="F16">
            <v>0</v>
          </cell>
          <cell r="G16">
            <v>7.4999999999999997E-3</v>
          </cell>
          <cell r="H16">
            <v>0</v>
          </cell>
          <cell r="I16">
            <v>7.4999999999999997E-3</v>
          </cell>
          <cell r="J16">
            <v>0</v>
          </cell>
          <cell r="AE16">
            <v>6</v>
          </cell>
          <cell r="AF16" t="str">
            <v>Fixed - Immediate</v>
          </cell>
          <cell r="AG16">
            <v>0</v>
          </cell>
          <cell r="AH16">
            <v>0</v>
          </cell>
          <cell r="AI16">
            <v>0</v>
          </cell>
          <cell r="AJ16">
            <v>0</v>
          </cell>
          <cell r="AK16">
            <v>0</v>
          </cell>
          <cell r="AM16">
            <v>7.4999999999999997E-3</v>
          </cell>
          <cell r="AN16">
            <v>7.4999999999999997E-3</v>
          </cell>
          <cell r="AO16">
            <v>7.4999999999999997E-3</v>
          </cell>
          <cell r="AP16">
            <v>7.4999999999999997E-3</v>
          </cell>
          <cell r="AQ16">
            <v>7.4999999999999997E-3</v>
          </cell>
          <cell r="AS16">
            <v>0</v>
          </cell>
          <cell r="AT16">
            <v>0</v>
          </cell>
          <cell r="AU16">
            <v>0</v>
          </cell>
          <cell r="AV16">
            <v>0</v>
          </cell>
        </row>
        <row r="17">
          <cell r="B17">
            <v>7</v>
          </cell>
          <cell r="C17" t="str">
            <v>Fixed - Deferred - 5 years or less outstanding</v>
          </cell>
          <cell r="D17">
            <v>0</v>
          </cell>
          <cell r="E17">
            <v>0</v>
          </cell>
          <cell r="F17">
            <v>0</v>
          </cell>
          <cell r="G17">
            <v>0.02</v>
          </cell>
          <cell r="H17">
            <v>0</v>
          </cell>
          <cell r="I17">
            <v>0.02</v>
          </cell>
          <cell r="J17">
            <v>0</v>
          </cell>
          <cell r="AE17">
            <v>7</v>
          </cell>
          <cell r="AF17" t="str">
            <v>Fixed - Deferred - 5 years or less outstanding</v>
          </cell>
          <cell r="AG17">
            <v>0</v>
          </cell>
          <cell r="AH17">
            <v>0</v>
          </cell>
          <cell r="AI17">
            <v>0</v>
          </cell>
          <cell r="AJ17">
            <v>0</v>
          </cell>
          <cell r="AK17">
            <v>0</v>
          </cell>
          <cell r="AM17">
            <v>0.02</v>
          </cell>
          <cell r="AN17">
            <v>0.02</v>
          </cell>
          <cell r="AO17">
            <v>0.02</v>
          </cell>
          <cell r="AP17">
            <v>0.02</v>
          </cell>
          <cell r="AQ17">
            <v>0.02</v>
          </cell>
          <cell r="AS17">
            <v>0</v>
          </cell>
          <cell r="AT17">
            <v>0</v>
          </cell>
          <cell r="AU17">
            <v>0</v>
          </cell>
          <cell r="AV17">
            <v>0</v>
          </cell>
        </row>
        <row r="18">
          <cell r="B18">
            <v>8</v>
          </cell>
          <cell r="C18" t="str">
            <v>Fixed - Deferred - over 5 years outstanding</v>
          </cell>
          <cell r="D18">
            <v>0</v>
          </cell>
          <cell r="E18">
            <v>0</v>
          </cell>
          <cell r="F18">
            <v>0</v>
          </cell>
          <cell r="G18">
            <v>1.4999999999999999E-2</v>
          </cell>
          <cell r="H18">
            <v>0</v>
          </cell>
          <cell r="I18">
            <v>1.4999999999999999E-2</v>
          </cell>
          <cell r="J18">
            <v>0</v>
          </cell>
          <cell r="AE18">
            <v>8</v>
          </cell>
          <cell r="AF18" t="str">
            <v>Fixed - Deferred - over 5 years outstanding</v>
          </cell>
          <cell r="AG18">
            <v>0</v>
          </cell>
          <cell r="AH18">
            <v>0</v>
          </cell>
          <cell r="AI18">
            <v>0</v>
          </cell>
          <cell r="AJ18">
            <v>0</v>
          </cell>
          <cell r="AK18">
            <v>0</v>
          </cell>
          <cell r="AM18">
            <v>1.4999999999999999E-2</v>
          </cell>
          <cell r="AN18">
            <v>1.4999999999999999E-2</v>
          </cell>
          <cell r="AO18">
            <v>1.4999999999999999E-2</v>
          </cell>
          <cell r="AP18">
            <v>1.4999999999999999E-2</v>
          </cell>
          <cell r="AQ18">
            <v>1.4999999999999999E-2</v>
          </cell>
          <cell r="AS18">
            <v>0</v>
          </cell>
          <cell r="AT18">
            <v>0</v>
          </cell>
          <cell r="AU18">
            <v>0</v>
          </cell>
          <cell r="AV18">
            <v>0</v>
          </cell>
        </row>
        <row r="19">
          <cell r="B19">
            <v>9</v>
          </cell>
          <cell r="C19" t="str">
            <v>Variable</v>
          </cell>
          <cell r="D19">
            <v>0</v>
          </cell>
          <cell r="E19">
            <v>0</v>
          </cell>
          <cell r="F19">
            <v>0</v>
          </cell>
          <cell r="G19">
            <v>7.4999999999999997E-3</v>
          </cell>
          <cell r="H19">
            <v>0</v>
          </cell>
          <cell r="I19">
            <v>7.4999999999999997E-3</v>
          </cell>
          <cell r="J19">
            <v>0</v>
          </cell>
          <cell r="AE19">
            <v>9</v>
          </cell>
          <cell r="AF19" t="str">
            <v>Variable</v>
          </cell>
          <cell r="AG19">
            <v>0</v>
          </cell>
          <cell r="AH19">
            <v>0</v>
          </cell>
          <cell r="AI19">
            <v>0</v>
          </cell>
          <cell r="AJ19">
            <v>0</v>
          </cell>
          <cell r="AK19">
            <v>0</v>
          </cell>
          <cell r="AM19">
            <v>7.4999999999999997E-3</v>
          </cell>
          <cell r="AN19">
            <v>7.4999999999999997E-3</v>
          </cell>
          <cell r="AO19">
            <v>7.4999999999999997E-3</v>
          </cell>
          <cell r="AP19">
            <v>7.4999999999999997E-3</v>
          </cell>
          <cell r="AQ19">
            <v>7.4999999999999997E-3</v>
          </cell>
          <cell r="AS19">
            <v>0</v>
          </cell>
          <cell r="AT19">
            <v>0</v>
          </cell>
          <cell r="AU19">
            <v>0</v>
          </cell>
          <cell r="AV19">
            <v>0</v>
          </cell>
        </row>
        <row r="20">
          <cell r="B20">
            <v>10</v>
          </cell>
          <cell r="C20" t="str">
            <v>Total</v>
          </cell>
          <cell r="D20">
            <v>0</v>
          </cell>
          <cell r="E20">
            <v>0</v>
          </cell>
          <cell r="F20">
            <v>0</v>
          </cell>
          <cell r="I20">
            <v>0</v>
          </cell>
          <cell r="J20">
            <v>0</v>
          </cell>
          <cell r="AE20">
            <v>10</v>
          </cell>
          <cell r="AF20" t="str">
            <v>Total</v>
          </cell>
          <cell r="AG20">
            <v>0</v>
          </cell>
          <cell r="AH20">
            <v>0</v>
          </cell>
          <cell r="AI20">
            <v>0</v>
          </cell>
          <cell r="AJ20">
            <v>0</v>
          </cell>
          <cell r="AK20">
            <v>0</v>
          </cell>
          <cell r="AM20">
            <v>0</v>
          </cell>
          <cell r="AN20">
            <v>0</v>
          </cell>
          <cell r="AO20">
            <v>0</v>
          </cell>
          <cell r="AP20">
            <v>0</v>
          </cell>
          <cell r="AQ20">
            <v>0</v>
          </cell>
          <cell r="AS20">
            <v>0</v>
          </cell>
          <cell r="AT20">
            <v>0</v>
          </cell>
          <cell r="AU20">
            <v>0</v>
          </cell>
          <cell r="AV20">
            <v>0</v>
          </cell>
        </row>
        <row r="22">
          <cell r="C22" t="str">
            <v>North American Type Annuities &amp; Pensions</v>
          </cell>
          <cell r="D22" t="str">
            <v>Mkt Val of Fixed Income Securities:</v>
          </cell>
          <cell r="G22" t="str">
            <v>Baseline</v>
          </cell>
          <cell r="I22" t="str">
            <v>Final</v>
          </cell>
          <cell r="J22" t="str">
            <v>Required</v>
          </cell>
          <cell r="AF22" t="str">
            <v>North American Type Annuities &amp; Pensions</v>
          </cell>
        </row>
        <row r="23">
          <cell r="C23" t="str">
            <v>Non-Segregated (General Account) Annuities &amp; Pensions:</v>
          </cell>
          <cell r="D23" t="str">
            <v>Net Reserves</v>
          </cell>
          <cell r="E23" t="str">
            <v>Adjustment</v>
          </cell>
          <cell r="F23" t="str">
            <v xml:space="preserve">Total </v>
          </cell>
          <cell r="G23" t="str">
            <v>Risk Factor</v>
          </cell>
          <cell r="H23" t="str">
            <v>Adjustment</v>
          </cell>
          <cell r="I23" t="str">
            <v>Risk Factor</v>
          </cell>
          <cell r="J23" t="str">
            <v>Capital</v>
          </cell>
          <cell r="AF23" t="str">
            <v>Non-Segregated (General Account) Annuities &amp; Pensions:</v>
          </cell>
        </row>
        <row r="24">
          <cell r="B24">
            <v>11</v>
          </cell>
          <cell r="C24" t="str">
            <v>Not subject to Discretionary Withdrawal</v>
          </cell>
          <cell r="D24">
            <v>0</v>
          </cell>
          <cell r="E24">
            <v>0</v>
          </cell>
          <cell r="F24">
            <v>0</v>
          </cell>
          <cell r="G24">
            <v>7.4999999999999997E-3</v>
          </cell>
          <cell r="H24">
            <v>0</v>
          </cell>
          <cell r="I24">
            <v>7.4999999999999997E-3</v>
          </cell>
          <cell r="J24">
            <v>0</v>
          </cell>
          <cell r="AE24">
            <v>11</v>
          </cell>
          <cell r="AF24" t="str">
            <v>Not subject to Discretionary Withdrawal</v>
          </cell>
          <cell r="AG24">
            <v>0</v>
          </cell>
          <cell r="AH24">
            <v>0</v>
          </cell>
          <cell r="AI24">
            <v>0</v>
          </cell>
          <cell r="AJ24">
            <v>0</v>
          </cell>
          <cell r="AK24">
            <v>0</v>
          </cell>
          <cell r="AM24">
            <v>7.4999999999999997E-3</v>
          </cell>
          <cell r="AN24">
            <v>7.4999999999999997E-3</v>
          </cell>
          <cell r="AO24">
            <v>7.4999999999999997E-3</v>
          </cell>
          <cell r="AP24">
            <v>7.4999999999999997E-3</v>
          </cell>
          <cell r="AQ24">
            <v>7.4999999999999997E-3</v>
          </cell>
          <cell r="AS24">
            <v>0</v>
          </cell>
          <cell r="AT24">
            <v>0</v>
          </cell>
          <cell r="AU24">
            <v>0</v>
          </cell>
          <cell r="AV24">
            <v>0</v>
          </cell>
        </row>
        <row r="25">
          <cell r="B25">
            <v>12</v>
          </cell>
          <cell r="C25" t="str">
            <v>Subject to Discretionary W/D with MVA</v>
          </cell>
          <cell r="D25">
            <v>0</v>
          </cell>
          <cell r="E25">
            <v>0</v>
          </cell>
          <cell r="F25">
            <v>0</v>
          </cell>
          <cell r="G25">
            <v>8.9999999999999993E-3</v>
          </cell>
          <cell r="H25">
            <v>0</v>
          </cell>
          <cell r="I25">
            <v>8.9999999999999993E-3</v>
          </cell>
          <cell r="J25">
            <v>0</v>
          </cell>
          <cell r="AE25">
            <v>12</v>
          </cell>
          <cell r="AF25" t="str">
            <v>Subject to Discretionary W/D with MVA</v>
          </cell>
          <cell r="AG25">
            <v>0</v>
          </cell>
          <cell r="AH25">
            <v>0</v>
          </cell>
          <cell r="AI25">
            <v>0</v>
          </cell>
          <cell r="AJ25">
            <v>0</v>
          </cell>
          <cell r="AK25">
            <v>0</v>
          </cell>
          <cell r="AM25">
            <v>8.9999999999999993E-3</v>
          </cell>
          <cell r="AN25">
            <v>8.9999999999999993E-3</v>
          </cell>
          <cell r="AO25">
            <v>8.9999999999999993E-3</v>
          </cell>
          <cell r="AP25">
            <v>8.9999999999999993E-3</v>
          </cell>
          <cell r="AQ25">
            <v>8.9999999999999993E-3</v>
          </cell>
          <cell r="AS25">
            <v>0</v>
          </cell>
          <cell r="AT25">
            <v>0</v>
          </cell>
          <cell r="AU25">
            <v>0</v>
          </cell>
          <cell r="AV25">
            <v>0</v>
          </cell>
        </row>
        <row r="26">
          <cell r="B26">
            <v>13</v>
          </cell>
          <cell r="C26" t="str">
            <v>Subject to Discretionary W/D w/ Surrender Chgs from 1% to 3%</v>
          </cell>
          <cell r="D26">
            <v>0</v>
          </cell>
          <cell r="E26">
            <v>0</v>
          </cell>
          <cell r="F26">
            <v>0</v>
          </cell>
          <cell r="G26">
            <v>1.7999999999999999E-2</v>
          </cell>
          <cell r="H26">
            <v>0</v>
          </cell>
          <cell r="I26">
            <v>1.7999999999999999E-2</v>
          </cell>
          <cell r="J26">
            <v>0</v>
          </cell>
          <cell r="AE26">
            <v>13</v>
          </cell>
          <cell r="AF26" t="str">
            <v>Subject to Discretionary W/D w/ Surrender Chgs from 1% to 3%</v>
          </cell>
          <cell r="AG26">
            <v>0</v>
          </cell>
          <cell r="AH26">
            <v>0</v>
          </cell>
          <cell r="AI26">
            <v>0</v>
          </cell>
          <cell r="AJ26">
            <v>0</v>
          </cell>
          <cell r="AK26">
            <v>0</v>
          </cell>
          <cell r="AM26">
            <v>1.7999999999999999E-2</v>
          </cell>
          <cell r="AN26">
            <v>1.7999999999999999E-2</v>
          </cell>
          <cell r="AO26">
            <v>1.7999999999999999E-2</v>
          </cell>
          <cell r="AP26">
            <v>1.7999999999999999E-2</v>
          </cell>
          <cell r="AQ26">
            <v>1.7999999999999999E-2</v>
          </cell>
          <cell r="AS26">
            <v>0</v>
          </cell>
          <cell r="AT26">
            <v>0</v>
          </cell>
          <cell r="AU26">
            <v>0</v>
          </cell>
          <cell r="AV26">
            <v>0</v>
          </cell>
        </row>
        <row r="27">
          <cell r="B27">
            <v>14</v>
          </cell>
          <cell r="C27" t="str">
            <v>Subject to Discretionary W/D w/ Surrender Chg &gt;3%</v>
          </cell>
          <cell r="D27">
            <v>0</v>
          </cell>
          <cell r="E27">
            <v>0</v>
          </cell>
          <cell r="F27">
            <v>0</v>
          </cell>
          <cell r="G27">
            <v>1.4999999999999999E-2</v>
          </cell>
          <cell r="H27">
            <v>0</v>
          </cell>
          <cell r="I27">
            <v>1.4999999999999999E-2</v>
          </cell>
          <cell r="J27">
            <v>0</v>
          </cell>
          <cell r="AE27">
            <v>14</v>
          </cell>
          <cell r="AF27" t="str">
            <v>Subject to Discretionary W/D w/ Surrender Chg &gt;3%</v>
          </cell>
          <cell r="AG27">
            <v>0</v>
          </cell>
          <cell r="AH27">
            <v>0</v>
          </cell>
          <cell r="AI27">
            <v>0</v>
          </cell>
          <cell r="AJ27">
            <v>0</v>
          </cell>
          <cell r="AK27">
            <v>0</v>
          </cell>
          <cell r="AM27">
            <v>1.4999999999999999E-2</v>
          </cell>
          <cell r="AN27">
            <v>1.4999999999999999E-2</v>
          </cell>
          <cell r="AO27">
            <v>1.4999999999999999E-2</v>
          </cell>
          <cell r="AP27">
            <v>1.4999999999999999E-2</v>
          </cell>
          <cell r="AQ27">
            <v>1.4999999999999999E-2</v>
          </cell>
          <cell r="AS27">
            <v>0</v>
          </cell>
          <cell r="AT27">
            <v>0</v>
          </cell>
          <cell r="AU27">
            <v>0</v>
          </cell>
          <cell r="AV27">
            <v>0</v>
          </cell>
        </row>
        <row r="28">
          <cell r="B28">
            <v>15</v>
          </cell>
          <cell r="C28" t="str">
            <v>Subject to Discretionary W/D w/ NO Surrender Chgs.</v>
          </cell>
          <cell r="D28">
            <v>0</v>
          </cell>
          <cell r="E28">
            <v>0</v>
          </cell>
          <cell r="F28">
            <v>0</v>
          </cell>
          <cell r="G28">
            <v>0.03</v>
          </cell>
          <cell r="H28">
            <v>0</v>
          </cell>
          <cell r="I28">
            <v>0.03</v>
          </cell>
          <cell r="J28">
            <v>0</v>
          </cell>
          <cell r="AE28">
            <v>15</v>
          </cell>
          <cell r="AF28" t="str">
            <v>Subject to Discretionary W/D w/ NO Surrender Chgs.</v>
          </cell>
          <cell r="AG28">
            <v>0</v>
          </cell>
          <cell r="AH28">
            <v>0</v>
          </cell>
          <cell r="AI28">
            <v>0</v>
          </cell>
          <cell r="AJ28">
            <v>0</v>
          </cell>
          <cell r="AK28">
            <v>0</v>
          </cell>
          <cell r="AM28">
            <v>0.03</v>
          </cell>
          <cell r="AN28">
            <v>0.03</v>
          </cell>
          <cell r="AO28">
            <v>0.03</v>
          </cell>
          <cell r="AP28">
            <v>0.03</v>
          </cell>
          <cell r="AQ28">
            <v>0.03</v>
          </cell>
          <cell r="AS28">
            <v>0</v>
          </cell>
          <cell r="AT28">
            <v>0</v>
          </cell>
          <cell r="AU28">
            <v>0</v>
          </cell>
          <cell r="AV28">
            <v>0</v>
          </cell>
        </row>
        <row r="29">
          <cell r="B29">
            <v>16</v>
          </cell>
          <cell r="C29" t="str">
            <v>Total</v>
          </cell>
          <cell r="D29">
            <v>0</v>
          </cell>
          <cell r="E29">
            <v>0</v>
          </cell>
          <cell r="F29">
            <v>0</v>
          </cell>
          <cell r="I29">
            <v>0</v>
          </cell>
          <cell r="J29">
            <v>0</v>
          </cell>
          <cell r="AE29">
            <v>16</v>
          </cell>
          <cell r="AF29" t="str">
            <v>Total</v>
          </cell>
          <cell r="AG29">
            <v>0</v>
          </cell>
          <cell r="AH29">
            <v>0</v>
          </cell>
          <cell r="AI29">
            <v>0</v>
          </cell>
          <cell r="AJ29">
            <v>0</v>
          </cell>
          <cell r="AK29">
            <v>0</v>
          </cell>
          <cell r="AM29">
            <v>0</v>
          </cell>
          <cell r="AN29">
            <v>0</v>
          </cell>
          <cell r="AO29">
            <v>0</v>
          </cell>
          <cell r="AP29">
            <v>0</v>
          </cell>
          <cell r="AQ29">
            <v>0</v>
          </cell>
          <cell r="AS29">
            <v>0</v>
          </cell>
          <cell r="AT29">
            <v>0</v>
          </cell>
          <cell r="AU29">
            <v>0</v>
          </cell>
          <cell r="AV29">
            <v>0</v>
          </cell>
        </row>
        <row r="31">
          <cell r="C31" t="str">
            <v>Segregated (Separate Account) Annuities &amp; Pensions:</v>
          </cell>
          <cell r="AF31" t="str">
            <v>Segregated (Separate Account) Annuities &amp; Pensions:</v>
          </cell>
        </row>
        <row r="32">
          <cell r="B32">
            <v>17</v>
          </cell>
          <cell r="C32" t="str">
            <v>Not subject to Discretionary Withdrawal</v>
          </cell>
          <cell r="D32">
            <v>0</v>
          </cell>
          <cell r="E32">
            <v>0</v>
          </cell>
          <cell r="F32">
            <v>0</v>
          </cell>
          <cell r="G32">
            <v>7.4999999999999997E-3</v>
          </cell>
          <cell r="H32">
            <v>0</v>
          </cell>
          <cell r="I32">
            <v>7.4999999999999997E-3</v>
          </cell>
          <cell r="J32">
            <v>0</v>
          </cell>
          <cell r="AE32">
            <v>17</v>
          </cell>
          <cell r="AF32" t="str">
            <v>Not subject to Discretionary Withdrawal</v>
          </cell>
          <cell r="AG32">
            <v>0</v>
          </cell>
          <cell r="AH32">
            <v>0</v>
          </cell>
          <cell r="AI32">
            <v>0</v>
          </cell>
          <cell r="AJ32">
            <v>0</v>
          </cell>
          <cell r="AK32">
            <v>0</v>
          </cell>
          <cell r="AM32">
            <v>7.4999999999999997E-3</v>
          </cell>
          <cell r="AN32">
            <v>7.4999999999999997E-3</v>
          </cell>
          <cell r="AO32">
            <v>7.4999999999999997E-3</v>
          </cell>
          <cell r="AP32">
            <v>7.4999999999999997E-3</v>
          </cell>
          <cell r="AQ32">
            <v>7.4999999999999997E-3</v>
          </cell>
          <cell r="AS32">
            <v>0</v>
          </cell>
          <cell r="AT32">
            <v>0</v>
          </cell>
          <cell r="AU32">
            <v>0</v>
          </cell>
          <cell r="AV32">
            <v>0</v>
          </cell>
        </row>
        <row r="33">
          <cell r="B33">
            <v>18</v>
          </cell>
          <cell r="C33" t="str">
            <v>Subject to Discretionary W/D with MVA</v>
          </cell>
          <cell r="D33">
            <v>0</v>
          </cell>
          <cell r="E33">
            <v>0</v>
          </cell>
          <cell r="F33">
            <v>0</v>
          </cell>
          <cell r="G33">
            <v>8.9999999999999993E-3</v>
          </cell>
          <cell r="H33">
            <v>0</v>
          </cell>
          <cell r="I33">
            <v>8.9999999999999993E-3</v>
          </cell>
          <cell r="J33">
            <v>0</v>
          </cell>
          <cell r="AE33">
            <v>18</v>
          </cell>
          <cell r="AF33" t="str">
            <v>Subject to Discretionary W/D with MVA</v>
          </cell>
          <cell r="AG33">
            <v>0</v>
          </cell>
          <cell r="AH33">
            <v>0</v>
          </cell>
          <cell r="AI33">
            <v>0</v>
          </cell>
          <cell r="AJ33">
            <v>0</v>
          </cell>
          <cell r="AK33">
            <v>0</v>
          </cell>
          <cell r="AM33">
            <v>8.9999999999999993E-3</v>
          </cell>
          <cell r="AN33">
            <v>8.9999999999999993E-3</v>
          </cell>
          <cell r="AO33">
            <v>8.9999999999999993E-3</v>
          </cell>
          <cell r="AP33">
            <v>8.9999999999999993E-3</v>
          </cell>
          <cell r="AQ33">
            <v>8.9999999999999993E-3</v>
          </cell>
          <cell r="AS33">
            <v>0</v>
          </cell>
          <cell r="AT33">
            <v>0</v>
          </cell>
          <cell r="AU33">
            <v>0</v>
          </cell>
          <cell r="AV33">
            <v>0</v>
          </cell>
        </row>
        <row r="34">
          <cell r="B34">
            <v>19</v>
          </cell>
          <cell r="C34" t="str">
            <v>Subject to Discretionary W/D w/ Surrender Chgs from 1% to 3%</v>
          </cell>
          <cell r="D34">
            <v>0</v>
          </cell>
          <cell r="E34">
            <v>0</v>
          </cell>
          <cell r="F34">
            <v>0</v>
          </cell>
          <cell r="G34">
            <v>1.7999999999999999E-2</v>
          </cell>
          <cell r="H34">
            <v>0</v>
          </cell>
          <cell r="I34">
            <v>1.7999999999999999E-2</v>
          </cell>
          <cell r="J34">
            <v>0</v>
          </cell>
          <cell r="AE34">
            <v>19</v>
          </cell>
          <cell r="AF34" t="str">
            <v>Subject to Discretionary W/D w/ Surrender Chgs from 1% to 3%</v>
          </cell>
          <cell r="AG34">
            <v>0</v>
          </cell>
          <cell r="AH34">
            <v>0</v>
          </cell>
          <cell r="AI34">
            <v>0</v>
          </cell>
          <cell r="AJ34">
            <v>0</v>
          </cell>
          <cell r="AK34">
            <v>0</v>
          </cell>
          <cell r="AM34">
            <v>1.7999999999999999E-2</v>
          </cell>
          <cell r="AN34">
            <v>1.7999999999999999E-2</v>
          </cell>
          <cell r="AO34">
            <v>1.7999999999999999E-2</v>
          </cell>
          <cell r="AP34">
            <v>1.7999999999999999E-2</v>
          </cell>
          <cell r="AQ34">
            <v>1.7999999999999999E-2</v>
          </cell>
          <cell r="AS34">
            <v>0</v>
          </cell>
          <cell r="AT34">
            <v>0</v>
          </cell>
          <cell r="AU34">
            <v>0</v>
          </cell>
          <cell r="AV34">
            <v>0</v>
          </cell>
        </row>
        <row r="35">
          <cell r="B35">
            <v>20</v>
          </cell>
          <cell r="C35" t="str">
            <v>Subject to Discretionary W/D w/ Surrender Chg &gt;3%</v>
          </cell>
          <cell r="D35">
            <v>0</v>
          </cell>
          <cell r="E35">
            <v>0</v>
          </cell>
          <cell r="F35">
            <v>0</v>
          </cell>
          <cell r="G35">
            <v>1.4999999999999999E-2</v>
          </cell>
          <cell r="H35">
            <v>0</v>
          </cell>
          <cell r="I35">
            <v>1.4999999999999999E-2</v>
          </cell>
          <cell r="J35">
            <v>0</v>
          </cell>
          <cell r="AE35">
            <v>20</v>
          </cell>
          <cell r="AF35" t="str">
            <v>Subject to Discretionary W/D w/ Surrender Chg &gt;3%</v>
          </cell>
          <cell r="AG35">
            <v>0</v>
          </cell>
          <cell r="AH35">
            <v>0</v>
          </cell>
          <cell r="AI35">
            <v>0</v>
          </cell>
          <cell r="AJ35">
            <v>0</v>
          </cell>
          <cell r="AK35">
            <v>0</v>
          </cell>
          <cell r="AM35">
            <v>1.4999999999999999E-2</v>
          </cell>
          <cell r="AN35">
            <v>1.4999999999999999E-2</v>
          </cell>
          <cell r="AO35">
            <v>1.4999999999999999E-2</v>
          </cell>
          <cell r="AP35">
            <v>1.4999999999999999E-2</v>
          </cell>
          <cell r="AQ35">
            <v>1.4999999999999999E-2</v>
          </cell>
          <cell r="AS35">
            <v>0</v>
          </cell>
          <cell r="AT35">
            <v>0</v>
          </cell>
          <cell r="AU35">
            <v>0</v>
          </cell>
          <cell r="AV35">
            <v>0</v>
          </cell>
        </row>
        <row r="36">
          <cell r="B36">
            <v>21</v>
          </cell>
          <cell r="C36" t="str">
            <v>Subject to Discretionary W/D w/ NO Surrender Chgs.</v>
          </cell>
          <cell r="D36">
            <v>0</v>
          </cell>
          <cell r="E36">
            <v>0</v>
          </cell>
          <cell r="F36">
            <v>0</v>
          </cell>
          <cell r="G36">
            <v>0.03</v>
          </cell>
          <cell r="H36">
            <v>0</v>
          </cell>
          <cell r="I36">
            <v>0.03</v>
          </cell>
          <cell r="J36">
            <v>0</v>
          </cell>
          <cell r="AE36">
            <v>21</v>
          </cell>
          <cell r="AF36" t="str">
            <v>Subject to Discretionary W/D w/ NO Surrender Chgs.</v>
          </cell>
          <cell r="AG36">
            <v>0</v>
          </cell>
          <cell r="AH36">
            <v>0</v>
          </cell>
          <cell r="AI36">
            <v>0</v>
          </cell>
          <cell r="AJ36">
            <v>0</v>
          </cell>
          <cell r="AK36">
            <v>0</v>
          </cell>
          <cell r="AM36">
            <v>0.03</v>
          </cell>
          <cell r="AN36">
            <v>0.03</v>
          </cell>
          <cell r="AO36">
            <v>0.03</v>
          </cell>
          <cell r="AP36">
            <v>0.03</v>
          </cell>
          <cell r="AQ36">
            <v>0.03</v>
          </cell>
          <cell r="AS36">
            <v>0</v>
          </cell>
          <cell r="AT36">
            <v>0</v>
          </cell>
          <cell r="AU36">
            <v>0</v>
          </cell>
          <cell r="AV36">
            <v>0</v>
          </cell>
        </row>
        <row r="37">
          <cell r="B37">
            <v>22</v>
          </cell>
          <cell r="C37" t="str">
            <v>NO Interest Rate Guarantees</v>
          </cell>
          <cell r="D37">
            <v>0</v>
          </cell>
          <cell r="E37">
            <v>0</v>
          </cell>
          <cell r="F37">
            <v>0</v>
          </cell>
          <cell r="G37">
            <v>0</v>
          </cell>
          <cell r="H37">
            <v>0</v>
          </cell>
          <cell r="I37">
            <v>0</v>
          </cell>
          <cell r="J37">
            <v>0</v>
          </cell>
          <cell r="AE37">
            <v>22</v>
          </cell>
          <cell r="AF37" t="str">
            <v>NO Interest Rate Guarantees</v>
          </cell>
          <cell r="AG37">
            <v>0</v>
          </cell>
          <cell r="AH37">
            <v>0</v>
          </cell>
          <cell r="AI37">
            <v>0</v>
          </cell>
          <cell r="AJ37">
            <v>0</v>
          </cell>
          <cell r="AK37">
            <v>0</v>
          </cell>
          <cell r="AM37">
            <v>0</v>
          </cell>
          <cell r="AN37">
            <v>0</v>
          </cell>
          <cell r="AO37">
            <v>0</v>
          </cell>
          <cell r="AP37">
            <v>0</v>
          </cell>
          <cell r="AQ37">
            <v>0</v>
          </cell>
          <cell r="AS37">
            <v>0</v>
          </cell>
          <cell r="AT37">
            <v>0</v>
          </cell>
          <cell r="AU37">
            <v>0</v>
          </cell>
          <cell r="AV37">
            <v>0</v>
          </cell>
        </row>
        <row r="38">
          <cell r="B38">
            <v>23</v>
          </cell>
          <cell r="C38" t="str">
            <v>Total</v>
          </cell>
          <cell r="D38">
            <v>0</v>
          </cell>
          <cell r="E38">
            <v>0</v>
          </cell>
          <cell r="F38">
            <v>0</v>
          </cell>
          <cell r="I38">
            <v>0</v>
          </cell>
          <cell r="J38">
            <v>0</v>
          </cell>
          <cell r="AE38">
            <v>23</v>
          </cell>
          <cell r="AF38" t="str">
            <v>Total</v>
          </cell>
          <cell r="AG38">
            <v>0</v>
          </cell>
          <cell r="AH38">
            <v>0</v>
          </cell>
          <cell r="AI38">
            <v>0</v>
          </cell>
          <cell r="AJ38">
            <v>0</v>
          </cell>
          <cell r="AK38">
            <v>0</v>
          </cell>
          <cell r="AM38">
            <v>0</v>
          </cell>
          <cell r="AN38">
            <v>0</v>
          </cell>
          <cell r="AO38">
            <v>0</v>
          </cell>
          <cell r="AP38">
            <v>0</v>
          </cell>
          <cell r="AQ38">
            <v>0</v>
          </cell>
          <cell r="AS38">
            <v>0</v>
          </cell>
          <cell r="AT38">
            <v>0</v>
          </cell>
          <cell r="AU38">
            <v>0</v>
          </cell>
          <cell r="AV38">
            <v>0</v>
          </cell>
        </row>
        <row r="40">
          <cell r="D40" t="str">
            <v>Mkt Val of Fixed Income Securities:</v>
          </cell>
          <cell r="G40" t="str">
            <v>Baseline</v>
          </cell>
          <cell r="I40" t="str">
            <v>Final</v>
          </cell>
          <cell r="J40" t="str">
            <v>Required</v>
          </cell>
        </row>
        <row r="41">
          <cell r="C41" t="str">
            <v>Protection Products</v>
          </cell>
          <cell r="D41" t="str">
            <v>Net Reserves</v>
          </cell>
          <cell r="E41" t="str">
            <v>Adjustment</v>
          </cell>
          <cell r="F41" t="str">
            <v xml:space="preserve">Total </v>
          </cell>
          <cell r="G41" t="str">
            <v>Risk Factor</v>
          </cell>
          <cell r="H41" t="str">
            <v>Adjustment</v>
          </cell>
          <cell r="I41" t="str">
            <v>Risk Factor</v>
          </cell>
          <cell r="J41" t="str">
            <v>Capital</v>
          </cell>
          <cell r="AF41" t="str">
            <v>Protection Products</v>
          </cell>
        </row>
        <row r="42">
          <cell r="B42">
            <v>24</v>
          </cell>
          <cell r="C42" t="str">
            <v>Life Insurance</v>
          </cell>
          <cell r="D42">
            <v>0</v>
          </cell>
          <cell r="E42">
            <v>0</v>
          </cell>
          <cell r="F42">
            <v>0</v>
          </cell>
          <cell r="G42">
            <v>5.0000000000000001E-3</v>
          </cell>
          <cell r="H42">
            <v>0</v>
          </cell>
          <cell r="I42">
            <v>5.0000000000000001E-3</v>
          </cell>
          <cell r="J42">
            <v>0</v>
          </cell>
          <cell r="AE42">
            <v>24</v>
          </cell>
          <cell r="AF42" t="str">
            <v>Life Insurance</v>
          </cell>
          <cell r="AG42">
            <v>0</v>
          </cell>
          <cell r="AH42">
            <v>0</v>
          </cell>
          <cell r="AI42">
            <v>0</v>
          </cell>
          <cell r="AJ42">
            <v>0</v>
          </cell>
          <cell r="AK42">
            <v>0</v>
          </cell>
          <cell r="AM42">
            <v>5.0000000000000001E-3</v>
          </cell>
          <cell r="AN42">
            <v>5.0000000000000001E-3</v>
          </cell>
          <cell r="AO42">
            <v>5.0000000000000001E-3</v>
          </cell>
          <cell r="AP42">
            <v>5.0000000000000001E-3</v>
          </cell>
          <cell r="AQ42">
            <v>5.0000000000000001E-3</v>
          </cell>
          <cell r="AS42">
            <v>0</v>
          </cell>
          <cell r="AT42">
            <v>0</v>
          </cell>
          <cell r="AU42">
            <v>0</v>
          </cell>
          <cell r="AV42">
            <v>0</v>
          </cell>
        </row>
        <row r="43">
          <cell r="B43">
            <v>26</v>
          </cell>
          <cell r="C43" t="str">
            <v>Policy Loans</v>
          </cell>
          <cell r="D43">
            <v>0</v>
          </cell>
          <cell r="E43">
            <v>0</v>
          </cell>
          <cell r="F43">
            <v>0</v>
          </cell>
          <cell r="G43">
            <v>5.0000000000000001E-3</v>
          </cell>
          <cell r="H43">
            <v>0</v>
          </cell>
          <cell r="I43">
            <v>5.0000000000000001E-3</v>
          </cell>
          <cell r="J43">
            <v>0</v>
          </cell>
          <cell r="AE43">
            <v>26</v>
          </cell>
          <cell r="AF43" t="str">
            <v>Policy Loans</v>
          </cell>
          <cell r="AG43">
            <v>0</v>
          </cell>
          <cell r="AH43">
            <v>0</v>
          </cell>
          <cell r="AI43">
            <v>0</v>
          </cell>
          <cell r="AJ43">
            <v>0</v>
          </cell>
          <cell r="AK43">
            <v>0</v>
          </cell>
          <cell r="AM43">
            <v>5.0000000000000001E-3</v>
          </cell>
          <cell r="AN43">
            <v>5.0000000000000001E-3</v>
          </cell>
          <cell r="AO43">
            <v>5.0000000000000001E-3</v>
          </cell>
          <cell r="AP43">
            <v>5.0000000000000001E-3</v>
          </cell>
          <cell r="AQ43">
            <v>5.0000000000000001E-3</v>
          </cell>
          <cell r="AS43">
            <v>0</v>
          </cell>
          <cell r="AT43">
            <v>0</v>
          </cell>
          <cell r="AU43">
            <v>0</v>
          </cell>
          <cell r="AV43">
            <v>0</v>
          </cell>
        </row>
        <row r="44">
          <cell r="B44">
            <v>27</v>
          </cell>
          <cell r="C44" t="str">
            <v>Total</v>
          </cell>
          <cell r="D44">
            <v>0</v>
          </cell>
          <cell r="E44">
            <v>0</v>
          </cell>
          <cell r="F44">
            <v>0</v>
          </cell>
          <cell r="I44">
            <v>0</v>
          </cell>
          <cell r="J44">
            <v>0</v>
          </cell>
          <cell r="AE44">
            <v>27</v>
          </cell>
          <cell r="AF44" t="str">
            <v>Total</v>
          </cell>
          <cell r="AG44">
            <v>0</v>
          </cell>
          <cell r="AH44">
            <v>0</v>
          </cell>
          <cell r="AI44">
            <v>0</v>
          </cell>
          <cell r="AJ44">
            <v>0</v>
          </cell>
          <cell r="AK44">
            <v>0</v>
          </cell>
          <cell r="AM44">
            <v>0</v>
          </cell>
          <cell r="AN44">
            <v>0</v>
          </cell>
          <cell r="AO44">
            <v>0</v>
          </cell>
          <cell r="AP44">
            <v>0</v>
          </cell>
          <cell r="AQ44">
            <v>0</v>
          </cell>
          <cell r="AS44">
            <v>0</v>
          </cell>
          <cell r="AT44">
            <v>0</v>
          </cell>
          <cell r="AU44">
            <v>0</v>
          </cell>
          <cell r="AV44">
            <v>0</v>
          </cell>
        </row>
        <row r="46">
          <cell r="I46" t="str">
            <v xml:space="preserve">PML </v>
          </cell>
          <cell r="J46" t="str">
            <v>Adjusted</v>
          </cell>
        </row>
        <row r="47">
          <cell r="C47" t="str">
            <v>Property/Casualty Interest Rate Risk</v>
          </cell>
          <cell r="D47" t="str">
            <v>Estimated</v>
          </cell>
          <cell r="E47" t="str">
            <v xml:space="preserve">Market   </v>
          </cell>
          <cell r="H47" t="str">
            <v>Required</v>
          </cell>
          <cell r="I47" t="str">
            <v>to Liquid</v>
          </cell>
          <cell r="J47" t="str">
            <v>Required</v>
          </cell>
          <cell r="AG47" t="str">
            <v>Estimated Duration</v>
          </cell>
          <cell r="AM47" t="str">
            <v>Market Value</v>
          </cell>
          <cell r="AS47" t="str">
            <v>Indicated Required Capital (B)</v>
          </cell>
        </row>
        <row r="48">
          <cell r="C48" t="str">
            <v>Fixed Income Security</v>
          </cell>
          <cell r="D48" t="str">
            <v>Duration</v>
          </cell>
          <cell r="E48" t="str">
            <v xml:space="preserve">  Value   </v>
          </cell>
          <cell r="F48" t="str">
            <v>Adjustment</v>
          </cell>
          <cell r="G48" t="str">
            <v xml:space="preserve">Total  </v>
          </cell>
          <cell r="H48" t="str">
            <v>Capital (A)</v>
          </cell>
          <cell r="I48" t="str">
            <v>Assets</v>
          </cell>
          <cell r="J48" t="str">
            <v>Capital (B)</v>
          </cell>
          <cell r="AF48" t="str">
            <v>Fixed Income Security</v>
          </cell>
          <cell r="AG48">
            <v>39813</v>
          </cell>
          <cell r="AH48">
            <v>40178</v>
          </cell>
          <cell r="AI48">
            <v>40543</v>
          </cell>
          <cell r="AJ48">
            <v>40908</v>
          </cell>
          <cell r="AK48">
            <v>41274</v>
          </cell>
          <cell r="AM48">
            <v>39813</v>
          </cell>
          <cell r="AN48">
            <v>40178</v>
          </cell>
          <cell r="AO48">
            <v>40543</v>
          </cell>
          <cell r="AP48">
            <v>40908</v>
          </cell>
          <cell r="AQ48">
            <v>41274</v>
          </cell>
          <cell r="AS48">
            <v>39813</v>
          </cell>
          <cell r="AT48">
            <v>40178</v>
          </cell>
          <cell r="AU48">
            <v>40543</v>
          </cell>
          <cell r="AV48">
            <v>40908</v>
          </cell>
        </row>
        <row r="49">
          <cell r="B49">
            <v>28</v>
          </cell>
          <cell r="C49" t="str">
            <v>Bonds</v>
          </cell>
          <cell r="D49">
            <v>5</v>
          </cell>
          <cell r="E49">
            <v>0</v>
          </cell>
          <cell r="F49">
            <v>0</v>
          </cell>
          <cell r="G49">
            <v>0</v>
          </cell>
          <cell r="H49">
            <v>0</v>
          </cell>
          <cell r="I49">
            <v>0</v>
          </cell>
          <cell r="J49">
            <v>0</v>
          </cell>
          <cell r="AE49">
            <v>28</v>
          </cell>
          <cell r="AF49" t="str">
            <v>Bonds</v>
          </cell>
          <cell r="AG49">
            <v>5</v>
          </cell>
          <cell r="AH49">
            <v>5</v>
          </cell>
          <cell r="AI49">
            <v>5</v>
          </cell>
          <cell r="AJ49">
            <v>5</v>
          </cell>
          <cell r="AK49">
            <v>5</v>
          </cell>
          <cell r="AM49">
            <v>0</v>
          </cell>
          <cell r="AN49">
            <v>0</v>
          </cell>
          <cell r="AO49">
            <v>0</v>
          </cell>
          <cell r="AP49">
            <v>0</v>
          </cell>
          <cell r="AQ49">
            <v>0</v>
          </cell>
          <cell r="AS49">
            <v>0</v>
          </cell>
          <cell r="AT49">
            <v>0</v>
          </cell>
          <cell r="AU49">
            <v>0</v>
          </cell>
          <cell r="AV49">
            <v>0</v>
          </cell>
        </row>
        <row r="50">
          <cell r="B50">
            <v>29</v>
          </cell>
          <cell r="C50" t="str">
            <v>Preferred Stocks</v>
          </cell>
          <cell r="D50">
            <v>10</v>
          </cell>
          <cell r="E50">
            <v>0</v>
          </cell>
          <cell r="F50">
            <v>0</v>
          </cell>
          <cell r="G50">
            <v>0</v>
          </cell>
          <cell r="H50">
            <v>0</v>
          </cell>
          <cell r="I50">
            <v>0</v>
          </cell>
          <cell r="J50">
            <v>0</v>
          </cell>
          <cell r="AE50">
            <v>29</v>
          </cell>
          <cell r="AF50" t="str">
            <v>Preferred Stocks</v>
          </cell>
          <cell r="AG50">
            <v>10</v>
          </cell>
          <cell r="AH50">
            <v>10</v>
          </cell>
          <cell r="AI50">
            <v>10</v>
          </cell>
          <cell r="AJ50">
            <v>10</v>
          </cell>
          <cell r="AK50">
            <v>10</v>
          </cell>
          <cell r="AM50">
            <v>0</v>
          </cell>
          <cell r="AN50">
            <v>0</v>
          </cell>
          <cell r="AO50">
            <v>0</v>
          </cell>
          <cell r="AP50">
            <v>0</v>
          </cell>
          <cell r="AQ50">
            <v>0</v>
          </cell>
          <cell r="AS50">
            <v>0</v>
          </cell>
          <cell r="AT50">
            <v>0</v>
          </cell>
          <cell r="AU50">
            <v>0</v>
          </cell>
          <cell r="AV50">
            <v>0</v>
          </cell>
        </row>
        <row r="51">
          <cell r="B51">
            <v>30</v>
          </cell>
          <cell r="C51" t="str">
            <v>Mortgage Loans</v>
          </cell>
          <cell r="D51">
            <v>7</v>
          </cell>
          <cell r="E51">
            <v>0</v>
          </cell>
          <cell r="F51">
            <v>0</v>
          </cell>
          <cell r="G51">
            <v>0</v>
          </cell>
          <cell r="H51">
            <v>0</v>
          </cell>
          <cell r="I51">
            <v>0</v>
          </cell>
          <cell r="J51">
            <v>0</v>
          </cell>
          <cell r="AE51">
            <v>30</v>
          </cell>
          <cell r="AF51" t="str">
            <v>Mortgage Loans</v>
          </cell>
          <cell r="AG51">
            <v>7</v>
          </cell>
          <cell r="AH51">
            <v>7</v>
          </cell>
          <cell r="AI51">
            <v>7</v>
          </cell>
          <cell r="AJ51">
            <v>7</v>
          </cell>
          <cell r="AK51">
            <v>7</v>
          </cell>
          <cell r="AM51">
            <v>0</v>
          </cell>
          <cell r="AN51">
            <v>0</v>
          </cell>
          <cell r="AO51">
            <v>0</v>
          </cell>
          <cell r="AP51">
            <v>0</v>
          </cell>
          <cell r="AQ51">
            <v>0</v>
          </cell>
          <cell r="AS51">
            <v>0</v>
          </cell>
          <cell r="AT51">
            <v>0</v>
          </cell>
          <cell r="AU51">
            <v>0</v>
          </cell>
          <cell r="AV51">
            <v>0</v>
          </cell>
        </row>
        <row r="52">
          <cell r="B52">
            <v>31</v>
          </cell>
          <cell r="C52" t="str">
            <v>Total</v>
          </cell>
          <cell r="E52">
            <v>0</v>
          </cell>
          <cell r="F52">
            <v>0</v>
          </cell>
          <cell r="G52">
            <v>0</v>
          </cell>
          <cell r="H52">
            <v>0</v>
          </cell>
          <cell r="J52">
            <v>0</v>
          </cell>
          <cell r="AE52">
            <v>31</v>
          </cell>
          <cell r="AF52" t="str">
            <v>Total</v>
          </cell>
          <cell r="AM52">
            <v>0</v>
          </cell>
          <cell r="AN52">
            <v>0</v>
          </cell>
          <cell r="AO52">
            <v>0</v>
          </cell>
          <cell r="AP52">
            <v>0</v>
          </cell>
          <cell r="AQ52">
            <v>0</v>
          </cell>
          <cell r="AS52">
            <v>0</v>
          </cell>
          <cell r="AT52">
            <v>0</v>
          </cell>
          <cell r="AU52">
            <v>0</v>
          </cell>
          <cell r="AV52">
            <v>0</v>
          </cell>
        </row>
        <row r="54">
          <cell r="B54">
            <v>32</v>
          </cell>
          <cell r="C54" t="str">
            <v>Total Indicated Interest Rate Risk Required Capital</v>
          </cell>
          <cell r="J54">
            <v>0</v>
          </cell>
          <cell r="AM54">
            <v>32</v>
          </cell>
          <cell r="AN54" t="str">
            <v>Total Indicated Interest Rate Risk Required Capital</v>
          </cell>
          <cell r="AS54">
            <v>0</v>
          </cell>
          <cell r="AT54">
            <v>0</v>
          </cell>
          <cell r="AU54">
            <v>0</v>
          </cell>
          <cell r="AV54">
            <v>0</v>
          </cell>
        </row>
        <row r="56">
          <cell r="B56">
            <v>33</v>
          </cell>
          <cell r="C56" t="str">
            <v>Adjustment to Required Capital</v>
          </cell>
          <cell r="J56">
            <v>0</v>
          </cell>
          <cell r="AM56">
            <v>33</v>
          </cell>
          <cell r="AN56" t="str">
            <v>Adjustment to Required Capital</v>
          </cell>
          <cell r="AS56">
            <v>0</v>
          </cell>
          <cell r="AT56">
            <v>0</v>
          </cell>
          <cell r="AU56">
            <v>0</v>
          </cell>
          <cell r="AV56">
            <v>0</v>
          </cell>
        </row>
        <row r="58">
          <cell r="B58">
            <v>34</v>
          </cell>
          <cell r="C58" t="str">
            <v>Total Interest Rate Risk Required Capital (Selected)</v>
          </cell>
          <cell r="J58">
            <v>0</v>
          </cell>
          <cell r="K58" t="str">
            <v xml:space="preserve"> =(B3)</v>
          </cell>
          <cell r="AM58">
            <v>34</v>
          </cell>
          <cell r="AN58" t="str">
            <v>Total Interest Rate Risk Required Capital (Selected)</v>
          </cell>
          <cell r="AS58">
            <v>0</v>
          </cell>
          <cell r="AT58">
            <v>0</v>
          </cell>
          <cell r="AU58">
            <v>0</v>
          </cell>
          <cell r="AV58">
            <v>0</v>
          </cell>
        </row>
        <row r="60">
          <cell r="B60">
            <v>35</v>
          </cell>
          <cell r="C60" t="str">
            <v>Catastrophe Gross PML</v>
          </cell>
          <cell r="D60">
            <v>0</v>
          </cell>
          <cell r="E60" t="str">
            <v>standard</v>
          </cell>
          <cell r="F60" t="str">
            <v>1st event is 1/250 EQ</v>
          </cell>
          <cell r="AN60">
            <v>35</v>
          </cell>
          <cell r="AO60" t="str">
            <v>Catastrophe Gross PML</v>
          </cell>
          <cell r="AS60">
            <v>0</v>
          </cell>
          <cell r="AT60">
            <v>0</v>
          </cell>
          <cell r="AU60">
            <v>0</v>
          </cell>
          <cell r="AV60">
            <v>0</v>
          </cell>
        </row>
        <row r="61">
          <cell r="B61">
            <v>36</v>
          </cell>
          <cell r="C61" t="str">
            <v>Available Fixed Income Assets</v>
          </cell>
          <cell r="D61">
            <v>0</v>
          </cell>
          <cell r="AN61">
            <v>36</v>
          </cell>
          <cell r="AO61" t="str">
            <v>Fixed Income Assets</v>
          </cell>
          <cell r="AS61">
            <v>0</v>
          </cell>
          <cell r="AT61">
            <v>0</v>
          </cell>
          <cell r="AU61">
            <v>0</v>
          </cell>
          <cell r="AV61">
            <v>0</v>
          </cell>
        </row>
        <row r="62">
          <cell r="B62">
            <v>37</v>
          </cell>
          <cell r="C62" t="str">
            <v>Available Liquid Assets</v>
          </cell>
          <cell r="D62">
            <v>0</v>
          </cell>
          <cell r="AN62">
            <v>37</v>
          </cell>
          <cell r="AO62" t="str">
            <v>Liquid Assets</v>
          </cell>
          <cell r="AS62">
            <v>0</v>
          </cell>
          <cell r="AT62">
            <v>0</v>
          </cell>
          <cell r="AU62">
            <v>0</v>
          </cell>
          <cell r="AV62">
            <v>0</v>
          </cell>
        </row>
        <row r="63">
          <cell r="B63">
            <v>38</v>
          </cell>
          <cell r="C63" t="str">
            <v>Percentage</v>
          </cell>
          <cell r="D63">
            <v>0</v>
          </cell>
          <cell r="AN63">
            <v>38</v>
          </cell>
          <cell r="AO63" t="str">
            <v>Percentage</v>
          </cell>
          <cell r="AS63">
            <v>0</v>
          </cell>
          <cell r="AT63">
            <v>0</v>
          </cell>
          <cell r="AU63">
            <v>0</v>
          </cell>
          <cell r="AV63">
            <v>0</v>
          </cell>
        </row>
        <row r="65">
          <cell r="C65" t="str">
            <v>Notes:</v>
          </cell>
          <cell r="AF65" t="str">
            <v>Notes:</v>
          </cell>
        </row>
        <row r="66">
          <cell r="B66">
            <v>39</v>
          </cell>
          <cell r="C66" t="str">
            <v>(A) - Reflects the following increase in interest rates…………………………..</v>
          </cell>
          <cell r="D66">
            <v>1.2E-2</v>
          </cell>
          <cell r="AE66">
            <v>39</v>
          </cell>
          <cell r="AF66" t="str">
            <v>(A) - Reflects the following increase in interest rates…………………………….</v>
          </cell>
          <cell r="AG66">
            <v>1.2E-2</v>
          </cell>
        </row>
        <row r="67">
          <cell r="B67">
            <v>40</v>
          </cell>
          <cell r="C67" t="str">
            <v>(B) - Adjusted for Gross PML as percent of liquid assets</v>
          </cell>
          <cell r="AE67">
            <v>40</v>
          </cell>
          <cell r="AF67" t="str">
            <v>(B) - Adjusted for Gross PML as percent of liquid assets</v>
          </cell>
        </row>
        <row r="70">
          <cell r="B70" t="str">
            <v>Company:</v>
          </cell>
          <cell r="C70" t="str">
            <v>XYZ Sample</v>
          </cell>
          <cell r="E70" t="str">
            <v>Currency:</v>
          </cell>
          <cell r="F70" t="str">
            <v>Euros</v>
          </cell>
        </row>
        <row r="71">
          <cell r="B71" t="str">
            <v>AMB #:</v>
          </cell>
          <cell r="C71" t="str">
            <v>99999</v>
          </cell>
          <cell r="E71" t="str">
            <v>Denomination:</v>
          </cell>
          <cell r="F71" t="str">
            <v>(000)s</v>
          </cell>
          <cell r="K71" t="str">
            <v xml:space="preserve">Page 11 </v>
          </cell>
        </row>
        <row r="72">
          <cell r="B72" t="str">
            <v>Analyst:</v>
          </cell>
          <cell r="C72" t="str">
            <v xml:space="preserve"> </v>
          </cell>
        </row>
        <row r="73">
          <cell r="E73" t="str">
            <v>INTEREST RATE RISK</v>
          </cell>
        </row>
        <row r="74">
          <cell r="D74" t="str">
            <v>1 yr or less</v>
          </cell>
          <cell r="E74">
            <v>40178</v>
          </cell>
        </row>
        <row r="75">
          <cell r="C75" t="str">
            <v>European Type Endowments &amp; Annuities</v>
          </cell>
          <cell r="D75" t="str">
            <v>Mkt Val of Fixed Income Securities:</v>
          </cell>
          <cell r="G75" t="str">
            <v>Baseline</v>
          </cell>
          <cell r="I75" t="str">
            <v>Final</v>
          </cell>
          <cell r="J75" t="str">
            <v>Required</v>
          </cell>
        </row>
        <row r="76">
          <cell r="C76" t="str">
            <v>Endowments</v>
          </cell>
          <cell r="D76" t="str">
            <v>Net Reserves</v>
          </cell>
          <cell r="E76" t="str">
            <v>Adjustment</v>
          </cell>
          <cell r="F76" t="str">
            <v xml:space="preserve">Total </v>
          </cell>
          <cell r="G76" t="str">
            <v>Risk Factor</v>
          </cell>
          <cell r="H76" t="str">
            <v>Adjustment</v>
          </cell>
          <cell r="I76" t="str">
            <v>Risk Factor</v>
          </cell>
          <cell r="J76" t="str">
            <v>Capital</v>
          </cell>
          <cell r="K76" t="str">
            <v>Explanation  of Adjustments</v>
          </cell>
        </row>
        <row r="77">
          <cell r="B77">
            <v>1</v>
          </cell>
          <cell r="C77" t="str">
            <v>Unit Linked - Not Guaranteed</v>
          </cell>
          <cell r="D77">
            <v>0</v>
          </cell>
          <cell r="E77">
            <v>0</v>
          </cell>
          <cell r="F77">
            <v>0</v>
          </cell>
          <cell r="G77">
            <v>5.0000000000000001E-3</v>
          </cell>
          <cell r="H77">
            <v>0</v>
          </cell>
          <cell r="I77">
            <v>5.0000000000000001E-3</v>
          </cell>
          <cell r="J77">
            <v>0</v>
          </cell>
        </row>
        <row r="78">
          <cell r="B78">
            <v>2</v>
          </cell>
          <cell r="C78" t="str">
            <v>Guarantee less than 1%</v>
          </cell>
          <cell r="D78">
            <v>0</v>
          </cell>
          <cell r="E78">
            <v>0</v>
          </cell>
          <cell r="F78">
            <v>0</v>
          </cell>
          <cell r="G78">
            <v>7.4999999999999997E-3</v>
          </cell>
          <cell r="H78">
            <v>0</v>
          </cell>
          <cell r="I78">
            <v>7.4999999999999997E-3</v>
          </cell>
          <cell r="J78">
            <v>0</v>
          </cell>
        </row>
        <row r="79">
          <cell r="B79">
            <v>3</v>
          </cell>
          <cell r="C79" t="str">
            <v>Guarantee between 1% and 5%</v>
          </cell>
          <cell r="D79">
            <v>0</v>
          </cell>
          <cell r="E79">
            <v>0</v>
          </cell>
          <cell r="F79">
            <v>0</v>
          </cell>
          <cell r="G79">
            <v>0.01</v>
          </cell>
          <cell r="H79">
            <v>0</v>
          </cell>
          <cell r="I79">
            <v>0.01</v>
          </cell>
          <cell r="J79">
            <v>0</v>
          </cell>
        </row>
        <row r="80">
          <cell r="B80">
            <v>4</v>
          </cell>
          <cell r="C80" t="str">
            <v>Guarantee over 5%</v>
          </cell>
          <cell r="D80">
            <v>0</v>
          </cell>
          <cell r="E80">
            <v>0</v>
          </cell>
          <cell r="F80">
            <v>0</v>
          </cell>
          <cell r="G80">
            <v>0.02</v>
          </cell>
          <cell r="H80">
            <v>0</v>
          </cell>
          <cell r="I80">
            <v>0.02</v>
          </cell>
          <cell r="J80">
            <v>0</v>
          </cell>
        </row>
        <row r="81">
          <cell r="B81">
            <v>5</v>
          </cell>
          <cell r="C81" t="str">
            <v>Total</v>
          </cell>
          <cell r="D81">
            <v>0</v>
          </cell>
          <cell r="E81">
            <v>0</v>
          </cell>
          <cell r="F81">
            <v>0</v>
          </cell>
          <cell r="I81">
            <v>0</v>
          </cell>
          <cell r="J81">
            <v>0</v>
          </cell>
        </row>
        <row r="83">
          <cell r="C83" t="str">
            <v>Annuities</v>
          </cell>
        </row>
        <row r="84">
          <cell r="B84">
            <v>6</v>
          </cell>
          <cell r="C84" t="str">
            <v>Fixed - Immediate</v>
          </cell>
          <cell r="D84">
            <v>0</v>
          </cell>
          <cell r="E84">
            <v>0</v>
          </cell>
          <cell r="F84">
            <v>0</v>
          </cell>
          <cell r="G84">
            <v>7.4999999999999997E-3</v>
          </cell>
          <cell r="H84">
            <v>0</v>
          </cell>
          <cell r="I84">
            <v>7.4999999999999997E-3</v>
          </cell>
          <cell r="J84">
            <v>0</v>
          </cell>
        </row>
        <row r="85">
          <cell r="B85">
            <v>7</v>
          </cell>
          <cell r="C85" t="str">
            <v>Fixed - Deferred - 5 years or less outstanding</v>
          </cell>
          <cell r="D85">
            <v>0</v>
          </cell>
          <cell r="E85">
            <v>0</v>
          </cell>
          <cell r="F85">
            <v>0</v>
          </cell>
          <cell r="G85">
            <v>0.02</v>
          </cell>
          <cell r="H85">
            <v>0</v>
          </cell>
          <cell r="I85">
            <v>0.02</v>
          </cell>
          <cell r="J85">
            <v>0</v>
          </cell>
        </row>
        <row r="86">
          <cell r="B86">
            <v>8</v>
          </cell>
          <cell r="C86" t="str">
            <v>Fixed - Deferred - over 5 years outstanding</v>
          </cell>
          <cell r="D86">
            <v>0</v>
          </cell>
          <cell r="E86">
            <v>0</v>
          </cell>
          <cell r="F86">
            <v>0</v>
          </cell>
          <cell r="G86">
            <v>1.4999999999999999E-2</v>
          </cell>
          <cell r="H86">
            <v>0</v>
          </cell>
          <cell r="I86">
            <v>1.4999999999999999E-2</v>
          </cell>
          <cell r="J86">
            <v>0</v>
          </cell>
        </row>
        <row r="87">
          <cell r="B87">
            <v>9</v>
          </cell>
          <cell r="C87" t="str">
            <v>Variable</v>
          </cell>
          <cell r="D87">
            <v>0</v>
          </cell>
          <cell r="E87">
            <v>0</v>
          </cell>
          <cell r="F87">
            <v>0</v>
          </cell>
          <cell r="G87">
            <v>7.4999999999999997E-3</v>
          </cell>
          <cell r="H87">
            <v>0</v>
          </cell>
          <cell r="I87">
            <v>7.4999999999999997E-3</v>
          </cell>
          <cell r="J87">
            <v>0</v>
          </cell>
        </row>
        <row r="88">
          <cell r="B88">
            <v>10</v>
          </cell>
          <cell r="C88" t="str">
            <v>Total</v>
          </cell>
          <cell r="D88">
            <v>0</v>
          </cell>
          <cell r="E88">
            <v>0</v>
          </cell>
          <cell r="F88">
            <v>0</v>
          </cell>
          <cell r="I88">
            <v>0</v>
          </cell>
          <cell r="J88">
            <v>0</v>
          </cell>
        </row>
        <row r="90">
          <cell r="C90" t="str">
            <v>North American Type Annuities &amp; Pensions</v>
          </cell>
          <cell r="D90" t="str">
            <v>Mkt Val of Fixed Income Securities:</v>
          </cell>
          <cell r="G90" t="str">
            <v>Baseline</v>
          </cell>
          <cell r="I90" t="str">
            <v>Final</v>
          </cell>
          <cell r="J90" t="str">
            <v>Required</v>
          </cell>
        </row>
        <row r="91">
          <cell r="C91" t="str">
            <v>Non-Segregated (General Account) Annuities &amp; Pensions:</v>
          </cell>
          <cell r="D91" t="str">
            <v>Net Reserves</v>
          </cell>
          <cell r="E91" t="str">
            <v>Adjustment</v>
          </cell>
          <cell r="F91" t="str">
            <v xml:space="preserve">Total </v>
          </cell>
          <cell r="G91" t="str">
            <v>Risk Factor</v>
          </cell>
          <cell r="H91" t="str">
            <v>Adjustment</v>
          </cell>
          <cell r="I91" t="str">
            <v>Risk Factor</v>
          </cell>
          <cell r="J91" t="str">
            <v>Capital</v>
          </cell>
        </row>
        <row r="92">
          <cell r="B92">
            <v>11</v>
          </cell>
          <cell r="C92" t="str">
            <v>Not subject to Discretionary Withdrawal</v>
          </cell>
          <cell r="D92">
            <v>0</v>
          </cell>
          <cell r="E92">
            <v>0</v>
          </cell>
          <cell r="F92">
            <v>0</v>
          </cell>
          <cell r="G92">
            <v>7.4999999999999997E-3</v>
          </cell>
          <cell r="H92">
            <v>0</v>
          </cell>
          <cell r="I92">
            <v>7.4999999999999997E-3</v>
          </cell>
          <cell r="J92">
            <v>0</v>
          </cell>
        </row>
        <row r="93">
          <cell r="B93">
            <v>12</v>
          </cell>
          <cell r="C93" t="str">
            <v>Subject to Discretionary W/D with MVA</v>
          </cell>
          <cell r="D93">
            <v>0</v>
          </cell>
          <cell r="E93">
            <v>0</v>
          </cell>
          <cell r="F93">
            <v>0</v>
          </cell>
          <cell r="G93">
            <v>8.9999999999999993E-3</v>
          </cell>
          <cell r="H93">
            <v>0</v>
          </cell>
          <cell r="I93">
            <v>8.9999999999999993E-3</v>
          </cell>
          <cell r="J93">
            <v>0</v>
          </cell>
        </row>
        <row r="94">
          <cell r="B94">
            <v>13</v>
          </cell>
          <cell r="C94" t="str">
            <v>Subject to Discretionary W/D w/ Surrender Chgs from 1% to 3%</v>
          </cell>
          <cell r="D94">
            <v>0</v>
          </cell>
          <cell r="E94">
            <v>0</v>
          </cell>
          <cell r="F94">
            <v>0</v>
          </cell>
          <cell r="G94">
            <v>1.7999999999999999E-2</v>
          </cell>
          <cell r="H94">
            <v>0</v>
          </cell>
          <cell r="I94">
            <v>1.7999999999999999E-2</v>
          </cell>
          <cell r="J94">
            <v>0</v>
          </cell>
        </row>
        <row r="95">
          <cell r="B95">
            <v>14</v>
          </cell>
          <cell r="C95" t="str">
            <v>Subject to Discretionary W/D w/ Surrender Chg &gt;3%</v>
          </cell>
          <cell r="D95">
            <v>0</v>
          </cell>
          <cell r="E95">
            <v>0</v>
          </cell>
          <cell r="F95">
            <v>0</v>
          </cell>
          <cell r="G95">
            <v>1.4999999999999999E-2</v>
          </cell>
          <cell r="H95">
            <v>0</v>
          </cell>
          <cell r="I95">
            <v>1.4999999999999999E-2</v>
          </cell>
          <cell r="J95">
            <v>0</v>
          </cell>
        </row>
        <row r="96">
          <cell r="B96">
            <v>15</v>
          </cell>
          <cell r="C96" t="str">
            <v>Subject to Discretionary W/D w/ NO Surrender Chgs.</v>
          </cell>
          <cell r="D96">
            <v>0</v>
          </cell>
          <cell r="E96">
            <v>0</v>
          </cell>
          <cell r="F96">
            <v>0</v>
          </cell>
          <cell r="G96">
            <v>0.03</v>
          </cell>
          <cell r="H96">
            <v>0</v>
          </cell>
          <cell r="I96">
            <v>0.03</v>
          </cell>
          <cell r="J96">
            <v>0</v>
          </cell>
        </row>
        <row r="97">
          <cell r="B97">
            <v>16</v>
          </cell>
          <cell r="C97" t="str">
            <v>Total</v>
          </cell>
          <cell r="D97">
            <v>0</v>
          </cell>
          <cell r="E97">
            <v>0</v>
          </cell>
          <cell r="F97">
            <v>0</v>
          </cell>
          <cell r="I97">
            <v>0</v>
          </cell>
          <cell r="J97">
            <v>0</v>
          </cell>
        </row>
        <row r="99">
          <cell r="C99" t="str">
            <v>Segregated (Separate Account) Annuities &amp; Pensions:</v>
          </cell>
        </row>
        <row r="100">
          <cell r="B100">
            <v>17</v>
          </cell>
          <cell r="C100" t="str">
            <v>Not subject to Discretionary Withdrawal</v>
          </cell>
          <cell r="D100">
            <v>0</v>
          </cell>
          <cell r="E100">
            <v>0</v>
          </cell>
          <cell r="F100">
            <v>0</v>
          </cell>
          <cell r="G100">
            <v>7.4999999999999997E-3</v>
          </cell>
          <cell r="H100">
            <v>0</v>
          </cell>
          <cell r="I100">
            <v>7.4999999999999997E-3</v>
          </cell>
          <cell r="J100">
            <v>0</v>
          </cell>
        </row>
        <row r="101">
          <cell r="B101">
            <v>18</v>
          </cell>
          <cell r="C101" t="str">
            <v>Subject to Discretionary W/D with MVA</v>
          </cell>
          <cell r="D101">
            <v>0</v>
          </cell>
          <cell r="E101">
            <v>0</v>
          </cell>
          <cell r="F101">
            <v>0</v>
          </cell>
          <cell r="G101">
            <v>8.9999999999999993E-3</v>
          </cell>
          <cell r="H101">
            <v>0</v>
          </cell>
          <cell r="I101">
            <v>8.9999999999999993E-3</v>
          </cell>
          <cell r="J101">
            <v>0</v>
          </cell>
        </row>
        <row r="102">
          <cell r="B102">
            <v>19</v>
          </cell>
          <cell r="C102" t="str">
            <v>Subject to Discretionary W/D w/ Surrender Chgs from 1% to 3%</v>
          </cell>
          <cell r="D102">
            <v>0</v>
          </cell>
          <cell r="E102">
            <v>0</v>
          </cell>
          <cell r="F102">
            <v>0</v>
          </cell>
          <cell r="G102">
            <v>1.7999999999999999E-2</v>
          </cell>
          <cell r="H102">
            <v>0</v>
          </cell>
          <cell r="I102">
            <v>1.7999999999999999E-2</v>
          </cell>
          <cell r="J102">
            <v>0</v>
          </cell>
        </row>
        <row r="103">
          <cell r="B103">
            <v>20</v>
          </cell>
          <cell r="C103" t="str">
            <v>Subject to Discretionary W/D w/ Surrender Chg &gt;3%</v>
          </cell>
          <cell r="D103">
            <v>0</v>
          </cell>
          <cell r="E103">
            <v>0</v>
          </cell>
          <cell r="F103">
            <v>0</v>
          </cell>
          <cell r="G103">
            <v>1.4999999999999999E-2</v>
          </cell>
          <cell r="H103">
            <v>0</v>
          </cell>
          <cell r="I103">
            <v>1.4999999999999999E-2</v>
          </cell>
          <cell r="J103">
            <v>0</v>
          </cell>
        </row>
        <row r="104">
          <cell r="B104">
            <v>21</v>
          </cell>
          <cell r="C104" t="str">
            <v>Subject to Discretionary W/D w/ NO Surrender Chgs.</v>
          </cell>
          <cell r="D104">
            <v>0</v>
          </cell>
          <cell r="E104">
            <v>0</v>
          </cell>
          <cell r="F104">
            <v>0</v>
          </cell>
          <cell r="G104">
            <v>0.03</v>
          </cell>
          <cell r="H104">
            <v>0</v>
          </cell>
          <cell r="I104">
            <v>0.03</v>
          </cell>
          <cell r="J104">
            <v>0</v>
          </cell>
        </row>
        <row r="105">
          <cell r="B105">
            <v>22</v>
          </cell>
          <cell r="C105" t="str">
            <v>NO Interest Rate Guarantees</v>
          </cell>
          <cell r="D105">
            <v>0</v>
          </cell>
          <cell r="E105">
            <v>0</v>
          </cell>
          <cell r="F105">
            <v>0</v>
          </cell>
          <cell r="G105">
            <v>0</v>
          </cell>
          <cell r="H105">
            <v>0</v>
          </cell>
          <cell r="I105">
            <v>0</v>
          </cell>
          <cell r="J105">
            <v>0</v>
          </cell>
        </row>
        <row r="106">
          <cell r="B106">
            <v>23</v>
          </cell>
          <cell r="C106" t="str">
            <v>Total</v>
          </cell>
          <cell r="D106">
            <v>0</v>
          </cell>
          <cell r="E106">
            <v>0</v>
          </cell>
          <cell r="F106">
            <v>0</v>
          </cell>
          <cell r="I106">
            <v>0</v>
          </cell>
          <cell r="J106">
            <v>0</v>
          </cell>
        </row>
        <row r="108">
          <cell r="D108" t="str">
            <v>Mkt Val of Fixed Income Securities:</v>
          </cell>
          <cell r="G108" t="str">
            <v>Baseline</v>
          </cell>
          <cell r="I108" t="str">
            <v>Final</v>
          </cell>
          <cell r="J108" t="str">
            <v>Required</v>
          </cell>
        </row>
        <row r="109">
          <cell r="C109" t="str">
            <v>Protection Products</v>
          </cell>
          <cell r="D109" t="str">
            <v>Net Reserves</v>
          </cell>
          <cell r="E109" t="str">
            <v>Adjustment</v>
          </cell>
          <cell r="F109" t="str">
            <v xml:space="preserve">Total </v>
          </cell>
          <cell r="G109" t="str">
            <v>Risk Factor</v>
          </cell>
          <cell r="H109" t="str">
            <v>Adjustment</v>
          </cell>
          <cell r="I109" t="str">
            <v>Risk Factor</v>
          </cell>
          <cell r="J109" t="str">
            <v>Capital</v>
          </cell>
        </row>
        <row r="110">
          <cell r="B110">
            <v>24</v>
          </cell>
          <cell r="C110" t="str">
            <v>Life Insurance</v>
          </cell>
          <cell r="D110">
            <v>0</v>
          </cell>
          <cell r="E110">
            <v>0</v>
          </cell>
          <cell r="F110">
            <v>0</v>
          </cell>
          <cell r="G110">
            <v>5.0000000000000001E-3</v>
          </cell>
          <cell r="H110">
            <v>0</v>
          </cell>
          <cell r="I110">
            <v>5.0000000000000001E-3</v>
          </cell>
          <cell r="J110">
            <v>0</v>
          </cell>
        </row>
        <row r="111">
          <cell r="B111">
            <v>26</v>
          </cell>
          <cell r="C111" t="str">
            <v>Policy Loans</v>
          </cell>
          <cell r="D111">
            <v>0</v>
          </cell>
          <cell r="E111">
            <v>0</v>
          </cell>
          <cell r="F111">
            <v>0</v>
          </cell>
          <cell r="G111">
            <v>5.0000000000000001E-3</v>
          </cell>
          <cell r="H111">
            <v>0</v>
          </cell>
          <cell r="I111">
            <v>5.0000000000000001E-3</v>
          </cell>
          <cell r="J111">
            <v>0</v>
          </cell>
        </row>
        <row r="112">
          <cell r="B112">
            <v>27</v>
          </cell>
          <cell r="C112" t="str">
            <v>Total</v>
          </cell>
          <cell r="D112">
            <v>0</v>
          </cell>
          <cell r="E112">
            <v>0</v>
          </cell>
          <cell r="F112">
            <v>0</v>
          </cell>
          <cell r="I112">
            <v>0</v>
          </cell>
          <cell r="J112">
            <v>0</v>
          </cell>
        </row>
        <row r="114">
          <cell r="I114" t="str">
            <v xml:space="preserve">PML </v>
          </cell>
          <cell r="J114" t="str">
            <v>Adjusted</v>
          </cell>
        </row>
        <row r="115">
          <cell r="C115" t="str">
            <v>Property/Casualty Interest Rate Risk</v>
          </cell>
          <cell r="D115" t="str">
            <v>Estimated</v>
          </cell>
          <cell r="E115" t="str">
            <v xml:space="preserve">Market   </v>
          </cell>
          <cell r="H115" t="str">
            <v>Required</v>
          </cell>
          <cell r="I115" t="str">
            <v>to Liquid</v>
          </cell>
          <cell r="J115" t="str">
            <v>Required</v>
          </cell>
        </row>
        <row r="116">
          <cell r="C116" t="str">
            <v>Fixed Income Security</v>
          </cell>
          <cell r="D116" t="str">
            <v>Duration</v>
          </cell>
          <cell r="E116" t="str">
            <v xml:space="preserve">  Value   </v>
          </cell>
          <cell r="F116" t="str">
            <v>Adjustment</v>
          </cell>
          <cell r="G116" t="str">
            <v xml:space="preserve">Total  </v>
          </cell>
          <cell r="H116" t="str">
            <v>Capital (A)</v>
          </cell>
          <cell r="I116" t="str">
            <v>Assets</v>
          </cell>
          <cell r="J116" t="str">
            <v>Capital (B)</v>
          </cell>
        </row>
        <row r="117">
          <cell r="B117">
            <v>28</v>
          </cell>
          <cell r="C117" t="str">
            <v>Bonds</v>
          </cell>
          <cell r="D117">
            <v>5</v>
          </cell>
          <cell r="E117">
            <v>0</v>
          </cell>
          <cell r="F117">
            <v>0</v>
          </cell>
          <cell r="G117">
            <v>0</v>
          </cell>
          <cell r="H117">
            <v>0</v>
          </cell>
          <cell r="I117">
            <v>0</v>
          </cell>
          <cell r="J117">
            <v>0</v>
          </cell>
        </row>
        <row r="118">
          <cell r="B118">
            <v>29</v>
          </cell>
          <cell r="C118" t="str">
            <v>Preferred Stocks</v>
          </cell>
          <cell r="D118">
            <v>10</v>
          </cell>
          <cell r="E118">
            <v>0</v>
          </cell>
          <cell r="F118">
            <v>0</v>
          </cell>
          <cell r="G118">
            <v>0</v>
          </cell>
          <cell r="H118">
            <v>0</v>
          </cell>
          <cell r="I118">
            <v>0</v>
          </cell>
          <cell r="J118">
            <v>0</v>
          </cell>
        </row>
        <row r="119">
          <cell r="B119">
            <v>30</v>
          </cell>
          <cell r="C119" t="str">
            <v>Mortgage Loans</v>
          </cell>
          <cell r="D119">
            <v>7</v>
          </cell>
          <cell r="E119">
            <v>0</v>
          </cell>
          <cell r="F119">
            <v>0</v>
          </cell>
          <cell r="G119">
            <v>0</v>
          </cell>
          <cell r="H119">
            <v>0</v>
          </cell>
          <cell r="I119">
            <v>0</v>
          </cell>
          <cell r="J119">
            <v>0</v>
          </cell>
        </row>
        <row r="120">
          <cell r="B120">
            <v>31</v>
          </cell>
          <cell r="C120" t="str">
            <v>Total</v>
          </cell>
          <cell r="E120">
            <v>0</v>
          </cell>
          <cell r="F120">
            <v>0</v>
          </cell>
          <cell r="G120">
            <v>0</v>
          </cell>
          <cell r="H120">
            <v>0</v>
          </cell>
          <cell r="J120">
            <v>0</v>
          </cell>
        </row>
        <row r="122">
          <cell r="B122">
            <v>32</v>
          </cell>
          <cell r="C122" t="str">
            <v>Total Indicated Interest Rate Risk Required Capital</v>
          </cell>
          <cell r="J122">
            <v>0</v>
          </cell>
        </row>
        <row r="124">
          <cell r="B124">
            <v>33</v>
          </cell>
          <cell r="C124" t="str">
            <v>Adjustment to Required Capital</v>
          </cell>
          <cell r="J124">
            <v>0</v>
          </cell>
        </row>
        <row r="126">
          <cell r="B126">
            <v>34</v>
          </cell>
          <cell r="C126" t="str">
            <v>Total Interest Rate Risk Required Capital (Selected)</v>
          </cell>
          <cell r="J126">
            <v>0</v>
          </cell>
          <cell r="K126" t="str">
            <v xml:space="preserve"> =(B3)</v>
          </cell>
        </row>
        <row r="128">
          <cell r="B128">
            <v>35</v>
          </cell>
          <cell r="C128" t="str">
            <v>Catastrophe Gross PML</v>
          </cell>
          <cell r="D128">
            <v>0</v>
          </cell>
          <cell r="E128" t="str">
            <v>standard</v>
          </cell>
          <cell r="F128" t="str">
            <v>1st event is 1/250 EQ</v>
          </cell>
        </row>
        <row r="129">
          <cell r="B129">
            <v>36</v>
          </cell>
          <cell r="C129" t="str">
            <v>Available Fixed Income Assets</v>
          </cell>
          <cell r="D129">
            <v>0</v>
          </cell>
        </row>
        <row r="130">
          <cell r="B130">
            <v>37</v>
          </cell>
          <cell r="C130" t="str">
            <v>Available Liquid Assets</v>
          </cell>
          <cell r="D130">
            <v>0</v>
          </cell>
        </row>
        <row r="131">
          <cell r="B131">
            <v>38</v>
          </cell>
          <cell r="C131" t="str">
            <v>Percentage</v>
          </cell>
          <cell r="D131">
            <v>0</v>
          </cell>
        </row>
        <row r="133">
          <cell r="C133" t="str">
            <v>Notes:</v>
          </cell>
        </row>
        <row r="134">
          <cell r="B134">
            <v>39</v>
          </cell>
          <cell r="C134" t="str">
            <v>(A) - Reflects the following increase in interest rates…………………………..</v>
          </cell>
          <cell r="D134">
            <v>1.2E-2</v>
          </cell>
        </row>
        <row r="135">
          <cell r="B135">
            <v>40</v>
          </cell>
          <cell r="C135" t="str">
            <v>(B) - Adjusted for Gross PML as percent of liquid assets</v>
          </cell>
        </row>
        <row r="138">
          <cell r="B138" t="str">
            <v>Company:</v>
          </cell>
          <cell r="C138" t="str">
            <v>XYZ Sample</v>
          </cell>
          <cell r="E138" t="str">
            <v>Currency:</v>
          </cell>
          <cell r="F138" t="str">
            <v>Euros</v>
          </cell>
        </row>
        <row r="139">
          <cell r="B139" t="str">
            <v>AMB #:</v>
          </cell>
          <cell r="C139" t="str">
            <v>99999</v>
          </cell>
          <cell r="E139" t="str">
            <v>Denomination:</v>
          </cell>
          <cell r="F139" t="str">
            <v>(000)s</v>
          </cell>
          <cell r="K139" t="str">
            <v xml:space="preserve">Page 19 </v>
          </cell>
        </row>
        <row r="140">
          <cell r="B140" t="str">
            <v>Analyst:</v>
          </cell>
          <cell r="C140" t="str">
            <v xml:space="preserve"> </v>
          </cell>
        </row>
        <row r="141">
          <cell r="E141" t="str">
            <v>INTEREST RATE RISK</v>
          </cell>
        </row>
        <row r="142">
          <cell r="D142" t="str">
            <v>1 yr or less</v>
          </cell>
          <cell r="E142">
            <v>40543</v>
          </cell>
        </row>
        <row r="143">
          <cell r="C143" t="str">
            <v>European Type Endowments &amp; Annuities</v>
          </cell>
          <cell r="D143" t="str">
            <v>Mkt Val of Fixed Income Securities:</v>
          </cell>
          <cell r="G143" t="str">
            <v>Baseline</v>
          </cell>
          <cell r="I143" t="str">
            <v>Final</v>
          </cell>
          <cell r="J143" t="str">
            <v>Required</v>
          </cell>
        </row>
        <row r="144">
          <cell r="C144" t="str">
            <v>Endowments</v>
          </cell>
          <cell r="D144" t="str">
            <v>Net Reserves</v>
          </cell>
          <cell r="E144" t="str">
            <v>Adjustment</v>
          </cell>
          <cell r="F144" t="str">
            <v xml:space="preserve">Total </v>
          </cell>
          <cell r="G144" t="str">
            <v>Risk Factor</v>
          </cell>
          <cell r="H144" t="str">
            <v>Adjustment</v>
          </cell>
          <cell r="I144" t="str">
            <v>Risk Factor</v>
          </cell>
          <cell r="J144" t="str">
            <v>Capital</v>
          </cell>
          <cell r="K144" t="str">
            <v>Explanation  of Adjustments</v>
          </cell>
        </row>
        <row r="145">
          <cell r="B145">
            <v>1</v>
          </cell>
          <cell r="C145" t="str">
            <v>Unit Linked - Not Guaranteed</v>
          </cell>
          <cell r="D145">
            <v>0</v>
          </cell>
          <cell r="E145">
            <v>0</v>
          </cell>
          <cell r="F145">
            <v>0</v>
          </cell>
          <cell r="G145">
            <v>5.0000000000000001E-3</v>
          </cell>
          <cell r="H145">
            <v>0</v>
          </cell>
          <cell r="I145">
            <v>5.0000000000000001E-3</v>
          </cell>
          <cell r="J145">
            <v>0</v>
          </cell>
        </row>
        <row r="146">
          <cell r="B146">
            <v>2</v>
          </cell>
          <cell r="C146" t="str">
            <v>Guarantee less than 1%</v>
          </cell>
          <cell r="D146">
            <v>0</v>
          </cell>
          <cell r="E146">
            <v>0</v>
          </cell>
          <cell r="F146">
            <v>0</v>
          </cell>
          <cell r="G146">
            <v>7.4999999999999997E-3</v>
          </cell>
          <cell r="H146">
            <v>0</v>
          </cell>
          <cell r="I146">
            <v>7.4999999999999997E-3</v>
          </cell>
          <cell r="J146">
            <v>0</v>
          </cell>
        </row>
        <row r="147">
          <cell r="B147">
            <v>3</v>
          </cell>
          <cell r="C147" t="str">
            <v>Guarantee between 1% and 5%</v>
          </cell>
          <cell r="D147">
            <v>0</v>
          </cell>
          <cell r="E147">
            <v>0</v>
          </cell>
          <cell r="F147">
            <v>0</v>
          </cell>
          <cell r="G147">
            <v>0.01</v>
          </cell>
          <cell r="H147">
            <v>0</v>
          </cell>
          <cell r="I147">
            <v>0.01</v>
          </cell>
          <cell r="J147">
            <v>0</v>
          </cell>
        </row>
        <row r="148">
          <cell r="B148">
            <v>4</v>
          </cell>
          <cell r="C148" t="str">
            <v>Guarantee over 5%</v>
          </cell>
          <cell r="D148">
            <v>0</v>
          </cell>
          <cell r="E148">
            <v>0</v>
          </cell>
          <cell r="F148">
            <v>0</v>
          </cell>
          <cell r="G148">
            <v>0.02</v>
          </cell>
          <cell r="H148">
            <v>0</v>
          </cell>
          <cell r="I148">
            <v>0.02</v>
          </cell>
          <cell r="J148">
            <v>0</v>
          </cell>
        </row>
        <row r="149">
          <cell r="B149">
            <v>5</v>
          </cell>
          <cell r="C149" t="str">
            <v>Total</v>
          </cell>
          <cell r="D149">
            <v>0</v>
          </cell>
          <cell r="E149">
            <v>0</v>
          </cell>
          <cell r="F149">
            <v>0</v>
          </cell>
          <cell r="I149">
            <v>0</v>
          </cell>
          <cell r="J149">
            <v>0</v>
          </cell>
        </row>
        <row r="151">
          <cell r="C151" t="str">
            <v>Annuities</v>
          </cell>
        </row>
        <row r="152">
          <cell r="B152">
            <v>6</v>
          </cell>
          <cell r="C152" t="str">
            <v>Fixed - Immediate</v>
          </cell>
          <cell r="D152">
            <v>0</v>
          </cell>
          <cell r="E152">
            <v>0</v>
          </cell>
          <cell r="F152">
            <v>0</v>
          </cell>
          <cell r="G152">
            <v>7.4999999999999997E-3</v>
          </cell>
          <cell r="H152">
            <v>0</v>
          </cell>
          <cell r="I152">
            <v>7.4999999999999997E-3</v>
          </cell>
          <cell r="J152">
            <v>0</v>
          </cell>
        </row>
        <row r="153">
          <cell r="B153">
            <v>7</v>
          </cell>
          <cell r="C153" t="str">
            <v>Fixed - Deferred - 5 years or less outstanding</v>
          </cell>
          <cell r="D153">
            <v>0</v>
          </cell>
          <cell r="E153">
            <v>0</v>
          </cell>
          <cell r="F153">
            <v>0</v>
          </cell>
          <cell r="G153">
            <v>0.02</v>
          </cell>
          <cell r="H153">
            <v>0</v>
          </cell>
          <cell r="I153">
            <v>0.02</v>
          </cell>
          <cell r="J153">
            <v>0</v>
          </cell>
        </row>
        <row r="154">
          <cell r="B154">
            <v>8</v>
          </cell>
          <cell r="C154" t="str">
            <v>Fixed - Deferred - over 5 years outstanding</v>
          </cell>
          <cell r="D154">
            <v>0</v>
          </cell>
          <cell r="E154">
            <v>0</v>
          </cell>
          <cell r="F154">
            <v>0</v>
          </cell>
          <cell r="G154">
            <v>1.4999999999999999E-2</v>
          </cell>
          <cell r="H154">
            <v>0</v>
          </cell>
          <cell r="I154">
            <v>1.4999999999999999E-2</v>
          </cell>
          <cell r="J154">
            <v>0</v>
          </cell>
        </row>
        <row r="155">
          <cell r="B155">
            <v>9</v>
          </cell>
          <cell r="C155" t="str">
            <v>Variable</v>
          </cell>
          <cell r="D155">
            <v>0</v>
          </cell>
          <cell r="E155">
            <v>0</v>
          </cell>
          <cell r="F155">
            <v>0</v>
          </cell>
          <cell r="G155">
            <v>7.4999999999999997E-3</v>
          </cell>
          <cell r="H155">
            <v>0</v>
          </cell>
          <cell r="I155">
            <v>7.4999999999999997E-3</v>
          </cell>
          <cell r="J155">
            <v>0</v>
          </cell>
        </row>
        <row r="156">
          <cell r="B156">
            <v>10</v>
          </cell>
          <cell r="C156" t="str">
            <v>Total</v>
          </cell>
          <cell r="D156">
            <v>0</v>
          </cell>
          <cell r="E156">
            <v>0</v>
          </cell>
          <cell r="F156">
            <v>0</v>
          </cell>
          <cell r="I156">
            <v>0</v>
          </cell>
          <cell r="J156">
            <v>0</v>
          </cell>
        </row>
        <row r="158">
          <cell r="C158" t="str">
            <v>North American Type Annuities &amp; Pensions</v>
          </cell>
          <cell r="D158" t="str">
            <v>Mkt Val of Fixed Income Securities:</v>
          </cell>
          <cell r="G158" t="str">
            <v>Baseline</v>
          </cell>
          <cell r="I158" t="str">
            <v>Final</v>
          </cell>
          <cell r="J158" t="str">
            <v>Required</v>
          </cell>
        </row>
        <row r="159">
          <cell r="C159" t="str">
            <v>Non-Segregated (General Account) Annuities &amp; Pensions:</v>
          </cell>
          <cell r="D159" t="str">
            <v>Net Reserves</v>
          </cell>
          <cell r="E159" t="str">
            <v>Adjustment</v>
          </cell>
          <cell r="F159" t="str">
            <v xml:space="preserve">Total </v>
          </cell>
          <cell r="G159" t="str">
            <v>Risk Factor</v>
          </cell>
          <cell r="H159" t="str">
            <v>Adjustment</v>
          </cell>
          <cell r="I159" t="str">
            <v>Risk Factor</v>
          </cell>
          <cell r="J159" t="str">
            <v>Capital</v>
          </cell>
        </row>
        <row r="160">
          <cell r="B160">
            <v>11</v>
          </cell>
          <cell r="C160" t="str">
            <v>Not subject to Discretionary Withdrawal</v>
          </cell>
          <cell r="D160">
            <v>0</v>
          </cell>
          <cell r="E160">
            <v>0</v>
          </cell>
          <cell r="F160">
            <v>0</v>
          </cell>
          <cell r="G160">
            <v>7.4999999999999997E-3</v>
          </cell>
          <cell r="H160">
            <v>0</v>
          </cell>
          <cell r="I160">
            <v>7.4999999999999997E-3</v>
          </cell>
          <cell r="J160">
            <v>0</v>
          </cell>
        </row>
        <row r="161">
          <cell r="B161">
            <v>12</v>
          </cell>
          <cell r="C161" t="str">
            <v>Subject to Discretionary W/D with MVA</v>
          </cell>
          <cell r="D161">
            <v>0</v>
          </cell>
          <cell r="E161">
            <v>0</v>
          </cell>
          <cell r="F161">
            <v>0</v>
          </cell>
          <cell r="G161">
            <v>8.9999999999999993E-3</v>
          </cell>
          <cell r="H161">
            <v>0</v>
          </cell>
          <cell r="I161">
            <v>8.9999999999999993E-3</v>
          </cell>
          <cell r="J161">
            <v>0</v>
          </cell>
        </row>
        <row r="162">
          <cell r="B162">
            <v>13</v>
          </cell>
          <cell r="C162" t="str">
            <v>Subject to Discretionary W/D w/ Surrender Chgs from 1% to 3%</v>
          </cell>
          <cell r="D162">
            <v>0</v>
          </cell>
          <cell r="E162">
            <v>0</v>
          </cell>
          <cell r="F162">
            <v>0</v>
          </cell>
          <cell r="G162">
            <v>1.7999999999999999E-2</v>
          </cell>
          <cell r="H162">
            <v>0</v>
          </cell>
          <cell r="I162">
            <v>1.7999999999999999E-2</v>
          </cell>
          <cell r="J162">
            <v>0</v>
          </cell>
        </row>
        <row r="163">
          <cell r="B163">
            <v>14</v>
          </cell>
          <cell r="C163" t="str">
            <v>Subject to Discretionary W/D w/ Surrender Chg &gt;3%</v>
          </cell>
          <cell r="D163">
            <v>0</v>
          </cell>
          <cell r="E163">
            <v>0</v>
          </cell>
          <cell r="F163">
            <v>0</v>
          </cell>
          <cell r="G163">
            <v>1.4999999999999999E-2</v>
          </cell>
          <cell r="H163">
            <v>0</v>
          </cell>
          <cell r="I163">
            <v>1.4999999999999999E-2</v>
          </cell>
          <cell r="J163">
            <v>0</v>
          </cell>
        </row>
        <row r="164">
          <cell r="B164">
            <v>15</v>
          </cell>
          <cell r="C164" t="str">
            <v>Subject to Discretionary W/D w/ NO Surrender Chgs.</v>
          </cell>
          <cell r="D164">
            <v>0</v>
          </cell>
          <cell r="E164">
            <v>0</v>
          </cell>
          <cell r="F164">
            <v>0</v>
          </cell>
          <cell r="G164">
            <v>0.03</v>
          </cell>
          <cell r="H164">
            <v>0</v>
          </cell>
          <cell r="I164">
            <v>0.03</v>
          </cell>
          <cell r="J164">
            <v>0</v>
          </cell>
        </row>
        <row r="165">
          <cell r="B165">
            <v>16</v>
          </cell>
          <cell r="C165" t="str">
            <v>Total</v>
          </cell>
          <cell r="D165">
            <v>0</v>
          </cell>
          <cell r="E165">
            <v>0</v>
          </cell>
          <cell r="F165">
            <v>0</v>
          </cell>
          <cell r="I165">
            <v>0</v>
          </cell>
          <cell r="J165">
            <v>0</v>
          </cell>
        </row>
        <row r="167">
          <cell r="C167" t="str">
            <v>Segregated (Separate Account) Annuities &amp; Pensions:</v>
          </cell>
        </row>
        <row r="168">
          <cell r="B168">
            <v>17</v>
          </cell>
          <cell r="C168" t="str">
            <v>Not subject to Discretionary Withdrawal</v>
          </cell>
          <cell r="D168">
            <v>0</v>
          </cell>
          <cell r="E168">
            <v>0</v>
          </cell>
          <cell r="F168">
            <v>0</v>
          </cell>
          <cell r="G168">
            <v>7.4999999999999997E-3</v>
          </cell>
          <cell r="H168">
            <v>0</v>
          </cell>
          <cell r="I168">
            <v>7.4999999999999997E-3</v>
          </cell>
          <cell r="J168">
            <v>0</v>
          </cell>
        </row>
        <row r="169">
          <cell r="B169">
            <v>18</v>
          </cell>
          <cell r="C169" t="str">
            <v>Subject to Discretionary W/D with MVA</v>
          </cell>
          <cell r="D169">
            <v>0</v>
          </cell>
          <cell r="E169">
            <v>0</v>
          </cell>
          <cell r="F169">
            <v>0</v>
          </cell>
          <cell r="G169">
            <v>8.9999999999999993E-3</v>
          </cell>
          <cell r="H169">
            <v>0</v>
          </cell>
          <cell r="I169">
            <v>8.9999999999999993E-3</v>
          </cell>
          <cell r="J169">
            <v>0</v>
          </cell>
        </row>
        <row r="170">
          <cell r="B170">
            <v>19</v>
          </cell>
          <cell r="C170" t="str">
            <v>Subject to Discretionary W/D w/ Surrender Chgs from 1% to 3%</v>
          </cell>
          <cell r="D170">
            <v>0</v>
          </cell>
          <cell r="E170">
            <v>0</v>
          </cell>
          <cell r="F170">
            <v>0</v>
          </cell>
          <cell r="G170">
            <v>1.7999999999999999E-2</v>
          </cell>
          <cell r="H170">
            <v>0</v>
          </cell>
          <cell r="I170">
            <v>1.7999999999999999E-2</v>
          </cell>
          <cell r="J170">
            <v>0</v>
          </cell>
        </row>
        <row r="171">
          <cell r="B171">
            <v>20</v>
          </cell>
          <cell r="C171" t="str">
            <v>Subject to Discretionary W/D w/ Surrender Chg &gt;3%</v>
          </cell>
          <cell r="D171">
            <v>0</v>
          </cell>
          <cell r="E171">
            <v>0</v>
          </cell>
          <cell r="F171">
            <v>0</v>
          </cell>
          <cell r="G171">
            <v>1.4999999999999999E-2</v>
          </cell>
          <cell r="H171">
            <v>0</v>
          </cell>
          <cell r="I171">
            <v>1.4999999999999999E-2</v>
          </cell>
          <cell r="J171">
            <v>0</v>
          </cell>
        </row>
        <row r="172">
          <cell r="B172">
            <v>21</v>
          </cell>
          <cell r="C172" t="str">
            <v>Subject to Discretionary W/D w/ NO Surrender Chgs.</v>
          </cell>
          <cell r="D172">
            <v>0</v>
          </cell>
          <cell r="E172">
            <v>0</v>
          </cell>
          <cell r="F172">
            <v>0</v>
          </cell>
          <cell r="G172">
            <v>0.03</v>
          </cell>
          <cell r="H172">
            <v>0</v>
          </cell>
          <cell r="I172">
            <v>0.03</v>
          </cell>
          <cell r="J172">
            <v>0</v>
          </cell>
        </row>
        <row r="173">
          <cell r="B173">
            <v>22</v>
          </cell>
          <cell r="C173" t="str">
            <v>NO Interest Rate Guarantees</v>
          </cell>
          <cell r="D173">
            <v>0</v>
          </cell>
          <cell r="E173">
            <v>0</v>
          </cell>
          <cell r="F173">
            <v>0</v>
          </cell>
          <cell r="G173">
            <v>0</v>
          </cell>
          <cell r="H173">
            <v>0</v>
          </cell>
          <cell r="I173">
            <v>0</v>
          </cell>
          <cell r="J173">
            <v>0</v>
          </cell>
        </row>
        <row r="174">
          <cell r="B174">
            <v>23</v>
          </cell>
          <cell r="C174" t="str">
            <v>Total</v>
          </cell>
          <cell r="D174">
            <v>0</v>
          </cell>
          <cell r="E174">
            <v>0</v>
          </cell>
          <cell r="F174">
            <v>0</v>
          </cell>
          <cell r="I174">
            <v>0</v>
          </cell>
          <cell r="J174">
            <v>0</v>
          </cell>
        </row>
        <row r="176">
          <cell r="D176" t="str">
            <v>Mkt Val of Fixed Income Securities:</v>
          </cell>
          <cell r="G176" t="str">
            <v>Baseline</v>
          </cell>
          <cell r="I176" t="str">
            <v>Final</v>
          </cell>
          <cell r="J176" t="str">
            <v>Required</v>
          </cell>
        </row>
        <row r="177">
          <cell r="C177" t="str">
            <v>Protection Products</v>
          </cell>
          <cell r="D177" t="str">
            <v>Net Reserves</v>
          </cell>
          <cell r="E177" t="str">
            <v>Adjustment</v>
          </cell>
          <cell r="F177" t="str">
            <v xml:space="preserve">Total </v>
          </cell>
          <cell r="G177" t="str">
            <v>Risk Factor</v>
          </cell>
          <cell r="H177" t="str">
            <v>Adjustment</v>
          </cell>
          <cell r="I177" t="str">
            <v>Risk Factor</v>
          </cell>
          <cell r="J177" t="str">
            <v>Capital</v>
          </cell>
        </row>
        <row r="178">
          <cell r="B178">
            <v>24</v>
          </cell>
          <cell r="C178" t="str">
            <v>Life Insurance</v>
          </cell>
          <cell r="D178">
            <v>0</v>
          </cell>
          <cell r="E178">
            <v>0</v>
          </cell>
          <cell r="F178">
            <v>0</v>
          </cell>
          <cell r="G178">
            <v>5.0000000000000001E-3</v>
          </cell>
          <cell r="H178">
            <v>0</v>
          </cell>
          <cell r="I178">
            <v>5.0000000000000001E-3</v>
          </cell>
          <cell r="J178">
            <v>0</v>
          </cell>
        </row>
        <row r="179">
          <cell r="B179">
            <v>26</v>
          </cell>
          <cell r="C179" t="str">
            <v>Policy Loans</v>
          </cell>
          <cell r="D179">
            <v>0</v>
          </cell>
          <cell r="E179">
            <v>0</v>
          </cell>
          <cell r="F179">
            <v>0</v>
          </cell>
          <cell r="G179">
            <v>5.0000000000000001E-3</v>
          </cell>
          <cell r="H179">
            <v>0</v>
          </cell>
          <cell r="I179">
            <v>5.0000000000000001E-3</v>
          </cell>
          <cell r="J179">
            <v>0</v>
          </cell>
        </row>
        <row r="180">
          <cell r="B180">
            <v>27</v>
          </cell>
          <cell r="C180" t="str">
            <v>Total</v>
          </cell>
          <cell r="D180">
            <v>0</v>
          </cell>
          <cell r="E180">
            <v>0</v>
          </cell>
          <cell r="F180">
            <v>0</v>
          </cell>
          <cell r="I180">
            <v>0</v>
          </cell>
          <cell r="J180">
            <v>0</v>
          </cell>
        </row>
        <row r="182">
          <cell r="I182" t="str">
            <v xml:space="preserve">PML </v>
          </cell>
          <cell r="J182" t="str">
            <v>Adjusted</v>
          </cell>
        </row>
        <row r="183">
          <cell r="C183" t="str">
            <v>Property/Casualty Interest Rate Risk</v>
          </cell>
          <cell r="D183" t="str">
            <v>Estimated</v>
          </cell>
          <cell r="E183" t="str">
            <v xml:space="preserve">Market   </v>
          </cell>
          <cell r="H183" t="str">
            <v>Required</v>
          </cell>
          <cell r="I183" t="str">
            <v>to Liquid</v>
          </cell>
          <cell r="J183" t="str">
            <v>Required</v>
          </cell>
        </row>
        <row r="184">
          <cell r="C184" t="str">
            <v>Fixed Income Security</v>
          </cell>
          <cell r="D184" t="str">
            <v>Duration</v>
          </cell>
          <cell r="E184" t="str">
            <v xml:space="preserve">  Value   </v>
          </cell>
          <cell r="F184" t="str">
            <v>Adjustment</v>
          </cell>
          <cell r="G184" t="str">
            <v xml:space="preserve">Total  </v>
          </cell>
          <cell r="H184" t="str">
            <v>Capital (A)</v>
          </cell>
          <cell r="I184" t="str">
            <v>Assets</v>
          </cell>
          <cell r="J184" t="str">
            <v>Capital (B)</v>
          </cell>
        </row>
        <row r="185">
          <cell r="B185">
            <v>28</v>
          </cell>
          <cell r="C185" t="str">
            <v>Bonds</v>
          </cell>
          <cell r="D185">
            <v>5</v>
          </cell>
          <cell r="E185">
            <v>0</v>
          </cell>
          <cell r="F185">
            <v>0</v>
          </cell>
          <cell r="G185">
            <v>0</v>
          </cell>
          <cell r="H185">
            <v>0</v>
          </cell>
          <cell r="I185">
            <v>0</v>
          </cell>
          <cell r="J185">
            <v>0</v>
          </cell>
        </row>
        <row r="186">
          <cell r="B186">
            <v>29</v>
          </cell>
          <cell r="C186" t="str">
            <v>Preferred Stocks</v>
          </cell>
          <cell r="D186">
            <v>10</v>
          </cell>
          <cell r="E186">
            <v>0</v>
          </cell>
          <cell r="F186">
            <v>0</v>
          </cell>
          <cell r="G186">
            <v>0</v>
          </cell>
          <cell r="H186">
            <v>0</v>
          </cell>
          <cell r="I186">
            <v>0</v>
          </cell>
          <cell r="J186">
            <v>0</v>
          </cell>
        </row>
        <row r="187">
          <cell r="B187">
            <v>30</v>
          </cell>
          <cell r="C187" t="str">
            <v>Mortgage Loans</v>
          </cell>
          <cell r="D187">
            <v>7</v>
          </cell>
          <cell r="E187">
            <v>0</v>
          </cell>
          <cell r="F187">
            <v>0</v>
          </cell>
          <cell r="G187">
            <v>0</v>
          </cell>
          <cell r="H187">
            <v>0</v>
          </cell>
          <cell r="I187">
            <v>0</v>
          </cell>
          <cell r="J187">
            <v>0</v>
          </cell>
        </row>
        <row r="188">
          <cell r="B188">
            <v>31</v>
          </cell>
          <cell r="C188" t="str">
            <v>Total</v>
          </cell>
          <cell r="E188">
            <v>0</v>
          </cell>
          <cell r="F188">
            <v>0</v>
          </cell>
          <cell r="G188">
            <v>0</v>
          </cell>
          <cell r="H188">
            <v>0</v>
          </cell>
          <cell r="J188">
            <v>0</v>
          </cell>
        </row>
        <row r="190">
          <cell r="B190">
            <v>32</v>
          </cell>
          <cell r="C190" t="str">
            <v>Total Indicated Interest Rate Risk Required Capital</v>
          </cell>
          <cell r="J190">
            <v>0</v>
          </cell>
        </row>
        <row r="192">
          <cell r="B192">
            <v>33</v>
          </cell>
          <cell r="C192" t="str">
            <v>Adjustment to Required Capital</v>
          </cell>
          <cell r="J192">
            <v>0</v>
          </cell>
        </row>
        <row r="194">
          <cell r="B194">
            <v>34</v>
          </cell>
          <cell r="C194" t="str">
            <v>Total Interest Rate Risk Required Capital (Selected)</v>
          </cell>
          <cell r="J194">
            <v>0</v>
          </cell>
          <cell r="K194" t="str">
            <v xml:space="preserve"> =(B3)</v>
          </cell>
        </row>
        <row r="196">
          <cell r="B196">
            <v>35</v>
          </cell>
          <cell r="C196" t="str">
            <v>Catastrophe Gross PML</v>
          </cell>
          <cell r="D196">
            <v>0</v>
          </cell>
          <cell r="E196" t="str">
            <v>standard</v>
          </cell>
          <cell r="F196" t="str">
            <v>1st event is 1/250 EQ</v>
          </cell>
        </row>
        <row r="197">
          <cell r="B197">
            <v>36</v>
          </cell>
          <cell r="C197" t="str">
            <v>Available Fixed Income Assets</v>
          </cell>
          <cell r="D197">
            <v>0</v>
          </cell>
        </row>
        <row r="198">
          <cell r="B198">
            <v>37</v>
          </cell>
          <cell r="C198" t="str">
            <v>Available Liquid Assets</v>
          </cell>
          <cell r="D198">
            <v>0</v>
          </cell>
        </row>
        <row r="199">
          <cell r="B199">
            <v>38</v>
          </cell>
          <cell r="C199" t="str">
            <v>Percentage</v>
          </cell>
          <cell r="D199">
            <v>0</v>
          </cell>
        </row>
        <row r="201">
          <cell r="C201" t="str">
            <v>Notes:</v>
          </cell>
        </row>
        <row r="202">
          <cell r="B202">
            <v>39</v>
          </cell>
          <cell r="C202" t="str">
            <v>(A) - Reflects the following increase in interest rates…………………………..</v>
          </cell>
          <cell r="D202">
            <v>1.2E-2</v>
          </cell>
        </row>
        <row r="203">
          <cell r="B203">
            <v>40</v>
          </cell>
          <cell r="C203" t="str">
            <v>(B) - Adjusted for Gross PML as percent of liquid assets</v>
          </cell>
        </row>
        <row r="206">
          <cell r="B206" t="str">
            <v>Company:</v>
          </cell>
          <cell r="C206" t="str">
            <v>XYZ Sample</v>
          </cell>
          <cell r="E206" t="str">
            <v>Currency:</v>
          </cell>
          <cell r="F206" t="str">
            <v>Euros</v>
          </cell>
        </row>
        <row r="207">
          <cell r="B207" t="str">
            <v>AMB #:</v>
          </cell>
          <cell r="C207" t="str">
            <v>99999</v>
          </cell>
          <cell r="E207" t="str">
            <v>Denomination:</v>
          </cell>
          <cell r="F207" t="str">
            <v>(000)s</v>
          </cell>
          <cell r="K207" t="str">
            <v xml:space="preserve">Page 27 </v>
          </cell>
        </row>
        <row r="208">
          <cell r="B208" t="str">
            <v>Analyst:</v>
          </cell>
          <cell r="C208" t="str">
            <v xml:space="preserve"> </v>
          </cell>
        </row>
        <row r="209">
          <cell r="E209" t="str">
            <v>INTEREST RATE RISK</v>
          </cell>
        </row>
        <row r="210">
          <cell r="D210" t="str">
            <v>1 yr or less</v>
          </cell>
          <cell r="E210">
            <v>40908</v>
          </cell>
        </row>
        <row r="211">
          <cell r="C211" t="str">
            <v>European Type Endowments &amp; Annuities</v>
          </cell>
          <cell r="D211" t="str">
            <v>Mkt Val of Fixed Income Securities:</v>
          </cell>
          <cell r="G211" t="str">
            <v>Baseline</v>
          </cell>
          <cell r="I211" t="str">
            <v>Final</v>
          </cell>
          <cell r="J211" t="str">
            <v>Required</v>
          </cell>
        </row>
        <row r="212">
          <cell r="C212" t="str">
            <v>Endowments</v>
          </cell>
          <cell r="D212" t="str">
            <v>Net Reserves</v>
          </cell>
          <cell r="E212" t="str">
            <v>Adjustment</v>
          </cell>
          <cell r="F212" t="str">
            <v xml:space="preserve">Total </v>
          </cell>
          <cell r="G212" t="str">
            <v>Risk Factor</v>
          </cell>
          <cell r="H212" t="str">
            <v>Adjustment</v>
          </cell>
          <cell r="I212" t="str">
            <v>Risk Factor</v>
          </cell>
          <cell r="J212" t="str">
            <v>Capital</v>
          </cell>
          <cell r="K212" t="str">
            <v>Explanation  of Adjustments</v>
          </cell>
        </row>
        <row r="213">
          <cell r="B213">
            <v>1</v>
          </cell>
          <cell r="C213" t="str">
            <v>Unit Linked - Not Guaranteed</v>
          </cell>
          <cell r="D213">
            <v>0</v>
          </cell>
          <cell r="E213">
            <v>0</v>
          </cell>
          <cell r="F213">
            <v>0</v>
          </cell>
          <cell r="G213">
            <v>5.0000000000000001E-3</v>
          </cell>
          <cell r="H213">
            <v>0</v>
          </cell>
          <cell r="I213">
            <v>5.0000000000000001E-3</v>
          </cell>
          <cell r="J213">
            <v>0</v>
          </cell>
        </row>
        <row r="214">
          <cell r="B214">
            <v>2</v>
          </cell>
          <cell r="C214" t="str">
            <v>Guarantee less than 1%</v>
          </cell>
          <cell r="D214">
            <v>0</v>
          </cell>
          <cell r="E214">
            <v>0</v>
          </cell>
          <cell r="F214">
            <v>0</v>
          </cell>
          <cell r="G214">
            <v>7.4999999999999997E-3</v>
          </cell>
          <cell r="H214">
            <v>0</v>
          </cell>
          <cell r="I214">
            <v>7.4999999999999997E-3</v>
          </cell>
          <cell r="J214">
            <v>0</v>
          </cell>
        </row>
        <row r="215">
          <cell r="B215">
            <v>3</v>
          </cell>
          <cell r="C215" t="str">
            <v>Guarantee between 1% and 5%</v>
          </cell>
          <cell r="D215">
            <v>0</v>
          </cell>
          <cell r="E215">
            <v>0</v>
          </cell>
          <cell r="F215">
            <v>0</v>
          </cell>
          <cell r="G215">
            <v>0.01</v>
          </cell>
          <cell r="H215">
            <v>0</v>
          </cell>
          <cell r="I215">
            <v>0.01</v>
          </cell>
          <cell r="J215">
            <v>0</v>
          </cell>
        </row>
        <row r="216">
          <cell r="B216">
            <v>4</v>
          </cell>
          <cell r="C216" t="str">
            <v>Guarantee over 5%</v>
          </cell>
          <cell r="D216">
            <v>0</v>
          </cell>
          <cell r="E216">
            <v>0</v>
          </cell>
          <cell r="F216">
            <v>0</v>
          </cell>
          <cell r="G216">
            <v>0.02</v>
          </cell>
          <cell r="H216">
            <v>0</v>
          </cell>
          <cell r="I216">
            <v>0.02</v>
          </cell>
          <cell r="J216">
            <v>0</v>
          </cell>
        </row>
        <row r="217">
          <cell r="B217">
            <v>5</v>
          </cell>
          <cell r="C217" t="str">
            <v>Total</v>
          </cell>
          <cell r="D217">
            <v>0</v>
          </cell>
          <cell r="E217">
            <v>0</v>
          </cell>
          <cell r="F217">
            <v>0</v>
          </cell>
          <cell r="I217">
            <v>0</v>
          </cell>
          <cell r="J217">
            <v>0</v>
          </cell>
        </row>
        <row r="219">
          <cell r="C219" t="str">
            <v>Annuities</v>
          </cell>
        </row>
        <row r="220">
          <cell r="B220">
            <v>6</v>
          </cell>
          <cell r="C220" t="str">
            <v>Fixed - Immediate</v>
          </cell>
          <cell r="D220">
            <v>0</v>
          </cell>
          <cell r="E220">
            <v>0</v>
          </cell>
          <cell r="F220">
            <v>0</v>
          </cell>
          <cell r="G220">
            <v>7.4999999999999997E-3</v>
          </cell>
          <cell r="H220">
            <v>0</v>
          </cell>
          <cell r="I220">
            <v>7.4999999999999997E-3</v>
          </cell>
          <cell r="J220">
            <v>0</v>
          </cell>
        </row>
        <row r="221">
          <cell r="B221">
            <v>7</v>
          </cell>
          <cell r="C221" t="str">
            <v>Fixed - Deferred - 5 years or less outstanding</v>
          </cell>
          <cell r="D221">
            <v>0</v>
          </cell>
          <cell r="E221">
            <v>0</v>
          </cell>
          <cell r="F221">
            <v>0</v>
          </cell>
          <cell r="G221">
            <v>0.02</v>
          </cell>
          <cell r="H221">
            <v>0</v>
          </cell>
          <cell r="I221">
            <v>0.02</v>
          </cell>
          <cell r="J221">
            <v>0</v>
          </cell>
        </row>
        <row r="222">
          <cell r="B222">
            <v>8</v>
          </cell>
          <cell r="C222" t="str">
            <v>Fixed - Deferred - over 5 years outstanding</v>
          </cell>
          <cell r="D222">
            <v>0</v>
          </cell>
          <cell r="E222">
            <v>0</v>
          </cell>
          <cell r="F222">
            <v>0</v>
          </cell>
          <cell r="G222">
            <v>1.4999999999999999E-2</v>
          </cell>
          <cell r="H222">
            <v>0</v>
          </cell>
          <cell r="I222">
            <v>1.4999999999999999E-2</v>
          </cell>
          <cell r="J222">
            <v>0</v>
          </cell>
        </row>
        <row r="223">
          <cell r="B223">
            <v>9</v>
          </cell>
          <cell r="C223" t="str">
            <v>Variable</v>
          </cell>
          <cell r="D223">
            <v>0</v>
          </cell>
          <cell r="E223">
            <v>0</v>
          </cell>
          <cell r="F223">
            <v>0</v>
          </cell>
          <cell r="G223">
            <v>7.4999999999999997E-3</v>
          </cell>
          <cell r="H223">
            <v>0</v>
          </cell>
          <cell r="I223">
            <v>7.4999999999999997E-3</v>
          </cell>
          <cell r="J223">
            <v>0</v>
          </cell>
        </row>
        <row r="224">
          <cell r="B224">
            <v>10</v>
          </cell>
          <cell r="C224" t="str">
            <v>Total</v>
          </cell>
          <cell r="D224">
            <v>0</v>
          </cell>
          <cell r="E224">
            <v>0</v>
          </cell>
          <cell r="F224">
            <v>0</v>
          </cell>
          <cell r="I224">
            <v>0</v>
          </cell>
          <cell r="J224">
            <v>0</v>
          </cell>
        </row>
        <row r="226">
          <cell r="C226" t="str">
            <v>North American Type Annuities &amp; Pensions</v>
          </cell>
          <cell r="D226" t="str">
            <v>Mkt Val of Fixed Income Securities:</v>
          </cell>
          <cell r="G226" t="str">
            <v>Baseline</v>
          </cell>
          <cell r="I226" t="str">
            <v>Final</v>
          </cell>
          <cell r="J226" t="str">
            <v>Required</v>
          </cell>
        </row>
        <row r="227">
          <cell r="C227" t="str">
            <v>Non-Segregated (General Account) Annuities &amp; Pensions:</v>
          </cell>
          <cell r="D227" t="str">
            <v>Net Reserves</v>
          </cell>
          <cell r="E227" t="str">
            <v>Adjustment</v>
          </cell>
          <cell r="F227" t="str">
            <v xml:space="preserve">Total </v>
          </cell>
          <cell r="G227" t="str">
            <v>Risk Factor</v>
          </cell>
          <cell r="H227" t="str">
            <v>Adjustment</v>
          </cell>
          <cell r="I227" t="str">
            <v>Risk Factor</v>
          </cell>
          <cell r="J227" t="str">
            <v>Capital</v>
          </cell>
        </row>
        <row r="228">
          <cell r="B228">
            <v>11</v>
          </cell>
          <cell r="C228" t="str">
            <v>Not subject to Discretionary Withdrawal</v>
          </cell>
          <cell r="D228">
            <v>0</v>
          </cell>
          <cell r="E228">
            <v>0</v>
          </cell>
          <cell r="F228">
            <v>0</v>
          </cell>
          <cell r="G228">
            <v>7.4999999999999997E-3</v>
          </cell>
          <cell r="H228">
            <v>0</v>
          </cell>
          <cell r="I228">
            <v>7.4999999999999997E-3</v>
          </cell>
          <cell r="J228">
            <v>0</v>
          </cell>
        </row>
        <row r="229">
          <cell r="B229">
            <v>12</v>
          </cell>
          <cell r="C229" t="str">
            <v>Subject to Discretionary W/D with MVA</v>
          </cell>
          <cell r="D229">
            <v>0</v>
          </cell>
          <cell r="E229">
            <v>0</v>
          </cell>
          <cell r="F229">
            <v>0</v>
          </cell>
          <cell r="G229">
            <v>8.9999999999999993E-3</v>
          </cell>
          <cell r="H229">
            <v>0</v>
          </cell>
          <cell r="I229">
            <v>8.9999999999999993E-3</v>
          </cell>
          <cell r="J229">
            <v>0</v>
          </cell>
        </row>
        <row r="230">
          <cell r="B230">
            <v>13</v>
          </cell>
          <cell r="C230" t="str">
            <v>Subject to Discretionary W/D w/ Surrender Chgs from 1% to 3%</v>
          </cell>
          <cell r="D230">
            <v>0</v>
          </cell>
          <cell r="E230">
            <v>0</v>
          </cell>
          <cell r="F230">
            <v>0</v>
          </cell>
          <cell r="G230">
            <v>1.7999999999999999E-2</v>
          </cell>
          <cell r="H230">
            <v>0</v>
          </cell>
          <cell r="I230">
            <v>1.7999999999999999E-2</v>
          </cell>
          <cell r="J230">
            <v>0</v>
          </cell>
        </row>
        <row r="231">
          <cell r="B231">
            <v>14</v>
          </cell>
          <cell r="C231" t="str">
            <v>Subject to Discretionary W/D w/ Surrender Chg &gt;3%</v>
          </cell>
          <cell r="D231">
            <v>0</v>
          </cell>
          <cell r="E231">
            <v>0</v>
          </cell>
          <cell r="F231">
            <v>0</v>
          </cell>
          <cell r="G231">
            <v>1.4999999999999999E-2</v>
          </cell>
          <cell r="H231">
            <v>0</v>
          </cell>
          <cell r="I231">
            <v>1.4999999999999999E-2</v>
          </cell>
          <cell r="J231">
            <v>0</v>
          </cell>
        </row>
        <row r="232">
          <cell r="B232">
            <v>15</v>
          </cell>
          <cell r="C232" t="str">
            <v>Subject to Discretionary W/D w/ NO Surrender Chgs.</v>
          </cell>
          <cell r="D232">
            <v>0</v>
          </cell>
          <cell r="E232">
            <v>0</v>
          </cell>
          <cell r="F232">
            <v>0</v>
          </cell>
          <cell r="G232">
            <v>0.03</v>
          </cell>
          <cell r="H232">
            <v>0</v>
          </cell>
          <cell r="I232">
            <v>0.03</v>
          </cell>
          <cell r="J232">
            <v>0</v>
          </cell>
        </row>
        <row r="233">
          <cell r="B233">
            <v>16</v>
          </cell>
          <cell r="C233" t="str">
            <v>Total</v>
          </cell>
          <cell r="D233">
            <v>0</v>
          </cell>
          <cell r="E233">
            <v>0</v>
          </cell>
          <cell r="F233">
            <v>0</v>
          </cell>
          <cell r="I233">
            <v>0</v>
          </cell>
          <cell r="J233">
            <v>0</v>
          </cell>
        </row>
        <row r="235">
          <cell r="C235" t="str">
            <v>Segregated (Separate Account) Annuities &amp; Pensions:</v>
          </cell>
        </row>
        <row r="236">
          <cell r="B236">
            <v>17</v>
          </cell>
          <cell r="C236" t="str">
            <v>Not subject to Discretionary Withdrawal</v>
          </cell>
          <cell r="D236">
            <v>0</v>
          </cell>
          <cell r="E236">
            <v>0</v>
          </cell>
          <cell r="F236">
            <v>0</v>
          </cell>
          <cell r="G236">
            <v>7.4999999999999997E-3</v>
          </cell>
          <cell r="H236">
            <v>0</v>
          </cell>
          <cell r="I236">
            <v>7.4999999999999997E-3</v>
          </cell>
          <cell r="J236">
            <v>0</v>
          </cell>
        </row>
        <row r="237">
          <cell r="B237">
            <v>18</v>
          </cell>
          <cell r="C237" t="str">
            <v>Subject to Discretionary W/D with MVA</v>
          </cell>
          <cell r="D237">
            <v>0</v>
          </cell>
          <cell r="E237">
            <v>0</v>
          </cell>
          <cell r="F237">
            <v>0</v>
          </cell>
          <cell r="G237">
            <v>8.9999999999999993E-3</v>
          </cell>
          <cell r="H237">
            <v>0</v>
          </cell>
          <cell r="I237">
            <v>8.9999999999999993E-3</v>
          </cell>
          <cell r="J237">
            <v>0</v>
          </cell>
        </row>
        <row r="238">
          <cell r="B238">
            <v>19</v>
          </cell>
          <cell r="C238" t="str">
            <v>Subject to Discretionary W/D w/ Surrender Chgs from 1% to 3%</v>
          </cell>
          <cell r="D238">
            <v>0</v>
          </cell>
          <cell r="E238">
            <v>0</v>
          </cell>
          <cell r="F238">
            <v>0</v>
          </cell>
          <cell r="G238">
            <v>1.7999999999999999E-2</v>
          </cell>
          <cell r="H238">
            <v>0</v>
          </cell>
          <cell r="I238">
            <v>1.7999999999999999E-2</v>
          </cell>
          <cell r="J238">
            <v>0</v>
          </cell>
        </row>
        <row r="239">
          <cell r="B239">
            <v>20</v>
          </cell>
          <cell r="C239" t="str">
            <v>Subject to Discretionary W/D w/ Surrender Chg &gt;3%</v>
          </cell>
          <cell r="D239">
            <v>0</v>
          </cell>
          <cell r="E239">
            <v>0</v>
          </cell>
          <cell r="F239">
            <v>0</v>
          </cell>
          <cell r="G239">
            <v>1.4999999999999999E-2</v>
          </cell>
          <cell r="H239">
            <v>0</v>
          </cell>
          <cell r="I239">
            <v>1.4999999999999999E-2</v>
          </cell>
          <cell r="J239">
            <v>0</v>
          </cell>
        </row>
        <row r="240">
          <cell r="B240">
            <v>21</v>
          </cell>
          <cell r="C240" t="str">
            <v>Subject to Discretionary W/D w/ NO Surrender Chgs.</v>
          </cell>
          <cell r="D240">
            <v>0</v>
          </cell>
          <cell r="E240">
            <v>0</v>
          </cell>
          <cell r="F240">
            <v>0</v>
          </cell>
          <cell r="G240">
            <v>0.03</v>
          </cell>
          <cell r="H240">
            <v>0</v>
          </cell>
          <cell r="I240">
            <v>0.03</v>
          </cell>
          <cell r="J240">
            <v>0</v>
          </cell>
        </row>
        <row r="241">
          <cell r="B241">
            <v>22</v>
          </cell>
          <cell r="C241" t="str">
            <v>NO Interest Rate Guarantees</v>
          </cell>
          <cell r="D241">
            <v>0</v>
          </cell>
          <cell r="E241">
            <v>0</v>
          </cell>
          <cell r="F241">
            <v>0</v>
          </cell>
          <cell r="G241">
            <v>0</v>
          </cell>
          <cell r="H241">
            <v>0</v>
          </cell>
          <cell r="I241">
            <v>0</v>
          </cell>
          <cell r="J241">
            <v>0</v>
          </cell>
        </row>
        <row r="242">
          <cell r="B242">
            <v>23</v>
          </cell>
          <cell r="C242" t="str">
            <v>Total</v>
          </cell>
          <cell r="D242">
            <v>0</v>
          </cell>
          <cell r="E242">
            <v>0</v>
          </cell>
          <cell r="F242">
            <v>0</v>
          </cell>
          <cell r="I242">
            <v>0</v>
          </cell>
          <cell r="J242">
            <v>0</v>
          </cell>
        </row>
        <row r="244">
          <cell r="D244" t="str">
            <v>Mkt Val of Fixed Income Securities:</v>
          </cell>
          <cell r="G244" t="str">
            <v>Baseline</v>
          </cell>
          <cell r="I244" t="str">
            <v>Final</v>
          </cell>
          <cell r="J244" t="str">
            <v>Required</v>
          </cell>
        </row>
        <row r="245">
          <cell r="C245" t="str">
            <v>Protection Products</v>
          </cell>
          <cell r="D245" t="str">
            <v>Net Reserves</v>
          </cell>
          <cell r="E245" t="str">
            <v>Adjustment</v>
          </cell>
          <cell r="F245" t="str">
            <v xml:space="preserve">Total </v>
          </cell>
          <cell r="G245" t="str">
            <v>Risk Factor</v>
          </cell>
          <cell r="H245" t="str">
            <v>Adjustment</v>
          </cell>
          <cell r="I245" t="str">
            <v>Risk Factor</v>
          </cell>
          <cell r="J245" t="str">
            <v>Capital</v>
          </cell>
        </row>
        <row r="246">
          <cell r="B246">
            <v>24</v>
          </cell>
          <cell r="C246" t="str">
            <v>Life Insurance</v>
          </cell>
          <cell r="D246">
            <v>0</v>
          </cell>
          <cell r="E246">
            <v>0</v>
          </cell>
          <cell r="F246">
            <v>0</v>
          </cell>
          <cell r="G246">
            <v>5.0000000000000001E-3</v>
          </cell>
          <cell r="H246">
            <v>0</v>
          </cell>
          <cell r="I246">
            <v>5.0000000000000001E-3</v>
          </cell>
          <cell r="J246">
            <v>0</v>
          </cell>
        </row>
        <row r="247">
          <cell r="B247">
            <v>26</v>
          </cell>
          <cell r="C247" t="str">
            <v>Policy Loans</v>
          </cell>
          <cell r="D247">
            <v>0</v>
          </cell>
          <cell r="E247">
            <v>0</v>
          </cell>
          <cell r="F247">
            <v>0</v>
          </cell>
          <cell r="G247">
            <v>5.0000000000000001E-3</v>
          </cell>
          <cell r="H247">
            <v>0</v>
          </cell>
          <cell r="I247">
            <v>5.0000000000000001E-3</v>
          </cell>
          <cell r="J247">
            <v>0</v>
          </cell>
        </row>
        <row r="248">
          <cell r="B248">
            <v>27</v>
          </cell>
          <cell r="C248" t="str">
            <v>Total</v>
          </cell>
          <cell r="D248">
            <v>0</v>
          </cell>
          <cell r="E248">
            <v>0</v>
          </cell>
          <cell r="F248">
            <v>0</v>
          </cell>
          <cell r="I248">
            <v>0</v>
          </cell>
          <cell r="J248">
            <v>0</v>
          </cell>
        </row>
        <row r="250">
          <cell r="I250" t="str">
            <v xml:space="preserve">PML </v>
          </cell>
          <cell r="J250" t="str">
            <v>Adjusted</v>
          </cell>
        </row>
        <row r="251">
          <cell r="C251" t="str">
            <v>Property/Casualty Interest Rate Risk</v>
          </cell>
          <cell r="D251" t="str">
            <v>Estimated</v>
          </cell>
          <cell r="E251" t="str">
            <v xml:space="preserve">Market   </v>
          </cell>
          <cell r="H251" t="str">
            <v>Required</v>
          </cell>
          <cell r="I251" t="str">
            <v>to Liquid</v>
          </cell>
          <cell r="J251" t="str">
            <v>Required</v>
          </cell>
        </row>
        <row r="252">
          <cell r="C252" t="str">
            <v>Fixed Income Security</v>
          </cell>
          <cell r="D252" t="str">
            <v>Duration</v>
          </cell>
          <cell r="E252" t="str">
            <v xml:space="preserve">  Value   </v>
          </cell>
          <cell r="F252" t="str">
            <v>Adjustment</v>
          </cell>
          <cell r="G252" t="str">
            <v xml:space="preserve">Total  </v>
          </cell>
          <cell r="H252" t="str">
            <v>Capital (A)</v>
          </cell>
          <cell r="I252" t="str">
            <v>Assets</v>
          </cell>
          <cell r="J252" t="str">
            <v>Capital (B)</v>
          </cell>
        </row>
        <row r="253">
          <cell r="B253">
            <v>28</v>
          </cell>
          <cell r="C253" t="str">
            <v>Bonds</v>
          </cell>
          <cell r="D253">
            <v>5</v>
          </cell>
          <cell r="E253">
            <v>0</v>
          </cell>
          <cell r="F253">
            <v>0</v>
          </cell>
          <cell r="G253">
            <v>0</v>
          </cell>
          <cell r="H253">
            <v>0</v>
          </cell>
          <cell r="I253">
            <v>0</v>
          </cell>
          <cell r="J253">
            <v>0</v>
          </cell>
        </row>
        <row r="254">
          <cell r="B254">
            <v>29</v>
          </cell>
          <cell r="C254" t="str">
            <v>Preferred Stocks</v>
          </cell>
          <cell r="D254">
            <v>10</v>
          </cell>
          <cell r="E254">
            <v>0</v>
          </cell>
          <cell r="F254">
            <v>0</v>
          </cell>
          <cell r="G254">
            <v>0</v>
          </cell>
          <cell r="H254">
            <v>0</v>
          </cell>
          <cell r="I254">
            <v>0</v>
          </cell>
          <cell r="J254">
            <v>0</v>
          </cell>
        </row>
        <row r="255">
          <cell r="B255">
            <v>30</v>
          </cell>
          <cell r="C255" t="str">
            <v>Mortgage Loans</v>
          </cell>
          <cell r="D255">
            <v>7</v>
          </cell>
          <cell r="E255">
            <v>0</v>
          </cell>
          <cell r="F255">
            <v>0</v>
          </cell>
          <cell r="G255">
            <v>0</v>
          </cell>
          <cell r="H255">
            <v>0</v>
          </cell>
          <cell r="I255">
            <v>0</v>
          </cell>
          <cell r="J255">
            <v>0</v>
          </cell>
        </row>
        <row r="256">
          <cell r="B256">
            <v>31</v>
          </cell>
          <cell r="C256" t="str">
            <v>Total</v>
          </cell>
          <cell r="E256">
            <v>0</v>
          </cell>
          <cell r="F256">
            <v>0</v>
          </cell>
          <cell r="G256">
            <v>0</v>
          </cell>
          <cell r="H256">
            <v>0</v>
          </cell>
          <cell r="J256">
            <v>0</v>
          </cell>
        </row>
        <row r="258">
          <cell r="B258">
            <v>32</v>
          </cell>
          <cell r="C258" t="str">
            <v>Total Indicated Interest Rate Risk Required Capital</v>
          </cell>
          <cell r="J258">
            <v>0</v>
          </cell>
        </row>
        <row r="260">
          <cell r="B260">
            <v>33</v>
          </cell>
          <cell r="C260" t="str">
            <v>Adjustment to Required Capital</v>
          </cell>
          <cell r="J260">
            <v>0</v>
          </cell>
        </row>
        <row r="262">
          <cell r="B262">
            <v>34</v>
          </cell>
          <cell r="C262" t="str">
            <v>Total Interest Rate Risk Required Capital (Selected)</v>
          </cell>
          <cell r="J262">
            <v>0</v>
          </cell>
          <cell r="K262" t="str">
            <v xml:space="preserve"> =(B3)</v>
          </cell>
        </row>
        <row r="264">
          <cell r="B264">
            <v>35</v>
          </cell>
          <cell r="C264" t="str">
            <v>Catastrophe Gross PML</v>
          </cell>
          <cell r="D264">
            <v>0</v>
          </cell>
          <cell r="E264" t="str">
            <v>standard</v>
          </cell>
          <cell r="F264" t="str">
            <v>1st event is 1/250 EQ</v>
          </cell>
        </row>
        <row r="265">
          <cell r="B265">
            <v>36</v>
          </cell>
          <cell r="C265" t="str">
            <v>Available Fixed Income Assets</v>
          </cell>
          <cell r="D265">
            <v>0</v>
          </cell>
        </row>
        <row r="266">
          <cell r="B266">
            <v>37</v>
          </cell>
          <cell r="C266" t="str">
            <v>Available Liquid Assets</v>
          </cell>
          <cell r="D266">
            <v>0</v>
          </cell>
        </row>
        <row r="267">
          <cell r="B267">
            <v>38</v>
          </cell>
          <cell r="C267" t="str">
            <v>Percentage</v>
          </cell>
          <cell r="D267">
            <v>0</v>
          </cell>
        </row>
        <row r="269">
          <cell r="C269" t="str">
            <v>Notes:</v>
          </cell>
        </row>
        <row r="270">
          <cell r="B270">
            <v>39</v>
          </cell>
          <cell r="C270" t="str">
            <v>(A) - Reflects the following increase in interest rates…………………………..</v>
          </cell>
          <cell r="D270">
            <v>1.2E-2</v>
          </cell>
        </row>
        <row r="271">
          <cell r="B271">
            <v>40</v>
          </cell>
          <cell r="C271" t="str">
            <v>(B) - Adjusted for Gross PML as percent of liquid assets</v>
          </cell>
        </row>
        <row r="274">
          <cell r="B274" t="str">
            <v>Company:</v>
          </cell>
          <cell r="C274" t="str">
            <v>XYZ Sample</v>
          </cell>
          <cell r="E274" t="str">
            <v>Currency:</v>
          </cell>
          <cell r="F274" t="str">
            <v>Euros</v>
          </cell>
        </row>
        <row r="275">
          <cell r="B275" t="str">
            <v>AMB #:</v>
          </cell>
          <cell r="C275" t="str">
            <v>99999</v>
          </cell>
          <cell r="E275" t="str">
            <v>Denomination:</v>
          </cell>
          <cell r="F275" t="str">
            <v>(000)s</v>
          </cell>
          <cell r="K275" t="str">
            <v xml:space="preserve">Page 35 </v>
          </cell>
        </row>
        <row r="276">
          <cell r="B276" t="str">
            <v>Analyst:</v>
          </cell>
          <cell r="C276" t="str">
            <v xml:space="preserve"> </v>
          </cell>
        </row>
        <row r="277">
          <cell r="E277" t="str">
            <v>INTEREST RATE RISK</v>
          </cell>
        </row>
        <row r="278">
          <cell r="D278" t="str">
            <v>1 yr or less</v>
          </cell>
          <cell r="E278">
            <v>41274</v>
          </cell>
        </row>
        <row r="279">
          <cell r="C279" t="str">
            <v>European Type Endowments &amp; Annuities</v>
          </cell>
          <cell r="D279" t="str">
            <v>Mkt Val of Fixed Income Securities:</v>
          </cell>
          <cell r="G279" t="str">
            <v>Baseline</v>
          </cell>
          <cell r="I279" t="str">
            <v>Final</v>
          </cell>
          <cell r="J279" t="str">
            <v>Required</v>
          </cell>
        </row>
        <row r="280">
          <cell r="C280" t="str">
            <v>Endowments</v>
          </cell>
          <cell r="D280" t="str">
            <v>Net Reserves</v>
          </cell>
          <cell r="E280" t="str">
            <v>Adjustment</v>
          </cell>
          <cell r="F280" t="str">
            <v xml:space="preserve">Total </v>
          </cell>
          <cell r="G280" t="str">
            <v>Risk Factor</v>
          </cell>
          <cell r="H280" t="str">
            <v>Adjustment</v>
          </cell>
          <cell r="I280" t="str">
            <v>Risk Factor</v>
          </cell>
          <cell r="J280" t="str">
            <v>Capital</v>
          </cell>
          <cell r="K280" t="str">
            <v>Explanation  of Adjustments</v>
          </cell>
        </row>
        <row r="281">
          <cell r="B281">
            <v>1</v>
          </cell>
          <cell r="C281" t="str">
            <v>Unit Linked - Not Guaranteed</v>
          </cell>
          <cell r="D281">
            <v>0</v>
          </cell>
          <cell r="E281">
            <v>0</v>
          </cell>
          <cell r="F281">
            <v>0</v>
          </cell>
          <cell r="G281">
            <v>5.0000000000000001E-3</v>
          </cell>
          <cell r="H281">
            <v>0</v>
          </cell>
          <cell r="I281">
            <v>5.0000000000000001E-3</v>
          </cell>
          <cell r="J281">
            <v>0</v>
          </cell>
        </row>
        <row r="282">
          <cell r="B282">
            <v>2</v>
          </cell>
          <cell r="C282" t="str">
            <v>Guarantee less than 1%</v>
          </cell>
          <cell r="D282">
            <v>0</v>
          </cell>
          <cell r="E282">
            <v>0</v>
          </cell>
          <cell r="F282">
            <v>0</v>
          </cell>
          <cell r="G282">
            <v>7.4999999999999997E-3</v>
          </cell>
          <cell r="H282">
            <v>0</v>
          </cell>
          <cell r="I282">
            <v>7.4999999999999997E-3</v>
          </cell>
          <cell r="J282">
            <v>0</v>
          </cell>
        </row>
        <row r="283">
          <cell r="B283">
            <v>3</v>
          </cell>
          <cell r="C283" t="str">
            <v>Guarantee between 1% and 5%</v>
          </cell>
          <cell r="D283">
            <v>0</v>
          </cell>
          <cell r="E283">
            <v>0</v>
          </cell>
          <cell r="F283">
            <v>0</v>
          </cell>
          <cell r="G283">
            <v>0.01</v>
          </cell>
          <cell r="H283">
            <v>0</v>
          </cell>
          <cell r="I283">
            <v>0.01</v>
          </cell>
          <cell r="J283">
            <v>0</v>
          </cell>
        </row>
        <row r="284">
          <cell r="B284">
            <v>4</v>
          </cell>
          <cell r="C284" t="str">
            <v>Guarantee over 5%</v>
          </cell>
          <cell r="D284">
            <v>0</v>
          </cell>
          <cell r="E284">
            <v>0</v>
          </cell>
          <cell r="F284">
            <v>0</v>
          </cell>
          <cell r="G284">
            <v>0.02</v>
          </cell>
          <cell r="H284">
            <v>0</v>
          </cell>
          <cell r="I284">
            <v>0.02</v>
          </cell>
          <cell r="J284">
            <v>0</v>
          </cell>
        </row>
        <row r="285">
          <cell r="B285">
            <v>5</v>
          </cell>
          <cell r="C285" t="str">
            <v>Total</v>
          </cell>
          <cell r="D285">
            <v>0</v>
          </cell>
          <cell r="E285">
            <v>0</v>
          </cell>
          <cell r="F285">
            <v>0</v>
          </cell>
          <cell r="I285">
            <v>0</v>
          </cell>
          <cell r="J285">
            <v>0</v>
          </cell>
        </row>
        <row r="287">
          <cell r="C287" t="str">
            <v>Annuities</v>
          </cell>
        </row>
        <row r="288">
          <cell r="B288">
            <v>6</v>
          </cell>
          <cell r="C288" t="str">
            <v>Fixed - Immediate</v>
          </cell>
          <cell r="D288">
            <v>0</v>
          </cell>
          <cell r="E288">
            <v>0</v>
          </cell>
          <cell r="F288">
            <v>0</v>
          </cell>
          <cell r="G288">
            <v>7.4999999999999997E-3</v>
          </cell>
          <cell r="H288">
            <v>0</v>
          </cell>
          <cell r="I288">
            <v>7.4999999999999997E-3</v>
          </cell>
          <cell r="J288">
            <v>0</v>
          </cell>
        </row>
        <row r="289">
          <cell r="B289">
            <v>7</v>
          </cell>
          <cell r="C289" t="str">
            <v>Fixed - Deferred - 5 years or less outstanding</v>
          </cell>
          <cell r="D289">
            <v>0</v>
          </cell>
          <cell r="E289">
            <v>0</v>
          </cell>
          <cell r="F289">
            <v>0</v>
          </cell>
          <cell r="G289">
            <v>0.02</v>
          </cell>
          <cell r="H289">
            <v>0</v>
          </cell>
          <cell r="I289">
            <v>0.02</v>
          </cell>
          <cell r="J289">
            <v>0</v>
          </cell>
        </row>
        <row r="290">
          <cell r="B290">
            <v>8</v>
          </cell>
          <cell r="C290" t="str">
            <v>Fixed - Deferred - over 5 years outstanding</v>
          </cell>
          <cell r="D290">
            <v>0</v>
          </cell>
          <cell r="E290">
            <v>0</v>
          </cell>
          <cell r="F290">
            <v>0</v>
          </cell>
          <cell r="G290">
            <v>1.4999999999999999E-2</v>
          </cell>
          <cell r="H290">
            <v>0</v>
          </cell>
          <cell r="I290">
            <v>1.4999999999999999E-2</v>
          </cell>
          <cell r="J290">
            <v>0</v>
          </cell>
        </row>
        <row r="291">
          <cell r="B291">
            <v>9</v>
          </cell>
          <cell r="C291" t="str">
            <v>Variable</v>
          </cell>
          <cell r="D291">
            <v>0</v>
          </cell>
          <cell r="E291">
            <v>0</v>
          </cell>
          <cell r="F291">
            <v>0</v>
          </cell>
          <cell r="G291">
            <v>7.4999999999999997E-3</v>
          </cell>
          <cell r="H291">
            <v>0</v>
          </cell>
          <cell r="I291">
            <v>7.4999999999999997E-3</v>
          </cell>
          <cell r="J291">
            <v>0</v>
          </cell>
        </row>
        <row r="292">
          <cell r="B292">
            <v>10</v>
          </cell>
          <cell r="C292" t="str">
            <v>Total</v>
          </cell>
          <cell r="D292">
            <v>0</v>
          </cell>
          <cell r="E292">
            <v>0</v>
          </cell>
          <cell r="F292">
            <v>0</v>
          </cell>
          <cell r="I292">
            <v>0</v>
          </cell>
          <cell r="J292">
            <v>0</v>
          </cell>
        </row>
        <row r="294">
          <cell r="C294" t="str">
            <v>North American Type Annuities &amp; Pensions</v>
          </cell>
          <cell r="D294" t="str">
            <v>Mkt Val of Fixed Income Securities:</v>
          </cell>
          <cell r="G294" t="str">
            <v>Baseline</v>
          </cell>
          <cell r="I294" t="str">
            <v>Final</v>
          </cell>
          <cell r="J294" t="str">
            <v>Required</v>
          </cell>
        </row>
        <row r="295">
          <cell r="C295" t="str">
            <v>Non-Segregated (General Account) Annuities &amp; Pensions:</v>
          </cell>
          <cell r="D295" t="str">
            <v>Net Reserves</v>
          </cell>
          <cell r="E295" t="str">
            <v>Adjustment</v>
          </cell>
          <cell r="F295" t="str">
            <v xml:space="preserve">Total </v>
          </cell>
          <cell r="G295" t="str">
            <v>Risk Factor</v>
          </cell>
          <cell r="H295" t="str">
            <v>Adjustment</v>
          </cell>
          <cell r="I295" t="str">
            <v>Risk Factor</v>
          </cell>
          <cell r="J295" t="str">
            <v>Capital</v>
          </cell>
        </row>
        <row r="296">
          <cell r="B296">
            <v>11</v>
          </cell>
          <cell r="C296" t="str">
            <v>Not subject to Discretionary Withdrawal</v>
          </cell>
          <cell r="D296">
            <v>0</v>
          </cell>
          <cell r="E296">
            <v>0</v>
          </cell>
          <cell r="F296">
            <v>0</v>
          </cell>
          <cell r="G296">
            <v>7.4999999999999997E-3</v>
          </cell>
          <cell r="H296">
            <v>0</v>
          </cell>
          <cell r="I296">
            <v>7.4999999999999997E-3</v>
          </cell>
          <cell r="J296">
            <v>0</v>
          </cell>
        </row>
        <row r="297">
          <cell r="B297">
            <v>12</v>
          </cell>
          <cell r="C297" t="str">
            <v>Subject to Discretionary W/D with MVA</v>
          </cell>
          <cell r="D297">
            <v>0</v>
          </cell>
          <cell r="E297">
            <v>0</v>
          </cell>
          <cell r="F297">
            <v>0</v>
          </cell>
          <cell r="G297">
            <v>8.9999999999999993E-3</v>
          </cell>
          <cell r="H297">
            <v>0</v>
          </cell>
          <cell r="I297">
            <v>8.9999999999999993E-3</v>
          </cell>
          <cell r="J297">
            <v>0</v>
          </cell>
        </row>
        <row r="298">
          <cell r="B298">
            <v>13</v>
          </cell>
          <cell r="C298" t="str">
            <v>Subject to Discretionary W/D w/ Surrender Chgs from 1% to 3%</v>
          </cell>
          <cell r="D298">
            <v>0</v>
          </cell>
          <cell r="E298">
            <v>0</v>
          </cell>
          <cell r="F298">
            <v>0</v>
          </cell>
          <cell r="G298">
            <v>1.7999999999999999E-2</v>
          </cell>
          <cell r="H298">
            <v>0</v>
          </cell>
          <cell r="I298">
            <v>1.7999999999999999E-2</v>
          </cell>
          <cell r="J298">
            <v>0</v>
          </cell>
        </row>
        <row r="299">
          <cell r="B299">
            <v>14</v>
          </cell>
          <cell r="C299" t="str">
            <v>Subject to Discretionary W/D w/ Surrender Chg &gt;3%</v>
          </cell>
          <cell r="D299">
            <v>0</v>
          </cell>
          <cell r="E299">
            <v>0</v>
          </cell>
          <cell r="F299">
            <v>0</v>
          </cell>
          <cell r="G299">
            <v>1.4999999999999999E-2</v>
          </cell>
          <cell r="H299">
            <v>0</v>
          </cell>
          <cell r="I299">
            <v>1.4999999999999999E-2</v>
          </cell>
          <cell r="J299">
            <v>0</v>
          </cell>
        </row>
        <row r="300">
          <cell r="B300">
            <v>15</v>
          </cell>
          <cell r="C300" t="str">
            <v>Subject to Discretionary W/D w/ NO Surrender Chgs.</v>
          </cell>
          <cell r="D300">
            <v>0</v>
          </cell>
          <cell r="E300">
            <v>0</v>
          </cell>
          <cell r="F300">
            <v>0</v>
          </cell>
          <cell r="G300">
            <v>0.03</v>
          </cell>
          <cell r="H300">
            <v>0</v>
          </cell>
          <cell r="I300">
            <v>0.03</v>
          </cell>
          <cell r="J300">
            <v>0</v>
          </cell>
        </row>
        <row r="301">
          <cell r="B301">
            <v>16</v>
          </cell>
          <cell r="C301" t="str">
            <v>Total</v>
          </cell>
          <cell r="D301">
            <v>0</v>
          </cell>
          <cell r="E301">
            <v>0</v>
          </cell>
          <cell r="F301">
            <v>0</v>
          </cell>
          <cell r="I301">
            <v>0</v>
          </cell>
          <cell r="J301">
            <v>0</v>
          </cell>
        </row>
        <row r="303">
          <cell r="C303" t="str">
            <v>Segregated (Separate Account) Annuities &amp; Pensions:</v>
          </cell>
        </row>
        <row r="304">
          <cell r="B304">
            <v>17</v>
          </cell>
          <cell r="C304" t="str">
            <v>Not subject to Discretionary Withdrawal</v>
          </cell>
          <cell r="D304">
            <v>0</v>
          </cell>
          <cell r="E304">
            <v>0</v>
          </cell>
          <cell r="F304">
            <v>0</v>
          </cell>
          <cell r="G304">
            <v>7.4999999999999997E-3</v>
          </cell>
          <cell r="H304">
            <v>0</v>
          </cell>
          <cell r="I304">
            <v>7.4999999999999997E-3</v>
          </cell>
          <cell r="J304">
            <v>0</v>
          </cell>
        </row>
        <row r="305">
          <cell r="B305">
            <v>18</v>
          </cell>
          <cell r="C305" t="str">
            <v>Subject to Discretionary W/D with MVA</v>
          </cell>
          <cell r="D305">
            <v>0</v>
          </cell>
          <cell r="E305">
            <v>0</v>
          </cell>
          <cell r="F305">
            <v>0</v>
          </cell>
          <cell r="G305">
            <v>8.9999999999999993E-3</v>
          </cell>
          <cell r="H305">
            <v>0</v>
          </cell>
          <cell r="I305">
            <v>8.9999999999999993E-3</v>
          </cell>
          <cell r="J305">
            <v>0</v>
          </cell>
        </row>
        <row r="306">
          <cell r="B306">
            <v>19</v>
          </cell>
          <cell r="C306" t="str">
            <v>Subject to Discretionary W/D w/ Surrender Chgs from 1% to 3%</v>
          </cell>
          <cell r="D306">
            <v>0</v>
          </cell>
          <cell r="E306">
            <v>0</v>
          </cell>
          <cell r="F306">
            <v>0</v>
          </cell>
          <cell r="G306">
            <v>1.7999999999999999E-2</v>
          </cell>
          <cell r="H306">
            <v>0</v>
          </cell>
          <cell r="I306">
            <v>1.7999999999999999E-2</v>
          </cell>
          <cell r="J306">
            <v>0</v>
          </cell>
        </row>
        <row r="307">
          <cell r="B307">
            <v>20</v>
          </cell>
          <cell r="C307" t="str">
            <v>Subject to Discretionary W/D w/ Surrender Chg &gt;3%</v>
          </cell>
          <cell r="D307">
            <v>0</v>
          </cell>
          <cell r="E307">
            <v>0</v>
          </cell>
          <cell r="F307">
            <v>0</v>
          </cell>
          <cell r="G307">
            <v>1.4999999999999999E-2</v>
          </cell>
          <cell r="H307">
            <v>0</v>
          </cell>
          <cell r="I307">
            <v>1.4999999999999999E-2</v>
          </cell>
          <cell r="J307">
            <v>0</v>
          </cell>
        </row>
        <row r="308">
          <cell r="B308">
            <v>21</v>
          </cell>
          <cell r="C308" t="str">
            <v>Subject to Discretionary W/D w/ NO Surrender Chgs.</v>
          </cell>
          <cell r="D308">
            <v>0</v>
          </cell>
          <cell r="E308">
            <v>0</v>
          </cell>
          <cell r="F308">
            <v>0</v>
          </cell>
          <cell r="G308">
            <v>0.03</v>
          </cell>
          <cell r="H308">
            <v>0</v>
          </cell>
          <cell r="I308">
            <v>0.03</v>
          </cell>
          <cell r="J308">
            <v>0</v>
          </cell>
        </row>
        <row r="309">
          <cell r="B309">
            <v>22</v>
          </cell>
          <cell r="C309" t="str">
            <v>NO Interest Rate Guarantees</v>
          </cell>
          <cell r="D309">
            <v>0</v>
          </cell>
          <cell r="E309">
            <v>0</v>
          </cell>
          <cell r="F309">
            <v>0</v>
          </cell>
          <cell r="G309">
            <v>0</v>
          </cell>
          <cell r="H309">
            <v>0</v>
          </cell>
          <cell r="I309">
            <v>0</v>
          </cell>
          <cell r="J309">
            <v>0</v>
          </cell>
        </row>
        <row r="310">
          <cell r="B310">
            <v>23</v>
          </cell>
          <cell r="C310" t="str">
            <v>Total</v>
          </cell>
          <cell r="D310">
            <v>0</v>
          </cell>
          <cell r="E310">
            <v>0</v>
          </cell>
          <cell r="F310">
            <v>0</v>
          </cell>
          <cell r="I310">
            <v>0</v>
          </cell>
          <cell r="J310">
            <v>0</v>
          </cell>
        </row>
        <row r="312">
          <cell r="D312" t="str">
            <v>Mkt Val of Fixed Income Securities:</v>
          </cell>
          <cell r="G312" t="str">
            <v>Baseline</v>
          </cell>
          <cell r="I312" t="str">
            <v>Final</v>
          </cell>
          <cell r="J312" t="str">
            <v>Required</v>
          </cell>
        </row>
        <row r="313">
          <cell r="C313" t="str">
            <v>Protection Products</v>
          </cell>
          <cell r="D313" t="str">
            <v>Net Reserves</v>
          </cell>
          <cell r="E313" t="str">
            <v>Adjustment</v>
          </cell>
          <cell r="F313" t="str">
            <v xml:space="preserve">Total </v>
          </cell>
          <cell r="G313" t="str">
            <v>Risk Factor</v>
          </cell>
          <cell r="H313" t="str">
            <v>Adjustment</v>
          </cell>
          <cell r="I313" t="str">
            <v>Risk Factor</v>
          </cell>
          <cell r="J313" t="str">
            <v>Capital</v>
          </cell>
        </row>
        <row r="314">
          <cell r="B314">
            <v>24</v>
          </cell>
          <cell r="C314" t="str">
            <v>Life Insurance</v>
          </cell>
          <cell r="D314">
            <v>0</v>
          </cell>
          <cell r="E314">
            <v>0</v>
          </cell>
          <cell r="F314">
            <v>0</v>
          </cell>
          <cell r="G314">
            <v>5.0000000000000001E-3</v>
          </cell>
          <cell r="H314">
            <v>0</v>
          </cell>
          <cell r="I314">
            <v>5.0000000000000001E-3</v>
          </cell>
          <cell r="J314">
            <v>0</v>
          </cell>
        </row>
        <row r="315">
          <cell r="B315">
            <v>26</v>
          </cell>
          <cell r="C315" t="str">
            <v>Policy Loans</v>
          </cell>
          <cell r="D315">
            <v>0</v>
          </cell>
          <cell r="E315">
            <v>0</v>
          </cell>
          <cell r="F315">
            <v>0</v>
          </cell>
          <cell r="G315">
            <v>5.0000000000000001E-3</v>
          </cell>
          <cell r="H315">
            <v>0</v>
          </cell>
          <cell r="I315">
            <v>5.0000000000000001E-3</v>
          </cell>
          <cell r="J315">
            <v>0</v>
          </cell>
        </row>
        <row r="316">
          <cell r="B316">
            <v>27</v>
          </cell>
          <cell r="C316" t="str">
            <v>Total</v>
          </cell>
          <cell r="D316">
            <v>0</v>
          </cell>
          <cell r="E316">
            <v>0</v>
          </cell>
          <cell r="F316">
            <v>0</v>
          </cell>
          <cell r="I316">
            <v>0</v>
          </cell>
          <cell r="J316">
            <v>0</v>
          </cell>
        </row>
        <row r="318">
          <cell r="I318" t="str">
            <v xml:space="preserve">PML </v>
          </cell>
          <cell r="J318" t="str">
            <v>Adjusted</v>
          </cell>
        </row>
        <row r="319">
          <cell r="C319" t="str">
            <v>Property/Casualty Interest Rate Risk</v>
          </cell>
          <cell r="D319" t="str">
            <v>Estimated</v>
          </cell>
          <cell r="E319" t="str">
            <v xml:space="preserve">Market   </v>
          </cell>
          <cell r="H319" t="str">
            <v>Required</v>
          </cell>
          <cell r="I319" t="str">
            <v>to Liquid</v>
          </cell>
          <cell r="J319" t="str">
            <v>Required</v>
          </cell>
        </row>
        <row r="320">
          <cell r="C320" t="str">
            <v>Fixed Income Security</v>
          </cell>
          <cell r="D320" t="str">
            <v>Duration</v>
          </cell>
          <cell r="E320" t="str">
            <v xml:space="preserve">  Value   </v>
          </cell>
          <cell r="F320" t="str">
            <v>Adjustment</v>
          </cell>
          <cell r="G320" t="str">
            <v xml:space="preserve">Total  </v>
          </cell>
          <cell r="H320" t="str">
            <v>Capital (A)</v>
          </cell>
          <cell r="I320" t="str">
            <v>Assets</v>
          </cell>
          <cell r="J320" t="str">
            <v>Capital (B)</v>
          </cell>
        </row>
        <row r="321">
          <cell r="B321">
            <v>28</v>
          </cell>
          <cell r="C321" t="str">
            <v>Bonds</v>
          </cell>
          <cell r="D321">
            <v>5</v>
          </cell>
          <cell r="E321">
            <v>0</v>
          </cell>
          <cell r="F321">
            <v>0</v>
          </cell>
          <cell r="G321">
            <v>0</v>
          </cell>
          <cell r="H321">
            <v>0</v>
          </cell>
          <cell r="I321">
            <v>0</v>
          </cell>
          <cell r="J321">
            <v>0</v>
          </cell>
        </row>
        <row r="322">
          <cell r="B322">
            <v>29</v>
          </cell>
          <cell r="C322" t="str">
            <v>Preferred Stocks</v>
          </cell>
          <cell r="D322">
            <v>10</v>
          </cell>
          <cell r="E322">
            <v>0</v>
          </cell>
          <cell r="F322">
            <v>0</v>
          </cell>
          <cell r="G322">
            <v>0</v>
          </cell>
          <cell r="H322">
            <v>0</v>
          </cell>
          <cell r="I322">
            <v>0</v>
          </cell>
          <cell r="J322">
            <v>0</v>
          </cell>
        </row>
        <row r="323">
          <cell r="B323">
            <v>30</v>
          </cell>
          <cell r="C323" t="str">
            <v>Mortgage Loans</v>
          </cell>
          <cell r="D323">
            <v>7</v>
          </cell>
          <cell r="E323">
            <v>0</v>
          </cell>
          <cell r="F323">
            <v>0</v>
          </cell>
          <cell r="G323">
            <v>0</v>
          </cell>
          <cell r="H323">
            <v>0</v>
          </cell>
          <cell r="I323">
            <v>0</v>
          </cell>
          <cell r="J323">
            <v>0</v>
          </cell>
        </row>
        <row r="324">
          <cell r="B324">
            <v>31</v>
          </cell>
          <cell r="C324" t="str">
            <v>Total</v>
          </cell>
          <cell r="E324">
            <v>0</v>
          </cell>
          <cell r="F324">
            <v>0</v>
          </cell>
          <cell r="G324">
            <v>0</v>
          </cell>
          <cell r="H324">
            <v>0</v>
          </cell>
          <cell r="J324">
            <v>0</v>
          </cell>
        </row>
        <row r="326">
          <cell r="B326">
            <v>32</v>
          </cell>
          <cell r="C326" t="str">
            <v>Total Indicated Interest Rate Risk Required Capital</v>
          </cell>
          <cell r="J326">
            <v>0</v>
          </cell>
        </row>
        <row r="328">
          <cell r="B328">
            <v>33</v>
          </cell>
          <cell r="C328" t="str">
            <v>Adjustment to Required Capital</v>
          </cell>
          <cell r="J328">
            <v>0</v>
          </cell>
        </row>
        <row r="330">
          <cell r="B330">
            <v>34</v>
          </cell>
          <cell r="C330" t="str">
            <v>Total Interest Rate Risk Required Capital (Selected)</v>
          </cell>
          <cell r="J330">
            <v>0</v>
          </cell>
          <cell r="K330" t="str">
            <v xml:space="preserve"> =(B3)</v>
          </cell>
        </row>
        <row r="332">
          <cell r="B332">
            <v>35</v>
          </cell>
          <cell r="C332" t="str">
            <v>Catastrophe Gross PML</v>
          </cell>
          <cell r="D332">
            <v>0</v>
          </cell>
          <cell r="E332" t="str">
            <v>standard</v>
          </cell>
          <cell r="F332" t="str">
            <v>1st event is 1/250 EQ</v>
          </cell>
        </row>
        <row r="333">
          <cell r="B333">
            <v>36</v>
          </cell>
          <cell r="C333" t="str">
            <v>Available Fixed Income Assets</v>
          </cell>
          <cell r="D333">
            <v>0</v>
          </cell>
        </row>
        <row r="334">
          <cell r="B334">
            <v>37</v>
          </cell>
          <cell r="C334" t="str">
            <v>Available Liquid Assets</v>
          </cell>
          <cell r="D334">
            <v>0</v>
          </cell>
        </row>
        <row r="335">
          <cell r="B335">
            <v>38</v>
          </cell>
          <cell r="C335" t="str">
            <v>Percentage</v>
          </cell>
          <cell r="D335">
            <v>0</v>
          </cell>
        </row>
        <row r="337">
          <cell r="C337" t="str">
            <v>Notes:</v>
          </cell>
        </row>
        <row r="338">
          <cell r="B338">
            <v>39</v>
          </cell>
          <cell r="C338" t="str">
            <v>(A) - Reflects the following increase in interest rates…………………………..</v>
          </cell>
          <cell r="D338">
            <v>1.2E-2</v>
          </cell>
        </row>
        <row r="339">
          <cell r="B339">
            <v>40</v>
          </cell>
          <cell r="C339" t="str">
            <v>(B) - Adjusted for Gross PML as percent of liquid assets</v>
          </cell>
        </row>
        <row r="538">
          <cell r="B538" t="str">
            <v>Company:</v>
          </cell>
          <cell r="C538" t="str">
            <v>XYZ Sample</v>
          </cell>
          <cell r="E538" t="str">
            <v>Currency:</v>
          </cell>
          <cell r="F538" t="str">
            <v>US Dollars</v>
          </cell>
          <cell r="AE538" t="str">
            <v>Company:</v>
          </cell>
          <cell r="AF538" t="str">
            <v>XYZ Sample</v>
          </cell>
          <cell r="AM538" t="str">
            <v>Currency:</v>
          </cell>
          <cell r="AO538" t="str">
            <v>US Dollars</v>
          </cell>
          <cell r="AU538" t="str">
            <v>Summary Exhibit 3</v>
          </cell>
        </row>
        <row r="539">
          <cell r="B539" t="str">
            <v>AMB #:</v>
          </cell>
          <cell r="C539" t="str">
            <v>99999</v>
          </cell>
          <cell r="E539" t="str">
            <v>Denomination:</v>
          </cell>
          <cell r="F539" t="str">
            <v>(000)s</v>
          </cell>
          <cell r="K539" t="str">
            <v xml:space="preserve">Page 3 </v>
          </cell>
          <cell r="AE539" t="str">
            <v>AMB #:</v>
          </cell>
          <cell r="AF539" t="str">
            <v>99999</v>
          </cell>
          <cell r="AM539" t="str">
            <v>Denomination:</v>
          </cell>
          <cell r="AO539" t="str">
            <v>(000)s</v>
          </cell>
        </row>
        <row r="540">
          <cell r="B540" t="str">
            <v>Analyst:</v>
          </cell>
          <cell r="C540" t="str">
            <v xml:space="preserve"> </v>
          </cell>
          <cell r="AE540" t="str">
            <v>Analyst:</v>
          </cell>
          <cell r="AF540" t="str">
            <v xml:space="preserve"> </v>
          </cell>
        </row>
        <row r="541">
          <cell r="E541" t="str">
            <v>INTEREST RATE RISK</v>
          </cell>
          <cell r="AE541" t="str">
            <v>analysis type = standard</v>
          </cell>
          <cell r="AN541" t="str">
            <v>INTEREST RATE RISK</v>
          </cell>
        </row>
        <row r="542">
          <cell r="D542" t="str">
            <v>1 yr or less</v>
          </cell>
          <cell r="E542">
            <v>39813</v>
          </cell>
        </row>
        <row r="543">
          <cell r="C543" t="str">
            <v>European Type Endowments &amp; Annuities</v>
          </cell>
          <cell r="D543" t="str">
            <v>Mkt Val of Fixed Income Securities:</v>
          </cell>
          <cell r="G543" t="str">
            <v>Baseline</v>
          </cell>
          <cell r="I543" t="str">
            <v>Final</v>
          </cell>
          <cell r="J543" t="str">
            <v>Required</v>
          </cell>
          <cell r="AF543" t="str">
            <v>European Type Endowments &amp; Annuities</v>
          </cell>
          <cell r="AG543" t="str">
            <v>Market Value of Fixed Income Securities allocated to Product</v>
          </cell>
          <cell r="AM543" t="str">
            <v>Risk Factor</v>
          </cell>
          <cell r="AS543" t="str">
            <v>Indicated Required Capital</v>
          </cell>
        </row>
        <row r="544">
          <cell r="C544" t="str">
            <v>Endowments</v>
          </cell>
          <cell r="D544" t="str">
            <v>Net Reserves</v>
          </cell>
          <cell r="E544" t="str">
            <v>Adjustment</v>
          </cell>
          <cell r="F544" t="str">
            <v xml:space="preserve">Total </v>
          </cell>
          <cell r="G544" t="str">
            <v>Risk Factor</v>
          </cell>
          <cell r="H544" t="str">
            <v>Adjustment</v>
          </cell>
          <cell r="I544" t="str">
            <v>Risk Factor</v>
          </cell>
          <cell r="J544" t="str">
            <v>Capital</v>
          </cell>
          <cell r="K544" t="str">
            <v>Explanation  of Adjustments</v>
          </cell>
          <cell r="AF544" t="str">
            <v>Endowments</v>
          </cell>
          <cell r="AG544">
            <v>39813</v>
          </cell>
          <cell r="AH544">
            <v>40178</v>
          </cell>
          <cell r="AI544">
            <v>40543</v>
          </cell>
          <cell r="AJ544">
            <v>40908</v>
          </cell>
          <cell r="AK544">
            <v>41274</v>
          </cell>
          <cell r="AM544">
            <v>39813</v>
          </cell>
          <cell r="AN544">
            <v>40178</v>
          </cell>
          <cell r="AO544">
            <v>40543</v>
          </cell>
          <cell r="AP544">
            <v>40908</v>
          </cell>
          <cell r="AQ544">
            <v>41274</v>
          </cell>
          <cell r="AS544">
            <v>39813</v>
          </cell>
          <cell r="AT544">
            <v>40178</v>
          </cell>
          <cell r="AU544">
            <v>40543</v>
          </cell>
          <cell r="AV544">
            <v>40908</v>
          </cell>
        </row>
        <row r="545">
          <cell r="B545">
            <v>1</v>
          </cell>
          <cell r="C545" t="str">
            <v>Unit Linked - Not Guaranteed</v>
          </cell>
          <cell r="D545">
            <v>0</v>
          </cell>
          <cell r="E545">
            <v>0</v>
          </cell>
          <cell r="F545">
            <v>0</v>
          </cell>
          <cell r="G545">
            <v>5.0000000000000001E-3</v>
          </cell>
          <cell r="H545">
            <v>0</v>
          </cell>
          <cell r="I545">
            <v>5.0000000000000001E-3</v>
          </cell>
          <cell r="J545">
            <v>0</v>
          </cell>
          <cell r="K545" t="str">
            <v xml:space="preserve"> </v>
          </cell>
          <cell r="AE545">
            <v>1</v>
          </cell>
          <cell r="AF545" t="str">
            <v>Unit Linked - Not Guaranteed</v>
          </cell>
          <cell r="AG545">
            <v>0</v>
          </cell>
          <cell r="AH545">
            <v>0</v>
          </cell>
          <cell r="AI545">
            <v>0</v>
          </cell>
          <cell r="AJ545">
            <v>0</v>
          </cell>
          <cell r="AK545">
            <v>0</v>
          </cell>
          <cell r="AM545">
            <v>5.0000000000000001E-3</v>
          </cell>
          <cell r="AN545">
            <v>5.0000000000000001E-3</v>
          </cell>
          <cell r="AO545">
            <v>5.0000000000000001E-3</v>
          </cell>
          <cell r="AP545">
            <v>5.0000000000000001E-3</v>
          </cell>
          <cell r="AQ545">
            <v>5.0000000000000001E-3</v>
          </cell>
          <cell r="AS545">
            <v>0</v>
          </cell>
          <cell r="AT545">
            <v>0</v>
          </cell>
          <cell r="AU545">
            <v>0</v>
          </cell>
          <cell r="AV545">
            <v>0</v>
          </cell>
        </row>
        <row r="546">
          <cell r="B546">
            <v>2</v>
          </cell>
          <cell r="C546" t="str">
            <v>Guarantee less than 1%</v>
          </cell>
          <cell r="D546">
            <v>0</v>
          </cell>
          <cell r="E546">
            <v>0</v>
          </cell>
          <cell r="F546">
            <v>0</v>
          </cell>
          <cell r="G546">
            <v>7.4999999999999997E-3</v>
          </cell>
          <cell r="H546">
            <v>0</v>
          </cell>
          <cell r="I546">
            <v>7.4999999999999997E-3</v>
          </cell>
          <cell r="J546">
            <v>0</v>
          </cell>
          <cell r="K546" t="str">
            <v xml:space="preserve"> </v>
          </cell>
          <cell r="AE546">
            <v>2</v>
          </cell>
          <cell r="AF546" t="str">
            <v>Guarantee less than 1%</v>
          </cell>
          <cell r="AG546">
            <v>0</v>
          </cell>
          <cell r="AH546">
            <v>0</v>
          </cell>
          <cell r="AI546">
            <v>0</v>
          </cell>
          <cell r="AJ546">
            <v>0</v>
          </cell>
          <cell r="AK546">
            <v>0</v>
          </cell>
          <cell r="AM546">
            <v>7.4999999999999997E-3</v>
          </cell>
          <cell r="AN546">
            <v>7.4999999999999997E-3</v>
          </cell>
          <cell r="AO546">
            <v>7.4999999999999997E-3</v>
          </cell>
          <cell r="AP546">
            <v>7.4999999999999997E-3</v>
          </cell>
          <cell r="AQ546">
            <v>7.4999999999999997E-3</v>
          </cell>
          <cell r="AS546">
            <v>0</v>
          </cell>
          <cell r="AT546">
            <v>0</v>
          </cell>
          <cell r="AU546">
            <v>0</v>
          </cell>
          <cell r="AV546">
            <v>0</v>
          </cell>
        </row>
        <row r="547">
          <cell r="B547">
            <v>3</v>
          </cell>
          <cell r="C547" t="str">
            <v>Guarantee between 1% and 5%</v>
          </cell>
          <cell r="D547">
            <v>0</v>
          </cell>
          <cell r="E547">
            <v>0</v>
          </cell>
          <cell r="F547">
            <v>0</v>
          </cell>
          <cell r="G547">
            <v>0.01</v>
          </cell>
          <cell r="H547">
            <v>0</v>
          </cell>
          <cell r="I547">
            <v>0.01</v>
          </cell>
          <cell r="J547">
            <v>0</v>
          </cell>
          <cell r="K547" t="str">
            <v xml:space="preserve"> </v>
          </cell>
          <cell r="AE547">
            <v>3</v>
          </cell>
          <cell r="AF547" t="str">
            <v>Guarantee between 1% and 5%</v>
          </cell>
          <cell r="AG547">
            <v>0</v>
          </cell>
          <cell r="AH547">
            <v>0</v>
          </cell>
          <cell r="AI547">
            <v>0</v>
          </cell>
          <cell r="AJ547">
            <v>0</v>
          </cell>
          <cell r="AK547">
            <v>0</v>
          </cell>
          <cell r="AM547">
            <v>0.01</v>
          </cell>
          <cell r="AN547">
            <v>0.01</v>
          </cell>
          <cell r="AO547">
            <v>0.01</v>
          </cell>
          <cell r="AP547">
            <v>0.01</v>
          </cell>
          <cell r="AQ547">
            <v>0.01</v>
          </cell>
          <cell r="AS547">
            <v>0</v>
          </cell>
          <cell r="AT547">
            <v>0</v>
          </cell>
          <cell r="AU547">
            <v>0</v>
          </cell>
          <cell r="AV547">
            <v>0</v>
          </cell>
        </row>
        <row r="548">
          <cell r="B548">
            <v>4</v>
          </cell>
          <cell r="C548" t="str">
            <v>Guarantee over 5%</v>
          </cell>
          <cell r="D548">
            <v>0</v>
          </cell>
          <cell r="E548">
            <v>0</v>
          </cell>
          <cell r="F548">
            <v>0</v>
          </cell>
          <cell r="G548">
            <v>0.02</v>
          </cell>
          <cell r="H548">
            <v>0</v>
          </cell>
          <cell r="I548">
            <v>0.02</v>
          </cell>
          <cell r="J548">
            <v>0</v>
          </cell>
          <cell r="K548" t="str">
            <v xml:space="preserve"> </v>
          </cell>
          <cell r="AE548">
            <v>4</v>
          </cell>
          <cell r="AF548" t="str">
            <v>Guarantee over 5%</v>
          </cell>
          <cell r="AG548">
            <v>0</v>
          </cell>
          <cell r="AH548">
            <v>0</v>
          </cell>
          <cell r="AI548">
            <v>0</v>
          </cell>
          <cell r="AJ548">
            <v>0</v>
          </cell>
          <cell r="AK548">
            <v>0</v>
          </cell>
          <cell r="AM548">
            <v>0.02</v>
          </cell>
          <cell r="AN548">
            <v>0.02</v>
          </cell>
          <cell r="AO548">
            <v>0.02</v>
          </cell>
          <cell r="AP548">
            <v>0.02</v>
          </cell>
          <cell r="AQ548">
            <v>0.02</v>
          </cell>
          <cell r="AS548">
            <v>0</v>
          </cell>
          <cell r="AT548">
            <v>0</v>
          </cell>
          <cell r="AU548">
            <v>0</v>
          </cell>
          <cell r="AV548">
            <v>0</v>
          </cell>
        </row>
        <row r="549">
          <cell r="B549">
            <v>5</v>
          </cell>
          <cell r="C549" t="str">
            <v>Total</v>
          </cell>
          <cell r="D549">
            <v>0</v>
          </cell>
          <cell r="E549">
            <v>0</v>
          </cell>
          <cell r="F549">
            <v>0</v>
          </cell>
          <cell r="I549">
            <v>0</v>
          </cell>
          <cell r="J549">
            <v>0</v>
          </cell>
          <cell r="AE549">
            <v>5</v>
          </cell>
          <cell r="AF549" t="str">
            <v>Total</v>
          </cell>
          <cell r="AG549">
            <v>0</v>
          </cell>
          <cell r="AH549">
            <v>0</v>
          </cell>
          <cell r="AI549">
            <v>0</v>
          </cell>
          <cell r="AJ549">
            <v>0</v>
          </cell>
          <cell r="AK549">
            <v>0</v>
          </cell>
          <cell r="AM549">
            <v>0</v>
          </cell>
          <cell r="AN549">
            <v>0</v>
          </cell>
          <cell r="AO549">
            <v>0</v>
          </cell>
          <cell r="AP549">
            <v>0</v>
          </cell>
          <cell r="AQ549">
            <v>0</v>
          </cell>
          <cell r="AS549">
            <v>0</v>
          </cell>
          <cell r="AT549">
            <v>0</v>
          </cell>
          <cell r="AU549">
            <v>0</v>
          </cell>
          <cell r="AV549">
            <v>0</v>
          </cell>
        </row>
        <row r="551">
          <cell r="C551" t="str">
            <v>Annuities</v>
          </cell>
          <cell r="AF551" t="str">
            <v>Annuities</v>
          </cell>
        </row>
        <row r="552">
          <cell r="B552">
            <v>6</v>
          </cell>
          <cell r="C552" t="str">
            <v>Fixed - Immediate</v>
          </cell>
          <cell r="D552">
            <v>0</v>
          </cell>
          <cell r="E552">
            <v>0</v>
          </cell>
          <cell r="F552">
            <v>0</v>
          </cell>
          <cell r="G552">
            <v>7.4999999999999997E-3</v>
          </cell>
          <cell r="H552">
            <v>0</v>
          </cell>
          <cell r="I552">
            <v>7.4999999999999997E-3</v>
          </cell>
          <cell r="J552">
            <v>0</v>
          </cell>
          <cell r="K552" t="str">
            <v xml:space="preserve"> </v>
          </cell>
          <cell r="AE552">
            <v>6</v>
          </cell>
          <cell r="AF552" t="str">
            <v>Fixed - Immediate</v>
          </cell>
          <cell r="AG552">
            <v>0</v>
          </cell>
          <cell r="AH552">
            <v>0</v>
          </cell>
          <cell r="AI552">
            <v>0</v>
          </cell>
          <cell r="AJ552">
            <v>0</v>
          </cell>
          <cell r="AK552">
            <v>0</v>
          </cell>
          <cell r="AM552">
            <v>7.4999999999999997E-3</v>
          </cell>
          <cell r="AN552">
            <v>7.4999999999999997E-3</v>
          </cell>
          <cell r="AO552">
            <v>7.4999999999999997E-3</v>
          </cell>
          <cell r="AP552">
            <v>7.4999999999999997E-3</v>
          </cell>
          <cell r="AQ552">
            <v>7.4999999999999997E-3</v>
          </cell>
          <cell r="AS552">
            <v>0</v>
          </cell>
          <cell r="AT552">
            <v>0</v>
          </cell>
          <cell r="AU552">
            <v>0</v>
          </cell>
          <cell r="AV552">
            <v>0</v>
          </cell>
        </row>
        <row r="553">
          <cell r="B553">
            <v>7</v>
          </cell>
          <cell r="C553" t="str">
            <v>Fixed - Deferred - 5 years or less outstanding</v>
          </cell>
          <cell r="D553">
            <v>0</v>
          </cell>
          <cell r="E553">
            <v>0</v>
          </cell>
          <cell r="F553">
            <v>0</v>
          </cell>
          <cell r="G553">
            <v>0.02</v>
          </cell>
          <cell r="H553">
            <v>0</v>
          </cell>
          <cell r="I553">
            <v>0.02</v>
          </cell>
          <cell r="J553">
            <v>0</v>
          </cell>
          <cell r="K553" t="str">
            <v xml:space="preserve"> </v>
          </cell>
          <cell r="AE553">
            <v>7</v>
          </cell>
          <cell r="AF553" t="str">
            <v>Fixed - Deferred - 5 years or less outstanding</v>
          </cell>
          <cell r="AG553">
            <v>0</v>
          </cell>
          <cell r="AH553">
            <v>0</v>
          </cell>
          <cell r="AI553">
            <v>0</v>
          </cell>
          <cell r="AJ553">
            <v>0</v>
          </cell>
          <cell r="AK553">
            <v>0</v>
          </cell>
          <cell r="AM553">
            <v>0.02</v>
          </cell>
          <cell r="AN553">
            <v>0.02</v>
          </cell>
          <cell r="AO553">
            <v>0.02</v>
          </cell>
          <cell r="AP553">
            <v>0.02</v>
          </cell>
          <cell r="AQ553">
            <v>0.02</v>
          </cell>
          <cell r="AS553">
            <v>0</v>
          </cell>
          <cell r="AT553">
            <v>0</v>
          </cell>
          <cell r="AU553">
            <v>0</v>
          </cell>
          <cell r="AV553">
            <v>0</v>
          </cell>
        </row>
        <row r="554">
          <cell r="B554">
            <v>8</v>
          </cell>
          <cell r="C554" t="str">
            <v>Fixed - Deferred - over 5 years outstanding</v>
          </cell>
          <cell r="D554">
            <v>0</v>
          </cell>
          <cell r="E554">
            <v>0</v>
          </cell>
          <cell r="F554">
            <v>0</v>
          </cell>
          <cell r="G554">
            <v>1.4999999999999999E-2</v>
          </cell>
          <cell r="H554">
            <v>0</v>
          </cell>
          <cell r="I554">
            <v>1.4999999999999999E-2</v>
          </cell>
          <cell r="J554">
            <v>0</v>
          </cell>
          <cell r="K554" t="str">
            <v xml:space="preserve"> </v>
          </cell>
          <cell r="AE554">
            <v>8</v>
          </cell>
          <cell r="AF554" t="str">
            <v>Fixed - Deferred - over 5 years outstanding</v>
          </cell>
          <cell r="AG554">
            <v>0</v>
          </cell>
          <cell r="AH554">
            <v>0</v>
          </cell>
          <cell r="AI554">
            <v>0</v>
          </cell>
          <cell r="AJ554">
            <v>0</v>
          </cell>
          <cell r="AK554">
            <v>0</v>
          </cell>
          <cell r="AM554">
            <v>1.4999999999999999E-2</v>
          </cell>
          <cell r="AN554">
            <v>1.4999999999999999E-2</v>
          </cell>
          <cell r="AO554">
            <v>1.4999999999999999E-2</v>
          </cell>
          <cell r="AP554">
            <v>1.4999999999999999E-2</v>
          </cell>
          <cell r="AQ554">
            <v>1.4999999999999999E-2</v>
          </cell>
          <cell r="AS554">
            <v>0</v>
          </cell>
          <cell r="AT554">
            <v>0</v>
          </cell>
          <cell r="AU554">
            <v>0</v>
          </cell>
          <cell r="AV554">
            <v>0</v>
          </cell>
        </row>
        <row r="555">
          <cell r="B555">
            <v>9</v>
          </cell>
          <cell r="C555" t="str">
            <v>Variable</v>
          </cell>
          <cell r="D555">
            <v>0</v>
          </cell>
          <cell r="E555">
            <v>0</v>
          </cell>
          <cell r="F555">
            <v>0</v>
          </cell>
          <cell r="G555">
            <v>7.4999999999999997E-3</v>
          </cell>
          <cell r="H555">
            <v>0</v>
          </cell>
          <cell r="I555">
            <v>7.4999999999999997E-3</v>
          </cell>
          <cell r="J555">
            <v>0</v>
          </cell>
          <cell r="K555" t="str">
            <v xml:space="preserve"> </v>
          </cell>
          <cell r="AE555">
            <v>9</v>
          </cell>
          <cell r="AF555" t="str">
            <v>Variable</v>
          </cell>
          <cell r="AG555">
            <v>0</v>
          </cell>
          <cell r="AH555">
            <v>0</v>
          </cell>
          <cell r="AI555">
            <v>0</v>
          </cell>
          <cell r="AJ555">
            <v>0</v>
          </cell>
          <cell r="AK555">
            <v>0</v>
          </cell>
          <cell r="AM555">
            <v>7.4999999999999997E-3</v>
          </cell>
          <cell r="AN555">
            <v>7.4999999999999997E-3</v>
          </cell>
          <cell r="AO555">
            <v>7.4999999999999997E-3</v>
          </cell>
          <cell r="AP555">
            <v>7.4999999999999997E-3</v>
          </cell>
          <cell r="AQ555">
            <v>7.4999999999999997E-3</v>
          </cell>
          <cell r="AS555">
            <v>0</v>
          </cell>
          <cell r="AT555">
            <v>0</v>
          </cell>
          <cell r="AU555">
            <v>0</v>
          </cell>
          <cell r="AV555">
            <v>0</v>
          </cell>
        </row>
        <row r="556">
          <cell r="B556">
            <v>10</v>
          </cell>
          <cell r="C556" t="str">
            <v>Total</v>
          </cell>
          <cell r="D556">
            <v>0</v>
          </cell>
          <cell r="E556">
            <v>0</v>
          </cell>
          <cell r="F556">
            <v>0</v>
          </cell>
          <cell r="I556">
            <v>0</v>
          </cell>
          <cell r="J556">
            <v>0</v>
          </cell>
          <cell r="AE556">
            <v>10</v>
          </cell>
          <cell r="AF556" t="str">
            <v>Total</v>
          </cell>
          <cell r="AG556">
            <v>0</v>
          </cell>
          <cell r="AH556">
            <v>0</v>
          </cell>
          <cell r="AI556">
            <v>0</v>
          </cell>
          <cell r="AJ556">
            <v>0</v>
          </cell>
          <cell r="AK556">
            <v>0</v>
          </cell>
          <cell r="AM556">
            <v>0</v>
          </cell>
          <cell r="AN556">
            <v>0</v>
          </cell>
          <cell r="AO556">
            <v>0</v>
          </cell>
          <cell r="AP556">
            <v>0</v>
          </cell>
          <cell r="AQ556">
            <v>0</v>
          </cell>
          <cell r="AS556">
            <v>0</v>
          </cell>
          <cell r="AT556">
            <v>0</v>
          </cell>
          <cell r="AU556">
            <v>0</v>
          </cell>
          <cell r="AV556">
            <v>0</v>
          </cell>
        </row>
        <row r="558">
          <cell r="C558" t="str">
            <v>North American Type Annuities &amp; Pensions</v>
          </cell>
          <cell r="D558" t="str">
            <v>Mkt Val of Fixed Income Securities:</v>
          </cell>
          <cell r="G558" t="str">
            <v>Baseline</v>
          </cell>
          <cell r="I558" t="str">
            <v>Final</v>
          </cell>
          <cell r="J558" t="str">
            <v>Required</v>
          </cell>
          <cell r="AF558" t="str">
            <v>North American Type Annuities &amp; Pensions</v>
          </cell>
        </row>
        <row r="559">
          <cell r="C559" t="str">
            <v>Non-Segregated (General Account) Annuities &amp; Pensions:</v>
          </cell>
          <cell r="D559" t="str">
            <v>Net Reserves</v>
          </cell>
          <cell r="E559" t="str">
            <v>Adjustment</v>
          </cell>
          <cell r="F559" t="str">
            <v xml:space="preserve">Total </v>
          </cell>
          <cell r="G559" t="str">
            <v>Risk Factor</v>
          </cell>
          <cell r="H559" t="str">
            <v>Adjustment</v>
          </cell>
          <cell r="I559" t="str">
            <v>Risk Factor</v>
          </cell>
          <cell r="J559" t="str">
            <v>Capital</v>
          </cell>
          <cell r="AF559" t="str">
            <v>Non-Segregated (General Account) Annuities &amp; Pensions:</v>
          </cell>
        </row>
        <row r="560">
          <cell r="B560">
            <v>11</v>
          </cell>
          <cell r="C560" t="str">
            <v>Not subject to Discretionary Withdrawal</v>
          </cell>
          <cell r="D560">
            <v>0</v>
          </cell>
          <cell r="E560">
            <v>0</v>
          </cell>
          <cell r="F560">
            <v>0</v>
          </cell>
          <cell r="G560">
            <v>7.4999999999999997E-3</v>
          </cell>
          <cell r="H560">
            <v>0</v>
          </cell>
          <cell r="I560">
            <v>7.4999999999999997E-3</v>
          </cell>
          <cell r="J560">
            <v>0</v>
          </cell>
          <cell r="K560" t="str">
            <v xml:space="preserve"> </v>
          </cell>
          <cell r="AE560">
            <v>11</v>
          </cell>
          <cell r="AF560" t="str">
            <v>Not subject to Discretionary Withdrawal</v>
          </cell>
          <cell r="AG560">
            <v>0</v>
          </cell>
          <cell r="AH560">
            <v>0</v>
          </cell>
          <cell r="AI560">
            <v>0</v>
          </cell>
          <cell r="AJ560">
            <v>0</v>
          </cell>
          <cell r="AK560">
            <v>0</v>
          </cell>
          <cell r="AM560">
            <v>7.4999999999999997E-3</v>
          </cell>
          <cell r="AN560">
            <v>7.4999999999999997E-3</v>
          </cell>
          <cell r="AO560">
            <v>7.4999999999999997E-3</v>
          </cell>
          <cell r="AP560">
            <v>7.4999999999999997E-3</v>
          </cell>
          <cell r="AQ560">
            <v>7.4999999999999997E-3</v>
          </cell>
          <cell r="AS560">
            <v>0</v>
          </cell>
          <cell r="AT560">
            <v>0</v>
          </cell>
          <cell r="AU560">
            <v>0</v>
          </cell>
          <cell r="AV560">
            <v>0</v>
          </cell>
        </row>
        <row r="561">
          <cell r="B561">
            <v>12</v>
          </cell>
          <cell r="C561" t="str">
            <v>Subject to Discretionary W/D with MVA</v>
          </cell>
          <cell r="D561">
            <v>0</v>
          </cell>
          <cell r="E561">
            <v>0</v>
          </cell>
          <cell r="F561">
            <v>0</v>
          </cell>
          <cell r="G561">
            <v>8.9999999999999993E-3</v>
          </cell>
          <cell r="H561">
            <v>0</v>
          </cell>
          <cell r="I561">
            <v>8.9999999999999993E-3</v>
          </cell>
          <cell r="J561">
            <v>0</v>
          </cell>
          <cell r="K561" t="str">
            <v xml:space="preserve"> </v>
          </cell>
          <cell r="AE561">
            <v>12</v>
          </cell>
          <cell r="AF561" t="str">
            <v>Subject to Discretionary W/D with MVA</v>
          </cell>
          <cell r="AG561">
            <v>0</v>
          </cell>
          <cell r="AH561">
            <v>0</v>
          </cell>
          <cell r="AI561">
            <v>0</v>
          </cell>
          <cell r="AJ561">
            <v>0</v>
          </cell>
          <cell r="AK561">
            <v>0</v>
          </cell>
          <cell r="AM561">
            <v>8.9999999999999993E-3</v>
          </cell>
          <cell r="AN561">
            <v>8.9999999999999993E-3</v>
          </cell>
          <cell r="AO561">
            <v>8.9999999999999993E-3</v>
          </cell>
          <cell r="AP561">
            <v>8.9999999999999993E-3</v>
          </cell>
          <cell r="AQ561">
            <v>8.9999999999999993E-3</v>
          </cell>
          <cell r="AS561">
            <v>0</v>
          </cell>
          <cell r="AT561">
            <v>0</v>
          </cell>
          <cell r="AU561">
            <v>0</v>
          </cell>
          <cell r="AV561">
            <v>0</v>
          </cell>
        </row>
        <row r="562">
          <cell r="B562">
            <v>13</v>
          </cell>
          <cell r="C562" t="str">
            <v>Subject to Discretionary W/D w/ Surrender Chgs from 1% to 3%</v>
          </cell>
          <cell r="D562">
            <v>0</v>
          </cell>
          <cell r="E562">
            <v>0</v>
          </cell>
          <cell r="F562">
            <v>0</v>
          </cell>
          <cell r="G562">
            <v>1.7999999999999999E-2</v>
          </cell>
          <cell r="H562">
            <v>0</v>
          </cell>
          <cell r="I562">
            <v>1.7999999999999999E-2</v>
          </cell>
          <cell r="J562">
            <v>0</v>
          </cell>
          <cell r="K562" t="str">
            <v xml:space="preserve"> </v>
          </cell>
          <cell r="AE562">
            <v>13</v>
          </cell>
          <cell r="AF562" t="str">
            <v>Subject to Discretionary W/D w/ Surrender Chgs from 1% to 3%</v>
          </cell>
          <cell r="AG562">
            <v>0</v>
          </cell>
          <cell r="AH562">
            <v>0</v>
          </cell>
          <cell r="AI562">
            <v>0</v>
          </cell>
          <cell r="AJ562">
            <v>0</v>
          </cell>
          <cell r="AK562">
            <v>0</v>
          </cell>
          <cell r="AM562">
            <v>1.7999999999999999E-2</v>
          </cell>
          <cell r="AN562">
            <v>1.7999999999999999E-2</v>
          </cell>
          <cell r="AO562">
            <v>1.7999999999999999E-2</v>
          </cell>
          <cell r="AP562">
            <v>1.7999999999999999E-2</v>
          </cell>
          <cell r="AQ562">
            <v>1.7999999999999999E-2</v>
          </cell>
          <cell r="AS562">
            <v>0</v>
          </cell>
          <cell r="AT562">
            <v>0</v>
          </cell>
          <cell r="AU562">
            <v>0</v>
          </cell>
          <cell r="AV562">
            <v>0</v>
          </cell>
        </row>
        <row r="563">
          <cell r="B563">
            <v>14</v>
          </cell>
          <cell r="C563" t="str">
            <v>Subject to Discretionary W/D w/ Surrender Chg &gt;3%</v>
          </cell>
          <cell r="D563">
            <v>0</v>
          </cell>
          <cell r="E563">
            <v>0</v>
          </cell>
          <cell r="F563">
            <v>0</v>
          </cell>
          <cell r="G563">
            <v>1.4999999999999999E-2</v>
          </cell>
          <cell r="H563">
            <v>0</v>
          </cell>
          <cell r="I563">
            <v>1.4999999999999999E-2</v>
          </cell>
          <cell r="J563">
            <v>0</v>
          </cell>
          <cell r="K563" t="str">
            <v xml:space="preserve"> </v>
          </cell>
          <cell r="AE563">
            <v>14</v>
          </cell>
          <cell r="AF563" t="str">
            <v>Subject to Discretionary W/D w/ Surrender Chg &gt;3%</v>
          </cell>
          <cell r="AG563">
            <v>0</v>
          </cell>
          <cell r="AH563">
            <v>0</v>
          </cell>
          <cell r="AI563">
            <v>0</v>
          </cell>
          <cell r="AJ563">
            <v>0</v>
          </cell>
          <cell r="AK563">
            <v>0</v>
          </cell>
          <cell r="AM563">
            <v>1.4999999999999999E-2</v>
          </cell>
          <cell r="AN563">
            <v>1.4999999999999999E-2</v>
          </cell>
          <cell r="AO563">
            <v>1.4999999999999999E-2</v>
          </cell>
          <cell r="AP563">
            <v>1.4999999999999999E-2</v>
          </cell>
          <cell r="AQ563">
            <v>1.4999999999999999E-2</v>
          </cell>
          <cell r="AS563">
            <v>0</v>
          </cell>
          <cell r="AT563">
            <v>0</v>
          </cell>
          <cell r="AU563">
            <v>0</v>
          </cell>
          <cell r="AV563">
            <v>0</v>
          </cell>
        </row>
        <row r="564">
          <cell r="B564">
            <v>15</v>
          </cell>
          <cell r="C564" t="str">
            <v>Subject to Discretionary W/D w/ NO Surrender Chgs.</v>
          </cell>
          <cell r="D564">
            <v>0</v>
          </cell>
          <cell r="E564">
            <v>0</v>
          </cell>
          <cell r="F564">
            <v>0</v>
          </cell>
          <cell r="G564">
            <v>0.03</v>
          </cell>
          <cell r="H564">
            <v>0</v>
          </cell>
          <cell r="I564">
            <v>0.03</v>
          </cell>
          <cell r="J564">
            <v>0</v>
          </cell>
          <cell r="K564" t="str">
            <v xml:space="preserve"> </v>
          </cell>
          <cell r="AE564">
            <v>15</v>
          </cell>
          <cell r="AF564" t="str">
            <v>Subject to Discretionary W/D w/ NO Surrender Chgs.</v>
          </cell>
          <cell r="AG564">
            <v>0</v>
          </cell>
          <cell r="AH564">
            <v>0</v>
          </cell>
          <cell r="AI564">
            <v>0</v>
          </cell>
          <cell r="AJ564">
            <v>0</v>
          </cell>
          <cell r="AK564">
            <v>0</v>
          </cell>
          <cell r="AM564">
            <v>0.03</v>
          </cell>
          <cell r="AN564">
            <v>0.03</v>
          </cell>
          <cell r="AO564">
            <v>0.03</v>
          </cell>
          <cell r="AP564">
            <v>0.03</v>
          </cell>
          <cell r="AQ564">
            <v>0.03</v>
          </cell>
          <cell r="AS564">
            <v>0</v>
          </cell>
          <cell r="AT564">
            <v>0</v>
          </cell>
          <cell r="AU564">
            <v>0</v>
          </cell>
          <cell r="AV564">
            <v>0</v>
          </cell>
        </row>
        <row r="565">
          <cell r="B565">
            <v>16</v>
          </cell>
          <cell r="C565" t="str">
            <v>Total</v>
          </cell>
          <cell r="D565">
            <v>0</v>
          </cell>
          <cell r="E565">
            <v>0</v>
          </cell>
          <cell r="F565">
            <v>0</v>
          </cell>
          <cell r="I565">
            <v>0</v>
          </cell>
          <cell r="J565">
            <v>0</v>
          </cell>
          <cell r="AE565">
            <v>16</v>
          </cell>
          <cell r="AF565" t="str">
            <v>Total</v>
          </cell>
          <cell r="AG565">
            <v>0</v>
          </cell>
          <cell r="AH565">
            <v>0</v>
          </cell>
          <cell r="AI565">
            <v>0</v>
          </cell>
          <cell r="AJ565">
            <v>0</v>
          </cell>
          <cell r="AK565">
            <v>0</v>
          </cell>
          <cell r="AM565">
            <v>0</v>
          </cell>
          <cell r="AN565">
            <v>0</v>
          </cell>
          <cell r="AO565">
            <v>0</v>
          </cell>
          <cell r="AP565">
            <v>0</v>
          </cell>
          <cell r="AQ565">
            <v>0</v>
          </cell>
          <cell r="AS565">
            <v>0</v>
          </cell>
          <cell r="AT565">
            <v>0</v>
          </cell>
          <cell r="AU565">
            <v>0</v>
          </cell>
          <cell r="AV565">
            <v>0</v>
          </cell>
        </row>
        <row r="567">
          <cell r="C567" t="str">
            <v>Segregated (Separate Account) Annuities &amp; Pensions:</v>
          </cell>
          <cell r="AF567" t="str">
            <v>Segregated (Separate Account) Annuities &amp; Pensions:</v>
          </cell>
        </row>
        <row r="568">
          <cell r="B568">
            <v>17</v>
          </cell>
          <cell r="C568" t="str">
            <v>Not subject to Discretionary Withdrawal</v>
          </cell>
          <cell r="D568">
            <v>0</v>
          </cell>
          <cell r="E568">
            <v>0</v>
          </cell>
          <cell r="F568">
            <v>0</v>
          </cell>
          <cell r="G568">
            <v>7.4999999999999997E-3</v>
          </cell>
          <cell r="H568">
            <v>0</v>
          </cell>
          <cell r="I568">
            <v>7.4999999999999997E-3</v>
          </cell>
          <cell r="J568">
            <v>0</v>
          </cell>
          <cell r="K568" t="str">
            <v xml:space="preserve"> </v>
          </cell>
          <cell r="AE568">
            <v>17</v>
          </cell>
          <cell r="AF568" t="str">
            <v>Not subject to Discretionary Withdrawal</v>
          </cell>
          <cell r="AG568">
            <v>0</v>
          </cell>
          <cell r="AH568">
            <v>0</v>
          </cell>
          <cell r="AI568">
            <v>0</v>
          </cell>
          <cell r="AJ568">
            <v>0</v>
          </cell>
          <cell r="AK568">
            <v>0</v>
          </cell>
          <cell r="AM568">
            <v>7.4999999999999997E-3</v>
          </cell>
          <cell r="AN568">
            <v>7.4999999999999997E-3</v>
          </cell>
          <cell r="AO568">
            <v>7.4999999999999997E-3</v>
          </cell>
          <cell r="AP568">
            <v>7.4999999999999997E-3</v>
          </cell>
          <cell r="AQ568">
            <v>7.4999999999999997E-3</v>
          </cell>
          <cell r="AS568">
            <v>0</v>
          </cell>
          <cell r="AT568">
            <v>0</v>
          </cell>
          <cell r="AU568">
            <v>0</v>
          </cell>
          <cell r="AV568">
            <v>0</v>
          </cell>
        </row>
        <row r="569">
          <cell r="B569">
            <v>18</v>
          </cell>
          <cell r="C569" t="str">
            <v>Subject to Discretionary W/D with MVA</v>
          </cell>
          <cell r="D569">
            <v>0</v>
          </cell>
          <cell r="E569">
            <v>0</v>
          </cell>
          <cell r="F569">
            <v>0</v>
          </cell>
          <cell r="G569">
            <v>8.9999999999999993E-3</v>
          </cell>
          <cell r="H569">
            <v>0</v>
          </cell>
          <cell r="I569">
            <v>8.9999999999999993E-3</v>
          </cell>
          <cell r="J569">
            <v>0</v>
          </cell>
          <cell r="K569" t="str">
            <v xml:space="preserve"> </v>
          </cell>
          <cell r="AE569">
            <v>18</v>
          </cell>
          <cell r="AF569" t="str">
            <v>Subject to Discretionary W/D with MVA</v>
          </cell>
          <cell r="AG569">
            <v>0</v>
          </cell>
          <cell r="AH569">
            <v>0</v>
          </cell>
          <cell r="AI569">
            <v>0</v>
          </cell>
          <cell r="AJ569">
            <v>0</v>
          </cell>
          <cell r="AK569">
            <v>0</v>
          </cell>
          <cell r="AM569">
            <v>8.9999999999999993E-3</v>
          </cell>
          <cell r="AN569">
            <v>8.9999999999999993E-3</v>
          </cell>
          <cell r="AO569">
            <v>8.9999999999999993E-3</v>
          </cell>
          <cell r="AP569">
            <v>8.9999999999999993E-3</v>
          </cell>
          <cell r="AQ569">
            <v>8.9999999999999993E-3</v>
          </cell>
          <cell r="AS569">
            <v>0</v>
          </cell>
          <cell r="AT569">
            <v>0</v>
          </cell>
          <cell r="AU569">
            <v>0</v>
          </cell>
          <cell r="AV569">
            <v>0</v>
          </cell>
        </row>
        <row r="570">
          <cell r="B570">
            <v>19</v>
          </cell>
          <cell r="C570" t="str">
            <v>Subject to Discretionary W/D w/ Surrender Chgs from 1% to 3%</v>
          </cell>
          <cell r="D570">
            <v>0</v>
          </cell>
          <cell r="E570">
            <v>0</v>
          </cell>
          <cell r="F570">
            <v>0</v>
          </cell>
          <cell r="G570">
            <v>1.7999999999999999E-2</v>
          </cell>
          <cell r="H570">
            <v>0</v>
          </cell>
          <cell r="I570">
            <v>1.7999999999999999E-2</v>
          </cell>
          <cell r="J570">
            <v>0</v>
          </cell>
          <cell r="K570" t="str">
            <v xml:space="preserve"> </v>
          </cell>
          <cell r="AE570">
            <v>19</v>
          </cell>
          <cell r="AF570" t="str">
            <v>Subject to Discretionary W/D w/ Surrender Chgs from 1% to 3%</v>
          </cell>
          <cell r="AG570">
            <v>0</v>
          </cell>
          <cell r="AH570">
            <v>0</v>
          </cell>
          <cell r="AI570">
            <v>0</v>
          </cell>
          <cell r="AJ570">
            <v>0</v>
          </cell>
          <cell r="AK570">
            <v>0</v>
          </cell>
          <cell r="AM570">
            <v>1.7999999999999999E-2</v>
          </cell>
          <cell r="AN570">
            <v>1.7999999999999999E-2</v>
          </cell>
          <cell r="AO570">
            <v>1.7999999999999999E-2</v>
          </cell>
          <cell r="AP570">
            <v>1.7999999999999999E-2</v>
          </cell>
          <cell r="AQ570">
            <v>1.7999999999999999E-2</v>
          </cell>
          <cell r="AS570">
            <v>0</v>
          </cell>
          <cell r="AT570">
            <v>0</v>
          </cell>
          <cell r="AU570">
            <v>0</v>
          </cell>
          <cell r="AV570">
            <v>0</v>
          </cell>
        </row>
        <row r="571">
          <cell r="B571">
            <v>20</v>
          </cell>
          <cell r="C571" t="str">
            <v>Subject to Discretionary W/D w/ Surrender Chg &gt;3%</v>
          </cell>
          <cell r="D571">
            <v>0</v>
          </cell>
          <cell r="E571">
            <v>0</v>
          </cell>
          <cell r="F571">
            <v>0</v>
          </cell>
          <cell r="G571">
            <v>1.4999999999999999E-2</v>
          </cell>
          <cell r="H571">
            <v>0</v>
          </cell>
          <cell r="I571">
            <v>1.4999999999999999E-2</v>
          </cell>
          <cell r="J571">
            <v>0</v>
          </cell>
          <cell r="K571" t="str">
            <v xml:space="preserve"> </v>
          </cell>
          <cell r="AE571">
            <v>20</v>
          </cell>
          <cell r="AF571" t="str">
            <v>Subject to Discretionary W/D w/ Surrender Chg &gt;3%</v>
          </cell>
          <cell r="AG571">
            <v>0</v>
          </cell>
          <cell r="AH571">
            <v>0</v>
          </cell>
          <cell r="AI571">
            <v>0</v>
          </cell>
          <cell r="AJ571">
            <v>0</v>
          </cell>
          <cell r="AK571">
            <v>0</v>
          </cell>
          <cell r="AM571">
            <v>1.4999999999999999E-2</v>
          </cell>
          <cell r="AN571">
            <v>1.4999999999999999E-2</v>
          </cell>
          <cell r="AO571">
            <v>1.4999999999999999E-2</v>
          </cell>
          <cell r="AP571">
            <v>1.4999999999999999E-2</v>
          </cell>
          <cell r="AQ571">
            <v>1.4999999999999999E-2</v>
          </cell>
          <cell r="AS571">
            <v>0</v>
          </cell>
          <cell r="AT571">
            <v>0</v>
          </cell>
          <cell r="AU571">
            <v>0</v>
          </cell>
          <cell r="AV571">
            <v>0</v>
          </cell>
        </row>
        <row r="572">
          <cell r="B572">
            <v>21</v>
          </cell>
          <cell r="C572" t="str">
            <v>Subject to Discretionary W/D w/ NO Surrender Chgs.</v>
          </cell>
          <cell r="D572">
            <v>0</v>
          </cell>
          <cell r="E572">
            <v>0</v>
          </cell>
          <cell r="F572">
            <v>0</v>
          </cell>
          <cell r="G572">
            <v>0.03</v>
          </cell>
          <cell r="H572">
            <v>0</v>
          </cell>
          <cell r="I572">
            <v>0.03</v>
          </cell>
          <cell r="J572">
            <v>0</v>
          </cell>
          <cell r="K572" t="str">
            <v xml:space="preserve"> </v>
          </cell>
          <cell r="AE572">
            <v>21</v>
          </cell>
          <cell r="AF572" t="str">
            <v>Subject to Discretionary W/D w/ NO Surrender Chgs.</v>
          </cell>
          <cell r="AG572">
            <v>0</v>
          </cell>
          <cell r="AH572">
            <v>0</v>
          </cell>
          <cell r="AI572">
            <v>0</v>
          </cell>
          <cell r="AJ572">
            <v>0</v>
          </cell>
          <cell r="AK572">
            <v>0</v>
          </cell>
          <cell r="AM572">
            <v>0.03</v>
          </cell>
          <cell r="AN572">
            <v>0.03</v>
          </cell>
          <cell r="AO572">
            <v>0.03</v>
          </cell>
          <cell r="AP572">
            <v>0.03</v>
          </cell>
          <cell r="AQ572">
            <v>0.03</v>
          </cell>
          <cell r="AS572">
            <v>0</v>
          </cell>
          <cell r="AT572">
            <v>0</v>
          </cell>
          <cell r="AU572">
            <v>0</v>
          </cell>
          <cell r="AV572">
            <v>0</v>
          </cell>
        </row>
        <row r="573">
          <cell r="B573">
            <v>22</v>
          </cell>
          <cell r="C573" t="str">
            <v>NO Interest Rate Guarantees</v>
          </cell>
          <cell r="D573">
            <v>0</v>
          </cell>
          <cell r="E573">
            <v>0</v>
          </cell>
          <cell r="F573">
            <v>0</v>
          </cell>
          <cell r="G573">
            <v>0</v>
          </cell>
          <cell r="H573">
            <v>0</v>
          </cell>
          <cell r="I573">
            <v>0</v>
          </cell>
          <cell r="J573">
            <v>0</v>
          </cell>
          <cell r="K573" t="str">
            <v xml:space="preserve"> </v>
          </cell>
          <cell r="AE573">
            <v>22</v>
          </cell>
          <cell r="AF573" t="str">
            <v>NO Interest Rate Guarantees</v>
          </cell>
          <cell r="AG573">
            <v>0</v>
          </cell>
          <cell r="AH573">
            <v>0</v>
          </cell>
          <cell r="AI573">
            <v>0</v>
          </cell>
          <cell r="AJ573">
            <v>0</v>
          </cell>
          <cell r="AK573">
            <v>0</v>
          </cell>
          <cell r="AM573">
            <v>0</v>
          </cell>
          <cell r="AN573">
            <v>0</v>
          </cell>
          <cell r="AO573">
            <v>0</v>
          </cell>
          <cell r="AP573">
            <v>0</v>
          </cell>
          <cell r="AQ573">
            <v>0</v>
          </cell>
          <cell r="AS573">
            <v>0</v>
          </cell>
          <cell r="AT573">
            <v>0</v>
          </cell>
          <cell r="AU573">
            <v>0</v>
          </cell>
          <cell r="AV573">
            <v>0</v>
          </cell>
        </row>
        <row r="574">
          <cell r="B574">
            <v>23</v>
          </cell>
          <cell r="C574" t="str">
            <v>Total</v>
          </cell>
          <cell r="D574">
            <v>0</v>
          </cell>
          <cell r="E574">
            <v>0</v>
          </cell>
          <cell r="F574">
            <v>0</v>
          </cell>
          <cell r="I574">
            <v>0</v>
          </cell>
          <cell r="J574">
            <v>0</v>
          </cell>
          <cell r="AE574">
            <v>23</v>
          </cell>
          <cell r="AF574" t="str">
            <v>Total</v>
          </cell>
          <cell r="AG574">
            <v>0</v>
          </cell>
          <cell r="AH574">
            <v>0</v>
          </cell>
          <cell r="AI574">
            <v>0</v>
          </cell>
          <cell r="AJ574">
            <v>0</v>
          </cell>
          <cell r="AK574">
            <v>0</v>
          </cell>
          <cell r="AM574">
            <v>0</v>
          </cell>
          <cell r="AN574">
            <v>0</v>
          </cell>
          <cell r="AO574">
            <v>0</v>
          </cell>
          <cell r="AP574">
            <v>0</v>
          </cell>
          <cell r="AQ574">
            <v>0</v>
          </cell>
          <cell r="AS574">
            <v>0</v>
          </cell>
          <cell r="AT574">
            <v>0</v>
          </cell>
          <cell r="AU574">
            <v>0</v>
          </cell>
          <cell r="AV574">
            <v>0</v>
          </cell>
        </row>
        <row r="576">
          <cell r="D576" t="str">
            <v>Mkt Val of Fixed Income Securities:</v>
          </cell>
          <cell r="G576" t="str">
            <v>Baseline</v>
          </cell>
          <cell r="I576" t="str">
            <v>Final</v>
          </cell>
          <cell r="J576" t="str">
            <v>Required</v>
          </cell>
        </row>
        <row r="577">
          <cell r="C577" t="str">
            <v>Protection Products</v>
          </cell>
          <cell r="D577" t="str">
            <v>Net Reserves</v>
          </cell>
          <cell r="E577" t="str">
            <v>Adjustment</v>
          </cell>
          <cell r="F577" t="str">
            <v xml:space="preserve">Total </v>
          </cell>
          <cell r="G577" t="str">
            <v>Risk Factor</v>
          </cell>
          <cell r="H577" t="str">
            <v>Adjustment</v>
          </cell>
          <cell r="I577" t="str">
            <v>Risk Factor</v>
          </cell>
          <cell r="J577" t="str">
            <v>Capital</v>
          </cell>
          <cell r="AF577" t="str">
            <v>Protection Products</v>
          </cell>
        </row>
        <row r="578">
          <cell r="B578">
            <v>24</v>
          </cell>
          <cell r="C578" t="str">
            <v>Life Insurance</v>
          </cell>
          <cell r="D578">
            <v>0</v>
          </cell>
          <cell r="E578">
            <v>0</v>
          </cell>
          <cell r="F578">
            <v>0</v>
          </cell>
          <cell r="G578">
            <v>5.0000000000000001E-3</v>
          </cell>
          <cell r="H578">
            <v>0</v>
          </cell>
          <cell r="I578">
            <v>5.0000000000000001E-3</v>
          </cell>
          <cell r="J578">
            <v>0</v>
          </cell>
          <cell r="K578" t="str">
            <v xml:space="preserve"> </v>
          </cell>
          <cell r="AE578">
            <v>24</v>
          </cell>
          <cell r="AF578" t="str">
            <v>Life Insurance</v>
          </cell>
          <cell r="AG578">
            <v>0</v>
          </cell>
          <cell r="AH578">
            <v>0</v>
          </cell>
          <cell r="AI578">
            <v>0</v>
          </cell>
          <cell r="AJ578">
            <v>0</v>
          </cell>
          <cell r="AK578">
            <v>0</v>
          </cell>
          <cell r="AM578">
            <v>5.0000000000000001E-3</v>
          </cell>
          <cell r="AN578">
            <v>5.0000000000000001E-3</v>
          </cell>
          <cell r="AO578">
            <v>5.0000000000000001E-3</v>
          </cell>
          <cell r="AP578">
            <v>5.0000000000000001E-3</v>
          </cell>
          <cell r="AQ578">
            <v>5.0000000000000001E-3</v>
          </cell>
          <cell r="AS578">
            <v>0</v>
          </cell>
          <cell r="AT578">
            <v>0</v>
          </cell>
          <cell r="AU578">
            <v>0</v>
          </cell>
          <cell r="AV578">
            <v>0</v>
          </cell>
        </row>
        <row r="579">
          <cell r="B579">
            <v>26</v>
          </cell>
          <cell r="C579" t="str">
            <v>Policy Loans</v>
          </cell>
          <cell r="D579">
            <v>0</v>
          </cell>
          <cell r="E579">
            <v>0</v>
          </cell>
          <cell r="F579">
            <v>0</v>
          </cell>
          <cell r="G579">
            <v>5.0000000000000001E-3</v>
          </cell>
          <cell r="H579">
            <v>0</v>
          </cell>
          <cell r="I579">
            <v>5.0000000000000001E-3</v>
          </cell>
          <cell r="J579">
            <v>0</v>
          </cell>
          <cell r="K579" t="str">
            <v xml:space="preserve"> </v>
          </cell>
          <cell r="AE579">
            <v>26</v>
          </cell>
          <cell r="AF579" t="str">
            <v>Policy Loans</v>
          </cell>
          <cell r="AG579">
            <v>0</v>
          </cell>
          <cell r="AH579">
            <v>0</v>
          </cell>
          <cell r="AI579">
            <v>0</v>
          </cell>
          <cell r="AJ579">
            <v>0</v>
          </cell>
          <cell r="AK579">
            <v>0</v>
          </cell>
          <cell r="AM579">
            <v>5.0000000000000001E-3</v>
          </cell>
          <cell r="AN579">
            <v>5.0000000000000001E-3</v>
          </cell>
          <cell r="AO579">
            <v>5.0000000000000001E-3</v>
          </cell>
          <cell r="AP579">
            <v>5.0000000000000001E-3</v>
          </cell>
          <cell r="AQ579">
            <v>5.0000000000000001E-3</v>
          </cell>
          <cell r="AS579">
            <v>0</v>
          </cell>
          <cell r="AT579">
            <v>0</v>
          </cell>
          <cell r="AU579">
            <v>0</v>
          </cell>
          <cell r="AV579">
            <v>0</v>
          </cell>
        </row>
        <row r="580">
          <cell r="B580">
            <v>27</v>
          </cell>
          <cell r="C580" t="str">
            <v>Total</v>
          </cell>
          <cell r="D580">
            <v>0</v>
          </cell>
          <cell r="E580">
            <v>0</v>
          </cell>
          <cell r="F580">
            <v>0</v>
          </cell>
          <cell r="I580">
            <v>0</v>
          </cell>
          <cell r="J580">
            <v>0</v>
          </cell>
          <cell r="AE580">
            <v>27</v>
          </cell>
          <cell r="AF580" t="str">
            <v>Total</v>
          </cell>
          <cell r="AG580">
            <v>0</v>
          </cell>
          <cell r="AH580">
            <v>0</v>
          </cell>
          <cell r="AI580">
            <v>0</v>
          </cell>
          <cell r="AJ580">
            <v>0</v>
          </cell>
          <cell r="AK580">
            <v>0</v>
          </cell>
          <cell r="AM580">
            <v>0</v>
          </cell>
          <cell r="AN580">
            <v>0</v>
          </cell>
          <cell r="AO580">
            <v>0</v>
          </cell>
          <cell r="AP580">
            <v>0</v>
          </cell>
          <cell r="AQ580">
            <v>0</v>
          </cell>
          <cell r="AS580">
            <v>0</v>
          </cell>
          <cell r="AT580">
            <v>0</v>
          </cell>
          <cell r="AU580">
            <v>0</v>
          </cell>
          <cell r="AV580">
            <v>0</v>
          </cell>
        </row>
        <row r="582">
          <cell r="I582" t="str">
            <v xml:space="preserve">PML </v>
          </cell>
          <cell r="J582" t="str">
            <v>Adjusted</v>
          </cell>
        </row>
        <row r="583">
          <cell r="C583" t="str">
            <v>Property/Casualty Interest Rate Risk</v>
          </cell>
          <cell r="D583" t="str">
            <v>Estimated</v>
          </cell>
          <cell r="E583" t="str">
            <v xml:space="preserve">Market   </v>
          </cell>
          <cell r="H583" t="str">
            <v>Required</v>
          </cell>
          <cell r="I583" t="str">
            <v>to Liquid</v>
          </cell>
          <cell r="J583" t="str">
            <v>Required</v>
          </cell>
          <cell r="AF583" t="str">
            <v>Property/Casualty Interest Rate Risk</v>
          </cell>
          <cell r="AG583" t="str">
            <v>Estimated Duration</v>
          </cell>
          <cell r="AM583" t="str">
            <v>Market Value</v>
          </cell>
          <cell r="AS583" t="str">
            <v>Indicated Required Capital (B)</v>
          </cell>
        </row>
        <row r="584">
          <cell r="C584" t="str">
            <v>Fixed Income Security</v>
          </cell>
          <cell r="D584" t="str">
            <v>Duration</v>
          </cell>
          <cell r="E584" t="str">
            <v xml:space="preserve">  Value   </v>
          </cell>
          <cell r="F584" t="str">
            <v>Adjustment</v>
          </cell>
          <cell r="G584" t="str">
            <v xml:space="preserve">Total  </v>
          </cell>
          <cell r="H584" t="str">
            <v>Capital (A)</v>
          </cell>
          <cell r="I584" t="str">
            <v>Assets</v>
          </cell>
          <cell r="J584" t="str">
            <v>Capital (B)</v>
          </cell>
          <cell r="AF584" t="str">
            <v>Fixed Income Security</v>
          </cell>
          <cell r="AG584">
            <v>39813</v>
          </cell>
          <cell r="AH584">
            <v>40178</v>
          </cell>
          <cell r="AI584">
            <v>40543</v>
          </cell>
          <cell r="AJ584">
            <v>40908</v>
          </cell>
          <cell r="AK584">
            <v>41274</v>
          </cell>
          <cell r="AM584">
            <v>39813</v>
          </cell>
          <cell r="AN584">
            <v>40178</v>
          </cell>
          <cell r="AO584">
            <v>40543</v>
          </cell>
          <cell r="AP584">
            <v>40908</v>
          </cell>
          <cell r="AQ584">
            <v>41274</v>
          </cell>
          <cell r="AS584">
            <v>39813</v>
          </cell>
          <cell r="AT584">
            <v>40178</v>
          </cell>
          <cell r="AU584">
            <v>40543</v>
          </cell>
          <cell r="AV584">
            <v>40908</v>
          </cell>
        </row>
        <row r="585">
          <cell r="B585">
            <v>28</v>
          </cell>
          <cell r="C585" t="str">
            <v>Bonds</v>
          </cell>
          <cell r="D585">
            <v>5</v>
          </cell>
          <cell r="E585">
            <v>0</v>
          </cell>
          <cell r="F585">
            <v>0</v>
          </cell>
          <cell r="G585">
            <v>0</v>
          </cell>
          <cell r="H585">
            <v>0</v>
          </cell>
          <cell r="I585">
            <v>0</v>
          </cell>
          <cell r="J585">
            <v>0</v>
          </cell>
          <cell r="K585" t="str">
            <v xml:space="preserve"> </v>
          </cell>
          <cell r="AE585">
            <v>28</v>
          </cell>
          <cell r="AF585" t="str">
            <v>Bonds</v>
          </cell>
          <cell r="AG585">
            <v>5</v>
          </cell>
          <cell r="AH585">
            <v>5</v>
          </cell>
          <cell r="AI585">
            <v>5</v>
          </cell>
          <cell r="AJ585">
            <v>5</v>
          </cell>
          <cell r="AK585">
            <v>5</v>
          </cell>
          <cell r="AM585">
            <v>0</v>
          </cell>
          <cell r="AN585">
            <v>0</v>
          </cell>
          <cell r="AO585">
            <v>0</v>
          </cell>
          <cell r="AP585">
            <v>0</v>
          </cell>
          <cell r="AQ585">
            <v>0</v>
          </cell>
          <cell r="AS585">
            <v>0</v>
          </cell>
          <cell r="AT585">
            <v>0</v>
          </cell>
          <cell r="AU585">
            <v>0</v>
          </cell>
          <cell r="AV585">
            <v>0</v>
          </cell>
        </row>
        <row r="586">
          <cell r="B586">
            <v>29</v>
          </cell>
          <cell r="C586" t="str">
            <v>Preferred Stocks</v>
          </cell>
          <cell r="D586">
            <v>10</v>
          </cell>
          <cell r="E586">
            <v>0</v>
          </cell>
          <cell r="F586">
            <v>0</v>
          </cell>
          <cell r="G586">
            <v>0</v>
          </cell>
          <cell r="H586">
            <v>0</v>
          </cell>
          <cell r="I586">
            <v>0</v>
          </cell>
          <cell r="J586">
            <v>0</v>
          </cell>
          <cell r="K586" t="str">
            <v xml:space="preserve"> </v>
          </cell>
          <cell r="AE586">
            <v>29</v>
          </cell>
          <cell r="AF586" t="str">
            <v>Preferred Stocks</v>
          </cell>
          <cell r="AG586">
            <v>10</v>
          </cell>
          <cell r="AH586">
            <v>10</v>
          </cell>
          <cell r="AI586">
            <v>10</v>
          </cell>
          <cell r="AJ586">
            <v>10</v>
          </cell>
          <cell r="AK586">
            <v>10</v>
          </cell>
          <cell r="AM586">
            <v>0</v>
          </cell>
          <cell r="AN586">
            <v>0</v>
          </cell>
          <cell r="AO586">
            <v>0</v>
          </cell>
          <cell r="AP586">
            <v>0</v>
          </cell>
          <cell r="AQ586">
            <v>0</v>
          </cell>
          <cell r="AS586">
            <v>0</v>
          </cell>
          <cell r="AT586">
            <v>0</v>
          </cell>
          <cell r="AU586">
            <v>0</v>
          </cell>
          <cell r="AV586">
            <v>0</v>
          </cell>
        </row>
        <row r="587">
          <cell r="B587">
            <v>30</v>
          </cell>
          <cell r="C587" t="str">
            <v>Mortgage Loans</v>
          </cell>
          <cell r="D587">
            <v>7</v>
          </cell>
          <cell r="E587">
            <v>0</v>
          </cell>
          <cell r="F587">
            <v>0</v>
          </cell>
          <cell r="G587">
            <v>0</v>
          </cell>
          <cell r="H587">
            <v>0</v>
          </cell>
          <cell r="I587">
            <v>0</v>
          </cell>
          <cell r="J587">
            <v>0</v>
          </cell>
          <cell r="K587" t="str">
            <v xml:space="preserve"> </v>
          </cell>
          <cell r="AE587">
            <v>30</v>
          </cell>
          <cell r="AF587" t="str">
            <v>Mortgage Loans</v>
          </cell>
          <cell r="AG587">
            <v>7</v>
          </cell>
          <cell r="AH587">
            <v>7</v>
          </cell>
          <cell r="AI587">
            <v>7</v>
          </cell>
          <cell r="AJ587">
            <v>7</v>
          </cell>
          <cell r="AK587">
            <v>7</v>
          </cell>
          <cell r="AM587">
            <v>0</v>
          </cell>
          <cell r="AN587">
            <v>0</v>
          </cell>
          <cell r="AO587">
            <v>0</v>
          </cell>
          <cell r="AP587">
            <v>0</v>
          </cell>
          <cell r="AQ587">
            <v>0</v>
          </cell>
          <cell r="AS587">
            <v>0</v>
          </cell>
          <cell r="AT587">
            <v>0</v>
          </cell>
          <cell r="AU587">
            <v>0</v>
          </cell>
          <cell r="AV587">
            <v>0</v>
          </cell>
        </row>
        <row r="588">
          <cell r="B588">
            <v>31</v>
          </cell>
          <cell r="C588" t="str">
            <v>Total</v>
          </cell>
          <cell r="E588">
            <v>0</v>
          </cell>
          <cell r="F588">
            <v>0</v>
          </cell>
          <cell r="G588">
            <v>0</v>
          </cell>
          <cell r="H588">
            <v>0</v>
          </cell>
          <cell r="J588">
            <v>0</v>
          </cell>
          <cell r="AE588">
            <v>31</v>
          </cell>
          <cell r="AF588" t="str">
            <v>Total</v>
          </cell>
          <cell r="AM588">
            <v>0</v>
          </cell>
          <cell r="AN588">
            <v>0</v>
          </cell>
          <cell r="AO588">
            <v>0</v>
          </cell>
          <cell r="AP588">
            <v>0</v>
          </cell>
          <cell r="AQ588">
            <v>0</v>
          </cell>
          <cell r="AS588">
            <v>0</v>
          </cell>
          <cell r="AT588">
            <v>0</v>
          </cell>
          <cell r="AU588">
            <v>0</v>
          </cell>
          <cell r="AV588">
            <v>0</v>
          </cell>
        </row>
        <row r="590">
          <cell r="B590">
            <v>32</v>
          </cell>
          <cell r="C590" t="str">
            <v>Total Indicated Interest Rate Risk Required Capital</v>
          </cell>
          <cell r="J590">
            <v>0</v>
          </cell>
          <cell r="AM590">
            <v>32</v>
          </cell>
          <cell r="AN590" t="str">
            <v>Total Indicated Interest Rate Risk Required Capital</v>
          </cell>
          <cell r="AS590">
            <v>0</v>
          </cell>
          <cell r="AT590">
            <v>0</v>
          </cell>
          <cell r="AU590">
            <v>0</v>
          </cell>
          <cell r="AV590">
            <v>0</v>
          </cell>
        </row>
        <row r="592">
          <cell r="B592">
            <v>33</v>
          </cell>
          <cell r="C592" t="str">
            <v>Adjustment to Required Capital</v>
          </cell>
          <cell r="J592">
            <v>0</v>
          </cell>
          <cell r="K592" t="str">
            <v xml:space="preserve"> </v>
          </cell>
          <cell r="AM592">
            <v>33</v>
          </cell>
          <cell r="AN592" t="str">
            <v>Adjustment to Required Capital</v>
          </cell>
          <cell r="AS592">
            <v>0</v>
          </cell>
          <cell r="AT592">
            <v>0</v>
          </cell>
          <cell r="AU592">
            <v>0</v>
          </cell>
          <cell r="AV592">
            <v>0</v>
          </cell>
        </row>
        <row r="594">
          <cell r="B594">
            <v>34</v>
          </cell>
          <cell r="C594" t="str">
            <v>Total Interest Rate Risk Required Capital (Selected)</v>
          </cell>
          <cell r="J594">
            <v>0</v>
          </cell>
          <cell r="K594" t="str">
            <v xml:space="preserve"> =(B3)</v>
          </cell>
          <cell r="AM594">
            <v>34</v>
          </cell>
          <cell r="AN594" t="str">
            <v>Total Interest Rate Risk Required Capital (Selected)</v>
          </cell>
          <cell r="AS594">
            <v>0</v>
          </cell>
          <cell r="AT594">
            <v>0</v>
          </cell>
          <cell r="AU594">
            <v>0</v>
          </cell>
          <cell r="AV594">
            <v>0</v>
          </cell>
        </row>
        <row r="596">
          <cell r="B596">
            <v>35</v>
          </cell>
          <cell r="C596" t="str">
            <v>Catastrophe Gross PML</v>
          </cell>
          <cell r="D596">
            <v>0</v>
          </cell>
          <cell r="E596" t="str">
            <v>standard</v>
          </cell>
          <cell r="F596" t="str">
            <v>1st event is 1/250 EQ</v>
          </cell>
          <cell r="AN596">
            <v>35</v>
          </cell>
          <cell r="AO596" t="str">
            <v>Catastrophe Gross PML</v>
          </cell>
          <cell r="AS596">
            <v>0</v>
          </cell>
          <cell r="AT596">
            <v>0</v>
          </cell>
          <cell r="AU596">
            <v>0</v>
          </cell>
          <cell r="AV596">
            <v>0</v>
          </cell>
        </row>
        <row r="597">
          <cell r="B597">
            <v>36</v>
          </cell>
          <cell r="C597" t="str">
            <v>Available Fixed Income Assets</v>
          </cell>
          <cell r="D597">
            <v>0</v>
          </cell>
          <cell r="AN597">
            <v>36</v>
          </cell>
          <cell r="AO597" t="str">
            <v>Fixed Income Assets</v>
          </cell>
          <cell r="AS597">
            <v>0</v>
          </cell>
          <cell r="AT597">
            <v>0</v>
          </cell>
          <cell r="AU597">
            <v>0</v>
          </cell>
          <cell r="AV597">
            <v>0</v>
          </cell>
        </row>
        <row r="598">
          <cell r="B598">
            <v>37</v>
          </cell>
          <cell r="C598" t="str">
            <v>Available Liquid Assets</v>
          </cell>
          <cell r="D598">
            <v>0</v>
          </cell>
          <cell r="AN598">
            <v>37</v>
          </cell>
          <cell r="AO598" t="str">
            <v>Liquid Assets</v>
          </cell>
          <cell r="AS598">
            <v>0</v>
          </cell>
          <cell r="AT598">
            <v>0</v>
          </cell>
          <cell r="AU598">
            <v>0</v>
          </cell>
          <cell r="AV598">
            <v>0</v>
          </cell>
        </row>
        <row r="599">
          <cell r="B599">
            <v>38</v>
          </cell>
          <cell r="C599" t="str">
            <v>Percentage</v>
          </cell>
          <cell r="D599">
            <v>0</v>
          </cell>
          <cell r="AN599">
            <v>38</v>
          </cell>
          <cell r="AO599" t="str">
            <v>Percentage</v>
          </cell>
          <cell r="AS599">
            <v>0</v>
          </cell>
          <cell r="AT599">
            <v>0</v>
          </cell>
          <cell r="AU599">
            <v>0</v>
          </cell>
          <cell r="AV599">
            <v>0</v>
          </cell>
        </row>
        <row r="601">
          <cell r="C601" t="str">
            <v>Notes:</v>
          </cell>
          <cell r="AF601" t="str">
            <v>Notes:</v>
          </cell>
        </row>
        <row r="602">
          <cell r="B602">
            <v>39</v>
          </cell>
          <cell r="C602" t="str">
            <v>(A) - Reflects the following increase in interest rates…………………………..</v>
          </cell>
          <cell r="D602">
            <v>1.2E-2</v>
          </cell>
          <cell r="AE602">
            <v>39</v>
          </cell>
          <cell r="AF602" t="str">
            <v>(A) - Reflects the following increase in interest rates…………………………..</v>
          </cell>
          <cell r="AG602">
            <v>1.2E-2</v>
          </cell>
        </row>
        <row r="603">
          <cell r="B603">
            <v>40</v>
          </cell>
          <cell r="C603" t="str">
            <v>(B) - Adjusted for Gross PML as percent of liquid assets</v>
          </cell>
          <cell r="AE603">
            <v>40</v>
          </cell>
          <cell r="AF603" t="str">
            <v>(B) - Adjusted for Gross PML as percent of liquid assets</v>
          </cell>
        </row>
        <row r="606">
          <cell r="B606" t="str">
            <v>Company:</v>
          </cell>
          <cell r="C606" t="str">
            <v>XYZ Sample</v>
          </cell>
          <cell r="E606" t="str">
            <v>Currency:</v>
          </cell>
          <cell r="F606" t="str">
            <v>US Dollars</v>
          </cell>
        </row>
        <row r="607">
          <cell r="B607" t="str">
            <v>AMB #:</v>
          </cell>
          <cell r="C607" t="str">
            <v>99999</v>
          </cell>
          <cell r="E607" t="str">
            <v>Denomination:</v>
          </cell>
          <cell r="F607" t="str">
            <v>(000)s</v>
          </cell>
          <cell r="K607" t="str">
            <v xml:space="preserve">Page 11 </v>
          </cell>
        </row>
        <row r="608">
          <cell r="B608" t="str">
            <v>Analyst:</v>
          </cell>
          <cell r="C608" t="str">
            <v xml:space="preserve"> </v>
          </cell>
        </row>
        <row r="609">
          <cell r="E609" t="str">
            <v>INTEREST RATE RISK</v>
          </cell>
        </row>
        <row r="610">
          <cell r="D610" t="str">
            <v>1 yr or less</v>
          </cell>
          <cell r="E610">
            <v>40178</v>
          </cell>
        </row>
        <row r="611">
          <cell r="C611" t="str">
            <v>European Type Endowments &amp; Annuities</v>
          </cell>
          <cell r="D611" t="str">
            <v>Mkt Val of Fixed Income Securities:</v>
          </cell>
          <cell r="G611" t="str">
            <v>Baseline</v>
          </cell>
          <cell r="I611" t="str">
            <v>Final</v>
          </cell>
          <cell r="J611" t="str">
            <v>Required</v>
          </cell>
        </row>
        <row r="612">
          <cell r="C612" t="str">
            <v>Endowments</v>
          </cell>
          <cell r="D612" t="str">
            <v>Net Reserves</v>
          </cell>
          <cell r="E612" t="str">
            <v>Adjustment</v>
          </cell>
          <cell r="F612" t="str">
            <v xml:space="preserve">Total </v>
          </cell>
          <cell r="G612" t="str">
            <v>Risk Factor</v>
          </cell>
          <cell r="H612" t="str">
            <v>Adjustment</v>
          </cell>
          <cell r="I612" t="str">
            <v>Risk Factor</v>
          </cell>
          <cell r="J612" t="str">
            <v>Capital</v>
          </cell>
          <cell r="K612" t="str">
            <v>Explanation  of Adjustments</v>
          </cell>
        </row>
        <row r="613">
          <cell r="B613">
            <v>1</v>
          </cell>
          <cell r="C613" t="str">
            <v>Unit Linked - Not Guaranteed</v>
          </cell>
          <cell r="D613">
            <v>0</v>
          </cell>
          <cell r="E613">
            <v>0</v>
          </cell>
          <cell r="F613">
            <v>0</v>
          </cell>
          <cell r="G613">
            <v>5.0000000000000001E-3</v>
          </cell>
          <cell r="H613">
            <v>0</v>
          </cell>
          <cell r="I613">
            <v>5.0000000000000001E-3</v>
          </cell>
          <cell r="J613">
            <v>0</v>
          </cell>
          <cell r="K613" t="str">
            <v xml:space="preserve"> </v>
          </cell>
        </row>
        <row r="614">
          <cell r="B614">
            <v>2</v>
          </cell>
          <cell r="C614" t="str">
            <v>Guarantee less than 1%</v>
          </cell>
          <cell r="D614">
            <v>0</v>
          </cell>
          <cell r="E614">
            <v>0</v>
          </cell>
          <cell r="F614">
            <v>0</v>
          </cell>
          <cell r="G614">
            <v>7.4999999999999997E-3</v>
          </cell>
          <cell r="H614">
            <v>0</v>
          </cell>
          <cell r="I614">
            <v>7.4999999999999997E-3</v>
          </cell>
          <cell r="J614">
            <v>0</v>
          </cell>
          <cell r="K614" t="str">
            <v xml:space="preserve"> </v>
          </cell>
        </row>
        <row r="615">
          <cell r="B615">
            <v>3</v>
          </cell>
          <cell r="C615" t="str">
            <v>Guarantee between 1% and 5%</v>
          </cell>
          <cell r="D615">
            <v>0</v>
          </cell>
          <cell r="E615">
            <v>0</v>
          </cell>
          <cell r="F615">
            <v>0</v>
          </cell>
          <cell r="G615">
            <v>0.01</v>
          </cell>
          <cell r="H615">
            <v>0</v>
          </cell>
          <cell r="I615">
            <v>0.01</v>
          </cell>
          <cell r="J615">
            <v>0</v>
          </cell>
          <cell r="K615" t="str">
            <v xml:space="preserve"> </v>
          </cell>
        </row>
        <row r="616">
          <cell r="B616">
            <v>4</v>
          </cell>
          <cell r="C616" t="str">
            <v>Guarantee over 5%</v>
          </cell>
          <cell r="D616">
            <v>0</v>
          </cell>
          <cell r="E616">
            <v>0</v>
          </cell>
          <cell r="F616">
            <v>0</v>
          </cell>
          <cell r="G616">
            <v>0.02</v>
          </cell>
          <cell r="H616">
            <v>0</v>
          </cell>
          <cell r="I616">
            <v>0.02</v>
          </cell>
          <cell r="J616">
            <v>0</v>
          </cell>
          <cell r="K616" t="str">
            <v xml:space="preserve"> </v>
          </cell>
        </row>
        <row r="617">
          <cell r="B617">
            <v>5</v>
          </cell>
          <cell r="C617" t="str">
            <v>Total</v>
          </cell>
          <cell r="D617">
            <v>0</v>
          </cell>
          <cell r="E617">
            <v>0</v>
          </cell>
          <cell r="F617">
            <v>0</v>
          </cell>
          <cell r="I617">
            <v>0</v>
          </cell>
          <cell r="J617">
            <v>0</v>
          </cell>
        </row>
        <row r="619">
          <cell r="C619" t="str">
            <v>Annuities</v>
          </cell>
        </row>
        <row r="620">
          <cell r="B620">
            <v>6</v>
          </cell>
          <cell r="C620" t="str">
            <v>Fixed - Immediate</v>
          </cell>
          <cell r="D620">
            <v>0</v>
          </cell>
          <cell r="E620">
            <v>0</v>
          </cell>
          <cell r="F620">
            <v>0</v>
          </cell>
          <cell r="G620">
            <v>7.4999999999999997E-3</v>
          </cell>
          <cell r="H620">
            <v>0</v>
          </cell>
          <cell r="I620">
            <v>7.4999999999999997E-3</v>
          </cell>
          <cell r="J620">
            <v>0</v>
          </cell>
          <cell r="K620" t="str">
            <v xml:space="preserve"> </v>
          </cell>
        </row>
        <row r="621">
          <cell r="B621">
            <v>7</v>
          </cell>
          <cell r="C621" t="str">
            <v>Fixed - Deferred - 5 years or less outstanding</v>
          </cell>
          <cell r="D621">
            <v>0</v>
          </cell>
          <cell r="E621">
            <v>0</v>
          </cell>
          <cell r="F621">
            <v>0</v>
          </cell>
          <cell r="G621">
            <v>0.02</v>
          </cell>
          <cell r="H621">
            <v>0</v>
          </cell>
          <cell r="I621">
            <v>0.02</v>
          </cell>
          <cell r="J621">
            <v>0</v>
          </cell>
          <cell r="K621" t="str">
            <v xml:space="preserve"> </v>
          </cell>
        </row>
        <row r="622">
          <cell r="B622">
            <v>8</v>
          </cell>
          <cell r="C622" t="str">
            <v>Fixed - Deferred - over 5 years outstanding</v>
          </cell>
          <cell r="D622">
            <v>0</v>
          </cell>
          <cell r="E622">
            <v>0</v>
          </cell>
          <cell r="F622">
            <v>0</v>
          </cell>
          <cell r="G622">
            <v>1.4999999999999999E-2</v>
          </cell>
          <cell r="H622">
            <v>0</v>
          </cell>
          <cell r="I622">
            <v>1.4999999999999999E-2</v>
          </cell>
          <cell r="J622">
            <v>0</v>
          </cell>
          <cell r="K622" t="str">
            <v xml:space="preserve"> </v>
          </cell>
        </row>
        <row r="623">
          <cell r="B623">
            <v>9</v>
          </cell>
          <cell r="C623" t="str">
            <v>Variable</v>
          </cell>
          <cell r="D623">
            <v>0</v>
          </cell>
          <cell r="E623">
            <v>0</v>
          </cell>
          <cell r="F623">
            <v>0</v>
          </cell>
          <cell r="G623">
            <v>7.4999999999999997E-3</v>
          </cell>
          <cell r="H623">
            <v>0</v>
          </cell>
          <cell r="I623">
            <v>7.4999999999999997E-3</v>
          </cell>
          <cell r="J623">
            <v>0</v>
          </cell>
          <cell r="K623" t="str">
            <v xml:space="preserve"> </v>
          </cell>
        </row>
        <row r="624">
          <cell r="B624">
            <v>10</v>
          </cell>
          <cell r="C624" t="str">
            <v>Total</v>
          </cell>
          <cell r="D624">
            <v>0</v>
          </cell>
          <cell r="E624">
            <v>0</v>
          </cell>
          <cell r="F624">
            <v>0</v>
          </cell>
          <cell r="I624">
            <v>0</v>
          </cell>
          <cell r="J624">
            <v>0</v>
          </cell>
        </row>
        <row r="626">
          <cell r="C626" t="str">
            <v>North American Type Annuities &amp; Pensions</v>
          </cell>
          <cell r="D626" t="str">
            <v>Mkt Val of Fixed Income Securities:</v>
          </cell>
          <cell r="G626" t="str">
            <v>Baseline</v>
          </cell>
          <cell r="I626" t="str">
            <v>Final</v>
          </cell>
          <cell r="J626" t="str">
            <v>Required</v>
          </cell>
        </row>
        <row r="627">
          <cell r="C627" t="str">
            <v>Non-Segregated (General Account) Annuities &amp; Pensions:</v>
          </cell>
          <cell r="D627" t="str">
            <v>Net Reserves</v>
          </cell>
          <cell r="E627" t="str">
            <v>Adjustment</v>
          </cell>
          <cell r="F627" t="str">
            <v xml:space="preserve">Total </v>
          </cell>
          <cell r="G627" t="str">
            <v>Risk Factor</v>
          </cell>
          <cell r="H627" t="str">
            <v>Adjustment</v>
          </cell>
          <cell r="I627" t="str">
            <v>Risk Factor</v>
          </cell>
          <cell r="J627" t="str">
            <v>Capital</v>
          </cell>
        </row>
        <row r="628">
          <cell r="B628">
            <v>11</v>
          </cell>
          <cell r="C628" t="str">
            <v>Not subject to Discretionary Withdrawal</v>
          </cell>
          <cell r="D628">
            <v>0</v>
          </cell>
          <cell r="E628">
            <v>0</v>
          </cell>
          <cell r="F628">
            <v>0</v>
          </cell>
          <cell r="G628">
            <v>7.4999999999999997E-3</v>
          </cell>
          <cell r="H628">
            <v>0</v>
          </cell>
          <cell r="I628">
            <v>7.4999999999999997E-3</v>
          </cell>
          <cell r="J628">
            <v>0</v>
          </cell>
          <cell r="K628" t="str">
            <v xml:space="preserve"> </v>
          </cell>
        </row>
        <row r="629">
          <cell r="B629">
            <v>12</v>
          </cell>
          <cell r="C629" t="str">
            <v>Subject to Discretionary W/D with MVA</v>
          </cell>
          <cell r="D629">
            <v>0</v>
          </cell>
          <cell r="E629">
            <v>0</v>
          </cell>
          <cell r="F629">
            <v>0</v>
          </cell>
          <cell r="G629">
            <v>8.9999999999999993E-3</v>
          </cell>
          <cell r="H629">
            <v>0</v>
          </cell>
          <cell r="I629">
            <v>8.9999999999999993E-3</v>
          </cell>
          <cell r="J629">
            <v>0</v>
          </cell>
          <cell r="K629" t="str">
            <v xml:space="preserve"> </v>
          </cell>
        </row>
        <row r="630">
          <cell r="B630">
            <v>13</v>
          </cell>
          <cell r="C630" t="str">
            <v>Subject to Discretionary W/D w/ Surrender Chgs from 1% to 3%</v>
          </cell>
          <cell r="D630">
            <v>0</v>
          </cell>
          <cell r="E630">
            <v>0</v>
          </cell>
          <cell r="F630">
            <v>0</v>
          </cell>
          <cell r="G630">
            <v>1.7999999999999999E-2</v>
          </cell>
          <cell r="H630">
            <v>0</v>
          </cell>
          <cell r="I630">
            <v>1.7999999999999999E-2</v>
          </cell>
          <cell r="J630">
            <v>0</v>
          </cell>
          <cell r="K630" t="str">
            <v xml:space="preserve"> </v>
          </cell>
        </row>
        <row r="631">
          <cell r="B631">
            <v>14</v>
          </cell>
          <cell r="C631" t="str">
            <v>Subject to Discretionary W/D w/ Surrender Chg &gt;3%</v>
          </cell>
          <cell r="D631">
            <v>0</v>
          </cell>
          <cell r="E631">
            <v>0</v>
          </cell>
          <cell r="F631">
            <v>0</v>
          </cell>
          <cell r="G631">
            <v>1.4999999999999999E-2</v>
          </cell>
          <cell r="H631">
            <v>0</v>
          </cell>
          <cell r="I631">
            <v>1.4999999999999999E-2</v>
          </cell>
          <cell r="J631">
            <v>0</v>
          </cell>
          <cell r="K631" t="str">
            <v xml:space="preserve"> </v>
          </cell>
        </row>
        <row r="632">
          <cell r="B632">
            <v>15</v>
          </cell>
          <cell r="C632" t="str">
            <v>Subject to Discretionary W/D w/ NO Surrender Chgs.</v>
          </cell>
          <cell r="D632">
            <v>0</v>
          </cell>
          <cell r="E632">
            <v>0</v>
          </cell>
          <cell r="F632">
            <v>0</v>
          </cell>
          <cell r="G632">
            <v>0.03</v>
          </cell>
          <cell r="H632">
            <v>0</v>
          </cell>
          <cell r="I632">
            <v>0.03</v>
          </cell>
          <cell r="J632">
            <v>0</v>
          </cell>
          <cell r="K632" t="str">
            <v xml:space="preserve"> </v>
          </cell>
        </row>
        <row r="633">
          <cell r="B633">
            <v>16</v>
          </cell>
          <cell r="C633" t="str">
            <v>Total</v>
          </cell>
          <cell r="D633">
            <v>0</v>
          </cell>
          <cell r="E633">
            <v>0</v>
          </cell>
          <cell r="F633">
            <v>0</v>
          </cell>
          <cell r="J633">
            <v>0</v>
          </cell>
        </row>
        <row r="635">
          <cell r="C635" t="str">
            <v>Segregated (Separate Account) Annuities &amp; Pensions:</v>
          </cell>
        </row>
        <row r="636">
          <cell r="B636">
            <v>17</v>
          </cell>
          <cell r="C636" t="str">
            <v>Not subject to Discretionary Withdrawal</v>
          </cell>
          <cell r="D636">
            <v>0</v>
          </cell>
          <cell r="E636">
            <v>0</v>
          </cell>
          <cell r="F636">
            <v>0</v>
          </cell>
          <cell r="G636">
            <v>7.4999999999999997E-3</v>
          </cell>
          <cell r="H636">
            <v>0</v>
          </cell>
          <cell r="I636">
            <v>7.4999999999999997E-3</v>
          </cell>
          <cell r="J636">
            <v>0</v>
          </cell>
          <cell r="K636" t="str">
            <v xml:space="preserve"> </v>
          </cell>
        </row>
        <row r="637">
          <cell r="B637">
            <v>18</v>
          </cell>
          <cell r="C637" t="str">
            <v>Subject to Discretionary W/D with MVA</v>
          </cell>
          <cell r="D637">
            <v>0</v>
          </cell>
          <cell r="E637">
            <v>0</v>
          </cell>
          <cell r="F637">
            <v>0</v>
          </cell>
          <cell r="G637">
            <v>8.9999999999999993E-3</v>
          </cell>
          <cell r="H637">
            <v>0</v>
          </cell>
          <cell r="I637">
            <v>8.9999999999999993E-3</v>
          </cell>
          <cell r="J637">
            <v>0</v>
          </cell>
          <cell r="K637" t="str">
            <v xml:space="preserve"> </v>
          </cell>
        </row>
        <row r="638">
          <cell r="B638">
            <v>19</v>
          </cell>
          <cell r="C638" t="str">
            <v>Subject to Discretionary W/D w/ Surrender Chgs from 1% to 3%</v>
          </cell>
          <cell r="D638">
            <v>0</v>
          </cell>
          <cell r="E638">
            <v>0</v>
          </cell>
          <cell r="F638">
            <v>0</v>
          </cell>
          <cell r="G638">
            <v>1.7999999999999999E-2</v>
          </cell>
          <cell r="H638">
            <v>0</v>
          </cell>
          <cell r="I638">
            <v>1.7999999999999999E-2</v>
          </cell>
          <cell r="J638">
            <v>0</v>
          </cell>
          <cell r="K638" t="str">
            <v xml:space="preserve"> </v>
          </cell>
        </row>
        <row r="639">
          <cell r="B639">
            <v>20</v>
          </cell>
          <cell r="C639" t="str">
            <v>Subject to Discretionary W/D w/ Surrender Chg &gt;3%</v>
          </cell>
          <cell r="D639">
            <v>0</v>
          </cell>
          <cell r="E639">
            <v>0</v>
          </cell>
          <cell r="F639">
            <v>0</v>
          </cell>
          <cell r="G639">
            <v>1.4999999999999999E-2</v>
          </cell>
          <cell r="H639">
            <v>0</v>
          </cell>
          <cell r="I639">
            <v>1.4999999999999999E-2</v>
          </cell>
          <cell r="J639">
            <v>0</v>
          </cell>
          <cell r="K639" t="str">
            <v xml:space="preserve"> </v>
          </cell>
        </row>
        <row r="640">
          <cell r="B640">
            <v>21</v>
          </cell>
          <cell r="C640" t="str">
            <v>Subject to Discretionary W/D w/ NO Surrender Chgs.</v>
          </cell>
          <cell r="D640">
            <v>0</v>
          </cell>
          <cell r="E640">
            <v>0</v>
          </cell>
          <cell r="F640">
            <v>0</v>
          </cell>
          <cell r="G640">
            <v>0.03</v>
          </cell>
          <cell r="H640">
            <v>0</v>
          </cell>
          <cell r="I640">
            <v>0.03</v>
          </cell>
          <cell r="J640">
            <v>0</v>
          </cell>
          <cell r="K640" t="str">
            <v xml:space="preserve"> </v>
          </cell>
        </row>
        <row r="641">
          <cell r="B641">
            <v>22</v>
          </cell>
          <cell r="C641" t="str">
            <v>NO Interest Rate Guarantees</v>
          </cell>
          <cell r="D641">
            <v>0</v>
          </cell>
          <cell r="E641">
            <v>0</v>
          </cell>
          <cell r="F641">
            <v>0</v>
          </cell>
          <cell r="G641">
            <v>0</v>
          </cell>
          <cell r="H641">
            <v>0</v>
          </cell>
          <cell r="I641">
            <v>0</v>
          </cell>
          <cell r="J641">
            <v>0</v>
          </cell>
          <cell r="K641" t="str">
            <v xml:space="preserve"> </v>
          </cell>
        </row>
        <row r="642">
          <cell r="B642">
            <v>23</v>
          </cell>
          <cell r="C642" t="str">
            <v>Total</v>
          </cell>
          <cell r="D642">
            <v>0</v>
          </cell>
          <cell r="E642">
            <v>0</v>
          </cell>
          <cell r="F642">
            <v>0</v>
          </cell>
          <cell r="J642">
            <v>0</v>
          </cell>
        </row>
        <row r="644">
          <cell r="D644" t="str">
            <v>Mkt Val of Fixed Income Securities:</v>
          </cell>
          <cell r="G644" t="str">
            <v>Baseline</v>
          </cell>
          <cell r="I644" t="str">
            <v>Final</v>
          </cell>
          <cell r="J644" t="str">
            <v>Required</v>
          </cell>
        </row>
        <row r="645">
          <cell r="C645" t="str">
            <v>Protection Products</v>
          </cell>
          <cell r="D645" t="str">
            <v>Net Reserves</v>
          </cell>
          <cell r="E645" t="str">
            <v>Adjustment</v>
          </cell>
          <cell r="F645" t="str">
            <v xml:space="preserve">Total </v>
          </cell>
          <cell r="G645" t="str">
            <v>Risk Factor</v>
          </cell>
          <cell r="H645" t="str">
            <v>Adjustment</v>
          </cell>
          <cell r="I645" t="str">
            <v>Risk Factor</v>
          </cell>
          <cell r="J645" t="str">
            <v>Capital</v>
          </cell>
        </row>
        <row r="646">
          <cell r="B646">
            <v>24</v>
          </cell>
          <cell r="C646" t="str">
            <v>Life Insurance</v>
          </cell>
          <cell r="D646">
            <v>0</v>
          </cell>
          <cell r="E646">
            <v>0</v>
          </cell>
          <cell r="F646">
            <v>0</v>
          </cell>
          <cell r="G646">
            <v>5.0000000000000001E-3</v>
          </cell>
          <cell r="H646">
            <v>0</v>
          </cell>
          <cell r="I646">
            <v>5.0000000000000001E-3</v>
          </cell>
          <cell r="J646">
            <v>0</v>
          </cell>
          <cell r="K646" t="str">
            <v xml:space="preserve"> </v>
          </cell>
        </row>
        <row r="647">
          <cell r="B647">
            <v>26</v>
          </cell>
          <cell r="C647" t="str">
            <v>Policy Loans</v>
          </cell>
          <cell r="D647">
            <v>0</v>
          </cell>
          <cell r="E647">
            <v>0</v>
          </cell>
          <cell r="F647">
            <v>0</v>
          </cell>
          <cell r="G647">
            <v>5.0000000000000001E-3</v>
          </cell>
          <cell r="H647">
            <v>0</v>
          </cell>
          <cell r="I647">
            <v>5.0000000000000001E-3</v>
          </cell>
          <cell r="J647">
            <v>0</v>
          </cell>
          <cell r="K647" t="str">
            <v xml:space="preserve"> </v>
          </cell>
        </row>
        <row r="648">
          <cell r="B648">
            <v>27</v>
          </cell>
          <cell r="C648" t="str">
            <v>Total</v>
          </cell>
          <cell r="D648">
            <v>0</v>
          </cell>
          <cell r="E648">
            <v>0</v>
          </cell>
          <cell r="F648">
            <v>0</v>
          </cell>
          <cell r="J648">
            <v>0</v>
          </cell>
        </row>
        <row r="650">
          <cell r="I650" t="str">
            <v xml:space="preserve">PML </v>
          </cell>
          <cell r="J650" t="str">
            <v>Adjusted</v>
          </cell>
        </row>
        <row r="651">
          <cell r="C651" t="str">
            <v>Property/Casualty Interest Rate Risk</v>
          </cell>
          <cell r="D651" t="str">
            <v>Estimated</v>
          </cell>
          <cell r="E651" t="str">
            <v xml:space="preserve">Market   </v>
          </cell>
          <cell r="H651" t="str">
            <v>Required</v>
          </cell>
          <cell r="I651" t="str">
            <v>to Liquid</v>
          </cell>
          <cell r="J651" t="str">
            <v>Required</v>
          </cell>
        </row>
        <row r="652">
          <cell r="C652" t="str">
            <v>Fixed Income Security</v>
          </cell>
          <cell r="D652" t="str">
            <v>Duration</v>
          </cell>
          <cell r="E652" t="str">
            <v xml:space="preserve">  Value   </v>
          </cell>
          <cell r="F652" t="str">
            <v>Adjustment</v>
          </cell>
          <cell r="G652" t="str">
            <v xml:space="preserve">Total  </v>
          </cell>
          <cell r="H652" t="str">
            <v>Capital (A)</v>
          </cell>
          <cell r="I652" t="str">
            <v>Assets</v>
          </cell>
          <cell r="J652" t="str">
            <v>Capital (B)</v>
          </cell>
        </row>
        <row r="653">
          <cell r="B653">
            <v>28</v>
          </cell>
          <cell r="C653" t="str">
            <v>Bonds</v>
          </cell>
          <cell r="D653">
            <v>5</v>
          </cell>
          <cell r="E653">
            <v>0</v>
          </cell>
          <cell r="F653">
            <v>0</v>
          </cell>
          <cell r="G653">
            <v>0</v>
          </cell>
          <cell r="H653">
            <v>0</v>
          </cell>
          <cell r="I653">
            <v>0</v>
          </cell>
          <cell r="J653">
            <v>0</v>
          </cell>
          <cell r="K653" t="str">
            <v xml:space="preserve"> </v>
          </cell>
        </row>
        <row r="654">
          <cell r="B654">
            <v>29</v>
          </cell>
          <cell r="C654" t="str">
            <v>Preferred Stocks</v>
          </cell>
          <cell r="D654">
            <v>10</v>
          </cell>
          <cell r="E654">
            <v>0</v>
          </cell>
          <cell r="F654">
            <v>0</v>
          </cell>
          <cell r="G654">
            <v>0</v>
          </cell>
          <cell r="H654">
            <v>0</v>
          </cell>
          <cell r="I654">
            <v>0</v>
          </cell>
          <cell r="J654">
            <v>0</v>
          </cell>
          <cell r="K654" t="str">
            <v xml:space="preserve"> </v>
          </cell>
        </row>
        <row r="655">
          <cell r="B655">
            <v>30</v>
          </cell>
          <cell r="C655" t="str">
            <v>Mortgage Loans</v>
          </cell>
          <cell r="D655">
            <v>7</v>
          </cell>
          <cell r="E655">
            <v>0</v>
          </cell>
          <cell r="F655">
            <v>0</v>
          </cell>
          <cell r="G655">
            <v>0</v>
          </cell>
          <cell r="H655">
            <v>0</v>
          </cell>
          <cell r="I655">
            <v>0</v>
          </cell>
          <cell r="J655">
            <v>0</v>
          </cell>
          <cell r="K655" t="str">
            <v xml:space="preserve"> </v>
          </cell>
        </row>
        <row r="656">
          <cell r="B656">
            <v>31</v>
          </cell>
          <cell r="C656" t="str">
            <v>Total</v>
          </cell>
          <cell r="E656">
            <v>0</v>
          </cell>
          <cell r="F656">
            <v>0</v>
          </cell>
          <cell r="G656">
            <v>0</v>
          </cell>
          <cell r="H656">
            <v>0</v>
          </cell>
          <cell r="J656">
            <v>0</v>
          </cell>
        </row>
        <row r="658">
          <cell r="B658">
            <v>32</v>
          </cell>
          <cell r="C658" t="str">
            <v>Total Indicated Interest Rate Risk Required Capital</v>
          </cell>
          <cell r="J658">
            <v>0</v>
          </cell>
        </row>
        <row r="660">
          <cell r="B660">
            <v>33</v>
          </cell>
          <cell r="C660" t="str">
            <v>Adjustment to Required Capital</v>
          </cell>
          <cell r="J660">
            <v>0</v>
          </cell>
          <cell r="K660" t="str">
            <v xml:space="preserve"> </v>
          </cell>
        </row>
        <row r="662">
          <cell r="B662">
            <v>34</v>
          </cell>
          <cell r="C662" t="str">
            <v>Total Interest Rate Risk Required Capital (Selected)</v>
          </cell>
          <cell r="J662">
            <v>0</v>
          </cell>
          <cell r="K662" t="str">
            <v xml:space="preserve"> =(B3)</v>
          </cell>
        </row>
        <row r="664">
          <cell r="B664">
            <v>35</v>
          </cell>
          <cell r="C664" t="str">
            <v>Catastrophe Gross PML</v>
          </cell>
          <cell r="D664">
            <v>0</v>
          </cell>
          <cell r="E664" t="str">
            <v>standard</v>
          </cell>
          <cell r="F664" t="str">
            <v>1st event is 1/250 EQ</v>
          </cell>
        </row>
        <row r="665">
          <cell r="B665">
            <v>36</v>
          </cell>
          <cell r="C665" t="str">
            <v>Available Fixed Income Assets</v>
          </cell>
          <cell r="D665">
            <v>0</v>
          </cell>
        </row>
        <row r="666">
          <cell r="B666">
            <v>37</v>
          </cell>
          <cell r="C666" t="str">
            <v>Available Liquid Assets</v>
          </cell>
          <cell r="D666">
            <v>0</v>
          </cell>
        </row>
        <row r="667">
          <cell r="B667">
            <v>38</v>
          </cell>
          <cell r="C667" t="str">
            <v>Percentage</v>
          </cell>
          <cell r="D667">
            <v>0</v>
          </cell>
        </row>
        <row r="669">
          <cell r="C669" t="str">
            <v>Notes:</v>
          </cell>
        </row>
        <row r="670">
          <cell r="B670">
            <v>39</v>
          </cell>
          <cell r="C670" t="str">
            <v>(A) - Reflects the following increase in interest rates…………………………..</v>
          </cell>
          <cell r="D670">
            <v>1.2E-2</v>
          </cell>
        </row>
        <row r="671">
          <cell r="B671">
            <v>40</v>
          </cell>
          <cell r="C671" t="str">
            <v>(B) - Adjusted for Gross PML as percent of liquid assets</v>
          </cell>
        </row>
        <row r="674">
          <cell r="B674" t="str">
            <v>Company:</v>
          </cell>
          <cell r="C674" t="str">
            <v>XYZ Sample</v>
          </cell>
          <cell r="E674" t="str">
            <v>Currency:</v>
          </cell>
          <cell r="F674" t="str">
            <v>US Dollars</v>
          </cell>
        </row>
        <row r="675">
          <cell r="B675" t="str">
            <v>AMB #:</v>
          </cell>
          <cell r="C675" t="str">
            <v>99999</v>
          </cell>
          <cell r="E675" t="str">
            <v>Denomination:</v>
          </cell>
          <cell r="F675" t="str">
            <v>(000)s</v>
          </cell>
          <cell r="K675" t="str">
            <v xml:space="preserve">Page 19 </v>
          </cell>
        </row>
        <row r="676">
          <cell r="B676" t="str">
            <v>Analyst:</v>
          </cell>
          <cell r="C676" t="str">
            <v xml:space="preserve"> </v>
          </cell>
        </row>
        <row r="677">
          <cell r="E677" t="str">
            <v>INTEREST RATE RISK</v>
          </cell>
        </row>
        <row r="678">
          <cell r="D678" t="str">
            <v>1 yr or less</v>
          </cell>
          <cell r="E678">
            <v>40543</v>
          </cell>
        </row>
        <row r="679">
          <cell r="C679" t="str">
            <v>European Type Endowments &amp; Annuities</v>
          </cell>
          <cell r="D679" t="str">
            <v>Mkt Val of Fixed Income Securities:</v>
          </cell>
          <cell r="G679" t="str">
            <v>Baseline</v>
          </cell>
          <cell r="I679" t="str">
            <v>Final</v>
          </cell>
          <cell r="J679" t="str">
            <v>Required</v>
          </cell>
        </row>
        <row r="680">
          <cell r="C680" t="str">
            <v>Endowments</v>
          </cell>
          <cell r="D680" t="str">
            <v>Net Reserves</v>
          </cell>
          <cell r="E680" t="str">
            <v>Adjustment</v>
          </cell>
          <cell r="F680" t="str">
            <v xml:space="preserve">Total </v>
          </cell>
          <cell r="G680" t="str">
            <v>Risk Factor</v>
          </cell>
          <cell r="H680" t="str">
            <v>Adjustment</v>
          </cell>
          <cell r="I680" t="str">
            <v>Risk Factor</v>
          </cell>
          <cell r="J680" t="str">
            <v>Capital</v>
          </cell>
          <cell r="K680" t="str">
            <v>Explanation  of Adjustments</v>
          </cell>
        </row>
        <row r="681">
          <cell r="B681">
            <v>1</v>
          </cell>
          <cell r="C681" t="str">
            <v>Unit Linked - Not Guaranteed</v>
          </cell>
          <cell r="D681">
            <v>0</v>
          </cell>
          <cell r="E681">
            <v>0</v>
          </cell>
          <cell r="F681">
            <v>0</v>
          </cell>
          <cell r="G681">
            <v>5.0000000000000001E-3</v>
          </cell>
          <cell r="H681">
            <v>0</v>
          </cell>
          <cell r="I681">
            <v>5.0000000000000001E-3</v>
          </cell>
          <cell r="J681">
            <v>0</v>
          </cell>
          <cell r="K681" t="str">
            <v xml:space="preserve"> </v>
          </cell>
        </row>
        <row r="682">
          <cell r="B682">
            <v>2</v>
          </cell>
          <cell r="C682" t="str">
            <v>Guarantee less than 1%</v>
          </cell>
          <cell r="D682">
            <v>0</v>
          </cell>
          <cell r="E682">
            <v>0</v>
          </cell>
          <cell r="F682">
            <v>0</v>
          </cell>
          <cell r="G682">
            <v>7.4999999999999997E-3</v>
          </cell>
          <cell r="H682">
            <v>0</v>
          </cell>
          <cell r="I682">
            <v>7.4999999999999997E-3</v>
          </cell>
          <cell r="J682">
            <v>0</v>
          </cell>
          <cell r="K682" t="str">
            <v xml:space="preserve"> </v>
          </cell>
        </row>
        <row r="683">
          <cell r="B683">
            <v>3</v>
          </cell>
          <cell r="C683" t="str">
            <v>Guarantee between 1% and 5%</v>
          </cell>
          <cell r="D683">
            <v>0</v>
          </cell>
          <cell r="E683">
            <v>0</v>
          </cell>
          <cell r="F683">
            <v>0</v>
          </cell>
          <cell r="G683">
            <v>0.01</v>
          </cell>
          <cell r="H683">
            <v>0</v>
          </cell>
          <cell r="I683">
            <v>0.01</v>
          </cell>
          <cell r="J683">
            <v>0</v>
          </cell>
          <cell r="K683" t="str">
            <v xml:space="preserve"> </v>
          </cell>
        </row>
        <row r="684">
          <cell r="B684">
            <v>4</v>
          </cell>
          <cell r="C684" t="str">
            <v>Guarantee over 5%</v>
          </cell>
          <cell r="D684">
            <v>0</v>
          </cell>
          <cell r="E684">
            <v>0</v>
          </cell>
          <cell r="F684">
            <v>0</v>
          </cell>
          <cell r="G684">
            <v>0.02</v>
          </cell>
          <cell r="H684">
            <v>0</v>
          </cell>
          <cell r="I684">
            <v>0.02</v>
          </cell>
          <cell r="J684">
            <v>0</v>
          </cell>
          <cell r="K684" t="str">
            <v xml:space="preserve"> </v>
          </cell>
        </row>
        <row r="685">
          <cell r="B685">
            <v>5</v>
          </cell>
          <cell r="C685" t="str">
            <v>Total</v>
          </cell>
          <cell r="D685">
            <v>0</v>
          </cell>
          <cell r="E685">
            <v>0</v>
          </cell>
          <cell r="F685">
            <v>0</v>
          </cell>
          <cell r="I685">
            <v>0</v>
          </cell>
          <cell r="J685">
            <v>0</v>
          </cell>
        </row>
        <row r="687">
          <cell r="C687" t="str">
            <v>Annuities</v>
          </cell>
        </row>
        <row r="688">
          <cell r="B688">
            <v>6</v>
          </cell>
          <cell r="C688" t="str">
            <v>Fixed - Immediate</v>
          </cell>
          <cell r="D688">
            <v>0</v>
          </cell>
          <cell r="E688">
            <v>0</v>
          </cell>
          <cell r="F688">
            <v>0</v>
          </cell>
          <cell r="G688">
            <v>7.4999999999999997E-3</v>
          </cell>
          <cell r="H688">
            <v>0</v>
          </cell>
          <cell r="I688">
            <v>7.4999999999999997E-3</v>
          </cell>
          <cell r="J688">
            <v>0</v>
          </cell>
          <cell r="K688" t="str">
            <v xml:space="preserve"> </v>
          </cell>
        </row>
        <row r="689">
          <cell r="B689">
            <v>7</v>
          </cell>
          <cell r="C689" t="str">
            <v>Fixed - Deferred - 5 years or less outstanding</v>
          </cell>
          <cell r="D689">
            <v>0</v>
          </cell>
          <cell r="E689">
            <v>0</v>
          </cell>
          <cell r="F689">
            <v>0</v>
          </cell>
          <cell r="G689">
            <v>0.02</v>
          </cell>
          <cell r="H689">
            <v>0</v>
          </cell>
          <cell r="I689">
            <v>0.02</v>
          </cell>
          <cell r="J689">
            <v>0</v>
          </cell>
          <cell r="K689" t="str">
            <v xml:space="preserve"> </v>
          </cell>
        </row>
        <row r="690">
          <cell r="B690">
            <v>8</v>
          </cell>
          <cell r="C690" t="str">
            <v>Fixed - Deferred - over 5 years outstanding</v>
          </cell>
          <cell r="D690">
            <v>0</v>
          </cell>
          <cell r="E690">
            <v>0</v>
          </cell>
          <cell r="F690">
            <v>0</v>
          </cell>
          <cell r="G690">
            <v>1.4999999999999999E-2</v>
          </cell>
          <cell r="H690">
            <v>0</v>
          </cell>
          <cell r="I690">
            <v>1.4999999999999999E-2</v>
          </cell>
          <cell r="J690">
            <v>0</v>
          </cell>
          <cell r="K690" t="str">
            <v xml:space="preserve"> </v>
          </cell>
        </row>
        <row r="691">
          <cell r="B691">
            <v>9</v>
          </cell>
          <cell r="C691" t="str">
            <v>Variable</v>
          </cell>
          <cell r="D691">
            <v>0</v>
          </cell>
          <cell r="E691">
            <v>0</v>
          </cell>
          <cell r="F691">
            <v>0</v>
          </cell>
          <cell r="G691">
            <v>7.4999999999999997E-3</v>
          </cell>
          <cell r="H691">
            <v>0</v>
          </cell>
          <cell r="I691">
            <v>7.4999999999999997E-3</v>
          </cell>
          <cell r="J691">
            <v>0</v>
          </cell>
          <cell r="K691" t="str">
            <v xml:space="preserve"> </v>
          </cell>
        </row>
        <row r="692">
          <cell r="B692">
            <v>10</v>
          </cell>
          <cell r="C692" t="str">
            <v>Total</v>
          </cell>
          <cell r="D692">
            <v>0</v>
          </cell>
          <cell r="E692">
            <v>0</v>
          </cell>
          <cell r="F692">
            <v>0</v>
          </cell>
          <cell r="I692">
            <v>0</v>
          </cell>
          <cell r="J692">
            <v>0</v>
          </cell>
        </row>
        <row r="694">
          <cell r="C694" t="str">
            <v>North American Type Annuities &amp; Pensions</v>
          </cell>
          <cell r="D694" t="str">
            <v>Mkt Val of Fixed Income Securities:</v>
          </cell>
          <cell r="G694" t="str">
            <v>Baseline</v>
          </cell>
          <cell r="I694" t="str">
            <v>Final</v>
          </cell>
          <cell r="J694" t="str">
            <v>Required</v>
          </cell>
        </row>
        <row r="695">
          <cell r="C695" t="str">
            <v>Non-Segregated (General Account) Annuities &amp; Pensions:</v>
          </cell>
          <cell r="D695" t="str">
            <v>Net Reserves</v>
          </cell>
          <cell r="E695" t="str">
            <v>Adjustment</v>
          </cell>
          <cell r="F695" t="str">
            <v xml:space="preserve">Total </v>
          </cell>
          <cell r="G695" t="str">
            <v>Risk Factor</v>
          </cell>
          <cell r="H695" t="str">
            <v>Adjustment</v>
          </cell>
          <cell r="I695" t="str">
            <v>Risk Factor</v>
          </cell>
          <cell r="J695" t="str">
            <v>Capital</v>
          </cell>
        </row>
        <row r="696">
          <cell r="B696">
            <v>11</v>
          </cell>
          <cell r="C696" t="str">
            <v>Not subject to Discretionary Withdrawal</v>
          </cell>
          <cell r="D696">
            <v>0</v>
          </cell>
          <cell r="E696">
            <v>0</v>
          </cell>
          <cell r="F696">
            <v>0</v>
          </cell>
          <cell r="G696">
            <v>7.4999999999999997E-3</v>
          </cell>
          <cell r="H696">
            <v>0</v>
          </cell>
          <cell r="I696">
            <v>7.4999999999999997E-3</v>
          </cell>
          <cell r="J696">
            <v>0</v>
          </cell>
          <cell r="K696" t="str">
            <v xml:space="preserve"> </v>
          </cell>
        </row>
        <row r="697">
          <cell r="B697">
            <v>12</v>
          </cell>
          <cell r="C697" t="str">
            <v>Subject to Discretionary W/D with MVA</v>
          </cell>
          <cell r="D697">
            <v>0</v>
          </cell>
          <cell r="E697">
            <v>0</v>
          </cell>
          <cell r="F697">
            <v>0</v>
          </cell>
          <cell r="G697">
            <v>8.9999999999999993E-3</v>
          </cell>
          <cell r="H697">
            <v>0</v>
          </cell>
          <cell r="I697">
            <v>8.9999999999999993E-3</v>
          </cell>
          <cell r="J697">
            <v>0</v>
          </cell>
          <cell r="K697" t="str">
            <v xml:space="preserve"> </v>
          </cell>
        </row>
        <row r="698">
          <cell r="B698">
            <v>13</v>
          </cell>
          <cell r="C698" t="str">
            <v>Subject to Discretionary W/D w/ Surrender Chgs from 1% to 3%</v>
          </cell>
          <cell r="D698">
            <v>0</v>
          </cell>
          <cell r="E698">
            <v>0</v>
          </cell>
          <cell r="F698">
            <v>0</v>
          </cell>
          <cell r="G698">
            <v>1.7999999999999999E-2</v>
          </cell>
          <cell r="H698">
            <v>0</v>
          </cell>
          <cell r="I698">
            <v>1.7999999999999999E-2</v>
          </cell>
          <cell r="J698">
            <v>0</v>
          </cell>
          <cell r="K698" t="str">
            <v xml:space="preserve"> </v>
          </cell>
        </row>
        <row r="699">
          <cell r="B699">
            <v>14</v>
          </cell>
          <cell r="C699" t="str">
            <v>Subject to Discretionary W/D w/ Surrender Chg &gt;3%</v>
          </cell>
          <cell r="D699">
            <v>0</v>
          </cell>
          <cell r="E699">
            <v>0</v>
          </cell>
          <cell r="F699">
            <v>0</v>
          </cell>
          <cell r="G699">
            <v>1.4999999999999999E-2</v>
          </cell>
          <cell r="H699">
            <v>0</v>
          </cell>
          <cell r="I699">
            <v>1.4999999999999999E-2</v>
          </cell>
          <cell r="J699">
            <v>0</v>
          </cell>
          <cell r="K699" t="str">
            <v xml:space="preserve"> </v>
          </cell>
        </row>
        <row r="700">
          <cell r="B700">
            <v>15</v>
          </cell>
          <cell r="C700" t="str">
            <v>Subject to Discretionary W/D w/ NO Surrender Chgs.</v>
          </cell>
          <cell r="D700">
            <v>0</v>
          </cell>
          <cell r="E700">
            <v>0</v>
          </cell>
          <cell r="F700">
            <v>0</v>
          </cell>
          <cell r="G700">
            <v>0.03</v>
          </cell>
          <cell r="H700">
            <v>0</v>
          </cell>
          <cell r="I700">
            <v>0.03</v>
          </cell>
          <cell r="J700">
            <v>0</v>
          </cell>
          <cell r="K700" t="str">
            <v xml:space="preserve"> </v>
          </cell>
        </row>
        <row r="701">
          <cell r="B701">
            <v>16</v>
          </cell>
          <cell r="C701" t="str">
            <v>Total</v>
          </cell>
          <cell r="D701">
            <v>0</v>
          </cell>
          <cell r="E701">
            <v>0</v>
          </cell>
          <cell r="F701">
            <v>0</v>
          </cell>
          <cell r="I701">
            <v>0</v>
          </cell>
          <cell r="J701">
            <v>0</v>
          </cell>
        </row>
        <row r="703">
          <cell r="C703" t="str">
            <v>Segregated (Separate Account) Annuities &amp; Pensions:</v>
          </cell>
        </row>
        <row r="704">
          <cell r="B704">
            <v>17</v>
          </cell>
          <cell r="C704" t="str">
            <v>Not subject to Discretionary Withdrawal</v>
          </cell>
          <cell r="D704">
            <v>0</v>
          </cell>
          <cell r="E704">
            <v>0</v>
          </cell>
          <cell r="F704">
            <v>0</v>
          </cell>
          <cell r="G704">
            <v>7.4999999999999997E-3</v>
          </cell>
          <cell r="H704">
            <v>0</v>
          </cell>
          <cell r="I704">
            <v>7.4999999999999997E-3</v>
          </cell>
          <cell r="J704">
            <v>0</v>
          </cell>
          <cell r="K704" t="str">
            <v xml:space="preserve"> </v>
          </cell>
        </row>
        <row r="705">
          <cell r="B705">
            <v>18</v>
          </cell>
          <cell r="C705" t="str">
            <v>Subject to Discretionary W/D with MVA</v>
          </cell>
          <cell r="D705">
            <v>0</v>
          </cell>
          <cell r="E705">
            <v>0</v>
          </cell>
          <cell r="F705">
            <v>0</v>
          </cell>
          <cell r="G705">
            <v>8.9999999999999993E-3</v>
          </cell>
          <cell r="H705">
            <v>0</v>
          </cell>
          <cell r="I705">
            <v>8.9999999999999993E-3</v>
          </cell>
          <cell r="J705">
            <v>0</v>
          </cell>
          <cell r="K705" t="str">
            <v xml:space="preserve"> </v>
          </cell>
        </row>
        <row r="706">
          <cell r="B706">
            <v>19</v>
          </cell>
          <cell r="C706" t="str">
            <v>Subject to Discretionary W/D w/ Surrender Chgs from 1% to 3%</v>
          </cell>
          <cell r="D706">
            <v>0</v>
          </cell>
          <cell r="E706">
            <v>0</v>
          </cell>
          <cell r="F706">
            <v>0</v>
          </cell>
          <cell r="G706">
            <v>1.7999999999999999E-2</v>
          </cell>
          <cell r="H706">
            <v>0</v>
          </cell>
          <cell r="I706">
            <v>1.7999999999999999E-2</v>
          </cell>
          <cell r="J706">
            <v>0</v>
          </cell>
          <cell r="K706" t="str">
            <v xml:space="preserve"> </v>
          </cell>
        </row>
        <row r="707">
          <cell r="B707">
            <v>20</v>
          </cell>
          <cell r="C707" t="str">
            <v>Subject to Discretionary W/D w/ Surrender Chg &gt;3%</v>
          </cell>
          <cell r="D707">
            <v>0</v>
          </cell>
          <cell r="E707">
            <v>0</v>
          </cell>
          <cell r="F707">
            <v>0</v>
          </cell>
          <cell r="G707">
            <v>1.4999999999999999E-2</v>
          </cell>
          <cell r="H707">
            <v>0</v>
          </cell>
          <cell r="I707">
            <v>1.4999999999999999E-2</v>
          </cell>
          <cell r="J707">
            <v>0</v>
          </cell>
          <cell r="K707" t="str">
            <v xml:space="preserve"> </v>
          </cell>
        </row>
        <row r="708">
          <cell r="B708">
            <v>21</v>
          </cell>
          <cell r="C708" t="str">
            <v>Subject to Discretionary W/D w/ NO Surrender Chgs.</v>
          </cell>
          <cell r="D708">
            <v>0</v>
          </cell>
          <cell r="E708">
            <v>0</v>
          </cell>
          <cell r="F708">
            <v>0</v>
          </cell>
          <cell r="G708">
            <v>0.03</v>
          </cell>
          <cell r="H708">
            <v>0</v>
          </cell>
          <cell r="I708">
            <v>0.03</v>
          </cell>
          <cell r="J708">
            <v>0</v>
          </cell>
          <cell r="K708" t="str">
            <v xml:space="preserve"> </v>
          </cell>
        </row>
        <row r="709">
          <cell r="B709">
            <v>22</v>
          </cell>
          <cell r="C709" t="str">
            <v>NO Interest Rate Guarantees</v>
          </cell>
          <cell r="D709">
            <v>0</v>
          </cell>
          <cell r="E709">
            <v>0</v>
          </cell>
          <cell r="F709">
            <v>0</v>
          </cell>
          <cell r="G709">
            <v>0</v>
          </cell>
          <cell r="H709">
            <v>0</v>
          </cell>
          <cell r="I709">
            <v>0</v>
          </cell>
          <cell r="J709">
            <v>0</v>
          </cell>
          <cell r="K709" t="str">
            <v xml:space="preserve"> </v>
          </cell>
        </row>
        <row r="710">
          <cell r="B710">
            <v>23</v>
          </cell>
          <cell r="C710" t="str">
            <v>Total</v>
          </cell>
          <cell r="D710">
            <v>0</v>
          </cell>
          <cell r="E710">
            <v>0</v>
          </cell>
          <cell r="F710">
            <v>0</v>
          </cell>
          <cell r="I710">
            <v>0</v>
          </cell>
          <cell r="J710">
            <v>0</v>
          </cell>
        </row>
        <row r="712">
          <cell r="D712" t="str">
            <v>Mkt Val of Fixed Income Securities:</v>
          </cell>
          <cell r="G712" t="str">
            <v>Baseline</v>
          </cell>
          <cell r="I712" t="str">
            <v>Final</v>
          </cell>
          <cell r="J712" t="str">
            <v>Required</v>
          </cell>
        </row>
        <row r="713">
          <cell r="C713" t="str">
            <v>Protection Products</v>
          </cell>
          <cell r="D713" t="str">
            <v>Net Reserves</v>
          </cell>
          <cell r="E713" t="str">
            <v>Adjustment</v>
          </cell>
          <cell r="F713" t="str">
            <v xml:space="preserve">Total </v>
          </cell>
          <cell r="G713" t="str">
            <v>Risk Factor</v>
          </cell>
          <cell r="H713" t="str">
            <v>Adjustment</v>
          </cell>
          <cell r="I713" t="str">
            <v>Risk Factor</v>
          </cell>
          <cell r="J713" t="str">
            <v>Capital</v>
          </cell>
        </row>
        <row r="714">
          <cell r="B714">
            <v>24</v>
          </cell>
          <cell r="C714" t="str">
            <v>Life Insurance</v>
          </cell>
          <cell r="D714">
            <v>0</v>
          </cell>
          <cell r="E714">
            <v>0</v>
          </cell>
          <cell r="F714">
            <v>0</v>
          </cell>
          <cell r="G714">
            <v>5.0000000000000001E-3</v>
          </cell>
          <cell r="H714">
            <v>0</v>
          </cell>
          <cell r="I714">
            <v>5.0000000000000001E-3</v>
          </cell>
          <cell r="J714">
            <v>0</v>
          </cell>
          <cell r="K714" t="str">
            <v xml:space="preserve"> </v>
          </cell>
        </row>
        <row r="715">
          <cell r="B715">
            <v>26</v>
          </cell>
          <cell r="C715" t="str">
            <v>Policy Loans</v>
          </cell>
          <cell r="D715">
            <v>0</v>
          </cell>
          <cell r="E715">
            <v>0</v>
          </cell>
          <cell r="F715">
            <v>0</v>
          </cell>
          <cell r="G715">
            <v>5.0000000000000001E-3</v>
          </cell>
          <cell r="H715">
            <v>0</v>
          </cell>
          <cell r="I715">
            <v>5.0000000000000001E-3</v>
          </cell>
          <cell r="J715">
            <v>0</v>
          </cell>
          <cell r="K715" t="str">
            <v xml:space="preserve"> </v>
          </cell>
        </row>
        <row r="716">
          <cell r="B716">
            <v>27</v>
          </cell>
          <cell r="C716" t="str">
            <v>Total</v>
          </cell>
          <cell r="D716">
            <v>0</v>
          </cell>
          <cell r="E716">
            <v>0</v>
          </cell>
          <cell r="F716">
            <v>0</v>
          </cell>
          <cell r="I716">
            <v>0</v>
          </cell>
          <cell r="J716">
            <v>0</v>
          </cell>
        </row>
        <row r="718">
          <cell r="I718" t="str">
            <v xml:space="preserve">PML </v>
          </cell>
          <cell r="J718" t="str">
            <v>Adjusted</v>
          </cell>
        </row>
        <row r="719">
          <cell r="C719" t="str">
            <v>Property/Casualty Interest Rate Risk</v>
          </cell>
          <cell r="D719" t="str">
            <v>Estimated</v>
          </cell>
          <cell r="E719" t="str">
            <v xml:space="preserve">Market   </v>
          </cell>
          <cell r="H719" t="str">
            <v>Required</v>
          </cell>
          <cell r="I719" t="str">
            <v>to Liquid</v>
          </cell>
          <cell r="J719" t="str">
            <v>Required</v>
          </cell>
        </row>
        <row r="720">
          <cell r="C720" t="str">
            <v>Fixed Income Security</v>
          </cell>
          <cell r="D720" t="str">
            <v>Duration</v>
          </cell>
          <cell r="E720" t="str">
            <v xml:space="preserve">  Value   </v>
          </cell>
          <cell r="F720" t="str">
            <v>Adjustment</v>
          </cell>
          <cell r="G720" t="str">
            <v xml:space="preserve">Total  </v>
          </cell>
          <cell r="H720" t="str">
            <v>Capital (A)</v>
          </cell>
          <cell r="I720" t="str">
            <v>Assets</v>
          </cell>
          <cell r="J720" t="str">
            <v>Capital (B)</v>
          </cell>
        </row>
        <row r="721">
          <cell r="B721">
            <v>28</v>
          </cell>
          <cell r="C721" t="str">
            <v>Bonds</v>
          </cell>
          <cell r="D721">
            <v>5</v>
          </cell>
          <cell r="E721">
            <v>0</v>
          </cell>
          <cell r="F721">
            <v>0</v>
          </cell>
          <cell r="G721">
            <v>0</v>
          </cell>
          <cell r="H721">
            <v>0</v>
          </cell>
          <cell r="I721">
            <v>0</v>
          </cell>
          <cell r="J721">
            <v>0</v>
          </cell>
          <cell r="K721" t="str">
            <v xml:space="preserve"> </v>
          </cell>
        </row>
        <row r="722">
          <cell r="B722">
            <v>29</v>
          </cell>
          <cell r="C722" t="str">
            <v>Preferred Stocks</v>
          </cell>
          <cell r="D722">
            <v>10</v>
          </cell>
          <cell r="E722">
            <v>0</v>
          </cell>
          <cell r="F722">
            <v>0</v>
          </cell>
          <cell r="G722">
            <v>0</v>
          </cell>
          <cell r="H722">
            <v>0</v>
          </cell>
          <cell r="I722">
            <v>0</v>
          </cell>
          <cell r="J722">
            <v>0</v>
          </cell>
          <cell r="K722" t="str">
            <v xml:space="preserve"> </v>
          </cell>
        </row>
        <row r="723">
          <cell r="B723">
            <v>30</v>
          </cell>
          <cell r="C723" t="str">
            <v>Mortgage Loans</v>
          </cell>
          <cell r="D723">
            <v>7</v>
          </cell>
          <cell r="E723">
            <v>0</v>
          </cell>
          <cell r="F723">
            <v>0</v>
          </cell>
          <cell r="G723">
            <v>0</v>
          </cell>
          <cell r="H723">
            <v>0</v>
          </cell>
          <cell r="I723">
            <v>0</v>
          </cell>
          <cell r="J723">
            <v>0</v>
          </cell>
          <cell r="K723" t="str">
            <v xml:space="preserve"> </v>
          </cell>
        </row>
        <row r="724">
          <cell r="B724">
            <v>31</v>
          </cell>
          <cell r="C724" t="str">
            <v>Total</v>
          </cell>
          <cell r="E724">
            <v>0</v>
          </cell>
          <cell r="F724">
            <v>0</v>
          </cell>
          <cell r="G724">
            <v>0</v>
          </cell>
          <cell r="H724">
            <v>0</v>
          </cell>
          <cell r="J724">
            <v>0</v>
          </cell>
        </row>
        <row r="726">
          <cell r="B726">
            <v>32</v>
          </cell>
          <cell r="C726" t="str">
            <v>Total Indicated Interest Rate Risk Required Capital</v>
          </cell>
          <cell r="J726">
            <v>0</v>
          </cell>
        </row>
        <row r="728">
          <cell r="B728">
            <v>33</v>
          </cell>
          <cell r="C728" t="str">
            <v>Adjustment to Required Capital</v>
          </cell>
          <cell r="J728">
            <v>0</v>
          </cell>
          <cell r="K728" t="str">
            <v xml:space="preserve"> </v>
          </cell>
        </row>
        <row r="730">
          <cell r="B730">
            <v>34</v>
          </cell>
          <cell r="C730" t="str">
            <v>Total Interest Rate Risk Required Capital (Selected)</v>
          </cell>
          <cell r="J730">
            <v>0</v>
          </cell>
          <cell r="K730" t="str">
            <v xml:space="preserve"> =(B3)</v>
          </cell>
        </row>
        <row r="732">
          <cell r="B732">
            <v>35</v>
          </cell>
          <cell r="C732" t="str">
            <v>Catastrophe Gross PML</v>
          </cell>
          <cell r="D732">
            <v>0</v>
          </cell>
          <cell r="E732" t="str">
            <v>standard</v>
          </cell>
          <cell r="F732" t="str">
            <v>1st event is 1/250 EQ</v>
          </cell>
        </row>
        <row r="733">
          <cell r="B733">
            <v>36</v>
          </cell>
          <cell r="C733" t="str">
            <v>Available Fixed Income Assets</v>
          </cell>
          <cell r="D733">
            <v>0</v>
          </cell>
        </row>
        <row r="734">
          <cell r="B734">
            <v>37</v>
          </cell>
          <cell r="C734" t="str">
            <v>Available Liquid Assets</v>
          </cell>
          <cell r="D734">
            <v>0</v>
          </cell>
        </row>
        <row r="735">
          <cell r="B735">
            <v>38</v>
          </cell>
          <cell r="C735" t="str">
            <v>Percentage</v>
          </cell>
          <cell r="D735">
            <v>0</v>
          </cell>
        </row>
        <row r="737">
          <cell r="C737" t="str">
            <v>Notes:</v>
          </cell>
        </row>
        <row r="738">
          <cell r="B738">
            <v>39</v>
          </cell>
          <cell r="C738" t="str">
            <v>(A) - Reflects the following increase in interest rates…………………………..</v>
          </cell>
          <cell r="D738">
            <v>1.2E-2</v>
          </cell>
        </row>
        <row r="739">
          <cell r="B739">
            <v>40</v>
          </cell>
          <cell r="C739" t="str">
            <v>(B) - Adjusted for Gross PML as percent of liquid assets</v>
          </cell>
        </row>
        <row r="742">
          <cell r="B742" t="str">
            <v>Company:</v>
          </cell>
          <cell r="C742" t="str">
            <v>XYZ Sample</v>
          </cell>
          <cell r="E742" t="str">
            <v>Currency:</v>
          </cell>
          <cell r="F742" t="str">
            <v>US Dollars</v>
          </cell>
        </row>
        <row r="743">
          <cell r="B743" t="str">
            <v>AMB #:</v>
          </cell>
          <cell r="C743" t="str">
            <v>99999</v>
          </cell>
          <cell r="E743" t="str">
            <v>Denomination:</v>
          </cell>
          <cell r="F743" t="str">
            <v>(000)s</v>
          </cell>
          <cell r="K743" t="str">
            <v xml:space="preserve">Page 27 </v>
          </cell>
        </row>
        <row r="744">
          <cell r="B744" t="str">
            <v>Analyst:</v>
          </cell>
          <cell r="C744" t="str">
            <v xml:space="preserve"> </v>
          </cell>
        </row>
        <row r="745">
          <cell r="E745" t="str">
            <v>INTEREST RATE RISK</v>
          </cell>
        </row>
        <row r="746">
          <cell r="D746" t="str">
            <v>1 yr or less</v>
          </cell>
          <cell r="E746">
            <v>40908</v>
          </cell>
        </row>
        <row r="747">
          <cell r="C747" t="str">
            <v>European Type Endowments &amp; Annuities</v>
          </cell>
          <cell r="D747" t="str">
            <v>Mkt Val of Fixed Income Securities:</v>
          </cell>
          <cell r="G747" t="str">
            <v>Baseline</v>
          </cell>
          <cell r="I747" t="str">
            <v>Final</v>
          </cell>
          <cell r="J747" t="str">
            <v>Required</v>
          </cell>
        </row>
        <row r="748">
          <cell r="C748" t="str">
            <v>Endowments</v>
          </cell>
          <cell r="D748" t="str">
            <v>Net Reserves</v>
          </cell>
          <cell r="E748" t="str">
            <v>Adjustment</v>
          </cell>
          <cell r="F748" t="str">
            <v xml:space="preserve">Total </v>
          </cell>
          <cell r="G748" t="str">
            <v>Risk Factor</v>
          </cell>
          <cell r="H748" t="str">
            <v>Adjustment</v>
          </cell>
          <cell r="I748" t="str">
            <v>Risk Factor</v>
          </cell>
          <cell r="J748" t="str">
            <v>Capital</v>
          </cell>
          <cell r="K748" t="str">
            <v>Explanation  of Adjustments</v>
          </cell>
        </row>
        <row r="749">
          <cell r="B749">
            <v>1</v>
          </cell>
          <cell r="C749" t="str">
            <v>Unit Linked - Not Guaranteed</v>
          </cell>
          <cell r="D749">
            <v>0</v>
          </cell>
          <cell r="E749">
            <v>0</v>
          </cell>
          <cell r="F749">
            <v>0</v>
          </cell>
          <cell r="G749">
            <v>5.0000000000000001E-3</v>
          </cell>
          <cell r="H749">
            <v>0</v>
          </cell>
          <cell r="I749">
            <v>5.0000000000000001E-3</v>
          </cell>
          <cell r="J749">
            <v>0</v>
          </cell>
          <cell r="K749" t="str">
            <v xml:space="preserve"> </v>
          </cell>
        </row>
        <row r="750">
          <cell r="B750">
            <v>2</v>
          </cell>
          <cell r="C750" t="str">
            <v>Guarantee less than 1%</v>
          </cell>
          <cell r="D750">
            <v>0</v>
          </cell>
          <cell r="E750">
            <v>0</v>
          </cell>
          <cell r="F750">
            <v>0</v>
          </cell>
          <cell r="G750">
            <v>7.4999999999999997E-3</v>
          </cell>
          <cell r="H750">
            <v>0</v>
          </cell>
          <cell r="I750">
            <v>7.4999999999999997E-3</v>
          </cell>
          <cell r="J750">
            <v>0</v>
          </cell>
          <cell r="K750" t="str">
            <v xml:space="preserve"> </v>
          </cell>
        </row>
        <row r="751">
          <cell r="B751">
            <v>3</v>
          </cell>
          <cell r="C751" t="str">
            <v>Guarantee between 1% and 5%</v>
          </cell>
          <cell r="D751">
            <v>0</v>
          </cell>
          <cell r="E751">
            <v>0</v>
          </cell>
          <cell r="F751">
            <v>0</v>
          </cell>
          <cell r="G751">
            <v>0.01</v>
          </cell>
          <cell r="H751">
            <v>0</v>
          </cell>
          <cell r="I751">
            <v>0.01</v>
          </cell>
          <cell r="J751">
            <v>0</v>
          </cell>
          <cell r="K751" t="str">
            <v xml:space="preserve"> </v>
          </cell>
        </row>
        <row r="752">
          <cell r="B752">
            <v>4</v>
          </cell>
          <cell r="C752" t="str">
            <v>Guarantee over 5%</v>
          </cell>
          <cell r="D752">
            <v>0</v>
          </cell>
          <cell r="E752">
            <v>0</v>
          </cell>
          <cell r="F752">
            <v>0</v>
          </cell>
          <cell r="G752">
            <v>0.02</v>
          </cell>
          <cell r="H752">
            <v>0</v>
          </cell>
          <cell r="I752">
            <v>0.02</v>
          </cell>
          <cell r="J752">
            <v>0</v>
          </cell>
          <cell r="K752" t="str">
            <v xml:space="preserve"> </v>
          </cell>
        </row>
        <row r="753">
          <cell r="B753">
            <v>5</v>
          </cell>
          <cell r="C753" t="str">
            <v>Total</v>
          </cell>
          <cell r="D753">
            <v>0</v>
          </cell>
          <cell r="E753">
            <v>0</v>
          </cell>
          <cell r="F753">
            <v>0</v>
          </cell>
          <cell r="I753">
            <v>0</v>
          </cell>
          <cell r="J753">
            <v>0</v>
          </cell>
        </row>
        <row r="755">
          <cell r="C755" t="str">
            <v>Annuities</v>
          </cell>
        </row>
        <row r="756">
          <cell r="B756">
            <v>6</v>
          </cell>
          <cell r="C756" t="str">
            <v>Fixed - Immediate</v>
          </cell>
          <cell r="D756">
            <v>0</v>
          </cell>
          <cell r="E756">
            <v>0</v>
          </cell>
          <cell r="F756">
            <v>0</v>
          </cell>
          <cell r="G756">
            <v>7.4999999999999997E-3</v>
          </cell>
          <cell r="H756">
            <v>0</v>
          </cell>
          <cell r="I756">
            <v>7.4999999999999997E-3</v>
          </cell>
          <cell r="J756">
            <v>0</v>
          </cell>
          <cell r="K756" t="str">
            <v xml:space="preserve"> </v>
          </cell>
        </row>
        <row r="757">
          <cell r="B757">
            <v>7</v>
          </cell>
          <cell r="C757" t="str">
            <v>Fixed - Deferred - 5 years or less outstanding</v>
          </cell>
          <cell r="D757">
            <v>0</v>
          </cell>
          <cell r="E757">
            <v>0</v>
          </cell>
          <cell r="F757">
            <v>0</v>
          </cell>
          <cell r="G757">
            <v>0.02</v>
          </cell>
          <cell r="H757">
            <v>0</v>
          </cell>
          <cell r="I757">
            <v>0.02</v>
          </cell>
          <cell r="J757">
            <v>0</v>
          </cell>
          <cell r="K757" t="str">
            <v xml:space="preserve"> </v>
          </cell>
        </row>
        <row r="758">
          <cell r="B758">
            <v>8</v>
          </cell>
          <cell r="C758" t="str">
            <v>Fixed - Deferred - over 5 years outstanding</v>
          </cell>
          <cell r="D758">
            <v>0</v>
          </cell>
          <cell r="E758">
            <v>0</v>
          </cell>
          <cell r="F758">
            <v>0</v>
          </cell>
          <cell r="G758">
            <v>1.4999999999999999E-2</v>
          </cell>
          <cell r="H758">
            <v>0</v>
          </cell>
          <cell r="I758">
            <v>1.4999999999999999E-2</v>
          </cell>
          <cell r="J758">
            <v>0</v>
          </cell>
          <cell r="K758" t="str">
            <v xml:space="preserve"> </v>
          </cell>
        </row>
        <row r="759">
          <cell r="B759">
            <v>9</v>
          </cell>
          <cell r="C759" t="str">
            <v>Variable</v>
          </cell>
          <cell r="D759">
            <v>0</v>
          </cell>
          <cell r="E759">
            <v>0</v>
          </cell>
          <cell r="F759">
            <v>0</v>
          </cell>
          <cell r="G759">
            <v>7.4999999999999997E-3</v>
          </cell>
          <cell r="H759">
            <v>0</v>
          </cell>
          <cell r="I759">
            <v>7.4999999999999997E-3</v>
          </cell>
          <cell r="J759">
            <v>0</v>
          </cell>
          <cell r="K759" t="str">
            <v xml:space="preserve"> </v>
          </cell>
        </row>
        <row r="760">
          <cell r="B760">
            <v>10</v>
          </cell>
          <cell r="C760" t="str">
            <v>Total</v>
          </cell>
          <cell r="D760">
            <v>0</v>
          </cell>
          <cell r="E760">
            <v>0</v>
          </cell>
          <cell r="F760">
            <v>0</v>
          </cell>
          <cell r="I760">
            <v>0</v>
          </cell>
          <cell r="J760">
            <v>0</v>
          </cell>
        </row>
        <row r="762">
          <cell r="C762" t="str">
            <v>North American Type Annuities &amp; Pensions</v>
          </cell>
          <cell r="D762" t="str">
            <v>Mkt Val of Fixed Income Securities:</v>
          </cell>
          <cell r="G762" t="str">
            <v>Baseline</v>
          </cell>
          <cell r="I762" t="str">
            <v>Final</v>
          </cell>
          <cell r="J762" t="str">
            <v>Required</v>
          </cell>
        </row>
        <row r="763">
          <cell r="C763" t="str">
            <v>Non-Segregated (General Account) Annuities &amp; Pensions:</v>
          </cell>
          <cell r="D763" t="str">
            <v>Net Reserves</v>
          </cell>
          <cell r="E763" t="str">
            <v>Adjustment</v>
          </cell>
          <cell r="F763" t="str">
            <v xml:space="preserve">Total </v>
          </cell>
          <cell r="G763" t="str">
            <v>Risk Factor</v>
          </cell>
          <cell r="H763" t="str">
            <v>Adjustment</v>
          </cell>
          <cell r="I763" t="str">
            <v>Risk Factor</v>
          </cell>
          <cell r="J763" t="str">
            <v>Capital</v>
          </cell>
        </row>
        <row r="764">
          <cell r="B764">
            <v>11</v>
          </cell>
          <cell r="C764" t="str">
            <v>Not subject to Discretionary Withdrawal</v>
          </cell>
          <cell r="D764">
            <v>0</v>
          </cell>
          <cell r="E764">
            <v>0</v>
          </cell>
          <cell r="F764">
            <v>0</v>
          </cell>
          <cell r="G764">
            <v>7.4999999999999997E-3</v>
          </cell>
          <cell r="H764">
            <v>0</v>
          </cell>
          <cell r="I764">
            <v>7.4999999999999997E-3</v>
          </cell>
          <cell r="J764">
            <v>0</v>
          </cell>
          <cell r="K764" t="str">
            <v xml:space="preserve"> </v>
          </cell>
        </row>
        <row r="765">
          <cell r="B765">
            <v>12</v>
          </cell>
          <cell r="C765" t="str">
            <v>Subject to Discretionary W/D with MVA</v>
          </cell>
          <cell r="D765">
            <v>0</v>
          </cell>
          <cell r="E765">
            <v>0</v>
          </cell>
          <cell r="F765">
            <v>0</v>
          </cell>
          <cell r="G765">
            <v>8.9999999999999993E-3</v>
          </cell>
          <cell r="H765">
            <v>0</v>
          </cell>
          <cell r="I765">
            <v>8.9999999999999993E-3</v>
          </cell>
          <cell r="J765">
            <v>0</v>
          </cell>
          <cell r="K765" t="str">
            <v xml:space="preserve"> </v>
          </cell>
        </row>
        <row r="766">
          <cell r="B766">
            <v>13</v>
          </cell>
          <cell r="C766" t="str">
            <v>Subject to Discretionary W/D w/ Surrender Chgs from 1% to 3%</v>
          </cell>
          <cell r="D766">
            <v>0</v>
          </cell>
          <cell r="E766">
            <v>0</v>
          </cell>
          <cell r="F766">
            <v>0</v>
          </cell>
          <cell r="G766">
            <v>1.7999999999999999E-2</v>
          </cell>
          <cell r="H766">
            <v>0</v>
          </cell>
          <cell r="I766">
            <v>1.7999999999999999E-2</v>
          </cell>
          <cell r="J766">
            <v>0</v>
          </cell>
          <cell r="K766" t="str">
            <v xml:space="preserve"> </v>
          </cell>
        </row>
        <row r="767">
          <cell r="B767">
            <v>14</v>
          </cell>
          <cell r="C767" t="str">
            <v>Subject to Discretionary W/D w/ Surrender Chg &gt;3%</v>
          </cell>
          <cell r="D767">
            <v>0</v>
          </cell>
          <cell r="E767">
            <v>0</v>
          </cell>
          <cell r="F767">
            <v>0</v>
          </cell>
          <cell r="G767">
            <v>1.4999999999999999E-2</v>
          </cell>
          <cell r="H767">
            <v>0</v>
          </cell>
          <cell r="I767">
            <v>1.4999999999999999E-2</v>
          </cell>
          <cell r="J767">
            <v>0</v>
          </cell>
          <cell r="K767" t="str">
            <v xml:space="preserve"> </v>
          </cell>
        </row>
        <row r="768">
          <cell r="B768">
            <v>15</v>
          </cell>
          <cell r="C768" t="str">
            <v>Subject to Discretionary W/D w/ NO Surrender Chgs.</v>
          </cell>
          <cell r="D768">
            <v>0</v>
          </cell>
          <cell r="E768">
            <v>0</v>
          </cell>
          <cell r="F768">
            <v>0</v>
          </cell>
          <cell r="G768">
            <v>0.03</v>
          </cell>
          <cell r="H768">
            <v>0</v>
          </cell>
          <cell r="I768">
            <v>0.03</v>
          </cell>
          <cell r="J768">
            <v>0</v>
          </cell>
          <cell r="K768" t="str">
            <v xml:space="preserve"> </v>
          </cell>
        </row>
        <row r="769">
          <cell r="B769">
            <v>16</v>
          </cell>
          <cell r="C769" t="str">
            <v>Total</v>
          </cell>
          <cell r="D769">
            <v>0</v>
          </cell>
          <cell r="E769">
            <v>0</v>
          </cell>
          <cell r="F769">
            <v>0</v>
          </cell>
          <cell r="I769">
            <v>0</v>
          </cell>
          <cell r="J769">
            <v>0</v>
          </cell>
        </row>
        <row r="771">
          <cell r="C771" t="str">
            <v>Segregated (Separate Account) Annuities &amp; Pensions:</v>
          </cell>
        </row>
        <row r="772">
          <cell r="B772">
            <v>17</v>
          </cell>
          <cell r="C772" t="str">
            <v>Not subject to Discretionary Withdrawal</v>
          </cell>
          <cell r="D772">
            <v>0</v>
          </cell>
          <cell r="E772">
            <v>0</v>
          </cell>
          <cell r="F772">
            <v>0</v>
          </cell>
          <cell r="G772">
            <v>7.4999999999999997E-3</v>
          </cell>
          <cell r="H772">
            <v>0</v>
          </cell>
          <cell r="I772">
            <v>7.4999999999999997E-3</v>
          </cell>
          <cell r="J772">
            <v>0</v>
          </cell>
          <cell r="K772" t="str">
            <v xml:space="preserve"> </v>
          </cell>
        </row>
        <row r="773">
          <cell r="B773">
            <v>18</v>
          </cell>
          <cell r="C773" t="str">
            <v>Subject to Discretionary W/D with MVA</v>
          </cell>
          <cell r="D773">
            <v>0</v>
          </cell>
          <cell r="E773">
            <v>0</v>
          </cell>
          <cell r="F773">
            <v>0</v>
          </cell>
          <cell r="G773">
            <v>8.9999999999999993E-3</v>
          </cell>
          <cell r="H773">
            <v>0</v>
          </cell>
          <cell r="I773">
            <v>8.9999999999999993E-3</v>
          </cell>
          <cell r="J773">
            <v>0</v>
          </cell>
          <cell r="K773" t="str">
            <v xml:space="preserve"> </v>
          </cell>
        </row>
        <row r="774">
          <cell r="B774">
            <v>19</v>
          </cell>
          <cell r="C774" t="str">
            <v>Subject to Discretionary W/D w/ Surrender Chgs from 1% to 3%</v>
          </cell>
          <cell r="D774">
            <v>0</v>
          </cell>
          <cell r="E774">
            <v>0</v>
          </cell>
          <cell r="F774">
            <v>0</v>
          </cell>
          <cell r="G774">
            <v>1.7999999999999999E-2</v>
          </cell>
          <cell r="H774">
            <v>0</v>
          </cell>
          <cell r="I774">
            <v>1.7999999999999999E-2</v>
          </cell>
          <cell r="J774">
            <v>0</v>
          </cell>
          <cell r="K774" t="str">
            <v xml:space="preserve"> </v>
          </cell>
        </row>
        <row r="775">
          <cell r="B775">
            <v>20</v>
          </cell>
          <cell r="C775" t="str">
            <v>Subject to Discretionary W/D w/ Surrender Chg &gt;3%</v>
          </cell>
          <cell r="D775">
            <v>0</v>
          </cell>
          <cell r="E775">
            <v>0</v>
          </cell>
          <cell r="F775">
            <v>0</v>
          </cell>
          <cell r="G775">
            <v>1.4999999999999999E-2</v>
          </cell>
          <cell r="H775">
            <v>0</v>
          </cell>
          <cell r="I775">
            <v>1.4999999999999999E-2</v>
          </cell>
          <cell r="J775">
            <v>0</v>
          </cell>
          <cell r="K775" t="str">
            <v xml:space="preserve"> </v>
          </cell>
        </row>
        <row r="776">
          <cell r="B776">
            <v>21</v>
          </cell>
          <cell r="C776" t="str">
            <v>Subject to Discretionary W/D w/ NO Surrender Chgs.</v>
          </cell>
          <cell r="D776">
            <v>0</v>
          </cell>
          <cell r="E776">
            <v>0</v>
          </cell>
          <cell r="F776">
            <v>0</v>
          </cell>
          <cell r="G776">
            <v>0.03</v>
          </cell>
          <cell r="H776">
            <v>0</v>
          </cell>
          <cell r="I776">
            <v>0.03</v>
          </cell>
          <cell r="J776">
            <v>0</v>
          </cell>
          <cell r="K776" t="str">
            <v xml:space="preserve"> </v>
          </cell>
        </row>
        <row r="777">
          <cell r="B777">
            <v>22</v>
          </cell>
          <cell r="C777" t="str">
            <v>NO Interest Rate Guarantees</v>
          </cell>
          <cell r="D777">
            <v>0</v>
          </cell>
          <cell r="E777">
            <v>0</v>
          </cell>
          <cell r="F777">
            <v>0</v>
          </cell>
          <cell r="G777">
            <v>0</v>
          </cell>
          <cell r="H777">
            <v>0</v>
          </cell>
          <cell r="I777">
            <v>0</v>
          </cell>
          <cell r="J777">
            <v>0</v>
          </cell>
          <cell r="K777" t="str">
            <v xml:space="preserve"> </v>
          </cell>
        </row>
        <row r="778">
          <cell r="B778">
            <v>23</v>
          </cell>
          <cell r="C778" t="str">
            <v>Total</v>
          </cell>
          <cell r="D778">
            <v>0</v>
          </cell>
          <cell r="E778">
            <v>0</v>
          </cell>
          <cell r="F778">
            <v>0</v>
          </cell>
          <cell r="I778">
            <v>0</v>
          </cell>
          <cell r="J778">
            <v>0</v>
          </cell>
        </row>
        <row r="780">
          <cell r="D780" t="str">
            <v>Mkt Val of Fixed Income Securities:</v>
          </cell>
          <cell r="G780" t="str">
            <v>Baseline</v>
          </cell>
          <cell r="I780" t="str">
            <v>Final</v>
          </cell>
          <cell r="J780" t="str">
            <v>Required</v>
          </cell>
        </row>
        <row r="781">
          <cell r="C781" t="str">
            <v>Protection Products</v>
          </cell>
          <cell r="D781" t="str">
            <v>Net Reserves</v>
          </cell>
          <cell r="E781" t="str">
            <v>Adjustment</v>
          </cell>
          <cell r="F781" t="str">
            <v xml:space="preserve">Total </v>
          </cell>
          <cell r="G781" t="str">
            <v>Risk Factor</v>
          </cell>
          <cell r="H781" t="str">
            <v>Adjustment</v>
          </cell>
          <cell r="I781" t="str">
            <v>Risk Factor</v>
          </cell>
          <cell r="J781" t="str">
            <v>Capital</v>
          </cell>
        </row>
        <row r="782">
          <cell r="B782">
            <v>24</v>
          </cell>
          <cell r="C782" t="str">
            <v>Life Insurance</v>
          </cell>
          <cell r="D782">
            <v>0</v>
          </cell>
          <cell r="E782">
            <v>0</v>
          </cell>
          <cell r="F782">
            <v>0</v>
          </cell>
          <cell r="G782">
            <v>5.0000000000000001E-3</v>
          </cell>
          <cell r="H782">
            <v>0</v>
          </cell>
          <cell r="I782">
            <v>5.0000000000000001E-3</v>
          </cell>
          <cell r="J782">
            <v>0</v>
          </cell>
          <cell r="K782" t="str">
            <v xml:space="preserve"> </v>
          </cell>
        </row>
        <row r="783">
          <cell r="B783">
            <v>26</v>
          </cell>
          <cell r="C783" t="str">
            <v>Policy Loans</v>
          </cell>
          <cell r="D783">
            <v>0</v>
          </cell>
          <cell r="E783">
            <v>0</v>
          </cell>
          <cell r="F783">
            <v>0</v>
          </cell>
          <cell r="G783">
            <v>5.0000000000000001E-3</v>
          </cell>
          <cell r="H783">
            <v>0</v>
          </cell>
          <cell r="I783">
            <v>5.0000000000000001E-3</v>
          </cell>
          <cell r="J783">
            <v>0</v>
          </cell>
          <cell r="K783" t="str">
            <v xml:space="preserve"> </v>
          </cell>
        </row>
        <row r="784">
          <cell r="B784">
            <v>27</v>
          </cell>
          <cell r="C784" t="str">
            <v>Total</v>
          </cell>
          <cell r="D784">
            <v>0</v>
          </cell>
          <cell r="E784">
            <v>0</v>
          </cell>
          <cell r="F784">
            <v>0</v>
          </cell>
          <cell r="I784">
            <v>0</v>
          </cell>
          <cell r="J784">
            <v>0</v>
          </cell>
        </row>
        <row r="786">
          <cell r="I786" t="str">
            <v xml:space="preserve">PML </v>
          </cell>
          <cell r="J786" t="str">
            <v>Adjusted</v>
          </cell>
        </row>
        <row r="787">
          <cell r="C787" t="str">
            <v>Property/Casualty Interest Rate Risk</v>
          </cell>
          <cell r="D787" t="str">
            <v>Estimated</v>
          </cell>
          <cell r="E787" t="str">
            <v xml:space="preserve">Market   </v>
          </cell>
          <cell r="H787" t="str">
            <v>Required</v>
          </cell>
          <cell r="I787" t="str">
            <v>to Liquid</v>
          </cell>
          <cell r="J787" t="str">
            <v>Required</v>
          </cell>
        </row>
        <row r="788">
          <cell r="C788" t="str">
            <v>Fixed Income Security</v>
          </cell>
          <cell r="D788" t="str">
            <v>Duration</v>
          </cell>
          <cell r="E788" t="str">
            <v xml:space="preserve">  Value   </v>
          </cell>
          <cell r="F788" t="str">
            <v>Adjustment</v>
          </cell>
          <cell r="G788" t="str">
            <v xml:space="preserve">Total  </v>
          </cell>
          <cell r="H788" t="str">
            <v>Capital (A)</v>
          </cell>
          <cell r="I788" t="str">
            <v>Assets</v>
          </cell>
          <cell r="J788" t="str">
            <v>Capital (B)</v>
          </cell>
        </row>
        <row r="789">
          <cell r="B789">
            <v>28</v>
          </cell>
          <cell r="C789" t="str">
            <v>Bonds</v>
          </cell>
          <cell r="D789">
            <v>5</v>
          </cell>
          <cell r="E789">
            <v>0</v>
          </cell>
          <cell r="F789">
            <v>0</v>
          </cell>
          <cell r="G789">
            <v>0</v>
          </cell>
          <cell r="H789">
            <v>0</v>
          </cell>
          <cell r="I789">
            <v>0</v>
          </cell>
          <cell r="J789">
            <v>0</v>
          </cell>
          <cell r="K789" t="str">
            <v xml:space="preserve"> </v>
          </cell>
        </row>
        <row r="790">
          <cell r="B790">
            <v>29</v>
          </cell>
          <cell r="C790" t="str">
            <v>Preferred Stocks</v>
          </cell>
          <cell r="D790">
            <v>10</v>
          </cell>
          <cell r="E790">
            <v>0</v>
          </cell>
          <cell r="F790">
            <v>0</v>
          </cell>
          <cell r="G790">
            <v>0</v>
          </cell>
          <cell r="H790">
            <v>0</v>
          </cell>
          <cell r="I790">
            <v>0</v>
          </cell>
          <cell r="J790">
            <v>0</v>
          </cell>
          <cell r="K790" t="str">
            <v xml:space="preserve"> </v>
          </cell>
        </row>
        <row r="791">
          <cell r="B791">
            <v>30</v>
          </cell>
          <cell r="C791" t="str">
            <v>Mortgage Loans</v>
          </cell>
          <cell r="D791">
            <v>7</v>
          </cell>
          <cell r="E791">
            <v>0</v>
          </cell>
          <cell r="F791">
            <v>0</v>
          </cell>
          <cell r="G791">
            <v>0</v>
          </cell>
          <cell r="H791">
            <v>0</v>
          </cell>
          <cell r="I791">
            <v>0</v>
          </cell>
          <cell r="J791">
            <v>0</v>
          </cell>
          <cell r="K791" t="str">
            <v xml:space="preserve"> </v>
          </cell>
        </row>
        <row r="792">
          <cell r="B792">
            <v>31</v>
          </cell>
          <cell r="C792" t="str">
            <v>Total</v>
          </cell>
          <cell r="E792">
            <v>0</v>
          </cell>
          <cell r="F792">
            <v>0</v>
          </cell>
          <cell r="G792">
            <v>0</v>
          </cell>
          <cell r="H792">
            <v>0</v>
          </cell>
          <cell r="J792">
            <v>0</v>
          </cell>
        </row>
        <row r="794">
          <cell r="B794">
            <v>32</v>
          </cell>
          <cell r="C794" t="str">
            <v>Total Indicated Interest Rate Risk Required Capital</v>
          </cell>
          <cell r="J794">
            <v>0</v>
          </cell>
        </row>
        <row r="796">
          <cell r="B796">
            <v>33</v>
          </cell>
          <cell r="C796" t="str">
            <v>Adjustment to Required Capital</v>
          </cell>
          <cell r="J796">
            <v>0</v>
          </cell>
          <cell r="K796" t="str">
            <v xml:space="preserve"> </v>
          </cell>
        </row>
        <row r="798">
          <cell r="B798">
            <v>34</v>
          </cell>
          <cell r="C798" t="str">
            <v>Total Interest Rate Risk Required Capital (Selected)</v>
          </cell>
          <cell r="J798">
            <v>0</v>
          </cell>
          <cell r="K798" t="str">
            <v xml:space="preserve"> =(B3)</v>
          </cell>
        </row>
        <row r="800">
          <cell r="B800">
            <v>35</v>
          </cell>
          <cell r="C800" t="str">
            <v>Catastrophe Gross PML</v>
          </cell>
          <cell r="D800">
            <v>0</v>
          </cell>
          <cell r="E800" t="str">
            <v>standard</v>
          </cell>
          <cell r="F800" t="str">
            <v>1st event is 1/250 EQ</v>
          </cell>
        </row>
        <row r="801">
          <cell r="B801">
            <v>36</v>
          </cell>
          <cell r="C801" t="str">
            <v>Available Fixed Income Assets</v>
          </cell>
          <cell r="D801">
            <v>0</v>
          </cell>
        </row>
        <row r="802">
          <cell r="B802">
            <v>37</v>
          </cell>
          <cell r="C802" t="str">
            <v>Available Liquid Assets</v>
          </cell>
          <cell r="D802">
            <v>0</v>
          </cell>
        </row>
        <row r="803">
          <cell r="B803">
            <v>38</v>
          </cell>
          <cell r="C803" t="str">
            <v>Percentage</v>
          </cell>
          <cell r="D803">
            <v>0</v>
          </cell>
        </row>
        <row r="805">
          <cell r="C805" t="str">
            <v>Notes:</v>
          </cell>
        </row>
        <row r="806">
          <cell r="B806">
            <v>39</v>
          </cell>
          <cell r="C806" t="str">
            <v>(A) - Reflects the following increase in interest rates…………………………..</v>
          </cell>
          <cell r="D806">
            <v>1.2E-2</v>
          </cell>
        </row>
        <row r="807">
          <cell r="B807">
            <v>40</v>
          </cell>
          <cell r="C807" t="str">
            <v>(B) - Adjusted for Gross PML as percent of liquid assets</v>
          </cell>
        </row>
        <row r="810">
          <cell r="B810" t="str">
            <v>Company:</v>
          </cell>
          <cell r="C810" t="str">
            <v>XYZ Sample</v>
          </cell>
          <cell r="E810" t="str">
            <v>Currency:</v>
          </cell>
          <cell r="F810" t="str">
            <v>US Dollars</v>
          </cell>
        </row>
        <row r="811">
          <cell r="B811" t="str">
            <v>AMB #:</v>
          </cell>
          <cell r="C811" t="str">
            <v>99999</v>
          </cell>
          <cell r="E811" t="str">
            <v>Denomination:</v>
          </cell>
          <cell r="F811" t="str">
            <v>(000)s</v>
          </cell>
          <cell r="K811" t="str">
            <v xml:space="preserve">Page 35 </v>
          </cell>
        </row>
        <row r="812">
          <cell r="B812" t="str">
            <v>Analyst:</v>
          </cell>
          <cell r="C812" t="str">
            <v xml:space="preserve"> </v>
          </cell>
        </row>
        <row r="813">
          <cell r="E813" t="str">
            <v>INTEREST RATE RISK</v>
          </cell>
        </row>
        <row r="814">
          <cell r="D814" t="str">
            <v>1 yr or less</v>
          </cell>
          <cell r="E814">
            <v>41274</v>
          </cell>
        </row>
        <row r="815">
          <cell r="C815" t="str">
            <v>European Type Endowments &amp; Annuities</v>
          </cell>
          <cell r="D815" t="str">
            <v>Mkt Val of Fixed Income Securities:</v>
          </cell>
          <cell r="G815" t="str">
            <v>Baseline</v>
          </cell>
          <cell r="I815" t="str">
            <v>Final</v>
          </cell>
          <cell r="J815" t="str">
            <v>Required</v>
          </cell>
        </row>
        <row r="816">
          <cell r="C816" t="str">
            <v>Endowments</v>
          </cell>
          <cell r="D816" t="str">
            <v>Net Reserves</v>
          </cell>
          <cell r="E816" t="str">
            <v>Adjustment</v>
          </cell>
          <cell r="F816" t="str">
            <v xml:space="preserve">Total </v>
          </cell>
          <cell r="G816" t="str">
            <v>Risk Factor</v>
          </cell>
          <cell r="H816" t="str">
            <v>Adjustment</v>
          </cell>
          <cell r="I816" t="str">
            <v>Risk Factor</v>
          </cell>
          <cell r="J816" t="str">
            <v>Capital</v>
          </cell>
          <cell r="K816" t="str">
            <v>Explanation  of Adjustments</v>
          </cell>
        </row>
        <row r="817">
          <cell r="B817">
            <v>1</v>
          </cell>
          <cell r="C817" t="str">
            <v>Unit Linked - Not Guaranteed</v>
          </cell>
          <cell r="D817">
            <v>0</v>
          </cell>
          <cell r="E817">
            <v>0</v>
          </cell>
          <cell r="F817">
            <v>0</v>
          </cell>
          <cell r="G817">
            <v>5.0000000000000001E-3</v>
          </cell>
          <cell r="H817">
            <v>0</v>
          </cell>
          <cell r="I817">
            <v>5.0000000000000001E-3</v>
          </cell>
          <cell r="J817">
            <v>0</v>
          </cell>
          <cell r="K817" t="str">
            <v xml:space="preserve"> </v>
          </cell>
        </row>
        <row r="818">
          <cell r="B818">
            <v>2</v>
          </cell>
          <cell r="C818" t="str">
            <v>Guarantee less than 1%</v>
          </cell>
          <cell r="D818">
            <v>0</v>
          </cell>
          <cell r="E818">
            <v>0</v>
          </cell>
          <cell r="F818">
            <v>0</v>
          </cell>
          <cell r="G818">
            <v>7.4999999999999997E-3</v>
          </cell>
          <cell r="H818">
            <v>0</v>
          </cell>
          <cell r="I818">
            <v>7.4999999999999997E-3</v>
          </cell>
          <cell r="J818">
            <v>0</v>
          </cell>
          <cell r="K818" t="str">
            <v xml:space="preserve"> </v>
          </cell>
        </row>
        <row r="819">
          <cell r="B819">
            <v>3</v>
          </cell>
          <cell r="C819" t="str">
            <v>Guarantee between 1% and 5%</v>
          </cell>
          <cell r="D819">
            <v>0</v>
          </cell>
          <cell r="E819">
            <v>0</v>
          </cell>
          <cell r="F819">
            <v>0</v>
          </cell>
          <cell r="G819">
            <v>0.01</v>
          </cell>
          <cell r="H819">
            <v>0</v>
          </cell>
          <cell r="I819">
            <v>0.01</v>
          </cell>
          <cell r="J819">
            <v>0</v>
          </cell>
          <cell r="K819" t="str">
            <v xml:space="preserve"> </v>
          </cell>
        </row>
        <row r="820">
          <cell r="B820">
            <v>4</v>
          </cell>
          <cell r="C820" t="str">
            <v>Guarantee over 5%</v>
          </cell>
          <cell r="D820">
            <v>0</v>
          </cell>
          <cell r="E820">
            <v>0</v>
          </cell>
          <cell r="F820">
            <v>0</v>
          </cell>
          <cell r="G820">
            <v>0.02</v>
          </cell>
          <cell r="H820">
            <v>0</v>
          </cell>
          <cell r="I820">
            <v>0.02</v>
          </cell>
          <cell r="J820">
            <v>0</v>
          </cell>
          <cell r="K820" t="str">
            <v xml:space="preserve"> </v>
          </cell>
        </row>
        <row r="821">
          <cell r="B821">
            <v>5</v>
          </cell>
          <cell r="C821" t="str">
            <v>Total</v>
          </cell>
          <cell r="D821">
            <v>0</v>
          </cell>
          <cell r="E821">
            <v>0</v>
          </cell>
          <cell r="F821">
            <v>0</v>
          </cell>
          <cell r="I821">
            <v>0</v>
          </cell>
          <cell r="J821">
            <v>0</v>
          </cell>
        </row>
        <row r="823">
          <cell r="C823" t="str">
            <v>Annuities</v>
          </cell>
        </row>
        <row r="824">
          <cell r="B824">
            <v>6</v>
          </cell>
          <cell r="C824" t="str">
            <v>Fixed - Immediate</v>
          </cell>
          <cell r="D824">
            <v>0</v>
          </cell>
          <cell r="E824">
            <v>0</v>
          </cell>
          <cell r="F824">
            <v>0</v>
          </cell>
          <cell r="G824">
            <v>7.4999999999999997E-3</v>
          </cell>
          <cell r="H824">
            <v>0</v>
          </cell>
          <cell r="I824">
            <v>7.4999999999999997E-3</v>
          </cell>
          <cell r="J824">
            <v>0</v>
          </cell>
          <cell r="K824" t="str">
            <v xml:space="preserve"> </v>
          </cell>
        </row>
        <row r="825">
          <cell r="B825">
            <v>7</v>
          </cell>
          <cell r="C825" t="str">
            <v>Fixed - Deferred - 5 years or less outstanding</v>
          </cell>
          <cell r="D825">
            <v>0</v>
          </cell>
          <cell r="E825">
            <v>0</v>
          </cell>
          <cell r="F825">
            <v>0</v>
          </cell>
          <cell r="G825">
            <v>0.02</v>
          </cell>
          <cell r="H825">
            <v>0</v>
          </cell>
          <cell r="I825">
            <v>0.02</v>
          </cell>
          <cell r="J825">
            <v>0</v>
          </cell>
          <cell r="K825" t="str">
            <v xml:space="preserve"> </v>
          </cell>
        </row>
        <row r="826">
          <cell r="B826">
            <v>8</v>
          </cell>
          <cell r="C826" t="str">
            <v>Fixed - Deferred - over 5 years outstanding</v>
          </cell>
          <cell r="D826">
            <v>0</v>
          </cell>
          <cell r="E826">
            <v>0</v>
          </cell>
          <cell r="F826">
            <v>0</v>
          </cell>
          <cell r="G826">
            <v>1.4999999999999999E-2</v>
          </cell>
          <cell r="H826">
            <v>0</v>
          </cell>
          <cell r="I826">
            <v>1.4999999999999999E-2</v>
          </cell>
          <cell r="J826">
            <v>0</v>
          </cell>
          <cell r="K826" t="str">
            <v xml:space="preserve"> </v>
          </cell>
        </row>
        <row r="827">
          <cell r="B827">
            <v>9</v>
          </cell>
          <cell r="C827" t="str">
            <v>Variable</v>
          </cell>
          <cell r="D827">
            <v>0</v>
          </cell>
          <cell r="E827">
            <v>0</v>
          </cell>
          <cell r="F827">
            <v>0</v>
          </cell>
          <cell r="G827">
            <v>7.4999999999999997E-3</v>
          </cell>
          <cell r="H827">
            <v>0</v>
          </cell>
          <cell r="I827">
            <v>7.4999999999999997E-3</v>
          </cell>
          <cell r="J827">
            <v>0</v>
          </cell>
          <cell r="K827" t="str">
            <v xml:space="preserve"> </v>
          </cell>
        </row>
        <row r="828">
          <cell r="B828">
            <v>10</v>
          </cell>
          <cell r="C828" t="str">
            <v>Total</v>
          </cell>
          <cell r="D828">
            <v>0</v>
          </cell>
          <cell r="E828">
            <v>0</v>
          </cell>
          <cell r="F828">
            <v>0</v>
          </cell>
          <cell r="I828">
            <v>0</v>
          </cell>
          <cell r="J828">
            <v>0</v>
          </cell>
        </row>
        <row r="830">
          <cell r="C830" t="str">
            <v>North American Type Annuities &amp; Pensions</v>
          </cell>
          <cell r="D830" t="str">
            <v>Mkt Val of Fixed Income Securities:</v>
          </cell>
          <cell r="G830" t="str">
            <v>Baseline</v>
          </cell>
          <cell r="I830" t="str">
            <v>Final</v>
          </cell>
          <cell r="J830" t="str">
            <v>Required</v>
          </cell>
        </row>
        <row r="831">
          <cell r="C831" t="str">
            <v>Non-Segregated (General Account) Annuities &amp; Pensions:</v>
          </cell>
          <cell r="D831" t="str">
            <v>Net Reserves</v>
          </cell>
          <cell r="E831" t="str">
            <v>Adjustment</v>
          </cell>
          <cell r="F831" t="str">
            <v xml:space="preserve">Total </v>
          </cell>
          <cell r="G831" t="str">
            <v>Risk Factor</v>
          </cell>
          <cell r="H831" t="str">
            <v>Adjustment</v>
          </cell>
          <cell r="I831" t="str">
            <v>Risk Factor</v>
          </cell>
          <cell r="J831" t="str">
            <v>Capital</v>
          </cell>
        </row>
        <row r="832">
          <cell r="B832">
            <v>11</v>
          </cell>
          <cell r="C832" t="str">
            <v>Not subject to Discretionary Withdrawal</v>
          </cell>
          <cell r="D832">
            <v>0</v>
          </cell>
          <cell r="E832">
            <v>0</v>
          </cell>
          <cell r="F832">
            <v>0</v>
          </cell>
          <cell r="G832">
            <v>7.4999999999999997E-3</v>
          </cell>
          <cell r="H832">
            <v>0</v>
          </cell>
          <cell r="I832">
            <v>7.4999999999999997E-3</v>
          </cell>
          <cell r="J832">
            <v>0</v>
          </cell>
          <cell r="K832" t="str">
            <v xml:space="preserve"> </v>
          </cell>
        </row>
        <row r="833">
          <cell r="B833">
            <v>12</v>
          </cell>
          <cell r="C833" t="str">
            <v>Subject to Discretionary W/D with MVA</v>
          </cell>
          <cell r="D833">
            <v>0</v>
          </cell>
          <cell r="E833">
            <v>0</v>
          </cell>
          <cell r="F833">
            <v>0</v>
          </cell>
          <cell r="G833">
            <v>8.9999999999999993E-3</v>
          </cell>
          <cell r="H833">
            <v>0</v>
          </cell>
          <cell r="I833">
            <v>8.9999999999999993E-3</v>
          </cell>
          <cell r="J833">
            <v>0</v>
          </cell>
          <cell r="K833" t="str">
            <v xml:space="preserve"> </v>
          </cell>
        </row>
        <row r="834">
          <cell r="B834">
            <v>13</v>
          </cell>
          <cell r="C834" t="str">
            <v>Subject to Discretionary W/D w/ Surrender Chgs from 1% to 3%</v>
          </cell>
          <cell r="D834">
            <v>0</v>
          </cell>
          <cell r="E834">
            <v>0</v>
          </cell>
          <cell r="F834">
            <v>0</v>
          </cell>
          <cell r="G834">
            <v>1.7999999999999999E-2</v>
          </cell>
          <cell r="H834">
            <v>0</v>
          </cell>
          <cell r="I834">
            <v>1.7999999999999999E-2</v>
          </cell>
          <cell r="J834">
            <v>0</v>
          </cell>
          <cell r="K834" t="str">
            <v xml:space="preserve"> </v>
          </cell>
        </row>
        <row r="835">
          <cell r="B835">
            <v>14</v>
          </cell>
          <cell r="C835" t="str">
            <v>Subject to Discretionary W/D w/ Surrender Chg &gt;3%</v>
          </cell>
          <cell r="D835">
            <v>0</v>
          </cell>
          <cell r="E835">
            <v>0</v>
          </cell>
          <cell r="F835">
            <v>0</v>
          </cell>
          <cell r="G835">
            <v>1.4999999999999999E-2</v>
          </cell>
          <cell r="H835">
            <v>0</v>
          </cell>
          <cell r="I835">
            <v>1.4999999999999999E-2</v>
          </cell>
          <cell r="J835">
            <v>0</v>
          </cell>
          <cell r="K835" t="str">
            <v xml:space="preserve"> </v>
          </cell>
        </row>
        <row r="836">
          <cell r="B836">
            <v>15</v>
          </cell>
          <cell r="C836" t="str">
            <v>Subject to Discretionary W/D w/ NO Surrender Chgs.</v>
          </cell>
          <cell r="D836">
            <v>0</v>
          </cell>
          <cell r="E836">
            <v>0</v>
          </cell>
          <cell r="F836">
            <v>0</v>
          </cell>
          <cell r="G836">
            <v>0.03</v>
          </cell>
          <cell r="H836">
            <v>0</v>
          </cell>
          <cell r="I836">
            <v>0.03</v>
          </cell>
          <cell r="J836">
            <v>0</v>
          </cell>
          <cell r="K836" t="str">
            <v xml:space="preserve"> </v>
          </cell>
        </row>
        <row r="837">
          <cell r="B837">
            <v>16</v>
          </cell>
          <cell r="C837" t="str">
            <v>Total</v>
          </cell>
          <cell r="D837">
            <v>0</v>
          </cell>
          <cell r="E837">
            <v>0</v>
          </cell>
          <cell r="F837">
            <v>0</v>
          </cell>
          <cell r="I837">
            <v>0</v>
          </cell>
          <cell r="J837">
            <v>0</v>
          </cell>
        </row>
        <row r="839">
          <cell r="C839" t="str">
            <v>Segregated (Separate Account) Annuities &amp; Pensions:</v>
          </cell>
        </row>
        <row r="840">
          <cell r="B840">
            <v>17</v>
          </cell>
          <cell r="C840" t="str">
            <v>Not subject to Discretionary Withdrawal</v>
          </cell>
          <cell r="D840">
            <v>0</v>
          </cell>
          <cell r="E840">
            <v>0</v>
          </cell>
          <cell r="F840">
            <v>0</v>
          </cell>
          <cell r="G840">
            <v>7.4999999999999997E-3</v>
          </cell>
          <cell r="H840">
            <v>0</v>
          </cell>
          <cell r="I840">
            <v>7.4999999999999997E-3</v>
          </cell>
          <cell r="J840">
            <v>0</v>
          </cell>
          <cell r="K840" t="str">
            <v xml:space="preserve"> </v>
          </cell>
        </row>
        <row r="841">
          <cell r="B841">
            <v>18</v>
          </cell>
          <cell r="C841" t="str">
            <v>Subject to Discretionary W/D with MVA</v>
          </cell>
          <cell r="D841">
            <v>0</v>
          </cell>
          <cell r="E841">
            <v>0</v>
          </cell>
          <cell r="F841">
            <v>0</v>
          </cell>
          <cell r="G841">
            <v>8.9999999999999993E-3</v>
          </cell>
          <cell r="H841">
            <v>0</v>
          </cell>
          <cell r="I841">
            <v>8.9999999999999993E-3</v>
          </cell>
          <cell r="J841">
            <v>0</v>
          </cell>
          <cell r="K841" t="str">
            <v xml:space="preserve"> </v>
          </cell>
        </row>
        <row r="842">
          <cell r="B842">
            <v>19</v>
          </cell>
          <cell r="C842" t="str">
            <v>Subject to Discretionary W/D w/ Surrender Chgs from 1% to 3%</v>
          </cell>
          <cell r="D842">
            <v>0</v>
          </cell>
          <cell r="E842">
            <v>0</v>
          </cell>
          <cell r="F842">
            <v>0</v>
          </cell>
          <cell r="G842">
            <v>1.7999999999999999E-2</v>
          </cell>
          <cell r="H842">
            <v>0</v>
          </cell>
          <cell r="I842">
            <v>1.7999999999999999E-2</v>
          </cell>
          <cell r="J842">
            <v>0</v>
          </cell>
          <cell r="K842" t="str">
            <v xml:space="preserve"> </v>
          </cell>
        </row>
        <row r="843">
          <cell r="B843">
            <v>20</v>
          </cell>
          <cell r="C843" t="str">
            <v>Subject to Discretionary W/D w/ Surrender Chg &gt;3%</v>
          </cell>
          <cell r="D843">
            <v>0</v>
          </cell>
          <cell r="E843">
            <v>0</v>
          </cell>
          <cell r="F843">
            <v>0</v>
          </cell>
          <cell r="G843">
            <v>1.4999999999999999E-2</v>
          </cell>
          <cell r="H843">
            <v>0</v>
          </cell>
          <cell r="I843">
            <v>1.4999999999999999E-2</v>
          </cell>
          <cell r="J843">
            <v>0</v>
          </cell>
          <cell r="K843" t="str">
            <v xml:space="preserve"> </v>
          </cell>
        </row>
        <row r="844">
          <cell r="B844">
            <v>21</v>
          </cell>
          <cell r="C844" t="str">
            <v>Subject to Discretionary W/D w/ NO Surrender Chgs.</v>
          </cell>
          <cell r="D844">
            <v>0</v>
          </cell>
          <cell r="E844">
            <v>0</v>
          </cell>
          <cell r="F844">
            <v>0</v>
          </cell>
          <cell r="G844">
            <v>0.03</v>
          </cell>
          <cell r="H844">
            <v>0</v>
          </cell>
          <cell r="I844">
            <v>0.03</v>
          </cell>
          <cell r="J844">
            <v>0</v>
          </cell>
          <cell r="K844" t="str">
            <v xml:space="preserve"> </v>
          </cell>
        </row>
        <row r="845">
          <cell r="B845">
            <v>22</v>
          </cell>
          <cell r="C845" t="str">
            <v>NO Interest Rate Guarantees</v>
          </cell>
          <cell r="D845">
            <v>0</v>
          </cell>
          <cell r="E845">
            <v>0</v>
          </cell>
          <cell r="F845">
            <v>0</v>
          </cell>
          <cell r="G845">
            <v>0</v>
          </cell>
          <cell r="H845">
            <v>0</v>
          </cell>
          <cell r="I845">
            <v>0</v>
          </cell>
          <cell r="J845">
            <v>0</v>
          </cell>
          <cell r="K845" t="str">
            <v xml:space="preserve"> </v>
          </cell>
        </row>
        <row r="846">
          <cell r="B846">
            <v>23</v>
          </cell>
          <cell r="C846" t="str">
            <v>Total</v>
          </cell>
          <cell r="D846">
            <v>0</v>
          </cell>
          <cell r="E846">
            <v>0</v>
          </cell>
          <cell r="F846">
            <v>0</v>
          </cell>
          <cell r="I846">
            <v>0</v>
          </cell>
          <cell r="J846">
            <v>0</v>
          </cell>
        </row>
        <row r="848">
          <cell r="D848" t="str">
            <v>Mkt Val of Fixed Income Securities:</v>
          </cell>
          <cell r="G848" t="str">
            <v>Baseline</v>
          </cell>
          <cell r="I848" t="str">
            <v>Final</v>
          </cell>
          <cell r="J848" t="str">
            <v>Required</v>
          </cell>
        </row>
        <row r="849">
          <cell r="C849" t="str">
            <v>Protection Products</v>
          </cell>
          <cell r="D849" t="str">
            <v>Net Reserves</v>
          </cell>
          <cell r="E849" t="str">
            <v>Adjustment</v>
          </cell>
          <cell r="F849" t="str">
            <v xml:space="preserve">Total </v>
          </cell>
          <cell r="G849" t="str">
            <v>Risk Factor</v>
          </cell>
          <cell r="H849" t="str">
            <v>Adjustment</v>
          </cell>
          <cell r="I849" t="str">
            <v>Risk Factor</v>
          </cell>
          <cell r="J849" t="str">
            <v>Capital</v>
          </cell>
        </row>
        <row r="850">
          <cell r="B850">
            <v>24</v>
          </cell>
          <cell r="C850" t="str">
            <v>Life Insurance</v>
          </cell>
          <cell r="D850">
            <v>0</v>
          </cell>
          <cell r="E850">
            <v>0</v>
          </cell>
          <cell r="F850">
            <v>0</v>
          </cell>
          <cell r="G850">
            <v>5.0000000000000001E-3</v>
          </cell>
          <cell r="H850">
            <v>0</v>
          </cell>
          <cell r="I850">
            <v>5.0000000000000001E-3</v>
          </cell>
          <cell r="J850">
            <v>0</v>
          </cell>
          <cell r="K850" t="str">
            <v xml:space="preserve"> </v>
          </cell>
        </row>
        <row r="851">
          <cell r="B851">
            <v>26</v>
          </cell>
          <cell r="C851" t="str">
            <v>Policy Loans</v>
          </cell>
          <cell r="D851">
            <v>0</v>
          </cell>
          <cell r="E851">
            <v>0</v>
          </cell>
          <cell r="F851">
            <v>0</v>
          </cell>
          <cell r="G851">
            <v>5.0000000000000001E-3</v>
          </cell>
          <cell r="H851">
            <v>0</v>
          </cell>
          <cell r="I851">
            <v>5.0000000000000001E-3</v>
          </cell>
          <cell r="J851">
            <v>0</v>
          </cell>
          <cell r="K851" t="str">
            <v xml:space="preserve"> </v>
          </cell>
        </row>
        <row r="852">
          <cell r="B852">
            <v>27</v>
          </cell>
          <cell r="C852" t="str">
            <v>Total</v>
          </cell>
          <cell r="D852">
            <v>0</v>
          </cell>
          <cell r="E852">
            <v>0</v>
          </cell>
          <cell r="F852">
            <v>0</v>
          </cell>
          <cell r="I852">
            <v>0</v>
          </cell>
          <cell r="J852">
            <v>0</v>
          </cell>
        </row>
        <row r="854">
          <cell r="I854" t="str">
            <v xml:space="preserve">PML </v>
          </cell>
          <cell r="J854" t="str">
            <v>Adjusted</v>
          </cell>
        </row>
        <row r="855">
          <cell r="C855" t="str">
            <v>Property/Casualty Interest Rate Risk</v>
          </cell>
          <cell r="D855" t="str">
            <v>Estimated</v>
          </cell>
          <cell r="E855" t="str">
            <v xml:space="preserve">Market   </v>
          </cell>
          <cell r="H855" t="str">
            <v>Required</v>
          </cell>
          <cell r="I855" t="str">
            <v>to Liquid</v>
          </cell>
          <cell r="J855" t="str">
            <v>Required</v>
          </cell>
        </row>
        <row r="856">
          <cell r="C856" t="str">
            <v>Fixed Income Security</v>
          </cell>
          <cell r="D856" t="str">
            <v>Duration</v>
          </cell>
          <cell r="E856" t="str">
            <v xml:space="preserve">  Value   </v>
          </cell>
          <cell r="F856" t="str">
            <v>Adjustment</v>
          </cell>
          <cell r="G856" t="str">
            <v xml:space="preserve">Total  </v>
          </cell>
          <cell r="H856" t="str">
            <v>Capital (A)</v>
          </cell>
          <cell r="I856" t="str">
            <v>Assets</v>
          </cell>
          <cell r="J856" t="str">
            <v>Capital (B)</v>
          </cell>
        </row>
        <row r="857">
          <cell r="B857">
            <v>28</v>
          </cell>
          <cell r="C857" t="str">
            <v>Bonds</v>
          </cell>
          <cell r="D857">
            <v>5</v>
          </cell>
          <cell r="E857">
            <v>0</v>
          </cell>
          <cell r="F857">
            <v>0</v>
          </cell>
          <cell r="G857">
            <v>0</v>
          </cell>
          <cell r="H857">
            <v>0</v>
          </cell>
          <cell r="I857">
            <v>0</v>
          </cell>
          <cell r="J857">
            <v>0</v>
          </cell>
          <cell r="K857" t="str">
            <v xml:space="preserve"> </v>
          </cell>
        </row>
        <row r="858">
          <cell r="B858">
            <v>29</v>
          </cell>
          <cell r="C858" t="str">
            <v>Preferred Stocks</v>
          </cell>
          <cell r="D858">
            <v>10</v>
          </cell>
          <cell r="E858">
            <v>0</v>
          </cell>
          <cell r="F858">
            <v>0</v>
          </cell>
          <cell r="G858">
            <v>0</v>
          </cell>
          <cell r="H858">
            <v>0</v>
          </cell>
          <cell r="I858">
            <v>0</v>
          </cell>
          <cell r="J858">
            <v>0</v>
          </cell>
          <cell r="K858" t="str">
            <v xml:space="preserve"> </v>
          </cell>
        </row>
        <row r="859">
          <cell r="B859">
            <v>30</v>
          </cell>
          <cell r="C859" t="str">
            <v>Mortgage Loans</v>
          </cell>
          <cell r="D859">
            <v>7</v>
          </cell>
          <cell r="E859">
            <v>0</v>
          </cell>
          <cell r="F859">
            <v>0</v>
          </cell>
          <cell r="G859">
            <v>0</v>
          </cell>
          <cell r="H859">
            <v>0</v>
          </cell>
          <cell r="I859">
            <v>0</v>
          </cell>
          <cell r="J859">
            <v>0</v>
          </cell>
          <cell r="K859" t="str">
            <v xml:space="preserve"> </v>
          </cell>
        </row>
        <row r="860">
          <cell r="B860">
            <v>31</v>
          </cell>
          <cell r="C860" t="str">
            <v>Total</v>
          </cell>
          <cell r="E860">
            <v>0</v>
          </cell>
          <cell r="F860">
            <v>0</v>
          </cell>
          <cell r="G860">
            <v>0</v>
          </cell>
          <cell r="H860">
            <v>0</v>
          </cell>
          <cell r="J860">
            <v>0</v>
          </cell>
        </row>
        <row r="862">
          <cell r="B862">
            <v>32</v>
          </cell>
          <cell r="C862" t="str">
            <v>Total Indicated Interest Rate Risk Required Capital</v>
          </cell>
          <cell r="J862">
            <v>0</v>
          </cell>
        </row>
        <row r="864">
          <cell r="B864">
            <v>33</v>
          </cell>
          <cell r="C864" t="str">
            <v>Adjustment to Required Capital</v>
          </cell>
          <cell r="J864">
            <v>0</v>
          </cell>
          <cell r="K864" t="str">
            <v xml:space="preserve"> </v>
          </cell>
        </row>
        <row r="866">
          <cell r="B866">
            <v>34</v>
          </cell>
          <cell r="C866" t="str">
            <v>Total Interest Rate Risk Required Capital (Selected)</v>
          </cell>
          <cell r="J866">
            <v>0</v>
          </cell>
          <cell r="K866" t="str">
            <v xml:space="preserve"> =(B3)</v>
          </cell>
        </row>
        <row r="868">
          <cell r="B868">
            <v>35</v>
          </cell>
          <cell r="C868" t="str">
            <v>Catastrophe Gross PML</v>
          </cell>
          <cell r="D868">
            <v>0</v>
          </cell>
          <cell r="E868" t="str">
            <v>standard</v>
          </cell>
          <cell r="F868" t="str">
            <v>1st event is 1/250 EQ</v>
          </cell>
        </row>
        <row r="869">
          <cell r="B869">
            <v>36</v>
          </cell>
          <cell r="C869" t="str">
            <v>Available Fixed Income Assets</v>
          </cell>
          <cell r="D869">
            <v>0</v>
          </cell>
        </row>
        <row r="870">
          <cell r="B870">
            <v>37</v>
          </cell>
          <cell r="C870" t="str">
            <v>Available Liquid Assets</v>
          </cell>
          <cell r="D870">
            <v>0</v>
          </cell>
        </row>
        <row r="871">
          <cell r="B871">
            <v>38</v>
          </cell>
          <cell r="C871" t="str">
            <v>Percentage</v>
          </cell>
          <cell r="D871">
            <v>0</v>
          </cell>
        </row>
        <row r="873">
          <cell r="C873" t="str">
            <v>Notes:</v>
          </cell>
        </row>
        <row r="874">
          <cell r="B874">
            <v>39</v>
          </cell>
          <cell r="C874" t="str">
            <v>(A) - Reflects the following increase in interest rates…………………………..</v>
          </cell>
          <cell r="D874">
            <v>1.2E-2</v>
          </cell>
        </row>
        <row r="875">
          <cell r="B875">
            <v>40</v>
          </cell>
          <cell r="C875" t="str">
            <v>(B) - Adjusted for Gross PML as percent of liquid assets</v>
          </cell>
        </row>
      </sheetData>
      <sheetData sheetId="4">
        <row r="3">
          <cell r="B3" t="str">
            <v>Company Name:</v>
          </cell>
          <cell r="F3" t="str">
            <v>XYZ Sample</v>
          </cell>
          <cell r="J3" t="str">
            <v>Currency:</v>
          </cell>
          <cell r="K3" t="str">
            <v>Euros</v>
          </cell>
          <cell r="P3" t="str">
            <v>Page 4</v>
          </cell>
          <cell r="BC3" t="str">
            <v>Company Name:</v>
          </cell>
          <cell r="BG3" t="str">
            <v>XYZ Sample</v>
          </cell>
          <cell r="BK3" t="str">
            <v>Currency:</v>
          </cell>
          <cell r="BL3" t="str">
            <v>Euros</v>
          </cell>
          <cell r="BR3" t="str">
            <v>Summary Exhibit 4</v>
          </cell>
        </row>
        <row r="4">
          <cell r="B4" t="str">
            <v>AMB Number:</v>
          </cell>
          <cell r="F4" t="str">
            <v>99999</v>
          </cell>
          <cell r="J4" t="str">
            <v>Denomination:</v>
          </cell>
          <cell r="K4" t="str">
            <v>(000)s</v>
          </cell>
          <cell r="BC4" t="str">
            <v>AMB Number:</v>
          </cell>
          <cell r="BG4" t="str">
            <v>99999</v>
          </cell>
          <cell r="BK4" t="str">
            <v>Denomination:</v>
          </cell>
          <cell r="BL4" t="str">
            <v>(000)s</v>
          </cell>
        </row>
        <row r="5">
          <cell r="B5" t="str">
            <v>Analyst:</v>
          </cell>
          <cell r="F5" t="str">
            <v xml:space="preserve"> </v>
          </cell>
          <cell r="BC5" t="str">
            <v>Analyst:</v>
          </cell>
          <cell r="BG5" t="str">
            <v xml:space="preserve"> </v>
          </cell>
        </row>
        <row r="6">
          <cell r="B6" t="str">
            <v>analysis type = standard</v>
          </cell>
          <cell r="K6" t="str">
            <v>CREDIT RISK</v>
          </cell>
          <cell r="AC6" t="str">
            <v>Reinsurance Recoverables</v>
          </cell>
          <cell r="AL6" t="str">
            <v>Reinsurance Recoverables</v>
          </cell>
          <cell r="AR6" t="str">
            <v>Page 4 Breakout</v>
          </cell>
          <cell r="BC6" t="str">
            <v>analysis type = standard</v>
          </cell>
          <cell r="BL6" t="str">
            <v>CREDIT RISK</v>
          </cell>
        </row>
        <row r="7">
          <cell r="H7">
            <v>39813</v>
          </cell>
          <cell r="AC7" t="str">
            <v>Foreign affiliates by rating</v>
          </cell>
          <cell r="AG7" t="str">
            <v>Euros</v>
          </cell>
          <cell r="AL7" t="str">
            <v>All Other Insurers by rating</v>
          </cell>
          <cell r="AP7" t="str">
            <v>Euros</v>
          </cell>
        </row>
        <row r="8">
          <cell r="K8" t="str">
            <v>Baseline</v>
          </cell>
          <cell r="L8" t="str">
            <v>Adjustment</v>
          </cell>
          <cell r="M8" t="str">
            <v>Total</v>
          </cell>
          <cell r="AC8">
            <v>39813</v>
          </cell>
          <cell r="AL8">
            <v>39813</v>
          </cell>
          <cell r="BI8" t="str">
            <v>Adjusted Amounts as of</v>
          </cell>
          <cell r="BO8" t="str">
            <v>Adjusted Required Capital as of</v>
          </cell>
        </row>
        <row r="9">
          <cell r="C9" t="str">
            <v>Agents' Balances</v>
          </cell>
          <cell r="H9" t="str">
            <v>Baseline</v>
          </cell>
          <cell r="I9" t="str">
            <v>Adjustments</v>
          </cell>
          <cell r="J9" t="str">
            <v>Total</v>
          </cell>
          <cell r="K9" t="str">
            <v>Asset Risk Factor (%)</v>
          </cell>
          <cell r="L9" t="str">
            <v>to Asset Risk Factor (%)</v>
          </cell>
          <cell r="M9" t="str">
            <v>Asset Risk Factor</v>
          </cell>
          <cell r="N9" t="str">
            <v>Adjusted Required Capital</v>
          </cell>
          <cell r="O9" t="str">
            <v>Explanation of Adjustments</v>
          </cell>
          <cell r="AC9" t="str">
            <v>Rating</v>
          </cell>
          <cell r="AD9" t="str">
            <v>Baseline</v>
          </cell>
          <cell r="AE9" t="str">
            <v>Stress Test Ceded Recovs</v>
          </cell>
          <cell r="AF9" t="str">
            <v>Adjustment</v>
          </cell>
          <cell r="AG9" t="str">
            <v>Total</v>
          </cell>
          <cell r="AH9" t="str">
            <v>Asset Risk Factor</v>
          </cell>
          <cell r="AI9" t="str">
            <v>Adjusted Required Capital</v>
          </cell>
          <cell r="AL9" t="str">
            <v>Rating</v>
          </cell>
          <cell r="AM9" t="str">
            <v>Baseline</v>
          </cell>
          <cell r="AN9" t="str">
            <v>Stress Test Ceded Recovs</v>
          </cell>
          <cell r="AO9" t="str">
            <v>Adjustment</v>
          </cell>
          <cell r="AP9" t="str">
            <v>Total</v>
          </cell>
          <cell r="AQ9" t="str">
            <v>Asset Risk Factor</v>
          </cell>
          <cell r="AR9" t="str">
            <v>Adjusted Required Capital</v>
          </cell>
          <cell r="BD9" t="str">
            <v>Agents' Balances</v>
          </cell>
          <cell r="BI9">
            <v>39813</v>
          </cell>
          <cell r="BJ9">
            <v>40178</v>
          </cell>
          <cell r="BK9">
            <v>40543</v>
          </cell>
          <cell r="BL9">
            <v>40908</v>
          </cell>
          <cell r="BM9">
            <v>41274</v>
          </cell>
          <cell r="BO9">
            <v>39813</v>
          </cell>
          <cell r="BP9">
            <v>40178</v>
          </cell>
          <cell r="BQ9">
            <v>40543</v>
          </cell>
          <cell r="BR9">
            <v>40908</v>
          </cell>
          <cell r="BS9">
            <v>41274</v>
          </cell>
        </row>
        <row r="10">
          <cell r="B10">
            <v>1</v>
          </cell>
          <cell r="D10" t="str">
            <v>In Course of Collection</v>
          </cell>
          <cell r="H10">
            <v>0</v>
          </cell>
          <cell r="I10">
            <v>0</v>
          </cell>
          <cell r="J10">
            <v>0</v>
          </cell>
          <cell r="K10">
            <v>0.05</v>
          </cell>
          <cell r="L10">
            <v>0</v>
          </cell>
          <cell r="M10">
            <v>0.05</v>
          </cell>
          <cell r="N10">
            <v>0</v>
          </cell>
          <cell r="AA10">
            <v>1</v>
          </cell>
          <cell r="AC10" t="str">
            <v>A++</v>
          </cell>
          <cell r="AD10">
            <v>0</v>
          </cell>
          <cell r="AE10">
            <v>0</v>
          </cell>
          <cell r="AF10">
            <v>0</v>
          </cell>
          <cell r="AG10">
            <v>0</v>
          </cell>
          <cell r="AH10">
            <v>0.02</v>
          </cell>
          <cell r="AI10">
            <v>0</v>
          </cell>
          <cell r="AL10" t="str">
            <v>A++</v>
          </cell>
          <cell r="AM10">
            <v>0</v>
          </cell>
          <cell r="AN10">
            <v>0</v>
          </cell>
          <cell r="AO10">
            <v>0</v>
          </cell>
          <cell r="AP10">
            <v>0</v>
          </cell>
          <cell r="AQ10">
            <v>0.02</v>
          </cell>
          <cell r="AR10">
            <v>0</v>
          </cell>
          <cell r="BC10">
            <v>1</v>
          </cell>
          <cell r="BE10" t="str">
            <v>In Course of Collection</v>
          </cell>
          <cell r="BI10">
            <v>0</v>
          </cell>
          <cell r="BJ10">
            <v>0</v>
          </cell>
          <cell r="BK10">
            <v>0</v>
          </cell>
          <cell r="BL10">
            <v>0</v>
          </cell>
          <cell r="BM10">
            <v>0</v>
          </cell>
          <cell r="BO10">
            <v>0</v>
          </cell>
          <cell r="BP10">
            <v>0</v>
          </cell>
          <cell r="BQ10">
            <v>0</v>
          </cell>
          <cell r="BR10">
            <v>0</v>
          </cell>
          <cell r="BS10">
            <v>0</v>
          </cell>
        </row>
        <row r="11">
          <cell r="B11">
            <v>2</v>
          </cell>
          <cell r="E11" t="str">
            <v>Ceded Balances Payable</v>
          </cell>
          <cell r="H11">
            <v>0</v>
          </cell>
          <cell r="I11">
            <v>0</v>
          </cell>
          <cell r="J11">
            <v>0</v>
          </cell>
          <cell r="K11">
            <v>0.05</v>
          </cell>
          <cell r="L11">
            <v>0</v>
          </cell>
          <cell r="M11">
            <v>0.05</v>
          </cell>
          <cell r="N11">
            <v>0</v>
          </cell>
          <cell r="AA11">
            <v>2</v>
          </cell>
          <cell r="AC11" t="str">
            <v xml:space="preserve">A+ </v>
          </cell>
          <cell r="AD11">
            <v>0</v>
          </cell>
          <cell r="AE11">
            <v>0</v>
          </cell>
          <cell r="AF11">
            <v>0</v>
          </cell>
          <cell r="AG11">
            <v>0</v>
          </cell>
          <cell r="AH11">
            <v>0.04</v>
          </cell>
          <cell r="AI11">
            <v>0</v>
          </cell>
          <cell r="AL11" t="str">
            <v xml:space="preserve">A+ </v>
          </cell>
          <cell r="AM11">
            <v>0</v>
          </cell>
          <cell r="AN11">
            <v>0</v>
          </cell>
          <cell r="AO11">
            <v>0</v>
          </cell>
          <cell r="AP11">
            <v>0</v>
          </cell>
          <cell r="AQ11">
            <v>0.04</v>
          </cell>
          <cell r="AR11">
            <v>0</v>
          </cell>
          <cell r="BC11">
            <v>2</v>
          </cell>
          <cell r="BF11" t="str">
            <v>Ceded Balances Payable</v>
          </cell>
          <cell r="BI11">
            <v>0</v>
          </cell>
          <cell r="BJ11">
            <v>0</v>
          </cell>
          <cell r="BK11">
            <v>0</v>
          </cell>
          <cell r="BL11">
            <v>0</v>
          </cell>
          <cell r="BM11">
            <v>0</v>
          </cell>
          <cell r="BO11">
            <v>0</v>
          </cell>
          <cell r="BP11">
            <v>0</v>
          </cell>
          <cell r="BQ11">
            <v>0</v>
          </cell>
          <cell r="BR11">
            <v>0</v>
          </cell>
          <cell r="BS11">
            <v>0</v>
          </cell>
        </row>
        <row r="12">
          <cell r="B12">
            <v>3</v>
          </cell>
          <cell r="D12" t="str">
            <v>Deferred - Not Yet Due</v>
          </cell>
          <cell r="H12">
            <v>0</v>
          </cell>
          <cell r="I12">
            <v>0</v>
          </cell>
          <cell r="J12">
            <v>0</v>
          </cell>
          <cell r="K12">
            <v>0.05</v>
          </cell>
          <cell r="L12">
            <v>0</v>
          </cell>
          <cell r="M12">
            <v>0.05</v>
          </cell>
          <cell r="N12">
            <v>0</v>
          </cell>
          <cell r="AA12">
            <v>3</v>
          </cell>
          <cell r="AC12" t="str">
            <v>A</v>
          </cell>
          <cell r="AD12">
            <v>0</v>
          </cell>
          <cell r="AE12">
            <v>0</v>
          </cell>
          <cell r="AF12">
            <v>0</v>
          </cell>
          <cell r="AG12">
            <v>0</v>
          </cell>
          <cell r="AH12">
            <v>0.06</v>
          </cell>
          <cell r="AI12">
            <v>0</v>
          </cell>
          <cell r="AL12" t="str">
            <v>A</v>
          </cell>
          <cell r="AM12">
            <v>0</v>
          </cell>
          <cell r="AN12">
            <v>0</v>
          </cell>
          <cell r="AO12">
            <v>0</v>
          </cell>
          <cell r="AP12">
            <v>0</v>
          </cell>
          <cell r="AQ12">
            <v>0.06</v>
          </cell>
          <cell r="AR12">
            <v>0</v>
          </cell>
          <cell r="BC12">
            <v>3</v>
          </cell>
          <cell r="BE12" t="str">
            <v>Deferred - Not Yet Due</v>
          </cell>
          <cell r="BI12">
            <v>0</v>
          </cell>
          <cell r="BJ12">
            <v>0</v>
          </cell>
          <cell r="BK12">
            <v>0</v>
          </cell>
          <cell r="BL12">
            <v>0</v>
          </cell>
          <cell r="BM12">
            <v>0</v>
          </cell>
          <cell r="BO12">
            <v>0</v>
          </cell>
          <cell r="BP12">
            <v>0</v>
          </cell>
          <cell r="BQ12">
            <v>0</v>
          </cell>
          <cell r="BR12">
            <v>0</v>
          </cell>
          <cell r="BS12">
            <v>0</v>
          </cell>
        </row>
        <row r="13">
          <cell r="B13">
            <v>4</v>
          </cell>
          <cell r="E13" t="str">
            <v>Ceded Balances Payable</v>
          </cell>
          <cell r="H13">
            <v>0</v>
          </cell>
          <cell r="I13">
            <v>0</v>
          </cell>
          <cell r="J13">
            <v>0</v>
          </cell>
          <cell r="K13">
            <v>0.05</v>
          </cell>
          <cell r="L13">
            <v>0</v>
          </cell>
          <cell r="M13">
            <v>0.05</v>
          </cell>
          <cell r="N13">
            <v>0</v>
          </cell>
          <cell r="AA13">
            <v>4</v>
          </cell>
          <cell r="AC13" t="str">
            <v>A-</v>
          </cell>
          <cell r="AD13">
            <v>0</v>
          </cell>
          <cell r="AE13">
            <v>0</v>
          </cell>
          <cell r="AF13">
            <v>0</v>
          </cell>
          <cell r="AG13">
            <v>0</v>
          </cell>
          <cell r="AH13">
            <v>0.1</v>
          </cell>
          <cell r="AI13">
            <v>0</v>
          </cell>
          <cell r="AL13" t="str">
            <v>A-</v>
          </cell>
          <cell r="AM13">
            <v>0</v>
          </cell>
          <cell r="AN13">
            <v>0</v>
          </cell>
          <cell r="AO13">
            <v>0</v>
          </cell>
          <cell r="AP13">
            <v>0</v>
          </cell>
          <cell r="AQ13">
            <v>0.1</v>
          </cell>
          <cell r="AR13">
            <v>0</v>
          </cell>
          <cell r="BC13">
            <v>4</v>
          </cell>
          <cell r="BF13" t="str">
            <v>Ceded Balances Payable</v>
          </cell>
          <cell r="BI13">
            <v>0</v>
          </cell>
          <cell r="BJ13">
            <v>0</v>
          </cell>
          <cell r="BK13">
            <v>0</v>
          </cell>
          <cell r="BL13">
            <v>0</v>
          </cell>
          <cell r="BM13">
            <v>0</v>
          </cell>
          <cell r="BO13">
            <v>0</v>
          </cell>
          <cell r="BP13">
            <v>0</v>
          </cell>
          <cell r="BQ13">
            <v>0</v>
          </cell>
          <cell r="BR13">
            <v>0</v>
          </cell>
          <cell r="BS13">
            <v>0</v>
          </cell>
        </row>
        <row r="14">
          <cell r="B14">
            <v>5</v>
          </cell>
          <cell r="D14" t="str">
            <v>Accrued Retros</v>
          </cell>
          <cell r="H14">
            <v>0</v>
          </cell>
          <cell r="I14">
            <v>0</v>
          </cell>
          <cell r="J14">
            <v>0</v>
          </cell>
          <cell r="K14">
            <v>0.1</v>
          </cell>
          <cell r="L14">
            <v>0</v>
          </cell>
          <cell r="M14">
            <v>0.1</v>
          </cell>
          <cell r="N14">
            <v>0</v>
          </cell>
          <cell r="AA14">
            <v>5</v>
          </cell>
          <cell r="AC14" t="str">
            <v>B++</v>
          </cell>
          <cell r="AD14">
            <v>0</v>
          </cell>
          <cell r="AE14">
            <v>0</v>
          </cell>
          <cell r="AF14">
            <v>0</v>
          </cell>
          <cell r="AG14">
            <v>0</v>
          </cell>
          <cell r="AH14">
            <v>0.15</v>
          </cell>
          <cell r="AI14">
            <v>0</v>
          </cell>
          <cell r="AL14" t="str">
            <v>B++</v>
          </cell>
          <cell r="AM14">
            <v>0</v>
          </cell>
          <cell r="AN14">
            <v>0</v>
          </cell>
          <cell r="AO14">
            <v>0</v>
          </cell>
          <cell r="AP14">
            <v>0</v>
          </cell>
          <cell r="AQ14">
            <v>0.15</v>
          </cell>
          <cell r="AR14">
            <v>0</v>
          </cell>
          <cell r="BC14">
            <v>5</v>
          </cell>
          <cell r="BE14" t="str">
            <v>Accrued Retros</v>
          </cell>
          <cell r="BI14">
            <v>0</v>
          </cell>
          <cell r="BJ14">
            <v>0</v>
          </cell>
          <cell r="BK14">
            <v>0</v>
          </cell>
          <cell r="BL14">
            <v>0</v>
          </cell>
          <cell r="BM14">
            <v>0</v>
          </cell>
          <cell r="BO14">
            <v>0</v>
          </cell>
          <cell r="BP14">
            <v>0</v>
          </cell>
          <cell r="BQ14">
            <v>0</v>
          </cell>
          <cell r="BR14">
            <v>0</v>
          </cell>
          <cell r="BS14">
            <v>0</v>
          </cell>
        </row>
        <row r="15">
          <cell r="B15">
            <v>6</v>
          </cell>
          <cell r="E15" t="str">
            <v>Collateralized Balances</v>
          </cell>
          <cell r="H15">
            <v>0</v>
          </cell>
          <cell r="I15">
            <v>0</v>
          </cell>
          <cell r="J15">
            <v>0</v>
          </cell>
          <cell r="K15">
            <v>0.1</v>
          </cell>
          <cell r="L15">
            <v>0</v>
          </cell>
          <cell r="M15">
            <v>0.1</v>
          </cell>
          <cell r="N15">
            <v>0</v>
          </cell>
          <cell r="AA15">
            <v>6</v>
          </cell>
          <cell r="AC15" t="str">
            <v xml:space="preserve">B+ </v>
          </cell>
          <cell r="AD15">
            <v>0</v>
          </cell>
          <cell r="AE15">
            <v>0</v>
          </cell>
          <cell r="AF15">
            <v>0</v>
          </cell>
          <cell r="AG15">
            <v>0</v>
          </cell>
          <cell r="AH15">
            <v>0.2</v>
          </cell>
          <cell r="AI15">
            <v>0</v>
          </cell>
          <cell r="AL15" t="str">
            <v xml:space="preserve">B+ </v>
          </cell>
          <cell r="AM15">
            <v>0</v>
          </cell>
          <cell r="AN15">
            <v>0</v>
          </cell>
          <cell r="AO15">
            <v>0</v>
          </cell>
          <cell r="AP15">
            <v>0</v>
          </cell>
          <cell r="AQ15">
            <v>0.2</v>
          </cell>
          <cell r="AR15">
            <v>0</v>
          </cell>
          <cell r="BC15">
            <v>6</v>
          </cell>
          <cell r="BF15" t="str">
            <v>Collateralized Balances</v>
          </cell>
          <cell r="BI15">
            <v>0</v>
          </cell>
          <cell r="BJ15">
            <v>0</v>
          </cell>
          <cell r="BK15">
            <v>0</v>
          </cell>
          <cell r="BL15">
            <v>0</v>
          </cell>
          <cell r="BM15">
            <v>0</v>
          </cell>
          <cell r="BO15">
            <v>0</v>
          </cell>
          <cell r="BP15">
            <v>0</v>
          </cell>
          <cell r="BQ15">
            <v>0</v>
          </cell>
          <cell r="BR15">
            <v>0</v>
          </cell>
          <cell r="BS15">
            <v>0</v>
          </cell>
        </row>
        <row r="16">
          <cell r="AA16">
            <v>7</v>
          </cell>
          <cell r="AC16" t="str">
            <v>B</v>
          </cell>
          <cell r="AD16">
            <v>0</v>
          </cell>
          <cell r="AE16">
            <v>0</v>
          </cell>
          <cell r="AF16">
            <v>0</v>
          </cell>
          <cell r="AG16">
            <v>0</v>
          </cell>
          <cell r="AH16">
            <v>0.3</v>
          </cell>
          <cell r="AI16">
            <v>0</v>
          </cell>
          <cell r="AL16" t="str">
            <v>B</v>
          </cell>
          <cell r="AM16">
            <v>0</v>
          </cell>
          <cell r="AN16">
            <v>0</v>
          </cell>
          <cell r="AO16">
            <v>0</v>
          </cell>
          <cell r="AP16">
            <v>0</v>
          </cell>
          <cell r="AQ16">
            <v>0.3</v>
          </cell>
          <cell r="AR16">
            <v>0</v>
          </cell>
        </row>
        <row r="17">
          <cell r="B17">
            <v>7</v>
          </cell>
          <cell r="E17" t="str">
            <v>Gross Premium Remittance</v>
          </cell>
          <cell r="H17">
            <v>0</v>
          </cell>
          <cell r="I17">
            <v>0</v>
          </cell>
          <cell r="J17">
            <v>0</v>
          </cell>
          <cell r="K17">
            <v>0</v>
          </cell>
          <cell r="M17">
            <v>0</v>
          </cell>
          <cell r="N17">
            <v>0</v>
          </cell>
          <cell r="AA17">
            <v>8</v>
          </cell>
          <cell r="AC17" t="str">
            <v>B-</v>
          </cell>
          <cell r="AD17">
            <v>0</v>
          </cell>
          <cell r="AE17">
            <v>0</v>
          </cell>
          <cell r="AF17">
            <v>0</v>
          </cell>
          <cell r="AG17">
            <v>0</v>
          </cell>
          <cell r="AH17">
            <v>0.4</v>
          </cell>
          <cell r="AI17">
            <v>0</v>
          </cell>
          <cell r="AL17" t="str">
            <v>B-</v>
          </cell>
          <cell r="AM17">
            <v>0</v>
          </cell>
          <cell r="AN17">
            <v>0</v>
          </cell>
          <cell r="AO17">
            <v>0</v>
          </cell>
          <cell r="AP17">
            <v>0</v>
          </cell>
          <cell r="AQ17">
            <v>0.4</v>
          </cell>
          <cell r="AR17">
            <v>0</v>
          </cell>
          <cell r="BC17">
            <v>7</v>
          </cell>
          <cell r="BF17" t="str">
            <v>Gross Premium Remittance</v>
          </cell>
          <cell r="BI17">
            <v>0</v>
          </cell>
          <cell r="BJ17">
            <v>0</v>
          </cell>
          <cell r="BK17">
            <v>0</v>
          </cell>
          <cell r="BL17">
            <v>0</v>
          </cell>
          <cell r="BM17">
            <v>0</v>
          </cell>
          <cell r="BO17">
            <v>0</v>
          </cell>
          <cell r="BP17">
            <v>0</v>
          </cell>
          <cell r="BQ17">
            <v>0</v>
          </cell>
          <cell r="BR17">
            <v>0</v>
          </cell>
          <cell r="BS17">
            <v>0</v>
          </cell>
        </row>
        <row r="18">
          <cell r="AA18">
            <v>9</v>
          </cell>
          <cell r="AC18" t="str">
            <v>&lt;= C++</v>
          </cell>
          <cell r="AD18">
            <v>0</v>
          </cell>
          <cell r="AE18">
            <v>0</v>
          </cell>
          <cell r="AF18">
            <v>0</v>
          </cell>
          <cell r="AG18">
            <v>0</v>
          </cell>
          <cell r="AH18">
            <v>1</v>
          </cell>
          <cell r="AI18">
            <v>0</v>
          </cell>
          <cell r="AL18" t="str">
            <v>&lt;= C++</v>
          </cell>
          <cell r="AM18">
            <v>0</v>
          </cell>
          <cell r="AN18">
            <v>0</v>
          </cell>
          <cell r="AO18">
            <v>0</v>
          </cell>
          <cell r="AP18">
            <v>0</v>
          </cell>
          <cell r="AQ18">
            <v>1</v>
          </cell>
          <cell r="AR18">
            <v>0</v>
          </cell>
        </row>
        <row r="19">
          <cell r="AA19">
            <v>10</v>
          </cell>
          <cell r="AC19" t="str">
            <v>Non Rated</v>
          </cell>
          <cell r="AD19">
            <v>0</v>
          </cell>
          <cell r="AE19">
            <v>0</v>
          </cell>
          <cell r="AF19">
            <v>0</v>
          </cell>
          <cell r="AG19">
            <v>0</v>
          </cell>
          <cell r="AH19">
            <v>1</v>
          </cell>
          <cell r="AI19">
            <v>0</v>
          </cell>
          <cell r="AL19" t="str">
            <v>Non Rated</v>
          </cell>
          <cell r="AM19">
            <v>0</v>
          </cell>
          <cell r="AN19">
            <v>0</v>
          </cell>
          <cell r="AO19">
            <v>0</v>
          </cell>
          <cell r="AP19">
            <v>0</v>
          </cell>
          <cell r="AQ19">
            <v>1</v>
          </cell>
          <cell r="AR19">
            <v>0</v>
          </cell>
        </row>
        <row r="20">
          <cell r="C20" t="str">
            <v>Reinsurance Recoverables (A)</v>
          </cell>
          <cell r="I20" t="str">
            <v>(Click button to go to the separate reinsurance recoverable table)</v>
          </cell>
          <cell r="AA20">
            <v>11</v>
          </cell>
          <cell r="AB20" t="str">
            <v>No Breakout Available</v>
          </cell>
          <cell r="AD20">
            <v>0</v>
          </cell>
          <cell r="AE20">
            <v>0</v>
          </cell>
          <cell r="AF20">
            <v>0</v>
          </cell>
          <cell r="AG20">
            <v>0</v>
          </cell>
          <cell r="AH20">
            <v>0.1</v>
          </cell>
          <cell r="AI20">
            <v>0</v>
          </cell>
          <cell r="AK20" t="str">
            <v>No Breakout Available</v>
          </cell>
          <cell r="AM20">
            <v>0</v>
          </cell>
          <cell r="AN20">
            <v>0</v>
          </cell>
          <cell r="AO20">
            <v>0</v>
          </cell>
          <cell r="AP20">
            <v>0</v>
          </cell>
          <cell r="AQ20">
            <v>0.1</v>
          </cell>
          <cell r="AR20">
            <v>0</v>
          </cell>
          <cell r="BD20" t="str">
            <v>Reinsurance Recoverables (A)</v>
          </cell>
        </row>
        <row r="21">
          <cell r="B21">
            <v>8</v>
          </cell>
          <cell r="D21" t="str">
            <v>Foreign Affiliates</v>
          </cell>
          <cell r="H21">
            <v>0</v>
          </cell>
          <cell r="I21">
            <v>0</v>
          </cell>
          <cell r="J21">
            <v>0</v>
          </cell>
          <cell r="K21">
            <v>0.1</v>
          </cell>
          <cell r="L21">
            <v>0</v>
          </cell>
          <cell r="M21">
            <v>0.1</v>
          </cell>
          <cell r="N21">
            <v>0</v>
          </cell>
          <cell r="P21">
            <v>1</v>
          </cell>
          <cell r="AA21">
            <v>12</v>
          </cell>
          <cell r="AC21" t="str">
            <v>Total</v>
          </cell>
          <cell r="AD21">
            <v>0</v>
          </cell>
          <cell r="AE21">
            <v>0</v>
          </cell>
          <cell r="AF21">
            <v>0</v>
          </cell>
          <cell r="AG21">
            <v>0</v>
          </cell>
          <cell r="AH21">
            <v>0</v>
          </cell>
          <cell r="AI21">
            <v>0</v>
          </cell>
          <cell r="AL21" t="str">
            <v>Total</v>
          </cell>
          <cell r="AM21">
            <v>0</v>
          </cell>
          <cell r="AN21">
            <v>0</v>
          </cell>
          <cell r="AO21">
            <v>0</v>
          </cell>
          <cell r="AP21">
            <v>0</v>
          </cell>
          <cell r="AQ21">
            <v>0</v>
          </cell>
          <cell r="AR21">
            <v>0</v>
          </cell>
          <cell r="BC21">
            <v>8</v>
          </cell>
          <cell r="BE21" t="str">
            <v>Foreign Affiliates</v>
          </cell>
          <cell r="BI21">
            <v>0</v>
          </cell>
          <cell r="BJ21">
            <v>0</v>
          </cell>
          <cell r="BK21">
            <v>0</v>
          </cell>
          <cell r="BL21">
            <v>0</v>
          </cell>
          <cell r="BM21">
            <v>0</v>
          </cell>
          <cell r="BO21">
            <v>0</v>
          </cell>
          <cell r="BP21">
            <v>0</v>
          </cell>
          <cell r="BQ21">
            <v>0</v>
          </cell>
          <cell r="BR21">
            <v>0</v>
          </cell>
          <cell r="BS21">
            <v>0</v>
          </cell>
        </row>
        <row r="22">
          <cell r="B22">
            <v>9</v>
          </cell>
          <cell r="D22" t="str">
            <v>Domestic Affiliates (In Rating Group) [C]</v>
          </cell>
          <cell r="H22">
            <v>0</v>
          </cell>
          <cell r="I22">
            <v>0</v>
          </cell>
          <cell r="J22">
            <v>0</v>
          </cell>
          <cell r="K22">
            <v>0.1</v>
          </cell>
          <cell r="L22">
            <v>0</v>
          </cell>
          <cell r="M22">
            <v>0.1</v>
          </cell>
          <cell r="N22">
            <v>0</v>
          </cell>
          <cell r="P22">
            <v>1</v>
          </cell>
          <cell r="AE22">
            <v>0</v>
          </cell>
          <cell r="BC22">
            <v>9</v>
          </cell>
          <cell r="BE22" t="str">
            <v>Domestic Affiliates (In Rating Group) [C]</v>
          </cell>
          <cell r="BI22">
            <v>0</v>
          </cell>
          <cell r="BJ22">
            <v>0</v>
          </cell>
          <cell r="BK22">
            <v>0</v>
          </cell>
          <cell r="BL22">
            <v>0</v>
          </cell>
          <cell r="BM22">
            <v>0</v>
          </cell>
          <cell r="BO22">
            <v>0</v>
          </cell>
          <cell r="BP22">
            <v>0</v>
          </cell>
          <cell r="BQ22">
            <v>0</v>
          </cell>
          <cell r="BR22">
            <v>0</v>
          </cell>
          <cell r="BS22">
            <v>0</v>
          </cell>
        </row>
        <row r="23">
          <cell r="B23">
            <v>10</v>
          </cell>
          <cell r="D23" t="str">
            <v>Domestic Affiliates (Not in Rating Group)</v>
          </cell>
          <cell r="H23">
            <v>0</v>
          </cell>
          <cell r="I23">
            <v>0</v>
          </cell>
          <cell r="J23">
            <v>0</v>
          </cell>
          <cell r="K23">
            <v>0.1</v>
          </cell>
          <cell r="L23">
            <v>0</v>
          </cell>
          <cell r="M23">
            <v>0.1</v>
          </cell>
          <cell r="N23">
            <v>0</v>
          </cell>
          <cell r="P23">
            <v>1</v>
          </cell>
          <cell r="BC23">
            <v>10</v>
          </cell>
          <cell r="BE23" t="str">
            <v>Domestic Affiliates (Not in Rating Group)</v>
          </cell>
          <cell r="BI23">
            <v>0</v>
          </cell>
          <cell r="BJ23">
            <v>0</v>
          </cell>
          <cell r="BK23">
            <v>0</v>
          </cell>
          <cell r="BL23">
            <v>0</v>
          </cell>
          <cell r="BM23">
            <v>0</v>
          </cell>
          <cell r="BO23">
            <v>0</v>
          </cell>
          <cell r="BP23">
            <v>0</v>
          </cell>
          <cell r="BQ23">
            <v>0</v>
          </cell>
          <cell r="BR23">
            <v>0</v>
          </cell>
          <cell r="BS23">
            <v>0</v>
          </cell>
        </row>
        <row r="24">
          <cell r="B24">
            <v>11</v>
          </cell>
          <cell r="D24" t="str">
            <v>Pools &amp; Associations</v>
          </cell>
          <cell r="H24">
            <v>0</v>
          </cell>
          <cell r="I24">
            <v>0</v>
          </cell>
          <cell r="J24">
            <v>0</v>
          </cell>
          <cell r="K24">
            <v>0.1</v>
          </cell>
          <cell r="L24">
            <v>0</v>
          </cell>
          <cell r="M24">
            <v>0.1</v>
          </cell>
          <cell r="N24">
            <v>0</v>
          </cell>
          <cell r="P24">
            <v>1</v>
          </cell>
          <cell r="BC24">
            <v>11</v>
          </cell>
          <cell r="BE24" t="str">
            <v>Pools &amp; Associations</v>
          </cell>
          <cell r="BI24">
            <v>0</v>
          </cell>
          <cell r="BJ24">
            <v>0</v>
          </cell>
          <cell r="BK24">
            <v>0</v>
          </cell>
          <cell r="BL24">
            <v>0</v>
          </cell>
          <cell r="BM24">
            <v>0</v>
          </cell>
          <cell r="BO24">
            <v>0</v>
          </cell>
          <cell r="BP24">
            <v>0</v>
          </cell>
          <cell r="BQ24">
            <v>0</v>
          </cell>
          <cell r="BR24">
            <v>0</v>
          </cell>
          <cell r="BS24">
            <v>0</v>
          </cell>
        </row>
        <row r="25">
          <cell r="B25">
            <v>12</v>
          </cell>
          <cell r="D25" t="str">
            <v>All Other Insurers</v>
          </cell>
          <cell r="H25">
            <v>0</v>
          </cell>
          <cell r="I25">
            <v>0</v>
          </cell>
          <cell r="J25">
            <v>0</v>
          </cell>
          <cell r="K25">
            <v>0.1</v>
          </cell>
          <cell r="L25">
            <v>0</v>
          </cell>
          <cell r="M25">
            <v>0.1</v>
          </cell>
          <cell r="N25">
            <v>0</v>
          </cell>
          <cell r="P25">
            <v>1</v>
          </cell>
          <cell r="AC25" t="str">
            <v>Domestic affiliates(not in rating group) by rating</v>
          </cell>
          <cell r="AL25" t="str">
            <v>Letters of Credit &amp; Trusts on recoverables by rating</v>
          </cell>
          <cell r="BC25">
            <v>12</v>
          </cell>
          <cell r="BE25" t="str">
            <v>All Other Insurers</v>
          </cell>
          <cell r="BI25">
            <v>0</v>
          </cell>
          <cell r="BJ25">
            <v>0</v>
          </cell>
          <cell r="BK25">
            <v>0</v>
          </cell>
          <cell r="BL25">
            <v>0</v>
          </cell>
          <cell r="BM25">
            <v>0</v>
          </cell>
          <cell r="BO25">
            <v>0</v>
          </cell>
          <cell r="BP25">
            <v>0</v>
          </cell>
          <cell r="BQ25">
            <v>0</v>
          </cell>
          <cell r="BR25">
            <v>0</v>
          </cell>
          <cell r="BS25">
            <v>0</v>
          </cell>
        </row>
        <row r="26">
          <cell r="B26">
            <v>13</v>
          </cell>
          <cell r="D26" t="str">
            <v>Less: Letters of Credit, Trusts</v>
          </cell>
          <cell r="H26">
            <v>0</v>
          </cell>
          <cell r="I26">
            <v>0</v>
          </cell>
          <cell r="J26">
            <v>0</v>
          </cell>
          <cell r="K26">
            <v>9.0000000000000011E-2</v>
          </cell>
          <cell r="L26">
            <v>0</v>
          </cell>
          <cell r="M26">
            <v>9.0000000000000011E-2</v>
          </cell>
          <cell r="N26">
            <v>0</v>
          </cell>
          <cell r="P26">
            <v>1</v>
          </cell>
          <cell r="AC26">
            <v>39813</v>
          </cell>
          <cell r="AL26">
            <v>39813</v>
          </cell>
          <cell r="BC26">
            <v>13</v>
          </cell>
          <cell r="BE26" t="str">
            <v>Less: Letters of Credit, Trusts</v>
          </cell>
          <cell r="BI26">
            <v>0</v>
          </cell>
          <cell r="BJ26">
            <v>0</v>
          </cell>
          <cell r="BK26">
            <v>0</v>
          </cell>
          <cell r="BL26">
            <v>0</v>
          </cell>
          <cell r="BM26">
            <v>0</v>
          </cell>
          <cell r="BO26">
            <v>0</v>
          </cell>
          <cell r="BP26">
            <v>0</v>
          </cell>
          <cell r="BQ26">
            <v>0</v>
          </cell>
          <cell r="BR26">
            <v>0</v>
          </cell>
          <cell r="BS26">
            <v>0</v>
          </cell>
        </row>
        <row r="27">
          <cell r="B27">
            <v>14</v>
          </cell>
          <cell r="D27" t="str">
            <v>Less: Funds Held by Company</v>
          </cell>
          <cell r="H27">
            <v>0</v>
          </cell>
          <cell r="I27">
            <v>0</v>
          </cell>
          <cell r="J27">
            <v>0</v>
          </cell>
          <cell r="K27">
            <v>0.1</v>
          </cell>
          <cell r="L27">
            <v>0</v>
          </cell>
          <cell r="M27">
            <v>0.1</v>
          </cell>
          <cell r="N27">
            <v>0</v>
          </cell>
          <cell r="P27">
            <v>1</v>
          </cell>
          <cell r="AC27" t="str">
            <v>Rating</v>
          </cell>
          <cell r="AD27" t="str">
            <v>Baseline</v>
          </cell>
          <cell r="AE27" t="str">
            <v>Stress Test Ceded Recovs</v>
          </cell>
          <cell r="AF27" t="str">
            <v>Adjustment</v>
          </cell>
          <cell r="AG27" t="str">
            <v>Total</v>
          </cell>
          <cell r="AH27" t="str">
            <v>ARF</v>
          </cell>
          <cell r="AI27" t="str">
            <v>ARC</v>
          </cell>
          <cell r="AL27" t="str">
            <v>Rating</v>
          </cell>
          <cell r="AM27" t="str">
            <v>Baseline</v>
          </cell>
          <cell r="AN27" t="str">
            <v>Stress Test Ceded Recovs</v>
          </cell>
          <cell r="AO27" t="str">
            <v>Adjustment</v>
          </cell>
          <cell r="AP27" t="str">
            <v>Total</v>
          </cell>
          <cell r="AQ27" t="str">
            <v>ARF</v>
          </cell>
          <cell r="AR27" t="str">
            <v>ARC</v>
          </cell>
          <cell r="BC27">
            <v>14</v>
          </cell>
          <cell r="BE27" t="str">
            <v>Less: Funds Held by Company</v>
          </cell>
          <cell r="BI27">
            <v>0</v>
          </cell>
          <cell r="BJ27">
            <v>0</v>
          </cell>
          <cell r="BK27">
            <v>0</v>
          </cell>
          <cell r="BL27">
            <v>0</v>
          </cell>
          <cell r="BM27">
            <v>0</v>
          </cell>
          <cell r="BO27">
            <v>0</v>
          </cell>
          <cell r="BP27">
            <v>0</v>
          </cell>
          <cell r="BQ27">
            <v>0</v>
          </cell>
          <cell r="BR27">
            <v>0</v>
          </cell>
          <cell r="BS27">
            <v>0</v>
          </cell>
        </row>
        <row r="28">
          <cell r="AA28">
            <v>13</v>
          </cell>
          <cell r="AC28" t="str">
            <v>A++</v>
          </cell>
          <cell r="AD28">
            <v>0</v>
          </cell>
          <cell r="AE28">
            <v>0</v>
          </cell>
          <cell r="AF28">
            <v>0</v>
          </cell>
          <cell r="AG28">
            <v>0</v>
          </cell>
          <cell r="AH28">
            <v>0.02</v>
          </cell>
          <cell r="AI28">
            <v>0</v>
          </cell>
          <cell r="AL28" t="str">
            <v>A++</v>
          </cell>
          <cell r="AM28">
            <v>0</v>
          </cell>
          <cell r="AN28">
            <v>0</v>
          </cell>
          <cell r="AO28">
            <v>0</v>
          </cell>
          <cell r="AP28">
            <v>0</v>
          </cell>
          <cell r="AQ28">
            <v>1.8000000000000002E-2</v>
          </cell>
          <cell r="AR28">
            <v>0</v>
          </cell>
        </row>
        <row r="29">
          <cell r="B29">
            <v>15</v>
          </cell>
          <cell r="C29" t="str">
            <v>Net Reinsurance Recoverables</v>
          </cell>
          <cell r="H29">
            <v>0</v>
          </cell>
          <cell r="I29">
            <v>0</v>
          </cell>
          <cell r="J29">
            <v>0</v>
          </cell>
          <cell r="K29">
            <v>0</v>
          </cell>
          <cell r="M29">
            <v>0</v>
          </cell>
          <cell r="N29">
            <v>0</v>
          </cell>
          <cell r="O29" t="str">
            <v>= Credit Risk on recoverables</v>
          </cell>
          <cell r="AA29">
            <v>14</v>
          </cell>
          <cell r="AC29" t="str">
            <v xml:space="preserve">A+ </v>
          </cell>
          <cell r="AD29">
            <v>0</v>
          </cell>
          <cell r="AE29">
            <v>0</v>
          </cell>
          <cell r="AF29">
            <v>0</v>
          </cell>
          <cell r="AG29">
            <v>0</v>
          </cell>
          <cell r="AH29">
            <v>0.04</v>
          </cell>
          <cell r="AI29">
            <v>0</v>
          </cell>
          <cell r="AL29" t="str">
            <v xml:space="preserve">A+ </v>
          </cell>
          <cell r="AM29">
            <v>0</v>
          </cell>
          <cell r="AN29">
            <v>0</v>
          </cell>
          <cell r="AO29">
            <v>0</v>
          </cell>
          <cell r="AP29">
            <v>0</v>
          </cell>
          <cell r="AQ29">
            <v>3.6000000000000004E-2</v>
          </cell>
          <cell r="AR29">
            <v>0</v>
          </cell>
          <cell r="BC29">
            <v>15</v>
          </cell>
          <cell r="BD29" t="str">
            <v>Net Reinsurance Recoverables</v>
          </cell>
          <cell r="BI29">
            <v>0</v>
          </cell>
          <cell r="BJ29">
            <v>0</v>
          </cell>
          <cell r="BK29">
            <v>0</v>
          </cell>
          <cell r="BL29">
            <v>0</v>
          </cell>
          <cell r="BM29">
            <v>0</v>
          </cell>
          <cell r="BO29">
            <v>0</v>
          </cell>
          <cell r="BP29">
            <v>0</v>
          </cell>
          <cell r="BQ29">
            <v>0</v>
          </cell>
          <cell r="BR29">
            <v>0</v>
          </cell>
          <cell r="BS29">
            <v>0</v>
          </cell>
        </row>
        <row r="30">
          <cell r="AA30">
            <v>15</v>
          </cell>
          <cell r="AC30" t="str">
            <v>A</v>
          </cell>
          <cell r="AD30">
            <v>0</v>
          </cell>
          <cell r="AE30">
            <v>0</v>
          </cell>
          <cell r="AF30">
            <v>0</v>
          </cell>
          <cell r="AG30">
            <v>0</v>
          </cell>
          <cell r="AH30">
            <v>0.06</v>
          </cell>
          <cell r="AI30">
            <v>0</v>
          </cell>
          <cell r="AL30" t="str">
            <v>A</v>
          </cell>
          <cell r="AM30">
            <v>0</v>
          </cell>
          <cell r="AN30">
            <v>0</v>
          </cell>
          <cell r="AO30">
            <v>0</v>
          </cell>
          <cell r="AP30">
            <v>0</v>
          </cell>
          <cell r="AQ30">
            <v>5.3999999999999999E-2</v>
          </cell>
          <cell r="AR30">
            <v>0</v>
          </cell>
        </row>
        <row r="31">
          <cell r="B31">
            <v>16</v>
          </cell>
          <cell r="C31" t="str">
            <v>Multiply: Reins Dependence Factor (B)</v>
          </cell>
          <cell r="J31">
            <v>0</v>
          </cell>
          <cell r="K31">
            <v>0</v>
          </cell>
          <cell r="L31">
            <v>1</v>
          </cell>
          <cell r="N31">
            <v>1</v>
          </cell>
          <cell r="AA31">
            <v>16</v>
          </cell>
          <cell r="AC31" t="str">
            <v>A-</v>
          </cell>
          <cell r="AD31">
            <v>0</v>
          </cell>
          <cell r="AE31">
            <v>0</v>
          </cell>
          <cell r="AF31">
            <v>0</v>
          </cell>
          <cell r="AG31">
            <v>0</v>
          </cell>
          <cell r="AH31">
            <v>0.1</v>
          </cell>
          <cell r="AI31">
            <v>0</v>
          </cell>
          <cell r="AL31" t="str">
            <v>A-</v>
          </cell>
          <cell r="AM31">
            <v>0</v>
          </cell>
          <cell r="AN31">
            <v>0</v>
          </cell>
          <cell r="AO31">
            <v>0</v>
          </cell>
          <cell r="AP31">
            <v>0</v>
          </cell>
          <cell r="AQ31">
            <v>9.0000000000000011E-2</v>
          </cell>
          <cell r="AR31">
            <v>0</v>
          </cell>
          <cell r="BC31">
            <v>16</v>
          </cell>
          <cell r="BD31" t="str">
            <v>Multiply: Reins Dependence Factor (B)</v>
          </cell>
          <cell r="BO31">
            <v>1</v>
          </cell>
          <cell r="BP31">
            <v>1</v>
          </cell>
          <cell r="BQ31">
            <v>1</v>
          </cell>
          <cell r="BR31">
            <v>1</v>
          </cell>
          <cell r="BS31">
            <v>1</v>
          </cell>
        </row>
        <row r="32">
          <cell r="B32">
            <v>17</v>
          </cell>
          <cell r="E32" t="str">
            <v xml:space="preserve">   Adjustment to Reins Dependence Factor</v>
          </cell>
          <cell r="N32">
            <v>0</v>
          </cell>
          <cell r="AA32">
            <v>17</v>
          </cell>
          <cell r="AC32" t="str">
            <v>B++</v>
          </cell>
          <cell r="AD32">
            <v>0</v>
          </cell>
          <cell r="AE32">
            <v>0</v>
          </cell>
          <cell r="AF32">
            <v>0</v>
          </cell>
          <cell r="AG32">
            <v>0</v>
          </cell>
          <cell r="AH32">
            <v>0.15</v>
          </cell>
          <cell r="AI32">
            <v>0</v>
          </cell>
          <cell r="AL32" t="str">
            <v>B++</v>
          </cell>
          <cell r="AM32">
            <v>0</v>
          </cell>
          <cell r="AN32">
            <v>0</v>
          </cell>
          <cell r="AO32">
            <v>0</v>
          </cell>
          <cell r="AP32">
            <v>0</v>
          </cell>
          <cell r="AQ32">
            <v>0.13500000000000001</v>
          </cell>
          <cell r="AR32">
            <v>0</v>
          </cell>
          <cell r="BC32">
            <v>17</v>
          </cell>
          <cell r="BF32" t="str">
            <v xml:space="preserve">   Adjustment to Reins Dependence Factor</v>
          </cell>
          <cell r="BO32">
            <v>0</v>
          </cell>
          <cell r="BP32">
            <v>0</v>
          </cell>
          <cell r="BQ32">
            <v>0</v>
          </cell>
          <cell r="BR32">
            <v>0</v>
          </cell>
          <cell r="BS32">
            <v>0</v>
          </cell>
        </row>
        <row r="33">
          <cell r="B33">
            <v>18</v>
          </cell>
          <cell r="D33" t="str">
            <v>Adjustment for 1% minimum dispute risk on Non Afilliated Recoverables</v>
          </cell>
          <cell r="N33">
            <v>0</v>
          </cell>
          <cell r="AA33">
            <v>18</v>
          </cell>
          <cell r="AC33" t="str">
            <v xml:space="preserve">B+ </v>
          </cell>
          <cell r="AD33">
            <v>0</v>
          </cell>
          <cell r="AE33">
            <v>0</v>
          </cell>
          <cell r="AF33">
            <v>0</v>
          </cell>
          <cell r="AG33">
            <v>0</v>
          </cell>
          <cell r="AH33">
            <v>0.2</v>
          </cell>
          <cell r="AI33">
            <v>0</v>
          </cell>
          <cell r="AL33" t="str">
            <v xml:space="preserve">B+ </v>
          </cell>
          <cell r="AM33">
            <v>0</v>
          </cell>
          <cell r="AN33">
            <v>0</v>
          </cell>
          <cell r="AO33">
            <v>0</v>
          </cell>
          <cell r="AP33">
            <v>0</v>
          </cell>
          <cell r="AQ33">
            <v>0.18000000000000002</v>
          </cell>
          <cell r="AR33">
            <v>0</v>
          </cell>
          <cell r="BC33">
            <v>18</v>
          </cell>
          <cell r="BE33" t="str">
            <v>Adjustment for 1% minimum dispute risk on Non Afilliated Recoverables</v>
          </cell>
          <cell r="BO33">
            <v>0</v>
          </cell>
          <cell r="BP33">
            <v>0</v>
          </cell>
          <cell r="BQ33">
            <v>0</v>
          </cell>
          <cell r="BR33">
            <v>0</v>
          </cell>
          <cell r="BS33">
            <v>0</v>
          </cell>
        </row>
        <row r="34">
          <cell r="B34">
            <v>19</v>
          </cell>
          <cell r="C34" t="str">
            <v>Adj. Net Reins Recoverables</v>
          </cell>
          <cell r="H34">
            <v>0</v>
          </cell>
          <cell r="I34">
            <v>0</v>
          </cell>
          <cell r="J34">
            <v>0</v>
          </cell>
          <cell r="M34">
            <v>0</v>
          </cell>
          <cell r="N34">
            <v>0</v>
          </cell>
          <cell r="O34" t="str">
            <v>= Credit Risk &amp; Dispute Risk on recoverables</v>
          </cell>
          <cell r="AA34">
            <v>19</v>
          </cell>
          <cell r="AC34" t="str">
            <v>B</v>
          </cell>
          <cell r="AD34">
            <v>0</v>
          </cell>
          <cell r="AE34">
            <v>0</v>
          </cell>
          <cell r="AF34">
            <v>0</v>
          </cell>
          <cell r="AG34">
            <v>0</v>
          </cell>
          <cell r="AH34">
            <v>0.3</v>
          </cell>
          <cell r="AI34">
            <v>0</v>
          </cell>
          <cell r="AL34" t="str">
            <v>B</v>
          </cell>
          <cell r="AM34">
            <v>0</v>
          </cell>
          <cell r="AN34">
            <v>0</v>
          </cell>
          <cell r="AO34">
            <v>0</v>
          </cell>
          <cell r="AP34">
            <v>0</v>
          </cell>
          <cell r="AQ34">
            <v>0.27</v>
          </cell>
          <cell r="AR34">
            <v>0</v>
          </cell>
          <cell r="BC34">
            <v>19</v>
          </cell>
          <cell r="BD34" t="str">
            <v>Adj. Net Reins Recoverables</v>
          </cell>
          <cell r="BI34">
            <v>0</v>
          </cell>
          <cell r="BJ34">
            <v>0</v>
          </cell>
          <cell r="BK34">
            <v>0</v>
          </cell>
          <cell r="BL34">
            <v>0</v>
          </cell>
          <cell r="BM34">
            <v>0</v>
          </cell>
          <cell r="BO34">
            <v>0</v>
          </cell>
          <cell r="BP34">
            <v>0</v>
          </cell>
          <cell r="BQ34">
            <v>0</v>
          </cell>
          <cell r="BR34">
            <v>0</v>
          </cell>
          <cell r="BS34">
            <v>0</v>
          </cell>
        </row>
        <row r="35">
          <cell r="AA35">
            <v>20</v>
          </cell>
          <cell r="AC35" t="str">
            <v>B-</v>
          </cell>
          <cell r="AD35">
            <v>0</v>
          </cell>
          <cell r="AE35">
            <v>0</v>
          </cell>
          <cell r="AF35">
            <v>0</v>
          </cell>
          <cell r="AG35">
            <v>0</v>
          </cell>
          <cell r="AH35">
            <v>0.4</v>
          </cell>
          <cell r="AI35">
            <v>0</v>
          </cell>
          <cell r="AL35" t="str">
            <v>B-</v>
          </cell>
          <cell r="AM35">
            <v>0</v>
          </cell>
          <cell r="AN35">
            <v>0</v>
          </cell>
          <cell r="AO35">
            <v>0</v>
          </cell>
          <cell r="AP35">
            <v>0</v>
          </cell>
          <cell r="AQ35">
            <v>0.36000000000000004</v>
          </cell>
          <cell r="AR35">
            <v>0</v>
          </cell>
        </row>
        <row r="36">
          <cell r="C36" t="str">
            <v>All Other Recoverables</v>
          </cell>
          <cell r="AA36">
            <v>21</v>
          </cell>
          <cell r="AC36" t="str">
            <v>&lt;= C++</v>
          </cell>
          <cell r="AD36">
            <v>0</v>
          </cell>
          <cell r="AE36">
            <v>0</v>
          </cell>
          <cell r="AF36">
            <v>0</v>
          </cell>
          <cell r="AG36">
            <v>0</v>
          </cell>
          <cell r="AH36">
            <v>1</v>
          </cell>
          <cell r="AI36">
            <v>0</v>
          </cell>
          <cell r="AL36" t="str">
            <v>&lt;= C++</v>
          </cell>
          <cell r="AM36">
            <v>0</v>
          </cell>
          <cell r="AN36">
            <v>0</v>
          </cell>
          <cell r="AO36">
            <v>0</v>
          </cell>
          <cell r="AP36">
            <v>0</v>
          </cell>
          <cell r="AQ36">
            <v>0.9</v>
          </cell>
          <cell r="AR36">
            <v>0</v>
          </cell>
          <cell r="BD36" t="str">
            <v>All Other Recoverables</v>
          </cell>
        </row>
        <row r="37">
          <cell r="B37">
            <v>20</v>
          </cell>
          <cell r="D37" t="str">
            <v>Funds Held by Reinsured Cos.</v>
          </cell>
          <cell r="H37">
            <v>0</v>
          </cell>
          <cell r="I37">
            <v>0</v>
          </cell>
          <cell r="J37">
            <v>0</v>
          </cell>
          <cell r="K37">
            <v>0.05</v>
          </cell>
          <cell r="L37">
            <v>0</v>
          </cell>
          <cell r="M37">
            <v>0.05</v>
          </cell>
          <cell r="N37">
            <v>0</v>
          </cell>
          <cell r="AA37">
            <v>22</v>
          </cell>
          <cell r="AC37" t="str">
            <v>Non Rated</v>
          </cell>
          <cell r="AD37">
            <v>0</v>
          </cell>
          <cell r="AE37">
            <v>0</v>
          </cell>
          <cell r="AF37">
            <v>0</v>
          </cell>
          <cell r="AG37">
            <v>0</v>
          </cell>
          <cell r="AH37">
            <v>1</v>
          </cell>
          <cell r="AI37">
            <v>0</v>
          </cell>
          <cell r="AL37" t="str">
            <v>Non Rated</v>
          </cell>
          <cell r="AM37">
            <v>0</v>
          </cell>
          <cell r="AN37">
            <v>0</v>
          </cell>
          <cell r="AO37">
            <v>0</v>
          </cell>
          <cell r="AP37">
            <v>0</v>
          </cell>
          <cell r="AQ37">
            <v>0.9</v>
          </cell>
          <cell r="AR37">
            <v>0</v>
          </cell>
          <cell r="BC37">
            <v>20</v>
          </cell>
          <cell r="BE37" t="str">
            <v>Funds Held by Reinsurers</v>
          </cell>
          <cell r="BI37">
            <v>0</v>
          </cell>
          <cell r="BJ37">
            <v>0</v>
          </cell>
          <cell r="BK37">
            <v>0</v>
          </cell>
          <cell r="BL37">
            <v>0</v>
          </cell>
          <cell r="BM37">
            <v>0</v>
          </cell>
          <cell r="BO37">
            <v>0</v>
          </cell>
          <cell r="BP37">
            <v>0</v>
          </cell>
          <cell r="BQ37">
            <v>0</v>
          </cell>
          <cell r="BR37">
            <v>0</v>
          </cell>
          <cell r="BS37">
            <v>0</v>
          </cell>
        </row>
        <row r="38">
          <cell r="B38">
            <v>21</v>
          </cell>
          <cell r="D38" t="str">
            <v>Bills Recoverable</v>
          </cell>
          <cell r="H38">
            <v>0</v>
          </cell>
          <cell r="I38">
            <v>0</v>
          </cell>
          <cell r="J38">
            <v>0</v>
          </cell>
          <cell r="K38">
            <v>0.05</v>
          </cell>
          <cell r="L38">
            <v>0</v>
          </cell>
          <cell r="M38">
            <v>0.05</v>
          </cell>
          <cell r="N38">
            <v>0</v>
          </cell>
          <cell r="AA38">
            <v>23</v>
          </cell>
          <cell r="AB38" t="str">
            <v>No Breakout Available</v>
          </cell>
          <cell r="AD38">
            <v>0</v>
          </cell>
          <cell r="AE38">
            <v>0</v>
          </cell>
          <cell r="AF38">
            <v>0</v>
          </cell>
          <cell r="AG38">
            <v>0</v>
          </cell>
          <cell r="AH38">
            <v>0.1</v>
          </cell>
          <cell r="AI38">
            <v>0</v>
          </cell>
          <cell r="AK38" t="str">
            <v>No Breakout Available</v>
          </cell>
          <cell r="AM38">
            <v>0</v>
          </cell>
          <cell r="AN38">
            <v>0</v>
          </cell>
          <cell r="AO38">
            <v>0</v>
          </cell>
          <cell r="AP38">
            <v>0</v>
          </cell>
          <cell r="AQ38">
            <v>9.0000000000000011E-2</v>
          </cell>
          <cell r="AR38">
            <v>0</v>
          </cell>
          <cell r="BC38">
            <v>21</v>
          </cell>
          <cell r="BE38" t="str">
            <v>Bills Recoverable</v>
          </cell>
          <cell r="BI38">
            <v>0</v>
          </cell>
          <cell r="BJ38">
            <v>0</v>
          </cell>
          <cell r="BK38">
            <v>0</v>
          </cell>
          <cell r="BL38">
            <v>0</v>
          </cell>
          <cell r="BM38">
            <v>0</v>
          </cell>
          <cell r="BO38">
            <v>0</v>
          </cell>
          <cell r="BP38">
            <v>0</v>
          </cell>
          <cell r="BQ38">
            <v>0</v>
          </cell>
          <cell r="BR38">
            <v>0</v>
          </cell>
          <cell r="BS38">
            <v>0</v>
          </cell>
        </row>
        <row r="39">
          <cell r="B39">
            <v>22</v>
          </cell>
          <cell r="D39" t="str">
            <v>Income Tax Recoverables</v>
          </cell>
          <cell r="H39">
            <v>0</v>
          </cell>
          <cell r="I39">
            <v>0</v>
          </cell>
          <cell r="J39">
            <v>0</v>
          </cell>
          <cell r="K39">
            <v>0.05</v>
          </cell>
          <cell r="L39">
            <v>0</v>
          </cell>
          <cell r="M39">
            <v>0.05</v>
          </cell>
          <cell r="N39">
            <v>0</v>
          </cell>
          <cell r="AA39">
            <v>24</v>
          </cell>
          <cell r="AC39" t="str">
            <v>Total</v>
          </cell>
          <cell r="AD39">
            <v>0</v>
          </cell>
          <cell r="AE39">
            <v>0</v>
          </cell>
          <cell r="AF39">
            <v>0</v>
          </cell>
          <cell r="AG39">
            <v>0</v>
          </cell>
          <cell r="AH39">
            <v>0</v>
          </cell>
          <cell r="AI39">
            <v>0</v>
          </cell>
          <cell r="AL39" t="str">
            <v>Total</v>
          </cell>
          <cell r="AM39">
            <v>0</v>
          </cell>
          <cell r="AN39">
            <v>0</v>
          </cell>
          <cell r="AO39">
            <v>0</v>
          </cell>
          <cell r="AP39">
            <v>0</v>
          </cell>
          <cell r="AQ39">
            <v>0</v>
          </cell>
          <cell r="AR39">
            <v>0</v>
          </cell>
          <cell r="BC39">
            <v>22</v>
          </cell>
          <cell r="BE39" t="str">
            <v>Income Tax Recoverables</v>
          </cell>
          <cell r="BI39">
            <v>0</v>
          </cell>
          <cell r="BJ39">
            <v>0</v>
          </cell>
          <cell r="BK39">
            <v>0</v>
          </cell>
          <cell r="BL39">
            <v>0</v>
          </cell>
          <cell r="BM39">
            <v>0</v>
          </cell>
          <cell r="BO39">
            <v>0</v>
          </cell>
          <cell r="BP39">
            <v>0</v>
          </cell>
          <cell r="BQ39">
            <v>0</v>
          </cell>
          <cell r="BR39">
            <v>0</v>
          </cell>
          <cell r="BS39">
            <v>0</v>
          </cell>
        </row>
        <row r="40">
          <cell r="B40">
            <v>23</v>
          </cell>
          <cell r="D40" t="str">
            <v>Accrued Investment Income</v>
          </cell>
          <cell r="H40">
            <v>0</v>
          </cell>
          <cell r="I40">
            <v>0</v>
          </cell>
          <cell r="J40">
            <v>0</v>
          </cell>
          <cell r="K40">
            <v>2.5000000000000001E-2</v>
          </cell>
          <cell r="L40">
            <v>0</v>
          </cell>
          <cell r="M40">
            <v>2.5000000000000001E-2</v>
          </cell>
          <cell r="N40">
            <v>0</v>
          </cell>
          <cell r="BC40">
            <v>23</v>
          </cell>
          <cell r="BE40" t="str">
            <v>Accrued Investment Income</v>
          </cell>
          <cell r="BI40">
            <v>0</v>
          </cell>
          <cell r="BJ40">
            <v>0</v>
          </cell>
          <cell r="BK40">
            <v>0</v>
          </cell>
          <cell r="BL40">
            <v>0</v>
          </cell>
          <cell r="BM40">
            <v>0</v>
          </cell>
          <cell r="BO40">
            <v>0</v>
          </cell>
          <cell r="BP40">
            <v>0</v>
          </cell>
          <cell r="BQ40">
            <v>0</v>
          </cell>
          <cell r="BR40">
            <v>0</v>
          </cell>
          <cell r="BS40">
            <v>0</v>
          </cell>
        </row>
        <row r="41">
          <cell r="B41">
            <v>24</v>
          </cell>
          <cell r="D41" t="str">
            <v>Receivable from Affiliates</v>
          </cell>
          <cell r="H41">
            <v>0</v>
          </cell>
          <cell r="I41">
            <v>0</v>
          </cell>
          <cell r="J41">
            <v>0</v>
          </cell>
          <cell r="K41">
            <v>0.05</v>
          </cell>
          <cell r="L41">
            <v>0</v>
          </cell>
          <cell r="M41">
            <v>0.05</v>
          </cell>
          <cell r="N41">
            <v>0</v>
          </cell>
          <cell r="BC41">
            <v>24</v>
          </cell>
          <cell r="BE41" t="str">
            <v>Receivable from Affiliates</v>
          </cell>
          <cell r="BI41">
            <v>0</v>
          </cell>
          <cell r="BJ41">
            <v>0</v>
          </cell>
          <cell r="BK41">
            <v>0</v>
          </cell>
          <cell r="BL41">
            <v>0</v>
          </cell>
          <cell r="BM41">
            <v>0</v>
          </cell>
          <cell r="BO41">
            <v>0</v>
          </cell>
          <cell r="BP41">
            <v>0</v>
          </cell>
          <cell r="BQ41">
            <v>0</v>
          </cell>
          <cell r="BR41">
            <v>0</v>
          </cell>
          <cell r="BS41">
            <v>0</v>
          </cell>
        </row>
        <row r="42">
          <cell r="B42">
            <v>25</v>
          </cell>
          <cell r="D42" t="str">
            <v>Equity in Pools/Assoc.</v>
          </cell>
          <cell r="H42">
            <v>0</v>
          </cell>
          <cell r="I42">
            <v>0</v>
          </cell>
          <cell r="J42">
            <v>0</v>
          </cell>
          <cell r="K42">
            <v>0.05</v>
          </cell>
          <cell r="L42">
            <v>0</v>
          </cell>
          <cell r="M42">
            <v>0.05</v>
          </cell>
          <cell r="N42">
            <v>0</v>
          </cell>
          <cell r="AC42" t="str">
            <v>Pools &amp; Associations by rating</v>
          </cell>
          <cell r="AL42" t="str">
            <v>Recoverables held internally; by rating of the ins. co. whose funds are being held</v>
          </cell>
          <cell r="BC42">
            <v>25</v>
          </cell>
          <cell r="BE42" t="str">
            <v>Equity in Pools/Assoc.</v>
          </cell>
          <cell r="BI42">
            <v>0</v>
          </cell>
          <cell r="BJ42">
            <v>0</v>
          </cell>
          <cell r="BK42">
            <v>0</v>
          </cell>
          <cell r="BL42">
            <v>0</v>
          </cell>
          <cell r="BM42">
            <v>0</v>
          </cell>
          <cell r="BO42">
            <v>0</v>
          </cell>
          <cell r="BP42">
            <v>0</v>
          </cell>
          <cell r="BQ42">
            <v>0</v>
          </cell>
          <cell r="BR42">
            <v>0</v>
          </cell>
          <cell r="BS42">
            <v>0</v>
          </cell>
        </row>
        <row r="43">
          <cell r="B43">
            <v>26</v>
          </cell>
          <cell r="D43" t="str">
            <v>Uninsured A &amp; H Plans</v>
          </cell>
          <cell r="H43">
            <v>0</v>
          </cell>
          <cell r="I43">
            <v>0</v>
          </cell>
          <cell r="J43">
            <v>0</v>
          </cell>
          <cell r="K43">
            <v>0.05</v>
          </cell>
          <cell r="L43">
            <v>0</v>
          </cell>
          <cell r="M43">
            <v>0.05</v>
          </cell>
          <cell r="N43">
            <v>0</v>
          </cell>
          <cell r="AC43">
            <v>39813</v>
          </cell>
          <cell r="AL43">
            <v>39813</v>
          </cell>
          <cell r="BC43">
            <v>26</v>
          </cell>
          <cell r="BE43" t="str">
            <v>Uninsured A &amp; H Plans</v>
          </cell>
          <cell r="BI43">
            <v>0</v>
          </cell>
          <cell r="BJ43">
            <v>0</v>
          </cell>
          <cell r="BK43">
            <v>0</v>
          </cell>
          <cell r="BL43">
            <v>0</v>
          </cell>
          <cell r="BM43">
            <v>0</v>
          </cell>
          <cell r="BO43">
            <v>0</v>
          </cell>
          <cell r="BP43">
            <v>0</v>
          </cell>
          <cell r="BQ43">
            <v>0</v>
          </cell>
          <cell r="BR43">
            <v>0</v>
          </cell>
          <cell r="BS43">
            <v>0</v>
          </cell>
        </row>
        <row r="44">
          <cell r="B44">
            <v>27</v>
          </cell>
          <cell r="D44" t="str">
            <v>Others</v>
          </cell>
          <cell r="H44">
            <v>0</v>
          </cell>
          <cell r="I44">
            <v>0</v>
          </cell>
          <cell r="J44">
            <v>0</v>
          </cell>
          <cell r="K44">
            <v>0.05</v>
          </cell>
          <cell r="L44">
            <v>0</v>
          </cell>
          <cell r="M44">
            <v>0.05</v>
          </cell>
          <cell r="N44">
            <v>0</v>
          </cell>
          <cell r="AC44" t="str">
            <v>Rating</v>
          </cell>
          <cell r="AD44" t="str">
            <v>Baseline</v>
          </cell>
          <cell r="AE44" t="str">
            <v>Stress Test Ceded Recovs</v>
          </cell>
          <cell r="AF44" t="str">
            <v>Adjustment</v>
          </cell>
          <cell r="AG44" t="str">
            <v>Total</v>
          </cell>
          <cell r="AH44" t="str">
            <v>ARF</v>
          </cell>
          <cell r="AI44" t="str">
            <v>ARC</v>
          </cell>
          <cell r="AL44" t="str">
            <v>Rating</v>
          </cell>
          <cell r="AM44" t="str">
            <v>Baseline</v>
          </cell>
          <cell r="AN44" t="str">
            <v>Stress Test Ceded Recovs</v>
          </cell>
          <cell r="AO44" t="str">
            <v>Adjustment</v>
          </cell>
          <cell r="AP44" t="str">
            <v>Total</v>
          </cell>
          <cell r="AQ44" t="str">
            <v>ARF</v>
          </cell>
          <cell r="AR44" t="str">
            <v>ARC</v>
          </cell>
          <cell r="BC44">
            <v>27</v>
          </cell>
          <cell r="BE44" t="str">
            <v>Others</v>
          </cell>
          <cell r="BI44">
            <v>0</v>
          </cell>
          <cell r="BJ44">
            <v>0</v>
          </cell>
          <cell r="BK44">
            <v>0</v>
          </cell>
          <cell r="BL44">
            <v>0</v>
          </cell>
          <cell r="BM44">
            <v>0</v>
          </cell>
          <cell r="BO44">
            <v>0</v>
          </cell>
          <cell r="BP44">
            <v>0</v>
          </cell>
          <cell r="BQ44">
            <v>0</v>
          </cell>
          <cell r="BR44">
            <v>0</v>
          </cell>
          <cell r="BS44">
            <v>0</v>
          </cell>
        </row>
        <row r="45">
          <cell r="B45">
            <v>28</v>
          </cell>
          <cell r="E45" t="str">
            <v>Other Receivables</v>
          </cell>
          <cell r="H45">
            <v>0</v>
          </cell>
          <cell r="I45">
            <v>0</v>
          </cell>
          <cell r="J45">
            <v>0</v>
          </cell>
          <cell r="K45">
            <v>0</v>
          </cell>
          <cell r="M45">
            <v>0</v>
          </cell>
          <cell r="N45">
            <v>0</v>
          </cell>
          <cell r="AA45">
            <v>25</v>
          </cell>
          <cell r="AC45" t="str">
            <v>A++</v>
          </cell>
          <cell r="AD45">
            <v>0</v>
          </cell>
          <cell r="AE45">
            <v>0</v>
          </cell>
          <cell r="AF45">
            <v>0</v>
          </cell>
          <cell r="AG45">
            <v>0</v>
          </cell>
          <cell r="AH45">
            <v>0.02</v>
          </cell>
          <cell r="AI45">
            <v>0</v>
          </cell>
          <cell r="AL45" t="str">
            <v>A++</v>
          </cell>
          <cell r="AM45">
            <v>0</v>
          </cell>
          <cell r="AN45">
            <v>0</v>
          </cell>
          <cell r="AO45">
            <v>0</v>
          </cell>
          <cell r="AP45">
            <v>0</v>
          </cell>
          <cell r="AQ45">
            <v>0.02</v>
          </cell>
          <cell r="AR45">
            <v>0</v>
          </cell>
          <cell r="BC45">
            <v>28</v>
          </cell>
          <cell r="BF45" t="str">
            <v>Other Receivables</v>
          </cell>
          <cell r="BI45">
            <v>0</v>
          </cell>
          <cell r="BJ45">
            <v>0</v>
          </cell>
          <cell r="BK45">
            <v>0</v>
          </cell>
          <cell r="BL45">
            <v>0</v>
          </cell>
          <cell r="BM45">
            <v>0</v>
          </cell>
          <cell r="BO45">
            <v>0</v>
          </cell>
          <cell r="BP45">
            <v>0</v>
          </cell>
          <cell r="BQ45">
            <v>0</v>
          </cell>
          <cell r="BR45">
            <v>0</v>
          </cell>
          <cell r="BS45">
            <v>0</v>
          </cell>
        </row>
        <row r="46">
          <cell r="J46" t="str">
            <v xml:space="preserve"> </v>
          </cell>
          <cell r="AA46">
            <v>26</v>
          </cell>
          <cell r="AC46" t="str">
            <v xml:space="preserve">A+ </v>
          </cell>
          <cell r="AD46">
            <v>0</v>
          </cell>
          <cell r="AE46">
            <v>0</v>
          </cell>
          <cell r="AF46">
            <v>0</v>
          </cell>
          <cell r="AG46">
            <v>0</v>
          </cell>
          <cell r="AH46">
            <v>0.04</v>
          </cell>
          <cell r="AI46">
            <v>0</v>
          </cell>
          <cell r="AL46" t="str">
            <v xml:space="preserve">A+ </v>
          </cell>
          <cell r="AM46">
            <v>0</v>
          </cell>
          <cell r="AN46">
            <v>0</v>
          </cell>
          <cell r="AO46">
            <v>0</v>
          </cell>
          <cell r="AP46">
            <v>0</v>
          </cell>
          <cell r="AQ46">
            <v>0.04</v>
          </cell>
          <cell r="AR46">
            <v>0</v>
          </cell>
          <cell r="BK46" t="str">
            <v xml:space="preserve"> </v>
          </cell>
        </row>
        <row r="47">
          <cell r="B47">
            <v>29</v>
          </cell>
          <cell r="C47" t="str">
            <v>Company Totals (Credit Risk)</v>
          </cell>
          <cell r="H47">
            <v>0</v>
          </cell>
          <cell r="I47">
            <v>0</v>
          </cell>
          <cell r="J47">
            <v>0</v>
          </cell>
          <cell r="K47">
            <v>0</v>
          </cell>
          <cell r="N47">
            <v>0</v>
          </cell>
          <cell r="O47" t="str">
            <v xml:space="preserve"> =(B4)</v>
          </cell>
          <cell r="AA47">
            <v>27</v>
          </cell>
          <cell r="AC47" t="str">
            <v>A</v>
          </cell>
          <cell r="AD47">
            <v>0</v>
          </cell>
          <cell r="AE47">
            <v>0</v>
          </cell>
          <cell r="AF47">
            <v>0</v>
          </cell>
          <cell r="AG47">
            <v>0</v>
          </cell>
          <cell r="AH47">
            <v>0.06</v>
          </cell>
          <cell r="AI47">
            <v>0</v>
          </cell>
          <cell r="AL47" t="str">
            <v>A</v>
          </cell>
          <cell r="AM47">
            <v>0</v>
          </cell>
          <cell r="AN47">
            <v>0</v>
          </cell>
          <cell r="AO47">
            <v>0</v>
          </cell>
          <cell r="AP47">
            <v>0</v>
          </cell>
          <cell r="AQ47">
            <v>0.06</v>
          </cell>
          <cell r="AR47">
            <v>0</v>
          </cell>
          <cell r="BC47">
            <v>29</v>
          </cell>
          <cell r="BD47" t="str">
            <v>Company Totals (Credit Risk)</v>
          </cell>
          <cell r="BI47">
            <v>0</v>
          </cell>
          <cell r="BJ47">
            <v>0</v>
          </cell>
          <cell r="BK47">
            <v>0</v>
          </cell>
          <cell r="BL47">
            <v>0</v>
          </cell>
          <cell r="BM47">
            <v>0</v>
          </cell>
          <cell r="BO47">
            <v>0</v>
          </cell>
          <cell r="BP47">
            <v>0</v>
          </cell>
          <cell r="BQ47">
            <v>0</v>
          </cell>
          <cell r="BR47">
            <v>0</v>
          </cell>
          <cell r="BS47">
            <v>0</v>
          </cell>
        </row>
        <row r="48">
          <cell r="B48">
            <v>30</v>
          </cell>
          <cell r="C48" t="str">
            <v>Company Totals (Investment Risk)</v>
          </cell>
          <cell r="J48">
            <v>0</v>
          </cell>
          <cell r="K48">
            <v>0</v>
          </cell>
          <cell r="N48">
            <v>0</v>
          </cell>
          <cell r="AA48">
            <v>28</v>
          </cell>
          <cell r="AC48" t="str">
            <v>A-</v>
          </cell>
          <cell r="AD48">
            <v>0</v>
          </cell>
          <cell r="AE48">
            <v>0</v>
          </cell>
          <cell r="AF48">
            <v>0</v>
          </cell>
          <cell r="AG48">
            <v>0</v>
          </cell>
          <cell r="AH48">
            <v>0.1</v>
          </cell>
          <cell r="AI48">
            <v>0</v>
          </cell>
          <cell r="AL48" t="str">
            <v>A-</v>
          </cell>
          <cell r="AM48">
            <v>0</v>
          </cell>
          <cell r="AN48">
            <v>0</v>
          </cell>
          <cell r="AO48">
            <v>0</v>
          </cell>
          <cell r="AP48">
            <v>0</v>
          </cell>
          <cell r="AQ48">
            <v>0.1</v>
          </cell>
          <cell r="AR48">
            <v>0</v>
          </cell>
          <cell r="BC48">
            <v>30</v>
          </cell>
          <cell r="BD48" t="str">
            <v>Company Totals (Investment Risk)</v>
          </cell>
          <cell r="BI48">
            <v>0</v>
          </cell>
          <cell r="BJ48">
            <v>0</v>
          </cell>
          <cell r="BK48">
            <v>0</v>
          </cell>
          <cell r="BL48">
            <v>0</v>
          </cell>
          <cell r="BM48">
            <v>0</v>
          </cell>
          <cell r="BO48">
            <v>0</v>
          </cell>
          <cell r="BP48">
            <v>0</v>
          </cell>
          <cell r="BQ48">
            <v>0</v>
          </cell>
          <cell r="BR48">
            <v>0</v>
          </cell>
          <cell r="BS48">
            <v>0</v>
          </cell>
        </row>
        <row r="49">
          <cell r="B49">
            <v>31</v>
          </cell>
          <cell r="C49" t="str">
            <v>Company Totals (Asset Risk)</v>
          </cell>
          <cell r="J49">
            <v>0</v>
          </cell>
          <cell r="K49">
            <v>0</v>
          </cell>
          <cell r="N49">
            <v>0</v>
          </cell>
          <cell r="AA49">
            <v>29</v>
          </cell>
          <cell r="AC49" t="str">
            <v>B++</v>
          </cell>
          <cell r="AD49">
            <v>0</v>
          </cell>
          <cell r="AE49">
            <v>0</v>
          </cell>
          <cell r="AF49">
            <v>0</v>
          </cell>
          <cell r="AG49">
            <v>0</v>
          </cell>
          <cell r="AH49">
            <v>0.15</v>
          </cell>
          <cell r="AI49">
            <v>0</v>
          </cell>
          <cell r="AL49" t="str">
            <v>B++</v>
          </cell>
          <cell r="AM49">
            <v>0</v>
          </cell>
          <cell r="AN49">
            <v>0</v>
          </cell>
          <cell r="AO49">
            <v>0</v>
          </cell>
          <cell r="AP49">
            <v>0</v>
          </cell>
          <cell r="AQ49">
            <v>0.15</v>
          </cell>
          <cell r="AR49">
            <v>0</v>
          </cell>
          <cell r="BC49">
            <v>31</v>
          </cell>
          <cell r="BD49" t="str">
            <v>Company Totals (Asset Risk)</v>
          </cell>
          <cell r="BI49">
            <v>0</v>
          </cell>
          <cell r="BJ49">
            <v>0</v>
          </cell>
          <cell r="BK49">
            <v>0</v>
          </cell>
          <cell r="BL49">
            <v>0</v>
          </cell>
          <cell r="BM49">
            <v>0</v>
          </cell>
          <cell r="BO49">
            <v>0</v>
          </cell>
          <cell r="BP49">
            <v>0</v>
          </cell>
          <cell r="BQ49">
            <v>0</v>
          </cell>
          <cell r="BR49">
            <v>0</v>
          </cell>
          <cell r="BS49">
            <v>0</v>
          </cell>
        </row>
        <row r="50">
          <cell r="C50" t="str">
            <v>Notes:</v>
          </cell>
          <cell r="AA50">
            <v>30</v>
          </cell>
          <cell r="AC50" t="str">
            <v xml:space="preserve">B+ </v>
          </cell>
          <cell r="AD50">
            <v>0</v>
          </cell>
          <cell r="AE50">
            <v>0</v>
          </cell>
          <cell r="AF50">
            <v>0</v>
          </cell>
          <cell r="AG50">
            <v>0</v>
          </cell>
          <cell r="AH50">
            <v>0.2</v>
          </cell>
          <cell r="AI50">
            <v>0</v>
          </cell>
          <cell r="AL50" t="str">
            <v xml:space="preserve">B+ </v>
          </cell>
          <cell r="AM50">
            <v>0</v>
          </cell>
          <cell r="AN50">
            <v>0</v>
          </cell>
          <cell r="AO50">
            <v>0</v>
          </cell>
          <cell r="AP50">
            <v>0</v>
          </cell>
          <cell r="AQ50">
            <v>0.2</v>
          </cell>
          <cell r="AR50">
            <v>0</v>
          </cell>
          <cell r="BD50" t="str">
            <v>Notes:</v>
          </cell>
        </row>
        <row r="51">
          <cell r="C51" t="str">
            <v>(A) - Includes ceded paid, unpaid, IBNR, and unearned premium recoverables.</v>
          </cell>
          <cell r="AA51">
            <v>31</v>
          </cell>
          <cell r="AC51" t="str">
            <v>B</v>
          </cell>
          <cell r="AD51">
            <v>0</v>
          </cell>
          <cell r="AE51">
            <v>0</v>
          </cell>
          <cell r="AF51">
            <v>0</v>
          </cell>
          <cell r="AG51">
            <v>0</v>
          </cell>
          <cell r="AH51">
            <v>0.3</v>
          </cell>
          <cell r="AI51">
            <v>0</v>
          </cell>
          <cell r="AL51" t="str">
            <v>B</v>
          </cell>
          <cell r="AM51">
            <v>0</v>
          </cell>
          <cell r="AN51">
            <v>0</v>
          </cell>
          <cell r="AO51">
            <v>0</v>
          </cell>
          <cell r="AP51">
            <v>0</v>
          </cell>
          <cell r="AQ51">
            <v>0.3</v>
          </cell>
          <cell r="AR51">
            <v>0</v>
          </cell>
          <cell r="BD51" t="str">
            <v>(A) - Includes ceded paid, unpaid, IBNR, and unearned premium recoverables.</v>
          </cell>
        </row>
        <row r="52">
          <cell r="C52" t="str">
            <v>(B) - Excessive reinsurance dependence:</v>
          </cell>
          <cell r="AA52">
            <v>32</v>
          </cell>
          <cell r="AC52" t="str">
            <v>B-</v>
          </cell>
          <cell r="AD52">
            <v>0</v>
          </cell>
          <cell r="AE52">
            <v>0</v>
          </cell>
          <cell r="AF52">
            <v>0</v>
          </cell>
          <cell r="AG52">
            <v>0</v>
          </cell>
          <cell r="AH52">
            <v>0.4</v>
          </cell>
          <cell r="AI52">
            <v>0</v>
          </cell>
          <cell r="AL52" t="str">
            <v>B-</v>
          </cell>
          <cell r="AM52">
            <v>0</v>
          </cell>
          <cell r="AN52">
            <v>0</v>
          </cell>
          <cell r="AO52">
            <v>0</v>
          </cell>
          <cell r="AP52">
            <v>0</v>
          </cell>
          <cell r="AQ52">
            <v>0.4</v>
          </cell>
          <cell r="AR52">
            <v>0</v>
          </cell>
          <cell r="BD52" t="str">
            <v>(B) - Excessive reinsurance dependence:</v>
          </cell>
        </row>
        <row r="53">
          <cell r="C53" t="str">
            <v xml:space="preserve">[C] -  To be used for non-consolidated statements or consolidated statements reporting domestic companies(affiliates), not included in the consolidated statement. </v>
          </cell>
          <cell r="AA53">
            <v>33</v>
          </cell>
          <cell r="AC53" t="str">
            <v>&lt;= C++</v>
          </cell>
          <cell r="AD53">
            <v>0</v>
          </cell>
          <cell r="AE53">
            <v>0</v>
          </cell>
          <cell r="AF53">
            <v>0</v>
          </cell>
          <cell r="AG53">
            <v>0</v>
          </cell>
          <cell r="AH53">
            <v>1</v>
          </cell>
          <cell r="AI53">
            <v>0</v>
          </cell>
          <cell r="AL53" t="str">
            <v>&lt;= C++</v>
          </cell>
          <cell r="AM53">
            <v>0</v>
          </cell>
          <cell r="AN53">
            <v>0</v>
          </cell>
          <cell r="AO53">
            <v>0</v>
          </cell>
          <cell r="AP53">
            <v>0</v>
          </cell>
          <cell r="AQ53">
            <v>1</v>
          </cell>
          <cell r="AR53">
            <v>0</v>
          </cell>
          <cell r="BD53" t="str">
            <v xml:space="preserve">[C] -  To be used for non-consolidated statements or consolidated statements reporting domestic companies(affiliates), not included in the consolidated statement. </v>
          </cell>
        </row>
        <row r="54">
          <cell r="J54" t="str">
            <v>Non-Aff. Reins</v>
          </cell>
          <cell r="AA54">
            <v>34</v>
          </cell>
          <cell r="AC54" t="str">
            <v>Non Rated</v>
          </cell>
          <cell r="AD54">
            <v>0</v>
          </cell>
          <cell r="AE54">
            <v>0</v>
          </cell>
          <cell r="AF54">
            <v>0</v>
          </cell>
          <cell r="AG54">
            <v>0</v>
          </cell>
          <cell r="AH54">
            <v>1</v>
          </cell>
          <cell r="AI54">
            <v>0</v>
          </cell>
          <cell r="AL54" t="str">
            <v>Non Rated</v>
          </cell>
          <cell r="AM54">
            <v>0</v>
          </cell>
          <cell r="AN54">
            <v>0</v>
          </cell>
          <cell r="AO54">
            <v>0</v>
          </cell>
          <cell r="AP54">
            <v>0</v>
          </cell>
          <cell r="AQ54">
            <v>1</v>
          </cell>
          <cell r="AR54">
            <v>0</v>
          </cell>
          <cell r="BI54" t="str">
            <v>Non-Aff. Reins</v>
          </cell>
          <cell r="BJ54" t="str">
            <v>Non-Aff. Reins</v>
          </cell>
          <cell r="BK54" t="str">
            <v>Non-Aff. Reins</v>
          </cell>
          <cell r="BL54" t="str">
            <v>Non-Aff. Reins</v>
          </cell>
          <cell r="BM54" t="str">
            <v>Non-Aff. Reins</v>
          </cell>
        </row>
        <row r="55">
          <cell r="J55" t="str">
            <v>Recov./PHS</v>
          </cell>
          <cell r="AA55">
            <v>35</v>
          </cell>
          <cell r="AB55" t="str">
            <v>No Breakout Available</v>
          </cell>
          <cell r="AD55">
            <v>0</v>
          </cell>
          <cell r="AE55">
            <v>0</v>
          </cell>
          <cell r="AF55">
            <v>0</v>
          </cell>
          <cell r="AG55">
            <v>0</v>
          </cell>
          <cell r="AH55">
            <v>0.1</v>
          </cell>
          <cell r="AI55">
            <v>0</v>
          </cell>
          <cell r="AK55" t="str">
            <v>No Breakout Available</v>
          </cell>
          <cell r="AM55">
            <v>0</v>
          </cell>
          <cell r="AN55">
            <v>0</v>
          </cell>
          <cell r="AO55">
            <v>0</v>
          </cell>
          <cell r="AP55">
            <v>0</v>
          </cell>
          <cell r="AQ55">
            <v>0.1</v>
          </cell>
          <cell r="AR55">
            <v>0</v>
          </cell>
          <cell r="BI55" t="str">
            <v>Recov./PHS</v>
          </cell>
          <cell r="BJ55" t="str">
            <v>Recov./PHS</v>
          </cell>
          <cell r="BK55" t="str">
            <v>Recov./PHS</v>
          </cell>
          <cell r="BL55" t="str">
            <v>Recov./PHS</v>
          </cell>
          <cell r="BM55" t="str">
            <v>Recov./PHS</v>
          </cell>
          <cell r="BO55" t="str">
            <v>Percentage of recoverables ceded under stress test</v>
          </cell>
        </row>
        <row r="56">
          <cell r="B56">
            <v>32</v>
          </cell>
          <cell r="I56" t="str">
            <v>Company</v>
          </cell>
          <cell r="J56">
            <v>0</v>
          </cell>
          <cell r="AA56">
            <v>36</v>
          </cell>
          <cell r="AC56" t="str">
            <v>Total</v>
          </cell>
          <cell r="AD56">
            <v>0</v>
          </cell>
          <cell r="AE56">
            <v>0</v>
          </cell>
          <cell r="AF56">
            <v>0</v>
          </cell>
          <cell r="AG56">
            <v>0</v>
          </cell>
          <cell r="AH56">
            <v>0</v>
          </cell>
          <cell r="AI56">
            <v>0</v>
          </cell>
          <cell r="AL56" t="str">
            <v>Total</v>
          </cell>
          <cell r="AM56">
            <v>0</v>
          </cell>
          <cell r="AN56">
            <v>0</v>
          </cell>
          <cell r="AO56">
            <v>0</v>
          </cell>
          <cell r="AP56">
            <v>0</v>
          </cell>
          <cell r="AQ56">
            <v>0</v>
          </cell>
          <cell r="AR56">
            <v>0</v>
          </cell>
          <cell r="BC56">
            <v>32</v>
          </cell>
          <cell r="BH56" t="str">
            <v>Company</v>
          </cell>
          <cell r="BI56">
            <v>0</v>
          </cell>
          <cell r="BJ56">
            <v>0</v>
          </cell>
          <cell r="BK56">
            <v>0</v>
          </cell>
          <cell r="BL56">
            <v>0</v>
          </cell>
          <cell r="BM56">
            <v>0</v>
          </cell>
          <cell r="BO56">
            <v>0.4</v>
          </cell>
          <cell r="BP56">
            <v>0.4</v>
          </cell>
          <cell r="BQ56">
            <v>0.4</v>
          </cell>
          <cell r="BR56">
            <v>0.4</v>
          </cell>
          <cell r="BS56">
            <v>0.4</v>
          </cell>
        </row>
        <row r="57">
          <cell r="B57">
            <v>33</v>
          </cell>
          <cell r="I57" t="str">
            <v>Industry</v>
          </cell>
          <cell r="J57">
            <v>0</v>
          </cell>
          <cell r="BC57">
            <v>33</v>
          </cell>
          <cell r="BH57" t="str">
            <v>Industry</v>
          </cell>
          <cell r="BI57">
            <v>0</v>
          </cell>
          <cell r="BJ57">
            <v>0</v>
          </cell>
          <cell r="BK57">
            <v>0</v>
          </cell>
          <cell r="BL57">
            <v>0</v>
          </cell>
          <cell r="BM57">
            <v>0</v>
          </cell>
        </row>
        <row r="58">
          <cell r="B58">
            <v>34</v>
          </cell>
          <cell r="I58" t="str">
            <v>Excess</v>
          </cell>
          <cell r="J58">
            <v>0</v>
          </cell>
          <cell r="AA58">
            <v>37</v>
          </cell>
          <cell r="AE58" t="str">
            <v>Percentage of recoverables ceded under stress test:</v>
          </cell>
          <cell r="AF58">
            <v>0.4</v>
          </cell>
          <cell r="BC58">
            <v>34</v>
          </cell>
          <cell r="BH58" t="str">
            <v>Excess</v>
          </cell>
          <cell r="BI58">
            <v>0</v>
          </cell>
          <cell r="BJ58">
            <v>0</v>
          </cell>
          <cell r="BK58">
            <v>0</v>
          </cell>
          <cell r="BL58">
            <v>0</v>
          </cell>
          <cell r="BM58">
            <v>0</v>
          </cell>
        </row>
        <row r="59">
          <cell r="B59">
            <v>35</v>
          </cell>
          <cell r="H59" t="str">
            <v>Total Ceded Leverage Ratio</v>
          </cell>
          <cell r="J59">
            <v>0</v>
          </cell>
          <cell r="AA59">
            <v>38</v>
          </cell>
          <cell r="AE59" t="str">
            <v>Amount of recovs ceded under stress test:</v>
          </cell>
          <cell r="AF59">
            <v>0</v>
          </cell>
          <cell r="AG59" t="str">
            <v>analysis type = standard</v>
          </cell>
          <cell r="BC59">
            <v>35</v>
          </cell>
          <cell r="BG59" t="str">
            <v>Total Ceded Leverage Ratio</v>
          </cell>
          <cell r="BI59">
            <v>0</v>
          </cell>
          <cell r="BJ59">
            <v>0</v>
          </cell>
          <cell r="BK59">
            <v>0</v>
          </cell>
          <cell r="BL59">
            <v>0</v>
          </cell>
          <cell r="BM59">
            <v>0</v>
          </cell>
        </row>
        <row r="64">
          <cell r="B64" t="str">
            <v>Company Name:</v>
          </cell>
          <cell r="F64" t="str">
            <v>XYZ Sample</v>
          </cell>
          <cell r="J64" t="str">
            <v>Currency:</v>
          </cell>
          <cell r="K64" t="str">
            <v>Euros</v>
          </cell>
          <cell r="P64" t="str">
            <v>Page 12</v>
          </cell>
        </row>
        <row r="65">
          <cell r="B65" t="str">
            <v>AMB Number:</v>
          </cell>
          <cell r="F65" t="str">
            <v>99999</v>
          </cell>
          <cell r="J65" t="str">
            <v>Denomination:</v>
          </cell>
          <cell r="K65" t="str">
            <v>(000)s</v>
          </cell>
        </row>
        <row r="66">
          <cell r="B66" t="str">
            <v>Analyst:</v>
          </cell>
          <cell r="F66" t="str">
            <v xml:space="preserve"> </v>
          </cell>
        </row>
        <row r="67">
          <cell r="B67" t="str">
            <v>analysis type = standard</v>
          </cell>
          <cell r="K67" t="str">
            <v>CREDIT RISK</v>
          </cell>
          <cell r="AC67" t="str">
            <v>Reinsurance Recoverables</v>
          </cell>
          <cell r="AL67" t="str">
            <v>Reinsurance Recoverables</v>
          </cell>
          <cell r="AR67" t="str">
            <v>Page 12 Breakout</v>
          </cell>
        </row>
        <row r="68">
          <cell r="H68">
            <v>40178</v>
          </cell>
          <cell r="AC68" t="str">
            <v>Foreign affiliates by rating</v>
          </cell>
          <cell r="AG68" t="str">
            <v>Euros</v>
          </cell>
          <cell r="AL68" t="str">
            <v>All Other Insurers by rating</v>
          </cell>
          <cell r="AP68" t="str">
            <v>Euros</v>
          </cell>
        </row>
        <row r="69">
          <cell r="K69" t="str">
            <v>Baseline</v>
          </cell>
          <cell r="L69" t="str">
            <v>Adjustment</v>
          </cell>
          <cell r="M69" t="str">
            <v>Total</v>
          </cell>
          <cell r="AC69">
            <v>40178</v>
          </cell>
          <cell r="AL69">
            <v>40178</v>
          </cell>
        </row>
        <row r="70">
          <cell r="C70" t="str">
            <v>Agents' Balances</v>
          </cell>
          <cell r="H70" t="str">
            <v>Baseline</v>
          </cell>
          <cell r="I70" t="str">
            <v>Adjustments</v>
          </cell>
          <cell r="J70" t="str">
            <v>Total</v>
          </cell>
          <cell r="K70" t="str">
            <v>Asset Risk Factor (%)</v>
          </cell>
          <cell r="L70" t="str">
            <v>to Asset Risk Factor (%)</v>
          </cell>
          <cell r="M70" t="str">
            <v>Asset Risk Factor</v>
          </cell>
          <cell r="N70" t="str">
            <v>Adjusted Required Capital</v>
          </cell>
          <cell r="O70" t="str">
            <v>Explanation of Adjustments</v>
          </cell>
          <cell r="AC70" t="str">
            <v>Rating</v>
          </cell>
          <cell r="AD70" t="str">
            <v>Baseline</v>
          </cell>
          <cell r="AE70" t="str">
            <v>Stress Test Ceded Recovs</v>
          </cell>
          <cell r="AF70" t="str">
            <v>Adjustment</v>
          </cell>
          <cell r="AG70" t="str">
            <v>Total</v>
          </cell>
          <cell r="AH70" t="str">
            <v>Asset Risk Factor</v>
          </cell>
          <cell r="AI70" t="str">
            <v>Adjusted Required Capital</v>
          </cell>
          <cell r="AL70" t="str">
            <v>Rating</v>
          </cell>
          <cell r="AM70" t="str">
            <v>Baseline</v>
          </cell>
          <cell r="AN70" t="str">
            <v>Stress Test Ceded Recovs</v>
          </cell>
          <cell r="AO70" t="str">
            <v>Adjustment</v>
          </cell>
          <cell r="AP70" t="str">
            <v>Total</v>
          </cell>
          <cell r="AQ70" t="str">
            <v>Asset Risk Factor</v>
          </cell>
          <cell r="AR70" t="str">
            <v>Adjusted Required Capital</v>
          </cell>
        </row>
        <row r="71">
          <cell r="B71">
            <v>1</v>
          </cell>
          <cell r="D71" t="str">
            <v>In Course of Collection</v>
          </cell>
          <cell r="H71">
            <v>0</v>
          </cell>
          <cell r="I71">
            <v>0</v>
          </cell>
          <cell r="J71">
            <v>0</v>
          </cell>
          <cell r="K71">
            <v>0.05</v>
          </cell>
          <cell r="L71">
            <v>0</v>
          </cell>
          <cell r="M71">
            <v>0.05</v>
          </cell>
          <cell r="N71">
            <v>0</v>
          </cell>
          <cell r="AA71">
            <v>1</v>
          </cell>
          <cell r="AC71" t="str">
            <v>A++</v>
          </cell>
          <cell r="AD71">
            <v>0</v>
          </cell>
          <cell r="AE71">
            <v>0</v>
          </cell>
          <cell r="AF71">
            <v>0</v>
          </cell>
          <cell r="AG71">
            <v>0</v>
          </cell>
          <cell r="AH71">
            <v>0.02</v>
          </cell>
          <cell r="AI71">
            <v>0</v>
          </cell>
          <cell r="AL71" t="str">
            <v>A++</v>
          </cell>
          <cell r="AM71">
            <v>0</v>
          </cell>
          <cell r="AN71">
            <v>0</v>
          </cell>
          <cell r="AO71">
            <v>0</v>
          </cell>
          <cell r="AP71">
            <v>0</v>
          </cell>
          <cell r="AQ71">
            <v>0.02</v>
          </cell>
          <cell r="AR71">
            <v>0</v>
          </cell>
        </row>
        <row r="72">
          <cell r="B72">
            <v>2</v>
          </cell>
          <cell r="E72" t="str">
            <v>Ceded Balances Payable</v>
          </cell>
          <cell r="H72">
            <v>0</v>
          </cell>
          <cell r="I72">
            <v>0</v>
          </cell>
          <cell r="J72">
            <v>0</v>
          </cell>
          <cell r="K72">
            <v>0.05</v>
          </cell>
          <cell r="L72">
            <v>0</v>
          </cell>
          <cell r="M72">
            <v>0.05</v>
          </cell>
          <cell r="N72">
            <v>0</v>
          </cell>
          <cell r="AA72">
            <v>2</v>
          </cell>
          <cell r="AC72" t="str">
            <v xml:space="preserve">A+ </v>
          </cell>
          <cell r="AD72">
            <v>0</v>
          </cell>
          <cell r="AE72">
            <v>0</v>
          </cell>
          <cell r="AF72">
            <v>0</v>
          </cell>
          <cell r="AG72">
            <v>0</v>
          </cell>
          <cell r="AH72">
            <v>0.04</v>
          </cell>
          <cell r="AI72">
            <v>0</v>
          </cell>
          <cell r="AL72" t="str">
            <v xml:space="preserve">A+ </v>
          </cell>
          <cell r="AM72">
            <v>0</v>
          </cell>
          <cell r="AN72">
            <v>0</v>
          </cell>
          <cell r="AO72">
            <v>0</v>
          </cell>
          <cell r="AP72">
            <v>0</v>
          </cell>
          <cell r="AQ72">
            <v>0.04</v>
          </cell>
          <cell r="AR72">
            <v>0</v>
          </cell>
        </row>
        <row r="73">
          <cell r="B73">
            <v>3</v>
          </cell>
          <cell r="D73" t="str">
            <v>Deferred - Not Yet Due</v>
          </cell>
          <cell r="H73">
            <v>0</v>
          </cell>
          <cell r="I73">
            <v>0</v>
          </cell>
          <cell r="J73">
            <v>0</v>
          </cell>
          <cell r="K73">
            <v>0.05</v>
          </cell>
          <cell r="L73">
            <v>0</v>
          </cell>
          <cell r="M73">
            <v>0.05</v>
          </cell>
          <cell r="N73">
            <v>0</v>
          </cell>
          <cell r="AA73">
            <v>3</v>
          </cell>
          <cell r="AC73" t="str">
            <v>A</v>
          </cell>
          <cell r="AD73">
            <v>0</v>
          </cell>
          <cell r="AE73">
            <v>0</v>
          </cell>
          <cell r="AF73">
            <v>0</v>
          </cell>
          <cell r="AG73">
            <v>0</v>
          </cell>
          <cell r="AH73">
            <v>0.06</v>
          </cell>
          <cell r="AI73">
            <v>0</v>
          </cell>
          <cell r="AL73" t="str">
            <v>A</v>
          </cell>
          <cell r="AM73">
            <v>0</v>
          </cell>
          <cell r="AN73">
            <v>0</v>
          </cell>
          <cell r="AO73">
            <v>0</v>
          </cell>
          <cell r="AP73">
            <v>0</v>
          </cell>
          <cell r="AQ73">
            <v>0.06</v>
          </cell>
          <cell r="AR73">
            <v>0</v>
          </cell>
        </row>
        <row r="74">
          <cell r="B74">
            <v>4</v>
          </cell>
          <cell r="E74" t="str">
            <v>Ceded Balances Payable</v>
          </cell>
          <cell r="H74">
            <v>0</v>
          </cell>
          <cell r="I74">
            <v>0</v>
          </cell>
          <cell r="J74">
            <v>0</v>
          </cell>
          <cell r="K74">
            <v>0.05</v>
          </cell>
          <cell r="L74">
            <v>0</v>
          </cell>
          <cell r="M74">
            <v>0.05</v>
          </cell>
          <cell r="N74">
            <v>0</v>
          </cell>
          <cell r="AA74">
            <v>4</v>
          </cell>
          <cell r="AC74" t="str">
            <v>A-</v>
          </cell>
          <cell r="AD74">
            <v>0</v>
          </cell>
          <cell r="AE74">
            <v>0</v>
          </cell>
          <cell r="AF74">
            <v>0</v>
          </cell>
          <cell r="AG74">
            <v>0</v>
          </cell>
          <cell r="AH74">
            <v>0.1</v>
          </cell>
          <cell r="AI74">
            <v>0</v>
          </cell>
          <cell r="AL74" t="str">
            <v>A-</v>
          </cell>
          <cell r="AM74">
            <v>0</v>
          </cell>
          <cell r="AN74">
            <v>0</v>
          </cell>
          <cell r="AO74">
            <v>0</v>
          </cell>
          <cell r="AP74">
            <v>0</v>
          </cell>
          <cell r="AQ74">
            <v>0.1</v>
          </cell>
          <cell r="AR74">
            <v>0</v>
          </cell>
        </row>
        <row r="75">
          <cell r="B75">
            <v>5</v>
          </cell>
          <cell r="D75" t="str">
            <v>Accrued Retros</v>
          </cell>
          <cell r="H75">
            <v>0</v>
          </cell>
          <cell r="I75">
            <v>0</v>
          </cell>
          <cell r="J75">
            <v>0</v>
          </cell>
          <cell r="K75">
            <v>0.1</v>
          </cell>
          <cell r="L75">
            <v>0</v>
          </cell>
          <cell r="M75">
            <v>0.1</v>
          </cell>
          <cell r="N75">
            <v>0</v>
          </cell>
          <cell r="AA75">
            <v>5</v>
          </cell>
          <cell r="AC75" t="str">
            <v>B++</v>
          </cell>
          <cell r="AD75">
            <v>0</v>
          </cell>
          <cell r="AE75">
            <v>0</v>
          </cell>
          <cell r="AF75">
            <v>0</v>
          </cell>
          <cell r="AG75">
            <v>0</v>
          </cell>
          <cell r="AH75">
            <v>0.15</v>
          </cell>
          <cell r="AI75">
            <v>0</v>
          </cell>
          <cell r="AL75" t="str">
            <v>B++</v>
          </cell>
          <cell r="AM75">
            <v>0</v>
          </cell>
          <cell r="AN75">
            <v>0</v>
          </cell>
          <cell r="AO75">
            <v>0</v>
          </cell>
          <cell r="AP75">
            <v>0</v>
          </cell>
          <cell r="AQ75">
            <v>0.15</v>
          </cell>
          <cell r="AR75">
            <v>0</v>
          </cell>
        </row>
        <row r="76">
          <cell r="B76">
            <v>6</v>
          </cell>
          <cell r="E76" t="str">
            <v>Collateralized Balances</v>
          </cell>
          <cell r="H76">
            <v>0</v>
          </cell>
          <cell r="I76">
            <v>0</v>
          </cell>
          <cell r="J76">
            <v>0</v>
          </cell>
          <cell r="K76">
            <v>0.1</v>
          </cell>
          <cell r="L76">
            <v>0</v>
          </cell>
          <cell r="M76">
            <v>0.1</v>
          </cell>
          <cell r="N76">
            <v>0</v>
          </cell>
          <cell r="AA76">
            <v>6</v>
          </cell>
          <cell r="AC76" t="str">
            <v xml:space="preserve">B+ </v>
          </cell>
          <cell r="AD76">
            <v>0</v>
          </cell>
          <cell r="AE76">
            <v>0</v>
          </cell>
          <cell r="AF76">
            <v>0</v>
          </cell>
          <cell r="AG76">
            <v>0</v>
          </cell>
          <cell r="AH76">
            <v>0.2</v>
          </cell>
          <cell r="AI76">
            <v>0</v>
          </cell>
          <cell r="AL76" t="str">
            <v xml:space="preserve">B+ </v>
          </cell>
          <cell r="AM76">
            <v>0</v>
          </cell>
          <cell r="AN76">
            <v>0</v>
          </cell>
          <cell r="AO76">
            <v>0</v>
          </cell>
          <cell r="AP76">
            <v>0</v>
          </cell>
          <cell r="AQ76">
            <v>0.2</v>
          </cell>
          <cell r="AR76">
            <v>0</v>
          </cell>
        </row>
        <row r="77">
          <cell r="AA77">
            <v>7</v>
          </cell>
          <cell r="AC77" t="str">
            <v>B</v>
          </cell>
          <cell r="AD77">
            <v>0</v>
          </cell>
          <cell r="AE77">
            <v>0</v>
          </cell>
          <cell r="AF77">
            <v>0</v>
          </cell>
          <cell r="AG77">
            <v>0</v>
          </cell>
          <cell r="AH77">
            <v>0.3</v>
          </cell>
          <cell r="AI77">
            <v>0</v>
          </cell>
          <cell r="AL77" t="str">
            <v>B</v>
          </cell>
          <cell r="AM77">
            <v>0</v>
          </cell>
          <cell r="AN77">
            <v>0</v>
          </cell>
          <cell r="AO77">
            <v>0</v>
          </cell>
          <cell r="AP77">
            <v>0</v>
          </cell>
          <cell r="AQ77">
            <v>0.3</v>
          </cell>
          <cell r="AR77">
            <v>0</v>
          </cell>
        </row>
        <row r="78">
          <cell r="B78">
            <v>7</v>
          </cell>
          <cell r="E78" t="str">
            <v>Gross Premium Remittance</v>
          </cell>
          <cell r="H78">
            <v>0</v>
          </cell>
          <cell r="I78">
            <v>0</v>
          </cell>
          <cell r="J78">
            <v>0</v>
          </cell>
          <cell r="K78">
            <v>0</v>
          </cell>
          <cell r="M78">
            <v>0</v>
          </cell>
          <cell r="N78">
            <v>0</v>
          </cell>
          <cell r="AA78">
            <v>8</v>
          </cell>
          <cell r="AC78" t="str">
            <v>B-</v>
          </cell>
          <cell r="AD78">
            <v>0</v>
          </cell>
          <cell r="AE78">
            <v>0</v>
          </cell>
          <cell r="AF78">
            <v>0</v>
          </cell>
          <cell r="AG78">
            <v>0</v>
          </cell>
          <cell r="AH78">
            <v>0.4</v>
          </cell>
          <cell r="AI78">
            <v>0</v>
          </cell>
          <cell r="AL78" t="str">
            <v>B-</v>
          </cell>
          <cell r="AM78">
            <v>0</v>
          </cell>
          <cell r="AN78">
            <v>0</v>
          </cell>
          <cell r="AO78">
            <v>0</v>
          </cell>
          <cell r="AP78">
            <v>0</v>
          </cell>
          <cell r="AQ78">
            <v>0.4</v>
          </cell>
          <cell r="AR78">
            <v>0</v>
          </cell>
        </row>
        <row r="79">
          <cell r="AA79">
            <v>9</v>
          </cell>
          <cell r="AC79" t="str">
            <v>&lt;= C++</v>
          </cell>
          <cell r="AD79">
            <v>0</v>
          </cell>
          <cell r="AE79">
            <v>0</v>
          </cell>
          <cell r="AF79">
            <v>0</v>
          </cell>
          <cell r="AG79">
            <v>0</v>
          </cell>
          <cell r="AH79">
            <v>1</v>
          </cell>
          <cell r="AI79">
            <v>0</v>
          </cell>
          <cell r="AL79" t="str">
            <v>&lt;= C++</v>
          </cell>
          <cell r="AM79">
            <v>0</v>
          </cell>
          <cell r="AN79">
            <v>0</v>
          </cell>
          <cell r="AO79">
            <v>0</v>
          </cell>
          <cell r="AP79">
            <v>0</v>
          </cell>
          <cell r="AQ79">
            <v>1</v>
          </cell>
          <cell r="AR79">
            <v>0</v>
          </cell>
        </row>
        <row r="80">
          <cell r="AA80">
            <v>10</v>
          </cell>
          <cell r="AC80" t="str">
            <v>Non Rated</v>
          </cell>
          <cell r="AD80">
            <v>0</v>
          </cell>
          <cell r="AE80">
            <v>0</v>
          </cell>
          <cell r="AF80">
            <v>0</v>
          </cell>
          <cell r="AG80">
            <v>0</v>
          </cell>
          <cell r="AH80">
            <v>1</v>
          </cell>
          <cell r="AI80">
            <v>0</v>
          </cell>
          <cell r="AL80" t="str">
            <v>Non Rated</v>
          </cell>
          <cell r="AM80">
            <v>0</v>
          </cell>
          <cell r="AN80">
            <v>0</v>
          </cell>
          <cell r="AO80">
            <v>0</v>
          </cell>
          <cell r="AP80">
            <v>0</v>
          </cell>
          <cell r="AQ80">
            <v>1</v>
          </cell>
          <cell r="AR80">
            <v>0</v>
          </cell>
        </row>
        <row r="81">
          <cell r="C81" t="str">
            <v>Reinsurance Recoverables (A)</v>
          </cell>
          <cell r="I81" t="str">
            <v>(Click button to go to the separate reinsurance recoverable table)</v>
          </cell>
          <cell r="AA81">
            <v>11</v>
          </cell>
          <cell r="AB81" t="str">
            <v>No Breakout Available</v>
          </cell>
          <cell r="AD81">
            <v>0</v>
          </cell>
          <cell r="AE81">
            <v>0</v>
          </cell>
          <cell r="AF81">
            <v>0</v>
          </cell>
          <cell r="AG81">
            <v>0</v>
          </cell>
          <cell r="AH81">
            <v>0.1</v>
          </cell>
          <cell r="AI81">
            <v>0</v>
          </cell>
          <cell r="AK81" t="str">
            <v>No Breakout Available</v>
          </cell>
          <cell r="AM81">
            <v>0</v>
          </cell>
          <cell r="AN81">
            <v>0</v>
          </cell>
          <cell r="AO81">
            <v>0</v>
          </cell>
          <cell r="AP81">
            <v>0</v>
          </cell>
          <cell r="AQ81">
            <v>0.1</v>
          </cell>
          <cell r="AR81">
            <v>0</v>
          </cell>
        </row>
        <row r="82">
          <cell r="B82">
            <v>8</v>
          </cell>
          <cell r="D82" t="str">
            <v>Foreign Affiliates</v>
          </cell>
          <cell r="H82">
            <v>0</v>
          </cell>
          <cell r="I82">
            <v>0</v>
          </cell>
          <cell r="J82">
            <v>0</v>
          </cell>
          <cell r="K82">
            <v>0.1</v>
          </cell>
          <cell r="L82">
            <v>0</v>
          </cell>
          <cell r="M82">
            <v>0.1</v>
          </cell>
          <cell r="N82">
            <v>0</v>
          </cell>
          <cell r="P82">
            <v>1</v>
          </cell>
          <cell r="AA82">
            <v>12</v>
          </cell>
          <cell r="AC82" t="str">
            <v>Total</v>
          </cell>
          <cell r="AD82">
            <v>0</v>
          </cell>
          <cell r="AE82">
            <v>0</v>
          </cell>
          <cell r="AF82">
            <v>0</v>
          </cell>
          <cell r="AG82">
            <v>0</v>
          </cell>
          <cell r="AH82">
            <v>0</v>
          </cell>
          <cell r="AI82">
            <v>0</v>
          </cell>
          <cell r="AL82" t="str">
            <v>Total</v>
          </cell>
          <cell r="AM82">
            <v>0</v>
          </cell>
          <cell r="AN82">
            <v>0</v>
          </cell>
          <cell r="AO82">
            <v>0</v>
          </cell>
          <cell r="AP82">
            <v>0</v>
          </cell>
          <cell r="AQ82">
            <v>0</v>
          </cell>
          <cell r="AR82">
            <v>0</v>
          </cell>
        </row>
        <row r="83">
          <cell r="B83">
            <v>9</v>
          </cell>
          <cell r="D83" t="str">
            <v>Domestic Affiliates (In Rating Group) [C]</v>
          </cell>
          <cell r="H83">
            <v>0</v>
          </cell>
          <cell r="I83">
            <v>0</v>
          </cell>
          <cell r="J83">
            <v>0</v>
          </cell>
          <cell r="K83">
            <v>0.1</v>
          </cell>
          <cell r="L83">
            <v>0</v>
          </cell>
          <cell r="M83">
            <v>0.1</v>
          </cell>
          <cell r="N83">
            <v>0</v>
          </cell>
          <cell r="P83">
            <v>1</v>
          </cell>
          <cell r="AE83">
            <v>0</v>
          </cell>
        </row>
        <row r="84">
          <cell r="B84">
            <v>10</v>
          </cell>
          <cell r="D84" t="str">
            <v>Domestic Affiliates (Not in Rating Group)</v>
          </cell>
          <cell r="H84">
            <v>0</v>
          </cell>
          <cell r="I84">
            <v>0</v>
          </cell>
          <cell r="J84">
            <v>0</v>
          </cell>
          <cell r="K84">
            <v>0.1</v>
          </cell>
          <cell r="L84">
            <v>0</v>
          </cell>
          <cell r="M84">
            <v>0.1</v>
          </cell>
          <cell r="N84">
            <v>0</v>
          </cell>
          <cell r="P84">
            <v>1</v>
          </cell>
        </row>
        <row r="85">
          <cell r="B85">
            <v>11</v>
          </cell>
          <cell r="D85" t="str">
            <v>Pools &amp; Associations</v>
          </cell>
          <cell r="H85">
            <v>0</v>
          </cell>
          <cell r="I85">
            <v>0</v>
          </cell>
          <cell r="J85">
            <v>0</v>
          </cell>
          <cell r="K85">
            <v>0.1</v>
          </cell>
          <cell r="L85">
            <v>0</v>
          </cell>
          <cell r="M85">
            <v>0.1</v>
          </cell>
          <cell r="N85">
            <v>0</v>
          </cell>
          <cell r="P85">
            <v>1</v>
          </cell>
        </row>
        <row r="86">
          <cell r="B86">
            <v>12</v>
          </cell>
          <cell r="D86" t="str">
            <v>All Other Insurers</v>
          </cell>
          <cell r="H86">
            <v>0</v>
          </cell>
          <cell r="I86">
            <v>0</v>
          </cell>
          <cell r="J86">
            <v>0</v>
          </cell>
          <cell r="K86">
            <v>0.1</v>
          </cell>
          <cell r="L86">
            <v>0</v>
          </cell>
          <cell r="M86">
            <v>0.1</v>
          </cell>
          <cell r="N86">
            <v>0</v>
          </cell>
          <cell r="P86">
            <v>1</v>
          </cell>
          <cell r="AC86" t="str">
            <v>Domestic affiliates(not in rating group) by rating</v>
          </cell>
          <cell r="AL86" t="str">
            <v>Letters of Credit &amp; Trusts on recoverables by rating</v>
          </cell>
        </row>
        <row r="87">
          <cell r="B87">
            <v>13</v>
          </cell>
          <cell r="D87" t="str">
            <v>Less: Letters of Credit, Trusts</v>
          </cell>
          <cell r="H87">
            <v>0</v>
          </cell>
          <cell r="I87">
            <v>0</v>
          </cell>
          <cell r="J87">
            <v>0</v>
          </cell>
          <cell r="K87">
            <v>9.0000000000000011E-2</v>
          </cell>
          <cell r="L87">
            <v>0</v>
          </cell>
          <cell r="M87">
            <v>9.0000000000000011E-2</v>
          </cell>
          <cell r="N87">
            <v>0</v>
          </cell>
          <cell r="P87">
            <v>1</v>
          </cell>
          <cell r="AC87">
            <v>40178</v>
          </cell>
          <cell r="AL87">
            <v>40178</v>
          </cell>
        </row>
        <row r="88">
          <cell r="B88">
            <v>14</v>
          </cell>
          <cell r="D88" t="str">
            <v>Less: Funds Held by Company</v>
          </cell>
          <cell r="H88">
            <v>0</v>
          </cell>
          <cell r="I88">
            <v>0</v>
          </cell>
          <cell r="J88">
            <v>0</v>
          </cell>
          <cell r="K88">
            <v>0.1</v>
          </cell>
          <cell r="L88">
            <v>0</v>
          </cell>
          <cell r="M88">
            <v>0.1</v>
          </cell>
          <cell r="N88">
            <v>0</v>
          </cell>
          <cell r="P88">
            <v>1</v>
          </cell>
          <cell r="AC88" t="str">
            <v>Rating</v>
          </cell>
          <cell r="AD88" t="str">
            <v>Baseline</v>
          </cell>
          <cell r="AE88" t="str">
            <v>Stress Test Ceded Recovs</v>
          </cell>
          <cell r="AF88" t="str">
            <v>Adjustment</v>
          </cell>
          <cell r="AG88" t="str">
            <v>Total</v>
          </cell>
          <cell r="AH88" t="str">
            <v>ARF</v>
          </cell>
          <cell r="AI88" t="str">
            <v>ARC</v>
          </cell>
          <cell r="AL88" t="str">
            <v>Rating</v>
          </cell>
          <cell r="AM88" t="str">
            <v>Baseline</v>
          </cell>
          <cell r="AN88" t="str">
            <v>Stress Test Ceded Recovs</v>
          </cell>
          <cell r="AO88" t="str">
            <v>Adjustment</v>
          </cell>
          <cell r="AP88" t="str">
            <v>Total</v>
          </cell>
          <cell r="AQ88" t="str">
            <v>ARF</v>
          </cell>
          <cell r="AR88" t="str">
            <v>ARC</v>
          </cell>
        </row>
        <row r="89">
          <cell r="AA89">
            <v>13</v>
          </cell>
          <cell r="AC89" t="str">
            <v>A++</v>
          </cell>
          <cell r="AD89">
            <v>0</v>
          </cell>
          <cell r="AE89">
            <v>0</v>
          </cell>
          <cell r="AF89">
            <v>0</v>
          </cell>
          <cell r="AG89">
            <v>0</v>
          </cell>
          <cell r="AH89">
            <v>0.02</v>
          </cell>
          <cell r="AI89">
            <v>0</v>
          </cell>
          <cell r="AL89" t="str">
            <v>A++</v>
          </cell>
          <cell r="AM89">
            <v>0</v>
          </cell>
          <cell r="AN89">
            <v>0</v>
          </cell>
          <cell r="AO89">
            <v>0</v>
          </cell>
          <cell r="AP89">
            <v>0</v>
          </cell>
          <cell r="AQ89">
            <v>1.8000000000000002E-2</v>
          </cell>
          <cell r="AR89">
            <v>0</v>
          </cell>
        </row>
        <row r="90">
          <cell r="B90">
            <v>15</v>
          </cell>
          <cell r="C90" t="str">
            <v>Net Reinsurance Recoverables</v>
          </cell>
          <cell r="H90">
            <v>0</v>
          </cell>
          <cell r="I90">
            <v>0</v>
          </cell>
          <cell r="J90">
            <v>0</v>
          </cell>
          <cell r="K90">
            <v>0</v>
          </cell>
          <cell r="M90">
            <v>0</v>
          </cell>
          <cell r="N90">
            <v>0</v>
          </cell>
          <cell r="O90" t="str">
            <v>= Credit Risk on recoverables</v>
          </cell>
          <cell r="AA90">
            <v>14</v>
          </cell>
          <cell r="AC90" t="str">
            <v xml:space="preserve">A+ </v>
          </cell>
          <cell r="AD90">
            <v>0</v>
          </cell>
          <cell r="AE90">
            <v>0</v>
          </cell>
          <cell r="AF90">
            <v>0</v>
          </cell>
          <cell r="AG90">
            <v>0</v>
          </cell>
          <cell r="AH90">
            <v>0.04</v>
          </cell>
          <cell r="AI90">
            <v>0</v>
          </cell>
          <cell r="AL90" t="str">
            <v xml:space="preserve">A+ </v>
          </cell>
          <cell r="AM90">
            <v>0</v>
          </cell>
          <cell r="AN90">
            <v>0</v>
          </cell>
          <cell r="AO90">
            <v>0</v>
          </cell>
          <cell r="AP90">
            <v>0</v>
          </cell>
          <cell r="AQ90">
            <v>3.6000000000000004E-2</v>
          </cell>
          <cell r="AR90">
            <v>0</v>
          </cell>
        </row>
        <row r="91">
          <cell r="AA91">
            <v>15</v>
          </cell>
          <cell r="AC91" t="str">
            <v>A</v>
          </cell>
          <cell r="AD91">
            <v>0</v>
          </cell>
          <cell r="AE91">
            <v>0</v>
          </cell>
          <cell r="AF91">
            <v>0</v>
          </cell>
          <cell r="AG91">
            <v>0</v>
          </cell>
          <cell r="AH91">
            <v>0.06</v>
          </cell>
          <cell r="AI91">
            <v>0</v>
          </cell>
          <cell r="AL91" t="str">
            <v>A</v>
          </cell>
          <cell r="AM91">
            <v>0</v>
          </cell>
          <cell r="AN91">
            <v>0</v>
          </cell>
          <cell r="AO91">
            <v>0</v>
          </cell>
          <cell r="AP91">
            <v>0</v>
          </cell>
          <cell r="AQ91">
            <v>5.3999999999999999E-2</v>
          </cell>
          <cell r="AR91">
            <v>0</v>
          </cell>
        </row>
        <row r="92">
          <cell r="B92">
            <v>16</v>
          </cell>
          <cell r="C92" t="str">
            <v>Multiply: Reins Dependence Factor (B)</v>
          </cell>
          <cell r="J92">
            <v>0</v>
          </cell>
          <cell r="K92">
            <v>0</v>
          </cell>
          <cell r="L92">
            <v>1</v>
          </cell>
          <cell r="N92">
            <v>1</v>
          </cell>
          <cell r="AA92">
            <v>16</v>
          </cell>
          <cell r="AC92" t="str">
            <v>A-</v>
          </cell>
          <cell r="AD92">
            <v>0</v>
          </cell>
          <cell r="AE92">
            <v>0</v>
          </cell>
          <cell r="AF92">
            <v>0</v>
          </cell>
          <cell r="AG92">
            <v>0</v>
          </cell>
          <cell r="AH92">
            <v>0.1</v>
          </cell>
          <cell r="AI92">
            <v>0</v>
          </cell>
          <cell r="AL92" t="str">
            <v>A-</v>
          </cell>
          <cell r="AM92">
            <v>0</v>
          </cell>
          <cell r="AN92">
            <v>0</v>
          </cell>
          <cell r="AO92">
            <v>0</v>
          </cell>
          <cell r="AP92">
            <v>0</v>
          </cell>
          <cell r="AQ92">
            <v>9.0000000000000011E-2</v>
          </cell>
          <cell r="AR92">
            <v>0</v>
          </cell>
        </row>
        <row r="93">
          <cell r="B93">
            <v>17</v>
          </cell>
          <cell r="E93" t="str">
            <v xml:space="preserve">   Adjustment to Reins Dependence Factor</v>
          </cell>
          <cell r="N93">
            <v>0</v>
          </cell>
          <cell r="AA93">
            <v>17</v>
          </cell>
          <cell r="AC93" t="str">
            <v>B++</v>
          </cell>
          <cell r="AD93">
            <v>0</v>
          </cell>
          <cell r="AE93">
            <v>0</v>
          </cell>
          <cell r="AF93">
            <v>0</v>
          </cell>
          <cell r="AG93">
            <v>0</v>
          </cell>
          <cell r="AH93">
            <v>0.15</v>
          </cell>
          <cell r="AI93">
            <v>0</v>
          </cell>
          <cell r="AL93" t="str">
            <v>B++</v>
          </cell>
          <cell r="AM93">
            <v>0</v>
          </cell>
          <cell r="AN93">
            <v>0</v>
          </cell>
          <cell r="AO93">
            <v>0</v>
          </cell>
          <cell r="AP93">
            <v>0</v>
          </cell>
          <cell r="AQ93">
            <v>0.13500000000000001</v>
          </cell>
          <cell r="AR93">
            <v>0</v>
          </cell>
        </row>
        <row r="94">
          <cell r="B94">
            <v>18</v>
          </cell>
          <cell r="D94" t="str">
            <v>Adjustment for 1% minimum dispute risk on Non Afilliated Recoverables</v>
          </cell>
          <cell r="N94">
            <v>0</v>
          </cell>
          <cell r="AA94">
            <v>18</v>
          </cell>
          <cell r="AC94" t="str">
            <v xml:space="preserve">B+ </v>
          </cell>
          <cell r="AD94">
            <v>0</v>
          </cell>
          <cell r="AE94">
            <v>0</v>
          </cell>
          <cell r="AF94">
            <v>0</v>
          </cell>
          <cell r="AG94">
            <v>0</v>
          </cell>
          <cell r="AH94">
            <v>0.2</v>
          </cell>
          <cell r="AI94">
            <v>0</v>
          </cell>
          <cell r="AL94" t="str">
            <v xml:space="preserve">B+ </v>
          </cell>
          <cell r="AM94">
            <v>0</v>
          </cell>
          <cell r="AN94">
            <v>0</v>
          </cell>
          <cell r="AO94">
            <v>0</v>
          </cell>
          <cell r="AP94">
            <v>0</v>
          </cell>
          <cell r="AQ94">
            <v>0.18000000000000002</v>
          </cell>
          <cell r="AR94">
            <v>0</v>
          </cell>
        </row>
        <row r="95">
          <cell r="B95">
            <v>19</v>
          </cell>
          <cell r="C95" t="str">
            <v>Adj. Net Reins Recoverables</v>
          </cell>
          <cell r="H95">
            <v>0</v>
          </cell>
          <cell r="I95">
            <v>0</v>
          </cell>
          <cell r="J95">
            <v>0</v>
          </cell>
          <cell r="M95">
            <v>0</v>
          </cell>
          <cell r="N95">
            <v>0</v>
          </cell>
          <cell r="O95" t="str">
            <v>= Credit Risk &amp; Dispute Risk on recoverables</v>
          </cell>
          <cell r="AA95">
            <v>19</v>
          </cell>
          <cell r="AC95" t="str">
            <v>B</v>
          </cell>
          <cell r="AD95">
            <v>0</v>
          </cell>
          <cell r="AE95">
            <v>0</v>
          </cell>
          <cell r="AF95">
            <v>0</v>
          </cell>
          <cell r="AG95">
            <v>0</v>
          </cell>
          <cell r="AH95">
            <v>0.3</v>
          </cell>
          <cell r="AI95">
            <v>0</v>
          </cell>
          <cell r="AL95" t="str">
            <v>B</v>
          </cell>
          <cell r="AM95">
            <v>0</v>
          </cell>
          <cell r="AN95">
            <v>0</v>
          </cell>
          <cell r="AO95">
            <v>0</v>
          </cell>
          <cell r="AP95">
            <v>0</v>
          </cell>
          <cell r="AQ95">
            <v>0.27</v>
          </cell>
          <cell r="AR95">
            <v>0</v>
          </cell>
        </row>
        <row r="96">
          <cell r="AA96">
            <v>20</v>
          </cell>
          <cell r="AC96" t="str">
            <v>B-</v>
          </cell>
          <cell r="AD96">
            <v>0</v>
          </cell>
          <cell r="AE96">
            <v>0</v>
          </cell>
          <cell r="AF96">
            <v>0</v>
          </cell>
          <cell r="AG96">
            <v>0</v>
          </cell>
          <cell r="AH96">
            <v>0.4</v>
          </cell>
          <cell r="AI96">
            <v>0</v>
          </cell>
          <cell r="AL96" t="str">
            <v>B-</v>
          </cell>
          <cell r="AM96">
            <v>0</v>
          </cell>
          <cell r="AN96">
            <v>0</v>
          </cell>
          <cell r="AO96">
            <v>0</v>
          </cell>
          <cell r="AP96">
            <v>0</v>
          </cell>
          <cell r="AQ96">
            <v>0.36000000000000004</v>
          </cell>
          <cell r="AR96">
            <v>0</v>
          </cell>
        </row>
        <row r="97">
          <cell r="C97" t="str">
            <v>All Other Recoverables</v>
          </cell>
          <cell r="AA97">
            <v>21</v>
          </cell>
          <cell r="AC97" t="str">
            <v>&lt;= C++</v>
          </cell>
          <cell r="AD97">
            <v>0</v>
          </cell>
          <cell r="AE97">
            <v>0</v>
          </cell>
          <cell r="AF97">
            <v>0</v>
          </cell>
          <cell r="AG97">
            <v>0</v>
          </cell>
          <cell r="AH97">
            <v>1</v>
          </cell>
          <cell r="AI97">
            <v>0</v>
          </cell>
          <cell r="AL97" t="str">
            <v>&lt;= C++</v>
          </cell>
          <cell r="AM97">
            <v>0</v>
          </cell>
          <cell r="AN97">
            <v>0</v>
          </cell>
          <cell r="AO97">
            <v>0</v>
          </cell>
          <cell r="AP97">
            <v>0</v>
          </cell>
          <cell r="AQ97">
            <v>0.9</v>
          </cell>
          <cell r="AR97">
            <v>0</v>
          </cell>
        </row>
        <row r="98">
          <cell r="B98">
            <v>20</v>
          </cell>
          <cell r="D98" t="str">
            <v>Funds Held by Reinsured Cos.</v>
          </cell>
          <cell r="H98">
            <v>0</v>
          </cell>
          <cell r="I98">
            <v>0</v>
          </cell>
          <cell r="J98">
            <v>0</v>
          </cell>
          <cell r="K98">
            <v>0.05</v>
          </cell>
          <cell r="L98">
            <v>0</v>
          </cell>
          <cell r="M98">
            <v>0.05</v>
          </cell>
          <cell r="N98">
            <v>0</v>
          </cell>
          <cell r="AA98">
            <v>22</v>
          </cell>
          <cell r="AC98" t="str">
            <v>Non Rated</v>
          </cell>
          <cell r="AD98">
            <v>0</v>
          </cell>
          <cell r="AE98">
            <v>0</v>
          </cell>
          <cell r="AF98">
            <v>0</v>
          </cell>
          <cell r="AG98">
            <v>0</v>
          </cell>
          <cell r="AH98">
            <v>1</v>
          </cell>
          <cell r="AI98">
            <v>0</v>
          </cell>
          <cell r="AL98" t="str">
            <v>Non Rated</v>
          </cell>
          <cell r="AM98">
            <v>0</v>
          </cell>
          <cell r="AN98">
            <v>0</v>
          </cell>
          <cell r="AO98">
            <v>0</v>
          </cell>
          <cell r="AP98">
            <v>0</v>
          </cell>
          <cell r="AQ98">
            <v>0.9</v>
          </cell>
          <cell r="AR98">
            <v>0</v>
          </cell>
        </row>
        <row r="99">
          <cell r="B99">
            <v>21</v>
          </cell>
          <cell r="D99" t="str">
            <v>Bills Recoverable</v>
          </cell>
          <cell r="H99">
            <v>0</v>
          </cell>
          <cell r="I99">
            <v>0</v>
          </cell>
          <cell r="J99">
            <v>0</v>
          </cell>
          <cell r="K99">
            <v>0.05</v>
          </cell>
          <cell r="L99">
            <v>0</v>
          </cell>
          <cell r="M99">
            <v>0.05</v>
          </cell>
          <cell r="N99">
            <v>0</v>
          </cell>
          <cell r="AA99">
            <v>23</v>
          </cell>
          <cell r="AB99" t="str">
            <v>No Breakout Available</v>
          </cell>
          <cell r="AD99">
            <v>0</v>
          </cell>
          <cell r="AE99">
            <v>0</v>
          </cell>
          <cell r="AF99">
            <v>0</v>
          </cell>
          <cell r="AG99">
            <v>0</v>
          </cell>
          <cell r="AH99">
            <v>0.1</v>
          </cell>
          <cell r="AI99">
            <v>0</v>
          </cell>
          <cell r="AK99" t="str">
            <v>No Breakout Available</v>
          </cell>
          <cell r="AM99">
            <v>0</v>
          </cell>
          <cell r="AN99">
            <v>0</v>
          </cell>
          <cell r="AO99">
            <v>0</v>
          </cell>
          <cell r="AP99">
            <v>0</v>
          </cell>
          <cell r="AQ99">
            <v>9.0000000000000011E-2</v>
          </cell>
          <cell r="AR99">
            <v>0</v>
          </cell>
        </row>
        <row r="100">
          <cell r="B100">
            <v>22</v>
          </cell>
          <cell r="D100" t="str">
            <v>Income Tax Recoverables</v>
          </cell>
          <cell r="H100">
            <v>0</v>
          </cell>
          <cell r="I100">
            <v>0</v>
          </cell>
          <cell r="J100">
            <v>0</v>
          </cell>
          <cell r="K100">
            <v>0.05</v>
          </cell>
          <cell r="L100">
            <v>0</v>
          </cell>
          <cell r="M100">
            <v>0.05</v>
          </cell>
          <cell r="N100">
            <v>0</v>
          </cell>
          <cell r="AA100">
            <v>24</v>
          </cell>
          <cell r="AC100" t="str">
            <v>Total</v>
          </cell>
          <cell r="AD100">
            <v>0</v>
          </cell>
          <cell r="AE100">
            <v>0</v>
          </cell>
          <cell r="AF100">
            <v>0</v>
          </cell>
          <cell r="AG100">
            <v>0</v>
          </cell>
          <cell r="AH100">
            <v>0</v>
          </cell>
          <cell r="AI100">
            <v>0</v>
          </cell>
          <cell r="AL100" t="str">
            <v>Total</v>
          </cell>
          <cell r="AM100">
            <v>0</v>
          </cell>
          <cell r="AN100">
            <v>0</v>
          </cell>
          <cell r="AO100">
            <v>0</v>
          </cell>
          <cell r="AP100">
            <v>0</v>
          </cell>
          <cell r="AQ100">
            <v>0</v>
          </cell>
          <cell r="AR100">
            <v>0</v>
          </cell>
        </row>
        <row r="101">
          <cell r="B101">
            <v>23</v>
          </cell>
          <cell r="D101" t="str">
            <v>Accrued Investment Income</v>
          </cell>
          <cell r="H101">
            <v>0</v>
          </cell>
          <cell r="I101">
            <v>0</v>
          </cell>
          <cell r="J101">
            <v>0</v>
          </cell>
          <cell r="K101">
            <v>2.5000000000000001E-2</v>
          </cell>
          <cell r="L101">
            <v>0</v>
          </cell>
          <cell r="M101">
            <v>2.5000000000000001E-2</v>
          </cell>
          <cell r="N101">
            <v>0</v>
          </cell>
        </row>
        <row r="102">
          <cell r="B102">
            <v>24</v>
          </cell>
          <cell r="D102" t="str">
            <v>Receivable from Affiliates</v>
          </cell>
          <cell r="H102">
            <v>0</v>
          </cell>
          <cell r="I102">
            <v>0</v>
          </cell>
          <cell r="J102">
            <v>0</v>
          </cell>
          <cell r="K102">
            <v>0.05</v>
          </cell>
          <cell r="L102">
            <v>0</v>
          </cell>
          <cell r="M102">
            <v>0.05</v>
          </cell>
          <cell r="N102">
            <v>0</v>
          </cell>
        </row>
        <row r="103">
          <cell r="B103">
            <v>25</v>
          </cell>
          <cell r="D103" t="str">
            <v>Equity in Pools/Assoc.</v>
          </cell>
          <cell r="H103">
            <v>0</v>
          </cell>
          <cell r="I103">
            <v>0</v>
          </cell>
          <cell r="J103">
            <v>0</v>
          </cell>
          <cell r="K103">
            <v>0.05</v>
          </cell>
          <cell r="L103">
            <v>0</v>
          </cell>
          <cell r="M103">
            <v>0.05</v>
          </cell>
          <cell r="N103">
            <v>0</v>
          </cell>
          <cell r="AC103" t="str">
            <v>Pools &amp; Associations by rating</v>
          </cell>
          <cell r="AL103" t="str">
            <v>Recoverables held internally; by rating of the ins. co. whose funds are being held</v>
          </cell>
        </row>
        <row r="104">
          <cell r="B104">
            <v>26</v>
          </cell>
          <cell r="D104" t="str">
            <v>Uninsured A &amp; H Plans</v>
          </cell>
          <cell r="H104">
            <v>0</v>
          </cell>
          <cell r="I104">
            <v>0</v>
          </cell>
          <cell r="J104">
            <v>0</v>
          </cell>
          <cell r="K104">
            <v>0.05</v>
          </cell>
          <cell r="L104">
            <v>0</v>
          </cell>
          <cell r="M104">
            <v>0.05</v>
          </cell>
          <cell r="N104">
            <v>0</v>
          </cell>
          <cell r="AC104">
            <v>40178</v>
          </cell>
          <cell r="AL104">
            <v>40178</v>
          </cell>
        </row>
        <row r="105">
          <cell r="B105">
            <v>27</v>
          </cell>
          <cell r="D105" t="str">
            <v>Others</v>
          </cell>
          <cell r="H105">
            <v>0</v>
          </cell>
          <cell r="I105">
            <v>0</v>
          </cell>
          <cell r="J105">
            <v>0</v>
          </cell>
          <cell r="K105">
            <v>0.05</v>
          </cell>
          <cell r="L105">
            <v>0</v>
          </cell>
          <cell r="M105">
            <v>0.05</v>
          </cell>
          <cell r="N105">
            <v>0</v>
          </cell>
          <cell r="AC105" t="str">
            <v>Rating</v>
          </cell>
          <cell r="AD105" t="str">
            <v>Baseline</v>
          </cell>
          <cell r="AE105" t="str">
            <v>Stress Test Ceded Recovs</v>
          </cell>
          <cell r="AF105" t="str">
            <v>Adjustment</v>
          </cell>
          <cell r="AG105" t="str">
            <v>Total</v>
          </cell>
          <cell r="AH105" t="str">
            <v>ARF</v>
          </cell>
          <cell r="AI105" t="str">
            <v>ARC</v>
          </cell>
          <cell r="AL105" t="str">
            <v>Rating</v>
          </cell>
          <cell r="AM105" t="str">
            <v>Baseline</v>
          </cell>
          <cell r="AN105" t="str">
            <v>Stress Test Ceded Recovs</v>
          </cell>
          <cell r="AO105" t="str">
            <v>Adjustment</v>
          </cell>
          <cell r="AP105" t="str">
            <v>Total</v>
          </cell>
          <cell r="AQ105" t="str">
            <v>ARF</v>
          </cell>
          <cell r="AR105" t="str">
            <v>ARC</v>
          </cell>
        </row>
        <row r="106">
          <cell r="B106">
            <v>28</v>
          </cell>
          <cell r="E106" t="str">
            <v>Other Receivables</v>
          </cell>
          <cell r="H106">
            <v>0</v>
          </cell>
          <cell r="I106">
            <v>0</v>
          </cell>
          <cell r="J106">
            <v>0</v>
          </cell>
          <cell r="K106">
            <v>0</v>
          </cell>
          <cell r="M106">
            <v>0</v>
          </cell>
          <cell r="N106">
            <v>0</v>
          </cell>
          <cell r="AA106">
            <v>25</v>
          </cell>
          <cell r="AC106" t="str">
            <v>A++</v>
          </cell>
          <cell r="AD106">
            <v>0</v>
          </cell>
          <cell r="AE106">
            <v>0</v>
          </cell>
          <cell r="AF106">
            <v>0</v>
          </cell>
          <cell r="AG106">
            <v>0</v>
          </cell>
          <cell r="AH106">
            <v>0.02</v>
          </cell>
          <cell r="AI106">
            <v>0</v>
          </cell>
          <cell r="AL106" t="str">
            <v>A++</v>
          </cell>
          <cell r="AM106">
            <v>0</v>
          </cell>
          <cell r="AN106">
            <v>0</v>
          </cell>
          <cell r="AO106">
            <v>0</v>
          </cell>
          <cell r="AP106">
            <v>0</v>
          </cell>
          <cell r="AQ106">
            <v>0.02</v>
          </cell>
          <cell r="AR106">
            <v>0</v>
          </cell>
        </row>
        <row r="107">
          <cell r="J107" t="str">
            <v xml:space="preserve"> </v>
          </cell>
          <cell r="AA107">
            <v>26</v>
          </cell>
          <cell r="AC107" t="str">
            <v xml:space="preserve">A+ </v>
          </cell>
          <cell r="AD107">
            <v>0</v>
          </cell>
          <cell r="AE107">
            <v>0</v>
          </cell>
          <cell r="AF107">
            <v>0</v>
          </cell>
          <cell r="AG107">
            <v>0</v>
          </cell>
          <cell r="AH107">
            <v>0.04</v>
          </cell>
          <cell r="AI107">
            <v>0</v>
          </cell>
          <cell r="AL107" t="str">
            <v xml:space="preserve">A+ </v>
          </cell>
          <cell r="AM107">
            <v>0</v>
          </cell>
          <cell r="AN107">
            <v>0</v>
          </cell>
          <cell r="AO107">
            <v>0</v>
          </cell>
          <cell r="AP107">
            <v>0</v>
          </cell>
          <cell r="AQ107">
            <v>0.04</v>
          </cell>
          <cell r="AR107">
            <v>0</v>
          </cell>
        </row>
        <row r="108">
          <cell r="B108">
            <v>29</v>
          </cell>
          <cell r="C108" t="str">
            <v>Company Totals (Credit Risk)</v>
          </cell>
          <cell r="H108">
            <v>0</v>
          </cell>
          <cell r="I108">
            <v>0</v>
          </cell>
          <cell r="J108">
            <v>0</v>
          </cell>
          <cell r="K108">
            <v>0</v>
          </cell>
          <cell r="N108">
            <v>0</v>
          </cell>
          <cell r="O108" t="str">
            <v xml:space="preserve"> =(B4)</v>
          </cell>
          <cell r="AA108">
            <v>27</v>
          </cell>
          <cell r="AC108" t="str">
            <v>A</v>
          </cell>
          <cell r="AD108">
            <v>0</v>
          </cell>
          <cell r="AE108">
            <v>0</v>
          </cell>
          <cell r="AF108">
            <v>0</v>
          </cell>
          <cell r="AG108">
            <v>0</v>
          </cell>
          <cell r="AH108">
            <v>0.06</v>
          </cell>
          <cell r="AI108">
            <v>0</v>
          </cell>
          <cell r="AL108" t="str">
            <v>A</v>
          </cell>
          <cell r="AM108">
            <v>0</v>
          </cell>
          <cell r="AN108">
            <v>0</v>
          </cell>
          <cell r="AO108">
            <v>0</v>
          </cell>
          <cell r="AP108">
            <v>0</v>
          </cell>
          <cell r="AQ108">
            <v>0.06</v>
          </cell>
          <cell r="AR108">
            <v>0</v>
          </cell>
        </row>
        <row r="109">
          <cell r="B109">
            <v>30</v>
          </cell>
          <cell r="C109" t="str">
            <v>Company Totals (Investment Risk)</v>
          </cell>
          <cell r="J109">
            <v>0</v>
          </cell>
          <cell r="K109">
            <v>0</v>
          </cell>
          <cell r="N109">
            <v>0</v>
          </cell>
          <cell r="AA109">
            <v>28</v>
          </cell>
          <cell r="AC109" t="str">
            <v>A-</v>
          </cell>
          <cell r="AD109">
            <v>0</v>
          </cell>
          <cell r="AE109">
            <v>0</v>
          </cell>
          <cell r="AF109">
            <v>0</v>
          </cell>
          <cell r="AG109">
            <v>0</v>
          </cell>
          <cell r="AH109">
            <v>0.1</v>
          </cell>
          <cell r="AI109">
            <v>0</v>
          </cell>
          <cell r="AL109" t="str">
            <v>A-</v>
          </cell>
          <cell r="AM109">
            <v>0</v>
          </cell>
          <cell r="AN109">
            <v>0</v>
          </cell>
          <cell r="AO109">
            <v>0</v>
          </cell>
          <cell r="AP109">
            <v>0</v>
          </cell>
          <cell r="AQ109">
            <v>0.1</v>
          </cell>
          <cell r="AR109">
            <v>0</v>
          </cell>
        </row>
        <row r="110">
          <cell r="B110">
            <v>31</v>
          </cell>
          <cell r="C110" t="str">
            <v>Company Totals (Asset Risk)</v>
          </cell>
          <cell r="J110">
            <v>0</v>
          </cell>
          <cell r="K110">
            <v>0</v>
          </cell>
          <cell r="N110">
            <v>0</v>
          </cell>
          <cell r="AA110">
            <v>29</v>
          </cell>
          <cell r="AC110" t="str">
            <v>B++</v>
          </cell>
          <cell r="AD110">
            <v>0</v>
          </cell>
          <cell r="AE110">
            <v>0</v>
          </cell>
          <cell r="AF110">
            <v>0</v>
          </cell>
          <cell r="AG110">
            <v>0</v>
          </cell>
          <cell r="AH110">
            <v>0.15</v>
          </cell>
          <cell r="AI110">
            <v>0</v>
          </cell>
          <cell r="AL110" t="str">
            <v>B++</v>
          </cell>
          <cell r="AM110">
            <v>0</v>
          </cell>
          <cell r="AN110">
            <v>0</v>
          </cell>
          <cell r="AO110">
            <v>0</v>
          </cell>
          <cell r="AP110">
            <v>0</v>
          </cell>
          <cell r="AQ110">
            <v>0.15</v>
          </cell>
          <cell r="AR110">
            <v>0</v>
          </cell>
        </row>
        <row r="111">
          <cell r="C111" t="str">
            <v>Notes:</v>
          </cell>
          <cell r="AA111">
            <v>30</v>
          </cell>
          <cell r="AC111" t="str">
            <v xml:space="preserve">B+ </v>
          </cell>
          <cell r="AD111">
            <v>0</v>
          </cell>
          <cell r="AE111">
            <v>0</v>
          </cell>
          <cell r="AF111">
            <v>0</v>
          </cell>
          <cell r="AG111">
            <v>0</v>
          </cell>
          <cell r="AH111">
            <v>0.2</v>
          </cell>
          <cell r="AI111">
            <v>0</v>
          </cell>
          <cell r="AL111" t="str">
            <v xml:space="preserve">B+ </v>
          </cell>
          <cell r="AM111">
            <v>0</v>
          </cell>
          <cell r="AN111">
            <v>0</v>
          </cell>
          <cell r="AO111">
            <v>0</v>
          </cell>
          <cell r="AP111">
            <v>0</v>
          </cell>
          <cell r="AQ111">
            <v>0.2</v>
          </cell>
          <cell r="AR111">
            <v>0</v>
          </cell>
        </row>
        <row r="112">
          <cell r="C112" t="str">
            <v>(A) - Includes ceded paid, unpaid, IBNR, and unearned premium recoverables.</v>
          </cell>
          <cell r="AA112">
            <v>31</v>
          </cell>
          <cell r="AC112" t="str">
            <v>B</v>
          </cell>
          <cell r="AD112">
            <v>0</v>
          </cell>
          <cell r="AE112">
            <v>0</v>
          </cell>
          <cell r="AF112">
            <v>0</v>
          </cell>
          <cell r="AG112">
            <v>0</v>
          </cell>
          <cell r="AH112">
            <v>0.3</v>
          </cell>
          <cell r="AI112">
            <v>0</v>
          </cell>
          <cell r="AL112" t="str">
            <v>B</v>
          </cell>
          <cell r="AM112">
            <v>0</v>
          </cell>
          <cell r="AN112">
            <v>0</v>
          </cell>
          <cell r="AO112">
            <v>0</v>
          </cell>
          <cell r="AP112">
            <v>0</v>
          </cell>
          <cell r="AQ112">
            <v>0.3</v>
          </cell>
          <cell r="AR112">
            <v>0</v>
          </cell>
        </row>
        <row r="113">
          <cell r="C113" t="str">
            <v>(B) - Excessive reinsurance dependence:</v>
          </cell>
          <cell r="AA113">
            <v>32</v>
          </cell>
          <cell r="AC113" t="str">
            <v>B-</v>
          </cell>
          <cell r="AD113">
            <v>0</v>
          </cell>
          <cell r="AE113">
            <v>0</v>
          </cell>
          <cell r="AF113">
            <v>0</v>
          </cell>
          <cell r="AG113">
            <v>0</v>
          </cell>
          <cell r="AH113">
            <v>0.4</v>
          </cell>
          <cell r="AI113">
            <v>0</v>
          </cell>
          <cell r="AL113" t="str">
            <v>B-</v>
          </cell>
          <cell r="AM113">
            <v>0</v>
          </cell>
          <cell r="AN113">
            <v>0</v>
          </cell>
          <cell r="AO113">
            <v>0</v>
          </cell>
          <cell r="AP113">
            <v>0</v>
          </cell>
          <cell r="AQ113">
            <v>0.4</v>
          </cell>
          <cell r="AR113">
            <v>0</v>
          </cell>
        </row>
        <row r="114">
          <cell r="C114" t="str">
            <v xml:space="preserve">[C] -  To be used for non-consolidated statements or consolidated statements reporting domestic companies(affiliates), not included in the consolidated statement. </v>
          </cell>
          <cell r="AA114">
            <v>33</v>
          </cell>
          <cell r="AC114" t="str">
            <v>&lt;= C++</v>
          </cell>
          <cell r="AD114">
            <v>0</v>
          </cell>
          <cell r="AE114">
            <v>0</v>
          </cell>
          <cell r="AF114">
            <v>0</v>
          </cell>
          <cell r="AG114">
            <v>0</v>
          </cell>
          <cell r="AH114">
            <v>1</v>
          </cell>
          <cell r="AI114">
            <v>0</v>
          </cell>
          <cell r="AL114" t="str">
            <v>&lt;= C++</v>
          </cell>
          <cell r="AM114">
            <v>0</v>
          </cell>
          <cell r="AN114">
            <v>0</v>
          </cell>
          <cell r="AO114">
            <v>0</v>
          </cell>
          <cell r="AP114">
            <v>0</v>
          </cell>
          <cell r="AQ114">
            <v>1</v>
          </cell>
          <cell r="AR114">
            <v>0</v>
          </cell>
        </row>
        <row r="115">
          <cell r="J115" t="str">
            <v>Non-Aff. Reins</v>
          </cell>
          <cell r="AA115">
            <v>34</v>
          </cell>
          <cell r="AC115" t="str">
            <v>Non Rated</v>
          </cell>
          <cell r="AD115">
            <v>0</v>
          </cell>
          <cell r="AE115">
            <v>0</v>
          </cell>
          <cell r="AF115">
            <v>0</v>
          </cell>
          <cell r="AG115">
            <v>0</v>
          </cell>
          <cell r="AH115">
            <v>1</v>
          </cell>
          <cell r="AI115">
            <v>0</v>
          </cell>
          <cell r="AL115" t="str">
            <v>Non Rated</v>
          </cell>
          <cell r="AM115">
            <v>0</v>
          </cell>
          <cell r="AN115">
            <v>0</v>
          </cell>
          <cell r="AO115">
            <v>0</v>
          </cell>
          <cell r="AP115">
            <v>0</v>
          </cell>
          <cell r="AQ115">
            <v>1</v>
          </cell>
          <cell r="AR115">
            <v>0</v>
          </cell>
        </row>
        <row r="116">
          <cell r="J116" t="str">
            <v>Recov./PHS</v>
          </cell>
          <cell r="AA116">
            <v>35</v>
          </cell>
          <cell r="AB116" t="str">
            <v>No Breakout Available</v>
          </cell>
          <cell r="AD116">
            <v>0</v>
          </cell>
          <cell r="AE116">
            <v>0</v>
          </cell>
          <cell r="AF116">
            <v>0</v>
          </cell>
          <cell r="AG116">
            <v>0</v>
          </cell>
          <cell r="AH116">
            <v>0.1</v>
          </cell>
          <cell r="AI116">
            <v>0</v>
          </cell>
          <cell r="AK116" t="str">
            <v>No Breakout Available</v>
          </cell>
          <cell r="AM116">
            <v>0</v>
          </cell>
          <cell r="AN116">
            <v>0</v>
          </cell>
          <cell r="AO116">
            <v>0</v>
          </cell>
          <cell r="AP116">
            <v>0</v>
          </cell>
          <cell r="AQ116">
            <v>0.1</v>
          </cell>
          <cell r="AR116">
            <v>0</v>
          </cell>
        </row>
        <row r="117">
          <cell r="B117">
            <v>32</v>
          </cell>
          <cell r="I117" t="str">
            <v>Company</v>
          </cell>
          <cell r="J117">
            <v>0</v>
          </cell>
          <cell r="AA117">
            <v>36</v>
          </cell>
          <cell r="AC117" t="str">
            <v>Total</v>
          </cell>
          <cell r="AD117">
            <v>0</v>
          </cell>
          <cell r="AE117">
            <v>0</v>
          </cell>
          <cell r="AF117">
            <v>0</v>
          </cell>
          <cell r="AG117">
            <v>0</v>
          </cell>
          <cell r="AH117">
            <v>0</v>
          </cell>
          <cell r="AI117">
            <v>0</v>
          </cell>
          <cell r="AL117" t="str">
            <v>Total</v>
          </cell>
          <cell r="AM117">
            <v>0</v>
          </cell>
          <cell r="AN117">
            <v>0</v>
          </cell>
          <cell r="AO117">
            <v>0</v>
          </cell>
          <cell r="AP117">
            <v>0</v>
          </cell>
          <cell r="AQ117">
            <v>0</v>
          </cell>
          <cell r="AR117">
            <v>0</v>
          </cell>
        </row>
        <row r="118">
          <cell r="B118">
            <v>33</v>
          </cell>
          <cell r="I118" t="str">
            <v>Industry</v>
          </cell>
          <cell r="J118">
            <v>0</v>
          </cell>
        </row>
        <row r="119">
          <cell r="B119">
            <v>34</v>
          </cell>
          <cell r="I119" t="str">
            <v>Excess</v>
          </cell>
          <cell r="J119">
            <v>0</v>
          </cell>
          <cell r="AA119">
            <v>37</v>
          </cell>
          <cell r="AE119" t="str">
            <v>Percentage of recoverables ceded under stress test:</v>
          </cell>
          <cell r="AF119">
            <v>0.4</v>
          </cell>
        </row>
        <row r="120">
          <cell r="B120">
            <v>35</v>
          </cell>
          <cell r="H120" t="str">
            <v>Total Ceded Leverage Ratio</v>
          </cell>
          <cell r="J120">
            <v>0</v>
          </cell>
          <cell r="AA120">
            <v>38</v>
          </cell>
          <cell r="AE120" t="str">
            <v>Amount of recovs ceded under stress test:</v>
          </cell>
          <cell r="AF120">
            <v>0</v>
          </cell>
          <cell r="AG120" t="str">
            <v>analysis type = standard</v>
          </cell>
        </row>
        <row r="125">
          <cell r="B125" t="str">
            <v>Company Name:</v>
          </cell>
          <cell r="F125" t="str">
            <v>XYZ Sample</v>
          </cell>
          <cell r="J125" t="str">
            <v>Currency:</v>
          </cell>
          <cell r="K125" t="str">
            <v>Euros</v>
          </cell>
          <cell r="P125" t="str">
            <v>Page 20</v>
          </cell>
        </row>
        <row r="126">
          <cell r="B126" t="str">
            <v>AMB Number:</v>
          </cell>
          <cell r="F126" t="str">
            <v>99999</v>
          </cell>
          <cell r="J126" t="str">
            <v>Denomination:</v>
          </cell>
          <cell r="K126" t="str">
            <v>(000)s</v>
          </cell>
        </row>
        <row r="127">
          <cell r="B127" t="str">
            <v>Analyst:</v>
          </cell>
          <cell r="F127" t="str">
            <v xml:space="preserve"> </v>
          </cell>
        </row>
        <row r="128">
          <cell r="B128" t="str">
            <v>analysis type = standard</v>
          </cell>
          <cell r="K128" t="str">
            <v>CREDIT RISK</v>
          </cell>
          <cell r="AC128" t="str">
            <v>Reinsurance Recoverables</v>
          </cell>
          <cell r="AL128" t="str">
            <v>Reinsurance Recoverables</v>
          </cell>
          <cell r="AR128" t="str">
            <v>Page 20 Breakout</v>
          </cell>
        </row>
        <row r="129">
          <cell r="H129">
            <v>40543</v>
          </cell>
          <cell r="AC129" t="str">
            <v>Foreign affiliates by rating</v>
          </cell>
          <cell r="AG129" t="str">
            <v>Euros</v>
          </cell>
          <cell r="AL129" t="str">
            <v>All Other Insurers by rating</v>
          </cell>
          <cell r="AP129" t="str">
            <v>Euros</v>
          </cell>
        </row>
        <row r="130">
          <cell r="K130" t="str">
            <v>Baseline</v>
          </cell>
          <cell r="L130" t="str">
            <v>Adjustment</v>
          </cell>
          <cell r="M130" t="str">
            <v>Total</v>
          </cell>
          <cell r="AC130">
            <v>40543</v>
          </cell>
          <cell r="AL130">
            <v>40543</v>
          </cell>
        </row>
        <row r="131">
          <cell r="C131" t="str">
            <v>Agents' Balances</v>
          </cell>
          <cell r="H131" t="str">
            <v>Baseline</v>
          </cell>
          <cell r="I131" t="str">
            <v>Adjustments</v>
          </cell>
          <cell r="J131" t="str">
            <v>Total</v>
          </cell>
          <cell r="K131" t="str">
            <v>Asset Risk Factor (%)</v>
          </cell>
          <cell r="L131" t="str">
            <v>to Asset Risk Factor (%)</v>
          </cell>
          <cell r="M131" t="str">
            <v>Asset Risk Factor</v>
          </cell>
          <cell r="N131" t="str">
            <v>Adjusted Required Capital</v>
          </cell>
          <cell r="O131" t="str">
            <v>Explanation of Adjustments</v>
          </cell>
          <cell r="AC131" t="str">
            <v>Rating</v>
          </cell>
          <cell r="AD131" t="str">
            <v>Baseline</v>
          </cell>
          <cell r="AE131" t="str">
            <v>Stress Test Ceded Recovs</v>
          </cell>
          <cell r="AF131" t="str">
            <v>Adjustment</v>
          </cell>
          <cell r="AG131" t="str">
            <v>Total</v>
          </cell>
          <cell r="AH131" t="str">
            <v>Asset Risk Factor</v>
          </cell>
          <cell r="AI131" t="str">
            <v>Adjusted Required Capital</v>
          </cell>
          <cell r="AL131" t="str">
            <v>Rating</v>
          </cell>
          <cell r="AM131" t="str">
            <v>Baseline</v>
          </cell>
          <cell r="AN131" t="str">
            <v>Stress Test Ceded Recovs</v>
          </cell>
          <cell r="AO131" t="str">
            <v>Adjustment</v>
          </cell>
          <cell r="AP131" t="str">
            <v>Total</v>
          </cell>
          <cell r="AQ131" t="str">
            <v>Asset Risk Factor</v>
          </cell>
          <cell r="AR131" t="str">
            <v>Adjusted Required Capital</v>
          </cell>
        </row>
        <row r="132">
          <cell r="B132">
            <v>1</v>
          </cell>
          <cell r="D132" t="str">
            <v>In Course of Collection</v>
          </cell>
          <cell r="H132">
            <v>0</v>
          </cell>
          <cell r="I132">
            <v>0</v>
          </cell>
          <cell r="J132">
            <v>0</v>
          </cell>
          <cell r="K132">
            <v>0.05</v>
          </cell>
          <cell r="L132">
            <v>0</v>
          </cell>
          <cell r="M132">
            <v>0.05</v>
          </cell>
          <cell r="N132">
            <v>0</v>
          </cell>
          <cell r="AA132">
            <v>1</v>
          </cell>
          <cell r="AC132" t="str">
            <v>A++</v>
          </cell>
          <cell r="AD132">
            <v>0</v>
          </cell>
          <cell r="AE132">
            <v>0</v>
          </cell>
          <cell r="AF132">
            <v>0</v>
          </cell>
          <cell r="AG132">
            <v>0</v>
          </cell>
          <cell r="AH132">
            <v>0.02</v>
          </cell>
          <cell r="AI132">
            <v>0</v>
          </cell>
          <cell r="AL132" t="str">
            <v>A++</v>
          </cell>
          <cell r="AM132">
            <v>0</v>
          </cell>
          <cell r="AN132">
            <v>0</v>
          </cell>
          <cell r="AO132">
            <v>0</v>
          </cell>
          <cell r="AP132">
            <v>0</v>
          </cell>
          <cell r="AQ132">
            <v>0.02</v>
          </cell>
          <cell r="AR132">
            <v>0</v>
          </cell>
        </row>
        <row r="133">
          <cell r="B133">
            <v>2</v>
          </cell>
          <cell r="E133" t="str">
            <v>Ceded Balances Payable</v>
          </cell>
          <cell r="H133">
            <v>0</v>
          </cell>
          <cell r="I133">
            <v>0</v>
          </cell>
          <cell r="J133">
            <v>0</v>
          </cell>
          <cell r="K133">
            <v>0.05</v>
          </cell>
          <cell r="L133">
            <v>0</v>
          </cell>
          <cell r="M133">
            <v>0.05</v>
          </cell>
          <cell r="N133">
            <v>0</v>
          </cell>
          <cell r="AA133">
            <v>2</v>
          </cell>
          <cell r="AC133" t="str">
            <v xml:space="preserve">A+ </v>
          </cell>
          <cell r="AD133">
            <v>0</v>
          </cell>
          <cell r="AE133">
            <v>0</v>
          </cell>
          <cell r="AF133">
            <v>0</v>
          </cell>
          <cell r="AG133">
            <v>0</v>
          </cell>
          <cell r="AH133">
            <v>0.04</v>
          </cell>
          <cell r="AI133">
            <v>0</v>
          </cell>
          <cell r="AL133" t="str">
            <v xml:space="preserve">A+ </v>
          </cell>
          <cell r="AM133">
            <v>0</v>
          </cell>
          <cell r="AN133">
            <v>0</v>
          </cell>
          <cell r="AO133">
            <v>0</v>
          </cell>
          <cell r="AP133">
            <v>0</v>
          </cell>
          <cell r="AQ133">
            <v>0.04</v>
          </cell>
          <cell r="AR133">
            <v>0</v>
          </cell>
        </row>
        <row r="134">
          <cell r="B134">
            <v>3</v>
          </cell>
          <cell r="D134" t="str">
            <v>Deferred - Not Yet Due</v>
          </cell>
          <cell r="H134">
            <v>0</v>
          </cell>
          <cell r="I134">
            <v>0</v>
          </cell>
          <cell r="J134">
            <v>0</v>
          </cell>
          <cell r="K134">
            <v>0.05</v>
          </cell>
          <cell r="L134">
            <v>0</v>
          </cell>
          <cell r="M134">
            <v>0.05</v>
          </cell>
          <cell r="N134">
            <v>0</v>
          </cell>
          <cell r="AA134">
            <v>3</v>
          </cell>
          <cell r="AC134" t="str">
            <v>A</v>
          </cell>
          <cell r="AD134">
            <v>0</v>
          </cell>
          <cell r="AE134">
            <v>0</v>
          </cell>
          <cell r="AF134">
            <v>0</v>
          </cell>
          <cell r="AG134">
            <v>0</v>
          </cell>
          <cell r="AH134">
            <v>0.06</v>
          </cell>
          <cell r="AI134">
            <v>0</v>
          </cell>
          <cell r="AL134" t="str">
            <v>A</v>
          </cell>
          <cell r="AM134">
            <v>0</v>
          </cell>
          <cell r="AN134">
            <v>0</v>
          </cell>
          <cell r="AO134">
            <v>0</v>
          </cell>
          <cell r="AP134">
            <v>0</v>
          </cell>
          <cell r="AQ134">
            <v>0.06</v>
          </cell>
          <cell r="AR134">
            <v>0</v>
          </cell>
        </row>
        <row r="135">
          <cell r="B135">
            <v>4</v>
          </cell>
          <cell r="E135" t="str">
            <v>Ceded Balances Payable</v>
          </cell>
          <cell r="H135">
            <v>0</v>
          </cell>
          <cell r="I135">
            <v>0</v>
          </cell>
          <cell r="J135">
            <v>0</v>
          </cell>
          <cell r="K135">
            <v>0.05</v>
          </cell>
          <cell r="L135">
            <v>0</v>
          </cell>
          <cell r="M135">
            <v>0.05</v>
          </cell>
          <cell r="N135">
            <v>0</v>
          </cell>
          <cell r="AA135">
            <v>4</v>
          </cell>
          <cell r="AC135" t="str">
            <v>A-</v>
          </cell>
          <cell r="AD135">
            <v>0</v>
          </cell>
          <cell r="AE135">
            <v>0</v>
          </cell>
          <cell r="AF135">
            <v>0</v>
          </cell>
          <cell r="AG135">
            <v>0</v>
          </cell>
          <cell r="AH135">
            <v>0.1</v>
          </cell>
          <cell r="AI135">
            <v>0</v>
          </cell>
          <cell r="AL135" t="str">
            <v>A-</v>
          </cell>
          <cell r="AM135">
            <v>0</v>
          </cell>
          <cell r="AN135">
            <v>0</v>
          </cell>
          <cell r="AO135">
            <v>0</v>
          </cell>
          <cell r="AP135">
            <v>0</v>
          </cell>
          <cell r="AQ135">
            <v>0.1</v>
          </cell>
          <cell r="AR135">
            <v>0</v>
          </cell>
        </row>
        <row r="136">
          <cell r="B136">
            <v>5</v>
          </cell>
          <cell r="D136" t="str">
            <v>Accrued Retros</v>
          </cell>
          <cell r="H136">
            <v>0</v>
          </cell>
          <cell r="I136">
            <v>0</v>
          </cell>
          <cell r="J136">
            <v>0</v>
          </cell>
          <cell r="K136">
            <v>0.1</v>
          </cell>
          <cell r="L136">
            <v>0</v>
          </cell>
          <cell r="M136">
            <v>0.1</v>
          </cell>
          <cell r="N136">
            <v>0</v>
          </cell>
          <cell r="AA136">
            <v>5</v>
          </cell>
          <cell r="AC136" t="str">
            <v>B++</v>
          </cell>
          <cell r="AD136">
            <v>0</v>
          </cell>
          <cell r="AE136">
            <v>0</v>
          </cell>
          <cell r="AF136">
            <v>0</v>
          </cell>
          <cell r="AG136">
            <v>0</v>
          </cell>
          <cell r="AH136">
            <v>0.15</v>
          </cell>
          <cell r="AI136">
            <v>0</v>
          </cell>
          <cell r="AL136" t="str">
            <v>B++</v>
          </cell>
          <cell r="AM136">
            <v>0</v>
          </cell>
          <cell r="AN136">
            <v>0</v>
          </cell>
          <cell r="AO136">
            <v>0</v>
          </cell>
          <cell r="AP136">
            <v>0</v>
          </cell>
          <cell r="AQ136">
            <v>0.15</v>
          </cell>
          <cell r="AR136">
            <v>0</v>
          </cell>
        </row>
        <row r="137">
          <cell r="B137">
            <v>6</v>
          </cell>
          <cell r="E137" t="str">
            <v>Collateralized Balances</v>
          </cell>
          <cell r="H137">
            <v>0</v>
          </cell>
          <cell r="I137">
            <v>0</v>
          </cell>
          <cell r="J137">
            <v>0</v>
          </cell>
          <cell r="K137">
            <v>0.1</v>
          </cell>
          <cell r="L137">
            <v>0</v>
          </cell>
          <cell r="M137">
            <v>0.1</v>
          </cell>
          <cell r="N137">
            <v>0</v>
          </cell>
          <cell r="AA137">
            <v>6</v>
          </cell>
          <cell r="AC137" t="str">
            <v xml:space="preserve">B+ </v>
          </cell>
          <cell r="AD137">
            <v>0</v>
          </cell>
          <cell r="AE137">
            <v>0</v>
          </cell>
          <cell r="AF137">
            <v>0</v>
          </cell>
          <cell r="AG137">
            <v>0</v>
          </cell>
          <cell r="AH137">
            <v>0.2</v>
          </cell>
          <cell r="AI137">
            <v>0</v>
          </cell>
          <cell r="AL137" t="str">
            <v xml:space="preserve">B+ </v>
          </cell>
          <cell r="AM137">
            <v>0</v>
          </cell>
          <cell r="AN137">
            <v>0</v>
          </cell>
          <cell r="AO137">
            <v>0</v>
          </cell>
          <cell r="AP137">
            <v>0</v>
          </cell>
          <cell r="AQ137">
            <v>0.2</v>
          </cell>
          <cell r="AR137">
            <v>0</v>
          </cell>
        </row>
        <row r="138">
          <cell r="AA138">
            <v>7</v>
          </cell>
          <cell r="AC138" t="str">
            <v>B</v>
          </cell>
          <cell r="AD138">
            <v>0</v>
          </cell>
          <cell r="AE138">
            <v>0</v>
          </cell>
          <cell r="AF138">
            <v>0</v>
          </cell>
          <cell r="AG138">
            <v>0</v>
          </cell>
          <cell r="AH138">
            <v>0.3</v>
          </cell>
          <cell r="AI138">
            <v>0</v>
          </cell>
          <cell r="AL138" t="str">
            <v>B</v>
          </cell>
          <cell r="AM138">
            <v>0</v>
          </cell>
          <cell r="AN138">
            <v>0</v>
          </cell>
          <cell r="AO138">
            <v>0</v>
          </cell>
          <cell r="AP138">
            <v>0</v>
          </cell>
          <cell r="AQ138">
            <v>0.3</v>
          </cell>
          <cell r="AR138">
            <v>0</v>
          </cell>
        </row>
        <row r="139">
          <cell r="B139">
            <v>7</v>
          </cell>
          <cell r="E139" t="str">
            <v>Gross Premium Remittance</v>
          </cell>
          <cell r="H139">
            <v>0</v>
          </cell>
          <cell r="I139">
            <v>0</v>
          </cell>
          <cell r="J139">
            <v>0</v>
          </cell>
          <cell r="K139">
            <v>0</v>
          </cell>
          <cell r="M139">
            <v>0</v>
          </cell>
          <cell r="N139">
            <v>0</v>
          </cell>
          <cell r="AA139">
            <v>8</v>
          </cell>
          <cell r="AC139" t="str">
            <v>B-</v>
          </cell>
          <cell r="AD139">
            <v>0</v>
          </cell>
          <cell r="AE139">
            <v>0</v>
          </cell>
          <cell r="AF139">
            <v>0</v>
          </cell>
          <cell r="AG139">
            <v>0</v>
          </cell>
          <cell r="AH139">
            <v>0.4</v>
          </cell>
          <cell r="AI139">
            <v>0</v>
          </cell>
          <cell r="AL139" t="str">
            <v>B-</v>
          </cell>
          <cell r="AM139">
            <v>0</v>
          </cell>
          <cell r="AN139">
            <v>0</v>
          </cell>
          <cell r="AO139">
            <v>0</v>
          </cell>
          <cell r="AP139">
            <v>0</v>
          </cell>
          <cell r="AQ139">
            <v>0.4</v>
          </cell>
          <cell r="AR139">
            <v>0</v>
          </cell>
        </row>
        <row r="140">
          <cell r="AA140">
            <v>9</v>
          </cell>
          <cell r="AC140" t="str">
            <v>&lt;= C++</v>
          </cell>
          <cell r="AD140">
            <v>0</v>
          </cell>
          <cell r="AE140">
            <v>0</v>
          </cell>
          <cell r="AF140">
            <v>0</v>
          </cell>
          <cell r="AG140">
            <v>0</v>
          </cell>
          <cell r="AH140">
            <v>1</v>
          </cell>
          <cell r="AI140">
            <v>0</v>
          </cell>
          <cell r="AL140" t="str">
            <v>&lt;= C++</v>
          </cell>
          <cell r="AM140">
            <v>0</v>
          </cell>
          <cell r="AN140">
            <v>0</v>
          </cell>
          <cell r="AO140">
            <v>0</v>
          </cell>
          <cell r="AP140">
            <v>0</v>
          </cell>
          <cell r="AQ140">
            <v>1</v>
          </cell>
          <cell r="AR140">
            <v>0</v>
          </cell>
        </row>
        <row r="141">
          <cell r="AA141">
            <v>10</v>
          </cell>
          <cell r="AC141" t="str">
            <v>Non Rated</v>
          </cell>
          <cell r="AD141">
            <v>0</v>
          </cell>
          <cell r="AE141">
            <v>0</v>
          </cell>
          <cell r="AF141">
            <v>0</v>
          </cell>
          <cell r="AG141">
            <v>0</v>
          </cell>
          <cell r="AH141">
            <v>1</v>
          </cell>
          <cell r="AI141">
            <v>0</v>
          </cell>
          <cell r="AL141" t="str">
            <v>Non Rated</v>
          </cell>
          <cell r="AM141">
            <v>0</v>
          </cell>
          <cell r="AN141">
            <v>0</v>
          </cell>
          <cell r="AO141">
            <v>0</v>
          </cell>
          <cell r="AP141">
            <v>0</v>
          </cell>
          <cell r="AQ141">
            <v>1</v>
          </cell>
          <cell r="AR141">
            <v>0</v>
          </cell>
        </row>
        <row r="142">
          <cell r="C142" t="str">
            <v>Reinsurance Recoverables (A)</v>
          </cell>
          <cell r="I142" t="str">
            <v>(Click button to go to the separate reinsurance recoverable table)</v>
          </cell>
          <cell r="AA142">
            <v>11</v>
          </cell>
          <cell r="AB142" t="str">
            <v>No Breakout Available</v>
          </cell>
          <cell r="AD142">
            <v>0</v>
          </cell>
          <cell r="AE142">
            <v>0</v>
          </cell>
          <cell r="AF142">
            <v>0</v>
          </cell>
          <cell r="AG142">
            <v>0</v>
          </cell>
          <cell r="AH142">
            <v>0.1</v>
          </cell>
          <cell r="AI142">
            <v>0</v>
          </cell>
          <cell r="AK142" t="str">
            <v>No Breakout Available</v>
          </cell>
          <cell r="AM142">
            <v>0</v>
          </cell>
          <cell r="AN142">
            <v>0</v>
          </cell>
          <cell r="AO142">
            <v>0</v>
          </cell>
          <cell r="AP142">
            <v>0</v>
          </cell>
          <cell r="AQ142">
            <v>0.1</v>
          </cell>
          <cell r="AR142">
            <v>0</v>
          </cell>
        </row>
        <row r="143">
          <cell r="B143">
            <v>8</v>
          </cell>
          <cell r="D143" t="str">
            <v>Foreign Affiliates</v>
          </cell>
          <cell r="H143">
            <v>0</v>
          </cell>
          <cell r="I143">
            <v>0</v>
          </cell>
          <cell r="J143">
            <v>0</v>
          </cell>
          <cell r="K143">
            <v>0.1</v>
          </cell>
          <cell r="L143">
            <v>0</v>
          </cell>
          <cell r="M143">
            <v>0.1</v>
          </cell>
          <cell r="N143">
            <v>0</v>
          </cell>
          <cell r="P143">
            <v>1</v>
          </cell>
          <cell r="AA143">
            <v>12</v>
          </cell>
          <cell r="AC143" t="str">
            <v>Total</v>
          </cell>
          <cell r="AD143">
            <v>0</v>
          </cell>
          <cell r="AE143">
            <v>0</v>
          </cell>
          <cell r="AF143">
            <v>0</v>
          </cell>
          <cell r="AG143">
            <v>0</v>
          </cell>
          <cell r="AH143">
            <v>0</v>
          </cell>
          <cell r="AI143">
            <v>0</v>
          </cell>
          <cell r="AL143" t="str">
            <v>Total</v>
          </cell>
          <cell r="AM143">
            <v>0</v>
          </cell>
          <cell r="AN143">
            <v>0</v>
          </cell>
          <cell r="AO143">
            <v>0</v>
          </cell>
          <cell r="AP143">
            <v>0</v>
          </cell>
          <cell r="AQ143">
            <v>0</v>
          </cell>
          <cell r="AR143">
            <v>0</v>
          </cell>
        </row>
        <row r="144">
          <cell r="B144">
            <v>9</v>
          </cell>
          <cell r="D144" t="str">
            <v>Domestic Affiliates (In Rating Group) [C]</v>
          </cell>
          <cell r="H144">
            <v>0</v>
          </cell>
          <cell r="I144">
            <v>0</v>
          </cell>
          <cell r="J144">
            <v>0</v>
          </cell>
          <cell r="K144">
            <v>0.1</v>
          </cell>
          <cell r="L144">
            <v>0</v>
          </cell>
          <cell r="M144">
            <v>0.1</v>
          </cell>
          <cell r="N144">
            <v>0</v>
          </cell>
          <cell r="P144">
            <v>1</v>
          </cell>
          <cell r="AE144">
            <v>0</v>
          </cell>
        </row>
        <row r="145">
          <cell r="B145">
            <v>10</v>
          </cell>
          <cell r="D145" t="str">
            <v>Domestic Affiliates (Not in Rating Group)</v>
          </cell>
          <cell r="H145">
            <v>0</v>
          </cell>
          <cell r="I145">
            <v>0</v>
          </cell>
          <cell r="J145">
            <v>0</v>
          </cell>
          <cell r="K145">
            <v>0.1</v>
          </cell>
          <cell r="L145">
            <v>0</v>
          </cell>
          <cell r="M145">
            <v>0.1</v>
          </cell>
          <cell r="N145">
            <v>0</v>
          </cell>
          <cell r="P145">
            <v>1</v>
          </cell>
        </row>
        <row r="146">
          <cell r="B146">
            <v>11</v>
          </cell>
          <cell r="D146" t="str">
            <v>Pools &amp; Associations</v>
          </cell>
          <cell r="H146">
            <v>0</v>
          </cell>
          <cell r="I146">
            <v>0</v>
          </cell>
          <cell r="J146">
            <v>0</v>
          </cell>
          <cell r="K146">
            <v>0.1</v>
          </cell>
          <cell r="L146">
            <v>0</v>
          </cell>
          <cell r="M146">
            <v>0.1</v>
          </cell>
          <cell r="N146">
            <v>0</v>
          </cell>
          <cell r="P146">
            <v>1</v>
          </cell>
        </row>
        <row r="147">
          <cell r="B147">
            <v>12</v>
          </cell>
          <cell r="D147" t="str">
            <v>All Other Insurers</v>
          </cell>
          <cell r="H147">
            <v>0</v>
          </cell>
          <cell r="I147">
            <v>0</v>
          </cell>
          <cell r="J147">
            <v>0</v>
          </cell>
          <cell r="K147">
            <v>0.1</v>
          </cell>
          <cell r="L147">
            <v>0</v>
          </cell>
          <cell r="M147">
            <v>0.1</v>
          </cell>
          <cell r="N147">
            <v>0</v>
          </cell>
          <cell r="P147">
            <v>1</v>
          </cell>
          <cell r="AC147" t="str">
            <v>Domestic affiliates(not in rating group) by rating</v>
          </cell>
          <cell r="AL147" t="str">
            <v>Letters of Credit &amp; Trusts on recoverables by rating</v>
          </cell>
        </row>
        <row r="148">
          <cell r="B148">
            <v>13</v>
          </cell>
          <cell r="D148" t="str">
            <v>Less: Letters of Credit, Trusts</v>
          </cell>
          <cell r="H148">
            <v>0</v>
          </cell>
          <cell r="I148">
            <v>0</v>
          </cell>
          <cell r="J148">
            <v>0</v>
          </cell>
          <cell r="K148">
            <v>9.0000000000000011E-2</v>
          </cell>
          <cell r="L148">
            <v>0</v>
          </cell>
          <cell r="M148">
            <v>9.0000000000000011E-2</v>
          </cell>
          <cell r="N148">
            <v>0</v>
          </cell>
          <cell r="P148">
            <v>1</v>
          </cell>
          <cell r="AC148">
            <v>40543</v>
          </cell>
          <cell r="AL148">
            <v>40543</v>
          </cell>
        </row>
        <row r="149">
          <cell r="B149">
            <v>14</v>
          </cell>
          <cell r="D149" t="str">
            <v>Less: Funds Held by Company</v>
          </cell>
          <cell r="H149">
            <v>0</v>
          </cell>
          <cell r="I149">
            <v>0</v>
          </cell>
          <cell r="J149">
            <v>0</v>
          </cell>
          <cell r="K149">
            <v>0.1</v>
          </cell>
          <cell r="L149">
            <v>0</v>
          </cell>
          <cell r="M149">
            <v>0.1</v>
          </cell>
          <cell r="N149">
            <v>0</v>
          </cell>
          <cell r="P149">
            <v>1</v>
          </cell>
          <cell r="AC149" t="str">
            <v>Rating</v>
          </cell>
          <cell r="AD149" t="str">
            <v>Baseline</v>
          </cell>
          <cell r="AE149" t="str">
            <v>Stress Test Ceded Recovs</v>
          </cell>
          <cell r="AF149" t="str">
            <v>Adjustment</v>
          </cell>
          <cell r="AG149" t="str">
            <v>Total</v>
          </cell>
          <cell r="AH149" t="str">
            <v>ARF</v>
          </cell>
          <cell r="AI149" t="str">
            <v>ARC</v>
          </cell>
          <cell r="AL149" t="str">
            <v>Rating</v>
          </cell>
          <cell r="AM149" t="str">
            <v>Baseline</v>
          </cell>
          <cell r="AN149" t="str">
            <v>Stress Test Ceded Recovs</v>
          </cell>
          <cell r="AO149" t="str">
            <v>Adjustment</v>
          </cell>
          <cell r="AP149" t="str">
            <v>Total</v>
          </cell>
          <cell r="AQ149" t="str">
            <v>ARF</v>
          </cell>
          <cell r="AR149" t="str">
            <v>ARC</v>
          </cell>
        </row>
        <row r="150">
          <cell r="AA150">
            <v>13</v>
          </cell>
          <cell r="AC150" t="str">
            <v>A++</v>
          </cell>
          <cell r="AD150">
            <v>0</v>
          </cell>
          <cell r="AE150">
            <v>0</v>
          </cell>
          <cell r="AF150">
            <v>0</v>
          </cell>
          <cell r="AG150">
            <v>0</v>
          </cell>
          <cell r="AH150">
            <v>0.02</v>
          </cell>
          <cell r="AI150">
            <v>0</v>
          </cell>
          <cell r="AL150" t="str">
            <v>A++</v>
          </cell>
          <cell r="AM150">
            <v>0</v>
          </cell>
          <cell r="AN150">
            <v>0</v>
          </cell>
          <cell r="AO150">
            <v>0</v>
          </cell>
          <cell r="AP150">
            <v>0</v>
          </cell>
          <cell r="AQ150">
            <v>1.8000000000000002E-2</v>
          </cell>
          <cell r="AR150">
            <v>0</v>
          </cell>
        </row>
        <row r="151">
          <cell r="B151">
            <v>15</v>
          </cell>
          <cell r="C151" t="str">
            <v>Net Reinsurance Recoverables</v>
          </cell>
          <cell r="H151">
            <v>0</v>
          </cell>
          <cell r="I151">
            <v>0</v>
          </cell>
          <cell r="J151">
            <v>0</v>
          </cell>
          <cell r="K151">
            <v>0</v>
          </cell>
          <cell r="M151">
            <v>0</v>
          </cell>
          <cell r="N151">
            <v>0</v>
          </cell>
          <cell r="O151" t="str">
            <v>= Credit Risk on recoverables</v>
          </cell>
          <cell r="AA151">
            <v>14</v>
          </cell>
          <cell r="AC151" t="str">
            <v xml:space="preserve">A+ </v>
          </cell>
          <cell r="AD151">
            <v>0</v>
          </cell>
          <cell r="AE151">
            <v>0</v>
          </cell>
          <cell r="AF151">
            <v>0</v>
          </cell>
          <cell r="AG151">
            <v>0</v>
          </cell>
          <cell r="AH151">
            <v>0.04</v>
          </cell>
          <cell r="AI151">
            <v>0</v>
          </cell>
          <cell r="AL151" t="str">
            <v xml:space="preserve">A+ </v>
          </cell>
          <cell r="AM151">
            <v>0</v>
          </cell>
          <cell r="AN151">
            <v>0</v>
          </cell>
          <cell r="AO151">
            <v>0</v>
          </cell>
          <cell r="AP151">
            <v>0</v>
          </cell>
          <cell r="AQ151">
            <v>3.6000000000000004E-2</v>
          </cell>
          <cell r="AR151">
            <v>0</v>
          </cell>
        </row>
        <row r="152">
          <cell r="AA152">
            <v>15</v>
          </cell>
          <cell r="AC152" t="str">
            <v>A</v>
          </cell>
          <cell r="AD152">
            <v>0</v>
          </cell>
          <cell r="AE152">
            <v>0</v>
          </cell>
          <cell r="AF152">
            <v>0</v>
          </cell>
          <cell r="AG152">
            <v>0</v>
          </cell>
          <cell r="AH152">
            <v>0.06</v>
          </cell>
          <cell r="AI152">
            <v>0</v>
          </cell>
          <cell r="AL152" t="str">
            <v>A</v>
          </cell>
          <cell r="AM152">
            <v>0</v>
          </cell>
          <cell r="AN152">
            <v>0</v>
          </cell>
          <cell r="AO152">
            <v>0</v>
          </cell>
          <cell r="AP152">
            <v>0</v>
          </cell>
          <cell r="AQ152">
            <v>5.3999999999999999E-2</v>
          </cell>
          <cell r="AR152">
            <v>0</v>
          </cell>
        </row>
        <row r="153">
          <cell r="B153">
            <v>16</v>
          </cell>
          <cell r="C153" t="str">
            <v>Multiply: Reins Dependence Factor (B)</v>
          </cell>
          <cell r="J153">
            <v>0</v>
          </cell>
          <cell r="K153">
            <v>0</v>
          </cell>
          <cell r="L153">
            <v>1</v>
          </cell>
          <cell r="N153">
            <v>1</v>
          </cell>
          <cell r="AA153">
            <v>16</v>
          </cell>
          <cell r="AC153" t="str">
            <v>A-</v>
          </cell>
          <cell r="AD153">
            <v>0</v>
          </cell>
          <cell r="AE153">
            <v>0</v>
          </cell>
          <cell r="AF153">
            <v>0</v>
          </cell>
          <cell r="AG153">
            <v>0</v>
          </cell>
          <cell r="AH153">
            <v>0.1</v>
          </cell>
          <cell r="AI153">
            <v>0</v>
          </cell>
          <cell r="AL153" t="str">
            <v>A-</v>
          </cell>
          <cell r="AM153">
            <v>0</v>
          </cell>
          <cell r="AN153">
            <v>0</v>
          </cell>
          <cell r="AO153">
            <v>0</v>
          </cell>
          <cell r="AP153">
            <v>0</v>
          </cell>
          <cell r="AQ153">
            <v>9.0000000000000011E-2</v>
          </cell>
          <cell r="AR153">
            <v>0</v>
          </cell>
        </row>
        <row r="154">
          <cell r="B154">
            <v>17</v>
          </cell>
          <cell r="E154" t="str">
            <v xml:space="preserve">   Adjustment to Reins Dependence Factor</v>
          </cell>
          <cell r="N154">
            <v>0</v>
          </cell>
          <cell r="AA154">
            <v>17</v>
          </cell>
          <cell r="AC154" t="str">
            <v>B++</v>
          </cell>
          <cell r="AD154">
            <v>0</v>
          </cell>
          <cell r="AE154">
            <v>0</v>
          </cell>
          <cell r="AF154">
            <v>0</v>
          </cell>
          <cell r="AG154">
            <v>0</v>
          </cell>
          <cell r="AH154">
            <v>0.15</v>
          </cell>
          <cell r="AI154">
            <v>0</v>
          </cell>
          <cell r="AL154" t="str">
            <v>B++</v>
          </cell>
          <cell r="AM154">
            <v>0</v>
          </cell>
          <cell r="AN154">
            <v>0</v>
          </cell>
          <cell r="AO154">
            <v>0</v>
          </cell>
          <cell r="AP154">
            <v>0</v>
          </cell>
          <cell r="AQ154">
            <v>0.13500000000000001</v>
          </cell>
          <cell r="AR154">
            <v>0</v>
          </cell>
        </row>
        <row r="155">
          <cell r="B155">
            <v>18</v>
          </cell>
          <cell r="D155" t="str">
            <v>Adjustment for 1% minimum dispute risk on Non Afilliated Recoverables</v>
          </cell>
          <cell r="N155">
            <v>0</v>
          </cell>
          <cell r="AA155">
            <v>18</v>
          </cell>
          <cell r="AC155" t="str">
            <v xml:space="preserve">B+ </v>
          </cell>
          <cell r="AD155">
            <v>0</v>
          </cell>
          <cell r="AE155">
            <v>0</v>
          </cell>
          <cell r="AF155">
            <v>0</v>
          </cell>
          <cell r="AG155">
            <v>0</v>
          </cell>
          <cell r="AH155">
            <v>0.2</v>
          </cell>
          <cell r="AI155">
            <v>0</v>
          </cell>
          <cell r="AL155" t="str">
            <v xml:space="preserve">B+ </v>
          </cell>
          <cell r="AM155">
            <v>0</v>
          </cell>
          <cell r="AN155">
            <v>0</v>
          </cell>
          <cell r="AO155">
            <v>0</v>
          </cell>
          <cell r="AP155">
            <v>0</v>
          </cell>
          <cell r="AQ155">
            <v>0.18000000000000002</v>
          </cell>
          <cell r="AR155">
            <v>0</v>
          </cell>
        </row>
        <row r="156">
          <cell r="B156">
            <v>19</v>
          </cell>
          <cell r="C156" t="str">
            <v>Adj. Net Reins Recoverables</v>
          </cell>
          <cell r="H156">
            <v>0</v>
          </cell>
          <cell r="I156">
            <v>0</v>
          </cell>
          <cell r="J156">
            <v>0</v>
          </cell>
          <cell r="M156">
            <v>0</v>
          </cell>
          <cell r="N156">
            <v>0</v>
          </cell>
          <cell r="O156" t="str">
            <v>= Credit Risk &amp; Dispute Risk on recoverables</v>
          </cell>
          <cell r="AA156">
            <v>19</v>
          </cell>
          <cell r="AC156" t="str">
            <v>B</v>
          </cell>
          <cell r="AD156">
            <v>0</v>
          </cell>
          <cell r="AE156">
            <v>0</v>
          </cell>
          <cell r="AF156">
            <v>0</v>
          </cell>
          <cell r="AG156">
            <v>0</v>
          </cell>
          <cell r="AH156">
            <v>0.3</v>
          </cell>
          <cell r="AI156">
            <v>0</v>
          </cell>
          <cell r="AL156" t="str">
            <v>B</v>
          </cell>
          <cell r="AM156">
            <v>0</v>
          </cell>
          <cell r="AN156">
            <v>0</v>
          </cell>
          <cell r="AO156">
            <v>0</v>
          </cell>
          <cell r="AP156">
            <v>0</v>
          </cell>
          <cell r="AQ156">
            <v>0.27</v>
          </cell>
          <cell r="AR156">
            <v>0</v>
          </cell>
        </row>
        <row r="157">
          <cell r="AA157">
            <v>20</v>
          </cell>
          <cell r="AC157" t="str">
            <v>B-</v>
          </cell>
          <cell r="AD157">
            <v>0</v>
          </cell>
          <cell r="AE157">
            <v>0</v>
          </cell>
          <cell r="AF157">
            <v>0</v>
          </cell>
          <cell r="AG157">
            <v>0</v>
          </cell>
          <cell r="AH157">
            <v>0.4</v>
          </cell>
          <cell r="AI157">
            <v>0</v>
          </cell>
          <cell r="AL157" t="str">
            <v>B-</v>
          </cell>
          <cell r="AM157">
            <v>0</v>
          </cell>
          <cell r="AN157">
            <v>0</v>
          </cell>
          <cell r="AO157">
            <v>0</v>
          </cell>
          <cell r="AP157">
            <v>0</v>
          </cell>
          <cell r="AQ157">
            <v>0.36000000000000004</v>
          </cell>
          <cell r="AR157">
            <v>0</v>
          </cell>
        </row>
        <row r="158">
          <cell r="C158" t="str">
            <v>All Other Recoverables</v>
          </cell>
          <cell r="AA158">
            <v>21</v>
          </cell>
          <cell r="AC158" t="str">
            <v>&lt;= C++</v>
          </cell>
          <cell r="AD158">
            <v>0</v>
          </cell>
          <cell r="AE158">
            <v>0</v>
          </cell>
          <cell r="AF158">
            <v>0</v>
          </cell>
          <cell r="AG158">
            <v>0</v>
          </cell>
          <cell r="AH158">
            <v>1</v>
          </cell>
          <cell r="AI158">
            <v>0</v>
          </cell>
          <cell r="AL158" t="str">
            <v>&lt;= C++</v>
          </cell>
          <cell r="AM158">
            <v>0</v>
          </cell>
          <cell r="AN158">
            <v>0</v>
          </cell>
          <cell r="AO158">
            <v>0</v>
          </cell>
          <cell r="AP158">
            <v>0</v>
          </cell>
          <cell r="AQ158">
            <v>0.9</v>
          </cell>
          <cell r="AR158">
            <v>0</v>
          </cell>
        </row>
        <row r="159">
          <cell r="B159">
            <v>20</v>
          </cell>
          <cell r="D159" t="str">
            <v>Funds Held by Reinsured Cos.</v>
          </cell>
          <cell r="H159">
            <v>0</v>
          </cell>
          <cell r="I159">
            <v>0</v>
          </cell>
          <cell r="J159">
            <v>0</v>
          </cell>
          <cell r="K159">
            <v>0.05</v>
          </cell>
          <cell r="L159">
            <v>0</v>
          </cell>
          <cell r="M159">
            <v>0.05</v>
          </cell>
          <cell r="N159">
            <v>0</v>
          </cell>
          <cell r="AA159">
            <v>22</v>
          </cell>
          <cell r="AC159" t="str">
            <v>Non Rated</v>
          </cell>
          <cell r="AD159">
            <v>0</v>
          </cell>
          <cell r="AE159">
            <v>0</v>
          </cell>
          <cell r="AF159">
            <v>0</v>
          </cell>
          <cell r="AG159">
            <v>0</v>
          </cell>
          <cell r="AH159">
            <v>1</v>
          </cell>
          <cell r="AI159">
            <v>0</v>
          </cell>
          <cell r="AL159" t="str">
            <v>Non Rated</v>
          </cell>
          <cell r="AM159">
            <v>0</v>
          </cell>
          <cell r="AN159">
            <v>0</v>
          </cell>
          <cell r="AO159">
            <v>0</v>
          </cell>
          <cell r="AP159">
            <v>0</v>
          </cell>
          <cell r="AQ159">
            <v>0.9</v>
          </cell>
          <cell r="AR159">
            <v>0</v>
          </cell>
        </row>
        <row r="160">
          <cell r="B160">
            <v>21</v>
          </cell>
          <cell r="D160" t="str">
            <v>Bills Recoverable</v>
          </cell>
          <cell r="H160">
            <v>0</v>
          </cell>
          <cell r="I160">
            <v>0</v>
          </cell>
          <cell r="J160">
            <v>0</v>
          </cell>
          <cell r="K160">
            <v>0.05</v>
          </cell>
          <cell r="L160">
            <v>0</v>
          </cell>
          <cell r="M160">
            <v>0.05</v>
          </cell>
          <cell r="N160">
            <v>0</v>
          </cell>
          <cell r="AA160">
            <v>23</v>
          </cell>
          <cell r="AB160" t="str">
            <v>No Breakout Available</v>
          </cell>
          <cell r="AD160">
            <v>0</v>
          </cell>
          <cell r="AE160">
            <v>0</v>
          </cell>
          <cell r="AF160">
            <v>0</v>
          </cell>
          <cell r="AG160">
            <v>0</v>
          </cell>
          <cell r="AH160">
            <v>0.1</v>
          </cell>
          <cell r="AI160">
            <v>0</v>
          </cell>
          <cell r="AK160" t="str">
            <v>No Breakout Available</v>
          </cell>
          <cell r="AM160">
            <v>0</v>
          </cell>
          <cell r="AN160">
            <v>0</v>
          </cell>
          <cell r="AO160">
            <v>0</v>
          </cell>
          <cell r="AP160">
            <v>0</v>
          </cell>
          <cell r="AQ160">
            <v>9.0000000000000011E-2</v>
          </cell>
          <cell r="AR160">
            <v>0</v>
          </cell>
        </row>
        <row r="161">
          <cell r="B161">
            <v>22</v>
          </cell>
          <cell r="D161" t="str">
            <v>Income Tax Recoverables</v>
          </cell>
          <cell r="H161">
            <v>0</v>
          </cell>
          <cell r="I161">
            <v>0</v>
          </cell>
          <cell r="J161">
            <v>0</v>
          </cell>
          <cell r="K161">
            <v>0.05</v>
          </cell>
          <cell r="L161">
            <v>0</v>
          </cell>
          <cell r="M161">
            <v>0.05</v>
          </cell>
          <cell r="N161">
            <v>0</v>
          </cell>
          <cell r="AA161">
            <v>24</v>
          </cell>
          <cell r="AC161" t="str">
            <v>Total</v>
          </cell>
          <cell r="AD161">
            <v>0</v>
          </cell>
          <cell r="AE161">
            <v>0</v>
          </cell>
          <cell r="AF161">
            <v>0</v>
          </cell>
          <cell r="AG161">
            <v>0</v>
          </cell>
          <cell r="AH161">
            <v>0</v>
          </cell>
          <cell r="AI161">
            <v>0</v>
          </cell>
          <cell r="AL161" t="str">
            <v>Total</v>
          </cell>
          <cell r="AM161">
            <v>0</v>
          </cell>
          <cell r="AN161">
            <v>0</v>
          </cell>
          <cell r="AO161">
            <v>0</v>
          </cell>
          <cell r="AP161">
            <v>0</v>
          </cell>
          <cell r="AQ161">
            <v>0</v>
          </cell>
          <cell r="AR161">
            <v>0</v>
          </cell>
        </row>
        <row r="162">
          <cell r="B162">
            <v>23</v>
          </cell>
          <cell r="D162" t="str">
            <v>Accrued Investment Income</v>
          </cell>
          <cell r="H162">
            <v>0</v>
          </cell>
          <cell r="I162">
            <v>0</v>
          </cell>
          <cell r="J162">
            <v>0</v>
          </cell>
          <cell r="K162">
            <v>2.5000000000000001E-2</v>
          </cell>
          <cell r="L162">
            <v>0</v>
          </cell>
          <cell r="M162">
            <v>2.5000000000000001E-2</v>
          </cell>
          <cell r="N162">
            <v>0</v>
          </cell>
        </row>
        <row r="163">
          <cell r="B163">
            <v>24</v>
          </cell>
          <cell r="D163" t="str">
            <v>Receivable from Affiliates</v>
          </cell>
          <cell r="H163">
            <v>0</v>
          </cell>
          <cell r="I163">
            <v>0</v>
          </cell>
          <cell r="J163">
            <v>0</v>
          </cell>
          <cell r="K163">
            <v>0.05</v>
          </cell>
          <cell r="L163">
            <v>0</v>
          </cell>
          <cell r="M163">
            <v>0.05</v>
          </cell>
          <cell r="N163">
            <v>0</v>
          </cell>
        </row>
        <row r="164">
          <cell r="B164">
            <v>25</v>
          </cell>
          <cell r="D164" t="str">
            <v>Equity in Pools/Assoc.</v>
          </cell>
          <cell r="H164">
            <v>0</v>
          </cell>
          <cell r="I164">
            <v>0</v>
          </cell>
          <cell r="J164">
            <v>0</v>
          </cell>
          <cell r="K164">
            <v>0.05</v>
          </cell>
          <cell r="L164">
            <v>0</v>
          </cell>
          <cell r="M164">
            <v>0.05</v>
          </cell>
          <cell r="N164">
            <v>0</v>
          </cell>
          <cell r="AC164" t="str">
            <v>Pools &amp; Associations by rating</v>
          </cell>
          <cell r="AL164" t="str">
            <v>Recoverables held internally; by rating of the ins. co. whose funds are being held</v>
          </cell>
        </row>
        <row r="165">
          <cell r="B165">
            <v>26</v>
          </cell>
          <cell r="D165" t="str">
            <v>Uninsured A &amp; H Plans</v>
          </cell>
          <cell r="H165">
            <v>0</v>
          </cell>
          <cell r="I165">
            <v>0</v>
          </cell>
          <cell r="J165">
            <v>0</v>
          </cell>
          <cell r="K165">
            <v>0.05</v>
          </cell>
          <cell r="L165">
            <v>0</v>
          </cell>
          <cell r="M165">
            <v>0.05</v>
          </cell>
          <cell r="N165">
            <v>0</v>
          </cell>
          <cell r="AC165">
            <v>40543</v>
          </cell>
          <cell r="AL165">
            <v>40543</v>
          </cell>
        </row>
        <row r="166">
          <cell r="B166">
            <v>27</v>
          </cell>
          <cell r="D166" t="str">
            <v>Others</v>
          </cell>
          <cell r="H166">
            <v>0</v>
          </cell>
          <cell r="I166">
            <v>0</v>
          </cell>
          <cell r="J166">
            <v>0</v>
          </cell>
          <cell r="K166">
            <v>0.05</v>
          </cell>
          <cell r="L166">
            <v>0</v>
          </cell>
          <cell r="M166">
            <v>0.05</v>
          </cell>
          <cell r="N166">
            <v>0</v>
          </cell>
          <cell r="AC166" t="str">
            <v>Rating</v>
          </cell>
          <cell r="AD166" t="str">
            <v>Baseline</v>
          </cell>
          <cell r="AE166" t="str">
            <v>Stress Test Ceded Recovs</v>
          </cell>
          <cell r="AF166" t="str">
            <v>Adjustment</v>
          </cell>
          <cell r="AG166" t="str">
            <v>Total</v>
          </cell>
          <cell r="AH166" t="str">
            <v>ARF</v>
          </cell>
          <cell r="AI166" t="str">
            <v>ARC</v>
          </cell>
          <cell r="AL166" t="str">
            <v>Rating</v>
          </cell>
          <cell r="AM166" t="str">
            <v>Baseline</v>
          </cell>
          <cell r="AN166" t="str">
            <v>Stress Test Ceded Recovs</v>
          </cell>
          <cell r="AO166" t="str">
            <v>Adjustment</v>
          </cell>
          <cell r="AP166" t="str">
            <v>Total</v>
          </cell>
          <cell r="AQ166" t="str">
            <v>ARF</v>
          </cell>
          <cell r="AR166" t="str">
            <v>ARC</v>
          </cell>
        </row>
        <row r="167">
          <cell r="B167">
            <v>28</v>
          </cell>
          <cell r="E167" t="str">
            <v>Other Receivables</v>
          </cell>
          <cell r="H167">
            <v>0</v>
          </cell>
          <cell r="I167">
            <v>0</v>
          </cell>
          <cell r="J167">
            <v>0</v>
          </cell>
          <cell r="K167">
            <v>0</v>
          </cell>
          <cell r="M167">
            <v>0</v>
          </cell>
          <cell r="N167">
            <v>0</v>
          </cell>
          <cell r="AA167">
            <v>25</v>
          </cell>
          <cell r="AC167" t="str">
            <v>A++</v>
          </cell>
          <cell r="AD167">
            <v>0</v>
          </cell>
          <cell r="AE167">
            <v>0</v>
          </cell>
          <cell r="AF167">
            <v>0</v>
          </cell>
          <cell r="AG167">
            <v>0</v>
          </cell>
          <cell r="AH167">
            <v>0.02</v>
          </cell>
          <cell r="AI167">
            <v>0</v>
          </cell>
          <cell r="AL167" t="str">
            <v>A++</v>
          </cell>
          <cell r="AM167">
            <v>0</v>
          </cell>
          <cell r="AN167">
            <v>0</v>
          </cell>
          <cell r="AO167">
            <v>0</v>
          </cell>
          <cell r="AP167">
            <v>0</v>
          </cell>
          <cell r="AQ167">
            <v>0.02</v>
          </cell>
          <cell r="AR167">
            <v>0</v>
          </cell>
        </row>
        <row r="168">
          <cell r="J168" t="str">
            <v xml:space="preserve"> </v>
          </cell>
          <cell r="AA168">
            <v>26</v>
          </cell>
          <cell r="AC168" t="str">
            <v xml:space="preserve">A+ </v>
          </cell>
          <cell r="AD168">
            <v>0</v>
          </cell>
          <cell r="AE168">
            <v>0</v>
          </cell>
          <cell r="AF168">
            <v>0</v>
          </cell>
          <cell r="AG168">
            <v>0</v>
          </cell>
          <cell r="AH168">
            <v>0.04</v>
          </cell>
          <cell r="AI168">
            <v>0</v>
          </cell>
          <cell r="AL168" t="str">
            <v xml:space="preserve">A+ </v>
          </cell>
          <cell r="AM168">
            <v>0</v>
          </cell>
          <cell r="AN168">
            <v>0</v>
          </cell>
          <cell r="AO168">
            <v>0</v>
          </cell>
          <cell r="AP168">
            <v>0</v>
          </cell>
          <cell r="AQ168">
            <v>0.04</v>
          </cell>
          <cell r="AR168">
            <v>0</v>
          </cell>
        </row>
        <row r="169">
          <cell r="B169">
            <v>29</v>
          </cell>
          <cell r="C169" t="str">
            <v>Company Totals (Credit Risk)</v>
          </cell>
          <cell r="H169">
            <v>0</v>
          </cell>
          <cell r="I169">
            <v>0</v>
          </cell>
          <cell r="J169">
            <v>0</v>
          </cell>
          <cell r="K169">
            <v>0</v>
          </cell>
          <cell r="N169">
            <v>0</v>
          </cell>
          <cell r="O169" t="str">
            <v xml:space="preserve"> =(B4)</v>
          </cell>
          <cell r="AA169">
            <v>27</v>
          </cell>
          <cell r="AC169" t="str">
            <v>A</v>
          </cell>
          <cell r="AD169">
            <v>0</v>
          </cell>
          <cell r="AE169">
            <v>0</v>
          </cell>
          <cell r="AF169">
            <v>0</v>
          </cell>
          <cell r="AG169">
            <v>0</v>
          </cell>
          <cell r="AH169">
            <v>0.06</v>
          </cell>
          <cell r="AI169">
            <v>0</v>
          </cell>
          <cell r="AL169" t="str">
            <v>A</v>
          </cell>
          <cell r="AM169">
            <v>0</v>
          </cell>
          <cell r="AN169">
            <v>0</v>
          </cell>
          <cell r="AO169">
            <v>0</v>
          </cell>
          <cell r="AP169">
            <v>0</v>
          </cell>
          <cell r="AQ169">
            <v>0.06</v>
          </cell>
          <cell r="AR169">
            <v>0</v>
          </cell>
        </row>
        <row r="170">
          <cell r="B170">
            <v>30</v>
          </cell>
          <cell r="C170" t="str">
            <v>Company Totals (Investment Risk)</v>
          </cell>
          <cell r="J170">
            <v>0</v>
          </cell>
          <cell r="K170">
            <v>0</v>
          </cell>
          <cell r="N170">
            <v>0</v>
          </cell>
          <cell r="AA170">
            <v>28</v>
          </cell>
          <cell r="AC170" t="str">
            <v>A-</v>
          </cell>
          <cell r="AD170">
            <v>0</v>
          </cell>
          <cell r="AE170">
            <v>0</v>
          </cell>
          <cell r="AF170">
            <v>0</v>
          </cell>
          <cell r="AG170">
            <v>0</v>
          </cell>
          <cell r="AH170">
            <v>0.1</v>
          </cell>
          <cell r="AI170">
            <v>0</v>
          </cell>
          <cell r="AL170" t="str">
            <v>A-</v>
          </cell>
          <cell r="AM170">
            <v>0</v>
          </cell>
          <cell r="AN170">
            <v>0</v>
          </cell>
          <cell r="AO170">
            <v>0</v>
          </cell>
          <cell r="AP170">
            <v>0</v>
          </cell>
          <cell r="AQ170">
            <v>0.1</v>
          </cell>
          <cell r="AR170">
            <v>0</v>
          </cell>
        </row>
        <row r="171">
          <cell r="B171">
            <v>31</v>
          </cell>
          <cell r="C171" t="str">
            <v>Company Totals (Asset Risk)</v>
          </cell>
          <cell r="J171">
            <v>0</v>
          </cell>
          <cell r="K171">
            <v>0</v>
          </cell>
          <cell r="N171">
            <v>0</v>
          </cell>
          <cell r="AA171">
            <v>29</v>
          </cell>
          <cell r="AC171" t="str">
            <v>B++</v>
          </cell>
          <cell r="AD171">
            <v>0</v>
          </cell>
          <cell r="AE171">
            <v>0</v>
          </cell>
          <cell r="AF171">
            <v>0</v>
          </cell>
          <cell r="AG171">
            <v>0</v>
          </cell>
          <cell r="AH171">
            <v>0.15</v>
          </cell>
          <cell r="AI171">
            <v>0</v>
          </cell>
          <cell r="AL171" t="str">
            <v>B++</v>
          </cell>
          <cell r="AM171">
            <v>0</v>
          </cell>
          <cell r="AN171">
            <v>0</v>
          </cell>
          <cell r="AO171">
            <v>0</v>
          </cell>
          <cell r="AP171">
            <v>0</v>
          </cell>
          <cell r="AQ171">
            <v>0.15</v>
          </cell>
          <cell r="AR171">
            <v>0</v>
          </cell>
        </row>
        <row r="172">
          <cell r="C172" t="str">
            <v>Notes:</v>
          </cell>
          <cell r="AA172">
            <v>30</v>
          </cell>
          <cell r="AC172" t="str">
            <v xml:space="preserve">B+ </v>
          </cell>
          <cell r="AD172">
            <v>0</v>
          </cell>
          <cell r="AE172">
            <v>0</v>
          </cell>
          <cell r="AF172">
            <v>0</v>
          </cell>
          <cell r="AG172">
            <v>0</v>
          </cell>
          <cell r="AH172">
            <v>0.2</v>
          </cell>
          <cell r="AI172">
            <v>0</v>
          </cell>
          <cell r="AL172" t="str">
            <v xml:space="preserve">B+ </v>
          </cell>
          <cell r="AM172">
            <v>0</v>
          </cell>
          <cell r="AN172">
            <v>0</v>
          </cell>
          <cell r="AO172">
            <v>0</v>
          </cell>
          <cell r="AP172">
            <v>0</v>
          </cell>
          <cell r="AQ172">
            <v>0.2</v>
          </cell>
          <cell r="AR172">
            <v>0</v>
          </cell>
        </row>
        <row r="173">
          <cell r="C173" t="str">
            <v>(A) - Includes ceded paid, unpaid, IBNR, and unearned premium recoverables.</v>
          </cell>
          <cell r="AA173">
            <v>31</v>
          </cell>
          <cell r="AC173" t="str">
            <v>B</v>
          </cell>
          <cell r="AD173">
            <v>0</v>
          </cell>
          <cell r="AE173">
            <v>0</v>
          </cell>
          <cell r="AF173">
            <v>0</v>
          </cell>
          <cell r="AG173">
            <v>0</v>
          </cell>
          <cell r="AH173">
            <v>0.3</v>
          </cell>
          <cell r="AI173">
            <v>0</v>
          </cell>
          <cell r="AL173" t="str">
            <v>B</v>
          </cell>
          <cell r="AM173">
            <v>0</v>
          </cell>
          <cell r="AN173">
            <v>0</v>
          </cell>
          <cell r="AO173">
            <v>0</v>
          </cell>
          <cell r="AP173">
            <v>0</v>
          </cell>
          <cell r="AQ173">
            <v>0.3</v>
          </cell>
          <cell r="AR173">
            <v>0</v>
          </cell>
        </row>
        <row r="174">
          <cell r="C174" t="str">
            <v>(B) - Excessive reinsurance dependence:</v>
          </cell>
          <cell r="AA174">
            <v>32</v>
          </cell>
          <cell r="AC174" t="str">
            <v>B-</v>
          </cell>
          <cell r="AD174">
            <v>0</v>
          </cell>
          <cell r="AE174">
            <v>0</v>
          </cell>
          <cell r="AF174">
            <v>0</v>
          </cell>
          <cell r="AG174">
            <v>0</v>
          </cell>
          <cell r="AH174">
            <v>0.4</v>
          </cell>
          <cell r="AI174">
            <v>0</v>
          </cell>
          <cell r="AL174" t="str">
            <v>B-</v>
          </cell>
          <cell r="AM174">
            <v>0</v>
          </cell>
          <cell r="AN174">
            <v>0</v>
          </cell>
          <cell r="AO174">
            <v>0</v>
          </cell>
          <cell r="AP174">
            <v>0</v>
          </cell>
          <cell r="AQ174">
            <v>0.4</v>
          </cell>
          <cell r="AR174">
            <v>0</v>
          </cell>
        </row>
        <row r="175">
          <cell r="C175" t="str">
            <v xml:space="preserve">[C] -  To be used for non-consolidated statements or consolidated statements reporting domestic companies(affiliates), not included in the consolidated statement. </v>
          </cell>
          <cell r="AA175">
            <v>33</v>
          </cell>
          <cell r="AC175" t="str">
            <v>&lt;= C++</v>
          </cell>
          <cell r="AD175">
            <v>0</v>
          </cell>
          <cell r="AE175">
            <v>0</v>
          </cell>
          <cell r="AF175">
            <v>0</v>
          </cell>
          <cell r="AG175">
            <v>0</v>
          </cell>
          <cell r="AH175">
            <v>1</v>
          </cell>
          <cell r="AI175">
            <v>0</v>
          </cell>
          <cell r="AL175" t="str">
            <v>&lt;= C++</v>
          </cell>
          <cell r="AM175">
            <v>0</v>
          </cell>
          <cell r="AN175">
            <v>0</v>
          </cell>
          <cell r="AO175">
            <v>0</v>
          </cell>
          <cell r="AP175">
            <v>0</v>
          </cell>
          <cell r="AQ175">
            <v>1</v>
          </cell>
          <cell r="AR175">
            <v>0</v>
          </cell>
        </row>
        <row r="176">
          <cell r="J176" t="str">
            <v>Non-Aff. Reins</v>
          </cell>
          <cell r="AA176">
            <v>34</v>
          </cell>
          <cell r="AC176" t="str">
            <v>Non Rated</v>
          </cell>
          <cell r="AD176">
            <v>0</v>
          </cell>
          <cell r="AE176">
            <v>0</v>
          </cell>
          <cell r="AF176">
            <v>0</v>
          </cell>
          <cell r="AG176">
            <v>0</v>
          </cell>
          <cell r="AH176">
            <v>1</v>
          </cell>
          <cell r="AI176">
            <v>0</v>
          </cell>
          <cell r="AL176" t="str">
            <v>Non Rated</v>
          </cell>
          <cell r="AM176">
            <v>0</v>
          </cell>
          <cell r="AN176">
            <v>0</v>
          </cell>
          <cell r="AO176">
            <v>0</v>
          </cell>
          <cell r="AP176">
            <v>0</v>
          </cell>
          <cell r="AQ176">
            <v>1</v>
          </cell>
          <cell r="AR176">
            <v>0</v>
          </cell>
        </row>
        <row r="177">
          <cell r="J177" t="str">
            <v>Recov./PHS</v>
          </cell>
          <cell r="AA177">
            <v>35</v>
          </cell>
          <cell r="AB177" t="str">
            <v>No Breakout Available</v>
          </cell>
          <cell r="AD177">
            <v>0</v>
          </cell>
          <cell r="AE177">
            <v>0</v>
          </cell>
          <cell r="AF177">
            <v>0</v>
          </cell>
          <cell r="AG177">
            <v>0</v>
          </cell>
          <cell r="AH177">
            <v>0.1</v>
          </cell>
          <cell r="AI177">
            <v>0</v>
          </cell>
          <cell r="AK177" t="str">
            <v>No Breakout Available</v>
          </cell>
          <cell r="AM177">
            <v>0</v>
          </cell>
          <cell r="AN177">
            <v>0</v>
          </cell>
          <cell r="AO177">
            <v>0</v>
          </cell>
          <cell r="AP177">
            <v>0</v>
          </cell>
          <cell r="AQ177">
            <v>0.1</v>
          </cell>
          <cell r="AR177">
            <v>0</v>
          </cell>
        </row>
        <row r="178">
          <cell r="B178">
            <v>32</v>
          </cell>
          <cell r="I178" t="str">
            <v>Company</v>
          </cell>
          <cell r="J178">
            <v>0</v>
          </cell>
          <cell r="AA178">
            <v>36</v>
          </cell>
          <cell r="AC178" t="str">
            <v>Total</v>
          </cell>
          <cell r="AD178">
            <v>0</v>
          </cell>
          <cell r="AE178">
            <v>0</v>
          </cell>
          <cell r="AF178">
            <v>0</v>
          </cell>
          <cell r="AG178">
            <v>0</v>
          </cell>
          <cell r="AH178">
            <v>0</v>
          </cell>
          <cell r="AI178">
            <v>0</v>
          </cell>
          <cell r="AL178" t="str">
            <v>Total</v>
          </cell>
          <cell r="AM178">
            <v>0</v>
          </cell>
          <cell r="AN178">
            <v>0</v>
          </cell>
          <cell r="AO178">
            <v>0</v>
          </cell>
          <cell r="AP178">
            <v>0</v>
          </cell>
          <cell r="AQ178">
            <v>0</v>
          </cell>
          <cell r="AR178">
            <v>0</v>
          </cell>
        </row>
        <row r="179">
          <cell r="B179">
            <v>33</v>
          </cell>
          <cell r="I179" t="str">
            <v>Industry</v>
          </cell>
          <cell r="J179">
            <v>0</v>
          </cell>
        </row>
        <row r="180">
          <cell r="B180">
            <v>34</v>
          </cell>
          <cell r="I180" t="str">
            <v>Excess</v>
          </cell>
          <cell r="J180">
            <v>0</v>
          </cell>
          <cell r="AA180">
            <v>37</v>
          </cell>
          <cell r="AE180" t="str">
            <v>Percentage of recoverables ceded under stress test:</v>
          </cell>
          <cell r="AF180">
            <v>0.4</v>
          </cell>
        </row>
        <row r="181">
          <cell r="B181">
            <v>35</v>
          </cell>
          <cell r="H181" t="str">
            <v>Total Ceded Leverage Ratio</v>
          </cell>
          <cell r="J181">
            <v>0</v>
          </cell>
          <cell r="AA181">
            <v>38</v>
          </cell>
          <cell r="AE181" t="str">
            <v>Amount of recovs ceded under stress test:</v>
          </cell>
          <cell r="AF181">
            <v>0</v>
          </cell>
          <cell r="AG181" t="str">
            <v>analysis type = standard</v>
          </cell>
        </row>
        <row r="186">
          <cell r="B186" t="str">
            <v>Company Name:</v>
          </cell>
          <cell r="F186" t="str">
            <v>XYZ Sample</v>
          </cell>
          <cell r="J186" t="str">
            <v>Currency:</v>
          </cell>
          <cell r="K186" t="str">
            <v>Euros</v>
          </cell>
          <cell r="P186" t="str">
            <v>Page 28</v>
          </cell>
        </row>
        <row r="187">
          <cell r="B187" t="str">
            <v>AMB Number:</v>
          </cell>
          <cell r="F187" t="str">
            <v>99999</v>
          </cell>
          <cell r="J187" t="str">
            <v>Denomination:</v>
          </cell>
          <cell r="K187" t="str">
            <v>(000)s</v>
          </cell>
        </row>
        <row r="188">
          <cell r="B188" t="str">
            <v>Analyst:</v>
          </cell>
          <cell r="F188" t="str">
            <v xml:space="preserve"> </v>
          </cell>
        </row>
        <row r="189">
          <cell r="B189" t="str">
            <v>analysis type = standard</v>
          </cell>
          <cell r="K189" t="str">
            <v>CREDIT RISK</v>
          </cell>
          <cell r="AC189" t="str">
            <v>Reinsurance Recoverables</v>
          </cell>
          <cell r="AL189" t="str">
            <v>Reinsurance Recoverables</v>
          </cell>
          <cell r="AR189" t="str">
            <v>Page 28 Breakout</v>
          </cell>
        </row>
        <row r="190">
          <cell r="H190">
            <v>40908</v>
          </cell>
          <cell r="AC190" t="str">
            <v>Foreign affiliates by rating</v>
          </cell>
          <cell r="AG190" t="str">
            <v>Euros</v>
          </cell>
          <cell r="AL190" t="str">
            <v>All Other Insurers by rating</v>
          </cell>
          <cell r="AP190" t="str">
            <v>Euros</v>
          </cell>
        </row>
        <row r="191">
          <cell r="K191" t="str">
            <v>Baseline</v>
          </cell>
          <cell r="L191" t="str">
            <v>Adjustment</v>
          </cell>
          <cell r="M191" t="str">
            <v>Total</v>
          </cell>
          <cell r="AC191">
            <v>40908</v>
          </cell>
          <cell r="AL191">
            <v>40908</v>
          </cell>
        </row>
        <row r="192">
          <cell r="C192" t="str">
            <v>Agents' Balances</v>
          </cell>
          <cell r="H192" t="str">
            <v>Baseline</v>
          </cell>
          <cell r="I192" t="str">
            <v>Adjustments</v>
          </cell>
          <cell r="J192" t="str">
            <v>Total</v>
          </cell>
          <cell r="K192" t="str">
            <v>Asset Risk Factor (%)</v>
          </cell>
          <cell r="L192" t="str">
            <v>to Asset Risk Factor (%)</v>
          </cell>
          <cell r="M192" t="str">
            <v>Asset Risk Factor</v>
          </cell>
          <cell r="N192" t="str">
            <v>Adjusted Required Capital</v>
          </cell>
          <cell r="O192" t="str">
            <v>Explanation of Adjustments</v>
          </cell>
          <cell r="AC192" t="str">
            <v>Rating</v>
          </cell>
          <cell r="AD192" t="str">
            <v>Baseline</v>
          </cell>
          <cell r="AE192" t="str">
            <v>Stress Test Ceded Recovs</v>
          </cell>
          <cell r="AF192" t="str">
            <v>Adjustment</v>
          </cell>
          <cell r="AG192" t="str">
            <v>Total</v>
          </cell>
          <cell r="AH192" t="str">
            <v>Asset Risk Factor</v>
          </cell>
          <cell r="AI192" t="str">
            <v>Adjusted Required Capital</v>
          </cell>
          <cell r="AL192" t="str">
            <v>Rating</v>
          </cell>
          <cell r="AM192" t="str">
            <v>Baseline</v>
          </cell>
          <cell r="AN192" t="str">
            <v>Stress Test Ceded Recovs</v>
          </cell>
          <cell r="AO192" t="str">
            <v>Adjustment</v>
          </cell>
          <cell r="AP192" t="str">
            <v>Total</v>
          </cell>
          <cell r="AQ192" t="str">
            <v>Asset Risk Factor</v>
          </cell>
          <cell r="AR192" t="str">
            <v>Adjusted Required Capital</v>
          </cell>
        </row>
        <row r="193">
          <cell r="B193">
            <v>1</v>
          </cell>
          <cell r="D193" t="str">
            <v>In Course of Collection</v>
          </cell>
          <cell r="H193">
            <v>0</v>
          </cell>
          <cell r="I193">
            <v>0</v>
          </cell>
          <cell r="J193">
            <v>0</v>
          </cell>
          <cell r="K193">
            <v>0.05</v>
          </cell>
          <cell r="L193">
            <v>0</v>
          </cell>
          <cell r="M193">
            <v>0.05</v>
          </cell>
          <cell r="N193">
            <v>0</v>
          </cell>
          <cell r="AA193">
            <v>1</v>
          </cell>
          <cell r="AC193" t="str">
            <v>A++</v>
          </cell>
          <cell r="AD193">
            <v>0</v>
          </cell>
          <cell r="AE193">
            <v>0</v>
          </cell>
          <cell r="AF193">
            <v>0</v>
          </cell>
          <cell r="AG193">
            <v>0</v>
          </cell>
          <cell r="AH193">
            <v>0.02</v>
          </cell>
          <cell r="AI193">
            <v>0</v>
          </cell>
          <cell r="AL193" t="str">
            <v>A++</v>
          </cell>
          <cell r="AM193">
            <v>0</v>
          </cell>
          <cell r="AN193">
            <v>0</v>
          </cell>
          <cell r="AO193">
            <v>0</v>
          </cell>
          <cell r="AP193">
            <v>0</v>
          </cell>
          <cell r="AQ193">
            <v>0.02</v>
          </cell>
          <cell r="AR193">
            <v>0</v>
          </cell>
        </row>
        <row r="194">
          <cell r="B194">
            <v>2</v>
          </cell>
          <cell r="E194" t="str">
            <v>Ceded Balances Payable</v>
          </cell>
          <cell r="H194">
            <v>0</v>
          </cell>
          <cell r="I194">
            <v>0</v>
          </cell>
          <cell r="J194">
            <v>0</v>
          </cell>
          <cell r="K194">
            <v>0.05</v>
          </cell>
          <cell r="L194">
            <v>0</v>
          </cell>
          <cell r="M194">
            <v>0.05</v>
          </cell>
          <cell r="N194">
            <v>0</v>
          </cell>
          <cell r="AA194">
            <v>2</v>
          </cell>
          <cell r="AC194" t="str">
            <v xml:space="preserve">A+ </v>
          </cell>
          <cell r="AD194">
            <v>0</v>
          </cell>
          <cell r="AE194">
            <v>0</v>
          </cell>
          <cell r="AF194">
            <v>0</v>
          </cell>
          <cell r="AG194">
            <v>0</v>
          </cell>
          <cell r="AH194">
            <v>0.04</v>
          </cell>
          <cell r="AI194">
            <v>0</v>
          </cell>
          <cell r="AL194" t="str">
            <v xml:space="preserve">A+ </v>
          </cell>
          <cell r="AM194">
            <v>0</v>
          </cell>
          <cell r="AN194">
            <v>0</v>
          </cell>
          <cell r="AO194">
            <v>0</v>
          </cell>
          <cell r="AP194">
            <v>0</v>
          </cell>
          <cell r="AQ194">
            <v>0.04</v>
          </cell>
          <cell r="AR194">
            <v>0</v>
          </cell>
        </row>
        <row r="195">
          <cell r="B195">
            <v>3</v>
          </cell>
          <cell r="D195" t="str">
            <v>Deferred - Not Yet Due</v>
          </cell>
          <cell r="H195">
            <v>0</v>
          </cell>
          <cell r="I195">
            <v>0</v>
          </cell>
          <cell r="J195">
            <v>0</v>
          </cell>
          <cell r="K195">
            <v>0.05</v>
          </cell>
          <cell r="L195">
            <v>0</v>
          </cell>
          <cell r="M195">
            <v>0.05</v>
          </cell>
          <cell r="N195">
            <v>0</v>
          </cell>
          <cell r="AA195">
            <v>3</v>
          </cell>
          <cell r="AC195" t="str">
            <v>A</v>
          </cell>
          <cell r="AD195">
            <v>0</v>
          </cell>
          <cell r="AE195">
            <v>0</v>
          </cell>
          <cell r="AF195">
            <v>0</v>
          </cell>
          <cell r="AG195">
            <v>0</v>
          </cell>
          <cell r="AH195">
            <v>0.06</v>
          </cell>
          <cell r="AI195">
            <v>0</v>
          </cell>
          <cell r="AL195" t="str">
            <v>A</v>
          </cell>
          <cell r="AM195">
            <v>0</v>
          </cell>
          <cell r="AN195">
            <v>0</v>
          </cell>
          <cell r="AO195">
            <v>0</v>
          </cell>
          <cell r="AP195">
            <v>0</v>
          </cell>
          <cell r="AQ195">
            <v>0.06</v>
          </cell>
          <cell r="AR195">
            <v>0</v>
          </cell>
        </row>
        <row r="196">
          <cell r="B196">
            <v>4</v>
          </cell>
          <cell r="E196" t="str">
            <v>Ceded Balances Payable</v>
          </cell>
          <cell r="H196">
            <v>0</v>
          </cell>
          <cell r="I196">
            <v>0</v>
          </cell>
          <cell r="J196">
            <v>0</v>
          </cell>
          <cell r="K196">
            <v>0.05</v>
          </cell>
          <cell r="L196">
            <v>0</v>
          </cell>
          <cell r="M196">
            <v>0.05</v>
          </cell>
          <cell r="N196">
            <v>0</v>
          </cell>
          <cell r="AA196">
            <v>4</v>
          </cell>
          <cell r="AC196" t="str">
            <v>A-</v>
          </cell>
          <cell r="AD196">
            <v>0</v>
          </cell>
          <cell r="AE196">
            <v>0</v>
          </cell>
          <cell r="AF196">
            <v>0</v>
          </cell>
          <cell r="AG196">
            <v>0</v>
          </cell>
          <cell r="AH196">
            <v>0.1</v>
          </cell>
          <cell r="AI196">
            <v>0</v>
          </cell>
          <cell r="AL196" t="str">
            <v>A-</v>
          </cell>
          <cell r="AM196">
            <v>0</v>
          </cell>
          <cell r="AN196">
            <v>0</v>
          </cell>
          <cell r="AO196">
            <v>0</v>
          </cell>
          <cell r="AP196">
            <v>0</v>
          </cell>
          <cell r="AQ196">
            <v>0.1</v>
          </cell>
          <cell r="AR196">
            <v>0</v>
          </cell>
        </row>
        <row r="197">
          <cell r="B197">
            <v>5</v>
          </cell>
          <cell r="D197" t="str">
            <v>Accrued Retros</v>
          </cell>
          <cell r="H197">
            <v>0</v>
          </cell>
          <cell r="I197">
            <v>0</v>
          </cell>
          <cell r="J197">
            <v>0</v>
          </cell>
          <cell r="K197">
            <v>0.1</v>
          </cell>
          <cell r="L197">
            <v>0</v>
          </cell>
          <cell r="M197">
            <v>0.1</v>
          </cell>
          <cell r="N197">
            <v>0</v>
          </cell>
          <cell r="AA197">
            <v>5</v>
          </cell>
          <cell r="AC197" t="str">
            <v>B++</v>
          </cell>
          <cell r="AD197">
            <v>0</v>
          </cell>
          <cell r="AE197">
            <v>0</v>
          </cell>
          <cell r="AF197">
            <v>0</v>
          </cell>
          <cell r="AG197">
            <v>0</v>
          </cell>
          <cell r="AH197">
            <v>0.15</v>
          </cell>
          <cell r="AI197">
            <v>0</v>
          </cell>
          <cell r="AL197" t="str">
            <v>B++</v>
          </cell>
          <cell r="AM197">
            <v>0</v>
          </cell>
          <cell r="AN197">
            <v>0</v>
          </cell>
          <cell r="AO197">
            <v>0</v>
          </cell>
          <cell r="AP197">
            <v>0</v>
          </cell>
          <cell r="AQ197">
            <v>0.15</v>
          </cell>
          <cell r="AR197">
            <v>0</v>
          </cell>
        </row>
        <row r="198">
          <cell r="B198">
            <v>6</v>
          </cell>
          <cell r="E198" t="str">
            <v>Collateralized Balances</v>
          </cell>
          <cell r="H198">
            <v>0</v>
          </cell>
          <cell r="I198">
            <v>0</v>
          </cell>
          <cell r="J198">
            <v>0</v>
          </cell>
          <cell r="K198">
            <v>0.1</v>
          </cell>
          <cell r="L198">
            <v>0</v>
          </cell>
          <cell r="M198">
            <v>0.1</v>
          </cell>
          <cell r="N198">
            <v>0</v>
          </cell>
          <cell r="AA198">
            <v>6</v>
          </cell>
          <cell r="AC198" t="str">
            <v xml:space="preserve">B+ </v>
          </cell>
          <cell r="AD198">
            <v>0</v>
          </cell>
          <cell r="AE198">
            <v>0</v>
          </cell>
          <cell r="AF198">
            <v>0</v>
          </cell>
          <cell r="AG198">
            <v>0</v>
          </cell>
          <cell r="AH198">
            <v>0.2</v>
          </cell>
          <cell r="AI198">
            <v>0</v>
          </cell>
          <cell r="AL198" t="str">
            <v xml:space="preserve">B+ </v>
          </cell>
          <cell r="AM198">
            <v>0</v>
          </cell>
          <cell r="AN198">
            <v>0</v>
          </cell>
          <cell r="AO198">
            <v>0</v>
          </cell>
          <cell r="AP198">
            <v>0</v>
          </cell>
          <cell r="AQ198">
            <v>0.2</v>
          </cell>
          <cell r="AR198">
            <v>0</v>
          </cell>
        </row>
        <row r="199">
          <cell r="AA199">
            <v>7</v>
          </cell>
          <cell r="AC199" t="str">
            <v>B</v>
          </cell>
          <cell r="AD199">
            <v>0</v>
          </cell>
          <cell r="AE199">
            <v>0</v>
          </cell>
          <cell r="AF199">
            <v>0</v>
          </cell>
          <cell r="AG199">
            <v>0</v>
          </cell>
          <cell r="AH199">
            <v>0.3</v>
          </cell>
          <cell r="AI199">
            <v>0</v>
          </cell>
          <cell r="AL199" t="str">
            <v>B</v>
          </cell>
          <cell r="AM199">
            <v>0</v>
          </cell>
          <cell r="AN199">
            <v>0</v>
          </cell>
          <cell r="AO199">
            <v>0</v>
          </cell>
          <cell r="AP199">
            <v>0</v>
          </cell>
          <cell r="AQ199">
            <v>0.3</v>
          </cell>
          <cell r="AR199">
            <v>0</v>
          </cell>
        </row>
        <row r="200">
          <cell r="B200">
            <v>7</v>
          </cell>
          <cell r="E200" t="str">
            <v>Gross Premium Remittance</v>
          </cell>
          <cell r="H200">
            <v>0</v>
          </cell>
          <cell r="I200">
            <v>0</v>
          </cell>
          <cell r="J200">
            <v>0</v>
          </cell>
          <cell r="K200">
            <v>0</v>
          </cell>
          <cell r="M200">
            <v>0</v>
          </cell>
          <cell r="N200">
            <v>0</v>
          </cell>
          <cell r="AA200">
            <v>8</v>
          </cell>
          <cell r="AC200" t="str">
            <v>B-</v>
          </cell>
          <cell r="AD200">
            <v>0</v>
          </cell>
          <cell r="AE200">
            <v>0</v>
          </cell>
          <cell r="AF200">
            <v>0</v>
          </cell>
          <cell r="AG200">
            <v>0</v>
          </cell>
          <cell r="AH200">
            <v>0.4</v>
          </cell>
          <cell r="AI200">
            <v>0</v>
          </cell>
          <cell r="AL200" t="str">
            <v>B-</v>
          </cell>
          <cell r="AM200">
            <v>0</v>
          </cell>
          <cell r="AN200">
            <v>0</v>
          </cell>
          <cell r="AO200">
            <v>0</v>
          </cell>
          <cell r="AP200">
            <v>0</v>
          </cell>
          <cell r="AQ200">
            <v>0.4</v>
          </cell>
          <cell r="AR200">
            <v>0</v>
          </cell>
        </row>
        <row r="201">
          <cell r="AA201">
            <v>9</v>
          </cell>
          <cell r="AC201" t="str">
            <v>&lt;= C++</v>
          </cell>
          <cell r="AD201">
            <v>0</v>
          </cell>
          <cell r="AE201">
            <v>0</v>
          </cell>
          <cell r="AF201">
            <v>0</v>
          </cell>
          <cell r="AG201">
            <v>0</v>
          </cell>
          <cell r="AH201">
            <v>1</v>
          </cell>
          <cell r="AI201">
            <v>0</v>
          </cell>
          <cell r="AL201" t="str">
            <v>&lt;= C++</v>
          </cell>
          <cell r="AM201">
            <v>0</v>
          </cell>
          <cell r="AN201">
            <v>0</v>
          </cell>
          <cell r="AO201">
            <v>0</v>
          </cell>
          <cell r="AP201">
            <v>0</v>
          </cell>
          <cell r="AQ201">
            <v>1</v>
          </cell>
          <cell r="AR201">
            <v>0</v>
          </cell>
        </row>
        <row r="202">
          <cell r="AA202">
            <v>10</v>
          </cell>
          <cell r="AC202" t="str">
            <v>Non Rated</v>
          </cell>
          <cell r="AD202">
            <v>0</v>
          </cell>
          <cell r="AE202">
            <v>0</v>
          </cell>
          <cell r="AF202">
            <v>0</v>
          </cell>
          <cell r="AG202">
            <v>0</v>
          </cell>
          <cell r="AH202">
            <v>1</v>
          </cell>
          <cell r="AI202">
            <v>0</v>
          </cell>
          <cell r="AL202" t="str">
            <v>Non Rated</v>
          </cell>
          <cell r="AM202">
            <v>0</v>
          </cell>
          <cell r="AN202">
            <v>0</v>
          </cell>
          <cell r="AO202">
            <v>0</v>
          </cell>
          <cell r="AP202">
            <v>0</v>
          </cell>
          <cell r="AQ202">
            <v>1</v>
          </cell>
          <cell r="AR202">
            <v>0</v>
          </cell>
        </row>
        <row r="203">
          <cell r="C203" t="str">
            <v>Reinsurance Recoverables (A)</v>
          </cell>
          <cell r="I203" t="str">
            <v>(Click button to go to the separate reinsurance recoverable table)</v>
          </cell>
          <cell r="AA203">
            <v>11</v>
          </cell>
          <cell r="AB203" t="str">
            <v>No Breakout Available</v>
          </cell>
          <cell r="AD203">
            <v>0</v>
          </cell>
          <cell r="AE203">
            <v>0</v>
          </cell>
          <cell r="AF203">
            <v>0</v>
          </cell>
          <cell r="AG203">
            <v>0</v>
          </cell>
          <cell r="AH203">
            <v>0.1</v>
          </cell>
          <cell r="AI203">
            <v>0</v>
          </cell>
          <cell r="AK203" t="str">
            <v>No Breakout Available</v>
          </cell>
          <cell r="AM203">
            <v>0</v>
          </cell>
          <cell r="AN203">
            <v>0</v>
          </cell>
          <cell r="AO203">
            <v>0</v>
          </cell>
          <cell r="AP203">
            <v>0</v>
          </cell>
          <cell r="AQ203">
            <v>0.1</v>
          </cell>
          <cell r="AR203">
            <v>0</v>
          </cell>
        </row>
        <row r="204">
          <cell r="B204">
            <v>8</v>
          </cell>
          <cell r="D204" t="str">
            <v>Foreign Affiliates</v>
          </cell>
          <cell r="H204">
            <v>0</v>
          </cell>
          <cell r="I204">
            <v>0</v>
          </cell>
          <cell r="J204">
            <v>0</v>
          </cell>
          <cell r="K204">
            <v>0.1</v>
          </cell>
          <cell r="L204">
            <v>0</v>
          </cell>
          <cell r="M204">
            <v>0.1</v>
          </cell>
          <cell r="N204">
            <v>0</v>
          </cell>
          <cell r="P204">
            <v>1</v>
          </cell>
          <cell r="AA204">
            <v>12</v>
          </cell>
          <cell r="AC204" t="str">
            <v>Total</v>
          </cell>
          <cell r="AD204">
            <v>0</v>
          </cell>
          <cell r="AE204">
            <v>0</v>
          </cell>
          <cell r="AF204">
            <v>0</v>
          </cell>
          <cell r="AG204">
            <v>0</v>
          </cell>
          <cell r="AH204">
            <v>0</v>
          </cell>
          <cell r="AI204">
            <v>0</v>
          </cell>
          <cell r="AL204" t="str">
            <v>Total</v>
          </cell>
          <cell r="AM204">
            <v>0</v>
          </cell>
          <cell r="AN204">
            <v>0</v>
          </cell>
          <cell r="AO204">
            <v>0</v>
          </cell>
          <cell r="AP204">
            <v>0</v>
          </cell>
          <cell r="AQ204">
            <v>0</v>
          </cell>
          <cell r="AR204">
            <v>0</v>
          </cell>
        </row>
        <row r="205">
          <cell r="B205">
            <v>9</v>
          </cell>
          <cell r="D205" t="str">
            <v>Domestic Affiliates (In Rating Group) [C]</v>
          </cell>
          <cell r="H205">
            <v>0</v>
          </cell>
          <cell r="I205">
            <v>0</v>
          </cell>
          <cell r="J205">
            <v>0</v>
          </cell>
          <cell r="K205">
            <v>0.1</v>
          </cell>
          <cell r="L205">
            <v>0</v>
          </cell>
          <cell r="M205">
            <v>0.1</v>
          </cell>
          <cell r="N205">
            <v>0</v>
          </cell>
          <cell r="P205">
            <v>1</v>
          </cell>
          <cell r="AE205">
            <v>0</v>
          </cell>
        </row>
        <row r="206">
          <cell r="B206">
            <v>10</v>
          </cell>
          <cell r="D206" t="str">
            <v>Domestic Affiliates (Not in Rating Group)</v>
          </cell>
          <cell r="H206">
            <v>0</v>
          </cell>
          <cell r="I206">
            <v>0</v>
          </cell>
          <cell r="J206">
            <v>0</v>
          </cell>
          <cell r="K206">
            <v>0.1</v>
          </cell>
          <cell r="L206">
            <v>0</v>
          </cell>
          <cell r="M206">
            <v>0.1</v>
          </cell>
          <cell r="N206">
            <v>0</v>
          </cell>
          <cell r="P206">
            <v>1</v>
          </cell>
        </row>
        <row r="207">
          <cell r="B207">
            <v>11</v>
          </cell>
          <cell r="D207" t="str">
            <v>Pools &amp; Associations</v>
          </cell>
          <cell r="H207">
            <v>0</v>
          </cell>
          <cell r="I207">
            <v>0</v>
          </cell>
          <cell r="J207">
            <v>0</v>
          </cell>
          <cell r="K207">
            <v>0.1</v>
          </cell>
          <cell r="L207">
            <v>0</v>
          </cell>
          <cell r="M207">
            <v>0.1</v>
          </cell>
          <cell r="N207">
            <v>0</v>
          </cell>
          <cell r="P207">
            <v>1</v>
          </cell>
        </row>
        <row r="208">
          <cell r="B208">
            <v>12</v>
          </cell>
          <cell r="D208" t="str">
            <v>All Other Insurers</v>
          </cell>
          <cell r="H208">
            <v>0</v>
          </cell>
          <cell r="I208">
            <v>0</v>
          </cell>
          <cell r="J208">
            <v>0</v>
          </cell>
          <cell r="K208">
            <v>0.1</v>
          </cell>
          <cell r="L208">
            <v>0</v>
          </cell>
          <cell r="M208">
            <v>0.1</v>
          </cell>
          <cell r="N208">
            <v>0</v>
          </cell>
          <cell r="P208">
            <v>1</v>
          </cell>
          <cell r="AC208" t="str">
            <v>Domestic affiliates(not in rating group) by rating</v>
          </cell>
          <cell r="AL208" t="str">
            <v>Letters of Credit &amp; Trusts on recoverables by rating</v>
          </cell>
        </row>
        <row r="209">
          <cell r="B209">
            <v>13</v>
          </cell>
          <cell r="D209" t="str">
            <v>Less: Letters of Credit, Trusts</v>
          </cell>
          <cell r="H209">
            <v>0</v>
          </cell>
          <cell r="I209">
            <v>0</v>
          </cell>
          <cell r="J209">
            <v>0</v>
          </cell>
          <cell r="K209">
            <v>9.0000000000000011E-2</v>
          </cell>
          <cell r="L209">
            <v>0</v>
          </cell>
          <cell r="M209">
            <v>9.0000000000000011E-2</v>
          </cell>
          <cell r="N209">
            <v>0</v>
          </cell>
          <cell r="P209">
            <v>1</v>
          </cell>
          <cell r="AC209">
            <v>40908</v>
          </cell>
          <cell r="AL209">
            <v>40908</v>
          </cell>
        </row>
        <row r="210">
          <cell r="B210">
            <v>14</v>
          </cell>
          <cell r="D210" t="str">
            <v>Less: Funds Held by Company</v>
          </cell>
          <cell r="H210">
            <v>0</v>
          </cell>
          <cell r="I210">
            <v>0</v>
          </cell>
          <cell r="J210">
            <v>0</v>
          </cell>
          <cell r="K210">
            <v>0.1</v>
          </cell>
          <cell r="L210">
            <v>0</v>
          </cell>
          <cell r="M210">
            <v>0.1</v>
          </cell>
          <cell r="N210">
            <v>0</v>
          </cell>
          <cell r="P210">
            <v>1</v>
          </cell>
          <cell r="AC210" t="str">
            <v>Rating</v>
          </cell>
          <cell r="AD210" t="str">
            <v>Baseline</v>
          </cell>
          <cell r="AE210" t="str">
            <v>Stress Test Ceded Recovs</v>
          </cell>
          <cell r="AF210" t="str">
            <v>Adjustment</v>
          </cell>
          <cell r="AG210" t="str">
            <v>Total</v>
          </cell>
          <cell r="AH210" t="str">
            <v>ARF</v>
          </cell>
          <cell r="AI210" t="str">
            <v>ARC</v>
          </cell>
          <cell r="AL210" t="str">
            <v>Rating</v>
          </cell>
          <cell r="AM210" t="str">
            <v>Baseline</v>
          </cell>
          <cell r="AN210" t="str">
            <v>Stress Test Ceded Recovs</v>
          </cell>
          <cell r="AO210" t="str">
            <v>Adjustment</v>
          </cell>
          <cell r="AP210" t="str">
            <v>Total</v>
          </cell>
          <cell r="AQ210" t="str">
            <v>ARF</v>
          </cell>
          <cell r="AR210" t="str">
            <v>ARC</v>
          </cell>
        </row>
        <row r="211">
          <cell r="AA211">
            <v>13</v>
          </cell>
          <cell r="AC211" t="str">
            <v>A++</v>
          </cell>
          <cell r="AD211">
            <v>0</v>
          </cell>
          <cell r="AE211">
            <v>0</v>
          </cell>
          <cell r="AF211">
            <v>0</v>
          </cell>
          <cell r="AG211">
            <v>0</v>
          </cell>
          <cell r="AH211">
            <v>0.02</v>
          </cell>
          <cell r="AI211">
            <v>0</v>
          </cell>
          <cell r="AL211" t="str">
            <v>A++</v>
          </cell>
          <cell r="AM211">
            <v>0</v>
          </cell>
          <cell r="AN211">
            <v>0</v>
          </cell>
          <cell r="AO211">
            <v>0</v>
          </cell>
          <cell r="AP211">
            <v>0</v>
          </cell>
          <cell r="AQ211">
            <v>1.8000000000000002E-2</v>
          </cell>
          <cell r="AR211">
            <v>0</v>
          </cell>
        </row>
        <row r="212">
          <cell r="B212">
            <v>15</v>
          </cell>
          <cell r="C212" t="str">
            <v>Net Reinsurance Recoverables</v>
          </cell>
          <cell r="H212">
            <v>0</v>
          </cell>
          <cell r="I212">
            <v>0</v>
          </cell>
          <cell r="J212">
            <v>0</v>
          </cell>
          <cell r="K212">
            <v>0</v>
          </cell>
          <cell r="M212">
            <v>0</v>
          </cell>
          <cell r="N212">
            <v>0</v>
          </cell>
          <cell r="O212" t="str">
            <v>= Credit Risk on recoverables</v>
          </cell>
          <cell r="AA212">
            <v>14</v>
          </cell>
          <cell r="AC212" t="str">
            <v xml:space="preserve">A+ </v>
          </cell>
          <cell r="AD212">
            <v>0</v>
          </cell>
          <cell r="AE212">
            <v>0</v>
          </cell>
          <cell r="AF212">
            <v>0</v>
          </cell>
          <cell r="AG212">
            <v>0</v>
          </cell>
          <cell r="AH212">
            <v>0.04</v>
          </cell>
          <cell r="AI212">
            <v>0</v>
          </cell>
          <cell r="AL212" t="str">
            <v xml:space="preserve">A+ </v>
          </cell>
          <cell r="AM212">
            <v>0</v>
          </cell>
          <cell r="AN212">
            <v>0</v>
          </cell>
          <cell r="AO212">
            <v>0</v>
          </cell>
          <cell r="AP212">
            <v>0</v>
          </cell>
          <cell r="AQ212">
            <v>3.6000000000000004E-2</v>
          </cell>
          <cell r="AR212">
            <v>0</v>
          </cell>
        </row>
        <row r="213">
          <cell r="AA213">
            <v>15</v>
          </cell>
          <cell r="AC213" t="str">
            <v>A</v>
          </cell>
          <cell r="AD213">
            <v>0</v>
          </cell>
          <cell r="AE213">
            <v>0</v>
          </cell>
          <cell r="AF213">
            <v>0</v>
          </cell>
          <cell r="AG213">
            <v>0</v>
          </cell>
          <cell r="AH213">
            <v>0.06</v>
          </cell>
          <cell r="AI213">
            <v>0</v>
          </cell>
          <cell r="AL213" t="str">
            <v>A</v>
          </cell>
          <cell r="AM213">
            <v>0</v>
          </cell>
          <cell r="AN213">
            <v>0</v>
          </cell>
          <cell r="AO213">
            <v>0</v>
          </cell>
          <cell r="AP213">
            <v>0</v>
          </cell>
          <cell r="AQ213">
            <v>5.3999999999999999E-2</v>
          </cell>
          <cell r="AR213">
            <v>0</v>
          </cell>
        </row>
        <row r="214">
          <cell r="B214">
            <v>16</v>
          </cell>
          <cell r="C214" t="str">
            <v>Multiply: Reins Dependence Factor (B)</v>
          </cell>
          <cell r="J214">
            <v>0</v>
          </cell>
          <cell r="K214">
            <v>0</v>
          </cell>
          <cell r="L214">
            <v>1</v>
          </cell>
          <cell r="N214">
            <v>1</v>
          </cell>
          <cell r="AA214">
            <v>16</v>
          </cell>
          <cell r="AC214" t="str">
            <v>A-</v>
          </cell>
          <cell r="AD214">
            <v>0</v>
          </cell>
          <cell r="AE214">
            <v>0</v>
          </cell>
          <cell r="AF214">
            <v>0</v>
          </cell>
          <cell r="AG214">
            <v>0</v>
          </cell>
          <cell r="AH214">
            <v>0.1</v>
          </cell>
          <cell r="AI214">
            <v>0</v>
          </cell>
          <cell r="AL214" t="str">
            <v>A-</v>
          </cell>
          <cell r="AM214">
            <v>0</v>
          </cell>
          <cell r="AN214">
            <v>0</v>
          </cell>
          <cell r="AO214">
            <v>0</v>
          </cell>
          <cell r="AP214">
            <v>0</v>
          </cell>
          <cell r="AQ214">
            <v>9.0000000000000011E-2</v>
          </cell>
          <cell r="AR214">
            <v>0</v>
          </cell>
        </row>
        <row r="215">
          <cell r="B215">
            <v>17</v>
          </cell>
          <cell r="E215" t="str">
            <v xml:space="preserve">   Adjustment to Reins Dependence Factor</v>
          </cell>
          <cell r="N215">
            <v>0</v>
          </cell>
          <cell r="AA215">
            <v>17</v>
          </cell>
          <cell r="AC215" t="str">
            <v>B++</v>
          </cell>
          <cell r="AD215">
            <v>0</v>
          </cell>
          <cell r="AE215">
            <v>0</v>
          </cell>
          <cell r="AF215">
            <v>0</v>
          </cell>
          <cell r="AG215">
            <v>0</v>
          </cell>
          <cell r="AH215">
            <v>0.15</v>
          </cell>
          <cell r="AI215">
            <v>0</v>
          </cell>
          <cell r="AL215" t="str">
            <v>B++</v>
          </cell>
          <cell r="AM215">
            <v>0</v>
          </cell>
          <cell r="AN215">
            <v>0</v>
          </cell>
          <cell r="AO215">
            <v>0</v>
          </cell>
          <cell r="AP215">
            <v>0</v>
          </cell>
          <cell r="AQ215">
            <v>0.13500000000000001</v>
          </cell>
          <cell r="AR215">
            <v>0</v>
          </cell>
        </row>
        <row r="216">
          <cell r="B216">
            <v>18</v>
          </cell>
          <cell r="D216" t="str">
            <v>Adjustment for 1% minimum dispute risk on Non Afilliated Recoverables</v>
          </cell>
          <cell r="N216">
            <v>0</v>
          </cell>
          <cell r="AA216">
            <v>18</v>
          </cell>
          <cell r="AC216" t="str">
            <v xml:space="preserve">B+ </v>
          </cell>
          <cell r="AD216">
            <v>0</v>
          </cell>
          <cell r="AE216">
            <v>0</v>
          </cell>
          <cell r="AF216">
            <v>0</v>
          </cell>
          <cell r="AG216">
            <v>0</v>
          </cell>
          <cell r="AH216">
            <v>0.2</v>
          </cell>
          <cell r="AI216">
            <v>0</v>
          </cell>
          <cell r="AL216" t="str">
            <v xml:space="preserve">B+ </v>
          </cell>
          <cell r="AM216">
            <v>0</v>
          </cell>
          <cell r="AN216">
            <v>0</v>
          </cell>
          <cell r="AO216">
            <v>0</v>
          </cell>
          <cell r="AP216">
            <v>0</v>
          </cell>
          <cell r="AQ216">
            <v>0.18000000000000002</v>
          </cell>
          <cell r="AR216">
            <v>0</v>
          </cell>
        </row>
        <row r="217">
          <cell r="B217">
            <v>19</v>
          </cell>
          <cell r="C217" t="str">
            <v>Adj. Net Reins Recoverables</v>
          </cell>
          <cell r="H217">
            <v>0</v>
          </cell>
          <cell r="I217">
            <v>0</v>
          </cell>
          <cell r="J217">
            <v>0</v>
          </cell>
          <cell r="M217">
            <v>0</v>
          </cell>
          <cell r="N217">
            <v>0</v>
          </cell>
          <cell r="O217" t="str">
            <v>= Credit Risk &amp; Dispute Risk on recoverables</v>
          </cell>
          <cell r="AA217">
            <v>19</v>
          </cell>
          <cell r="AC217" t="str">
            <v>B</v>
          </cell>
          <cell r="AD217">
            <v>0</v>
          </cell>
          <cell r="AE217">
            <v>0</v>
          </cell>
          <cell r="AF217">
            <v>0</v>
          </cell>
          <cell r="AG217">
            <v>0</v>
          </cell>
          <cell r="AH217">
            <v>0.3</v>
          </cell>
          <cell r="AI217">
            <v>0</v>
          </cell>
          <cell r="AL217" t="str">
            <v>B</v>
          </cell>
          <cell r="AM217">
            <v>0</v>
          </cell>
          <cell r="AN217">
            <v>0</v>
          </cell>
          <cell r="AO217">
            <v>0</v>
          </cell>
          <cell r="AP217">
            <v>0</v>
          </cell>
          <cell r="AQ217">
            <v>0.27</v>
          </cell>
          <cell r="AR217">
            <v>0</v>
          </cell>
        </row>
        <row r="218">
          <cell r="AA218">
            <v>20</v>
          </cell>
          <cell r="AC218" t="str">
            <v>B-</v>
          </cell>
          <cell r="AD218">
            <v>0</v>
          </cell>
          <cell r="AE218">
            <v>0</v>
          </cell>
          <cell r="AF218">
            <v>0</v>
          </cell>
          <cell r="AG218">
            <v>0</v>
          </cell>
          <cell r="AH218">
            <v>0.4</v>
          </cell>
          <cell r="AI218">
            <v>0</v>
          </cell>
          <cell r="AL218" t="str">
            <v>B-</v>
          </cell>
          <cell r="AM218">
            <v>0</v>
          </cell>
          <cell r="AN218">
            <v>0</v>
          </cell>
          <cell r="AO218">
            <v>0</v>
          </cell>
          <cell r="AP218">
            <v>0</v>
          </cell>
          <cell r="AQ218">
            <v>0.36000000000000004</v>
          </cell>
          <cell r="AR218">
            <v>0</v>
          </cell>
        </row>
        <row r="219">
          <cell r="C219" t="str">
            <v>All Other Recoverables</v>
          </cell>
          <cell r="AA219">
            <v>21</v>
          </cell>
          <cell r="AC219" t="str">
            <v>&lt;= C++</v>
          </cell>
          <cell r="AD219">
            <v>0</v>
          </cell>
          <cell r="AE219">
            <v>0</v>
          </cell>
          <cell r="AF219">
            <v>0</v>
          </cell>
          <cell r="AG219">
            <v>0</v>
          </cell>
          <cell r="AH219">
            <v>1</v>
          </cell>
          <cell r="AI219">
            <v>0</v>
          </cell>
          <cell r="AL219" t="str">
            <v>&lt;= C++</v>
          </cell>
          <cell r="AM219">
            <v>0</v>
          </cell>
          <cell r="AN219">
            <v>0</v>
          </cell>
          <cell r="AO219">
            <v>0</v>
          </cell>
          <cell r="AP219">
            <v>0</v>
          </cell>
          <cell r="AQ219">
            <v>0.9</v>
          </cell>
          <cell r="AR219">
            <v>0</v>
          </cell>
        </row>
        <row r="220">
          <cell r="B220">
            <v>20</v>
          </cell>
          <cell r="D220" t="str">
            <v>Funds Held by Reinsured Cos.</v>
          </cell>
          <cell r="H220">
            <v>0</v>
          </cell>
          <cell r="I220">
            <v>0</v>
          </cell>
          <cell r="J220">
            <v>0</v>
          </cell>
          <cell r="K220">
            <v>0.05</v>
          </cell>
          <cell r="L220">
            <v>0</v>
          </cell>
          <cell r="M220">
            <v>0.05</v>
          </cell>
          <cell r="N220">
            <v>0</v>
          </cell>
          <cell r="AA220">
            <v>22</v>
          </cell>
          <cell r="AC220" t="str">
            <v>Non Rated</v>
          </cell>
          <cell r="AD220">
            <v>0</v>
          </cell>
          <cell r="AE220">
            <v>0</v>
          </cell>
          <cell r="AF220">
            <v>0</v>
          </cell>
          <cell r="AG220">
            <v>0</v>
          </cell>
          <cell r="AH220">
            <v>1</v>
          </cell>
          <cell r="AI220">
            <v>0</v>
          </cell>
          <cell r="AL220" t="str">
            <v>Non Rated</v>
          </cell>
          <cell r="AM220">
            <v>0</v>
          </cell>
          <cell r="AN220">
            <v>0</v>
          </cell>
          <cell r="AO220">
            <v>0</v>
          </cell>
          <cell r="AP220">
            <v>0</v>
          </cell>
          <cell r="AQ220">
            <v>0.9</v>
          </cell>
          <cell r="AR220">
            <v>0</v>
          </cell>
        </row>
        <row r="221">
          <cell r="B221">
            <v>21</v>
          </cell>
          <cell r="D221" t="str">
            <v>Bills Recoverable</v>
          </cell>
          <cell r="H221">
            <v>0</v>
          </cell>
          <cell r="I221">
            <v>0</v>
          </cell>
          <cell r="J221">
            <v>0</v>
          </cell>
          <cell r="K221">
            <v>0.05</v>
          </cell>
          <cell r="L221">
            <v>0</v>
          </cell>
          <cell r="M221">
            <v>0.05</v>
          </cell>
          <cell r="N221">
            <v>0</v>
          </cell>
          <cell r="AA221">
            <v>23</v>
          </cell>
          <cell r="AB221" t="str">
            <v>No Breakout Available</v>
          </cell>
          <cell r="AD221">
            <v>0</v>
          </cell>
          <cell r="AE221">
            <v>0</v>
          </cell>
          <cell r="AF221">
            <v>0</v>
          </cell>
          <cell r="AG221">
            <v>0</v>
          </cell>
          <cell r="AH221">
            <v>0.1</v>
          </cell>
          <cell r="AI221">
            <v>0</v>
          </cell>
          <cell r="AK221" t="str">
            <v>No Breakout Available</v>
          </cell>
          <cell r="AM221">
            <v>0</v>
          </cell>
          <cell r="AN221">
            <v>0</v>
          </cell>
          <cell r="AO221">
            <v>0</v>
          </cell>
          <cell r="AP221">
            <v>0</v>
          </cell>
          <cell r="AQ221">
            <v>9.0000000000000011E-2</v>
          </cell>
          <cell r="AR221">
            <v>0</v>
          </cell>
        </row>
        <row r="222">
          <cell r="B222">
            <v>22</v>
          </cell>
          <cell r="D222" t="str">
            <v>Income Tax Recoverables</v>
          </cell>
          <cell r="H222">
            <v>0</v>
          </cell>
          <cell r="I222">
            <v>0</v>
          </cell>
          <cell r="J222">
            <v>0</v>
          </cell>
          <cell r="K222">
            <v>0.05</v>
          </cell>
          <cell r="L222">
            <v>0</v>
          </cell>
          <cell r="M222">
            <v>0.05</v>
          </cell>
          <cell r="N222">
            <v>0</v>
          </cell>
          <cell r="AA222">
            <v>24</v>
          </cell>
          <cell r="AC222" t="str">
            <v>Total</v>
          </cell>
          <cell r="AD222">
            <v>0</v>
          </cell>
          <cell r="AE222">
            <v>0</v>
          </cell>
          <cell r="AF222">
            <v>0</v>
          </cell>
          <cell r="AG222">
            <v>0</v>
          </cell>
          <cell r="AH222">
            <v>0</v>
          </cell>
          <cell r="AI222">
            <v>0</v>
          </cell>
          <cell r="AL222" t="str">
            <v>Total</v>
          </cell>
          <cell r="AM222">
            <v>0</v>
          </cell>
          <cell r="AN222">
            <v>0</v>
          </cell>
          <cell r="AO222">
            <v>0</v>
          </cell>
          <cell r="AP222">
            <v>0</v>
          </cell>
          <cell r="AQ222">
            <v>0</v>
          </cell>
          <cell r="AR222">
            <v>0</v>
          </cell>
        </row>
        <row r="223">
          <cell r="B223">
            <v>23</v>
          </cell>
          <cell r="D223" t="str">
            <v>Accrued Investment Income</v>
          </cell>
          <cell r="H223">
            <v>0</v>
          </cell>
          <cell r="I223">
            <v>0</v>
          </cell>
          <cell r="J223">
            <v>0</v>
          </cell>
          <cell r="K223">
            <v>2.5000000000000001E-2</v>
          </cell>
          <cell r="L223">
            <v>0</v>
          </cell>
          <cell r="M223">
            <v>2.5000000000000001E-2</v>
          </cell>
          <cell r="N223">
            <v>0</v>
          </cell>
        </row>
        <row r="224">
          <cell r="B224">
            <v>24</v>
          </cell>
          <cell r="D224" t="str">
            <v>Receivable from Affiliates</v>
          </cell>
          <cell r="H224">
            <v>0</v>
          </cell>
          <cell r="I224">
            <v>0</v>
          </cell>
          <cell r="J224">
            <v>0</v>
          </cell>
          <cell r="K224">
            <v>0.05</v>
          </cell>
          <cell r="L224">
            <v>0</v>
          </cell>
          <cell r="M224">
            <v>0.05</v>
          </cell>
          <cell r="N224">
            <v>0</v>
          </cell>
        </row>
        <row r="225">
          <cell r="B225">
            <v>25</v>
          </cell>
          <cell r="D225" t="str">
            <v>Equity in Pools/Assoc.</v>
          </cell>
          <cell r="H225">
            <v>0</v>
          </cell>
          <cell r="I225">
            <v>0</v>
          </cell>
          <cell r="J225">
            <v>0</v>
          </cell>
          <cell r="K225">
            <v>0.05</v>
          </cell>
          <cell r="L225">
            <v>0</v>
          </cell>
          <cell r="M225">
            <v>0.05</v>
          </cell>
          <cell r="N225">
            <v>0</v>
          </cell>
          <cell r="AC225" t="str">
            <v>Pools &amp; Associations by rating</v>
          </cell>
          <cell r="AL225" t="str">
            <v>Recoverables held internally; by rating of the ins. co. whose funds are being held</v>
          </cell>
        </row>
        <row r="226">
          <cell r="B226">
            <v>26</v>
          </cell>
          <cell r="D226" t="str">
            <v>Uninsured A &amp; H Plans</v>
          </cell>
          <cell r="H226">
            <v>0</v>
          </cell>
          <cell r="I226">
            <v>0</v>
          </cell>
          <cell r="J226">
            <v>0</v>
          </cell>
          <cell r="K226">
            <v>0.05</v>
          </cell>
          <cell r="L226">
            <v>0</v>
          </cell>
          <cell r="M226">
            <v>0.05</v>
          </cell>
          <cell r="N226">
            <v>0</v>
          </cell>
          <cell r="AC226">
            <v>40908</v>
          </cell>
          <cell r="AL226">
            <v>40908</v>
          </cell>
        </row>
        <row r="227">
          <cell r="B227">
            <v>27</v>
          </cell>
          <cell r="D227" t="str">
            <v>Others</v>
          </cell>
          <cell r="H227">
            <v>0</v>
          </cell>
          <cell r="I227">
            <v>0</v>
          </cell>
          <cell r="J227">
            <v>0</v>
          </cell>
          <cell r="K227">
            <v>0.05</v>
          </cell>
          <cell r="L227">
            <v>0</v>
          </cell>
          <cell r="M227">
            <v>0.05</v>
          </cell>
          <cell r="N227">
            <v>0</v>
          </cell>
          <cell r="AC227" t="str">
            <v>Rating</v>
          </cell>
          <cell r="AD227" t="str">
            <v>Baseline</v>
          </cell>
          <cell r="AE227" t="str">
            <v>Stress Test Ceded Recovs</v>
          </cell>
          <cell r="AF227" t="str">
            <v>Adjustment</v>
          </cell>
          <cell r="AG227" t="str">
            <v>Total</v>
          </cell>
          <cell r="AH227" t="str">
            <v>ARF</v>
          </cell>
          <cell r="AI227" t="str">
            <v>ARC</v>
          </cell>
          <cell r="AL227" t="str">
            <v>Rating</v>
          </cell>
          <cell r="AM227" t="str">
            <v>Baseline</v>
          </cell>
          <cell r="AN227" t="str">
            <v>Stress Test Ceded Recovs</v>
          </cell>
          <cell r="AO227" t="str">
            <v>Adjustment</v>
          </cell>
          <cell r="AP227" t="str">
            <v>Total</v>
          </cell>
          <cell r="AQ227" t="str">
            <v>ARF</v>
          </cell>
          <cell r="AR227" t="str">
            <v>ARC</v>
          </cell>
        </row>
        <row r="228">
          <cell r="B228">
            <v>28</v>
          </cell>
          <cell r="E228" t="str">
            <v>Other Receivables</v>
          </cell>
          <cell r="H228">
            <v>0</v>
          </cell>
          <cell r="I228">
            <v>0</v>
          </cell>
          <cell r="J228">
            <v>0</v>
          </cell>
          <cell r="K228">
            <v>0</v>
          </cell>
          <cell r="M228">
            <v>0</v>
          </cell>
          <cell r="N228">
            <v>0</v>
          </cell>
          <cell r="AA228">
            <v>25</v>
          </cell>
          <cell r="AC228" t="str">
            <v>A++</v>
          </cell>
          <cell r="AD228">
            <v>0</v>
          </cell>
          <cell r="AE228">
            <v>0</v>
          </cell>
          <cell r="AF228">
            <v>0</v>
          </cell>
          <cell r="AG228">
            <v>0</v>
          </cell>
          <cell r="AH228">
            <v>0.02</v>
          </cell>
          <cell r="AI228">
            <v>0</v>
          </cell>
          <cell r="AL228" t="str">
            <v>A++</v>
          </cell>
          <cell r="AM228">
            <v>0</v>
          </cell>
          <cell r="AN228">
            <v>0</v>
          </cell>
          <cell r="AO228">
            <v>0</v>
          </cell>
          <cell r="AP228">
            <v>0</v>
          </cell>
          <cell r="AQ228">
            <v>0.02</v>
          </cell>
          <cell r="AR228">
            <v>0</v>
          </cell>
        </row>
        <row r="229">
          <cell r="J229" t="str">
            <v xml:space="preserve"> </v>
          </cell>
          <cell r="AA229">
            <v>26</v>
          </cell>
          <cell r="AC229" t="str">
            <v xml:space="preserve">A+ </v>
          </cell>
          <cell r="AD229">
            <v>0</v>
          </cell>
          <cell r="AE229">
            <v>0</v>
          </cell>
          <cell r="AF229">
            <v>0</v>
          </cell>
          <cell r="AG229">
            <v>0</v>
          </cell>
          <cell r="AH229">
            <v>0.04</v>
          </cell>
          <cell r="AI229">
            <v>0</v>
          </cell>
          <cell r="AL229" t="str">
            <v xml:space="preserve">A+ </v>
          </cell>
          <cell r="AM229">
            <v>0</v>
          </cell>
          <cell r="AN229">
            <v>0</v>
          </cell>
          <cell r="AO229">
            <v>0</v>
          </cell>
          <cell r="AP229">
            <v>0</v>
          </cell>
          <cell r="AQ229">
            <v>0.04</v>
          </cell>
          <cell r="AR229">
            <v>0</v>
          </cell>
        </row>
        <row r="230">
          <cell r="B230">
            <v>29</v>
          </cell>
          <cell r="C230" t="str">
            <v>Company Totals (Credit Risk)</v>
          </cell>
          <cell r="H230">
            <v>0</v>
          </cell>
          <cell r="I230">
            <v>0</v>
          </cell>
          <cell r="J230">
            <v>0</v>
          </cell>
          <cell r="K230">
            <v>0</v>
          </cell>
          <cell r="N230">
            <v>0</v>
          </cell>
          <cell r="O230" t="str">
            <v xml:space="preserve"> =(B4)</v>
          </cell>
          <cell r="AA230">
            <v>27</v>
          </cell>
          <cell r="AC230" t="str">
            <v>A</v>
          </cell>
          <cell r="AD230">
            <v>0</v>
          </cell>
          <cell r="AE230">
            <v>0</v>
          </cell>
          <cell r="AF230">
            <v>0</v>
          </cell>
          <cell r="AG230">
            <v>0</v>
          </cell>
          <cell r="AH230">
            <v>0.06</v>
          </cell>
          <cell r="AI230">
            <v>0</v>
          </cell>
          <cell r="AL230" t="str">
            <v>A</v>
          </cell>
          <cell r="AM230">
            <v>0</v>
          </cell>
          <cell r="AN230">
            <v>0</v>
          </cell>
          <cell r="AO230">
            <v>0</v>
          </cell>
          <cell r="AP230">
            <v>0</v>
          </cell>
          <cell r="AQ230">
            <v>0.06</v>
          </cell>
          <cell r="AR230">
            <v>0</v>
          </cell>
        </row>
        <row r="231">
          <cell r="B231">
            <v>30</v>
          </cell>
          <cell r="C231" t="str">
            <v>Company Totals (Investment Risk)</v>
          </cell>
          <cell r="J231">
            <v>0</v>
          </cell>
          <cell r="K231">
            <v>0</v>
          </cell>
          <cell r="N231">
            <v>0</v>
          </cell>
          <cell r="AA231">
            <v>28</v>
          </cell>
          <cell r="AC231" t="str">
            <v>A-</v>
          </cell>
          <cell r="AD231">
            <v>0</v>
          </cell>
          <cell r="AE231">
            <v>0</v>
          </cell>
          <cell r="AF231">
            <v>0</v>
          </cell>
          <cell r="AG231">
            <v>0</v>
          </cell>
          <cell r="AH231">
            <v>0.1</v>
          </cell>
          <cell r="AI231">
            <v>0</v>
          </cell>
          <cell r="AL231" t="str">
            <v>A-</v>
          </cell>
          <cell r="AM231">
            <v>0</v>
          </cell>
          <cell r="AN231">
            <v>0</v>
          </cell>
          <cell r="AO231">
            <v>0</v>
          </cell>
          <cell r="AP231">
            <v>0</v>
          </cell>
          <cell r="AQ231">
            <v>0.1</v>
          </cell>
          <cell r="AR231">
            <v>0</v>
          </cell>
        </row>
        <row r="232">
          <cell r="B232">
            <v>31</v>
          </cell>
          <cell r="C232" t="str">
            <v>Company Totals (Asset Risk)</v>
          </cell>
          <cell r="J232">
            <v>0</v>
          </cell>
          <cell r="K232">
            <v>0</v>
          </cell>
          <cell r="N232">
            <v>0</v>
          </cell>
          <cell r="AA232">
            <v>29</v>
          </cell>
          <cell r="AC232" t="str">
            <v>B++</v>
          </cell>
          <cell r="AD232">
            <v>0</v>
          </cell>
          <cell r="AE232">
            <v>0</v>
          </cell>
          <cell r="AF232">
            <v>0</v>
          </cell>
          <cell r="AG232">
            <v>0</v>
          </cell>
          <cell r="AH232">
            <v>0.15</v>
          </cell>
          <cell r="AI232">
            <v>0</v>
          </cell>
          <cell r="AL232" t="str">
            <v>B++</v>
          </cell>
          <cell r="AM232">
            <v>0</v>
          </cell>
          <cell r="AN232">
            <v>0</v>
          </cell>
          <cell r="AO232">
            <v>0</v>
          </cell>
          <cell r="AP232">
            <v>0</v>
          </cell>
          <cell r="AQ232">
            <v>0.15</v>
          </cell>
          <cell r="AR232">
            <v>0</v>
          </cell>
        </row>
        <row r="233">
          <cell r="C233" t="str">
            <v>Notes:</v>
          </cell>
          <cell r="AA233">
            <v>30</v>
          </cell>
          <cell r="AC233" t="str">
            <v xml:space="preserve">B+ </v>
          </cell>
          <cell r="AD233">
            <v>0</v>
          </cell>
          <cell r="AE233">
            <v>0</v>
          </cell>
          <cell r="AF233">
            <v>0</v>
          </cell>
          <cell r="AG233">
            <v>0</v>
          </cell>
          <cell r="AH233">
            <v>0.2</v>
          </cell>
          <cell r="AI233">
            <v>0</v>
          </cell>
          <cell r="AL233" t="str">
            <v xml:space="preserve">B+ </v>
          </cell>
          <cell r="AM233">
            <v>0</v>
          </cell>
          <cell r="AN233">
            <v>0</v>
          </cell>
          <cell r="AO233">
            <v>0</v>
          </cell>
          <cell r="AP233">
            <v>0</v>
          </cell>
          <cell r="AQ233">
            <v>0.2</v>
          </cell>
          <cell r="AR233">
            <v>0</v>
          </cell>
        </row>
        <row r="234">
          <cell r="C234" t="str">
            <v>(A) - Includes ceded paid, unpaid, IBNR, and unearned premium recoverables.</v>
          </cell>
          <cell r="AA234">
            <v>31</v>
          </cell>
          <cell r="AC234" t="str">
            <v>B</v>
          </cell>
          <cell r="AD234">
            <v>0</v>
          </cell>
          <cell r="AE234">
            <v>0</v>
          </cell>
          <cell r="AF234">
            <v>0</v>
          </cell>
          <cell r="AG234">
            <v>0</v>
          </cell>
          <cell r="AH234">
            <v>0.3</v>
          </cell>
          <cell r="AI234">
            <v>0</v>
          </cell>
          <cell r="AL234" t="str">
            <v>B</v>
          </cell>
          <cell r="AM234">
            <v>0</v>
          </cell>
          <cell r="AN234">
            <v>0</v>
          </cell>
          <cell r="AO234">
            <v>0</v>
          </cell>
          <cell r="AP234">
            <v>0</v>
          </cell>
          <cell r="AQ234">
            <v>0.3</v>
          </cell>
          <cell r="AR234">
            <v>0</v>
          </cell>
        </row>
        <row r="235">
          <cell r="C235" t="str">
            <v>(B) - Excessive reinsurance dependence:</v>
          </cell>
          <cell r="AA235">
            <v>32</v>
          </cell>
          <cell r="AC235" t="str">
            <v>B-</v>
          </cell>
          <cell r="AD235">
            <v>0</v>
          </cell>
          <cell r="AE235">
            <v>0</v>
          </cell>
          <cell r="AF235">
            <v>0</v>
          </cell>
          <cell r="AG235">
            <v>0</v>
          </cell>
          <cell r="AH235">
            <v>0.4</v>
          </cell>
          <cell r="AI235">
            <v>0</v>
          </cell>
          <cell r="AL235" t="str">
            <v>B-</v>
          </cell>
          <cell r="AM235">
            <v>0</v>
          </cell>
          <cell r="AN235">
            <v>0</v>
          </cell>
          <cell r="AO235">
            <v>0</v>
          </cell>
          <cell r="AP235">
            <v>0</v>
          </cell>
          <cell r="AQ235">
            <v>0.4</v>
          </cell>
          <cell r="AR235">
            <v>0</v>
          </cell>
        </row>
        <row r="236">
          <cell r="C236" t="str">
            <v xml:space="preserve">[C] -  To be used for non-consolidated statements or consolidated statements reporting domestic companies(affiliates), not included in the consolidated statement. </v>
          </cell>
          <cell r="AA236">
            <v>33</v>
          </cell>
          <cell r="AC236" t="str">
            <v>&lt;= C++</v>
          </cell>
          <cell r="AD236">
            <v>0</v>
          </cell>
          <cell r="AE236">
            <v>0</v>
          </cell>
          <cell r="AF236">
            <v>0</v>
          </cell>
          <cell r="AG236">
            <v>0</v>
          </cell>
          <cell r="AH236">
            <v>1</v>
          </cell>
          <cell r="AI236">
            <v>0</v>
          </cell>
          <cell r="AL236" t="str">
            <v>&lt;= C++</v>
          </cell>
          <cell r="AM236">
            <v>0</v>
          </cell>
          <cell r="AN236">
            <v>0</v>
          </cell>
          <cell r="AO236">
            <v>0</v>
          </cell>
          <cell r="AP236">
            <v>0</v>
          </cell>
          <cell r="AQ236">
            <v>1</v>
          </cell>
          <cell r="AR236">
            <v>0</v>
          </cell>
        </row>
        <row r="237">
          <cell r="J237" t="str">
            <v>Non-Aff. Reins</v>
          </cell>
          <cell r="AA237">
            <v>34</v>
          </cell>
          <cell r="AC237" t="str">
            <v>Non Rated</v>
          </cell>
          <cell r="AD237">
            <v>0</v>
          </cell>
          <cell r="AE237">
            <v>0</v>
          </cell>
          <cell r="AF237">
            <v>0</v>
          </cell>
          <cell r="AG237">
            <v>0</v>
          </cell>
          <cell r="AH237">
            <v>1</v>
          </cell>
          <cell r="AI237">
            <v>0</v>
          </cell>
          <cell r="AL237" t="str">
            <v>Non Rated</v>
          </cell>
          <cell r="AM237">
            <v>0</v>
          </cell>
          <cell r="AN237">
            <v>0</v>
          </cell>
          <cell r="AO237">
            <v>0</v>
          </cell>
          <cell r="AP237">
            <v>0</v>
          </cell>
          <cell r="AQ237">
            <v>1</v>
          </cell>
          <cell r="AR237">
            <v>0</v>
          </cell>
        </row>
        <row r="238">
          <cell r="J238" t="str">
            <v>Recov./PHS</v>
          </cell>
          <cell r="AA238">
            <v>35</v>
          </cell>
          <cell r="AB238" t="str">
            <v>No Breakout Available</v>
          </cell>
          <cell r="AD238">
            <v>0</v>
          </cell>
          <cell r="AE238">
            <v>0</v>
          </cell>
          <cell r="AF238">
            <v>0</v>
          </cell>
          <cell r="AG238">
            <v>0</v>
          </cell>
          <cell r="AH238">
            <v>0.1</v>
          </cell>
          <cell r="AI238">
            <v>0</v>
          </cell>
          <cell r="AK238" t="str">
            <v>No Breakout Available</v>
          </cell>
          <cell r="AM238">
            <v>0</v>
          </cell>
          <cell r="AN238">
            <v>0</v>
          </cell>
          <cell r="AO238">
            <v>0</v>
          </cell>
          <cell r="AP238">
            <v>0</v>
          </cell>
          <cell r="AQ238">
            <v>0.1</v>
          </cell>
          <cell r="AR238">
            <v>0</v>
          </cell>
        </row>
        <row r="239">
          <cell r="B239">
            <v>32</v>
          </cell>
          <cell r="I239" t="str">
            <v>Company</v>
          </cell>
          <cell r="J239">
            <v>0</v>
          </cell>
          <cell r="AA239">
            <v>36</v>
          </cell>
          <cell r="AC239" t="str">
            <v>Total</v>
          </cell>
          <cell r="AD239">
            <v>0</v>
          </cell>
          <cell r="AE239">
            <v>0</v>
          </cell>
          <cell r="AF239">
            <v>0</v>
          </cell>
          <cell r="AG239">
            <v>0</v>
          </cell>
          <cell r="AH239">
            <v>0</v>
          </cell>
          <cell r="AI239">
            <v>0</v>
          </cell>
          <cell r="AL239" t="str">
            <v>Total</v>
          </cell>
          <cell r="AM239">
            <v>0</v>
          </cell>
          <cell r="AN239">
            <v>0</v>
          </cell>
          <cell r="AO239">
            <v>0</v>
          </cell>
          <cell r="AP239">
            <v>0</v>
          </cell>
          <cell r="AQ239">
            <v>0</v>
          </cell>
          <cell r="AR239">
            <v>0</v>
          </cell>
        </row>
        <row r="240">
          <cell r="B240">
            <v>33</v>
          </cell>
          <cell r="I240" t="str">
            <v>Industry</v>
          </cell>
          <cell r="J240">
            <v>0</v>
          </cell>
        </row>
        <row r="241">
          <cell r="B241">
            <v>34</v>
          </cell>
          <cell r="I241" t="str">
            <v>Excess</v>
          </cell>
          <cell r="J241">
            <v>0</v>
          </cell>
          <cell r="AA241">
            <v>37</v>
          </cell>
          <cell r="AE241" t="str">
            <v>Percentage of recoverables ceded under stress test:</v>
          </cell>
          <cell r="AF241">
            <v>0.4</v>
          </cell>
        </row>
        <row r="242">
          <cell r="B242">
            <v>35</v>
          </cell>
          <cell r="H242" t="str">
            <v>Total Ceded Leverage Ratio</v>
          </cell>
          <cell r="J242">
            <v>0</v>
          </cell>
          <cell r="AA242">
            <v>38</v>
          </cell>
          <cell r="AE242" t="str">
            <v>Amount of recovs ceded under stress test:</v>
          </cell>
          <cell r="AF242">
            <v>0</v>
          </cell>
          <cell r="AG242" t="str">
            <v>analysis type = standard</v>
          </cell>
        </row>
        <row r="247">
          <cell r="B247" t="str">
            <v>Company Name:</v>
          </cell>
          <cell r="F247" t="str">
            <v>XYZ Sample</v>
          </cell>
          <cell r="J247" t="str">
            <v>Currency:</v>
          </cell>
          <cell r="K247" t="str">
            <v>Euros</v>
          </cell>
          <cell r="P247" t="str">
            <v>Page 36</v>
          </cell>
        </row>
        <row r="248">
          <cell r="B248" t="str">
            <v>AMB Number:</v>
          </cell>
          <cell r="F248" t="str">
            <v>99999</v>
          </cell>
          <cell r="J248" t="str">
            <v>Denomination:</v>
          </cell>
          <cell r="K248" t="str">
            <v>(000)s</v>
          </cell>
        </row>
        <row r="249">
          <cell r="B249" t="str">
            <v>Analyst:</v>
          </cell>
          <cell r="F249" t="str">
            <v xml:space="preserve"> </v>
          </cell>
          <cell r="AD249" t="str">
            <v>Note:  Breakouts are requested for only those areas which have aggregate numbers originally.</v>
          </cell>
        </row>
        <row r="250">
          <cell r="B250" t="str">
            <v>analysis type = standard</v>
          </cell>
          <cell r="K250" t="str">
            <v>CREDIT RISK</v>
          </cell>
          <cell r="AC250" t="str">
            <v>Reinsurance Recoverables</v>
          </cell>
          <cell r="AL250" t="str">
            <v>Reinsurance Recoverables</v>
          </cell>
          <cell r="AR250" t="str">
            <v>Page 36 Breakout</v>
          </cell>
        </row>
        <row r="251">
          <cell r="H251">
            <v>41274</v>
          </cell>
          <cell r="AC251" t="str">
            <v>Foreign affiliates by rating</v>
          </cell>
          <cell r="AG251" t="str">
            <v>Euros</v>
          </cell>
          <cell r="AL251" t="str">
            <v>All Other Insurers by rating</v>
          </cell>
          <cell r="AP251" t="str">
            <v>Euros</v>
          </cell>
        </row>
        <row r="252">
          <cell r="K252" t="str">
            <v>Baseline</v>
          </cell>
          <cell r="L252" t="str">
            <v>Adjustment</v>
          </cell>
          <cell r="M252" t="str">
            <v>Total</v>
          </cell>
          <cell r="AC252">
            <v>41274</v>
          </cell>
          <cell r="AL252">
            <v>41274</v>
          </cell>
        </row>
        <row r="253">
          <cell r="C253" t="str">
            <v>Agents' Balances</v>
          </cell>
          <cell r="H253" t="str">
            <v>Baseline</v>
          </cell>
          <cell r="I253" t="str">
            <v>Adjustments</v>
          </cell>
          <cell r="J253" t="str">
            <v>Total</v>
          </cell>
          <cell r="K253" t="str">
            <v>Asset Risk Factor (%)</v>
          </cell>
          <cell r="L253" t="str">
            <v>to Asset Risk Factor (%)</v>
          </cell>
          <cell r="M253" t="str">
            <v>Asset Risk Factor</v>
          </cell>
          <cell r="N253" t="str">
            <v>Adjusted Required Capital</v>
          </cell>
          <cell r="O253" t="str">
            <v>Explanation of Adjustments</v>
          </cell>
          <cell r="AC253" t="str">
            <v>Rating</v>
          </cell>
          <cell r="AD253" t="str">
            <v>Baseline</v>
          </cell>
          <cell r="AE253" t="str">
            <v>Stress Test Ceded Recovs</v>
          </cell>
          <cell r="AF253" t="str">
            <v>Adjustment</v>
          </cell>
          <cell r="AG253" t="str">
            <v>Total</v>
          </cell>
          <cell r="AH253" t="str">
            <v>Asset Risk Factor</v>
          </cell>
          <cell r="AI253" t="str">
            <v>Adjusted Required Capital</v>
          </cell>
          <cell r="AL253" t="str">
            <v>Rating</v>
          </cell>
          <cell r="AM253" t="str">
            <v>Baseline</v>
          </cell>
          <cell r="AN253" t="str">
            <v>Stress Test Ceded Recovs</v>
          </cell>
          <cell r="AO253" t="str">
            <v>Adjustment</v>
          </cell>
          <cell r="AP253" t="str">
            <v>Total</v>
          </cell>
          <cell r="AQ253" t="str">
            <v>Asset Risk Factor</v>
          </cell>
          <cell r="AR253" t="str">
            <v>Adjusted Required Capital</v>
          </cell>
        </row>
        <row r="254">
          <cell r="B254">
            <v>1</v>
          </cell>
          <cell r="D254" t="str">
            <v>In Course of Collection</v>
          </cell>
          <cell r="H254">
            <v>0</v>
          </cell>
          <cell r="I254">
            <v>0</v>
          </cell>
          <cell r="J254">
            <v>0</v>
          </cell>
          <cell r="K254">
            <v>0.05</v>
          </cell>
          <cell r="L254">
            <v>0</v>
          </cell>
          <cell r="M254">
            <v>0.05</v>
          </cell>
          <cell r="N254">
            <v>0</v>
          </cell>
          <cell r="AA254">
            <v>1</v>
          </cell>
          <cell r="AC254" t="str">
            <v>A++</v>
          </cell>
          <cell r="AD254">
            <v>0</v>
          </cell>
          <cell r="AE254">
            <v>0</v>
          </cell>
          <cell r="AF254">
            <v>0</v>
          </cell>
          <cell r="AG254">
            <v>0</v>
          </cell>
          <cell r="AH254">
            <v>0.02</v>
          </cell>
          <cell r="AI254">
            <v>0</v>
          </cell>
          <cell r="AL254" t="str">
            <v>A++</v>
          </cell>
          <cell r="AM254">
            <v>0</v>
          </cell>
          <cell r="AN254">
            <v>0</v>
          </cell>
          <cell r="AO254">
            <v>0</v>
          </cell>
          <cell r="AP254">
            <v>0</v>
          </cell>
          <cell r="AQ254">
            <v>0.02</v>
          </cell>
          <cell r="AR254">
            <v>0</v>
          </cell>
        </row>
        <row r="255">
          <cell r="B255">
            <v>2</v>
          </cell>
          <cell r="E255" t="str">
            <v>Ceded Balances Payable</v>
          </cell>
          <cell r="H255">
            <v>0</v>
          </cell>
          <cell r="I255">
            <v>0</v>
          </cell>
          <cell r="J255">
            <v>0</v>
          </cell>
          <cell r="K255">
            <v>0.05</v>
          </cell>
          <cell r="L255">
            <v>0</v>
          </cell>
          <cell r="M255">
            <v>0.05</v>
          </cell>
          <cell r="N255">
            <v>0</v>
          </cell>
          <cell r="AA255">
            <v>2</v>
          </cell>
          <cell r="AC255" t="str">
            <v xml:space="preserve">A+ </v>
          </cell>
          <cell r="AD255">
            <v>0</v>
          </cell>
          <cell r="AE255">
            <v>0</v>
          </cell>
          <cell r="AF255">
            <v>0</v>
          </cell>
          <cell r="AG255">
            <v>0</v>
          </cell>
          <cell r="AH255">
            <v>0.04</v>
          </cell>
          <cell r="AI255">
            <v>0</v>
          </cell>
          <cell r="AL255" t="str">
            <v xml:space="preserve">A+ </v>
          </cell>
          <cell r="AM255">
            <v>0</v>
          </cell>
          <cell r="AN255">
            <v>0</v>
          </cell>
          <cell r="AO255">
            <v>0</v>
          </cell>
          <cell r="AP255">
            <v>0</v>
          </cell>
          <cell r="AQ255">
            <v>0.04</v>
          </cell>
          <cell r="AR255">
            <v>0</v>
          </cell>
        </row>
        <row r="256">
          <cell r="B256">
            <v>3</v>
          </cell>
          <cell r="D256" t="str">
            <v>Deferred - Not Yet Due</v>
          </cell>
          <cell r="H256">
            <v>0</v>
          </cell>
          <cell r="I256">
            <v>0</v>
          </cell>
          <cell r="J256">
            <v>0</v>
          </cell>
          <cell r="K256">
            <v>0.05</v>
          </cell>
          <cell r="L256">
            <v>0</v>
          </cell>
          <cell r="M256">
            <v>0.05</v>
          </cell>
          <cell r="N256">
            <v>0</v>
          </cell>
          <cell r="AA256">
            <v>3</v>
          </cell>
          <cell r="AC256" t="str">
            <v>A</v>
          </cell>
          <cell r="AD256">
            <v>0</v>
          </cell>
          <cell r="AE256">
            <v>0</v>
          </cell>
          <cell r="AF256">
            <v>0</v>
          </cell>
          <cell r="AG256">
            <v>0</v>
          </cell>
          <cell r="AH256">
            <v>0.06</v>
          </cell>
          <cell r="AI256">
            <v>0</v>
          </cell>
          <cell r="AL256" t="str">
            <v>A</v>
          </cell>
          <cell r="AM256">
            <v>0</v>
          </cell>
          <cell r="AN256">
            <v>0</v>
          </cell>
          <cell r="AO256">
            <v>0</v>
          </cell>
          <cell r="AP256">
            <v>0</v>
          </cell>
          <cell r="AQ256">
            <v>0.06</v>
          </cell>
          <cell r="AR256">
            <v>0</v>
          </cell>
        </row>
        <row r="257">
          <cell r="B257">
            <v>4</v>
          </cell>
          <cell r="E257" t="str">
            <v>Ceded Balances Payable</v>
          </cell>
          <cell r="H257">
            <v>0</v>
          </cell>
          <cell r="I257">
            <v>0</v>
          </cell>
          <cell r="J257">
            <v>0</v>
          </cell>
          <cell r="K257">
            <v>0.05</v>
          </cell>
          <cell r="L257">
            <v>0</v>
          </cell>
          <cell r="M257">
            <v>0.05</v>
          </cell>
          <cell r="N257">
            <v>0</v>
          </cell>
          <cell r="AA257">
            <v>4</v>
          </cell>
          <cell r="AC257" t="str">
            <v>A-</v>
          </cell>
          <cell r="AD257">
            <v>0</v>
          </cell>
          <cell r="AE257">
            <v>0</v>
          </cell>
          <cell r="AF257">
            <v>0</v>
          </cell>
          <cell r="AG257">
            <v>0</v>
          </cell>
          <cell r="AH257">
            <v>0.1</v>
          </cell>
          <cell r="AI257">
            <v>0</v>
          </cell>
          <cell r="AL257" t="str">
            <v>A-</v>
          </cell>
          <cell r="AM257">
            <v>0</v>
          </cell>
          <cell r="AN257">
            <v>0</v>
          </cell>
          <cell r="AO257">
            <v>0</v>
          </cell>
          <cell r="AP257">
            <v>0</v>
          </cell>
          <cell r="AQ257">
            <v>0.1</v>
          </cell>
          <cell r="AR257">
            <v>0</v>
          </cell>
        </row>
        <row r="258">
          <cell r="B258">
            <v>5</v>
          </cell>
          <cell r="D258" t="str">
            <v>Accrued Retros</v>
          </cell>
          <cell r="H258">
            <v>0</v>
          </cell>
          <cell r="I258">
            <v>0</v>
          </cell>
          <cell r="J258">
            <v>0</v>
          </cell>
          <cell r="K258">
            <v>0.1</v>
          </cell>
          <cell r="L258">
            <v>0</v>
          </cell>
          <cell r="M258">
            <v>0.1</v>
          </cell>
          <cell r="N258">
            <v>0</v>
          </cell>
          <cell r="AA258">
            <v>5</v>
          </cell>
          <cell r="AC258" t="str">
            <v>B++</v>
          </cell>
          <cell r="AD258">
            <v>0</v>
          </cell>
          <cell r="AE258">
            <v>0</v>
          </cell>
          <cell r="AF258">
            <v>0</v>
          </cell>
          <cell r="AG258">
            <v>0</v>
          </cell>
          <cell r="AH258">
            <v>0.15</v>
          </cell>
          <cell r="AI258">
            <v>0</v>
          </cell>
          <cell r="AL258" t="str">
            <v>B++</v>
          </cell>
          <cell r="AM258">
            <v>0</v>
          </cell>
          <cell r="AN258">
            <v>0</v>
          </cell>
          <cell r="AO258">
            <v>0</v>
          </cell>
          <cell r="AP258">
            <v>0</v>
          </cell>
          <cell r="AQ258">
            <v>0.15</v>
          </cell>
          <cell r="AR258">
            <v>0</v>
          </cell>
        </row>
        <row r="259">
          <cell r="B259">
            <v>6</v>
          </cell>
          <cell r="E259" t="str">
            <v>Collateralized Balances</v>
          </cell>
          <cell r="H259">
            <v>0</v>
          </cell>
          <cell r="I259">
            <v>0</v>
          </cell>
          <cell r="J259">
            <v>0</v>
          </cell>
          <cell r="K259">
            <v>0.1</v>
          </cell>
          <cell r="L259">
            <v>0</v>
          </cell>
          <cell r="M259">
            <v>0.1</v>
          </cell>
          <cell r="N259">
            <v>0</v>
          </cell>
          <cell r="AA259">
            <v>6</v>
          </cell>
          <cell r="AC259" t="str">
            <v xml:space="preserve">B+ </v>
          </cell>
          <cell r="AD259">
            <v>0</v>
          </cell>
          <cell r="AE259">
            <v>0</v>
          </cell>
          <cell r="AF259">
            <v>0</v>
          </cell>
          <cell r="AG259">
            <v>0</v>
          </cell>
          <cell r="AH259">
            <v>0.2</v>
          </cell>
          <cell r="AI259">
            <v>0</v>
          </cell>
          <cell r="AL259" t="str">
            <v xml:space="preserve">B+ </v>
          </cell>
          <cell r="AM259">
            <v>0</v>
          </cell>
          <cell r="AN259">
            <v>0</v>
          </cell>
          <cell r="AO259">
            <v>0</v>
          </cell>
          <cell r="AP259">
            <v>0</v>
          </cell>
          <cell r="AQ259">
            <v>0.2</v>
          </cell>
          <cell r="AR259">
            <v>0</v>
          </cell>
        </row>
        <row r="260">
          <cell r="AA260">
            <v>7</v>
          </cell>
          <cell r="AC260" t="str">
            <v>B</v>
          </cell>
          <cell r="AD260">
            <v>0</v>
          </cell>
          <cell r="AE260">
            <v>0</v>
          </cell>
          <cell r="AF260">
            <v>0</v>
          </cell>
          <cell r="AG260">
            <v>0</v>
          </cell>
          <cell r="AH260">
            <v>0.3</v>
          </cell>
          <cell r="AI260">
            <v>0</v>
          </cell>
          <cell r="AL260" t="str">
            <v>B</v>
          </cell>
          <cell r="AM260">
            <v>0</v>
          </cell>
          <cell r="AN260">
            <v>0</v>
          </cell>
          <cell r="AO260">
            <v>0</v>
          </cell>
          <cell r="AP260">
            <v>0</v>
          </cell>
          <cell r="AQ260">
            <v>0.3</v>
          </cell>
          <cell r="AR260">
            <v>0</v>
          </cell>
        </row>
        <row r="261">
          <cell r="B261">
            <v>7</v>
          </cell>
          <cell r="E261" t="str">
            <v>Gross Premium Remittance</v>
          </cell>
          <cell r="H261">
            <v>0</v>
          </cell>
          <cell r="I261">
            <v>0</v>
          </cell>
          <cell r="J261">
            <v>0</v>
          </cell>
          <cell r="K261">
            <v>0</v>
          </cell>
          <cell r="M261">
            <v>0</v>
          </cell>
          <cell r="N261">
            <v>0</v>
          </cell>
          <cell r="AA261">
            <v>8</v>
          </cell>
          <cell r="AC261" t="str">
            <v>B-</v>
          </cell>
          <cell r="AD261">
            <v>0</v>
          </cell>
          <cell r="AE261">
            <v>0</v>
          </cell>
          <cell r="AF261">
            <v>0</v>
          </cell>
          <cell r="AG261">
            <v>0</v>
          </cell>
          <cell r="AH261">
            <v>0.4</v>
          </cell>
          <cell r="AI261">
            <v>0</v>
          </cell>
          <cell r="AL261" t="str">
            <v>B-</v>
          </cell>
          <cell r="AM261">
            <v>0</v>
          </cell>
          <cell r="AN261">
            <v>0</v>
          </cell>
          <cell r="AO261">
            <v>0</v>
          </cell>
          <cell r="AP261">
            <v>0</v>
          </cell>
          <cell r="AQ261">
            <v>0.4</v>
          </cell>
          <cell r="AR261">
            <v>0</v>
          </cell>
        </row>
        <row r="262">
          <cell r="AA262">
            <v>9</v>
          </cell>
          <cell r="AC262" t="str">
            <v>&lt;= C++</v>
          </cell>
          <cell r="AD262">
            <v>0</v>
          </cell>
          <cell r="AE262">
            <v>0</v>
          </cell>
          <cell r="AF262">
            <v>0</v>
          </cell>
          <cell r="AG262">
            <v>0</v>
          </cell>
          <cell r="AH262">
            <v>1</v>
          </cell>
          <cell r="AI262">
            <v>0</v>
          </cell>
          <cell r="AL262" t="str">
            <v>&lt;= C++</v>
          </cell>
          <cell r="AM262">
            <v>0</v>
          </cell>
          <cell r="AN262">
            <v>0</v>
          </cell>
          <cell r="AO262">
            <v>0</v>
          </cell>
          <cell r="AP262">
            <v>0</v>
          </cell>
          <cell r="AQ262">
            <v>1</v>
          </cell>
          <cell r="AR262">
            <v>0</v>
          </cell>
        </row>
        <row r="263">
          <cell r="AA263">
            <v>10</v>
          </cell>
          <cell r="AC263" t="str">
            <v>Non Rated</v>
          </cell>
          <cell r="AD263">
            <v>0</v>
          </cell>
          <cell r="AE263">
            <v>0</v>
          </cell>
          <cell r="AF263">
            <v>0</v>
          </cell>
          <cell r="AG263">
            <v>0</v>
          </cell>
          <cell r="AH263">
            <v>1</v>
          </cell>
          <cell r="AI263">
            <v>0</v>
          </cell>
          <cell r="AL263" t="str">
            <v>Non Rated</v>
          </cell>
          <cell r="AM263">
            <v>0</v>
          </cell>
          <cell r="AN263">
            <v>0</v>
          </cell>
          <cell r="AO263">
            <v>0</v>
          </cell>
          <cell r="AP263">
            <v>0</v>
          </cell>
          <cell r="AQ263">
            <v>1</v>
          </cell>
          <cell r="AR263">
            <v>0</v>
          </cell>
        </row>
        <row r="264">
          <cell r="C264" t="str">
            <v>Reinsurance Recoverables (A)</v>
          </cell>
          <cell r="I264" t="str">
            <v>(Click button to go to the separate reinsurance recoverable table)</v>
          </cell>
          <cell r="AA264">
            <v>11</v>
          </cell>
          <cell r="AB264" t="str">
            <v>No Breakout Available</v>
          </cell>
          <cell r="AD264">
            <v>0</v>
          </cell>
          <cell r="AE264">
            <v>0</v>
          </cell>
          <cell r="AF264">
            <v>0</v>
          </cell>
          <cell r="AG264">
            <v>0</v>
          </cell>
          <cell r="AH264">
            <v>0.1</v>
          </cell>
          <cell r="AI264">
            <v>0</v>
          </cell>
          <cell r="AK264" t="str">
            <v>No Breakout Available</v>
          </cell>
          <cell r="AM264">
            <v>0</v>
          </cell>
          <cell r="AN264">
            <v>0</v>
          </cell>
          <cell r="AO264">
            <v>0</v>
          </cell>
          <cell r="AP264">
            <v>0</v>
          </cell>
          <cell r="AQ264">
            <v>0.1</v>
          </cell>
          <cell r="AR264">
            <v>0</v>
          </cell>
        </row>
        <row r="265">
          <cell r="B265">
            <v>8</v>
          </cell>
          <cell r="D265" t="str">
            <v>Foreign Affiliates</v>
          </cell>
          <cell r="H265">
            <v>0</v>
          </cell>
          <cell r="I265">
            <v>0</v>
          </cell>
          <cell r="J265">
            <v>0</v>
          </cell>
          <cell r="K265">
            <v>0.1</v>
          </cell>
          <cell r="L265">
            <v>0</v>
          </cell>
          <cell r="M265">
            <v>0.1</v>
          </cell>
          <cell r="N265">
            <v>0</v>
          </cell>
          <cell r="P265">
            <v>1</v>
          </cell>
          <cell r="AA265">
            <v>12</v>
          </cell>
          <cell r="AC265" t="str">
            <v>Total</v>
          </cell>
          <cell r="AD265">
            <v>0</v>
          </cell>
          <cell r="AE265">
            <v>0</v>
          </cell>
          <cell r="AF265">
            <v>0</v>
          </cell>
          <cell r="AG265">
            <v>0</v>
          </cell>
          <cell r="AH265">
            <v>0</v>
          </cell>
          <cell r="AI265">
            <v>0</v>
          </cell>
          <cell r="AL265" t="str">
            <v>Total</v>
          </cell>
          <cell r="AM265">
            <v>0</v>
          </cell>
          <cell r="AN265">
            <v>0</v>
          </cell>
          <cell r="AO265">
            <v>0</v>
          </cell>
          <cell r="AP265">
            <v>0</v>
          </cell>
          <cell r="AQ265">
            <v>0</v>
          </cell>
          <cell r="AR265">
            <v>0</v>
          </cell>
        </row>
        <row r="266">
          <cell r="B266">
            <v>9</v>
          </cell>
          <cell r="D266" t="str">
            <v>Domestic Affiliates (In Rating Group) [C]</v>
          </cell>
          <cell r="H266">
            <v>0</v>
          </cell>
          <cell r="I266">
            <v>0</v>
          </cell>
          <cell r="J266">
            <v>0</v>
          </cell>
          <cell r="K266">
            <v>0.1</v>
          </cell>
          <cell r="L266">
            <v>0</v>
          </cell>
          <cell r="M266">
            <v>0.1</v>
          </cell>
          <cell r="N266">
            <v>0</v>
          </cell>
          <cell r="P266">
            <v>1</v>
          </cell>
          <cell r="AE266">
            <v>0</v>
          </cell>
        </row>
        <row r="267">
          <cell r="B267">
            <v>10</v>
          </cell>
          <cell r="D267" t="str">
            <v>Domestic Affiliates (Not in Rating Group)</v>
          </cell>
          <cell r="H267">
            <v>0</v>
          </cell>
          <cell r="I267">
            <v>0</v>
          </cell>
          <cell r="J267">
            <v>0</v>
          </cell>
          <cell r="K267">
            <v>0.1</v>
          </cell>
          <cell r="L267">
            <v>0</v>
          </cell>
          <cell r="M267">
            <v>0.1</v>
          </cell>
          <cell r="N267">
            <v>0</v>
          </cell>
          <cell r="P267">
            <v>1</v>
          </cell>
        </row>
        <row r="268">
          <cell r="B268">
            <v>11</v>
          </cell>
          <cell r="D268" t="str">
            <v>Pools &amp; Associations</v>
          </cell>
          <cell r="H268">
            <v>0</v>
          </cell>
          <cell r="I268">
            <v>0</v>
          </cell>
          <cell r="J268">
            <v>0</v>
          </cell>
          <cell r="K268">
            <v>0.1</v>
          </cell>
          <cell r="L268">
            <v>0</v>
          </cell>
          <cell r="M268">
            <v>0.1</v>
          </cell>
          <cell r="N268">
            <v>0</v>
          </cell>
          <cell r="P268">
            <v>1</v>
          </cell>
        </row>
        <row r="269">
          <cell r="B269">
            <v>12</v>
          </cell>
          <cell r="D269" t="str">
            <v>All Other Insurers</v>
          </cell>
          <cell r="H269">
            <v>0</v>
          </cell>
          <cell r="I269">
            <v>0</v>
          </cell>
          <cell r="J269">
            <v>0</v>
          </cell>
          <cell r="K269">
            <v>0.1</v>
          </cell>
          <cell r="L269">
            <v>0</v>
          </cell>
          <cell r="M269">
            <v>0.1</v>
          </cell>
          <cell r="N269">
            <v>0</v>
          </cell>
          <cell r="P269">
            <v>1</v>
          </cell>
          <cell r="AC269" t="str">
            <v>Domestic affiliates(not in rating group) by rating</v>
          </cell>
          <cell r="AL269" t="str">
            <v>Letters of Credit &amp; Trusts on recoverables by rating</v>
          </cell>
        </row>
        <row r="270">
          <cell r="B270">
            <v>13</v>
          </cell>
          <cell r="D270" t="str">
            <v>Less: Letters of Credit, Trusts</v>
          </cell>
          <cell r="H270">
            <v>0</v>
          </cell>
          <cell r="I270">
            <v>0</v>
          </cell>
          <cell r="J270">
            <v>0</v>
          </cell>
          <cell r="K270">
            <v>9.0000000000000011E-2</v>
          </cell>
          <cell r="L270">
            <v>0</v>
          </cell>
          <cell r="M270">
            <v>9.0000000000000011E-2</v>
          </cell>
          <cell r="N270">
            <v>0</v>
          </cell>
          <cell r="P270">
            <v>1</v>
          </cell>
          <cell r="AC270">
            <v>41274</v>
          </cell>
          <cell r="AL270">
            <v>41274</v>
          </cell>
        </row>
        <row r="271">
          <cell r="B271">
            <v>14</v>
          </cell>
          <cell r="D271" t="str">
            <v>Less: Funds Held by Company</v>
          </cell>
          <cell r="H271">
            <v>0</v>
          </cell>
          <cell r="I271">
            <v>0</v>
          </cell>
          <cell r="J271">
            <v>0</v>
          </cell>
          <cell r="K271">
            <v>0.1</v>
          </cell>
          <cell r="L271">
            <v>0</v>
          </cell>
          <cell r="M271">
            <v>0.1</v>
          </cell>
          <cell r="N271">
            <v>0</v>
          </cell>
          <cell r="P271">
            <v>1</v>
          </cell>
          <cell r="AC271" t="str">
            <v>Rating</v>
          </cell>
          <cell r="AD271" t="str">
            <v>Baseline</v>
          </cell>
          <cell r="AE271" t="str">
            <v>Stress Test Ceded Recovs</v>
          </cell>
          <cell r="AF271" t="str">
            <v>Adjustment</v>
          </cell>
          <cell r="AG271" t="str">
            <v>Total</v>
          </cell>
          <cell r="AH271" t="str">
            <v>ARF</v>
          </cell>
          <cell r="AI271" t="str">
            <v>ARC</v>
          </cell>
          <cell r="AL271" t="str">
            <v>Rating</v>
          </cell>
          <cell r="AM271" t="str">
            <v>Baseline</v>
          </cell>
          <cell r="AN271" t="str">
            <v>Stress Test Ceded Recovs</v>
          </cell>
          <cell r="AO271" t="str">
            <v>Adjustment</v>
          </cell>
          <cell r="AP271" t="str">
            <v>Total</v>
          </cell>
          <cell r="AQ271" t="str">
            <v>ARF</v>
          </cell>
          <cell r="AR271" t="str">
            <v>ARC</v>
          </cell>
        </row>
        <row r="272">
          <cell r="AA272">
            <v>13</v>
          </cell>
          <cell r="AC272" t="str">
            <v>A++</v>
          </cell>
          <cell r="AD272">
            <v>0</v>
          </cell>
          <cell r="AE272">
            <v>0</v>
          </cell>
          <cell r="AF272">
            <v>0</v>
          </cell>
          <cell r="AG272">
            <v>0</v>
          </cell>
          <cell r="AH272">
            <v>0.02</v>
          </cell>
          <cell r="AI272">
            <v>0</v>
          </cell>
          <cell r="AL272" t="str">
            <v>A++</v>
          </cell>
          <cell r="AM272">
            <v>0</v>
          </cell>
          <cell r="AN272">
            <v>0</v>
          </cell>
          <cell r="AO272">
            <v>0</v>
          </cell>
          <cell r="AP272">
            <v>0</v>
          </cell>
          <cell r="AQ272">
            <v>1.8000000000000002E-2</v>
          </cell>
          <cell r="AR272">
            <v>0</v>
          </cell>
        </row>
        <row r="273">
          <cell r="B273">
            <v>15</v>
          </cell>
          <cell r="C273" t="str">
            <v>Net Reinsurance Recoverables</v>
          </cell>
          <cell r="H273">
            <v>0</v>
          </cell>
          <cell r="I273">
            <v>0</v>
          </cell>
          <cell r="J273">
            <v>0</v>
          </cell>
          <cell r="K273">
            <v>0</v>
          </cell>
          <cell r="M273">
            <v>0</v>
          </cell>
          <cell r="N273">
            <v>0</v>
          </cell>
          <cell r="O273" t="str">
            <v>= Credit Risk on recoverables</v>
          </cell>
          <cell r="AA273">
            <v>14</v>
          </cell>
          <cell r="AC273" t="str">
            <v xml:space="preserve">A+ </v>
          </cell>
          <cell r="AD273">
            <v>0</v>
          </cell>
          <cell r="AE273">
            <v>0</v>
          </cell>
          <cell r="AF273">
            <v>0</v>
          </cell>
          <cell r="AG273">
            <v>0</v>
          </cell>
          <cell r="AH273">
            <v>0.04</v>
          </cell>
          <cell r="AI273">
            <v>0</v>
          </cell>
          <cell r="AL273" t="str">
            <v xml:space="preserve">A+ </v>
          </cell>
          <cell r="AM273">
            <v>0</v>
          </cell>
          <cell r="AN273">
            <v>0</v>
          </cell>
          <cell r="AO273">
            <v>0</v>
          </cell>
          <cell r="AP273">
            <v>0</v>
          </cell>
          <cell r="AQ273">
            <v>3.6000000000000004E-2</v>
          </cell>
          <cell r="AR273">
            <v>0</v>
          </cell>
        </row>
        <row r="274">
          <cell r="AA274">
            <v>15</v>
          </cell>
          <cell r="AC274" t="str">
            <v>A</v>
          </cell>
          <cell r="AD274">
            <v>0</v>
          </cell>
          <cell r="AE274">
            <v>0</v>
          </cell>
          <cell r="AF274">
            <v>0</v>
          </cell>
          <cell r="AG274">
            <v>0</v>
          </cell>
          <cell r="AH274">
            <v>0.06</v>
          </cell>
          <cell r="AI274">
            <v>0</v>
          </cell>
          <cell r="AL274" t="str">
            <v>A</v>
          </cell>
          <cell r="AM274">
            <v>0</v>
          </cell>
          <cell r="AN274">
            <v>0</v>
          </cell>
          <cell r="AO274">
            <v>0</v>
          </cell>
          <cell r="AP274">
            <v>0</v>
          </cell>
          <cell r="AQ274">
            <v>5.3999999999999999E-2</v>
          </cell>
          <cell r="AR274">
            <v>0</v>
          </cell>
        </row>
        <row r="275">
          <cell r="B275">
            <v>16</v>
          </cell>
          <cell r="C275" t="str">
            <v>Multiply: Reins Dependence Factor (B)</v>
          </cell>
          <cell r="J275">
            <v>0</v>
          </cell>
          <cell r="K275">
            <v>0</v>
          </cell>
          <cell r="L275">
            <v>1</v>
          </cell>
          <cell r="N275">
            <v>1</v>
          </cell>
          <cell r="AA275">
            <v>16</v>
          </cell>
          <cell r="AC275" t="str">
            <v>A-</v>
          </cell>
          <cell r="AD275">
            <v>0</v>
          </cell>
          <cell r="AE275">
            <v>0</v>
          </cell>
          <cell r="AF275">
            <v>0</v>
          </cell>
          <cell r="AG275">
            <v>0</v>
          </cell>
          <cell r="AH275">
            <v>0.1</v>
          </cell>
          <cell r="AI275">
            <v>0</v>
          </cell>
          <cell r="AL275" t="str">
            <v>A-</v>
          </cell>
          <cell r="AM275">
            <v>0</v>
          </cell>
          <cell r="AN275">
            <v>0</v>
          </cell>
          <cell r="AO275">
            <v>0</v>
          </cell>
          <cell r="AP275">
            <v>0</v>
          </cell>
          <cell r="AQ275">
            <v>9.0000000000000011E-2</v>
          </cell>
          <cell r="AR275">
            <v>0</v>
          </cell>
        </row>
        <row r="276">
          <cell r="B276">
            <v>17</v>
          </cell>
          <cell r="E276" t="str">
            <v xml:space="preserve">   Adjustment to Reins Dependence Factor</v>
          </cell>
          <cell r="N276">
            <v>0</v>
          </cell>
          <cell r="AA276">
            <v>17</v>
          </cell>
          <cell r="AC276" t="str">
            <v>B++</v>
          </cell>
          <cell r="AD276">
            <v>0</v>
          </cell>
          <cell r="AE276">
            <v>0</v>
          </cell>
          <cell r="AF276">
            <v>0</v>
          </cell>
          <cell r="AG276">
            <v>0</v>
          </cell>
          <cell r="AH276">
            <v>0.15</v>
          </cell>
          <cell r="AI276">
            <v>0</v>
          </cell>
          <cell r="AL276" t="str">
            <v>B++</v>
          </cell>
          <cell r="AM276">
            <v>0</v>
          </cell>
          <cell r="AN276">
            <v>0</v>
          </cell>
          <cell r="AO276">
            <v>0</v>
          </cell>
          <cell r="AP276">
            <v>0</v>
          </cell>
          <cell r="AQ276">
            <v>0.13500000000000001</v>
          </cell>
          <cell r="AR276">
            <v>0</v>
          </cell>
        </row>
        <row r="277">
          <cell r="B277">
            <v>18</v>
          </cell>
          <cell r="D277" t="str">
            <v>Adjustment for 1% minimum dispute risk on Non Afilliated Recoverables</v>
          </cell>
          <cell r="N277">
            <v>0</v>
          </cell>
          <cell r="AA277">
            <v>18</v>
          </cell>
          <cell r="AC277" t="str">
            <v xml:space="preserve">B+ </v>
          </cell>
          <cell r="AD277">
            <v>0</v>
          </cell>
          <cell r="AE277">
            <v>0</v>
          </cell>
          <cell r="AF277">
            <v>0</v>
          </cell>
          <cell r="AG277">
            <v>0</v>
          </cell>
          <cell r="AH277">
            <v>0.2</v>
          </cell>
          <cell r="AI277">
            <v>0</v>
          </cell>
          <cell r="AL277" t="str">
            <v xml:space="preserve">B+ </v>
          </cell>
          <cell r="AM277">
            <v>0</v>
          </cell>
          <cell r="AN277">
            <v>0</v>
          </cell>
          <cell r="AO277">
            <v>0</v>
          </cell>
          <cell r="AP277">
            <v>0</v>
          </cell>
          <cell r="AQ277">
            <v>0.18000000000000002</v>
          </cell>
          <cell r="AR277">
            <v>0</v>
          </cell>
        </row>
        <row r="278">
          <cell r="B278">
            <v>19</v>
          </cell>
          <cell r="C278" t="str">
            <v>Adj. Net Reins Recoverables</v>
          </cell>
          <cell r="H278">
            <v>0</v>
          </cell>
          <cell r="I278">
            <v>0</v>
          </cell>
          <cell r="J278">
            <v>0</v>
          </cell>
          <cell r="M278">
            <v>0</v>
          </cell>
          <cell r="N278">
            <v>0</v>
          </cell>
          <cell r="O278" t="str">
            <v>= Credit Risk &amp; Dispute Risk on recoverables</v>
          </cell>
          <cell r="AA278">
            <v>19</v>
          </cell>
          <cell r="AC278" t="str">
            <v>B</v>
          </cell>
          <cell r="AD278">
            <v>0</v>
          </cell>
          <cell r="AE278">
            <v>0</v>
          </cell>
          <cell r="AF278">
            <v>0</v>
          </cell>
          <cell r="AG278">
            <v>0</v>
          </cell>
          <cell r="AH278">
            <v>0.3</v>
          </cell>
          <cell r="AI278">
            <v>0</v>
          </cell>
          <cell r="AL278" t="str">
            <v>B</v>
          </cell>
          <cell r="AM278">
            <v>0</v>
          </cell>
          <cell r="AN278">
            <v>0</v>
          </cell>
          <cell r="AO278">
            <v>0</v>
          </cell>
          <cell r="AP278">
            <v>0</v>
          </cell>
          <cell r="AQ278">
            <v>0.27</v>
          </cell>
          <cell r="AR278">
            <v>0</v>
          </cell>
        </row>
        <row r="279">
          <cell r="AA279">
            <v>20</v>
          </cell>
          <cell r="AC279" t="str">
            <v>B-</v>
          </cell>
          <cell r="AD279">
            <v>0</v>
          </cell>
          <cell r="AE279">
            <v>0</v>
          </cell>
          <cell r="AF279">
            <v>0</v>
          </cell>
          <cell r="AG279">
            <v>0</v>
          </cell>
          <cell r="AH279">
            <v>0.4</v>
          </cell>
          <cell r="AI279">
            <v>0</v>
          </cell>
          <cell r="AL279" t="str">
            <v>B-</v>
          </cell>
          <cell r="AM279">
            <v>0</v>
          </cell>
          <cell r="AN279">
            <v>0</v>
          </cell>
          <cell r="AO279">
            <v>0</v>
          </cell>
          <cell r="AP279">
            <v>0</v>
          </cell>
          <cell r="AQ279">
            <v>0.36000000000000004</v>
          </cell>
          <cell r="AR279">
            <v>0</v>
          </cell>
        </row>
        <row r="280">
          <cell r="C280" t="str">
            <v>All Other Recoverables</v>
          </cell>
          <cell r="AA280">
            <v>21</v>
          </cell>
          <cell r="AC280" t="str">
            <v>&lt;= C++</v>
          </cell>
          <cell r="AD280">
            <v>0</v>
          </cell>
          <cell r="AE280">
            <v>0</v>
          </cell>
          <cell r="AF280">
            <v>0</v>
          </cell>
          <cell r="AG280">
            <v>0</v>
          </cell>
          <cell r="AH280">
            <v>1</v>
          </cell>
          <cell r="AI280">
            <v>0</v>
          </cell>
          <cell r="AL280" t="str">
            <v>&lt;= C++</v>
          </cell>
          <cell r="AM280">
            <v>0</v>
          </cell>
          <cell r="AN280">
            <v>0</v>
          </cell>
          <cell r="AO280">
            <v>0</v>
          </cell>
          <cell r="AP280">
            <v>0</v>
          </cell>
          <cell r="AQ280">
            <v>0.9</v>
          </cell>
          <cell r="AR280">
            <v>0</v>
          </cell>
        </row>
        <row r="281">
          <cell r="B281">
            <v>20</v>
          </cell>
          <cell r="D281" t="str">
            <v>Funds Held by Reinsured Cos.</v>
          </cell>
          <cell r="H281">
            <v>0</v>
          </cell>
          <cell r="I281">
            <v>0</v>
          </cell>
          <cell r="J281">
            <v>0</v>
          </cell>
          <cell r="K281">
            <v>0.05</v>
          </cell>
          <cell r="L281">
            <v>0</v>
          </cell>
          <cell r="M281">
            <v>0.05</v>
          </cell>
          <cell r="N281">
            <v>0</v>
          </cell>
          <cell r="AA281">
            <v>22</v>
          </cell>
          <cell r="AC281" t="str">
            <v>Non Rated</v>
          </cell>
          <cell r="AD281">
            <v>0</v>
          </cell>
          <cell r="AE281">
            <v>0</v>
          </cell>
          <cell r="AF281">
            <v>0</v>
          </cell>
          <cell r="AG281">
            <v>0</v>
          </cell>
          <cell r="AH281">
            <v>1</v>
          </cell>
          <cell r="AI281">
            <v>0</v>
          </cell>
          <cell r="AL281" t="str">
            <v>Non Rated</v>
          </cell>
          <cell r="AM281">
            <v>0</v>
          </cell>
          <cell r="AN281">
            <v>0</v>
          </cell>
          <cell r="AO281">
            <v>0</v>
          </cell>
          <cell r="AP281">
            <v>0</v>
          </cell>
          <cell r="AQ281">
            <v>0.9</v>
          </cell>
          <cell r="AR281">
            <v>0</v>
          </cell>
        </row>
        <row r="282">
          <cell r="B282">
            <v>21</v>
          </cell>
          <cell r="D282" t="str">
            <v>Bills Recoverable</v>
          </cell>
          <cell r="H282">
            <v>0</v>
          </cell>
          <cell r="I282">
            <v>0</v>
          </cell>
          <cell r="J282">
            <v>0</v>
          </cell>
          <cell r="K282">
            <v>0.05</v>
          </cell>
          <cell r="L282">
            <v>0</v>
          </cell>
          <cell r="M282">
            <v>0.05</v>
          </cell>
          <cell r="N282">
            <v>0</v>
          </cell>
          <cell r="AA282">
            <v>23</v>
          </cell>
          <cell r="AB282" t="str">
            <v>No Breakout Available</v>
          </cell>
          <cell r="AD282">
            <v>0</v>
          </cell>
          <cell r="AE282">
            <v>0</v>
          </cell>
          <cell r="AF282">
            <v>0</v>
          </cell>
          <cell r="AG282">
            <v>0</v>
          </cell>
          <cell r="AH282">
            <v>0.1</v>
          </cell>
          <cell r="AI282">
            <v>0</v>
          </cell>
          <cell r="AK282" t="str">
            <v>No Breakout Available</v>
          </cell>
          <cell r="AM282">
            <v>0</v>
          </cell>
          <cell r="AN282">
            <v>0</v>
          </cell>
          <cell r="AO282">
            <v>0</v>
          </cell>
          <cell r="AP282">
            <v>0</v>
          </cell>
          <cell r="AQ282">
            <v>9.0000000000000011E-2</v>
          </cell>
          <cell r="AR282">
            <v>0</v>
          </cell>
        </row>
        <row r="283">
          <cell r="B283">
            <v>22</v>
          </cell>
          <cell r="D283" t="str">
            <v>Income Tax Recoverables</v>
          </cell>
          <cell r="H283">
            <v>0</v>
          </cell>
          <cell r="I283">
            <v>0</v>
          </cell>
          <cell r="J283">
            <v>0</v>
          </cell>
          <cell r="K283">
            <v>0.05</v>
          </cell>
          <cell r="L283">
            <v>0</v>
          </cell>
          <cell r="M283">
            <v>0.05</v>
          </cell>
          <cell r="N283">
            <v>0</v>
          </cell>
          <cell r="AA283">
            <v>24</v>
          </cell>
          <cell r="AC283" t="str">
            <v>Total</v>
          </cell>
          <cell r="AD283">
            <v>0</v>
          </cell>
          <cell r="AE283">
            <v>0</v>
          </cell>
          <cell r="AF283">
            <v>0</v>
          </cell>
          <cell r="AG283">
            <v>0</v>
          </cell>
          <cell r="AH283">
            <v>0</v>
          </cell>
          <cell r="AI283">
            <v>0</v>
          </cell>
          <cell r="AL283" t="str">
            <v>Total</v>
          </cell>
          <cell r="AM283">
            <v>0</v>
          </cell>
          <cell r="AN283">
            <v>0</v>
          </cell>
          <cell r="AO283">
            <v>0</v>
          </cell>
          <cell r="AP283">
            <v>0</v>
          </cell>
          <cell r="AQ283">
            <v>0</v>
          </cell>
          <cell r="AR283">
            <v>0</v>
          </cell>
        </row>
        <row r="284">
          <cell r="B284">
            <v>23</v>
          </cell>
          <cell r="D284" t="str">
            <v>Accrued Investment Income</v>
          </cell>
          <cell r="H284">
            <v>0</v>
          </cell>
          <cell r="I284">
            <v>0</v>
          </cell>
          <cell r="J284">
            <v>0</v>
          </cell>
          <cell r="K284">
            <v>2.5000000000000001E-2</v>
          </cell>
          <cell r="L284">
            <v>0</v>
          </cell>
          <cell r="M284">
            <v>2.5000000000000001E-2</v>
          </cell>
          <cell r="N284">
            <v>0</v>
          </cell>
        </row>
        <row r="285">
          <cell r="B285">
            <v>24</v>
          </cell>
          <cell r="D285" t="str">
            <v>Receivable from Affiliates</v>
          </cell>
          <cell r="H285">
            <v>0</v>
          </cell>
          <cell r="I285">
            <v>0</v>
          </cell>
          <cell r="J285">
            <v>0</v>
          </cell>
          <cell r="K285">
            <v>0.05</v>
          </cell>
          <cell r="L285">
            <v>0</v>
          </cell>
          <cell r="M285">
            <v>0.05</v>
          </cell>
          <cell r="N285">
            <v>0</v>
          </cell>
        </row>
        <row r="286">
          <cell r="B286">
            <v>25</v>
          </cell>
          <cell r="D286" t="str">
            <v>Equity in Pools/Assoc.</v>
          </cell>
          <cell r="H286">
            <v>0</v>
          </cell>
          <cell r="I286">
            <v>0</v>
          </cell>
          <cell r="J286">
            <v>0</v>
          </cell>
          <cell r="K286">
            <v>0.05</v>
          </cell>
          <cell r="L286">
            <v>0</v>
          </cell>
          <cell r="M286">
            <v>0.05</v>
          </cell>
          <cell r="N286">
            <v>0</v>
          </cell>
          <cell r="AC286" t="str">
            <v>Pools &amp; Associations by rating</v>
          </cell>
          <cell r="AL286" t="str">
            <v>Recoverables held internally; by rating of the ins. co. whose funds are being held</v>
          </cell>
        </row>
        <row r="287">
          <cell r="B287">
            <v>26</v>
          </cell>
          <cell r="D287" t="str">
            <v>Uninsured A &amp; H Plans</v>
          </cell>
          <cell r="H287">
            <v>0</v>
          </cell>
          <cell r="I287">
            <v>0</v>
          </cell>
          <cell r="J287">
            <v>0</v>
          </cell>
          <cell r="K287">
            <v>0.05</v>
          </cell>
          <cell r="L287">
            <v>0</v>
          </cell>
          <cell r="M287">
            <v>0.05</v>
          </cell>
          <cell r="N287">
            <v>0</v>
          </cell>
          <cell r="AC287">
            <v>41274</v>
          </cell>
          <cell r="AL287">
            <v>41274</v>
          </cell>
        </row>
        <row r="288">
          <cell r="B288">
            <v>27</v>
          </cell>
          <cell r="D288" t="str">
            <v>Others</v>
          </cell>
          <cell r="H288">
            <v>0</v>
          </cell>
          <cell r="I288">
            <v>0</v>
          </cell>
          <cell r="J288">
            <v>0</v>
          </cell>
          <cell r="K288">
            <v>0.05</v>
          </cell>
          <cell r="L288">
            <v>0</v>
          </cell>
          <cell r="M288">
            <v>0.05</v>
          </cell>
          <cell r="N288">
            <v>0</v>
          </cell>
          <cell r="AC288" t="str">
            <v>Rating</v>
          </cell>
          <cell r="AD288" t="str">
            <v>Baseline</v>
          </cell>
          <cell r="AE288" t="str">
            <v>Stress Test Ceded Recovs</v>
          </cell>
          <cell r="AF288" t="str">
            <v>Adjustment</v>
          </cell>
          <cell r="AG288" t="str">
            <v>Total</v>
          </cell>
          <cell r="AH288" t="str">
            <v>ARF</v>
          </cell>
          <cell r="AI288" t="str">
            <v>ARC</v>
          </cell>
          <cell r="AL288" t="str">
            <v>Rating</v>
          </cell>
          <cell r="AM288" t="str">
            <v>Baseline</v>
          </cell>
          <cell r="AN288" t="str">
            <v>Stress Test Ceded Recovs</v>
          </cell>
          <cell r="AO288" t="str">
            <v>Adjustment</v>
          </cell>
          <cell r="AP288" t="str">
            <v>Total</v>
          </cell>
          <cell r="AQ288" t="str">
            <v>ARF</v>
          </cell>
          <cell r="AR288" t="str">
            <v>ARC</v>
          </cell>
        </row>
        <row r="289">
          <cell r="B289">
            <v>28</v>
          </cell>
          <cell r="E289" t="str">
            <v>Other Receivables</v>
          </cell>
          <cell r="H289">
            <v>0</v>
          </cell>
          <cell r="I289">
            <v>0</v>
          </cell>
          <cell r="J289">
            <v>0</v>
          </cell>
          <cell r="K289">
            <v>0</v>
          </cell>
          <cell r="M289">
            <v>0</v>
          </cell>
          <cell r="N289">
            <v>0</v>
          </cell>
          <cell r="AA289">
            <v>25</v>
          </cell>
          <cell r="AC289" t="str">
            <v>A++</v>
          </cell>
          <cell r="AD289">
            <v>0</v>
          </cell>
          <cell r="AE289">
            <v>0</v>
          </cell>
          <cell r="AF289">
            <v>0</v>
          </cell>
          <cell r="AG289">
            <v>0</v>
          </cell>
          <cell r="AH289">
            <v>0.02</v>
          </cell>
          <cell r="AI289">
            <v>0</v>
          </cell>
          <cell r="AL289" t="str">
            <v>A++</v>
          </cell>
          <cell r="AM289">
            <v>0</v>
          </cell>
          <cell r="AN289">
            <v>0</v>
          </cell>
          <cell r="AO289">
            <v>0</v>
          </cell>
          <cell r="AP289">
            <v>0</v>
          </cell>
          <cell r="AQ289">
            <v>0.02</v>
          </cell>
          <cell r="AR289">
            <v>0</v>
          </cell>
        </row>
        <row r="290">
          <cell r="J290" t="str">
            <v xml:space="preserve"> </v>
          </cell>
          <cell r="AA290">
            <v>26</v>
          </cell>
          <cell r="AC290" t="str">
            <v xml:space="preserve">A+ </v>
          </cell>
          <cell r="AD290">
            <v>0</v>
          </cell>
          <cell r="AE290">
            <v>0</v>
          </cell>
          <cell r="AF290">
            <v>0</v>
          </cell>
          <cell r="AG290">
            <v>0</v>
          </cell>
          <cell r="AH290">
            <v>0.04</v>
          </cell>
          <cell r="AI290">
            <v>0</v>
          </cell>
          <cell r="AL290" t="str">
            <v xml:space="preserve">A+ </v>
          </cell>
          <cell r="AM290">
            <v>0</v>
          </cell>
          <cell r="AN290">
            <v>0</v>
          </cell>
          <cell r="AO290">
            <v>0</v>
          </cell>
          <cell r="AP290">
            <v>0</v>
          </cell>
          <cell r="AQ290">
            <v>0.04</v>
          </cell>
          <cell r="AR290">
            <v>0</v>
          </cell>
        </row>
        <row r="291">
          <cell r="B291">
            <v>29</v>
          </cell>
          <cell r="C291" t="str">
            <v>Company Totals (Credit Risk)</v>
          </cell>
          <cell r="H291">
            <v>0</v>
          </cell>
          <cell r="I291">
            <v>0</v>
          </cell>
          <cell r="J291">
            <v>0</v>
          </cell>
          <cell r="K291">
            <v>0</v>
          </cell>
          <cell r="N291">
            <v>0</v>
          </cell>
          <cell r="O291" t="str">
            <v xml:space="preserve"> =(B4)</v>
          </cell>
          <cell r="AA291">
            <v>27</v>
          </cell>
          <cell r="AC291" t="str">
            <v>A</v>
          </cell>
          <cell r="AD291">
            <v>0</v>
          </cell>
          <cell r="AE291">
            <v>0</v>
          </cell>
          <cell r="AF291">
            <v>0</v>
          </cell>
          <cell r="AG291">
            <v>0</v>
          </cell>
          <cell r="AH291">
            <v>0.06</v>
          </cell>
          <cell r="AI291">
            <v>0</v>
          </cell>
          <cell r="AL291" t="str">
            <v>A</v>
          </cell>
          <cell r="AM291">
            <v>0</v>
          </cell>
          <cell r="AN291">
            <v>0</v>
          </cell>
          <cell r="AO291">
            <v>0</v>
          </cell>
          <cell r="AP291">
            <v>0</v>
          </cell>
          <cell r="AQ291">
            <v>0.06</v>
          </cell>
          <cell r="AR291">
            <v>0</v>
          </cell>
        </row>
        <row r="292">
          <cell r="B292">
            <v>30</v>
          </cell>
          <cell r="C292" t="str">
            <v>Company Totals (Investment Risk)</v>
          </cell>
          <cell r="J292">
            <v>0</v>
          </cell>
          <cell r="K292">
            <v>0</v>
          </cell>
          <cell r="N292">
            <v>0</v>
          </cell>
          <cell r="AA292">
            <v>28</v>
          </cell>
          <cell r="AC292" t="str">
            <v>A-</v>
          </cell>
          <cell r="AD292">
            <v>0</v>
          </cell>
          <cell r="AE292">
            <v>0</v>
          </cell>
          <cell r="AF292">
            <v>0</v>
          </cell>
          <cell r="AG292">
            <v>0</v>
          </cell>
          <cell r="AH292">
            <v>0.1</v>
          </cell>
          <cell r="AI292">
            <v>0</v>
          </cell>
          <cell r="AL292" t="str">
            <v>A-</v>
          </cell>
          <cell r="AM292">
            <v>0</v>
          </cell>
          <cell r="AN292">
            <v>0</v>
          </cell>
          <cell r="AO292">
            <v>0</v>
          </cell>
          <cell r="AP292">
            <v>0</v>
          </cell>
          <cell r="AQ292">
            <v>0.1</v>
          </cell>
          <cell r="AR292">
            <v>0</v>
          </cell>
        </row>
        <row r="293">
          <cell r="B293">
            <v>31</v>
          </cell>
          <cell r="C293" t="str">
            <v>Company Totals (Asset Risk)</v>
          </cell>
          <cell r="J293">
            <v>0</v>
          </cell>
          <cell r="K293">
            <v>0</v>
          </cell>
          <cell r="N293">
            <v>0</v>
          </cell>
          <cell r="AA293">
            <v>29</v>
          </cell>
          <cell r="AC293" t="str">
            <v>B++</v>
          </cell>
          <cell r="AD293">
            <v>0</v>
          </cell>
          <cell r="AE293">
            <v>0</v>
          </cell>
          <cell r="AF293">
            <v>0</v>
          </cell>
          <cell r="AG293">
            <v>0</v>
          </cell>
          <cell r="AH293">
            <v>0.15</v>
          </cell>
          <cell r="AI293">
            <v>0</v>
          </cell>
          <cell r="AL293" t="str">
            <v>B++</v>
          </cell>
          <cell r="AM293">
            <v>0</v>
          </cell>
          <cell r="AN293">
            <v>0</v>
          </cell>
          <cell r="AO293">
            <v>0</v>
          </cell>
          <cell r="AP293">
            <v>0</v>
          </cell>
          <cell r="AQ293">
            <v>0.15</v>
          </cell>
          <cell r="AR293">
            <v>0</v>
          </cell>
        </row>
        <row r="294">
          <cell r="C294" t="str">
            <v>Notes:</v>
          </cell>
          <cell r="AA294">
            <v>30</v>
          </cell>
          <cell r="AC294" t="str">
            <v xml:space="preserve">B+ </v>
          </cell>
          <cell r="AD294">
            <v>0</v>
          </cell>
          <cell r="AE294">
            <v>0</v>
          </cell>
          <cell r="AF294">
            <v>0</v>
          </cell>
          <cell r="AG294">
            <v>0</v>
          </cell>
          <cell r="AH294">
            <v>0.2</v>
          </cell>
          <cell r="AI294">
            <v>0</v>
          </cell>
          <cell r="AL294" t="str">
            <v xml:space="preserve">B+ </v>
          </cell>
          <cell r="AM294">
            <v>0</v>
          </cell>
          <cell r="AN294">
            <v>0</v>
          </cell>
          <cell r="AO294">
            <v>0</v>
          </cell>
          <cell r="AP294">
            <v>0</v>
          </cell>
          <cell r="AQ294">
            <v>0.2</v>
          </cell>
          <cell r="AR294">
            <v>0</v>
          </cell>
        </row>
        <row r="295">
          <cell r="C295" t="str">
            <v>(A) - Includes ceded paid, unpaid, IBNR, and unearned premium recoverables.</v>
          </cell>
          <cell r="AA295">
            <v>31</v>
          </cell>
          <cell r="AC295" t="str">
            <v>B</v>
          </cell>
          <cell r="AD295">
            <v>0</v>
          </cell>
          <cell r="AE295">
            <v>0</v>
          </cell>
          <cell r="AF295">
            <v>0</v>
          </cell>
          <cell r="AG295">
            <v>0</v>
          </cell>
          <cell r="AH295">
            <v>0.3</v>
          </cell>
          <cell r="AI295">
            <v>0</v>
          </cell>
          <cell r="AL295" t="str">
            <v>B</v>
          </cell>
          <cell r="AM295">
            <v>0</v>
          </cell>
          <cell r="AN295">
            <v>0</v>
          </cell>
          <cell r="AO295">
            <v>0</v>
          </cell>
          <cell r="AP295">
            <v>0</v>
          </cell>
          <cell r="AQ295">
            <v>0.3</v>
          </cell>
          <cell r="AR295">
            <v>0</v>
          </cell>
        </row>
        <row r="296">
          <cell r="C296" t="str">
            <v>(B) - Excessive reinsurance dependence:</v>
          </cell>
          <cell r="AA296">
            <v>32</v>
          </cell>
          <cell r="AC296" t="str">
            <v>B-</v>
          </cell>
          <cell r="AD296">
            <v>0</v>
          </cell>
          <cell r="AE296">
            <v>0</v>
          </cell>
          <cell r="AF296">
            <v>0</v>
          </cell>
          <cell r="AG296">
            <v>0</v>
          </cell>
          <cell r="AH296">
            <v>0.4</v>
          </cell>
          <cell r="AI296">
            <v>0</v>
          </cell>
          <cell r="AL296" t="str">
            <v>B-</v>
          </cell>
          <cell r="AM296">
            <v>0</v>
          </cell>
          <cell r="AN296">
            <v>0</v>
          </cell>
          <cell r="AO296">
            <v>0</v>
          </cell>
          <cell r="AP296">
            <v>0</v>
          </cell>
          <cell r="AQ296">
            <v>0.4</v>
          </cell>
          <cell r="AR296">
            <v>0</v>
          </cell>
        </row>
        <row r="297">
          <cell r="C297" t="str">
            <v xml:space="preserve">[C] -  To be used for non-consolidated statements or consolidated statements reporting domestic companies(affiliates), not included in the consolidated statement. </v>
          </cell>
          <cell r="AA297">
            <v>33</v>
          </cell>
          <cell r="AC297" t="str">
            <v>&lt;= C++</v>
          </cell>
          <cell r="AD297">
            <v>0</v>
          </cell>
          <cell r="AE297">
            <v>0</v>
          </cell>
          <cell r="AF297">
            <v>0</v>
          </cell>
          <cell r="AG297">
            <v>0</v>
          </cell>
          <cell r="AH297">
            <v>1</v>
          </cell>
          <cell r="AI297">
            <v>0</v>
          </cell>
          <cell r="AL297" t="str">
            <v>&lt;= C++</v>
          </cell>
          <cell r="AM297">
            <v>0</v>
          </cell>
          <cell r="AN297">
            <v>0</v>
          </cell>
          <cell r="AO297">
            <v>0</v>
          </cell>
          <cell r="AP297">
            <v>0</v>
          </cell>
          <cell r="AQ297">
            <v>1</v>
          </cell>
          <cell r="AR297">
            <v>0</v>
          </cell>
        </row>
        <row r="298">
          <cell r="J298" t="str">
            <v>Non-Aff. Reins</v>
          </cell>
          <cell r="AA298">
            <v>34</v>
          </cell>
          <cell r="AC298" t="str">
            <v>Non Rated</v>
          </cell>
          <cell r="AD298">
            <v>0</v>
          </cell>
          <cell r="AE298">
            <v>0</v>
          </cell>
          <cell r="AF298">
            <v>0</v>
          </cell>
          <cell r="AG298">
            <v>0</v>
          </cell>
          <cell r="AH298">
            <v>1</v>
          </cell>
          <cell r="AI298">
            <v>0</v>
          </cell>
          <cell r="AL298" t="str">
            <v>Non Rated</v>
          </cell>
          <cell r="AM298">
            <v>0</v>
          </cell>
          <cell r="AN298">
            <v>0</v>
          </cell>
          <cell r="AO298">
            <v>0</v>
          </cell>
          <cell r="AP298">
            <v>0</v>
          </cell>
          <cell r="AQ298">
            <v>1</v>
          </cell>
          <cell r="AR298">
            <v>0</v>
          </cell>
        </row>
        <row r="299">
          <cell r="J299" t="str">
            <v>Recov./PHS</v>
          </cell>
          <cell r="AA299">
            <v>35</v>
          </cell>
          <cell r="AB299" t="str">
            <v>No Breakout Available</v>
          </cell>
          <cell r="AD299">
            <v>0</v>
          </cell>
          <cell r="AE299">
            <v>0</v>
          </cell>
          <cell r="AF299">
            <v>0</v>
          </cell>
          <cell r="AG299">
            <v>0</v>
          </cell>
          <cell r="AH299">
            <v>0.1</v>
          </cell>
          <cell r="AI299">
            <v>0</v>
          </cell>
          <cell r="AK299" t="str">
            <v>No Breakout Available</v>
          </cell>
          <cell r="AM299">
            <v>0</v>
          </cell>
          <cell r="AN299">
            <v>0</v>
          </cell>
          <cell r="AO299">
            <v>0</v>
          </cell>
          <cell r="AP299">
            <v>0</v>
          </cell>
          <cell r="AQ299">
            <v>0.1</v>
          </cell>
          <cell r="AR299">
            <v>0</v>
          </cell>
        </row>
        <row r="300">
          <cell r="B300">
            <v>32</v>
          </cell>
          <cell r="I300" t="str">
            <v>Company</v>
          </cell>
          <cell r="J300">
            <v>0</v>
          </cell>
          <cell r="AA300">
            <v>36</v>
          </cell>
          <cell r="AC300" t="str">
            <v>Total</v>
          </cell>
          <cell r="AD300">
            <v>0</v>
          </cell>
          <cell r="AE300">
            <v>0</v>
          </cell>
          <cell r="AF300">
            <v>0</v>
          </cell>
          <cell r="AG300">
            <v>0</v>
          </cell>
          <cell r="AH300">
            <v>0</v>
          </cell>
          <cell r="AI300">
            <v>0</v>
          </cell>
          <cell r="AL300" t="str">
            <v>Total</v>
          </cell>
          <cell r="AM300">
            <v>0</v>
          </cell>
          <cell r="AN300">
            <v>0</v>
          </cell>
          <cell r="AO300">
            <v>0</v>
          </cell>
          <cell r="AP300">
            <v>0</v>
          </cell>
          <cell r="AQ300">
            <v>0</v>
          </cell>
          <cell r="AR300">
            <v>0</v>
          </cell>
        </row>
        <row r="301">
          <cell r="B301">
            <v>33</v>
          </cell>
          <cell r="I301" t="str">
            <v>Industry</v>
          </cell>
          <cell r="J301">
            <v>0</v>
          </cell>
        </row>
        <row r="302">
          <cell r="B302">
            <v>34</v>
          </cell>
          <cell r="I302" t="str">
            <v>Excess</v>
          </cell>
          <cell r="J302">
            <v>0</v>
          </cell>
          <cell r="AA302">
            <v>37</v>
          </cell>
          <cell r="AE302" t="str">
            <v>Percentage of recoverables ceded under stress test:</v>
          </cell>
          <cell r="AF302">
            <v>0.4</v>
          </cell>
        </row>
        <row r="303">
          <cell r="B303">
            <v>35</v>
          </cell>
          <cell r="H303" t="str">
            <v>Total Ceded Leverage Ratio</v>
          </cell>
          <cell r="J303">
            <v>0</v>
          </cell>
          <cell r="AA303">
            <v>38</v>
          </cell>
          <cell r="AE303" t="str">
            <v>Amount of recovs ceded under stress test:</v>
          </cell>
          <cell r="AF303">
            <v>0</v>
          </cell>
          <cell r="AG303" t="str">
            <v>analysis type = standard</v>
          </cell>
        </row>
        <row r="403">
          <cell r="B403" t="str">
            <v>Company Name:</v>
          </cell>
          <cell r="F403" t="str">
            <v>XYZ Sample</v>
          </cell>
          <cell r="J403" t="str">
            <v>Currency:</v>
          </cell>
          <cell r="K403" t="str">
            <v>US Dollars</v>
          </cell>
          <cell r="P403" t="str">
            <v>Page 4</v>
          </cell>
          <cell r="BC403" t="str">
            <v>Company Name:</v>
          </cell>
          <cell r="BG403" t="str">
            <v>XYZ Sample</v>
          </cell>
          <cell r="BK403" t="str">
            <v>Currency:</v>
          </cell>
          <cell r="BL403" t="str">
            <v>US Dollars</v>
          </cell>
          <cell r="BR403" t="str">
            <v>Summary Exhibit 4</v>
          </cell>
        </row>
        <row r="404">
          <cell r="B404" t="str">
            <v>AMB Number:</v>
          </cell>
          <cell r="F404" t="str">
            <v>99999</v>
          </cell>
          <cell r="J404" t="str">
            <v>Denomination:</v>
          </cell>
          <cell r="K404" t="str">
            <v>(000)s</v>
          </cell>
          <cell r="BC404" t="str">
            <v>AMB Number:</v>
          </cell>
          <cell r="BG404" t="str">
            <v>99999</v>
          </cell>
          <cell r="BK404" t="str">
            <v>Denomination:</v>
          </cell>
          <cell r="BL404" t="str">
            <v>(000)s</v>
          </cell>
        </row>
        <row r="405">
          <cell r="B405" t="str">
            <v>Analyst:</v>
          </cell>
          <cell r="F405" t="str">
            <v xml:space="preserve"> </v>
          </cell>
          <cell r="BC405" t="str">
            <v>Analyst:</v>
          </cell>
          <cell r="BG405" t="str">
            <v xml:space="preserve"> </v>
          </cell>
        </row>
        <row r="406">
          <cell r="B406" t="str">
            <v>analysis type = standard</v>
          </cell>
          <cell r="K406" t="str">
            <v>CREDIT RISK</v>
          </cell>
          <cell r="AC406" t="str">
            <v>Reinsurance Recoverables</v>
          </cell>
          <cell r="AL406" t="str">
            <v>Reinsurance Recoverables</v>
          </cell>
          <cell r="AR406" t="str">
            <v>Page 4 Breakout</v>
          </cell>
          <cell r="BC406" t="str">
            <v>analysis type = standard</v>
          </cell>
          <cell r="BL406" t="str">
            <v>CREDIT RISK</v>
          </cell>
        </row>
        <row r="407">
          <cell r="H407">
            <v>39813</v>
          </cell>
          <cell r="AC407" t="str">
            <v>Foreign affiliates by rating</v>
          </cell>
          <cell r="AG407" t="str">
            <v>US Dollars</v>
          </cell>
          <cell r="AL407" t="str">
            <v>All Other Insurers by rating</v>
          </cell>
          <cell r="AP407" t="str">
            <v>US Dollars</v>
          </cell>
        </row>
        <row r="408">
          <cell r="K408" t="str">
            <v>Baseline</v>
          </cell>
          <cell r="L408" t="str">
            <v>Adjustment</v>
          </cell>
          <cell r="M408" t="str">
            <v>Total</v>
          </cell>
          <cell r="AC408">
            <v>39813</v>
          </cell>
          <cell r="AL408">
            <v>39813</v>
          </cell>
          <cell r="BI408" t="str">
            <v>Adjusted Amounts as of</v>
          </cell>
          <cell r="BO408" t="str">
            <v>Adjusted Required Capital as of</v>
          </cell>
        </row>
        <row r="409">
          <cell r="C409" t="str">
            <v>Agents' Balances</v>
          </cell>
          <cell r="H409" t="str">
            <v>Baseline</v>
          </cell>
          <cell r="I409" t="str">
            <v>Adjustments</v>
          </cell>
          <cell r="J409" t="str">
            <v>Total</v>
          </cell>
          <cell r="K409" t="str">
            <v>Asset Risk Factor (%)</v>
          </cell>
          <cell r="L409" t="str">
            <v>to Asset Risk Factor (%)</v>
          </cell>
          <cell r="M409" t="str">
            <v>Asset Risk Factor</v>
          </cell>
          <cell r="N409" t="str">
            <v>Adjusted Required Capital</v>
          </cell>
          <cell r="O409" t="str">
            <v>Explanation of Adjustments</v>
          </cell>
          <cell r="AC409" t="str">
            <v>Rating</v>
          </cell>
          <cell r="AD409" t="str">
            <v>Baseline</v>
          </cell>
          <cell r="AE409" t="str">
            <v>Stress Test Ceded Recovs</v>
          </cell>
          <cell r="AF409" t="str">
            <v>Adjustment</v>
          </cell>
          <cell r="AG409" t="str">
            <v>Total</v>
          </cell>
          <cell r="AH409" t="str">
            <v>Asset Risk Factor</v>
          </cell>
          <cell r="AI409" t="str">
            <v>Adjusted Required Capital</v>
          </cell>
          <cell r="AL409" t="str">
            <v>Rating</v>
          </cell>
          <cell r="AM409" t="str">
            <v>Baseline</v>
          </cell>
          <cell r="AN409" t="str">
            <v>Stress Test Ceded Recovs</v>
          </cell>
          <cell r="AO409" t="str">
            <v>Adjustment</v>
          </cell>
          <cell r="AP409" t="str">
            <v>Total</v>
          </cell>
          <cell r="AQ409" t="str">
            <v>Asset Risk Factor</v>
          </cell>
          <cell r="AR409" t="str">
            <v>Adjusted Required Capital</v>
          </cell>
          <cell r="BD409" t="str">
            <v>Agents' Balances</v>
          </cell>
          <cell r="BI409">
            <v>39813</v>
          </cell>
          <cell r="BJ409">
            <v>40178</v>
          </cell>
          <cell r="BK409">
            <v>40543</v>
          </cell>
          <cell r="BL409">
            <v>40908</v>
          </cell>
          <cell r="BM409">
            <v>41274</v>
          </cell>
          <cell r="BO409">
            <v>39813</v>
          </cell>
          <cell r="BP409">
            <v>40178</v>
          </cell>
          <cell r="BQ409">
            <v>40543</v>
          </cell>
          <cell r="BR409">
            <v>40908</v>
          </cell>
          <cell r="BS409">
            <v>41274</v>
          </cell>
        </row>
        <row r="410">
          <cell r="B410">
            <v>1</v>
          </cell>
          <cell r="D410" t="str">
            <v>In Course of Collection</v>
          </cell>
          <cell r="H410">
            <v>0</v>
          </cell>
          <cell r="I410">
            <v>0</v>
          </cell>
          <cell r="J410">
            <v>0</v>
          </cell>
          <cell r="K410">
            <v>0.05</v>
          </cell>
          <cell r="L410">
            <v>0</v>
          </cell>
          <cell r="M410">
            <v>0.05</v>
          </cell>
          <cell r="N410">
            <v>0</v>
          </cell>
          <cell r="O410" t="str">
            <v xml:space="preserve"> </v>
          </cell>
          <cell r="AA410">
            <v>1</v>
          </cell>
          <cell r="AC410" t="str">
            <v>A++</v>
          </cell>
          <cell r="AD410">
            <v>0</v>
          </cell>
          <cell r="AE410">
            <v>0</v>
          </cell>
          <cell r="AF410">
            <v>0</v>
          </cell>
          <cell r="AG410">
            <v>0</v>
          </cell>
          <cell r="AH410">
            <v>0.02</v>
          </cell>
          <cell r="AI410">
            <v>0</v>
          </cell>
          <cell r="AL410" t="str">
            <v>A++</v>
          </cell>
          <cell r="AM410">
            <v>0</v>
          </cell>
          <cell r="AN410">
            <v>0</v>
          </cell>
          <cell r="AO410">
            <v>0</v>
          </cell>
          <cell r="AP410">
            <v>0</v>
          </cell>
          <cell r="AQ410">
            <v>0.02</v>
          </cell>
          <cell r="AR410">
            <v>0</v>
          </cell>
          <cell r="BC410">
            <v>1</v>
          </cell>
          <cell r="BE410" t="str">
            <v>In Course of Collection</v>
          </cell>
          <cell r="BI410">
            <v>0</v>
          </cell>
          <cell r="BJ410">
            <v>0</v>
          </cell>
          <cell r="BK410">
            <v>0</v>
          </cell>
          <cell r="BL410">
            <v>0</v>
          </cell>
          <cell r="BM410">
            <v>0</v>
          </cell>
          <cell r="BO410">
            <v>0</v>
          </cell>
          <cell r="BP410">
            <v>0</v>
          </cell>
          <cell r="BQ410">
            <v>0</v>
          </cell>
          <cell r="BR410">
            <v>0</v>
          </cell>
          <cell r="BS410">
            <v>0</v>
          </cell>
        </row>
        <row r="411">
          <cell r="B411">
            <v>2</v>
          </cell>
          <cell r="E411" t="str">
            <v>Ceded Balances Payable</v>
          </cell>
          <cell r="H411">
            <v>0</v>
          </cell>
          <cell r="I411">
            <v>0</v>
          </cell>
          <cell r="J411">
            <v>0</v>
          </cell>
          <cell r="K411">
            <v>0.05</v>
          </cell>
          <cell r="L411">
            <v>0</v>
          </cell>
          <cell r="M411">
            <v>0.05</v>
          </cell>
          <cell r="N411">
            <v>0</v>
          </cell>
          <cell r="O411" t="str">
            <v xml:space="preserve"> </v>
          </cell>
          <cell r="AA411">
            <v>2</v>
          </cell>
          <cell r="AC411" t="str">
            <v xml:space="preserve">A+ </v>
          </cell>
          <cell r="AD411">
            <v>0</v>
          </cell>
          <cell r="AE411">
            <v>0</v>
          </cell>
          <cell r="AF411">
            <v>0</v>
          </cell>
          <cell r="AG411">
            <v>0</v>
          </cell>
          <cell r="AH411">
            <v>0.04</v>
          </cell>
          <cell r="AI411">
            <v>0</v>
          </cell>
          <cell r="AL411" t="str">
            <v xml:space="preserve">A+ </v>
          </cell>
          <cell r="AM411">
            <v>0</v>
          </cell>
          <cell r="AN411">
            <v>0</v>
          </cell>
          <cell r="AO411">
            <v>0</v>
          </cell>
          <cell r="AP411">
            <v>0</v>
          </cell>
          <cell r="AQ411">
            <v>0.04</v>
          </cell>
          <cell r="AR411">
            <v>0</v>
          </cell>
          <cell r="BC411">
            <v>2</v>
          </cell>
          <cell r="BF411" t="str">
            <v>Ceded Balances Payable</v>
          </cell>
          <cell r="BI411">
            <v>0</v>
          </cell>
          <cell r="BJ411">
            <v>0</v>
          </cell>
          <cell r="BK411">
            <v>0</v>
          </cell>
          <cell r="BL411">
            <v>0</v>
          </cell>
          <cell r="BM411">
            <v>0</v>
          </cell>
          <cell r="BO411">
            <v>0</v>
          </cell>
          <cell r="BP411">
            <v>0</v>
          </cell>
          <cell r="BQ411">
            <v>0</v>
          </cell>
          <cell r="BR411">
            <v>0</v>
          </cell>
          <cell r="BS411">
            <v>0</v>
          </cell>
        </row>
        <row r="412">
          <cell r="B412">
            <v>3</v>
          </cell>
          <cell r="D412" t="str">
            <v>Deferred - Not Yet Due</v>
          </cell>
          <cell r="H412">
            <v>0</v>
          </cell>
          <cell r="I412">
            <v>0</v>
          </cell>
          <cell r="J412">
            <v>0</v>
          </cell>
          <cell r="K412">
            <v>0.05</v>
          </cell>
          <cell r="L412">
            <v>0</v>
          </cell>
          <cell r="M412">
            <v>0.05</v>
          </cell>
          <cell r="N412">
            <v>0</v>
          </cell>
          <cell r="O412" t="str">
            <v xml:space="preserve"> </v>
          </cell>
          <cell r="AA412">
            <v>3</v>
          </cell>
          <cell r="AC412" t="str">
            <v>A</v>
          </cell>
          <cell r="AD412">
            <v>0</v>
          </cell>
          <cell r="AE412">
            <v>0</v>
          </cell>
          <cell r="AF412">
            <v>0</v>
          </cell>
          <cell r="AG412">
            <v>0</v>
          </cell>
          <cell r="AH412">
            <v>0.06</v>
          </cell>
          <cell r="AI412">
            <v>0</v>
          </cell>
          <cell r="AL412" t="str">
            <v>A</v>
          </cell>
          <cell r="AM412">
            <v>0</v>
          </cell>
          <cell r="AN412">
            <v>0</v>
          </cell>
          <cell r="AO412">
            <v>0</v>
          </cell>
          <cell r="AP412">
            <v>0</v>
          </cell>
          <cell r="AQ412">
            <v>0.06</v>
          </cell>
          <cell r="AR412">
            <v>0</v>
          </cell>
          <cell r="BC412">
            <v>3</v>
          </cell>
          <cell r="BE412" t="str">
            <v>Deferred - Not Yet Due</v>
          </cell>
          <cell r="BI412">
            <v>0</v>
          </cell>
          <cell r="BJ412">
            <v>0</v>
          </cell>
          <cell r="BK412">
            <v>0</v>
          </cell>
          <cell r="BL412">
            <v>0</v>
          </cell>
          <cell r="BM412">
            <v>0</v>
          </cell>
          <cell r="BO412">
            <v>0</v>
          </cell>
          <cell r="BP412">
            <v>0</v>
          </cell>
          <cell r="BQ412">
            <v>0</v>
          </cell>
          <cell r="BR412">
            <v>0</v>
          </cell>
          <cell r="BS412">
            <v>0</v>
          </cell>
        </row>
        <row r="413">
          <cell r="B413">
            <v>4</v>
          </cell>
          <cell r="E413" t="str">
            <v>Ceded Balances Payable</v>
          </cell>
          <cell r="H413">
            <v>0</v>
          </cell>
          <cell r="I413">
            <v>0</v>
          </cell>
          <cell r="J413">
            <v>0</v>
          </cell>
          <cell r="K413">
            <v>0.05</v>
          </cell>
          <cell r="L413">
            <v>0</v>
          </cell>
          <cell r="M413">
            <v>0.05</v>
          </cell>
          <cell r="N413">
            <v>0</v>
          </cell>
          <cell r="O413" t="str">
            <v xml:space="preserve"> </v>
          </cell>
          <cell r="AA413">
            <v>4</v>
          </cell>
          <cell r="AC413" t="str">
            <v>A-</v>
          </cell>
          <cell r="AD413">
            <v>0</v>
          </cell>
          <cell r="AE413">
            <v>0</v>
          </cell>
          <cell r="AF413">
            <v>0</v>
          </cell>
          <cell r="AG413">
            <v>0</v>
          </cell>
          <cell r="AH413">
            <v>0.1</v>
          </cell>
          <cell r="AI413">
            <v>0</v>
          </cell>
          <cell r="AL413" t="str">
            <v>A-</v>
          </cell>
          <cell r="AM413">
            <v>0</v>
          </cell>
          <cell r="AN413">
            <v>0</v>
          </cell>
          <cell r="AO413">
            <v>0</v>
          </cell>
          <cell r="AP413">
            <v>0</v>
          </cell>
          <cell r="AQ413">
            <v>0.1</v>
          </cell>
          <cell r="AR413">
            <v>0</v>
          </cell>
          <cell r="BC413">
            <v>4</v>
          </cell>
          <cell r="BF413" t="str">
            <v>Ceded Balances Payable</v>
          </cell>
          <cell r="BI413">
            <v>0</v>
          </cell>
          <cell r="BJ413">
            <v>0</v>
          </cell>
          <cell r="BK413">
            <v>0</v>
          </cell>
          <cell r="BL413">
            <v>0</v>
          </cell>
          <cell r="BM413">
            <v>0</v>
          </cell>
          <cell r="BO413">
            <v>0</v>
          </cell>
          <cell r="BP413">
            <v>0</v>
          </cell>
          <cell r="BQ413">
            <v>0</v>
          </cell>
          <cell r="BR413">
            <v>0</v>
          </cell>
          <cell r="BS413">
            <v>0</v>
          </cell>
        </row>
        <row r="414">
          <cell r="B414">
            <v>5</v>
          </cell>
          <cell r="D414" t="str">
            <v>Accrued Retros</v>
          </cell>
          <cell r="H414">
            <v>0</v>
          </cell>
          <cell r="I414">
            <v>0</v>
          </cell>
          <cell r="J414">
            <v>0</v>
          </cell>
          <cell r="K414">
            <v>0.1</v>
          </cell>
          <cell r="L414">
            <v>0</v>
          </cell>
          <cell r="M414">
            <v>0.1</v>
          </cell>
          <cell r="N414">
            <v>0</v>
          </cell>
          <cell r="O414" t="str">
            <v xml:space="preserve"> </v>
          </cell>
          <cell r="AA414">
            <v>5</v>
          </cell>
          <cell r="AC414" t="str">
            <v>B++</v>
          </cell>
          <cell r="AD414">
            <v>0</v>
          </cell>
          <cell r="AE414">
            <v>0</v>
          </cell>
          <cell r="AF414">
            <v>0</v>
          </cell>
          <cell r="AG414">
            <v>0</v>
          </cell>
          <cell r="AH414">
            <v>0.15</v>
          </cell>
          <cell r="AI414">
            <v>0</v>
          </cell>
          <cell r="AL414" t="str">
            <v>B++</v>
          </cell>
          <cell r="AM414">
            <v>0</v>
          </cell>
          <cell r="AN414">
            <v>0</v>
          </cell>
          <cell r="AO414">
            <v>0</v>
          </cell>
          <cell r="AP414">
            <v>0</v>
          </cell>
          <cell r="AQ414">
            <v>0.15</v>
          </cell>
          <cell r="AR414">
            <v>0</v>
          </cell>
          <cell r="BC414">
            <v>5</v>
          </cell>
          <cell r="BE414" t="str">
            <v>Accrued Retros</v>
          </cell>
          <cell r="BI414">
            <v>0</v>
          </cell>
          <cell r="BJ414">
            <v>0</v>
          </cell>
          <cell r="BK414">
            <v>0</v>
          </cell>
          <cell r="BL414">
            <v>0</v>
          </cell>
          <cell r="BM414">
            <v>0</v>
          </cell>
          <cell r="BO414">
            <v>0</v>
          </cell>
          <cell r="BP414">
            <v>0</v>
          </cell>
          <cell r="BQ414">
            <v>0</v>
          </cell>
          <cell r="BR414">
            <v>0</v>
          </cell>
          <cell r="BS414">
            <v>0</v>
          </cell>
        </row>
        <row r="415">
          <cell r="B415">
            <v>6</v>
          </cell>
          <cell r="E415" t="str">
            <v>Collateralized Balances</v>
          </cell>
          <cell r="H415">
            <v>0</v>
          </cell>
          <cell r="I415">
            <v>0</v>
          </cell>
          <cell r="J415">
            <v>0</v>
          </cell>
          <cell r="K415">
            <v>0.1</v>
          </cell>
          <cell r="L415">
            <v>0</v>
          </cell>
          <cell r="M415">
            <v>0.1</v>
          </cell>
          <cell r="N415">
            <v>0</v>
          </cell>
          <cell r="O415" t="str">
            <v xml:space="preserve"> </v>
          </cell>
          <cell r="AA415">
            <v>6</v>
          </cell>
          <cell r="AC415" t="str">
            <v xml:space="preserve">B+ </v>
          </cell>
          <cell r="AD415">
            <v>0</v>
          </cell>
          <cell r="AE415">
            <v>0</v>
          </cell>
          <cell r="AF415">
            <v>0</v>
          </cell>
          <cell r="AG415">
            <v>0</v>
          </cell>
          <cell r="AH415">
            <v>0.2</v>
          </cell>
          <cell r="AI415">
            <v>0</v>
          </cell>
          <cell r="AL415" t="str">
            <v xml:space="preserve">B+ </v>
          </cell>
          <cell r="AM415">
            <v>0</v>
          </cell>
          <cell r="AN415">
            <v>0</v>
          </cell>
          <cell r="AO415">
            <v>0</v>
          </cell>
          <cell r="AP415">
            <v>0</v>
          </cell>
          <cell r="AQ415">
            <v>0.2</v>
          </cell>
          <cell r="AR415">
            <v>0</v>
          </cell>
          <cell r="BC415">
            <v>6</v>
          </cell>
          <cell r="BF415" t="str">
            <v>Collateralized Balances</v>
          </cell>
          <cell r="BI415">
            <v>0</v>
          </cell>
          <cell r="BJ415">
            <v>0</v>
          </cell>
          <cell r="BK415">
            <v>0</v>
          </cell>
          <cell r="BL415">
            <v>0</v>
          </cell>
          <cell r="BM415">
            <v>0</v>
          </cell>
          <cell r="BO415">
            <v>0</v>
          </cell>
          <cell r="BP415">
            <v>0</v>
          </cell>
          <cell r="BQ415">
            <v>0</v>
          </cell>
          <cell r="BR415">
            <v>0</v>
          </cell>
          <cell r="BS415">
            <v>0</v>
          </cell>
        </row>
        <row r="416">
          <cell r="AA416">
            <v>7</v>
          </cell>
          <cell r="AC416" t="str">
            <v>B</v>
          </cell>
          <cell r="AD416">
            <v>0</v>
          </cell>
          <cell r="AE416">
            <v>0</v>
          </cell>
          <cell r="AF416">
            <v>0</v>
          </cell>
          <cell r="AG416">
            <v>0</v>
          </cell>
          <cell r="AH416">
            <v>0.3</v>
          </cell>
          <cell r="AI416">
            <v>0</v>
          </cell>
          <cell r="AL416" t="str">
            <v>B</v>
          </cell>
          <cell r="AM416">
            <v>0</v>
          </cell>
          <cell r="AN416">
            <v>0</v>
          </cell>
          <cell r="AO416">
            <v>0</v>
          </cell>
          <cell r="AP416">
            <v>0</v>
          </cell>
          <cell r="AQ416">
            <v>0.3</v>
          </cell>
          <cell r="AR416">
            <v>0</v>
          </cell>
        </row>
        <row r="417">
          <cell r="B417">
            <v>7</v>
          </cell>
          <cell r="E417" t="str">
            <v>Gross Premium Remittance</v>
          </cell>
          <cell r="H417">
            <v>0</v>
          </cell>
          <cell r="I417">
            <v>0</v>
          </cell>
          <cell r="J417">
            <v>0</v>
          </cell>
          <cell r="K417">
            <v>0</v>
          </cell>
          <cell r="M417">
            <v>0</v>
          </cell>
          <cell r="N417">
            <v>0</v>
          </cell>
          <cell r="AA417">
            <v>8</v>
          </cell>
          <cell r="AC417" t="str">
            <v>B-</v>
          </cell>
          <cell r="AD417">
            <v>0</v>
          </cell>
          <cell r="AE417">
            <v>0</v>
          </cell>
          <cell r="AF417">
            <v>0</v>
          </cell>
          <cell r="AG417">
            <v>0</v>
          </cell>
          <cell r="AH417">
            <v>0.4</v>
          </cell>
          <cell r="AI417">
            <v>0</v>
          </cell>
          <cell r="AL417" t="str">
            <v>B-</v>
          </cell>
          <cell r="AM417">
            <v>0</v>
          </cell>
          <cell r="AN417">
            <v>0</v>
          </cell>
          <cell r="AO417">
            <v>0</v>
          </cell>
          <cell r="AP417">
            <v>0</v>
          </cell>
          <cell r="AQ417">
            <v>0.4</v>
          </cell>
          <cell r="AR417">
            <v>0</v>
          </cell>
          <cell r="BC417">
            <v>7</v>
          </cell>
          <cell r="BF417" t="str">
            <v>Gross Premium Remittance</v>
          </cell>
          <cell r="BI417">
            <v>0</v>
          </cell>
          <cell r="BJ417">
            <v>0</v>
          </cell>
          <cell r="BK417">
            <v>0</v>
          </cell>
          <cell r="BL417">
            <v>0</v>
          </cell>
          <cell r="BM417">
            <v>0</v>
          </cell>
          <cell r="BO417">
            <v>0</v>
          </cell>
          <cell r="BP417">
            <v>0</v>
          </cell>
          <cell r="BQ417">
            <v>0</v>
          </cell>
          <cell r="BR417">
            <v>0</v>
          </cell>
          <cell r="BS417">
            <v>0</v>
          </cell>
        </row>
        <row r="418">
          <cell r="AA418">
            <v>9</v>
          </cell>
          <cell r="AC418" t="str">
            <v>&lt;= C++</v>
          </cell>
          <cell r="AD418">
            <v>0</v>
          </cell>
          <cell r="AE418">
            <v>0</v>
          </cell>
          <cell r="AF418">
            <v>0</v>
          </cell>
          <cell r="AG418">
            <v>0</v>
          </cell>
          <cell r="AH418">
            <v>1</v>
          </cell>
          <cell r="AI418">
            <v>0</v>
          </cell>
          <cell r="AL418" t="str">
            <v>&lt;= C++</v>
          </cell>
          <cell r="AM418">
            <v>0</v>
          </cell>
          <cell r="AN418">
            <v>0</v>
          </cell>
          <cell r="AO418">
            <v>0</v>
          </cell>
          <cell r="AP418">
            <v>0</v>
          </cell>
          <cell r="AQ418">
            <v>1</v>
          </cell>
          <cell r="AR418">
            <v>0</v>
          </cell>
        </row>
        <row r="419">
          <cell r="AA419">
            <v>10</v>
          </cell>
          <cell r="AC419" t="str">
            <v>Non Rated</v>
          </cell>
          <cell r="AD419">
            <v>0</v>
          </cell>
          <cell r="AE419">
            <v>0</v>
          </cell>
          <cell r="AF419">
            <v>0</v>
          </cell>
          <cell r="AG419">
            <v>0</v>
          </cell>
          <cell r="AH419">
            <v>1</v>
          </cell>
          <cell r="AI419">
            <v>0</v>
          </cell>
          <cell r="AL419" t="str">
            <v>Non Rated</v>
          </cell>
          <cell r="AM419">
            <v>0</v>
          </cell>
          <cell r="AN419">
            <v>0</v>
          </cell>
          <cell r="AO419">
            <v>0</v>
          </cell>
          <cell r="AP419">
            <v>0</v>
          </cell>
          <cell r="AQ419">
            <v>1</v>
          </cell>
          <cell r="AR419">
            <v>0</v>
          </cell>
        </row>
        <row r="420">
          <cell r="C420" t="str">
            <v>Reinsurance Recoverables (A)</v>
          </cell>
          <cell r="AA420">
            <v>11</v>
          </cell>
          <cell r="AB420" t="str">
            <v>No Breakout Available</v>
          </cell>
          <cell r="AD420">
            <v>0</v>
          </cell>
          <cell r="AE420">
            <v>0</v>
          </cell>
          <cell r="AF420">
            <v>0</v>
          </cell>
          <cell r="AG420">
            <v>0</v>
          </cell>
          <cell r="AH420">
            <v>0.1</v>
          </cell>
          <cell r="AI420">
            <v>0</v>
          </cell>
          <cell r="AK420" t="str">
            <v>No Breakout Available</v>
          </cell>
          <cell r="AM420">
            <v>0</v>
          </cell>
          <cell r="AN420">
            <v>0</v>
          </cell>
          <cell r="AO420">
            <v>0</v>
          </cell>
          <cell r="AP420">
            <v>0</v>
          </cell>
          <cell r="AQ420">
            <v>0.1</v>
          </cell>
          <cell r="AR420">
            <v>0</v>
          </cell>
          <cell r="BD420" t="str">
            <v>Reinsurance Recoverables (A)</v>
          </cell>
        </row>
        <row r="421">
          <cell r="B421">
            <v>8</v>
          </cell>
          <cell r="D421" t="str">
            <v>Foreign Affiliates</v>
          </cell>
          <cell r="H421">
            <v>0</v>
          </cell>
          <cell r="I421">
            <v>0</v>
          </cell>
          <cell r="J421">
            <v>0</v>
          </cell>
          <cell r="K421">
            <v>0.1</v>
          </cell>
          <cell r="L421">
            <v>0</v>
          </cell>
          <cell r="M421">
            <v>0.1</v>
          </cell>
          <cell r="N421">
            <v>0</v>
          </cell>
          <cell r="O421" t="str">
            <v xml:space="preserve"> </v>
          </cell>
          <cell r="AA421">
            <v>12</v>
          </cell>
          <cell r="AC421" t="str">
            <v>Total</v>
          </cell>
          <cell r="AD421">
            <v>0</v>
          </cell>
          <cell r="AE421">
            <v>0</v>
          </cell>
          <cell r="AF421">
            <v>0</v>
          </cell>
          <cell r="AG421">
            <v>0</v>
          </cell>
          <cell r="AH421">
            <v>0</v>
          </cell>
          <cell r="AI421">
            <v>0</v>
          </cell>
          <cell r="AL421" t="str">
            <v>Total</v>
          </cell>
          <cell r="AM421">
            <v>0</v>
          </cell>
          <cell r="AN421">
            <v>0</v>
          </cell>
          <cell r="AO421">
            <v>0</v>
          </cell>
          <cell r="AP421">
            <v>0</v>
          </cell>
          <cell r="AQ421">
            <v>0</v>
          </cell>
          <cell r="AR421">
            <v>0</v>
          </cell>
          <cell r="BC421">
            <v>8</v>
          </cell>
          <cell r="BE421" t="str">
            <v>Foreign Affiliates</v>
          </cell>
          <cell r="BI421">
            <v>0</v>
          </cell>
          <cell r="BJ421">
            <v>0</v>
          </cell>
          <cell r="BK421">
            <v>0</v>
          </cell>
          <cell r="BL421">
            <v>0</v>
          </cell>
          <cell r="BM421">
            <v>0</v>
          </cell>
          <cell r="BO421">
            <v>0</v>
          </cell>
          <cell r="BP421">
            <v>0</v>
          </cell>
          <cell r="BQ421">
            <v>0</v>
          </cell>
          <cell r="BR421">
            <v>0</v>
          </cell>
          <cell r="BS421">
            <v>0</v>
          </cell>
        </row>
        <row r="422">
          <cell r="B422">
            <v>9</v>
          </cell>
          <cell r="D422" t="str">
            <v>Domestic Affiliates (In Rating Group) [C]</v>
          </cell>
          <cell r="H422">
            <v>0</v>
          </cell>
          <cell r="I422">
            <v>0</v>
          </cell>
          <cell r="J422">
            <v>0</v>
          </cell>
          <cell r="K422">
            <v>0.1</v>
          </cell>
          <cell r="L422">
            <v>0</v>
          </cell>
          <cell r="M422">
            <v>0.1</v>
          </cell>
          <cell r="N422">
            <v>0</v>
          </cell>
          <cell r="O422" t="str">
            <v xml:space="preserve"> </v>
          </cell>
          <cell r="BC422">
            <v>9</v>
          </cell>
          <cell r="BE422" t="str">
            <v>Domestic Affiliates (In Rating Group) [C]</v>
          </cell>
          <cell r="BI422">
            <v>0</v>
          </cell>
          <cell r="BJ422">
            <v>0</v>
          </cell>
          <cell r="BK422">
            <v>0</v>
          </cell>
          <cell r="BL422">
            <v>0</v>
          </cell>
          <cell r="BM422">
            <v>0</v>
          </cell>
          <cell r="BO422">
            <v>0</v>
          </cell>
          <cell r="BP422">
            <v>0</v>
          </cell>
          <cell r="BQ422">
            <v>0</v>
          </cell>
          <cell r="BR422">
            <v>0</v>
          </cell>
          <cell r="BS422">
            <v>0</v>
          </cell>
        </row>
        <row r="423">
          <cell r="B423">
            <v>10</v>
          </cell>
          <cell r="D423" t="str">
            <v>Domestic Affiliates (Not in Rating Group)</v>
          </cell>
          <cell r="H423">
            <v>0</v>
          </cell>
          <cell r="I423">
            <v>0</v>
          </cell>
          <cell r="J423">
            <v>0</v>
          </cell>
          <cell r="K423">
            <v>0.1</v>
          </cell>
          <cell r="L423">
            <v>0</v>
          </cell>
          <cell r="M423">
            <v>0.1</v>
          </cell>
          <cell r="N423">
            <v>0</v>
          </cell>
          <cell r="O423" t="str">
            <v xml:space="preserve"> </v>
          </cell>
          <cell r="BC423">
            <v>10</v>
          </cell>
          <cell r="BE423" t="str">
            <v>Domestic Affiliates (Not in Rating Group)</v>
          </cell>
          <cell r="BI423">
            <v>0</v>
          </cell>
          <cell r="BJ423">
            <v>0</v>
          </cell>
          <cell r="BK423">
            <v>0</v>
          </cell>
          <cell r="BL423">
            <v>0</v>
          </cell>
          <cell r="BM423">
            <v>0</v>
          </cell>
          <cell r="BO423">
            <v>0</v>
          </cell>
          <cell r="BP423">
            <v>0</v>
          </cell>
          <cell r="BQ423">
            <v>0</v>
          </cell>
          <cell r="BR423">
            <v>0</v>
          </cell>
          <cell r="BS423">
            <v>0</v>
          </cell>
        </row>
        <row r="424">
          <cell r="B424">
            <v>11</v>
          </cell>
          <cell r="D424" t="str">
            <v>Pools &amp; Associations</v>
          </cell>
          <cell r="H424">
            <v>0</v>
          </cell>
          <cell r="I424">
            <v>0</v>
          </cell>
          <cell r="J424">
            <v>0</v>
          </cell>
          <cell r="K424">
            <v>0.1</v>
          </cell>
          <cell r="L424">
            <v>0</v>
          </cell>
          <cell r="M424">
            <v>0.1</v>
          </cell>
          <cell r="N424">
            <v>0</v>
          </cell>
          <cell r="O424" t="str">
            <v xml:space="preserve"> </v>
          </cell>
          <cell r="BC424">
            <v>11</v>
          </cell>
          <cell r="BE424" t="str">
            <v>Pools &amp; Associations</v>
          </cell>
          <cell r="BI424">
            <v>0</v>
          </cell>
          <cell r="BJ424">
            <v>0</v>
          </cell>
          <cell r="BK424">
            <v>0</v>
          </cell>
          <cell r="BL424">
            <v>0</v>
          </cell>
          <cell r="BM424">
            <v>0</v>
          </cell>
          <cell r="BO424">
            <v>0</v>
          </cell>
          <cell r="BP424">
            <v>0</v>
          </cell>
          <cell r="BQ424">
            <v>0</v>
          </cell>
          <cell r="BR424">
            <v>0</v>
          </cell>
          <cell r="BS424">
            <v>0</v>
          </cell>
        </row>
        <row r="425">
          <cell r="B425">
            <v>12</v>
          </cell>
          <cell r="D425" t="str">
            <v>All Other Insurers</v>
          </cell>
          <cell r="H425">
            <v>0</v>
          </cell>
          <cell r="I425">
            <v>0</v>
          </cell>
          <cell r="J425">
            <v>0</v>
          </cell>
          <cell r="K425">
            <v>0.1</v>
          </cell>
          <cell r="L425">
            <v>0</v>
          </cell>
          <cell r="M425">
            <v>0.1</v>
          </cell>
          <cell r="N425">
            <v>0</v>
          </cell>
          <cell r="O425" t="str">
            <v xml:space="preserve"> </v>
          </cell>
          <cell r="AC425" t="str">
            <v>Domestic affiliates(not in rating group) by rating</v>
          </cell>
          <cell r="AL425" t="str">
            <v>Letters of Credit &amp; Trusts on recoverables by rating</v>
          </cell>
          <cell r="BC425">
            <v>12</v>
          </cell>
          <cell r="BE425" t="str">
            <v>All Other Insurers</v>
          </cell>
          <cell r="BI425">
            <v>0</v>
          </cell>
          <cell r="BJ425">
            <v>0</v>
          </cell>
          <cell r="BK425">
            <v>0</v>
          </cell>
          <cell r="BL425">
            <v>0</v>
          </cell>
          <cell r="BM425">
            <v>0</v>
          </cell>
          <cell r="BO425">
            <v>0</v>
          </cell>
          <cell r="BP425">
            <v>0</v>
          </cell>
          <cell r="BQ425">
            <v>0</v>
          </cell>
          <cell r="BR425">
            <v>0</v>
          </cell>
          <cell r="BS425">
            <v>0</v>
          </cell>
        </row>
        <row r="426">
          <cell r="B426">
            <v>13</v>
          </cell>
          <cell r="D426" t="str">
            <v>Less: Letters of Credit, Trusts</v>
          </cell>
          <cell r="H426">
            <v>0</v>
          </cell>
          <cell r="I426">
            <v>0</v>
          </cell>
          <cell r="J426">
            <v>0</v>
          </cell>
          <cell r="K426">
            <v>9.0000000000000011E-2</v>
          </cell>
          <cell r="L426">
            <v>0</v>
          </cell>
          <cell r="M426">
            <v>9.0000000000000011E-2</v>
          </cell>
          <cell r="N426">
            <v>0</v>
          </cell>
          <cell r="O426" t="str">
            <v xml:space="preserve"> </v>
          </cell>
          <cell r="AC426">
            <v>39813</v>
          </cell>
          <cell r="AL426">
            <v>39813</v>
          </cell>
          <cell r="BC426">
            <v>13</v>
          </cell>
          <cell r="BE426" t="str">
            <v>Less: Letters of Credit, Trusts</v>
          </cell>
          <cell r="BI426">
            <v>0</v>
          </cell>
          <cell r="BJ426">
            <v>0</v>
          </cell>
          <cell r="BK426">
            <v>0</v>
          </cell>
          <cell r="BL426">
            <v>0</v>
          </cell>
          <cell r="BM426">
            <v>0</v>
          </cell>
          <cell r="BO426">
            <v>0</v>
          </cell>
          <cell r="BP426">
            <v>0</v>
          </cell>
          <cell r="BQ426">
            <v>0</v>
          </cell>
          <cell r="BR426">
            <v>0</v>
          </cell>
          <cell r="BS426">
            <v>0</v>
          </cell>
        </row>
        <row r="427">
          <cell r="B427">
            <v>14</v>
          </cell>
          <cell r="D427" t="str">
            <v>Less: Funds Held by Company</v>
          </cell>
          <cell r="H427">
            <v>0</v>
          </cell>
          <cell r="I427">
            <v>0</v>
          </cell>
          <cell r="J427">
            <v>0</v>
          </cell>
          <cell r="K427">
            <v>0.1</v>
          </cell>
          <cell r="L427">
            <v>0</v>
          </cell>
          <cell r="M427">
            <v>0.1</v>
          </cell>
          <cell r="N427">
            <v>0</v>
          </cell>
          <cell r="O427" t="str">
            <v xml:space="preserve"> </v>
          </cell>
          <cell r="AC427" t="str">
            <v>Rating</v>
          </cell>
          <cell r="AD427" t="str">
            <v>Baseline</v>
          </cell>
          <cell r="AE427" t="str">
            <v>Stress Test Ceded Recovs</v>
          </cell>
          <cell r="AF427" t="str">
            <v>Adjustment</v>
          </cell>
          <cell r="AG427" t="str">
            <v>Total</v>
          </cell>
          <cell r="AH427" t="str">
            <v>ARF</v>
          </cell>
          <cell r="AI427" t="str">
            <v>ARC</v>
          </cell>
          <cell r="AL427" t="str">
            <v>Rating</v>
          </cell>
          <cell r="AM427" t="str">
            <v>Baseline</v>
          </cell>
          <cell r="AN427" t="str">
            <v>Stress Test Ceded Recovs</v>
          </cell>
          <cell r="AO427" t="str">
            <v>Adjustment</v>
          </cell>
          <cell r="AP427" t="str">
            <v>Total</v>
          </cell>
          <cell r="AQ427" t="str">
            <v>ARF</v>
          </cell>
          <cell r="AR427" t="str">
            <v>ARC</v>
          </cell>
          <cell r="BC427">
            <v>14</v>
          </cell>
          <cell r="BE427" t="str">
            <v>Less: Funds Held by Company</v>
          </cell>
          <cell r="BI427">
            <v>0</v>
          </cell>
          <cell r="BJ427">
            <v>0</v>
          </cell>
          <cell r="BK427">
            <v>0</v>
          </cell>
          <cell r="BL427">
            <v>0</v>
          </cell>
          <cell r="BM427">
            <v>0</v>
          </cell>
          <cell r="BO427">
            <v>0</v>
          </cell>
          <cell r="BP427">
            <v>0</v>
          </cell>
          <cell r="BQ427">
            <v>0</v>
          </cell>
          <cell r="BR427">
            <v>0</v>
          </cell>
          <cell r="BS427">
            <v>0</v>
          </cell>
        </row>
        <row r="428">
          <cell r="AA428">
            <v>13</v>
          </cell>
          <cell r="AC428" t="str">
            <v>A++</v>
          </cell>
          <cell r="AD428">
            <v>0</v>
          </cell>
          <cell r="AE428">
            <v>0</v>
          </cell>
          <cell r="AF428">
            <v>0</v>
          </cell>
          <cell r="AG428">
            <v>0</v>
          </cell>
          <cell r="AH428">
            <v>0.02</v>
          </cell>
          <cell r="AI428">
            <v>0</v>
          </cell>
          <cell r="AL428" t="str">
            <v>A++</v>
          </cell>
          <cell r="AM428">
            <v>0</v>
          </cell>
          <cell r="AN428">
            <v>0</v>
          </cell>
          <cell r="AO428">
            <v>0</v>
          </cell>
          <cell r="AP428">
            <v>0</v>
          </cell>
          <cell r="AQ428">
            <v>1.8000000000000002E-2</v>
          </cell>
          <cell r="AR428">
            <v>0</v>
          </cell>
        </row>
        <row r="429">
          <cell r="B429">
            <v>15</v>
          </cell>
          <cell r="C429" t="str">
            <v>Net Reinsurance Recoverables</v>
          </cell>
          <cell r="H429">
            <v>0</v>
          </cell>
          <cell r="I429">
            <v>0</v>
          </cell>
          <cell r="J429">
            <v>0</v>
          </cell>
          <cell r="K429">
            <v>0</v>
          </cell>
          <cell r="M429">
            <v>0</v>
          </cell>
          <cell r="N429">
            <v>0</v>
          </cell>
          <cell r="O429" t="str">
            <v>= Credit Risk on recoverables</v>
          </cell>
          <cell r="AA429">
            <v>14</v>
          </cell>
          <cell r="AC429" t="str">
            <v xml:space="preserve">A+ </v>
          </cell>
          <cell r="AD429">
            <v>0</v>
          </cell>
          <cell r="AE429">
            <v>0</v>
          </cell>
          <cell r="AF429">
            <v>0</v>
          </cell>
          <cell r="AG429">
            <v>0</v>
          </cell>
          <cell r="AH429">
            <v>0.04</v>
          </cell>
          <cell r="AI429">
            <v>0</v>
          </cell>
          <cell r="AL429" t="str">
            <v xml:space="preserve">A+ </v>
          </cell>
          <cell r="AM429">
            <v>0</v>
          </cell>
          <cell r="AN429">
            <v>0</v>
          </cell>
          <cell r="AO429">
            <v>0</v>
          </cell>
          <cell r="AP429">
            <v>0</v>
          </cell>
          <cell r="AQ429">
            <v>3.6000000000000004E-2</v>
          </cell>
          <cell r="AR429">
            <v>0</v>
          </cell>
          <cell r="BC429">
            <v>15</v>
          </cell>
          <cell r="BD429" t="str">
            <v>Net Reinsurance Recoverables</v>
          </cell>
          <cell r="BI429">
            <v>0</v>
          </cell>
          <cell r="BJ429">
            <v>0</v>
          </cell>
          <cell r="BK429">
            <v>0</v>
          </cell>
          <cell r="BL429">
            <v>0</v>
          </cell>
          <cell r="BM429">
            <v>0</v>
          </cell>
          <cell r="BO429">
            <v>0</v>
          </cell>
          <cell r="BP429">
            <v>0</v>
          </cell>
          <cell r="BQ429">
            <v>0</v>
          </cell>
          <cell r="BR429">
            <v>0</v>
          </cell>
          <cell r="BS429">
            <v>0</v>
          </cell>
        </row>
        <row r="430">
          <cell r="AA430">
            <v>15</v>
          </cell>
          <cell r="AC430" t="str">
            <v>A</v>
          </cell>
          <cell r="AD430">
            <v>0</v>
          </cell>
          <cell r="AE430">
            <v>0</v>
          </cell>
          <cell r="AF430">
            <v>0</v>
          </cell>
          <cell r="AG430">
            <v>0</v>
          </cell>
          <cell r="AH430">
            <v>0.06</v>
          </cell>
          <cell r="AI430">
            <v>0</v>
          </cell>
          <cell r="AL430" t="str">
            <v>A</v>
          </cell>
          <cell r="AM430">
            <v>0</v>
          </cell>
          <cell r="AN430">
            <v>0</v>
          </cell>
          <cell r="AO430">
            <v>0</v>
          </cell>
          <cell r="AP430">
            <v>0</v>
          </cell>
          <cell r="AQ430">
            <v>5.3999999999999999E-2</v>
          </cell>
          <cell r="AR430">
            <v>0</v>
          </cell>
        </row>
        <row r="431">
          <cell r="B431">
            <v>16</v>
          </cell>
          <cell r="C431" t="str">
            <v>Multiply: Reins Dependence Factor (B)</v>
          </cell>
          <cell r="N431">
            <v>1</v>
          </cell>
          <cell r="AA431">
            <v>16</v>
          </cell>
          <cell r="AC431" t="str">
            <v>A-</v>
          </cell>
          <cell r="AD431">
            <v>0</v>
          </cell>
          <cell r="AE431">
            <v>0</v>
          </cell>
          <cell r="AF431">
            <v>0</v>
          </cell>
          <cell r="AG431">
            <v>0</v>
          </cell>
          <cell r="AH431">
            <v>0.1</v>
          </cell>
          <cell r="AI431">
            <v>0</v>
          </cell>
          <cell r="AL431" t="str">
            <v>A-</v>
          </cell>
          <cell r="AM431">
            <v>0</v>
          </cell>
          <cell r="AN431">
            <v>0</v>
          </cell>
          <cell r="AO431">
            <v>0</v>
          </cell>
          <cell r="AP431">
            <v>0</v>
          </cell>
          <cell r="AQ431">
            <v>9.0000000000000011E-2</v>
          </cell>
          <cell r="AR431">
            <v>0</v>
          </cell>
          <cell r="BC431">
            <v>16</v>
          </cell>
          <cell r="BD431" t="str">
            <v>Multiply: Reins Dependence Factor (B)</v>
          </cell>
          <cell r="BO431">
            <v>1</v>
          </cell>
          <cell r="BP431">
            <v>1</v>
          </cell>
          <cell r="BQ431">
            <v>1</v>
          </cell>
          <cell r="BR431">
            <v>1</v>
          </cell>
          <cell r="BS431">
            <v>1</v>
          </cell>
        </row>
        <row r="432">
          <cell r="B432">
            <v>17</v>
          </cell>
          <cell r="E432" t="str">
            <v xml:space="preserve">   Adjustment to Reins Dependence Factor</v>
          </cell>
          <cell r="N432">
            <v>0</v>
          </cell>
          <cell r="O432" t="str">
            <v xml:space="preserve"> </v>
          </cell>
          <cell r="AA432">
            <v>17</v>
          </cell>
          <cell r="AC432" t="str">
            <v>B++</v>
          </cell>
          <cell r="AD432">
            <v>0</v>
          </cell>
          <cell r="AE432">
            <v>0</v>
          </cell>
          <cell r="AF432">
            <v>0</v>
          </cell>
          <cell r="AG432">
            <v>0</v>
          </cell>
          <cell r="AH432">
            <v>0.15</v>
          </cell>
          <cell r="AI432">
            <v>0</v>
          </cell>
          <cell r="AL432" t="str">
            <v>B++</v>
          </cell>
          <cell r="AM432">
            <v>0</v>
          </cell>
          <cell r="AN432">
            <v>0</v>
          </cell>
          <cell r="AO432">
            <v>0</v>
          </cell>
          <cell r="AP432">
            <v>0</v>
          </cell>
          <cell r="AQ432">
            <v>0.13500000000000001</v>
          </cell>
          <cell r="AR432">
            <v>0</v>
          </cell>
          <cell r="BC432">
            <v>17</v>
          </cell>
          <cell r="BF432" t="str">
            <v xml:space="preserve">   Adjustment to Reins Dependence Factor</v>
          </cell>
          <cell r="BO432">
            <v>0</v>
          </cell>
          <cell r="BP432">
            <v>0</v>
          </cell>
          <cell r="BQ432">
            <v>0</v>
          </cell>
          <cell r="BR432">
            <v>0</v>
          </cell>
          <cell r="BS432">
            <v>0</v>
          </cell>
        </row>
        <row r="433">
          <cell r="B433">
            <v>18</v>
          </cell>
          <cell r="D433" t="str">
            <v>Adjustment for 1% minimum dispute risk on Non Afilliated Recoverables</v>
          </cell>
          <cell r="N433">
            <v>0</v>
          </cell>
          <cell r="AA433">
            <v>18</v>
          </cell>
          <cell r="AC433" t="str">
            <v xml:space="preserve">B+ </v>
          </cell>
          <cell r="AD433">
            <v>0</v>
          </cell>
          <cell r="AE433">
            <v>0</v>
          </cell>
          <cell r="AF433">
            <v>0</v>
          </cell>
          <cell r="AG433">
            <v>0</v>
          </cell>
          <cell r="AH433">
            <v>0.2</v>
          </cell>
          <cell r="AI433">
            <v>0</v>
          </cell>
          <cell r="AL433" t="str">
            <v xml:space="preserve">B+ </v>
          </cell>
          <cell r="AM433">
            <v>0</v>
          </cell>
          <cell r="AN433">
            <v>0</v>
          </cell>
          <cell r="AO433">
            <v>0</v>
          </cell>
          <cell r="AP433">
            <v>0</v>
          </cell>
          <cell r="AQ433">
            <v>0.18000000000000002</v>
          </cell>
          <cell r="AR433">
            <v>0</v>
          </cell>
          <cell r="BC433">
            <v>18</v>
          </cell>
          <cell r="BE433" t="str">
            <v>Adjustment for 1% minimum dispute risk on Non Afilliated Recoverables</v>
          </cell>
          <cell r="BO433">
            <v>0</v>
          </cell>
          <cell r="BP433">
            <v>0</v>
          </cell>
          <cell r="BQ433">
            <v>0</v>
          </cell>
          <cell r="BR433">
            <v>0</v>
          </cell>
          <cell r="BS433">
            <v>0</v>
          </cell>
        </row>
        <row r="434">
          <cell r="B434">
            <v>19</v>
          </cell>
          <cell r="C434" t="str">
            <v>Adj. Net Reins Recoverables</v>
          </cell>
          <cell r="H434">
            <v>0</v>
          </cell>
          <cell r="I434">
            <v>0</v>
          </cell>
          <cell r="J434">
            <v>0</v>
          </cell>
          <cell r="M434">
            <v>0</v>
          </cell>
          <cell r="N434">
            <v>0</v>
          </cell>
          <cell r="O434" t="str">
            <v>= Credit Risk &amp; Dispute Risk on recoverables</v>
          </cell>
          <cell r="AA434">
            <v>19</v>
          </cell>
          <cell r="AC434" t="str">
            <v>B</v>
          </cell>
          <cell r="AD434">
            <v>0</v>
          </cell>
          <cell r="AE434">
            <v>0</v>
          </cell>
          <cell r="AF434">
            <v>0</v>
          </cell>
          <cell r="AG434">
            <v>0</v>
          </cell>
          <cell r="AH434">
            <v>0.3</v>
          </cell>
          <cell r="AI434">
            <v>0</v>
          </cell>
          <cell r="AL434" t="str">
            <v>B</v>
          </cell>
          <cell r="AM434">
            <v>0</v>
          </cell>
          <cell r="AN434">
            <v>0</v>
          </cell>
          <cell r="AO434">
            <v>0</v>
          </cell>
          <cell r="AP434">
            <v>0</v>
          </cell>
          <cell r="AQ434">
            <v>0.27</v>
          </cell>
          <cell r="AR434">
            <v>0</v>
          </cell>
          <cell r="BC434">
            <v>19</v>
          </cell>
          <cell r="BD434" t="str">
            <v>Adj. Net Reins Recoverables</v>
          </cell>
          <cell r="BI434">
            <v>0</v>
          </cell>
          <cell r="BJ434">
            <v>0</v>
          </cell>
          <cell r="BK434">
            <v>0</v>
          </cell>
          <cell r="BL434">
            <v>0</v>
          </cell>
          <cell r="BM434">
            <v>0</v>
          </cell>
          <cell r="BO434">
            <v>0</v>
          </cell>
          <cell r="BP434">
            <v>0</v>
          </cell>
          <cell r="BQ434">
            <v>0</v>
          </cell>
          <cell r="BR434">
            <v>0</v>
          </cell>
          <cell r="BS434">
            <v>0</v>
          </cell>
        </row>
        <row r="435">
          <cell r="AA435">
            <v>20</v>
          </cell>
          <cell r="AC435" t="str">
            <v>B-</v>
          </cell>
          <cell r="AD435">
            <v>0</v>
          </cell>
          <cell r="AE435">
            <v>0</v>
          </cell>
          <cell r="AF435">
            <v>0</v>
          </cell>
          <cell r="AG435">
            <v>0</v>
          </cell>
          <cell r="AH435">
            <v>0.4</v>
          </cell>
          <cell r="AI435">
            <v>0</v>
          </cell>
          <cell r="AL435" t="str">
            <v>B-</v>
          </cell>
          <cell r="AM435">
            <v>0</v>
          </cell>
          <cell r="AN435">
            <v>0</v>
          </cell>
          <cell r="AO435">
            <v>0</v>
          </cell>
          <cell r="AP435">
            <v>0</v>
          </cell>
          <cell r="AQ435">
            <v>0.36000000000000004</v>
          </cell>
          <cell r="AR435">
            <v>0</v>
          </cell>
        </row>
        <row r="436">
          <cell r="C436" t="str">
            <v>All Other Recoverables</v>
          </cell>
          <cell r="AA436">
            <v>21</v>
          </cell>
          <cell r="AC436" t="str">
            <v>&lt;= C++</v>
          </cell>
          <cell r="AD436">
            <v>0</v>
          </cell>
          <cell r="AE436">
            <v>0</v>
          </cell>
          <cell r="AF436">
            <v>0</v>
          </cell>
          <cell r="AG436">
            <v>0</v>
          </cell>
          <cell r="AH436">
            <v>1</v>
          </cell>
          <cell r="AI436">
            <v>0</v>
          </cell>
          <cell r="AL436" t="str">
            <v>&lt;= C++</v>
          </cell>
          <cell r="AM436">
            <v>0</v>
          </cell>
          <cell r="AN436">
            <v>0</v>
          </cell>
          <cell r="AO436">
            <v>0</v>
          </cell>
          <cell r="AP436">
            <v>0</v>
          </cell>
          <cell r="AQ436">
            <v>0.9</v>
          </cell>
          <cell r="AR436">
            <v>0</v>
          </cell>
          <cell r="BD436" t="str">
            <v>All Other Recoverables</v>
          </cell>
        </row>
        <row r="437">
          <cell r="B437">
            <v>20</v>
          </cell>
          <cell r="D437" t="str">
            <v>Funds Held by Reinsured Cos.</v>
          </cell>
          <cell r="H437">
            <v>0</v>
          </cell>
          <cell r="I437">
            <v>0</v>
          </cell>
          <cell r="J437">
            <v>0</v>
          </cell>
          <cell r="K437">
            <v>0.05</v>
          </cell>
          <cell r="L437">
            <v>0</v>
          </cell>
          <cell r="M437">
            <v>0.05</v>
          </cell>
          <cell r="N437">
            <v>0</v>
          </cell>
          <cell r="O437" t="str">
            <v xml:space="preserve"> </v>
          </cell>
          <cell r="AA437">
            <v>22</v>
          </cell>
          <cell r="AC437" t="str">
            <v>Non Rated</v>
          </cell>
          <cell r="AD437">
            <v>0</v>
          </cell>
          <cell r="AE437">
            <v>0</v>
          </cell>
          <cell r="AF437">
            <v>0</v>
          </cell>
          <cell r="AG437">
            <v>0</v>
          </cell>
          <cell r="AH437">
            <v>1</v>
          </cell>
          <cell r="AI437">
            <v>0</v>
          </cell>
          <cell r="AL437" t="str">
            <v>Non Rated</v>
          </cell>
          <cell r="AM437">
            <v>0</v>
          </cell>
          <cell r="AN437">
            <v>0</v>
          </cell>
          <cell r="AO437">
            <v>0</v>
          </cell>
          <cell r="AP437">
            <v>0</v>
          </cell>
          <cell r="AQ437">
            <v>0.9</v>
          </cell>
          <cell r="AR437">
            <v>0</v>
          </cell>
          <cell r="BC437">
            <v>20</v>
          </cell>
          <cell r="BE437" t="str">
            <v>Funds Held by Reinsurers</v>
          </cell>
          <cell r="BI437">
            <v>0</v>
          </cell>
          <cell r="BJ437">
            <v>0</v>
          </cell>
          <cell r="BK437">
            <v>0</v>
          </cell>
          <cell r="BL437">
            <v>0</v>
          </cell>
          <cell r="BM437">
            <v>0</v>
          </cell>
          <cell r="BO437">
            <v>0</v>
          </cell>
          <cell r="BP437">
            <v>0</v>
          </cell>
          <cell r="BQ437">
            <v>0</v>
          </cell>
          <cell r="BR437">
            <v>0</v>
          </cell>
          <cell r="BS437">
            <v>0</v>
          </cell>
        </row>
        <row r="438">
          <cell r="B438">
            <v>21</v>
          </cell>
          <cell r="D438" t="str">
            <v>Bills Recoverable</v>
          </cell>
          <cell r="H438">
            <v>0</v>
          </cell>
          <cell r="I438">
            <v>0</v>
          </cell>
          <cell r="J438">
            <v>0</v>
          </cell>
          <cell r="K438">
            <v>0.05</v>
          </cell>
          <cell r="L438">
            <v>0</v>
          </cell>
          <cell r="M438">
            <v>0.05</v>
          </cell>
          <cell r="N438">
            <v>0</v>
          </cell>
          <cell r="O438" t="str">
            <v xml:space="preserve"> </v>
          </cell>
          <cell r="AA438">
            <v>23</v>
          </cell>
          <cell r="AB438" t="str">
            <v>No Breakout Available</v>
          </cell>
          <cell r="AD438">
            <v>0</v>
          </cell>
          <cell r="AE438">
            <v>0</v>
          </cell>
          <cell r="AF438">
            <v>0</v>
          </cell>
          <cell r="AG438">
            <v>0</v>
          </cell>
          <cell r="AH438">
            <v>0.1</v>
          </cell>
          <cell r="AI438">
            <v>0</v>
          </cell>
          <cell r="AK438" t="str">
            <v>No Breakout Available</v>
          </cell>
          <cell r="AM438">
            <v>0</v>
          </cell>
          <cell r="AN438">
            <v>0</v>
          </cell>
          <cell r="AO438">
            <v>0</v>
          </cell>
          <cell r="AP438">
            <v>0</v>
          </cell>
          <cell r="AQ438">
            <v>9.0000000000000011E-2</v>
          </cell>
          <cell r="AR438">
            <v>0</v>
          </cell>
          <cell r="BC438">
            <v>21</v>
          </cell>
          <cell r="BE438" t="str">
            <v>Bills Recoverable</v>
          </cell>
          <cell r="BI438">
            <v>0</v>
          </cell>
          <cell r="BJ438">
            <v>0</v>
          </cell>
          <cell r="BK438">
            <v>0</v>
          </cell>
          <cell r="BL438">
            <v>0</v>
          </cell>
          <cell r="BM438">
            <v>0</v>
          </cell>
          <cell r="BO438">
            <v>0</v>
          </cell>
          <cell r="BP438">
            <v>0</v>
          </cell>
          <cell r="BQ438">
            <v>0</v>
          </cell>
          <cell r="BR438">
            <v>0</v>
          </cell>
          <cell r="BS438">
            <v>0</v>
          </cell>
        </row>
        <row r="439">
          <cell r="B439">
            <v>22</v>
          </cell>
          <cell r="D439" t="str">
            <v>Income Tax Recoverables</v>
          </cell>
          <cell r="H439">
            <v>0</v>
          </cell>
          <cell r="I439">
            <v>0</v>
          </cell>
          <cell r="J439">
            <v>0</v>
          </cell>
          <cell r="K439">
            <v>0.05</v>
          </cell>
          <cell r="L439">
            <v>0</v>
          </cell>
          <cell r="M439">
            <v>0.05</v>
          </cell>
          <cell r="N439">
            <v>0</v>
          </cell>
          <cell r="O439" t="str">
            <v xml:space="preserve"> </v>
          </cell>
          <cell r="AA439">
            <v>24</v>
          </cell>
          <cell r="AC439" t="str">
            <v>Total</v>
          </cell>
          <cell r="AD439">
            <v>0</v>
          </cell>
          <cell r="AE439">
            <v>0</v>
          </cell>
          <cell r="AF439">
            <v>0</v>
          </cell>
          <cell r="AG439">
            <v>0</v>
          </cell>
          <cell r="AH439">
            <v>0</v>
          </cell>
          <cell r="AI439">
            <v>0</v>
          </cell>
          <cell r="AL439" t="str">
            <v>Total</v>
          </cell>
          <cell r="AM439">
            <v>0</v>
          </cell>
          <cell r="AN439">
            <v>0</v>
          </cell>
          <cell r="AO439">
            <v>0</v>
          </cell>
          <cell r="AP439">
            <v>0</v>
          </cell>
          <cell r="AQ439">
            <v>0</v>
          </cell>
          <cell r="AR439">
            <v>0</v>
          </cell>
          <cell r="BC439">
            <v>22</v>
          </cell>
          <cell r="BE439" t="str">
            <v>Income Tax Recoverables</v>
          </cell>
          <cell r="BI439">
            <v>0</v>
          </cell>
          <cell r="BJ439">
            <v>0</v>
          </cell>
          <cell r="BK439">
            <v>0</v>
          </cell>
          <cell r="BL439">
            <v>0</v>
          </cell>
          <cell r="BM439">
            <v>0</v>
          </cell>
          <cell r="BO439">
            <v>0</v>
          </cell>
          <cell r="BP439">
            <v>0</v>
          </cell>
          <cell r="BQ439">
            <v>0</v>
          </cell>
          <cell r="BR439">
            <v>0</v>
          </cell>
          <cell r="BS439">
            <v>0</v>
          </cell>
        </row>
        <row r="440">
          <cell r="B440">
            <v>23</v>
          </cell>
          <cell r="D440" t="str">
            <v>Accrued Investment Income</v>
          </cell>
          <cell r="H440">
            <v>0</v>
          </cell>
          <cell r="I440">
            <v>0</v>
          </cell>
          <cell r="J440">
            <v>0</v>
          </cell>
          <cell r="K440">
            <v>2.5000000000000001E-2</v>
          </cell>
          <cell r="L440">
            <v>0</v>
          </cell>
          <cell r="M440">
            <v>2.5000000000000001E-2</v>
          </cell>
          <cell r="N440">
            <v>0</v>
          </cell>
          <cell r="O440" t="str">
            <v xml:space="preserve"> </v>
          </cell>
          <cell r="BC440">
            <v>23</v>
          </cell>
          <cell r="BE440" t="str">
            <v>Accrued Investment Income</v>
          </cell>
          <cell r="BI440">
            <v>0</v>
          </cell>
          <cell r="BJ440">
            <v>0</v>
          </cell>
          <cell r="BK440">
            <v>0</v>
          </cell>
          <cell r="BL440">
            <v>0</v>
          </cell>
          <cell r="BM440">
            <v>0</v>
          </cell>
          <cell r="BO440">
            <v>0</v>
          </cell>
          <cell r="BP440">
            <v>0</v>
          </cell>
          <cell r="BQ440">
            <v>0</v>
          </cell>
          <cell r="BR440">
            <v>0</v>
          </cell>
          <cell r="BS440">
            <v>0</v>
          </cell>
        </row>
        <row r="441">
          <cell r="B441">
            <v>24</v>
          </cell>
          <cell r="D441" t="str">
            <v>Receivable from Affiliates</v>
          </cell>
          <cell r="H441">
            <v>0</v>
          </cell>
          <cell r="I441">
            <v>0</v>
          </cell>
          <cell r="J441">
            <v>0</v>
          </cell>
          <cell r="K441">
            <v>0.05</v>
          </cell>
          <cell r="L441">
            <v>0</v>
          </cell>
          <cell r="M441">
            <v>0.05</v>
          </cell>
          <cell r="N441">
            <v>0</v>
          </cell>
          <cell r="O441" t="str">
            <v xml:space="preserve"> </v>
          </cell>
          <cell r="BC441">
            <v>24</v>
          </cell>
          <cell r="BE441" t="str">
            <v>Receivable from Affiliates</v>
          </cell>
          <cell r="BI441">
            <v>0</v>
          </cell>
          <cell r="BJ441">
            <v>0</v>
          </cell>
          <cell r="BK441">
            <v>0</v>
          </cell>
          <cell r="BL441">
            <v>0</v>
          </cell>
          <cell r="BM441">
            <v>0</v>
          </cell>
          <cell r="BO441">
            <v>0</v>
          </cell>
          <cell r="BP441">
            <v>0</v>
          </cell>
          <cell r="BQ441">
            <v>0</v>
          </cell>
          <cell r="BR441">
            <v>0</v>
          </cell>
          <cell r="BS441">
            <v>0</v>
          </cell>
        </row>
        <row r="442">
          <cell r="B442">
            <v>25</v>
          </cell>
          <cell r="D442" t="str">
            <v>Equity in Pools/Assoc.</v>
          </cell>
          <cell r="H442">
            <v>0</v>
          </cell>
          <cell r="I442">
            <v>0</v>
          </cell>
          <cell r="J442">
            <v>0</v>
          </cell>
          <cell r="K442">
            <v>0.05</v>
          </cell>
          <cell r="L442">
            <v>0</v>
          </cell>
          <cell r="M442">
            <v>0.05</v>
          </cell>
          <cell r="N442">
            <v>0</v>
          </cell>
          <cell r="O442" t="str">
            <v xml:space="preserve"> </v>
          </cell>
          <cell r="AC442" t="str">
            <v>Pools &amp; Associations by rating</v>
          </cell>
          <cell r="AL442" t="str">
            <v>Recoverables held internally; by rating of the ins. co. whose funds are being held</v>
          </cell>
          <cell r="BC442">
            <v>25</v>
          </cell>
          <cell r="BE442" t="str">
            <v>Equity in Pools/Assoc.</v>
          </cell>
          <cell r="BI442">
            <v>0</v>
          </cell>
          <cell r="BJ442">
            <v>0</v>
          </cell>
          <cell r="BK442">
            <v>0</v>
          </cell>
          <cell r="BL442">
            <v>0</v>
          </cell>
          <cell r="BM442">
            <v>0</v>
          </cell>
          <cell r="BO442">
            <v>0</v>
          </cell>
          <cell r="BP442">
            <v>0</v>
          </cell>
          <cell r="BQ442">
            <v>0</v>
          </cell>
          <cell r="BR442">
            <v>0</v>
          </cell>
          <cell r="BS442">
            <v>0</v>
          </cell>
        </row>
        <row r="443">
          <cell r="B443">
            <v>26</v>
          </cell>
          <cell r="D443" t="str">
            <v>Uninsured A &amp; H Plans</v>
          </cell>
          <cell r="H443">
            <v>0</v>
          </cell>
          <cell r="I443">
            <v>0</v>
          </cell>
          <cell r="J443">
            <v>0</v>
          </cell>
          <cell r="K443">
            <v>0.05</v>
          </cell>
          <cell r="L443">
            <v>0</v>
          </cell>
          <cell r="M443">
            <v>0.05</v>
          </cell>
          <cell r="N443">
            <v>0</v>
          </cell>
          <cell r="O443" t="str">
            <v xml:space="preserve"> </v>
          </cell>
          <cell r="AC443">
            <v>39813</v>
          </cell>
          <cell r="AL443">
            <v>39813</v>
          </cell>
          <cell r="BC443">
            <v>26</v>
          </cell>
          <cell r="BE443" t="str">
            <v>Uninsured A &amp; H Plans</v>
          </cell>
          <cell r="BI443">
            <v>0</v>
          </cell>
          <cell r="BJ443">
            <v>0</v>
          </cell>
          <cell r="BK443">
            <v>0</v>
          </cell>
          <cell r="BL443">
            <v>0</v>
          </cell>
          <cell r="BM443">
            <v>0</v>
          </cell>
          <cell r="BO443">
            <v>0</v>
          </cell>
          <cell r="BP443">
            <v>0</v>
          </cell>
          <cell r="BQ443">
            <v>0</v>
          </cell>
          <cell r="BR443">
            <v>0</v>
          </cell>
          <cell r="BS443">
            <v>0</v>
          </cell>
        </row>
        <row r="444">
          <cell r="B444">
            <v>27</v>
          </cell>
          <cell r="D444" t="str">
            <v>Others</v>
          </cell>
          <cell r="H444">
            <v>0</v>
          </cell>
          <cell r="I444">
            <v>0</v>
          </cell>
          <cell r="J444">
            <v>0</v>
          </cell>
          <cell r="K444">
            <v>0.05</v>
          </cell>
          <cell r="L444">
            <v>0</v>
          </cell>
          <cell r="M444">
            <v>0.05</v>
          </cell>
          <cell r="N444">
            <v>0</v>
          </cell>
          <cell r="O444" t="str">
            <v xml:space="preserve"> </v>
          </cell>
          <cell r="AC444" t="str">
            <v>Rating</v>
          </cell>
          <cell r="AD444" t="str">
            <v>Baseline</v>
          </cell>
          <cell r="AE444" t="str">
            <v>Stress Test Ceded Recovs</v>
          </cell>
          <cell r="AF444" t="str">
            <v>Adjustment</v>
          </cell>
          <cell r="AG444" t="str">
            <v>Total</v>
          </cell>
          <cell r="AH444" t="str">
            <v>ARF</v>
          </cell>
          <cell r="AI444" t="str">
            <v>ARC</v>
          </cell>
          <cell r="AL444" t="str">
            <v>Rating</v>
          </cell>
          <cell r="AM444" t="str">
            <v>Baseline</v>
          </cell>
          <cell r="AN444" t="str">
            <v>Stress Test Ceded Recovs</v>
          </cell>
          <cell r="AO444" t="str">
            <v>Adjustment</v>
          </cell>
          <cell r="AP444" t="str">
            <v>Total</v>
          </cell>
          <cell r="AQ444" t="str">
            <v>ARF</v>
          </cell>
          <cell r="AR444" t="str">
            <v>ARC</v>
          </cell>
          <cell r="BC444">
            <v>27</v>
          </cell>
          <cell r="BE444" t="str">
            <v>Others</v>
          </cell>
          <cell r="BI444">
            <v>0</v>
          </cell>
          <cell r="BJ444">
            <v>0</v>
          </cell>
          <cell r="BK444">
            <v>0</v>
          </cell>
          <cell r="BL444">
            <v>0</v>
          </cell>
          <cell r="BM444">
            <v>0</v>
          </cell>
          <cell r="BO444">
            <v>0</v>
          </cell>
          <cell r="BP444">
            <v>0</v>
          </cell>
          <cell r="BQ444">
            <v>0</v>
          </cell>
          <cell r="BR444">
            <v>0</v>
          </cell>
          <cell r="BS444">
            <v>0</v>
          </cell>
        </row>
        <row r="445">
          <cell r="B445">
            <v>28</v>
          </cell>
          <cell r="E445" t="str">
            <v>Other Receivables</v>
          </cell>
          <cell r="H445">
            <v>0</v>
          </cell>
          <cell r="I445">
            <v>0</v>
          </cell>
          <cell r="J445">
            <v>0</v>
          </cell>
          <cell r="K445">
            <v>0</v>
          </cell>
          <cell r="L445">
            <v>0</v>
          </cell>
          <cell r="M445">
            <v>0</v>
          </cell>
          <cell r="N445">
            <v>0</v>
          </cell>
          <cell r="AA445">
            <v>25</v>
          </cell>
          <cell r="AC445" t="str">
            <v>A++</v>
          </cell>
          <cell r="AD445">
            <v>0</v>
          </cell>
          <cell r="AE445">
            <v>0</v>
          </cell>
          <cell r="AF445">
            <v>0</v>
          </cell>
          <cell r="AG445">
            <v>0</v>
          </cell>
          <cell r="AH445">
            <v>0.02</v>
          </cell>
          <cell r="AI445">
            <v>0</v>
          </cell>
          <cell r="AL445" t="str">
            <v>A++</v>
          </cell>
          <cell r="AM445">
            <v>0</v>
          </cell>
          <cell r="AN445">
            <v>0</v>
          </cell>
          <cell r="AO445">
            <v>0</v>
          </cell>
          <cell r="AP445">
            <v>0</v>
          </cell>
          <cell r="AQ445">
            <v>0.02</v>
          </cell>
          <cell r="AR445">
            <v>0</v>
          </cell>
          <cell r="BC445">
            <v>28</v>
          </cell>
          <cell r="BF445" t="str">
            <v>Other Receivables</v>
          </cell>
          <cell r="BI445">
            <v>0</v>
          </cell>
          <cell r="BJ445">
            <v>0</v>
          </cell>
          <cell r="BK445">
            <v>0</v>
          </cell>
          <cell r="BL445">
            <v>0</v>
          </cell>
          <cell r="BM445">
            <v>0</v>
          </cell>
          <cell r="BO445">
            <v>0</v>
          </cell>
          <cell r="BP445">
            <v>0</v>
          </cell>
          <cell r="BQ445">
            <v>0</v>
          </cell>
          <cell r="BR445">
            <v>0</v>
          </cell>
          <cell r="BS445">
            <v>0</v>
          </cell>
        </row>
        <row r="446">
          <cell r="J446" t="str">
            <v xml:space="preserve"> </v>
          </cell>
          <cell r="AA446">
            <v>26</v>
          </cell>
          <cell r="AC446" t="str">
            <v xml:space="preserve">A+ </v>
          </cell>
          <cell r="AD446">
            <v>0</v>
          </cell>
          <cell r="AE446">
            <v>0</v>
          </cell>
          <cell r="AF446">
            <v>0</v>
          </cell>
          <cell r="AG446">
            <v>0</v>
          </cell>
          <cell r="AH446">
            <v>0.04</v>
          </cell>
          <cell r="AI446">
            <v>0</v>
          </cell>
          <cell r="AL446" t="str">
            <v xml:space="preserve">A+ </v>
          </cell>
          <cell r="AM446">
            <v>0</v>
          </cell>
          <cell r="AN446">
            <v>0</v>
          </cell>
          <cell r="AO446">
            <v>0</v>
          </cell>
          <cell r="AP446">
            <v>0</v>
          </cell>
          <cell r="AQ446">
            <v>0.04</v>
          </cell>
          <cell r="AR446">
            <v>0</v>
          </cell>
          <cell r="BK446" t="str">
            <v xml:space="preserve"> </v>
          </cell>
        </row>
        <row r="447">
          <cell r="B447">
            <v>29</v>
          </cell>
          <cell r="C447" t="str">
            <v>Company Totals (Credit Risk)</v>
          </cell>
          <cell r="H447">
            <v>0</v>
          </cell>
          <cell r="I447">
            <v>0</v>
          </cell>
          <cell r="J447">
            <v>0</v>
          </cell>
          <cell r="K447">
            <v>0</v>
          </cell>
          <cell r="N447">
            <v>0</v>
          </cell>
          <cell r="O447" t="str">
            <v xml:space="preserve"> =(B4)</v>
          </cell>
          <cell r="AA447">
            <v>27</v>
          </cell>
          <cell r="AC447" t="str">
            <v>A</v>
          </cell>
          <cell r="AD447">
            <v>0</v>
          </cell>
          <cell r="AE447">
            <v>0</v>
          </cell>
          <cell r="AF447">
            <v>0</v>
          </cell>
          <cell r="AG447">
            <v>0</v>
          </cell>
          <cell r="AH447">
            <v>0.06</v>
          </cell>
          <cell r="AI447">
            <v>0</v>
          </cell>
          <cell r="AL447" t="str">
            <v>A</v>
          </cell>
          <cell r="AM447">
            <v>0</v>
          </cell>
          <cell r="AN447">
            <v>0</v>
          </cell>
          <cell r="AO447">
            <v>0</v>
          </cell>
          <cell r="AP447">
            <v>0</v>
          </cell>
          <cell r="AQ447">
            <v>0.06</v>
          </cell>
          <cell r="AR447">
            <v>0</v>
          </cell>
          <cell r="BC447">
            <v>29</v>
          </cell>
          <cell r="BD447" t="str">
            <v>Company Totals (Credit Risk)</v>
          </cell>
          <cell r="BI447">
            <v>0</v>
          </cell>
          <cell r="BJ447">
            <v>0</v>
          </cell>
          <cell r="BK447">
            <v>0</v>
          </cell>
          <cell r="BL447">
            <v>0</v>
          </cell>
          <cell r="BM447">
            <v>0</v>
          </cell>
          <cell r="BO447">
            <v>0</v>
          </cell>
          <cell r="BP447">
            <v>0</v>
          </cell>
          <cell r="BQ447">
            <v>0</v>
          </cell>
          <cell r="BR447">
            <v>0</v>
          </cell>
          <cell r="BS447">
            <v>0</v>
          </cell>
        </row>
        <row r="448">
          <cell r="B448">
            <v>30</v>
          </cell>
          <cell r="C448" t="str">
            <v>Company Totals (Investment Risk)</v>
          </cell>
          <cell r="J448">
            <v>0</v>
          </cell>
          <cell r="K448">
            <v>0</v>
          </cell>
          <cell r="N448">
            <v>0</v>
          </cell>
          <cell r="AA448">
            <v>28</v>
          </cell>
          <cell r="AC448" t="str">
            <v>A-</v>
          </cell>
          <cell r="AD448">
            <v>0</v>
          </cell>
          <cell r="AE448">
            <v>0</v>
          </cell>
          <cell r="AF448">
            <v>0</v>
          </cell>
          <cell r="AG448">
            <v>0</v>
          </cell>
          <cell r="AH448">
            <v>0.1</v>
          </cell>
          <cell r="AI448">
            <v>0</v>
          </cell>
          <cell r="AL448" t="str">
            <v>A-</v>
          </cell>
          <cell r="AM448">
            <v>0</v>
          </cell>
          <cell r="AN448">
            <v>0</v>
          </cell>
          <cell r="AO448">
            <v>0</v>
          </cell>
          <cell r="AP448">
            <v>0</v>
          </cell>
          <cell r="AQ448">
            <v>0.1</v>
          </cell>
          <cell r="AR448">
            <v>0</v>
          </cell>
          <cell r="BC448">
            <v>30</v>
          </cell>
          <cell r="BD448" t="str">
            <v>Company Totals (Investment Risk)</v>
          </cell>
          <cell r="BI448">
            <v>0</v>
          </cell>
          <cell r="BJ448">
            <v>0</v>
          </cell>
          <cell r="BK448">
            <v>0</v>
          </cell>
          <cell r="BL448">
            <v>0</v>
          </cell>
          <cell r="BM448">
            <v>0</v>
          </cell>
          <cell r="BO448">
            <v>0</v>
          </cell>
          <cell r="BP448">
            <v>0</v>
          </cell>
          <cell r="BQ448">
            <v>0</v>
          </cell>
          <cell r="BR448">
            <v>0</v>
          </cell>
          <cell r="BS448">
            <v>0</v>
          </cell>
        </row>
        <row r="449">
          <cell r="B449">
            <v>31</v>
          </cell>
          <cell r="C449" t="str">
            <v>Company Totals (Asset Risk)</v>
          </cell>
          <cell r="J449">
            <v>0</v>
          </cell>
          <cell r="K449">
            <v>0</v>
          </cell>
          <cell r="N449">
            <v>0</v>
          </cell>
          <cell r="AA449">
            <v>29</v>
          </cell>
          <cell r="AC449" t="str">
            <v>B++</v>
          </cell>
          <cell r="AD449">
            <v>0</v>
          </cell>
          <cell r="AE449">
            <v>0</v>
          </cell>
          <cell r="AF449">
            <v>0</v>
          </cell>
          <cell r="AG449">
            <v>0</v>
          </cell>
          <cell r="AH449">
            <v>0.15</v>
          </cell>
          <cell r="AI449">
            <v>0</v>
          </cell>
          <cell r="AL449" t="str">
            <v>B++</v>
          </cell>
          <cell r="AM449">
            <v>0</v>
          </cell>
          <cell r="AN449">
            <v>0</v>
          </cell>
          <cell r="AO449">
            <v>0</v>
          </cell>
          <cell r="AP449">
            <v>0</v>
          </cell>
          <cell r="AQ449">
            <v>0.15</v>
          </cell>
          <cell r="AR449">
            <v>0</v>
          </cell>
          <cell r="BC449">
            <v>31</v>
          </cell>
          <cell r="BD449" t="str">
            <v>Company Totals (Asset Risk)</v>
          </cell>
          <cell r="BI449">
            <v>0</v>
          </cell>
          <cell r="BJ449">
            <v>0</v>
          </cell>
          <cell r="BK449">
            <v>0</v>
          </cell>
          <cell r="BL449">
            <v>0</v>
          </cell>
          <cell r="BM449">
            <v>0</v>
          </cell>
          <cell r="BO449">
            <v>0</v>
          </cell>
          <cell r="BP449">
            <v>0</v>
          </cell>
          <cell r="BQ449">
            <v>0</v>
          </cell>
          <cell r="BR449">
            <v>0</v>
          </cell>
          <cell r="BS449">
            <v>0</v>
          </cell>
        </row>
        <row r="450">
          <cell r="C450" t="str">
            <v>Notes:</v>
          </cell>
          <cell r="AA450">
            <v>30</v>
          </cell>
          <cell r="AC450" t="str">
            <v xml:space="preserve">B+ </v>
          </cell>
          <cell r="AD450">
            <v>0</v>
          </cell>
          <cell r="AE450">
            <v>0</v>
          </cell>
          <cell r="AF450">
            <v>0</v>
          </cell>
          <cell r="AG450">
            <v>0</v>
          </cell>
          <cell r="AH450">
            <v>0.2</v>
          </cell>
          <cell r="AI450">
            <v>0</v>
          </cell>
          <cell r="AL450" t="str">
            <v xml:space="preserve">B+ </v>
          </cell>
          <cell r="AM450">
            <v>0</v>
          </cell>
          <cell r="AN450">
            <v>0</v>
          </cell>
          <cell r="AO450">
            <v>0</v>
          </cell>
          <cell r="AP450">
            <v>0</v>
          </cell>
          <cell r="AQ450">
            <v>0.2</v>
          </cell>
          <cell r="AR450">
            <v>0</v>
          </cell>
          <cell r="BD450" t="str">
            <v>Notes:</v>
          </cell>
        </row>
        <row r="451">
          <cell r="C451" t="str">
            <v>(A) - Includes ceded paid, unpaid, IBNR, and unearned premium recoverables.</v>
          </cell>
          <cell r="AA451">
            <v>31</v>
          </cell>
          <cell r="AC451" t="str">
            <v>B</v>
          </cell>
          <cell r="AD451">
            <v>0</v>
          </cell>
          <cell r="AE451">
            <v>0</v>
          </cell>
          <cell r="AF451">
            <v>0</v>
          </cell>
          <cell r="AG451">
            <v>0</v>
          </cell>
          <cell r="AH451">
            <v>0.3</v>
          </cell>
          <cell r="AI451">
            <v>0</v>
          </cell>
          <cell r="AL451" t="str">
            <v>B</v>
          </cell>
          <cell r="AM451">
            <v>0</v>
          </cell>
          <cell r="AN451">
            <v>0</v>
          </cell>
          <cell r="AO451">
            <v>0</v>
          </cell>
          <cell r="AP451">
            <v>0</v>
          </cell>
          <cell r="AQ451">
            <v>0.3</v>
          </cell>
          <cell r="AR451">
            <v>0</v>
          </cell>
          <cell r="BD451" t="str">
            <v>(A) - Includes ceded paid, unpaid, IBNR, and unearned premium recoverables.</v>
          </cell>
        </row>
        <row r="452">
          <cell r="C452" t="str">
            <v>(B) - Excessive reinsurance dependence:</v>
          </cell>
          <cell r="AA452">
            <v>32</v>
          </cell>
          <cell r="AC452" t="str">
            <v>B-</v>
          </cell>
          <cell r="AD452">
            <v>0</v>
          </cell>
          <cell r="AE452">
            <v>0</v>
          </cell>
          <cell r="AF452">
            <v>0</v>
          </cell>
          <cell r="AG452">
            <v>0</v>
          </cell>
          <cell r="AH452">
            <v>0.4</v>
          </cell>
          <cell r="AI452">
            <v>0</v>
          </cell>
          <cell r="AL452" t="str">
            <v>B-</v>
          </cell>
          <cell r="AM452">
            <v>0</v>
          </cell>
          <cell r="AN452">
            <v>0</v>
          </cell>
          <cell r="AO452">
            <v>0</v>
          </cell>
          <cell r="AP452">
            <v>0</v>
          </cell>
          <cell r="AQ452">
            <v>0.4</v>
          </cell>
          <cell r="AR452">
            <v>0</v>
          </cell>
          <cell r="BD452" t="str">
            <v>(B) - Excessive reinsurance dependence:</v>
          </cell>
        </row>
        <row r="453">
          <cell r="C453" t="str">
            <v xml:space="preserve">[C] -  To be used for non-consolidated statements or consolidated statements reporting domestic companies(affiliates), not included in the consolidated statement. </v>
          </cell>
          <cell r="AA453">
            <v>33</v>
          </cell>
          <cell r="AC453" t="str">
            <v>&lt;= C++</v>
          </cell>
          <cell r="AD453">
            <v>0</v>
          </cell>
          <cell r="AE453">
            <v>0</v>
          </cell>
          <cell r="AF453">
            <v>0</v>
          </cell>
          <cell r="AG453">
            <v>0</v>
          </cell>
          <cell r="AH453">
            <v>1</v>
          </cell>
          <cell r="AI453">
            <v>0</v>
          </cell>
          <cell r="AL453" t="str">
            <v>&lt;= C++</v>
          </cell>
          <cell r="AM453">
            <v>0</v>
          </cell>
          <cell r="AN453">
            <v>0</v>
          </cell>
          <cell r="AO453">
            <v>0</v>
          </cell>
          <cell r="AP453">
            <v>0</v>
          </cell>
          <cell r="AQ453">
            <v>1</v>
          </cell>
          <cell r="AR453">
            <v>0</v>
          </cell>
          <cell r="BD453" t="str">
            <v xml:space="preserve">[C] -  To be used for non-consolidated statements or consolidated statements reporting domestic companies(affiliates), not included in the consolidated statement. </v>
          </cell>
        </row>
        <row r="454">
          <cell r="J454" t="str">
            <v>Non-Aff. Reins</v>
          </cell>
          <cell r="AA454">
            <v>34</v>
          </cell>
          <cell r="AC454" t="str">
            <v>Non Rated</v>
          </cell>
          <cell r="AD454">
            <v>0</v>
          </cell>
          <cell r="AE454">
            <v>0</v>
          </cell>
          <cell r="AF454">
            <v>0</v>
          </cell>
          <cell r="AG454">
            <v>0</v>
          </cell>
          <cell r="AH454">
            <v>1</v>
          </cell>
          <cell r="AI454">
            <v>0</v>
          </cell>
          <cell r="AL454" t="str">
            <v>Non Rated</v>
          </cell>
          <cell r="AM454">
            <v>0</v>
          </cell>
          <cell r="AN454">
            <v>0</v>
          </cell>
          <cell r="AO454">
            <v>0</v>
          </cell>
          <cell r="AP454">
            <v>0</v>
          </cell>
          <cell r="AQ454">
            <v>1</v>
          </cell>
          <cell r="AR454">
            <v>0</v>
          </cell>
          <cell r="BI454" t="str">
            <v>Non-Aff. Reins</v>
          </cell>
          <cell r="BJ454" t="str">
            <v>Non-Aff. Reins</v>
          </cell>
          <cell r="BK454" t="str">
            <v>Non-Aff. Reins</v>
          </cell>
          <cell r="BL454" t="str">
            <v>Non-Aff. Reins</v>
          </cell>
          <cell r="BM454" t="str">
            <v>Non-Aff. Reins</v>
          </cell>
        </row>
        <row r="455">
          <cell r="J455" t="str">
            <v>Recov./PHS</v>
          </cell>
          <cell r="AA455">
            <v>35</v>
          </cell>
          <cell r="AB455" t="str">
            <v>No Breakout Available</v>
          </cell>
          <cell r="AD455">
            <v>0</v>
          </cell>
          <cell r="AE455">
            <v>0</v>
          </cell>
          <cell r="AF455">
            <v>0</v>
          </cell>
          <cell r="AG455">
            <v>0</v>
          </cell>
          <cell r="AH455">
            <v>0.1</v>
          </cell>
          <cell r="AI455">
            <v>0</v>
          </cell>
          <cell r="AK455" t="str">
            <v>No Breakout Available</v>
          </cell>
          <cell r="AM455">
            <v>0</v>
          </cell>
          <cell r="AN455">
            <v>0</v>
          </cell>
          <cell r="AO455">
            <v>0</v>
          </cell>
          <cell r="AP455">
            <v>0</v>
          </cell>
          <cell r="AQ455">
            <v>0.1</v>
          </cell>
          <cell r="AR455">
            <v>0</v>
          </cell>
          <cell r="BI455" t="str">
            <v>Recov./PHS</v>
          </cell>
          <cell r="BJ455" t="str">
            <v>Recov./PHS</v>
          </cell>
          <cell r="BK455" t="str">
            <v>Recov./PHS</v>
          </cell>
          <cell r="BL455" t="str">
            <v>Recov./PHS</v>
          </cell>
          <cell r="BM455" t="str">
            <v>Recov./PHS</v>
          </cell>
          <cell r="BO455" t="str">
            <v>Percentage of recoverables ceded under stress test</v>
          </cell>
        </row>
        <row r="456">
          <cell r="B456">
            <v>32</v>
          </cell>
          <cell r="I456" t="str">
            <v>Company</v>
          </cell>
          <cell r="J456">
            <v>0</v>
          </cell>
          <cell r="AA456">
            <v>36</v>
          </cell>
          <cell r="AC456" t="str">
            <v>Total</v>
          </cell>
          <cell r="AD456">
            <v>0</v>
          </cell>
          <cell r="AE456">
            <v>0</v>
          </cell>
          <cell r="AF456">
            <v>0</v>
          </cell>
          <cell r="AG456">
            <v>0</v>
          </cell>
          <cell r="AH456">
            <v>0</v>
          </cell>
          <cell r="AI456">
            <v>0</v>
          </cell>
          <cell r="AL456" t="str">
            <v>Total</v>
          </cell>
          <cell r="AM456">
            <v>0</v>
          </cell>
          <cell r="AN456">
            <v>0</v>
          </cell>
          <cell r="AO456">
            <v>0</v>
          </cell>
          <cell r="AP456">
            <v>0</v>
          </cell>
          <cell r="AQ456">
            <v>0</v>
          </cell>
          <cell r="AR456">
            <v>0</v>
          </cell>
          <cell r="BC456">
            <v>32</v>
          </cell>
          <cell r="BH456" t="str">
            <v>Company</v>
          </cell>
          <cell r="BI456">
            <v>0</v>
          </cell>
          <cell r="BJ456">
            <v>0</v>
          </cell>
          <cell r="BK456">
            <v>0</v>
          </cell>
          <cell r="BL456">
            <v>0</v>
          </cell>
          <cell r="BM456">
            <v>0</v>
          </cell>
          <cell r="BO456">
            <v>0.4</v>
          </cell>
          <cell r="BP456">
            <v>0.4</v>
          </cell>
          <cell r="BQ456">
            <v>0.4</v>
          </cell>
          <cell r="BR456">
            <v>0.4</v>
          </cell>
          <cell r="BS456">
            <v>0.4</v>
          </cell>
        </row>
        <row r="457">
          <cell r="B457">
            <v>33</v>
          </cell>
          <cell r="I457" t="str">
            <v>Industry</v>
          </cell>
          <cell r="J457">
            <v>0</v>
          </cell>
          <cell r="BC457">
            <v>33</v>
          </cell>
          <cell r="BH457" t="str">
            <v>Industry</v>
          </cell>
          <cell r="BI457">
            <v>0</v>
          </cell>
          <cell r="BJ457">
            <v>0</v>
          </cell>
          <cell r="BK457">
            <v>0</v>
          </cell>
          <cell r="BL457">
            <v>0</v>
          </cell>
          <cell r="BM457">
            <v>0</v>
          </cell>
        </row>
        <row r="458">
          <cell r="B458">
            <v>34</v>
          </cell>
          <cell r="I458" t="str">
            <v>Excess</v>
          </cell>
          <cell r="J458">
            <v>0</v>
          </cell>
          <cell r="AA458">
            <v>37</v>
          </cell>
          <cell r="AE458" t="str">
            <v>Percentage of recoverables ceded under stress test:</v>
          </cell>
          <cell r="AF458">
            <v>0.4</v>
          </cell>
          <cell r="BC458">
            <v>34</v>
          </cell>
          <cell r="BH458" t="str">
            <v>Excess</v>
          </cell>
          <cell r="BI458">
            <v>0</v>
          </cell>
          <cell r="BJ458">
            <v>0</v>
          </cell>
          <cell r="BK458">
            <v>0</v>
          </cell>
          <cell r="BL458">
            <v>0</v>
          </cell>
          <cell r="BM458">
            <v>0</v>
          </cell>
        </row>
        <row r="459">
          <cell r="B459">
            <v>35</v>
          </cell>
          <cell r="H459" t="str">
            <v>Total Ceded Leverage Ratio</v>
          </cell>
          <cell r="J459">
            <v>0</v>
          </cell>
          <cell r="AA459">
            <v>38</v>
          </cell>
          <cell r="AE459" t="str">
            <v>Amount of recovs ceded under stress test:</v>
          </cell>
          <cell r="AF459">
            <v>0</v>
          </cell>
          <cell r="AG459" t="str">
            <v>analysis type = standard</v>
          </cell>
          <cell r="BC459">
            <v>35</v>
          </cell>
          <cell r="BG459" t="str">
            <v>Total Ceded Leverage Ratio</v>
          </cell>
          <cell r="BI459">
            <v>0</v>
          </cell>
          <cell r="BJ459">
            <v>0</v>
          </cell>
          <cell r="BK459">
            <v>0</v>
          </cell>
          <cell r="BL459">
            <v>0</v>
          </cell>
          <cell r="BM459">
            <v>0</v>
          </cell>
        </row>
        <row r="464">
          <cell r="B464" t="str">
            <v>Company Name:</v>
          </cell>
          <cell r="F464" t="str">
            <v>XYZ Sample</v>
          </cell>
          <cell r="J464" t="str">
            <v>Currency:</v>
          </cell>
          <cell r="K464" t="str">
            <v>US Dollars</v>
          </cell>
          <cell r="P464" t="str">
            <v>Page 12</v>
          </cell>
        </row>
        <row r="465">
          <cell r="B465" t="str">
            <v>AMB Number:</v>
          </cell>
          <cell r="F465" t="str">
            <v>99999</v>
          </cell>
          <cell r="J465" t="str">
            <v>Denomination:</v>
          </cell>
          <cell r="K465" t="str">
            <v>(000)s</v>
          </cell>
        </row>
        <row r="466">
          <cell r="B466" t="str">
            <v>Analyst:</v>
          </cell>
          <cell r="F466" t="str">
            <v xml:space="preserve"> </v>
          </cell>
        </row>
        <row r="467">
          <cell r="B467" t="str">
            <v>analysis type = standard</v>
          </cell>
          <cell r="K467" t="str">
            <v>CREDIT RISK</v>
          </cell>
          <cell r="AC467" t="str">
            <v>Reinsurance Recoverables</v>
          </cell>
          <cell r="AL467" t="str">
            <v>Reinsurance Recoverables</v>
          </cell>
          <cell r="AR467" t="str">
            <v>Page 12 Breakout</v>
          </cell>
        </row>
        <row r="468">
          <cell r="H468">
            <v>40178</v>
          </cell>
          <cell r="AC468" t="str">
            <v>Foreign affiliates by rating</v>
          </cell>
          <cell r="AG468" t="str">
            <v>US Dollars</v>
          </cell>
          <cell r="AL468" t="str">
            <v>All Other Insurers by rating</v>
          </cell>
          <cell r="AP468" t="str">
            <v>US Dollars</v>
          </cell>
        </row>
        <row r="469">
          <cell r="K469" t="str">
            <v>Baseline</v>
          </cell>
          <cell r="L469" t="str">
            <v>Adjustment</v>
          </cell>
          <cell r="M469" t="str">
            <v>Total</v>
          </cell>
          <cell r="AC469">
            <v>40178</v>
          </cell>
          <cell r="AL469">
            <v>40178</v>
          </cell>
        </row>
        <row r="470">
          <cell r="C470" t="str">
            <v>Agents' Balances</v>
          </cell>
          <cell r="H470" t="str">
            <v>Baseline</v>
          </cell>
          <cell r="I470" t="str">
            <v>Adjustments</v>
          </cell>
          <cell r="J470" t="str">
            <v>Total</v>
          </cell>
          <cell r="K470" t="str">
            <v>Asset Risk Factor (%)</v>
          </cell>
          <cell r="L470" t="str">
            <v>to Asset Risk Factor (%)</v>
          </cell>
          <cell r="M470" t="str">
            <v>Asset Risk Factor</v>
          </cell>
          <cell r="N470" t="str">
            <v>Adjusted Required Capital</v>
          </cell>
          <cell r="O470" t="str">
            <v>Explanation of Adjustments</v>
          </cell>
          <cell r="AC470" t="str">
            <v>Rating</v>
          </cell>
          <cell r="AD470" t="str">
            <v>Baseline</v>
          </cell>
          <cell r="AE470" t="str">
            <v>Stress Test Ceded Recovs</v>
          </cell>
          <cell r="AF470" t="str">
            <v>Adjustment</v>
          </cell>
          <cell r="AG470" t="str">
            <v>Total</v>
          </cell>
          <cell r="AH470" t="str">
            <v>Asset Risk Factor</v>
          </cell>
          <cell r="AI470" t="str">
            <v>Adjusted Required Capital</v>
          </cell>
          <cell r="AL470" t="str">
            <v>Rating</v>
          </cell>
          <cell r="AM470" t="str">
            <v>Baseline</v>
          </cell>
          <cell r="AN470" t="str">
            <v>Stress Test Ceded Recovs</v>
          </cell>
          <cell r="AO470" t="str">
            <v>Adjustment</v>
          </cell>
          <cell r="AP470" t="str">
            <v>Total</v>
          </cell>
          <cell r="AQ470" t="str">
            <v>Asset Risk Factor</v>
          </cell>
          <cell r="AR470" t="str">
            <v>Adjusted Required Capital</v>
          </cell>
        </row>
        <row r="471">
          <cell r="B471">
            <v>1</v>
          </cell>
          <cell r="D471" t="str">
            <v>In Course of Collection</v>
          </cell>
          <cell r="H471">
            <v>0</v>
          </cell>
          <cell r="I471">
            <v>0</v>
          </cell>
          <cell r="J471">
            <v>0</v>
          </cell>
          <cell r="K471">
            <v>0.05</v>
          </cell>
          <cell r="L471">
            <v>0</v>
          </cell>
          <cell r="M471">
            <v>0.05</v>
          </cell>
          <cell r="N471">
            <v>0</v>
          </cell>
          <cell r="O471" t="str">
            <v xml:space="preserve"> </v>
          </cell>
          <cell r="AA471">
            <v>1</v>
          </cell>
          <cell r="AC471" t="str">
            <v>A++</v>
          </cell>
          <cell r="AD471">
            <v>0</v>
          </cell>
          <cell r="AE471">
            <v>0</v>
          </cell>
          <cell r="AF471">
            <v>0</v>
          </cell>
          <cell r="AG471">
            <v>0</v>
          </cell>
          <cell r="AH471">
            <v>0.02</v>
          </cell>
          <cell r="AI471">
            <v>0</v>
          </cell>
          <cell r="AL471" t="str">
            <v>A++</v>
          </cell>
          <cell r="AM471">
            <v>0</v>
          </cell>
          <cell r="AN471">
            <v>0</v>
          </cell>
          <cell r="AO471">
            <v>0</v>
          </cell>
          <cell r="AP471">
            <v>0</v>
          </cell>
          <cell r="AQ471">
            <v>0.02</v>
          </cell>
          <cell r="AR471">
            <v>0</v>
          </cell>
        </row>
        <row r="472">
          <cell r="B472">
            <v>2</v>
          </cell>
          <cell r="E472" t="str">
            <v>Ceded Balances Payable</v>
          </cell>
          <cell r="H472">
            <v>0</v>
          </cell>
          <cell r="I472">
            <v>0</v>
          </cell>
          <cell r="J472">
            <v>0</v>
          </cell>
          <cell r="K472">
            <v>0.05</v>
          </cell>
          <cell r="L472">
            <v>0</v>
          </cell>
          <cell r="M472">
            <v>0.05</v>
          </cell>
          <cell r="N472">
            <v>0</v>
          </cell>
          <cell r="O472" t="str">
            <v xml:space="preserve"> </v>
          </cell>
          <cell r="AA472">
            <v>2</v>
          </cell>
          <cell r="AC472" t="str">
            <v xml:space="preserve">A+ </v>
          </cell>
          <cell r="AD472">
            <v>0</v>
          </cell>
          <cell r="AE472">
            <v>0</v>
          </cell>
          <cell r="AF472">
            <v>0</v>
          </cell>
          <cell r="AG472">
            <v>0</v>
          </cell>
          <cell r="AH472">
            <v>0.04</v>
          </cell>
          <cell r="AI472">
            <v>0</v>
          </cell>
          <cell r="AL472" t="str">
            <v xml:space="preserve">A+ </v>
          </cell>
          <cell r="AM472">
            <v>0</v>
          </cell>
          <cell r="AN472">
            <v>0</v>
          </cell>
          <cell r="AO472">
            <v>0</v>
          </cell>
          <cell r="AP472">
            <v>0</v>
          </cell>
          <cell r="AQ472">
            <v>0.04</v>
          </cell>
          <cell r="AR472">
            <v>0</v>
          </cell>
        </row>
        <row r="473">
          <cell r="B473">
            <v>3</v>
          </cell>
          <cell r="D473" t="str">
            <v>Deferred - Not Yet Due</v>
          </cell>
          <cell r="H473">
            <v>0</v>
          </cell>
          <cell r="I473">
            <v>0</v>
          </cell>
          <cell r="J473">
            <v>0</v>
          </cell>
          <cell r="K473">
            <v>0.05</v>
          </cell>
          <cell r="L473">
            <v>0</v>
          </cell>
          <cell r="M473">
            <v>0.05</v>
          </cell>
          <cell r="N473">
            <v>0</v>
          </cell>
          <cell r="O473" t="str">
            <v xml:space="preserve"> </v>
          </cell>
          <cell r="AA473">
            <v>3</v>
          </cell>
          <cell r="AC473" t="str">
            <v>A</v>
          </cell>
          <cell r="AD473">
            <v>0</v>
          </cell>
          <cell r="AE473">
            <v>0</v>
          </cell>
          <cell r="AF473">
            <v>0</v>
          </cell>
          <cell r="AG473">
            <v>0</v>
          </cell>
          <cell r="AH473">
            <v>0.06</v>
          </cell>
          <cell r="AI473">
            <v>0</v>
          </cell>
          <cell r="AL473" t="str">
            <v>A</v>
          </cell>
          <cell r="AM473">
            <v>0</v>
          </cell>
          <cell r="AN473">
            <v>0</v>
          </cell>
          <cell r="AO473">
            <v>0</v>
          </cell>
          <cell r="AP473">
            <v>0</v>
          </cell>
          <cell r="AQ473">
            <v>0.06</v>
          </cell>
          <cell r="AR473">
            <v>0</v>
          </cell>
        </row>
        <row r="474">
          <cell r="B474">
            <v>4</v>
          </cell>
          <cell r="E474" t="str">
            <v>Ceded Balances Payable</v>
          </cell>
          <cell r="H474">
            <v>0</v>
          </cell>
          <cell r="I474">
            <v>0</v>
          </cell>
          <cell r="J474">
            <v>0</v>
          </cell>
          <cell r="K474">
            <v>0.05</v>
          </cell>
          <cell r="L474">
            <v>0</v>
          </cell>
          <cell r="M474">
            <v>0.05</v>
          </cell>
          <cell r="N474">
            <v>0</v>
          </cell>
          <cell r="O474" t="str">
            <v xml:space="preserve"> </v>
          </cell>
          <cell r="AA474">
            <v>4</v>
          </cell>
          <cell r="AC474" t="str">
            <v>A-</v>
          </cell>
          <cell r="AD474">
            <v>0</v>
          </cell>
          <cell r="AE474">
            <v>0</v>
          </cell>
          <cell r="AF474">
            <v>0</v>
          </cell>
          <cell r="AG474">
            <v>0</v>
          </cell>
          <cell r="AH474">
            <v>0.1</v>
          </cell>
          <cell r="AI474">
            <v>0</v>
          </cell>
          <cell r="AL474" t="str">
            <v>A-</v>
          </cell>
          <cell r="AM474">
            <v>0</v>
          </cell>
          <cell r="AN474">
            <v>0</v>
          </cell>
          <cell r="AO474">
            <v>0</v>
          </cell>
          <cell r="AP474">
            <v>0</v>
          </cell>
          <cell r="AQ474">
            <v>0.1</v>
          </cell>
          <cell r="AR474">
            <v>0</v>
          </cell>
        </row>
        <row r="475">
          <cell r="B475">
            <v>5</v>
          </cell>
          <cell r="D475" t="str">
            <v>Accrued Retros</v>
          </cell>
          <cell r="H475">
            <v>0</v>
          </cell>
          <cell r="I475">
            <v>0</v>
          </cell>
          <cell r="J475">
            <v>0</v>
          </cell>
          <cell r="K475">
            <v>0.1</v>
          </cell>
          <cell r="L475">
            <v>0</v>
          </cell>
          <cell r="M475">
            <v>0.1</v>
          </cell>
          <cell r="N475">
            <v>0</v>
          </cell>
          <cell r="O475" t="str">
            <v xml:space="preserve"> </v>
          </cell>
          <cell r="AA475">
            <v>5</v>
          </cell>
          <cell r="AC475" t="str">
            <v>B++</v>
          </cell>
          <cell r="AD475">
            <v>0</v>
          </cell>
          <cell r="AE475">
            <v>0</v>
          </cell>
          <cell r="AF475">
            <v>0</v>
          </cell>
          <cell r="AG475">
            <v>0</v>
          </cell>
          <cell r="AH475">
            <v>0.15</v>
          </cell>
          <cell r="AI475">
            <v>0</v>
          </cell>
          <cell r="AL475" t="str">
            <v>B++</v>
          </cell>
          <cell r="AM475">
            <v>0</v>
          </cell>
          <cell r="AN475">
            <v>0</v>
          </cell>
          <cell r="AO475">
            <v>0</v>
          </cell>
          <cell r="AP475">
            <v>0</v>
          </cell>
          <cell r="AQ475">
            <v>0.15</v>
          </cell>
          <cell r="AR475">
            <v>0</v>
          </cell>
        </row>
        <row r="476">
          <cell r="B476">
            <v>6</v>
          </cell>
          <cell r="E476" t="str">
            <v>Collateralized Balances</v>
          </cell>
          <cell r="H476">
            <v>0</v>
          </cell>
          <cell r="I476">
            <v>0</v>
          </cell>
          <cell r="J476">
            <v>0</v>
          </cell>
          <cell r="K476">
            <v>0.1</v>
          </cell>
          <cell r="L476">
            <v>0</v>
          </cell>
          <cell r="M476">
            <v>0.1</v>
          </cell>
          <cell r="N476">
            <v>0</v>
          </cell>
          <cell r="O476" t="str">
            <v xml:space="preserve"> </v>
          </cell>
          <cell r="AA476">
            <v>6</v>
          </cell>
          <cell r="AC476" t="str">
            <v xml:space="preserve">B+ </v>
          </cell>
          <cell r="AD476">
            <v>0</v>
          </cell>
          <cell r="AE476">
            <v>0</v>
          </cell>
          <cell r="AF476">
            <v>0</v>
          </cell>
          <cell r="AG476">
            <v>0</v>
          </cell>
          <cell r="AH476">
            <v>0.2</v>
          </cell>
          <cell r="AI476">
            <v>0</v>
          </cell>
          <cell r="AL476" t="str">
            <v xml:space="preserve">B+ </v>
          </cell>
          <cell r="AM476">
            <v>0</v>
          </cell>
          <cell r="AN476">
            <v>0</v>
          </cell>
          <cell r="AO476">
            <v>0</v>
          </cell>
          <cell r="AP476">
            <v>0</v>
          </cell>
          <cell r="AQ476">
            <v>0.2</v>
          </cell>
          <cell r="AR476">
            <v>0</v>
          </cell>
        </row>
        <row r="477">
          <cell r="AA477">
            <v>7</v>
          </cell>
          <cell r="AC477" t="str">
            <v>B</v>
          </cell>
          <cell r="AD477">
            <v>0</v>
          </cell>
          <cell r="AE477">
            <v>0</v>
          </cell>
          <cell r="AF477">
            <v>0</v>
          </cell>
          <cell r="AG477">
            <v>0</v>
          </cell>
          <cell r="AH477">
            <v>0.3</v>
          </cell>
          <cell r="AI477">
            <v>0</v>
          </cell>
          <cell r="AL477" t="str">
            <v>B</v>
          </cell>
          <cell r="AM477">
            <v>0</v>
          </cell>
          <cell r="AN477">
            <v>0</v>
          </cell>
          <cell r="AO477">
            <v>0</v>
          </cell>
          <cell r="AP477">
            <v>0</v>
          </cell>
          <cell r="AQ477">
            <v>0.3</v>
          </cell>
          <cell r="AR477">
            <v>0</v>
          </cell>
        </row>
        <row r="478">
          <cell r="B478">
            <v>7</v>
          </cell>
          <cell r="E478" t="str">
            <v>Gross Premium Remittance</v>
          </cell>
          <cell r="H478">
            <v>0</v>
          </cell>
          <cell r="I478">
            <v>0</v>
          </cell>
          <cell r="J478">
            <v>0</v>
          </cell>
          <cell r="K478">
            <v>0</v>
          </cell>
          <cell r="M478">
            <v>0</v>
          </cell>
          <cell r="N478">
            <v>0</v>
          </cell>
          <cell r="AA478">
            <v>8</v>
          </cell>
          <cell r="AC478" t="str">
            <v>B-</v>
          </cell>
          <cell r="AD478">
            <v>0</v>
          </cell>
          <cell r="AE478">
            <v>0</v>
          </cell>
          <cell r="AF478">
            <v>0</v>
          </cell>
          <cell r="AG478">
            <v>0</v>
          </cell>
          <cell r="AH478">
            <v>0.4</v>
          </cell>
          <cell r="AI478">
            <v>0</v>
          </cell>
          <cell r="AL478" t="str">
            <v>B-</v>
          </cell>
          <cell r="AM478">
            <v>0</v>
          </cell>
          <cell r="AN478">
            <v>0</v>
          </cell>
          <cell r="AO478">
            <v>0</v>
          </cell>
          <cell r="AP478">
            <v>0</v>
          </cell>
          <cell r="AQ478">
            <v>0.4</v>
          </cell>
          <cell r="AR478">
            <v>0</v>
          </cell>
        </row>
        <row r="479">
          <cell r="AA479">
            <v>9</v>
          </cell>
          <cell r="AC479" t="str">
            <v>&lt;= C++</v>
          </cell>
          <cell r="AD479">
            <v>0</v>
          </cell>
          <cell r="AE479">
            <v>0</v>
          </cell>
          <cell r="AF479">
            <v>0</v>
          </cell>
          <cell r="AG479">
            <v>0</v>
          </cell>
          <cell r="AH479">
            <v>1</v>
          </cell>
          <cell r="AI479">
            <v>0</v>
          </cell>
          <cell r="AL479" t="str">
            <v>&lt;= C++</v>
          </cell>
          <cell r="AM479">
            <v>0</v>
          </cell>
          <cell r="AN479">
            <v>0</v>
          </cell>
          <cell r="AO479">
            <v>0</v>
          </cell>
          <cell r="AP479">
            <v>0</v>
          </cell>
          <cell r="AQ479">
            <v>1</v>
          </cell>
          <cell r="AR479">
            <v>0</v>
          </cell>
        </row>
        <row r="480">
          <cell r="AA480">
            <v>10</v>
          </cell>
          <cell r="AC480" t="str">
            <v>Non Rated</v>
          </cell>
          <cell r="AD480">
            <v>0</v>
          </cell>
          <cell r="AE480">
            <v>0</v>
          </cell>
          <cell r="AF480">
            <v>0</v>
          </cell>
          <cell r="AG480">
            <v>0</v>
          </cell>
          <cell r="AH480">
            <v>1</v>
          </cell>
          <cell r="AI480">
            <v>0</v>
          </cell>
          <cell r="AL480" t="str">
            <v>Non Rated</v>
          </cell>
          <cell r="AM480">
            <v>0</v>
          </cell>
          <cell r="AN480">
            <v>0</v>
          </cell>
          <cell r="AO480">
            <v>0</v>
          </cell>
          <cell r="AP480">
            <v>0</v>
          </cell>
          <cell r="AQ480">
            <v>1</v>
          </cell>
          <cell r="AR480">
            <v>0</v>
          </cell>
        </row>
        <row r="481">
          <cell r="C481" t="str">
            <v>Reinsurance Recoverables (A)</v>
          </cell>
          <cell r="AA481">
            <v>11</v>
          </cell>
          <cell r="AB481" t="str">
            <v>No Breakout Available</v>
          </cell>
          <cell r="AD481">
            <v>0</v>
          </cell>
          <cell r="AE481">
            <v>0</v>
          </cell>
          <cell r="AF481">
            <v>0</v>
          </cell>
          <cell r="AG481">
            <v>0</v>
          </cell>
          <cell r="AH481">
            <v>0.1</v>
          </cell>
          <cell r="AI481">
            <v>0</v>
          </cell>
          <cell r="AK481" t="str">
            <v>No Breakout Available</v>
          </cell>
          <cell r="AM481">
            <v>0</v>
          </cell>
          <cell r="AN481">
            <v>0</v>
          </cell>
          <cell r="AO481">
            <v>0</v>
          </cell>
          <cell r="AP481">
            <v>0</v>
          </cell>
          <cell r="AQ481">
            <v>0.1</v>
          </cell>
          <cell r="AR481">
            <v>0</v>
          </cell>
        </row>
        <row r="482">
          <cell r="B482">
            <v>8</v>
          </cell>
          <cell r="D482" t="str">
            <v>Foreign Affiliates</v>
          </cell>
          <cell r="H482">
            <v>0</v>
          </cell>
          <cell r="I482">
            <v>0</v>
          </cell>
          <cell r="J482">
            <v>0</v>
          </cell>
          <cell r="K482">
            <v>0.1</v>
          </cell>
          <cell r="L482">
            <v>0</v>
          </cell>
          <cell r="M482">
            <v>0.1</v>
          </cell>
          <cell r="N482">
            <v>0</v>
          </cell>
          <cell r="O482" t="str">
            <v xml:space="preserve"> </v>
          </cell>
          <cell r="AA482">
            <v>12</v>
          </cell>
          <cell r="AC482" t="str">
            <v>Total</v>
          </cell>
          <cell r="AD482">
            <v>0</v>
          </cell>
          <cell r="AE482">
            <v>0</v>
          </cell>
          <cell r="AF482">
            <v>0</v>
          </cell>
          <cell r="AG482">
            <v>0</v>
          </cell>
          <cell r="AH482">
            <v>0</v>
          </cell>
          <cell r="AI482">
            <v>0</v>
          </cell>
          <cell r="AL482" t="str">
            <v>Total</v>
          </cell>
          <cell r="AM482">
            <v>0</v>
          </cell>
          <cell r="AN482">
            <v>0</v>
          </cell>
          <cell r="AO482">
            <v>0</v>
          </cell>
          <cell r="AP482">
            <v>0</v>
          </cell>
          <cell r="AQ482">
            <v>0</v>
          </cell>
          <cell r="AR482">
            <v>0</v>
          </cell>
        </row>
        <row r="483">
          <cell r="B483">
            <v>9</v>
          </cell>
          <cell r="D483" t="str">
            <v>Domestic Affiliates (In Rating Group) [C]</v>
          </cell>
          <cell r="H483">
            <v>0</v>
          </cell>
          <cell r="I483">
            <v>0</v>
          </cell>
          <cell r="J483">
            <v>0</v>
          </cell>
          <cell r="K483">
            <v>0.1</v>
          </cell>
          <cell r="L483">
            <v>0</v>
          </cell>
          <cell r="M483">
            <v>0.1</v>
          </cell>
          <cell r="N483">
            <v>0</v>
          </cell>
          <cell r="O483" t="str">
            <v xml:space="preserve"> </v>
          </cell>
        </row>
        <row r="484">
          <cell r="B484">
            <v>10</v>
          </cell>
          <cell r="D484" t="str">
            <v>Domestic Affiliates (Not in Rating Group)</v>
          </cell>
          <cell r="H484">
            <v>0</v>
          </cell>
          <cell r="I484">
            <v>0</v>
          </cell>
          <cell r="J484">
            <v>0</v>
          </cell>
          <cell r="K484">
            <v>0.1</v>
          </cell>
          <cell r="L484">
            <v>0</v>
          </cell>
          <cell r="M484">
            <v>0.1</v>
          </cell>
          <cell r="N484">
            <v>0</v>
          </cell>
          <cell r="O484" t="str">
            <v xml:space="preserve"> </v>
          </cell>
        </row>
        <row r="485">
          <cell r="B485">
            <v>11</v>
          </cell>
          <cell r="D485" t="str">
            <v>Pools &amp; Associations</v>
          </cell>
          <cell r="H485">
            <v>0</v>
          </cell>
          <cell r="I485">
            <v>0</v>
          </cell>
          <cell r="J485">
            <v>0</v>
          </cell>
          <cell r="K485">
            <v>0.1</v>
          </cell>
          <cell r="L485">
            <v>0</v>
          </cell>
          <cell r="M485">
            <v>0.1</v>
          </cell>
          <cell r="N485">
            <v>0</v>
          </cell>
          <cell r="O485" t="str">
            <v xml:space="preserve"> </v>
          </cell>
        </row>
        <row r="486">
          <cell r="B486">
            <v>12</v>
          </cell>
          <cell r="D486" t="str">
            <v>All Other Insurers</v>
          </cell>
          <cell r="H486">
            <v>0</v>
          </cell>
          <cell r="I486">
            <v>0</v>
          </cell>
          <cell r="J486">
            <v>0</v>
          </cell>
          <cell r="K486">
            <v>0.1</v>
          </cell>
          <cell r="L486">
            <v>0</v>
          </cell>
          <cell r="M486">
            <v>0.1</v>
          </cell>
          <cell r="N486">
            <v>0</v>
          </cell>
          <cell r="O486" t="str">
            <v xml:space="preserve"> </v>
          </cell>
          <cell r="AC486" t="str">
            <v>Domestic affiliates(not in rating group) by rating</v>
          </cell>
          <cell r="AL486" t="str">
            <v>Letters of Credit &amp; Trusts on recoverables by rating</v>
          </cell>
        </row>
        <row r="487">
          <cell r="B487">
            <v>13</v>
          </cell>
          <cell r="D487" t="str">
            <v>Less: Letters of Credit, Trusts</v>
          </cell>
          <cell r="H487">
            <v>0</v>
          </cell>
          <cell r="I487">
            <v>0</v>
          </cell>
          <cell r="J487">
            <v>0</v>
          </cell>
          <cell r="K487">
            <v>9.0000000000000011E-2</v>
          </cell>
          <cell r="L487">
            <v>0</v>
          </cell>
          <cell r="M487">
            <v>9.0000000000000011E-2</v>
          </cell>
          <cell r="N487">
            <v>0</v>
          </cell>
          <cell r="O487" t="str">
            <v xml:space="preserve"> </v>
          </cell>
          <cell r="AC487">
            <v>40178</v>
          </cell>
          <cell r="AL487">
            <v>40178</v>
          </cell>
        </row>
        <row r="488">
          <cell r="B488">
            <v>14</v>
          </cell>
          <cell r="D488" t="str">
            <v>Less: Funds Held by Company</v>
          </cell>
          <cell r="H488">
            <v>0</v>
          </cell>
          <cell r="I488">
            <v>0</v>
          </cell>
          <cell r="J488">
            <v>0</v>
          </cell>
          <cell r="K488">
            <v>0.1</v>
          </cell>
          <cell r="L488">
            <v>0</v>
          </cell>
          <cell r="M488">
            <v>0.1</v>
          </cell>
          <cell r="N488">
            <v>0</v>
          </cell>
          <cell r="O488" t="str">
            <v xml:space="preserve"> </v>
          </cell>
          <cell r="AC488" t="str">
            <v>Rating</v>
          </cell>
          <cell r="AD488" t="str">
            <v>Baseline</v>
          </cell>
          <cell r="AE488" t="str">
            <v>Stress Test Ceded Recovs</v>
          </cell>
          <cell r="AF488" t="str">
            <v>Adjustment</v>
          </cell>
          <cell r="AG488" t="str">
            <v>Total</v>
          </cell>
          <cell r="AH488" t="str">
            <v>ARF</v>
          </cell>
          <cell r="AI488" t="str">
            <v>ARC</v>
          </cell>
          <cell r="AL488" t="str">
            <v>Rating</v>
          </cell>
          <cell r="AM488" t="str">
            <v>Baseline</v>
          </cell>
          <cell r="AN488" t="str">
            <v>Stress Test Ceded Recovs</v>
          </cell>
          <cell r="AO488" t="str">
            <v>Adjustment</v>
          </cell>
          <cell r="AP488" t="str">
            <v>Total</v>
          </cell>
          <cell r="AQ488" t="str">
            <v>ARF</v>
          </cell>
          <cell r="AR488" t="str">
            <v>ARC</v>
          </cell>
        </row>
        <row r="489">
          <cell r="AA489">
            <v>13</v>
          </cell>
          <cell r="AC489" t="str">
            <v>A++</v>
          </cell>
          <cell r="AD489">
            <v>0</v>
          </cell>
          <cell r="AE489">
            <v>0</v>
          </cell>
          <cell r="AF489">
            <v>0</v>
          </cell>
          <cell r="AG489">
            <v>0</v>
          </cell>
          <cell r="AH489">
            <v>0.02</v>
          </cell>
          <cell r="AI489">
            <v>0</v>
          </cell>
          <cell r="AL489" t="str">
            <v>A++</v>
          </cell>
          <cell r="AM489">
            <v>0</v>
          </cell>
          <cell r="AN489">
            <v>0</v>
          </cell>
          <cell r="AO489">
            <v>0</v>
          </cell>
          <cell r="AP489">
            <v>0</v>
          </cell>
          <cell r="AQ489">
            <v>1.8000000000000002E-2</v>
          </cell>
          <cell r="AR489">
            <v>0</v>
          </cell>
        </row>
        <row r="490">
          <cell r="B490">
            <v>15</v>
          </cell>
          <cell r="C490" t="str">
            <v>Net Reinsurance Recoverables</v>
          </cell>
          <cell r="H490">
            <v>0</v>
          </cell>
          <cell r="I490">
            <v>0</v>
          </cell>
          <cell r="J490">
            <v>0</v>
          </cell>
          <cell r="K490">
            <v>0</v>
          </cell>
          <cell r="M490">
            <v>0</v>
          </cell>
          <cell r="N490">
            <v>0</v>
          </cell>
          <cell r="O490" t="str">
            <v>= Credit Risk on recoverables</v>
          </cell>
          <cell r="AA490">
            <v>14</v>
          </cell>
          <cell r="AC490" t="str">
            <v xml:space="preserve">A+ </v>
          </cell>
          <cell r="AD490">
            <v>0</v>
          </cell>
          <cell r="AE490">
            <v>0</v>
          </cell>
          <cell r="AF490">
            <v>0</v>
          </cell>
          <cell r="AG490">
            <v>0</v>
          </cell>
          <cell r="AH490">
            <v>0.04</v>
          </cell>
          <cell r="AI490">
            <v>0</v>
          </cell>
          <cell r="AL490" t="str">
            <v xml:space="preserve">A+ </v>
          </cell>
          <cell r="AM490">
            <v>0</v>
          </cell>
          <cell r="AN490">
            <v>0</v>
          </cell>
          <cell r="AO490">
            <v>0</v>
          </cell>
          <cell r="AP490">
            <v>0</v>
          </cell>
          <cell r="AQ490">
            <v>3.6000000000000004E-2</v>
          </cell>
          <cell r="AR490">
            <v>0</v>
          </cell>
        </row>
        <row r="491">
          <cell r="AA491">
            <v>15</v>
          </cell>
          <cell r="AC491" t="str">
            <v>A</v>
          </cell>
          <cell r="AD491">
            <v>0</v>
          </cell>
          <cell r="AE491">
            <v>0</v>
          </cell>
          <cell r="AF491">
            <v>0</v>
          </cell>
          <cell r="AG491">
            <v>0</v>
          </cell>
          <cell r="AH491">
            <v>0.06</v>
          </cell>
          <cell r="AI491">
            <v>0</v>
          </cell>
          <cell r="AL491" t="str">
            <v>A</v>
          </cell>
          <cell r="AM491">
            <v>0</v>
          </cell>
          <cell r="AN491">
            <v>0</v>
          </cell>
          <cell r="AO491">
            <v>0</v>
          </cell>
          <cell r="AP491">
            <v>0</v>
          </cell>
          <cell r="AQ491">
            <v>5.3999999999999999E-2</v>
          </cell>
          <cell r="AR491">
            <v>0</v>
          </cell>
        </row>
        <row r="492">
          <cell r="B492">
            <v>16</v>
          </cell>
          <cell r="C492" t="str">
            <v>Multiply: Reins Dependence Factor (B)</v>
          </cell>
          <cell r="N492">
            <v>1</v>
          </cell>
          <cell r="AA492">
            <v>16</v>
          </cell>
          <cell r="AC492" t="str">
            <v>A-</v>
          </cell>
          <cell r="AD492">
            <v>0</v>
          </cell>
          <cell r="AE492">
            <v>0</v>
          </cell>
          <cell r="AF492">
            <v>0</v>
          </cell>
          <cell r="AG492">
            <v>0</v>
          </cell>
          <cell r="AH492">
            <v>0.1</v>
          </cell>
          <cell r="AI492">
            <v>0</v>
          </cell>
          <cell r="AL492" t="str">
            <v>A-</v>
          </cell>
          <cell r="AM492">
            <v>0</v>
          </cell>
          <cell r="AN492">
            <v>0</v>
          </cell>
          <cell r="AO492">
            <v>0</v>
          </cell>
          <cell r="AP492">
            <v>0</v>
          </cell>
          <cell r="AQ492">
            <v>9.0000000000000011E-2</v>
          </cell>
          <cell r="AR492">
            <v>0</v>
          </cell>
        </row>
        <row r="493">
          <cell r="B493">
            <v>17</v>
          </cell>
          <cell r="E493" t="str">
            <v xml:space="preserve">   Adjustment to Reins Dependence Factor</v>
          </cell>
          <cell r="N493">
            <v>0</v>
          </cell>
          <cell r="O493" t="str">
            <v xml:space="preserve"> </v>
          </cell>
          <cell r="AA493">
            <v>17</v>
          </cell>
          <cell r="AC493" t="str">
            <v>B++</v>
          </cell>
          <cell r="AD493">
            <v>0</v>
          </cell>
          <cell r="AE493">
            <v>0</v>
          </cell>
          <cell r="AF493">
            <v>0</v>
          </cell>
          <cell r="AG493">
            <v>0</v>
          </cell>
          <cell r="AH493">
            <v>0.15</v>
          </cell>
          <cell r="AI493">
            <v>0</v>
          </cell>
          <cell r="AL493" t="str">
            <v>B++</v>
          </cell>
          <cell r="AM493">
            <v>0</v>
          </cell>
          <cell r="AN493">
            <v>0</v>
          </cell>
          <cell r="AO493">
            <v>0</v>
          </cell>
          <cell r="AP493">
            <v>0</v>
          </cell>
          <cell r="AQ493">
            <v>0.13500000000000001</v>
          </cell>
          <cell r="AR493">
            <v>0</v>
          </cell>
        </row>
        <row r="494">
          <cell r="B494">
            <v>18</v>
          </cell>
          <cell r="D494" t="str">
            <v>Adjustment for 1% minimum dispute risk on Non Afilliated Recoverables</v>
          </cell>
          <cell r="N494">
            <v>0</v>
          </cell>
          <cell r="AA494">
            <v>18</v>
          </cell>
          <cell r="AC494" t="str">
            <v xml:space="preserve">B+ </v>
          </cell>
          <cell r="AD494">
            <v>0</v>
          </cell>
          <cell r="AE494">
            <v>0</v>
          </cell>
          <cell r="AF494">
            <v>0</v>
          </cell>
          <cell r="AG494">
            <v>0</v>
          </cell>
          <cell r="AH494">
            <v>0.2</v>
          </cell>
          <cell r="AI494">
            <v>0</v>
          </cell>
          <cell r="AL494" t="str">
            <v xml:space="preserve">B+ </v>
          </cell>
          <cell r="AM494">
            <v>0</v>
          </cell>
          <cell r="AN494">
            <v>0</v>
          </cell>
          <cell r="AO494">
            <v>0</v>
          </cell>
          <cell r="AP494">
            <v>0</v>
          </cell>
          <cell r="AQ494">
            <v>0.18000000000000002</v>
          </cell>
          <cell r="AR494">
            <v>0</v>
          </cell>
        </row>
        <row r="495">
          <cell r="B495">
            <v>19</v>
          </cell>
          <cell r="C495" t="str">
            <v>Adj. Net Reins Recoverables</v>
          </cell>
          <cell r="H495">
            <v>0</v>
          </cell>
          <cell r="I495">
            <v>0</v>
          </cell>
          <cell r="J495">
            <v>0</v>
          </cell>
          <cell r="M495">
            <v>0</v>
          </cell>
          <cell r="N495">
            <v>0</v>
          </cell>
          <cell r="O495" t="str">
            <v>= Credit Risk &amp; Dispute Risk on recoverables</v>
          </cell>
          <cell r="AA495">
            <v>19</v>
          </cell>
          <cell r="AC495" t="str">
            <v>B</v>
          </cell>
          <cell r="AD495">
            <v>0</v>
          </cell>
          <cell r="AE495">
            <v>0</v>
          </cell>
          <cell r="AF495">
            <v>0</v>
          </cell>
          <cell r="AG495">
            <v>0</v>
          </cell>
          <cell r="AH495">
            <v>0.3</v>
          </cell>
          <cell r="AI495">
            <v>0</v>
          </cell>
          <cell r="AL495" t="str">
            <v>B</v>
          </cell>
          <cell r="AM495">
            <v>0</v>
          </cell>
          <cell r="AN495">
            <v>0</v>
          </cell>
          <cell r="AO495">
            <v>0</v>
          </cell>
          <cell r="AP495">
            <v>0</v>
          </cell>
          <cell r="AQ495">
            <v>0.27</v>
          </cell>
          <cell r="AR495">
            <v>0</v>
          </cell>
        </row>
        <row r="496">
          <cell r="AA496">
            <v>20</v>
          </cell>
          <cell r="AC496" t="str">
            <v>B-</v>
          </cell>
          <cell r="AD496">
            <v>0</v>
          </cell>
          <cell r="AE496">
            <v>0</v>
          </cell>
          <cell r="AF496">
            <v>0</v>
          </cell>
          <cell r="AG496">
            <v>0</v>
          </cell>
          <cell r="AH496">
            <v>0.4</v>
          </cell>
          <cell r="AI496">
            <v>0</v>
          </cell>
          <cell r="AL496" t="str">
            <v>B-</v>
          </cell>
          <cell r="AM496">
            <v>0</v>
          </cell>
          <cell r="AN496">
            <v>0</v>
          </cell>
          <cell r="AO496">
            <v>0</v>
          </cell>
          <cell r="AP496">
            <v>0</v>
          </cell>
          <cell r="AQ496">
            <v>0.36000000000000004</v>
          </cell>
          <cell r="AR496">
            <v>0</v>
          </cell>
        </row>
        <row r="497">
          <cell r="C497" t="str">
            <v>All Other Recoverables</v>
          </cell>
          <cell r="AA497">
            <v>21</v>
          </cell>
          <cell r="AC497" t="str">
            <v>&lt;= C++</v>
          </cell>
          <cell r="AD497">
            <v>0</v>
          </cell>
          <cell r="AE497">
            <v>0</v>
          </cell>
          <cell r="AF497">
            <v>0</v>
          </cell>
          <cell r="AG497">
            <v>0</v>
          </cell>
          <cell r="AH497">
            <v>1</v>
          </cell>
          <cell r="AI497">
            <v>0</v>
          </cell>
          <cell r="AL497" t="str">
            <v>&lt;= C++</v>
          </cell>
          <cell r="AM497">
            <v>0</v>
          </cell>
          <cell r="AN497">
            <v>0</v>
          </cell>
          <cell r="AO497">
            <v>0</v>
          </cell>
          <cell r="AP497">
            <v>0</v>
          </cell>
          <cell r="AQ497">
            <v>0.9</v>
          </cell>
          <cell r="AR497">
            <v>0</v>
          </cell>
        </row>
        <row r="498">
          <cell r="B498">
            <v>20</v>
          </cell>
          <cell r="D498" t="str">
            <v>Funds Held by Reinsured Cos.</v>
          </cell>
          <cell r="H498">
            <v>0</v>
          </cell>
          <cell r="I498">
            <v>0</v>
          </cell>
          <cell r="J498">
            <v>0</v>
          </cell>
          <cell r="K498">
            <v>0.05</v>
          </cell>
          <cell r="L498">
            <v>0</v>
          </cell>
          <cell r="M498">
            <v>0.05</v>
          </cell>
          <cell r="N498">
            <v>0</v>
          </cell>
          <cell r="O498" t="str">
            <v xml:space="preserve"> </v>
          </cell>
          <cell r="AA498">
            <v>22</v>
          </cell>
          <cell r="AC498" t="str">
            <v>Non Rated</v>
          </cell>
          <cell r="AD498">
            <v>0</v>
          </cell>
          <cell r="AE498">
            <v>0</v>
          </cell>
          <cell r="AF498">
            <v>0</v>
          </cell>
          <cell r="AG498">
            <v>0</v>
          </cell>
          <cell r="AH498">
            <v>1</v>
          </cell>
          <cell r="AI498">
            <v>0</v>
          </cell>
          <cell r="AL498" t="str">
            <v>Non Rated</v>
          </cell>
          <cell r="AM498">
            <v>0</v>
          </cell>
          <cell r="AN498">
            <v>0</v>
          </cell>
          <cell r="AO498">
            <v>0</v>
          </cell>
          <cell r="AP498">
            <v>0</v>
          </cell>
          <cell r="AQ498">
            <v>0.9</v>
          </cell>
          <cell r="AR498">
            <v>0</v>
          </cell>
        </row>
        <row r="499">
          <cell r="B499">
            <v>21</v>
          </cell>
          <cell r="D499" t="str">
            <v>Bills Recoverable</v>
          </cell>
          <cell r="H499">
            <v>0</v>
          </cell>
          <cell r="I499">
            <v>0</v>
          </cell>
          <cell r="J499">
            <v>0</v>
          </cell>
          <cell r="K499">
            <v>0.05</v>
          </cell>
          <cell r="L499">
            <v>0</v>
          </cell>
          <cell r="M499">
            <v>0.05</v>
          </cell>
          <cell r="N499">
            <v>0</v>
          </cell>
          <cell r="O499" t="str">
            <v xml:space="preserve"> </v>
          </cell>
          <cell r="AA499">
            <v>23</v>
          </cell>
          <cell r="AB499" t="str">
            <v>No Breakout Available</v>
          </cell>
          <cell r="AD499">
            <v>0</v>
          </cell>
          <cell r="AE499">
            <v>0</v>
          </cell>
          <cell r="AF499">
            <v>0</v>
          </cell>
          <cell r="AG499">
            <v>0</v>
          </cell>
          <cell r="AH499">
            <v>0.1</v>
          </cell>
          <cell r="AI499">
            <v>0</v>
          </cell>
          <cell r="AK499" t="str">
            <v>No Breakout Available</v>
          </cell>
          <cell r="AM499">
            <v>0</v>
          </cell>
          <cell r="AN499">
            <v>0</v>
          </cell>
          <cell r="AO499">
            <v>0</v>
          </cell>
          <cell r="AP499">
            <v>0</v>
          </cell>
          <cell r="AQ499">
            <v>9.0000000000000011E-2</v>
          </cell>
          <cell r="AR499">
            <v>0</v>
          </cell>
        </row>
        <row r="500">
          <cell r="B500">
            <v>22</v>
          </cell>
          <cell r="D500" t="str">
            <v>Income Tax Recoverables</v>
          </cell>
          <cell r="H500">
            <v>0</v>
          </cell>
          <cell r="I500">
            <v>0</v>
          </cell>
          <cell r="J500">
            <v>0</v>
          </cell>
          <cell r="K500">
            <v>0.05</v>
          </cell>
          <cell r="L500">
            <v>0</v>
          </cell>
          <cell r="M500">
            <v>0.05</v>
          </cell>
          <cell r="N500">
            <v>0</v>
          </cell>
          <cell r="O500" t="str">
            <v xml:space="preserve"> </v>
          </cell>
          <cell r="AA500">
            <v>24</v>
          </cell>
          <cell r="AC500" t="str">
            <v>Total</v>
          </cell>
          <cell r="AD500">
            <v>0</v>
          </cell>
          <cell r="AE500">
            <v>0</v>
          </cell>
          <cell r="AF500">
            <v>0</v>
          </cell>
          <cell r="AG500">
            <v>0</v>
          </cell>
          <cell r="AH500">
            <v>0</v>
          </cell>
          <cell r="AI500">
            <v>0</v>
          </cell>
          <cell r="AL500" t="str">
            <v>Total</v>
          </cell>
          <cell r="AM500">
            <v>0</v>
          </cell>
          <cell r="AN500">
            <v>0</v>
          </cell>
          <cell r="AO500">
            <v>0</v>
          </cell>
          <cell r="AP500">
            <v>0</v>
          </cell>
          <cell r="AQ500">
            <v>0</v>
          </cell>
          <cell r="AR500">
            <v>0</v>
          </cell>
        </row>
        <row r="501">
          <cell r="B501">
            <v>23</v>
          </cell>
          <cell r="D501" t="str">
            <v>Accrued Investment Income</v>
          </cell>
          <cell r="H501">
            <v>0</v>
          </cell>
          <cell r="I501">
            <v>0</v>
          </cell>
          <cell r="J501">
            <v>0</v>
          </cell>
          <cell r="K501">
            <v>2.5000000000000001E-2</v>
          </cell>
          <cell r="L501">
            <v>0</v>
          </cell>
          <cell r="M501">
            <v>2.5000000000000001E-2</v>
          </cell>
          <cell r="N501">
            <v>0</v>
          </cell>
          <cell r="O501" t="str">
            <v xml:space="preserve"> </v>
          </cell>
        </row>
        <row r="502">
          <cell r="B502">
            <v>24</v>
          </cell>
          <cell r="D502" t="str">
            <v>Receivable from Affiliates</v>
          </cell>
          <cell r="H502">
            <v>0</v>
          </cell>
          <cell r="I502">
            <v>0</v>
          </cell>
          <cell r="J502">
            <v>0</v>
          </cell>
          <cell r="K502">
            <v>0.05</v>
          </cell>
          <cell r="L502">
            <v>0</v>
          </cell>
          <cell r="M502">
            <v>0.05</v>
          </cell>
          <cell r="N502">
            <v>0</v>
          </cell>
          <cell r="O502" t="str">
            <v xml:space="preserve"> </v>
          </cell>
        </row>
        <row r="503">
          <cell r="B503">
            <v>25</v>
          </cell>
          <cell r="D503" t="str">
            <v>Equity in Pools/Assoc.</v>
          </cell>
          <cell r="H503">
            <v>0</v>
          </cell>
          <cell r="I503">
            <v>0</v>
          </cell>
          <cell r="J503">
            <v>0</v>
          </cell>
          <cell r="K503">
            <v>0.05</v>
          </cell>
          <cell r="L503">
            <v>0</v>
          </cell>
          <cell r="M503">
            <v>0.05</v>
          </cell>
          <cell r="N503">
            <v>0</v>
          </cell>
          <cell r="O503" t="str">
            <v xml:space="preserve"> </v>
          </cell>
          <cell r="AC503" t="str">
            <v>Pools &amp; Associations by rating</v>
          </cell>
          <cell r="AL503" t="str">
            <v>Recoverables held internally; by rating of the ins. co. whose funds are being held</v>
          </cell>
        </row>
        <row r="504">
          <cell r="B504">
            <v>26</v>
          </cell>
          <cell r="D504" t="str">
            <v>Uninsured A &amp; H Plans</v>
          </cell>
          <cell r="H504">
            <v>0</v>
          </cell>
          <cell r="I504">
            <v>0</v>
          </cell>
          <cell r="J504">
            <v>0</v>
          </cell>
          <cell r="K504">
            <v>0.05</v>
          </cell>
          <cell r="L504">
            <v>0</v>
          </cell>
          <cell r="M504">
            <v>0.05</v>
          </cell>
          <cell r="N504">
            <v>0</v>
          </cell>
          <cell r="O504" t="str">
            <v xml:space="preserve"> </v>
          </cell>
          <cell r="AC504">
            <v>40178</v>
          </cell>
          <cell r="AL504">
            <v>40178</v>
          </cell>
        </row>
        <row r="505">
          <cell r="B505">
            <v>27</v>
          </cell>
          <cell r="D505" t="str">
            <v>Others</v>
          </cell>
          <cell r="H505">
            <v>0</v>
          </cell>
          <cell r="I505">
            <v>0</v>
          </cell>
          <cell r="J505">
            <v>0</v>
          </cell>
          <cell r="K505">
            <v>0.05</v>
          </cell>
          <cell r="L505">
            <v>0</v>
          </cell>
          <cell r="M505">
            <v>0.05</v>
          </cell>
          <cell r="N505">
            <v>0</v>
          </cell>
          <cell r="O505" t="str">
            <v xml:space="preserve"> </v>
          </cell>
          <cell r="AC505" t="str">
            <v>Rating</v>
          </cell>
          <cell r="AD505" t="str">
            <v>Baseline</v>
          </cell>
          <cell r="AE505" t="str">
            <v>Stress Test Ceded Recovs</v>
          </cell>
          <cell r="AF505" t="str">
            <v>Adjustment</v>
          </cell>
          <cell r="AG505" t="str">
            <v>Total</v>
          </cell>
          <cell r="AH505" t="str">
            <v>ARF</v>
          </cell>
          <cell r="AI505" t="str">
            <v>ARC</v>
          </cell>
          <cell r="AL505" t="str">
            <v>Rating</v>
          </cell>
          <cell r="AM505" t="str">
            <v>Baseline</v>
          </cell>
          <cell r="AN505" t="str">
            <v>Stress Test Ceded Recovs</v>
          </cell>
          <cell r="AO505" t="str">
            <v>Adjustment</v>
          </cell>
          <cell r="AP505" t="str">
            <v>Total</v>
          </cell>
          <cell r="AQ505" t="str">
            <v>ARF</v>
          </cell>
          <cell r="AR505" t="str">
            <v>ARC</v>
          </cell>
        </row>
        <row r="506">
          <cell r="B506">
            <v>28</v>
          </cell>
          <cell r="E506" t="str">
            <v>Other Receivables</v>
          </cell>
          <cell r="H506">
            <v>0</v>
          </cell>
          <cell r="I506">
            <v>0</v>
          </cell>
          <cell r="J506">
            <v>0</v>
          </cell>
          <cell r="K506">
            <v>0</v>
          </cell>
          <cell r="L506">
            <v>0</v>
          </cell>
          <cell r="M506">
            <v>0</v>
          </cell>
          <cell r="N506">
            <v>0</v>
          </cell>
          <cell r="AA506">
            <v>25</v>
          </cell>
          <cell r="AC506" t="str">
            <v>A++</v>
          </cell>
          <cell r="AD506">
            <v>0</v>
          </cell>
          <cell r="AE506">
            <v>0</v>
          </cell>
          <cell r="AF506">
            <v>0</v>
          </cell>
          <cell r="AG506">
            <v>0</v>
          </cell>
          <cell r="AH506">
            <v>0.02</v>
          </cell>
          <cell r="AI506">
            <v>0</v>
          </cell>
          <cell r="AL506" t="str">
            <v>A++</v>
          </cell>
          <cell r="AM506">
            <v>0</v>
          </cell>
          <cell r="AN506">
            <v>0</v>
          </cell>
          <cell r="AO506">
            <v>0</v>
          </cell>
          <cell r="AP506">
            <v>0</v>
          </cell>
          <cell r="AQ506">
            <v>0.02</v>
          </cell>
          <cell r="AR506">
            <v>0</v>
          </cell>
        </row>
        <row r="507">
          <cell r="J507" t="str">
            <v xml:space="preserve"> </v>
          </cell>
          <cell r="AA507">
            <v>26</v>
          </cell>
          <cell r="AC507" t="str">
            <v xml:space="preserve">A+ </v>
          </cell>
          <cell r="AD507">
            <v>0</v>
          </cell>
          <cell r="AE507">
            <v>0</v>
          </cell>
          <cell r="AF507">
            <v>0</v>
          </cell>
          <cell r="AG507">
            <v>0</v>
          </cell>
          <cell r="AH507">
            <v>0.04</v>
          </cell>
          <cell r="AI507">
            <v>0</v>
          </cell>
          <cell r="AL507" t="str">
            <v xml:space="preserve">A+ </v>
          </cell>
          <cell r="AM507">
            <v>0</v>
          </cell>
          <cell r="AN507">
            <v>0</v>
          </cell>
          <cell r="AO507">
            <v>0</v>
          </cell>
          <cell r="AP507">
            <v>0</v>
          </cell>
          <cell r="AQ507">
            <v>0.04</v>
          </cell>
          <cell r="AR507">
            <v>0</v>
          </cell>
        </row>
        <row r="508">
          <cell r="B508">
            <v>29</v>
          </cell>
          <cell r="C508" t="str">
            <v>Company Totals (Credit Risk)</v>
          </cell>
          <cell r="H508">
            <v>0</v>
          </cell>
          <cell r="I508">
            <v>0</v>
          </cell>
          <cell r="J508">
            <v>0</v>
          </cell>
          <cell r="K508">
            <v>0</v>
          </cell>
          <cell r="N508">
            <v>0</v>
          </cell>
          <cell r="O508" t="str">
            <v xml:space="preserve"> =(B4)</v>
          </cell>
          <cell r="AA508">
            <v>27</v>
          </cell>
          <cell r="AC508" t="str">
            <v>A</v>
          </cell>
          <cell r="AD508">
            <v>0</v>
          </cell>
          <cell r="AE508">
            <v>0</v>
          </cell>
          <cell r="AF508">
            <v>0</v>
          </cell>
          <cell r="AG508">
            <v>0</v>
          </cell>
          <cell r="AH508">
            <v>0.06</v>
          </cell>
          <cell r="AI508">
            <v>0</v>
          </cell>
          <cell r="AL508" t="str">
            <v>A</v>
          </cell>
          <cell r="AM508">
            <v>0</v>
          </cell>
          <cell r="AN508">
            <v>0</v>
          </cell>
          <cell r="AO508">
            <v>0</v>
          </cell>
          <cell r="AP508">
            <v>0</v>
          </cell>
          <cell r="AQ508">
            <v>0.06</v>
          </cell>
          <cell r="AR508">
            <v>0</v>
          </cell>
        </row>
        <row r="509">
          <cell r="B509">
            <v>30</v>
          </cell>
          <cell r="C509" t="str">
            <v>Company Totals (Investment Risk)</v>
          </cell>
          <cell r="J509">
            <v>0</v>
          </cell>
          <cell r="K509">
            <v>0</v>
          </cell>
          <cell r="N509">
            <v>0</v>
          </cell>
          <cell r="AA509">
            <v>28</v>
          </cell>
          <cell r="AC509" t="str">
            <v>A-</v>
          </cell>
          <cell r="AD509">
            <v>0</v>
          </cell>
          <cell r="AE509">
            <v>0</v>
          </cell>
          <cell r="AF509">
            <v>0</v>
          </cell>
          <cell r="AG509">
            <v>0</v>
          </cell>
          <cell r="AH509">
            <v>0.1</v>
          </cell>
          <cell r="AI509">
            <v>0</v>
          </cell>
          <cell r="AL509" t="str">
            <v>A-</v>
          </cell>
          <cell r="AM509">
            <v>0</v>
          </cell>
          <cell r="AN509">
            <v>0</v>
          </cell>
          <cell r="AO509">
            <v>0</v>
          </cell>
          <cell r="AP509">
            <v>0</v>
          </cell>
          <cell r="AQ509">
            <v>0.1</v>
          </cell>
          <cell r="AR509">
            <v>0</v>
          </cell>
        </row>
        <row r="510">
          <cell r="B510">
            <v>31</v>
          </cell>
          <cell r="C510" t="str">
            <v>Company Totals (Asset Risk)</v>
          </cell>
          <cell r="J510">
            <v>0</v>
          </cell>
          <cell r="K510">
            <v>0</v>
          </cell>
          <cell r="N510">
            <v>0</v>
          </cell>
          <cell r="AA510">
            <v>29</v>
          </cell>
          <cell r="AC510" t="str">
            <v>B++</v>
          </cell>
          <cell r="AD510">
            <v>0</v>
          </cell>
          <cell r="AE510">
            <v>0</v>
          </cell>
          <cell r="AF510">
            <v>0</v>
          </cell>
          <cell r="AG510">
            <v>0</v>
          </cell>
          <cell r="AH510">
            <v>0.15</v>
          </cell>
          <cell r="AI510">
            <v>0</v>
          </cell>
          <cell r="AL510" t="str">
            <v>B++</v>
          </cell>
          <cell r="AM510">
            <v>0</v>
          </cell>
          <cell r="AN510">
            <v>0</v>
          </cell>
          <cell r="AO510">
            <v>0</v>
          </cell>
          <cell r="AP510">
            <v>0</v>
          </cell>
          <cell r="AQ510">
            <v>0.15</v>
          </cell>
          <cell r="AR510">
            <v>0</v>
          </cell>
        </row>
        <row r="511">
          <cell r="C511" t="str">
            <v>Notes:</v>
          </cell>
          <cell r="AA511">
            <v>30</v>
          </cell>
          <cell r="AC511" t="str">
            <v xml:space="preserve">B+ </v>
          </cell>
          <cell r="AD511">
            <v>0</v>
          </cell>
          <cell r="AE511">
            <v>0</v>
          </cell>
          <cell r="AF511">
            <v>0</v>
          </cell>
          <cell r="AG511">
            <v>0</v>
          </cell>
          <cell r="AH511">
            <v>0.2</v>
          </cell>
          <cell r="AI511">
            <v>0</v>
          </cell>
          <cell r="AL511" t="str">
            <v xml:space="preserve">B+ </v>
          </cell>
          <cell r="AM511">
            <v>0</v>
          </cell>
          <cell r="AN511">
            <v>0</v>
          </cell>
          <cell r="AO511">
            <v>0</v>
          </cell>
          <cell r="AP511">
            <v>0</v>
          </cell>
          <cell r="AQ511">
            <v>0.2</v>
          </cell>
          <cell r="AR511">
            <v>0</v>
          </cell>
        </row>
        <row r="512">
          <cell r="C512" t="str">
            <v>(A) - Includes ceded paid, unpaid, IBNR, and unearned premium recoverables.</v>
          </cell>
          <cell r="AA512">
            <v>31</v>
          </cell>
          <cell r="AC512" t="str">
            <v>B</v>
          </cell>
          <cell r="AD512">
            <v>0</v>
          </cell>
          <cell r="AE512">
            <v>0</v>
          </cell>
          <cell r="AF512">
            <v>0</v>
          </cell>
          <cell r="AG512">
            <v>0</v>
          </cell>
          <cell r="AH512">
            <v>0.3</v>
          </cell>
          <cell r="AI512">
            <v>0</v>
          </cell>
          <cell r="AL512" t="str">
            <v>B</v>
          </cell>
          <cell r="AM512">
            <v>0</v>
          </cell>
          <cell r="AN512">
            <v>0</v>
          </cell>
          <cell r="AO512">
            <v>0</v>
          </cell>
          <cell r="AP512">
            <v>0</v>
          </cell>
          <cell r="AQ512">
            <v>0.3</v>
          </cell>
          <cell r="AR512">
            <v>0</v>
          </cell>
        </row>
        <row r="513">
          <cell r="C513" t="str">
            <v>(B) - Excessive reinsurance dependence:</v>
          </cell>
          <cell r="AA513">
            <v>32</v>
          </cell>
          <cell r="AC513" t="str">
            <v>B-</v>
          </cell>
          <cell r="AD513">
            <v>0</v>
          </cell>
          <cell r="AE513">
            <v>0</v>
          </cell>
          <cell r="AF513">
            <v>0</v>
          </cell>
          <cell r="AG513">
            <v>0</v>
          </cell>
          <cell r="AH513">
            <v>0.4</v>
          </cell>
          <cell r="AI513">
            <v>0</v>
          </cell>
          <cell r="AL513" t="str">
            <v>B-</v>
          </cell>
          <cell r="AM513">
            <v>0</v>
          </cell>
          <cell r="AN513">
            <v>0</v>
          </cell>
          <cell r="AO513">
            <v>0</v>
          </cell>
          <cell r="AP513">
            <v>0</v>
          </cell>
          <cell r="AQ513">
            <v>0.4</v>
          </cell>
          <cell r="AR513">
            <v>0</v>
          </cell>
        </row>
        <row r="514">
          <cell r="C514" t="str">
            <v xml:space="preserve">[C] -  To be used for non-consolidated statements or consolidated statements reporting domestic companies(affiliates), not included in the consolidated statement. </v>
          </cell>
          <cell r="AA514">
            <v>33</v>
          </cell>
          <cell r="AC514" t="str">
            <v>&lt;= C++</v>
          </cell>
          <cell r="AD514">
            <v>0</v>
          </cell>
          <cell r="AE514">
            <v>0</v>
          </cell>
          <cell r="AF514">
            <v>0</v>
          </cell>
          <cell r="AG514">
            <v>0</v>
          </cell>
          <cell r="AH514">
            <v>1</v>
          </cell>
          <cell r="AI514">
            <v>0</v>
          </cell>
          <cell r="AL514" t="str">
            <v>&lt;= C++</v>
          </cell>
          <cell r="AM514">
            <v>0</v>
          </cell>
          <cell r="AN514">
            <v>0</v>
          </cell>
          <cell r="AO514">
            <v>0</v>
          </cell>
          <cell r="AP514">
            <v>0</v>
          </cell>
          <cell r="AQ514">
            <v>1</v>
          </cell>
          <cell r="AR514">
            <v>0</v>
          </cell>
        </row>
        <row r="515">
          <cell r="J515" t="str">
            <v>Non-Aff. Reins</v>
          </cell>
          <cell r="AA515">
            <v>34</v>
          </cell>
          <cell r="AC515" t="str">
            <v>Non Rated</v>
          </cell>
          <cell r="AD515">
            <v>0</v>
          </cell>
          <cell r="AE515">
            <v>0</v>
          </cell>
          <cell r="AF515">
            <v>0</v>
          </cell>
          <cell r="AG515">
            <v>0</v>
          </cell>
          <cell r="AH515">
            <v>1</v>
          </cell>
          <cell r="AI515">
            <v>0</v>
          </cell>
          <cell r="AL515" t="str">
            <v>Non Rated</v>
          </cell>
          <cell r="AM515">
            <v>0</v>
          </cell>
          <cell r="AN515">
            <v>0</v>
          </cell>
          <cell r="AO515">
            <v>0</v>
          </cell>
          <cell r="AP515">
            <v>0</v>
          </cell>
          <cell r="AQ515">
            <v>1</v>
          </cell>
          <cell r="AR515">
            <v>0</v>
          </cell>
        </row>
        <row r="516">
          <cell r="J516" t="str">
            <v>Recov./PHS</v>
          </cell>
          <cell r="AA516">
            <v>35</v>
          </cell>
          <cell r="AB516" t="str">
            <v>No Breakout Available</v>
          </cell>
          <cell r="AD516">
            <v>0</v>
          </cell>
          <cell r="AE516">
            <v>0</v>
          </cell>
          <cell r="AF516">
            <v>0</v>
          </cell>
          <cell r="AG516">
            <v>0</v>
          </cell>
          <cell r="AH516">
            <v>0.1</v>
          </cell>
          <cell r="AI516">
            <v>0</v>
          </cell>
          <cell r="AK516" t="str">
            <v>No Breakout Available</v>
          </cell>
          <cell r="AM516">
            <v>0</v>
          </cell>
          <cell r="AN516">
            <v>0</v>
          </cell>
          <cell r="AO516">
            <v>0</v>
          </cell>
          <cell r="AP516">
            <v>0</v>
          </cell>
          <cell r="AQ516">
            <v>0.1</v>
          </cell>
          <cell r="AR516">
            <v>0</v>
          </cell>
        </row>
        <row r="517">
          <cell r="B517">
            <v>32</v>
          </cell>
          <cell r="I517" t="str">
            <v>Company</v>
          </cell>
          <cell r="J517">
            <v>0</v>
          </cell>
          <cell r="AA517">
            <v>36</v>
          </cell>
          <cell r="AC517" t="str">
            <v>Total</v>
          </cell>
          <cell r="AD517">
            <v>0</v>
          </cell>
          <cell r="AE517">
            <v>0</v>
          </cell>
          <cell r="AF517">
            <v>0</v>
          </cell>
          <cell r="AG517">
            <v>0</v>
          </cell>
          <cell r="AH517">
            <v>0</v>
          </cell>
          <cell r="AI517">
            <v>0</v>
          </cell>
          <cell r="AL517" t="str">
            <v>Total</v>
          </cell>
          <cell r="AM517">
            <v>0</v>
          </cell>
          <cell r="AN517">
            <v>0</v>
          </cell>
          <cell r="AO517">
            <v>0</v>
          </cell>
          <cell r="AP517">
            <v>0</v>
          </cell>
          <cell r="AQ517">
            <v>0</v>
          </cell>
          <cell r="AR517">
            <v>0</v>
          </cell>
        </row>
        <row r="518">
          <cell r="B518">
            <v>33</v>
          </cell>
          <cell r="I518" t="str">
            <v>Industry</v>
          </cell>
          <cell r="J518">
            <v>0</v>
          </cell>
        </row>
        <row r="519">
          <cell r="B519">
            <v>34</v>
          </cell>
          <cell r="I519" t="str">
            <v>Excess</v>
          </cell>
          <cell r="J519">
            <v>0</v>
          </cell>
          <cell r="AA519">
            <v>37</v>
          </cell>
          <cell r="AE519" t="str">
            <v>Percentage of recoverables ceded under stress test:</v>
          </cell>
          <cell r="AF519">
            <v>0.4</v>
          </cell>
        </row>
        <row r="520">
          <cell r="B520">
            <v>35</v>
          </cell>
          <cell r="H520" t="str">
            <v>Total Ceded Leverage Ratio</v>
          </cell>
          <cell r="J520">
            <v>0</v>
          </cell>
          <cell r="AA520">
            <v>38</v>
          </cell>
          <cell r="AE520" t="str">
            <v>Amount of recovs ceded under stress test:</v>
          </cell>
          <cell r="AF520">
            <v>0</v>
          </cell>
          <cell r="AG520" t="str">
            <v>analysis type = standard</v>
          </cell>
        </row>
        <row r="525">
          <cell r="B525" t="str">
            <v>Company Name:</v>
          </cell>
          <cell r="F525" t="str">
            <v>XYZ Sample</v>
          </cell>
          <cell r="J525" t="str">
            <v>Currency:</v>
          </cell>
          <cell r="K525" t="str">
            <v>US Dollars</v>
          </cell>
          <cell r="P525" t="str">
            <v>Page 20</v>
          </cell>
        </row>
        <row r="526">
          <cell r="B526" t="str">
            <v>AMB Number:</v>
          </cell>
          <cell r="F526" t="str">
            <v>99999</v>
          </cell>
          <cell r="J526" t="str">
            <v>Denomination:</v>
          </cell>
          <cell r="K526" t="str">
            <v>(000)s</v>
          </cell>
        </row>
        <row r="527">
          <cell r="B527" t="str">
            <v>Analyst:</v>
          </cell>
          <cell r="F527" t="str">
            <v xml:space="preserve"> </v>
          </cell>
        </row>
        <row r="528">
          <cell r="B528" t="str">
            <v>analysis type = standard</v>
          </cell>
          <cell r="K528" t="str">
            <v>CREDIT RISK</v>
          </cell>
          <cell r="AC528" t="str">
            <v>Reinsurance Recoverables</v>
          </cell>
          <cell r="AL528" t="str">
            <v>Reinsurance Recoverables</v>
          </cell>
          <cell r="AR528" t="str">
            <v>Page 20 Breakout</v>
          </cell>
        </row>
        <row r="529">
          <cell r="H529">
            <v>40543</v>
          </cell>
          <cell r="AC529" t="str">
            <v>Foreign affiliates by rating</v>
          </cell>
          <cell r="AG529" t="str">
            <v>US Dollars</v>
          </cell>
          <cell r="AL529" t="str">
            <v>All Other Insurers by rating</v>
          </cell>
          <cell r="AP529" t="str">
            <v>US Dollars</v>
          </cell>
        </row>
        <row r="530">
          <cell r="K530" t="str">
            <v>Baseline</v>
          </cell>
          <cell r="L530" t="str">
            <v>Adjustment</v>
          </cell>
          <cell r="M530" t="str">
            <v>Total</v>
          </cell>
          <cell r="AC530">
            <v>40543</v>
          </cell>
          <cell r="AL530">
            <v>40543</v>
          </cell>
        </row>
        <row r="531">
          <cell r="C531" t="str">
            <v>Agents' Balances</v>
          </cell>
          <cell r="H531" t="str">
            <v>Baseline</v>
          </cell>
          <cell r="I531" t="str">
            <v>Adjustments</v>
          </cell>
          <cell r="J531" t="str">
            <v>Total</v>
          </cell>
          <cell r="K531" t="str">
            <v>Asset Risk Factor (%)</v>
          </cell>
          <cell r="L531" t="str">
            <v>to Asset Risk Factor (%)</v>
          </cell>
          <cell r="M531" t="str">
            <v>Asset Risk Factor</v>
          </cell>
          <cell r="N531" t="str">
            <v>Adjusted Required Capital</v>
          </cell>
          <cell r="O531" t="str">
            <v>Explanation of Adjustments</v>
          </cell>
          <cell r="AC531" t="str">
            <v>Rating</v>
          </cell>
          <cell r="AD531" t="str">
            <v>Baseline</v>
          </cell>
          <cell r="AE531" t="str">
            <v>Stress Test Ceded Recovs</v>
          </cell>
          <cell r="AF531" t="str">
            <v>Adjustment</v>
          </cell>
          <cell r="AG531" t="str">
            <v>Total</v>
          </cell>
          <cell r="AH531" t="str">
            <v>Asset Risk Factor</v>
          </cell>
          <cell r="AI531" t="str">
            <v>Adjusted Required Capital</v>
          </cell>
          <cell r="AL531" t="str">
            <v>Rating</v>
          </cell>
          <cell r="AM531" t="str">
            <v>Baseline</v>
          </cell>
          <cell r="AN531" t="str">
            <v>Stress Test Ceded Recovs</v>
          </cell>
          <cell r="AO531" t="str">
            <v>Adjustment</v>
          </cell>
          <cell r="AP531" t="str">
            <v>Total</v>
          </cell>
          <cell r="AQ531" t="str">
            <v>Asset Risk Factor</v>
          </cell>
          <cell r="AR531" t="str">
            <v>Adjusted Required Capital</v>
          </cell>
        </row>
        <row r="532">
          <cell r="B532">
            <v>1</v>
          </cell>
          <cell r="D532" t="str">
            <v>In Course of Collection</v>
          </cell>
          <cell r="H532">
            <v>0</v>
          </cell>
          <cell r="I532">
            <v>0</v>
          </cell>
          <cell r="J532">
            <v>0</v>
          </cell>
          <cell r="K532">
            <v>0.05</v>
          </cell>
          <cell r="L532">
            <v>0</v>
          </cell>
          <cell r="M532">
            <v>0.05</v>
          </cell>
          <cell r="N532">
            <v>0</v>
          </cell>
          <cell r="O532" t="str">
            <v xml:space="preserve"> </v>
          </cell>
          <cell r="AA532">
            <v>1</v>
          </cell>
          <cell r="AC532" t="str">
            <v>A++</v>
          </cell>
          <cell r="AD532">
            <v>0</v>
          </cell>
          <cell r="AE532">
            <v>0</v>
          </cell>
          <cell r="AF532">
            <v>0</v>
          </cell>
          <cell r="AG532">
            <v>0</v>
          </cell>
          <cell r="AH532">
            <v>0.02</v>
          </cell>
          <cell r="AI532">
            <v>0</v>
          </cell>
          <cell r="AL532" t="str">
            <v>A++</v>
          </cell>
          <cell r="AM532">
            <v>0</v>
          </cell>
          <cell r="AN532">
            <v>0</v>
          </cell>
          <cell r="AO532">
            <v>0</v>
          </cell>
          <cell r="AP532">
            <v>0</v>
          </cell>
          <cell r="AQ532">
            <v>0.02</v>
          </cell>
          <cell r="AR532">
            <v>0</v>
          </cell>
        </row>
        <row r="533">
          <cell r="B533">
            <v>2</v>
          </cell>
          <cell r="E533" t="str">
            <v>Ceded Balances Payable</v>
          </cell>
          <cell r="H533">
            <v>0</v>
          </cell>
          <cell r="I533">
            <v>0</v>
          </cell>
          <cell r="J533">
            <v>0</v>
          </cell>
          <cell r="K533">
            <v>0.05</v>
          </cell>
          <cell r="L533">
            <v>0</v>
          </cell>
          <cell r="M533">
            <v>0.05</v>
          </cell>
          <cell r="N533">
            <v>0</v>
          </cell>
          <cell r="O533" t="str">
            <v xml:space="preserve"> </v>
          </cell>
          <cell r="AA533">
            <v>2</v>
          </cell>
          <cell r="AC533" t="str">
            <v xml:space="preserve">A+ </v>
          </cell>
          <cell r="AD533">
            <v>0</v>
          </cell>
          <cell r="AE533">
            <v>0</v>
          </cell>
          <cell r="AF533">
            <v>0</v>
          </cell>
          <cell r="AG533">
            <v>0</v>
          </cell>
          <cell r="AH533">
            <v>0.04</v>
          </cell>
          <cell r="AI533">
            <v>0</v>
          </cell>
          <cell r="AL533" t="str">
            <v xml:space="preserve">A+ </v>
          </cell>
          <cell r="AM533">
            <v>0</v>
          </cell>
          <cell r="AN533">
            <v>0</v>
          </cell>
          <cell r="AO533">
            <v>0</v>
          </cell>
          <cell r="AP533">
            <v>0</v>
          </cell>
          <cell r="AQ533">
            <v>0.04</v>
          </cell>
          <cell r="AR533">
            <v>0</v>
          </cell>
        </row>
        <row r="534">
          <cell r="B534">
            <v>3</v>
          </cell>
          <cell r="D534" t="str">
            <v>Deferred - Not Yet Due</v>
          </cell>
          <cell r="H534">
            <v>0</v>
          </cell>
          <cell r="I534">
            <v>0</v>
          </cell>
          <cell r="J534">
            <v>0</v>
          </cell>
          <cell r="K534">
            <v>0.05</v>
          </cell>
          <cell r="L534">
            <v>0</v>
          </cell>
          <cell r="M534">
            <v>0.05</v>
          </cell>
          <cell r="N534">
            <v>0</v>
          </cell>
          <cell r="O534" t="str">
            <v xml:space="preserve"> </v>
          </cell>
          <cell r="AA534">
            <v>3</v>
          </cell>
          <cell r="AC534" t="str">
            <v>A</v>
          </cell>
          <cell r="AD534">
            <v>0</v>
          </cell>
          <cell r="AE534">
            <v>0</v>
          </cell>
          <cell r="AF534">
            <v>0</v>
          </cell>
          <cell r="AG534">
            <v>0</v>
          </cell>
          <cell r="AH534">
            <v>0.06</v>
          </cell>
          <cell r="AI534">
            <v>0</v>
          </cell>
          <cell r="AL534" t="str">
            <v>A</v>
          </cell>
          <cell r="AM534">
            <v>0</v>
          </cell>
          <cell r="AN534">
            <v>0</v>
          </cell>
          <cell r="AO534">
            <v>0</v>
          </cell>
          <cell r="AP534">
            <v>0</v>
          </cell>
          <cell r="AQ534">
            <v>0.06</v>
          </cell>
          <cell r="AR534">
            <v>0</v>
          </cell>
        </row>
        <row r="535">
          <cell r="B535">
            <v>4</v>
          </cell>
          <cell r="E535" t="str">
            <v>Ceded Balances Payable</v>
          </cell>
          <cell r="H535">
            <v>0</v>
          </cell>
          <cell r="I535">
            <v>0</v>
          </cell>
          <cell r="J535">
            <v>0</v>
          </cell>
          <cell r="K535">
            <v>0.05</v>
          </cell>
          <cell r="L535">
            <v>0</v>
          </cell>
          <cell r="M535">
            <v>0.05</v>
          </cell>
          <cell r="N535">
            <v>0</v>
          </cell>
          <cell r="O535" t="str">
            <v xml:space="preserve"> </v>
          </cell>
          <cell r="AA535">
            <v>4</v>
          </cell>
          <cell r="AC535" t="str">
            <v>A-</v>
          </cell>
          <cell r="AD535">
            <v>0</v>
          </cell>
          <cell r="AE535">
            <v>0</v>
          </cell>
          <cell r="AF535">
            <v>0</v>
          </cell>
          <cell r="AG535">
            <v>0</v>
          </cell>
          <cell r="AH535">
            <v>0.1</v>
          </cell>
          <cell r="AI535">
            <v>0</v>
          </cell>
          <cell r="AL535" t="str">
            <v>A-</v>
          </cell>
          <cell r="AM535">
            <v>0</v>
          </cell>
          <cell r="AN535">
            <v>0</v>
          </cell>
          <cell r="AO535">
            <v>0</v>
          </cell>
          <cell r="AP535">
            <v>0</v>
          </cell>
          <cell r="AQ535">
            <v>0.1</v>
          </cell>
          <cell r="AR535">
            <v>0</v>
          </cell>
        </row>
        <row r="536">
          <cell r="B536">
            <v>5</v>
          </cell>
          <cell r="D536" t="str">
            <v>Accrued Retros</v>
          </cell>
          <cell r="H536">
            <v>0</v>
          </cell>
          <cell r="I536">
            <v>0</v>
          </cell>
          <cell r="J536">
            <v>0</v>
          </cell>
          <cell r="K536">
            <v>0.1</v>
          </cell>
          <cell r="L536">
            <v>0</v>
          </cell>
          <cell r="M536">
            <v>0.1</v>
          </cell>
          <cell r="N536">
            <v>0</v>
          </cell>
          <cell r="O536" t="str">
            <v xml:space="preserve"> </v>
          </cell>
          <cell r="AA536">
            <v>5</v>
          </cell>
          <cell r="AC536" t="str">
            <v>B++</v>
          </cell>
          <cell r="AD536">
            <v>0</v>
          </cell>
          <cell r="AE536">
            <v>0</v>
          </cell>
          <cell r="AF536">
            <v>0</v>
          </cell>
          <cell r="AG536">
            <v>0</v>
          </cell>
          <cell r="AH536">
            <v>0.15</v>
          </cell>
          <cell r="AI536">
            <v>0</v>
          </cell>
          <cell r="AL536" t="str">
            <v>B++</v>
          </cell>
          <cell r="AM536">
            <v>0</v>
          </cell>
          <cell r="AN536">
            <v>0</v>
          </cell>
          <cell r="AO536">
            <v>0</v>
          </cell>
          <cell r="AP536">
            <v>0</v>
          </cell>
          <cell r="AQ536">
            <v>0.15</v>
          </cell>
          <cell r="AR536">
            <v>0</v>
          </cell>
        </row>
        <row r="537">
          <cell r="B537">
            <v>6</v>
          </cell>
          <cell r="E537" t="str">
            <v>Collateralized Balances</v>
          </cell>
          <cell r="H537">
            <v>0</v>
          </cell>
          <cell r="I537">
            <v>0</v>
          </cell>
          <cell r="J537">
            <v>0</v>
          </cell>
          <cell r="K537">
            <v>0.1</v>
          </cell>
          <cell r="L537">
            <v>0</v>
          </cell>
          <cell r="M537">
            <v>0.1</v>
          </cell>
          <cell r="N537">
            <v>0</v>
          </cell>
          <cell r="O537" t="str">
            <v xml:space="preserve"> </v>
          </cell>
          <cell r="AA537">
            <v>6</v>
          </cell>
          <cell r="AC537" t="str">
            <v xml:space="preserve">B+ </v>
          </cell>
          <cell r="AD537">
            <v>0</v>
          </cell>
          <cell r="AE537">
            <v>0</v>
          </cell>
          <cell r="AF537">
            <v>0</v>
          </cell>
          <cell r="AG537">
            <v>0</v>
          </cell>
          <cell r="AH537">
            <v>0.2</v>
          </cell>
          <cell r="AI537">
            <v>0</v>
          </cell>
          <cell r="AL537" t="str">
            <v xml:space="preserve">B+ </v>
          </cell>
          <cell r="AM537">
            <v>0</v>
          </cell>
          <cell r="AN537">
            <v>0</v>
          </cell>
          <cell r="AO537">
            <v>0</v>
          </cell>
          <cell r="AP537">
            <v>0</v>
          </cell>
          <cell r="AQ537">
            <v>0.2</v>
          </cell>
          <cell r="AR537">
            <v>0</v>
          </cell>
        </row>
        <row r="538">
          <cell r="AA538">
            <v>7</v>
          </cell>
          <cell r="AC538" t="str">
            <v>B</v>
          </cell>
          <cell r="AD538">
            <v>0</v>
          </cell>
          <cell r="AE538">
            <v>0</v>
          </cell>
          <cell r="AF538">
            <v>0</v>
          </cell>
          <cell r="AG538">
            <v>0</v>
          </cell>
          <cell r="AH538">
            <v>0.3</v>
          </cell>
          <cell r="AI538">
            <v>0</v>
          </cell>
          <cell r="AL538" t="str">
            <v>B</v>
          </cell>
          <cell r="AM538">
            <v>0</v>
          </cell>
          <cell r="AN538">
            <v>0</v>
          </cell>
          <cell r="AO538">
            <v>0</v>
          </cell>
          <cell r="AP538">
            <v>0</v>
          </cell>
          <cell r="AQ538">
            <v>0.3</v>
          </cell>
          <cell r="AR538">
            <v>0</v>
          </cell>
        </row>
        <row r="539">
          <cell r="B539">
            <v>7</v>
          </cell>
          <cell r="E539" t="str">
            <v>Gross Premium Remittance</v>
          </cell>
          <cell r="H539">
            <v>0</v>
          </cell>
          <cell r="I539">
            <v>0</v>
          </cell>
          <cell r="J539">
            <v>0</v>
          </cell>
          <cell r="K539">
            <v>0</v>
          </cell>
          <cell r="M539">
            <v>0</v>
          </cell>
          <cell r="N539">
            <v>0</v>
          </cell>
          <cell r="AA539">
            <v>8</v>
          </cell>
          <cell r="AC539" t="str">
            <v>B-</v>
          </cell>
          <cell r="AD539">
            <v>0</v>
          </cell>
          <cell r="AE539">
            <v>0</v>
          </cell>
          <cell r="AF539">
            <v>0</v>
          </cell>
          <cell r="AG539">
            <v>0</v>
          </cell>
          <cell r="AH539">
            <v>0.4</v>
          </cell>
          <cell r="AI539">
            <v>0</v>
          </cell>
          <cell r="AL539" t="str">
            <v>B-</v>
          </cell>
          <cell r="AM539">
            <v>0</v>
          </cell>
          <cell r="AN539">
            <v>0</v>
          </cell>
          <cell r="AO539">
            <v>0</v>
          </cell>
          <cell r="AP539">
            <v>0</v>
          </cell>
          <cell r="AQ539">
            <v>0.4</v>
          </cell>
          <cell r="AR539">
            <v>0</v>
          </cell>
        </row>
        <row r="540">
          <cell r="AA540">
            <v>9</v>
          </cell>
          <cell r="AC540" t="str">
            <v>&lt;= C++</v>
          </cell>
          <cell r="AD540">
            <v>0</v>
          </cell>
          <cell r="AE540">
            <v>0</v>
          </cell>
          <cell r="AF540">
            <v>0</v>
          </cell>
          <cell r="AG540">
            <v>0</v>
          </cell>
          <cell r="AH540">
            <v>1</v>
          </cell>
          <cell r="AI540">
            <v>0</v>
          </cell>
          <cell r="AL540" t="str">
            <v>&lt;= C++</v>
          </cell>
          <cell r="AM540">
            <v>0</v>
          </cell>
          <cell r="AN540">
            <v>0</v>
          </cell>
          <cell r="AO540">
            <v>0</v>
          </cell>
          <cell r="AP540">
            <v>0</v>
          </cell>
          <cell r="AQ540">
            <v>1</v>
          </cell>
          <cell r="AR540">
            <v>0</v>
          </cell>
        </row>
        <row r="541">
          <cell r="AA541">
            <v>10</v>
          </cell>
          <cell r="AC541" t="str">
            <v>Non Rated</v>
          </cell>
          <cell r="AD541">
            <v>0</v>
          </cell>
          <cell r="AE541">
            <v>0</v>
          </cell>
          <cell r="AF541">
            <v>0</v>
          </cell>
          <cell r="AG541">
            <v>0</v>
          </cell>
          <cell r="AH541">
            <v>1</v>
          </cell>
          <cell r="AI541">
            <v>0</v>
          </cell>
          <cell r="AL541" t="str">
            <v>Non Rated</v>
          </cell>
          <cell r="AM541">
            <v>0</v>
          </cell>
          <cell r="AN541">
            <v>0</v>
          </cell>
          <cell r="AO541">
            <v>0</v>
          </cell>
          <cell r="AP541">
            <v>0</v>
          </cell>
          <cell r="AQ541">
            <v>1</v>
          </cell>
          <cell r="AR541">
            <v>0</v>
          </cell>
        </row>
        <row r="542">
          <cell r="C542" t="str">
            <v>Reinsurance Recoverables (A)</v>
          </cell>
          <cell r="AA542">
            <v>11</v>
          </cell>
          <cell r="AB542" t="str">
            <v>No Breakout Available</v>
          </cell>
          <cell r="AD542">
            <v>0</v>
          </cell>
          <cell r="AE542">
            <v>0</v>
          </cell>
          <cell r="AF542">
            <v>0</v>
          </cell>
          <cell r="AG542">
            <v>0</v>
          </cell>
          <cell r="AH542">
            <v>0.1</v>
          </cell>
          <cell r="AI542">
            <v>0</v>
          </cell>
          <cell r="AK542" t="str">
            <v>No Breakout Available</v>
          </cell>
          <cell r="AM542">
            <v>0</v>
          </cell>
          <cell r="AN542">
            <v>0</v>
          </cell>
          <cell r="AO542">
            <v>0</v>
          </cell>
          <cell r="AP542">
            <v>0</v>
          </cell>
          <cell r="AQ542">
            <v>0.1</v>
          </cell>
          <cell r="AR542">
            <v>0</v>
          </cell>
        </row>
        <row r="543">
          <cell r="B543">
            <v>8</v>
          </cell>
          <cell r="D543" t="str">
            <v>Foreign Affiliates</v>
          </cell>
          <cell r="H543">
            <v>0</v>
          </cell>
          <cell r="I543">
            <v>0</v>
          </cell>
          <cell r="J543">
            <v>0</v>
          </cell>
          <cell r="K543">
            <v>0.1</v>
          </cell>
          <cell r="L543">
            <v>0</v>
          </cell>
          <cell r="M543">
            <v>0.1</v>
          </cell>
          <cell r="N543">
            <v>0</v>
          </cell>
          <cell r="O543" t="str">
            <v xml:space="preserve"> </v>
          </cell>
          <cell r="AA543">
            <v>12</v>
          </cell>
          <cell r="AC543" t="str">
            <v>Total</v>
          </cell>
          <cell r="AD543">
            <v>0</v>
          </cell>
          <cell r="AE543">
            <v>0</v>
          </cell>
          <cell r="AF543">
            <v>0</v>
          </cell>
          <cell r="AG543">
            <v>0</v>
          </cell>
          <cell r="AH543">
            <v>0</v>
          </cell>
          <cell r="AI543">
            <v>0</v>
          </cell>
          <cell r="AL543" t="str">
            <v>Total</v>
          </cell>
          <cell r="AM543">
            <v>0</v>
          </cell>
          <cell r="AN543">
            <v>0</v>
          </cell>
          <cell r="AO543">
            <v>0</v>
          </cell>
          <cell r="AP543">
            <v>0</v>
          </cell>
          <cell r="AQ543">
            <v>0</v>
          </cell>
          <cell r="AR543">
            <v>0</v>
          </cell>
        </row>
        <row r="544">
          <cell r="B544">
            <v>9</v>
          </cell>
          <cell r="D544" t="str">
            <v>Domestic Affiliates (In Rating Group) [C]</v>
          </cell>
          <cell r="H544">
            <v>0</v>
          </cell>
          <cell r="I544">
            <v>0</v>
          </cell>
          <cell r="J544">
            <v>0</v>
          </cell>
          <cell r="K544">
            <v>0.1</v>
          </cell>
          <cell r="L544">
            <v>0</v>
          </cell>
          <cell r="M544">
            <v>0.1</v>
          </cell>
          <cell r="N544">
            <v>0</v>
          </cell>
          <cell r="O544" t="str">
            <v xml:space="preserve"> </v>
          </cell>
        </row>
        <row r="545">
          <cell r="B545">
            <v>10</v>
          </cell>
          <cell r="D545" t="str">
            <v>Domestic Affiliates (Not in Rating Group)</v>
          </cell>
          <cell r="H545">
            <v>0</v>
          </cell>
          <cell r="I545">
            <v>0</v>
          </cell>
          <cell r="J545">
            <v>0</v>
          </cell>
          <cell r="K545">
            <v>0.1</v>
          </cell>
          <cell r="L545">
            <v>0</v>
          </cell>
          <cell r="M545">
            <v>0.1</v>
          </cell>
          <cell r="N545">
            <v>0</v>
          </cell>
          <cell r="O545" t="str">
            <v xml:space="preserve"> </v>
          </cell>
        </row>
        <row r="546">
          <cell r="B546">
            <v>11</v>
          </cell>
          <cell r="D546" t="str">
            <v>Pools &amp; Associations</v>
          </cell>
          <cell r="H546">
            <v>0</v>
          </cell>
          <cell r="I546">
            <v>0</v>
          </cell>
          <cell r="J546">
            <v>0</v>
          </cell>
          <cell r="K546">
            <v>0.1</v>
          </cell>
          <cell r="L546">
            <v>0</v>
          </cell>
          <cell r="M546">
            <v>0.1</v>
          </cell>
          <cell r="N546">
            <v>0</v>
          </cell>
          <cell r="O546" t="str">
            <v xml:space="preserve"> </v>
          </cell>
        </row>
        <row r="547">
          <cell r="B547">
            <v>12</v>
          </cell>
          <cell r="D547" t="str">
            <v>All Other Insurers</v>
          </cell>
          <cell r="H547">
            <v>0</v>
          </cell>
          <cell r="I547">
            <v>0</v>
          </cell>
          <cell r="J547">
            <v>0</v>
          </cell>
          <cell r="K547">
            <v>0.1</v>
          </cell>
          <cell r="L547">
            <v>0</v>
          </cell>
          <cell r="M547">
            <v>0.1</v>
          </cell>
          <cell r="N547">
            <v>0</v>
          </cell>
          <cell r="O547" t="str">
            <v xml:space="preserve"> </v>
          </cell>
          <cell r="AC547" t="str">
            <v>Domestic affiliates(not in rating group) by rating</v>
          </cell>
          <cell r="AL547" t="str">
            <v>Letters of Credit &amp; Trusts on recoverables by rating</v>
          </cell>
        </row>
        <row r="548">
          <cell r="B548">
            <v>13</v>
          </cell>
          <cell r="D548" t="str">
            <v>Less: Letters of Credit, Trusts</v>
          </cell>
          <cell r="H548">
            <v>0</v>
          </cell>
          <cell r="I548">
            <v>0</v>
          </cell>
          <cell r="J548">
            <v>0</v>
          </cell>
          <cell r="K548">
            <v>9.0000000000000011E-2</v>
          </cell>
          <cell r="L548">
            <v>0</v>
          </cell>
          <cell r="M548">
            <v>9.0000000000000011E-2</v>
          </cell>
          <cell r="N548">
            <v>0</v>
          </cell>
          <cell r="O548" t="str">
            <v xml:space="preserve"> </v>
          </cell>
          <cell r="AC548">
            <v>40543</v>
          </cell>
          <cell r="AL548">
            <v>40543</v>
          </cell>
        </row>
        <row r="549">
          <cell r="B549">
            <v>14</v>
          </cell>
          <cell r="D549" t="str">
            <v>Less: Funds Held by Company</v>
          </cell>
          <cell r="H549">
            <v>0</v>
          </cell>
          <cell r="I549">
            <v>0</v>
          </cell>
          <cell r="J549">
            <v>0</v>
          </cell>
          <cell r="K549">
            <v>0.1</v>
          </cell>
          <cell r="L549">
            <v>0</v>
          </cell>
          <cell r="M549">
            <v>0.1</v>
          </cell>
          <cell r="N549">
            <v>0</v>
          </cell>
          <cell r="O549" t="str">
            <v xml:space="preserve"> </v>
          </cell>
          <cell r="AC549" t="str">
            <v>Rating</v>
          </cell>
          <cell r="AD549" t="str">
            <v>Baseline</v>
          </cell>
          <cell r="AE549" t="str">
            <v>Stress Test Ceded Recovs</v>
          </cell>
          <cell r="AF549" t="str">
            <v>Adjustment</v>
          </cell>
          <cell r="AG549" t="str">
            <v>Total</v>
          </cell>
          <cell r="AH549" t="str">
            <v>ARF</v>
          </cell>
          <cell r="AI549" t="str">
            <v>ARC</v>
          </cell>
          <cell r="AL549" t="str">
            <v>Rating</v>
          </cell>
          <cell r="AM549" t="str">
            <v>Baseline</v>
          </cell>
          <cell r="AN549" t="str">
            <v>Stress Test Ceded Recovs</v>
          </cell>
          <cell r="AO549" t="str">
            <v>Adjustment</v>
          </cell>
          <cell r="AP549" t="str">
            <v>Total</v>
          </cell>
          <cell r="AQ549" t="str">
            <v>ARF</v>
          </cell>
          <cell r="AR549" t="str">
            <v>ARC</v>
          </cell>
        </row>
        <row r="550">
          <cell r="AA550">
            <v>13</v>
          </cell>
          <cell r="AC550" t="str">
            <v>A++</v>
          </cell>
          <cell r="AD550">
            <v>0</v>
          </cell>
          <cell r="AE550">
            <v>0</v>
          </cell>
          <cell r="AF550">
            <v>0</v>
          </cell>
          <cell r="AG550">
            <v>0</v>
          </cell>
          <cell r="AH550">
            <v>0.02</v>
          </cell>
          <cell r="AI550">
            <v>0</v>
          </cell>
          <cell r="AL550" t="str">
            <v>A++</v>
          </cell>
          <cell r="AM550">
            <v>0</v>
          </cell>
          <cell r="AN550">
            <v>0</v>
          </cell>
          <cell r="AO550">
            <v>0</v>
          </cell>
          <cell r="AP550">
            <v>0</v>
          </cell>
          <cell r="AQ550">
            <v>1.8000000000000002E-2</v>
          </cell>
          <cell r="AR550">
            <v>0</v>
          </cell>
        </row>
        <row r="551">
          <cell r="B551">
            <v>15</v>
          </cell>
          <cell r="C551" t="str">
            <v>Net Reinsurance Recoverables</v>
          </cell>
          <cell r="H551">
            <v>0</v>
          </cell>
          <cell r="I551">
            <v>0</v>
          </cell>
          <cell r="J551">
            <v>0</v>
          </cell>
          <cell r="K551">
            <v>0</v>
          </cell>
          <cell r="M551">
            <v>0</v>
          </cell>
          <cell r="N551">
            <v>0</v>
          </cell>
          <cell r="O551" t="str">
            <v>= Credit Risk on recoverables</v>
          </cell>
          <cell r="AA551">
            <v>14</v>
          </cell>
          <cell r="AC551" t="str">
            <v xml:space="preserve">A+ </v>
          </cell>
          <cell r="AD551">
            <v>0</v>
          </cell>
          <cell r="AE551">
            <v>0</v>
          </cell>
          <cell r="AF551">
            <v>0</v>
          </cell>
          <cell r="AG551">
            <v>0</v>
          </cell>
          <cell r="AH551">
            <v>0.04</v>
          </cell>
          <cell r="AI551">
            <v>0</v>
          </cell>
          <cell r="AL551" t="str">
            <v xml:space="preserve">A+ </v>
          </cell>
          <cell r="AM551">
            <v>0</v>
          </cell>
          <cell r="AN551">
            <v>0</v>
          </cell>
          <cell r="AO551">
            <v>0</v>
          </cell>
          <cell r="AP551">
            <v>0</v>
          </cell>
          <cell r="AQ551">
            <v>3.6000000000000004E-2</v>
          </cell>
          <cell r="AR551">
            <v>0</v>
          </cell>
        </row>
        <row r="552">
          <cell r="AA552">
            <v>15</v>
          </cell>
          <cell r="AC552" t="str">
            <v>A</v>
          </cell>
          <cell r="AD552">
            <v>0</v>
          </cell>
          <cell r="AE552">
            <v>0</v>
          </cell>
          <cell r="AF552">
            <v>0</v>
          </cell>
          <cell r="AG552">
            <v>0</v>
          </cell>
          <cell r="AH552">
            <v>0.06</v>
          </cell>
          <cell r="AI552">
            <v>0</v>
          </cell>
          <cell r="AL552" t="str">
            <v>A</v>
          </cell>
          <cell r="AM552">
            <v>0</v>
          </cell>
          <cell r="AN552">
            <v>0</v>
          </cell>
          <cell r="AO552">
            <v>0</v>
          </cell>
          <cell r="AP552">
            <v>0</v>
          </cell>
          <cell r="AQ552">
            <v>5.3999999999999999E-2</v>
          </cell>
          <cell r="AR552">
            <v>0</v>
          </cell>
        </row>
        <row r="553">
          <cell r="B553">
            <v>16</v>
          </cell>
          <cell r="C553" t="str">
            <v>Multiply: Reins Dependence Factor (B)</v>
          </cell>
          <cell r="N553">
            <v>1</v>
          </cell>
          <cell r="AA553">
            <v>16</v>
          </cell>
          <cell r="AC553" t="str">
            <v>A-</v>
          </cell>
          <cell r="AD553">
            <v>0</v>
          </cell>
          <cell r="AE553">
            <v>0</v>
          </cell>
          <cell r="AF553">
            <v>0</v>
          </cell>
          <cell r="AG553">
            <v>0</v>
          </cell>
          <cell r="AH553">
            <v>0.1</v>
          </cell>
          <cell r="AI553">
            <v>0</v>
          </cell>
          <cell r="AL553" t="str">
            <v>A-</v>
          </cell>
          <cell r="AM553">
            <v>0</v>
          </cell>
          <cell r="AN553">
            <v>0</v>
          </cell>
          <cell r="AO553">
            <v>0</v>
          </cell>
          <cell r="AP553">
            <v>0</v>
          </cell>
          <cell r="AQ553">
            <v>9.0000000000000011E-2</v>
          </cell>
          <cell r="AR553">
            <v>0</v>
          </cell>
        </row>
        <row r="554">
          <cell r="B554">
            <v>17</v>
          </cell>
          <cell r="E554" t="str">
            <v xml:space="preserve">   Adjustment to Reins Dependence Factor</v>
          </cell>
          <cell r="N554">
            <v>0</v>
          </cell>
          <cell r="O554" t="str">
            <v xml:space="preserve"> </v>
          </cell>
          <cell r="AA554">
            <v>17</v>
          </cell>
          <cell r="AC554" t="str">
            <v>B++</v>
          </cell>
          <cell r="AD554">
            <v>0</v>
          </cell>
          <cell r="AE554">
            <v>0</v>
          </cell>
          <cell r="AF554">
            <v>0</v>
          </cell>
          <cell r="AG554">
            <v>0</v>
          </cell>
          <cell r="AH554">
            <v>0.15</v>
          </cell>
          <cell r="AI554">
            <v>0</v>
          </cell>
          <cell r="AL554" t="str">
            <v>B++</v>
          </cell>
          <cell r="AM554">
            <v>0</v>
          </cell>
          <cell r="AN554">
            <v>0</v>
          </cell>
          <cell r="AO554">
            <v>0</v>
          </cell>
          <cell r="AP554">
            <v>0</v>
          </cell>
          <cell r="AQ554">
            <v>0.13500000000000001</v>
          </cell>
          <cell r="AR554">
            <v>0</v>
          </cell>
        </row>
        <row r="555">
          <cell r="B555">
            <v>18</v>
          </cell>
          <cell r="D555" t="str">
            <v>Adjustment for 1% minimum dispute risk on Non Afilliated Recoverables</v>
          </cell>
          <cell r="N555">
            <v>0</v>
          </cell>
          <cell r="AA555">
            <v>18</v>
          </cell>
          <cell r="AC555" t="str">
            <v xml:space="preserve">B+ </v>
          </cell>
          <cell r="AD555">
            <v>0</v>
          </cell>
          <cell r="AE555">
            <v>0</v>
          </cell>
          <cell r="AF555">
            <v>0</v>
          </cell>
          <cell r="AG555">
            <v>0</v>
          </cell>
          <cell r="AH555">
            <v>0.2</v>
          </cell>
          <cell r="AI555">
            <v>0</v>
          </cell>
          <cell r="AL555" t="str">
            <v xml:space="preserve">B+ </v>
          </cell>
          <cell r="AM555">
            <v>0</v>
          </cell>
          <cell r="AN555">
            <v>0</v>
          </cell>
          <cell r="AO555">
            <v>0</v>
          </cell>
          <cell r="AP555">
            <v>0</v>
          </cell>
          <cell r="AQ555">
            <v>0.18000000000000002</v>
          </cell>
          <cell r="AR555">
            <v>0</v>
          </cell>
        </row>
        <row r="556">
          <cell r="B556">
            <v>19</v>
          </cell>
          <cell r="C556" t="str">
            <v>Adj. Net Reins Recoverables</v>
          </cell>
          <cell r="H556">
            <v>0</v>
          </cell>
          <cell r="I556">
            <v>0</v>
          </cell>
          <cell r="J556">
            <v>0</v>
          </cell>
          <cell r="M556">
            <v>0</v>
          </cell>
          <cell r="N556">
            <v>0</v>
          </cell>
          <cell r="O556" t="str">
            <v>= Credit Risk &amp; Dispute Risk on recoverables</v>
          </cell>
          <cell r="AA556">
            <v>19</v>
          </cell>
          <cell r="AC556" t="str">
            <v>B</v>
          </cell>
          <cell r="AD556">
            <v>0</v>
          </cell>
          <cell r="AE556">
            <v>0</v>
          </cell>
          <cell r="AF556">
            <v>0</v>
          </cell>
          <cell r="AG556">
            <v>0</v>
          </cell>
          <cell r="AH556">
            <v>0.3</v>
          </cell>
          <cell r="AI556">
            <v>0</v>
          </cell>
          <cell r="AL556" t="str">
            <v>B</v>
          </cell>
          <cell r="AM556">
            <v>0</v>
          </cell>
          <cell r="AN556">
            <v>0</v>
          </cell>
          <cell r="AO556">
            <v>0</v>
          </cell>
          <cell r="AP556">
            <v>0</v>
          </cell>
          <cell r="AQ556">
            <v>0.27</v>
          </cell>
          <cell r="AR556">
            <v>0</v>
          </cell>
        </row>
        <row r="557">
          <cell r="AA557">
            <v>20</v>
          </cell>
          <cell r="AC557" t="str">
            <v>B-</v>
          </cell>
          <cell r="AD557">
            <v>0</v>
          </cell>
          <cell r="AE557">
            <v>0</v>
          </cell>
          <cell r="AF557">
            <v>0</v>
          </cell>
          <cell r="AG557">
            <v>0</v>
          </cell>
          <cell r="AH557">
            <v>0.4</v>
          </cell>
          <cell r="AI557">
            <v>0</v>
          </cell>
          <cell r="AL557" t="str">
            <v>B-</v>
          </cell>
          <cell r="AM557">
            <v>0</v>
          </cell>
          <cell r="AN557">
            <v>0</v>
          </cell>
          <cell r="AO557">
            <v>0</v>
          </cell>
          <cell r="AP557">
            <v>0</v>
          </cell>
          <cell r="AQ557">
            <v>0.36000000000000004</v>
          </cell>
          <cell r="AR557">
            <v>0</v>
          </cell>
        </row>
        <row r="558">
          <cell r="C558" t="str">
            <v>All Other Recoverables</v>
          </cell>
          <cell r="AA558">
            <v>21</v>
          </cell>
          <cell r="AC558" t="str">
            <v>&lt;= C++</v>
          </cell>
          <cell r="AD558">
            <v>0</v>
          </cell>
          <cell r="AE558">
            <v>0</v>
          </cell>
          <cell r="AF558">
            <v>0</v>
          </cell>
          <cell r="AG558">
            <v>0</v>
          </cell>
          <cell r="AH558">
            <v>1</v>
          </cell>
          <cell r="AI558">
            <v>0</v>
          </cell>
          <cell r="AL558" t="str">
            <v>&lt;= C++</v>
          </cell>
          <cell r="AM558">
            <v>0</v>
          </cell>
          <cell r="AN558">
            <v>0</v>
          </cell>
          <cell r="AO558">
            <v>0</v>
          </cell>
          <cell r="AP558">
            <v>0</v>
          </cell>
          <cell r="AQ558">
            <v>0.9</v>
          </cell>
          <cell r="AR558">
            <v>0</v>
          </cell>
        </row>
        <row r="559">
          <cell r="B559">
            <v>20</v>
          </cell>
          <cell r="D559" t="str">
            <v>Funds Held by Reinsured Cos.</v>
          </cell>
          <cell r="H559">
            <v>0</v>
          </cell>
          <cell r="I559">
            <v>0</v>
          </cell>
          <cell r="J559">
            <v>0</v>
          </cell>
          <cell r="K559">
            <v>0.05</v>
          </cell>
          <cell r="L559">
            <v>0</v>
          </cell>
          <cell r="M559">
            <v>0.05</v>
          </cell>
          <cell r="N559">
            <v>0</v>
          </cell>
          <cell r="O559" t="str">
            <v xml:space="preserve"> </v>
          </cell>
          <cell r="AA559">
            <v>22</v>
          </cell>
          <cell r="AC559" t="str">
            <v>Non Rated</v>
          </cell>
          <cell r="AD559">
            <v>0</v>
          </cell>
          <cell r="AE559">
            <v>0</v>
          </cell>
          <cell r="AF559">
            <v>0</v>
          </cell>
          <cell r="AG559">
            <v>0</v>
          </cell>
          <cell r="AH559">
            <v>1</v>
          </cell>
          <cell r="AI559">
            <v>0</v>
          </cell>
          <cell r="AL559" t="str">
            <v>Non Rated</v>
          </cell>
          <cell r="AM559">
            <v>0</v>
          </cell>
          <cell r="AN559">
            <v>0</v>
          </cell>
          <cell r="AO559">
            <v>0</v>
          </cell>
          <cell r="AP559">
            <v>0</v>
          </cell>
          <cell r="AQ559">
            <v>0.9</v>
          </cell>
          <cell r="AR559">
            <v>0</v>
          </cell>
        </row>
        <row r="560">
          <cell r="B560">
            <v>21</v>
          </cell>
          <cell r="D560" t="str">
            <v>Bills Recoverable</v>
          </cell>
          <cell r="H560">
            <v>0</v>
          </cell>
          <cell r="I560">
            <v>0</v>
          </cell>
          <cell r="J560">
            <v>0</v>
          </cell>
          <cell r="K560">
            <v>0.05</v>
          </cell>
          <cell r="L560">
            <v>0</v>
          </cell>
          <cell r="M560">
            <v>0.05</v>
          </cell>
          <cell r="N560">
            <v>0</v>
          </cell>
          <cell r="O560" t="str">
            <v xml:space="preserve"> </v>
          </cell>
          <cell r="AA560">
            <v>23</v>
          </cell>
          <cell r="AB560" t="str">
            <v>No Breakout Available</v>
          </cell>
          <cell r="AD560">
            <v>0</v>
          </cell>
          <cell r="AE560">
            <v>0</v>
          </cell>
          <cell r="AF560">
            <v>0</v>
          </cell>
          <cell r="AG560">
            <v>0</v>
          </cell>
          <cell r="AH560">
            <v>0.1</v>
          </cell>
          <cell r="AI560">
            <v>0</v>
          </cell>
          <cell r="AK560" t="str">
            <v>No Breakout Available</v>
          </cell>
          <cell r="AM560">
            <v>0</v>
          </cell>
          <cell r="AN560">
            <v>0</v>
          </cell>
          <cell r="AO560">
            <v>0</v>
          </cell>
          <cell r="AP560">
            <v>0</v>
          </cell>
          <cell r="AQ560">
            <v>9.0000000000000011E-2</v>
          </cell>
          <cell r="AR560">
            <v>0</v>
          </cell>
        </row>
        <row r="561">
          <cell r="B561">
            <v>22</v>
          </cell>
          <cell r="D561" t="str">
            <v>Income Tax Recoverables</v>
          </cell>
          <cell r="H561">
            <v>0</v>
          </cell>
          <cell r="I561">
            <v>0</v>
          </cell>
          <cell r="J561">
            <v>0</v>
          </cell>
          <cell r="K561">
            <v>0.05</v>
          </cell>
          <cell r="L561">
            <v>0</v>
          </cell>
          <cell r="M561">
            <v>0.05</v>
          </cell>
          <cell r="N561">
            <v>0</v>
          </cell>
          <cell r="O561" t="str">
            <v xml:space="preserve"> </v>
          </cell>
          <cell r="AA561">
            <v>24</v>
          </cell>
          <cell r="AC561" t="str">
            <v>Total</v>
          </cell>
          <cell r="AD561">
            <v>0</v>
          </cell>
          <cell r="AE561">
            <v>0</v>
          </cell>
          <cell r="AF561">
            <v>0</v>
          </cell>
          <cell r="AG561">
            <v>0</v>
          </cell>
          <cell r="AH561">
            <v>0</v>
          </cell>
          <cell r="AI561">
            <v>0</v>
          </cell>
          <cell r="AL561" t="str">
            <v>Total</v>
          </cell>
          <cell r="AM561">
            <v>0</v>
          </cell>
          <cell r="AN561">
            <v>0</v>
          </cell>
          <cell r="AO561">
            <v>0</v>
          </cell>
          <cell r="AP561">
            <v>0</v>
          </cell>
          <cell r="AQ561">
            <v>0</v>
          </cell>
          <cell r="AR561">
            <v>0</v>
          </cell>
        </row>
        <row r="562">
          <cell r="B562">
            <v>23</v>
          </cell>
          <cell r="D562" t="str">
            <v>Accrued Investment Income</v>
          </cell>
          <cell r="H562">
            <v>0</v>
          </cell>
          <cell r="I562">
            <v>0</v>
          </cell>
          <cell r="J562">
            <v>0</v>
          </cell>
          <cell r="K562">
            <v>2.5000000000000001E-2</v>
          </cell>
          <cell r="L562">
            <v>0</v>
          </cell>
          <cell r="M562">
            <v>2.5000000000000001E-2</v>
          </cell>
          <cell r="N562">
            <v>0</v>
          </cell>
          <cell r="O562" t="str">
            <v xml:space="preserve"> </v>
          </cell>
        </row>
        <row r="563">
          <cell r="B563">
            <v>24</v>
          </cell>
          <cell r="D563" t="str">
            <v>Receivable from Affiliates</v>
          </cell>
          <cell r="H563">
            <v>0</v>
          </cell>
          <cell r="I563">
            <v>0</v>
          </cell>
          <cell r="J563">
            <v>0</v>
          </cell>
          <cell r="K563">
            <v>0.05</v>
          </cell>
          <cell r="L563">
            <v>0</v>
          </cell>
          <cell r="M563">
            <v>0.05</v>
          </cell>
          <cell r="N563">
            <v>0</v>
          </cell>
          <cell r="O563" t="str">
            <v xml:space="preserve"> </v>
          </cell>
        </row>
        <row r="564">
          <cell r="B564">
            <v>25</v>
          </cell>
          <cell r="D564" t="str">
            <v>Equity in Pools/Assoc.</v>
          </cell>
          <cell r="H564">
            <v>0</v>
          </cell>
          <cell r="I564">
            <v>0</v>
          </cell>
          <cell r="J564">
            <v>0</v>
          </cell>
          <cell r="K564">
            <v>0.05</v>
          </cell>
          <cell r="L564">
            <v>0</v>
          </cell>
          <cell r="M564">
            <v>0.05</v>
          </cell>
          <cell r="N564">
            <v>0</v>
          </cell>
          <cell r="O564" t="str">
            <v xml:space="preserve"> </v>
          </cell>
          <cell r="AC564" t="str">
            <v>Pools &amp; Associations by rating</v>
          </cell>
          <cell r="AL564" t="str">
            <v>Recoverables held internally; by rating of the ins. co. whose funds are being held</v>
          </cell>
        </row>
        <row r="565">
          <cell r="B565">
            <v>26</v>
          </cell>
          <cell r="D565" t="str">
            <v>Uninsured A &amp; H Plans</v>
          </cell>
          <cell r="H565">
            <v>0</v>
          </cell>
          <cell r="I565">
            <v>0</v>
          </cell>
          <cell r="J565">
            <v>0</v>
          </cell>
          <cell r="K565">
            <v>0.05</v>
          </cell>
          <cell r="L565">
            <v>0</v>
          </cell>
          <cell r="M565">
            <v>0.05</v>
          </cell>
          <cell r="N565">
            <v>0</v>
          </cell>
          <cell r="O565" t="str">
            <v xml:space="preserve"> </v>
          </cell>
          <cell r="AC565">
            <v>40543</v>
          </cell>
          <cell r="AL565">
            <v>40543</v>
          </cell>
        </row>
        <row r="566">
          <cell r="B566">
            <v>27</v>
          </cell>
          <cell r="D566" t="str">
            <v>Others</v>
          </cell>
          <cell r="H566">
            <v>0</v>
          </cell>
          <cell r="I566">
            <v>0</v>
          </cell>
          <cell r="J566">
            <v>0</v>
          </cell>
          <cell r="K566">
            <v>0.05</v>
          </cell>
          <cell r="L566">
            <v>0</v>
          </cell>
          <cell r="M566">
            <v>0.05</v>
          </cell>
          <cell r="N566">
            <v>0</v>
          </cell>
          <cell r="O566" t="str">
            <v xml:space="preserve"> </v>
          </cell>
          <cell r="AC566" t="str">
            <v>Rating</v>
          </cell>
          <cell r="AD566" t="str">
            <v>Baseline</v>
          </cell>
          <cell r="AE566" t="str">
            <v>Stress Test Ceded Recovs</v>
          </cell>
          <cell r="AF566" t="str">
            <v>Adjustment</v>
          </cell>
          <cell r="AG566" t="str">
            <v>Total</v>
          </cell>
          <cell r="AH566" t="str">
            <v>ARF</v>
          </cell>
          <cell r="AI566" t="str">
            <v>ARC</v>
          </cell>
          <cell r="AL566" t="str">
            <v>Rating</v>
          </cell>
          <cell r="AM566" t="str">
            <v>Baseline</v>
          </cell>
          <cell r="AN566" t="str">
            <v>Stress Test Ceded Recovs</v>
          </cell>
          <cell r="AO566" t="str">
            <v>Adjustment</v>
          </cell>
          <cell r="AP566" t="str">
            <v>Total</v>
          </cell>
          <cell r="AQ566" t="str">
            <v>ARF</v>
          </cell>
          <cell r="AR566" t="str">
            <v>ARC</v>
          </cell>
        </row>
        <row r="567">
          <cell r="B567">
            <v>28</v>
          </cell>
          <cell r="E567" t="str">
            <v>Other Receivables</v>
          </cell>
          <cell r="H567">
            <v>0</v>
          </cell>
          <cell r="I567">
            <v>0</v>
          </cell>
          <cell r="J567">
            <v>0</v>
          </cell>
          <cell r="K567">
            <v>0</v>
          </cell>
          <cell r="L567">
            <v>0</v>
          </cell>
          <cell r="M567">
            <v>0</v>
          </cell>
          <cell r="N567">
            <v>0</v>
          </cell>
          <cell r="AA567">
            <v>25</v>
          </cell>
          <cell r="AC567" t="str">
            <v>A++</v>
          </cell>
          <cell r="AD567">
            <v>0</v>
          </cell>
          <cell r="AE567">
            <v>0</v>
          </cell>
          <cell r="AF567">
            <v>0</v>
          </cell>
          <cell r="AG567">
            <v>0</v>
          </cell>
          <cell r="AH567">
            <v>0.02</v>
          </cell>
          <cell r="AI567">
            <v>0</v>
          </cell>
          <cell r="AL567" t="str">
            <v>A++</v>
          </cell>
          <cell r="AM567">
            <v>0</v>
          </cell>
          <cell r="AN567">
            <v>0</v>
          </cell>
          <cell r="AO567">
            <v>0</v>
          </cell>
          <cell r="AP567">
            <v>0</v>
          </cell>
          <cell r="AQ567">
            <v>0.02</v>
          </cell>
          <cell r="AR567">
            <v>0</v>
          </cell>
        </row>
        <row r="568">
          <cell r="J568" t="str">
            <v xml:space="preserve"> </v>
          </cell>
          <cell r="AA568">
            <v>26</v>
          </cell>
          <cell r="AC568" t="str">
            <v xml:space="preserve">A+ </v>
          </cell>
          <cell r="AD568">
            <v>0</v>
          </cell>
          <cell r="AE568">
            <v>0</v>
          </cell>
          <cell r="AF568">
            <v>0</v>
          </cell>
          <cell r="AG568">
            <v>0</v>
          </cell>
          <cell r="AH568">
            <v>0.04</v>
          </cell>
          <cell r="AI568">
            <v>0</v>
          </cell>
          <cell r="AL568" t="str">
            <v xml:space="preserve">A+ </v>
          </cell>
          <cell r="AM568">
            <v>0</v>
          </cell>
          <cell r="AN568">
            <v>0</v>
          </cell>
          <cell r="AO568">
            <v>0</v>
          </cell>
          <cell r="AP568">
            <v>0</v>
          </cell>
          <cell r="AQ568">
            <v>0.04</v>
          </cell>
          <cell r="AR568">
            <v>0</v>
          </cell>
        </row>
        <row r="569">
          <cell r="B569">
            <v>29</v>
          </cell>
          <cell r="C569" t="str">
            <v>Company Totals (Credit Risk)</v>
          </cell>
          <cell r="H569">
            <v>0</v>
          </cell>
          <cell r="I569">
            <v>0</v>
          </cell>
          <cell r="J569">
            <v>0</v>
          </cell>
          <cell r="K569">
            <v>0</v>
          </cell>
          <cell r="N569">
            <v>0</v>
          </cell>
          <cell r="O569" t="str">
            <v xml:space="preserve"> =(B4)</v>
          </cell>
          <cell r="AA569">
            <v>27</v>
          </cell>
          <cell r="AC569" t="str">
            <v>A</v>
          </cell>
          <cell r="AD569">
            <v>0</v>
          </cell>
          <cell r="AE569">
            <v>0</v>
          </cell>
          <cell r="AF569">
            <v>0</v>
          </cell>
          <cell r="AG569">
            <v>0</v>
          </cell>
          <cell r="AH569">
            <v>0.06</v>
          </cell>
          <cell r="AI569">
            <v>0</v>
          </cell>
          <cell r="AL569" t="str">
            <v>A</v>
          </cell>
          <cell r="AM569">
            <v>0</v>
          </cell>
          <cell r="AN569">
            <v>0</v>
          </cell>
          <cell r="AO569">
            <v>0</v>
          </cell>
          <cell r="AP569">
            <v>0</v>
          </cell>
          <cell r="AQ569">
            <v>0.06</v>
          </cell>
          <cell r="AR569">
            <v>0</v>
          </cell>
        </row>
        <row r="570">
          <cell r="B570">
            <v>30</v>
          </cell>
          <cell r="C570" t="str">
            <v>Company Totals (Investment Risk)</v>
          </cell>
          <cell r="J570">
            <v>0</v>
          </cell>
          <cell r="K570">
            <v>0</v>
          </cell>
          <cell r="N570">
            <v>0</v>
          </cell>
          <cell r="AA570">
            <v>28</v>
          </cell>
          <cell r="AC570" t="str">
            <v>A-</v>
          </cell>
          <cell r="AD570">
            <v>0</v>
          </cell>
          <cell r="AE570">
            <v>0</v>
          </cell>
          <cell r="AF570">
            <v>0</v>
          </cell>
          <cell r="AG570">
            <v>0</v>
          </cell>
          <cell r="AH570">
            <v>0.1</v>
          </cell>
          <cell r="AI570">
            <v>0</v>
          </cell>
          <cell r="AL570" t="str">
            <v>A-</v>
          </cell>
          <cell r="AM570">
            <v>0</v>
          </cell>
          <cell r="AN570">
            <v>0</v>
          </cell>
          <cell r="AO570">
            <v>0</v>
          </cell>
          <cell r="AP570">
            <v>0</v>
          </cell>
          <cell r="AQ570">
            <v>0.1</v>
          </cell>
          <cell r="AR570">
            <v>0</v>
          </cell>
        </row>
        <row r="571">
          <cell r="B571">
            <v>31</v>
          </cell>
          <cell r="C571" t="str">
            <v>Company Totals (Asset Risk)</v>
          </cell>
          <cell r="J571">
            <v>0</v>
          </cell>
          <cell r="K571">
            <v>0</v>
          </cell>
          <cell r="N571">
            <v>0</v>
          </cell>
          <cell r="AA571">
            <v>29</v>
          </cell>
          <cell r="AC571" t="str">
            <v>B++</v>
          </cell>
          <cell r="AD571">
            <v>0</v>
          </cell>
          <cell r="AE571">
            <v>0</v>
          </cell>
          <cell r="AF571">
            <v>0</v>
          </cell>
          <cell r="AG571">
            <v>0</v>
          </cell>
          <cell r="AH571">
            <v>0.15</v>
          </cell>
          <cell r="AI571">
            <v>0</v>
          </cell>
          <cell r="AL571" t="str">
            <v>B++</v>
          </cell>
          <cell r="AM571">
            <v>0</v>
          </cell>
          <cell r="AN571">
            <v>0</v>
          </cell>
          <cell r="AO571">
            <v>0</v>
          </cell>
          <cell r="AP571">
            <v>0</v>
          </cell>
          <cell r="AQ571">
            <v>0.15</v>
          </cell>
          <cell r="AR571">
            <v>0</v>
          </cell>
        </row>
        <row r="572">
          <cell r="C572" t="str">
            <v>Notes:</v>
          </cell>
          <cell r="AA572">
            <v>30</v>
          </cell>
          <cell r="AC572" t="str">
            <v xml:space="preserve">B+ </v>
          </cell>
          <cell r="AD572">
            <v>0</v>
          </cell>
          <cell r="AE572">
            <v>0</v>
          </cell>
          <cell r="AF572">
            <v>0</v>
          </cell>
          <cell r="AG572">
            <v>0</v>
          </cell>
          <cell r="AH572">
            <v>0.2</v>
          </cell>
          <cell r="AI572">
            <v>0</v>
          </cell>
          <cell r="AL572" t="str">
            <v xml:space="preserve">B+ </v>
          </cell>
          <cell r="AM572">
            <v>0</v>
          </cell>
          <cell r="AN572">
            <v>0</v>
          </cell>
          <cell r="AO572">
            <v>0</v>
          </cell>
          <cell r="AP572">
            <v>0</v>
          </cell>
          <cell r="AQ572">
            <v>0.2</v>
          </cell>
          <cell r="AR572">
            <v>0</v>
          </cell>
        </row>
        <row r="573">
          <cell r="C573" t="str">
            <v>(A) - Includes ceded paid, unpaid, IBNR, and unearned premium recoverables.</v>
          </cell>
          <cell r="AA573">
            <v>31</v>
          </cell>
          <cell r="AC573" t="str">
            <v>B</v>
          </cell>
          <cell r="AD573">
            <v>0</v>
          </cell>
          <cell r="AE573">
            <v>0</v>
          </cell>
          <cell r="AF573">
            <v>0</v>
          </cell>
          <cell r="AG573">
            <v>0</v>
          </cell>
          <cell r="AH573">
            <v>0.3</v>
          </cell>
          <cell r="AI573">
            <v>0</v>
          </cell>
          <cell r="AL573" t="str">
            <v>B</v>
          </cell>
          <cell r="AM573">
            <v>0</v>
          </cell>
          <cell r="AN573">
            <v>0</v>
          </cell>
          <cell r="AO573">
            <v>0</v>
          </cell>
          <cell r="AP573">
            <v>0</v>
          </cell>
          <cell r="AQ573">
            <v>0.3</v>
          </cell>
          <cell r="AR573">
            <v>0</v>
          </cell>
        </row>
        <row r="574">
          <cell r="C574" t="str">
            <v>(B) - Excessive reinsurance dependence:</v>
          </cell>
          <cell r="AA574">
            <v>32</v>
          </cell>
          <cell r="AC574" t="str">
            <v>B-</v>
          </cell>
          <cell r="AD574">
            <v>0</v>
          </cell>
          <cell r="AE574">
            <v>0</v>
          </cell>
          <cell r="AF574">
            <v>0</v>
          </cell>
          <cell r="AG574">
            <v>0</v>
          </cell>
          <cell r="AH574">
            <v>0.4</v>
          </cell>
          <cell r="AI574">
            <v>0</v>
          </cell>
          <cell r="AL574" t="str">
            <v>B-</v>
          </cell>
          <cell r="AM574">
            <v>0</v>
          </cell>
          <cell r="AN574">
            <v>0</v>
          </cell>
          <cell r="AO574">
            <v>0</v>
          </cell>
          <cell r="AP574">
            <v>0</v>
          </cell>
          <cell r="AQ574">
            <v>0.4</v>
          </cell>
          <cell r="AR574">
            <v>0</v>
          </cell>
        </row>
        <row r="575">
          <cell r="C575" t="str">
            <v xml:space="preserve">[C] -  To be used for non-consolidated statements or consolidated statements reporting domestic companies(affiliates), not included in the consolidated statement. </v>
          </cell>
          <cell r="AA575">
            <v>33</v>
          </cell>
          <cell r="AC575" t="str">
            <v>&lt;= C++</v>
          </cell>
          <cell r="AD575">
            <v>0</v>
          </cell>
          <cell r="AE575">
            <v>0</v>
          </cell>
          <cell r="AF575">
            <v>0</v>
          </cell>
          <cell r="AG575">
            <v>0</v>
          </cell>
          <cell r="AH575">
            <v>1</v>
          </cell>
          <cell r="AI575">
            <v>0</v>
          </cell>
          <cell r="AL575" t="str">
            <v>&lt;= C++</v>
          </cell>
          <cell r="AM575">
            <v>0</v>
          </cell>
          <cell r="AN575">
            <v>0</v>
          </cell>
          <cell r="AO575">
            <v>0</v>
          </cell>
          <cell r="AP575">
            <v>0</v>
          </cell>
          <cell r="AQ575">
            <v>1</v>
          </cell>
          <cell r="AR575">
            <v>0</v>
          </cell>
        </row>
        <row r="576">
          <cell r="J576" t="str">
            <v>Non-Aff. Reins</v>
          </cell>
          <cell r="AA576">
            <v>34</v>
          </cell>
          <cell r="AC576" t="str">
            <v>Non Rated</v>
          </cell>
          <cell r="AD576">
            <v>0</v>
          </cell>
          <cell r="AE576">
            <v>0</v>
          </cell>
          <cell r="AF576">
            <v>0</v>
          </cell>
          <cell r="AG576">
            <v>0</v>
          </cell>
          <cell r="AH576">
            <v>1</v>
          </cell>
          <cell r="AI576">
            <v>0</v>
          </cell>
          <cell r="AL576" t="str">
            <v>Non Rated</v>
          </cell>
          <cell r="AM576">
            <v>0</v>
          </cell>
          <cell r="AN576">
            <v>0</v>
          </cell>
          <cell r="AO576">
            <v>0</v>
          </cell>
          <cell r="AP576">
            <v>0</v>
          </cell>
          <cell r="AQ576">
            <v>1</v>
          </cell>
          <cell r="AR576">
            <v>0</v>
          </cell>
        </row>
        <row r="577">
          <cell r="J577" t="str">
            <v>Recov./PHS</v>
          </cell>
          <cell r="AA577">
            <v>35</v>
          </cell>
          <cell r="AB577" t="str">
            <v>No Breakout Available</v>
          </cell>
          <cell r="AD577">
            <v>0</v>
          </cell>
          <cell r="AE577">
            <v>0</v>
          </cell>
          <cell r="AF577">
            <v>0</v>
          </cell>
          <cell r="AG577">
            <v>0</v>
          </cell>
          <cell r="AH577">
            <v>0.1</v>
          </cell>
          <cell r="AI577">
            <v>0</v>
          </cell>
          <cell r="AK577" t="str">
            <v>No Breakout Available</v>
          </cell>
          <cell r="AM577">
            <v>0</v>
          </cell>
          <cell r="AN577">
            <v>0</v>
          </cell>
          <cell r="AO577">
            <v>0</v>
          </cell>
          <cell r="AP577">
            <v>0</v>
          </cell>
          <cell r="AQ577">
            <v>0.1</v>
          </cell>
          <cell r="AR577">
            <v>0</v>
          </cell>
        </row>
        <row r="578">
          <cell r="B578">
            <v>32</v>
          </cell>
          <cell r="I578" t="str">
            <v>Company</v>
          </cell>
          <cell r="J578">
            <v>0</v>
          </cell>
          <cell r="AA578">
            <v>36</v>
          </cell>
          <cell r="AC578" t="str">
            <v>Total</v>
          </cell>
          <cell r="AD578">
            <v>0</v>
          </cell>
          <cell r="AE578">
            <v>0</v>
          </cell>
          <cell r="AF578">
            <v>0</v>
          </cell>
          <cell r="AG578">
            <v>0</v>
          </cell>
          <cell r="AH578">
            <v>0</v>
          </cell>
          <cell r="AI578">
            <v>0</v>
          </cell>
          <cell r="AL578" t="str">
            <v>Total</v>
          </cell>
          <cell r="AM578">
            <v>0</v>
          </cell>
          <cell r="AN578">
            <v>0</v>
          </cell>
          <cell r="AO578">
            <v>0</v>
          </cell>
          <cell r="AP578">
            <v>0</v>
          </cell>
          <cell r="AQ578">
            <v>0</v>
          </cell>
          <cell r="AR578">
            <v>0</v>
          </cell>
        </row>
        <row r="579">
          <cell r="B579">
            <v>33</v>
          </cell>
          <cell r="I579" t="str">
            <v>Industry</v>
          </cell>
          <cell r="J579">
            <v>0</v>
          </cell>
        </row>
        <row r="580">
          <cell r="B580">
            <v>34</v>
          </cell>
          <cell r="I580" t="str">
            <v>Excess</v>
          </cell>
          <cell r="J580">
            <v>0</v>
          </cell>
          <cell r="AA580">
            <v>37</v>
          </cell>
          <cell r="AE580" t="str">
            <v>Percentage of recoverables ceded under stress test:</v>
          </cell>
          <cell r="AF580">
            <v>0.4</v>
          </cell>
        </row>
        <row r="581">
          <cell r="B581">
            <v>35</v>
          </cell>
          <cell r="H581" t="str">
            <v>Total Ceded Leverage Ratio</v>
          </cell>
          <cell r="J581">
            <v>0</v>
          </cell>
          <cell r="AA581">
            <v>38</v>
          </cell>
          <cell r="AE581" t="str">
            <v>Amount of recovs ceded under stress test:</v>
          </cell>
          <cell r="AF581">
            <v>0</v>
          </cell>
          <cell r="AG581" t="str">
            <v>analysis type = standard</v>
          </cell>
        </row>
        <row r="586">
          <cell r="B586" t="str">
            <v>Company Name:</v>
          </cell>
          <cell r="F586" t="str">
            <v>XYZ Sample</v>
          </cell>
          <cell r="J586" t="str">
            <v>Currency:</v>
          </cell>
          <cell r="K586" t="str">
            <v>US Dollars</v>
          </cell>
          <cell r="P586" t="str">
            <v>Page 28</v>
          </cell>
        </row>
        <row r="587">
          <cell r="B587" t="str">
            <v>AMB Number:</v>
          </cell>
          <cell r="F587" t="str">
            <v>99999</v>
          </cell>
          <cell r="J587" t="str">
            <v>Denomination:</v>
          </cell>
          <cell r="K587" t="str">
            <v>(000)s</v>
          </cell>
        </row>
        <row r="588">
          <cell r="B588" t="str">
            <v>Analyst:</v>
          </cell>
          <cell r="F588" t="str">
            <v xml:space="preserve"> </v>
          </cell>
        </row>
        <row r="589">
          <cell r="B589" t="str">
            <v>analysis type = standard</v>
          </cell>
          <cell r="K589" t="str">
            <v>CREDIT RISK</v>
          </cell>
          <cell r="AC589" t="str">
            <v>Reinsurance Recoverables</v>
          </cell>
          <cell r="AL589" t="str">
            <v>Reinsurance Recoverables</v>
          </cell>
          <cell r="AR589" t="str">
            <v>Page 28 Breakout</v>
          </cell>
        </row>
        <row r="590">
          <cell r="H590">
            <v>40908</v>
          </cell>
          <cell r="AC590" t="str">
            <v>Foreign affiliates by rating</v>
          </cell>
          <cell r="AG590" t="str">
            <v>US Dollars</v>
          </cell>
          <cell r="AL590" t="str">
            <v>All Other Insurers by rating</v>
          </cell>
          <cell r="AP590" t="str">
            <v>US Dollars</v>
          </cell>
        </row>
        <row r="591">
          <cell r="K591" t="str">
            <v>Baseline</v>
          </cell>
          <cell r="L591" t="str">
            <v>Adjustment</v>
          </cell>
          <cell r="M591" t="str">
            <v>Total</v>
          </cell>
          <cell r="AC591">
            <v>40908</v>
          </cell>
          <cell r="AL591">
            <v>40908</v>
          </cell>
        </row>
        <row r="592">
          <cell r="C592" t="str">
            <v>Agents' Balances</v>
          </cell>
          <cell r="H592" t="str">
            <v>Baseline</v>
          </cell>
          <cell r="I592" t="str">
            <v>Adjustments</v>
          </cell>
          <cell r="J592" t="str">
            <v>Total</v>
          </cell>
          <cell r="K592" t="str">
            <v>Asset Risk Factor (%)</v>
          </cell>
          <cell r="L592" t="str">
            <v>to Asset Risk Factor (%)</v>
          </cell>
          <cell r="M592" t="str">
            <v>Asset Risk Factor</v>
          </cell>
          <cell r="N592" t="str">
            <v>Adjusted Required Capital</v>
          </cell>
          <cell r="O592" t="str">
            <v>Explanation of Adjustments</v>
          </cell>
          <cell r="AC592" t="str">
            <v>Rating</v>
          </cell>
          <cell r="AD592" t="str">
            <v>Baseline</v>
          </cell>
          <cell r="AE592" t="str">
            <v>Stress Test Ceded Recovs</v>
          </cell>
          <cell r="AF592" t="str">
            <v>Adjustment</v>
          </cell>
          <cell r="AG592" t="str">
            <v>Total</v>
          </cell>
          <cell r="AH592" t="str">
            <v>Asset Risk Factor</v>
          </cell>
          <cell r="AI592" t="str">
            <v>Adjusted Required Capital</v>
          </cell>
          <cell r="AL592" t="str">
            <v>Rating</v>
          </cell>
          <cell r="AM592" t="str">
            <v>Baseline</v>
          </cell>
          <cell r="AN592" t="str">
            <v>Stress Test Ceded Recovs</v>
          </cell>
          <cell r="AO592" t="str">
            <v>Adjustment</v>
          </cell>
          <cell r="AP592" t="str">
            <v>Total</v>
          </cell>
          <cell r="AQ592" t="str">
            <v>Asset Risk Factor</v>
          </cell>
          <cell r="AR592" t="str">
            <v>Adjusted Required Capital</v>
          </cell>
        </row>
        <row r="593">
          <cell r="B593">
            <v>1</v>
          </cell>
          <cell r="D593" t="str">
            <v>In Course of Collection</v>
          </cell>
          <cell r="H593">
            <v>0</v>
          </cell>
          <cell r="I593">
            <v>0</v>
          </cell>
          <cell r="J593">
            <v>0</v>
          </cell>
          <cell r="K593">
            <v>0.05</v>
          </cell>
          <cell r="L593">
            <v>0</v>
          </cell>
          <cell r="M593">
            <v>0.05</v>
          </cell>
          <cell r="N593">
            <v>0</v>
          </cell>
          <cell r="O593" t="str">
            <v xml:space="preserve"> </v>
          </cell>
          <cell r="AA593">
            <v>1</v>
          </cell>
          <cell r="AC593" t="str">
            <v>A++</v>
          </cell>
          <cell r="AD593">
            <v>0</v>
          </cell>
          <cell r="AE593">
            <v>0</v>
          </cell>
          <cell r="AF593">
            <v>0</v>
          </cell>
          <cell r="AG593">
            <v>0</v>
          </cell>
          <cell r="AH593">
            <v>0.02</v>
          </cell>
          <cell r="AI593">
            <v>0</v>
          </cell>
          <cell r="AL593" t="str">
            <v>A++</v>
          </cell>
          <cell r="AM593">
            <v>0</v>
          </cell>
          <cell r="AN593">
            <v>0</v>
          </cell>
          <cell r="AO593">
            <v>0</v>
          </cell>
          <cell r="AP593">
            <v>0</v>
          </cell>
          <cell r="AQ593">
            <v>0.02</v>
          </cell>
          <cell r="AR593">
            <v>0</v>
          </cell>
        </row>
        <row r="594">
          <cell r="B594">
            <v>2</v>
          </cell>
          <cell r="E594" t="str">
            <v>Ceded Balances Payable</v>
          </cell>
          <cell r="H594">
            <v>0</v>
          </cell>
          <cell r="I594">
            <v>0</v>
          </cell>
          <cell r="J594">
            <v>0</v>
          </cell>
          <cell r="K594">
            <v>0.05</v>
          </cell>
          <cell r="L594">
            <v>0</v>
          </cell>
          <cell r="M594">
            <v>0.05</v>
          </cell>
          <cell r="N594">
            <v>0</v>
          </cell>
          <cell r="O594" t="str">
            <v xml:space="preserve"> </v>
          </cell>
          <cell r="AA594">
            <v>2</v>
          </cell>
          <cell r="AC594" t="str">
            <v xml:space="preserve">A+ </v>
          </cell>
          <cell r="AD594">
            <v>0</v>
          </cell>
          <cell r="AE594">
            <v>0</v>
          </cell>
          <cell r="AF594">
            <v>0</v>
          </cell>
          <cell r="AG594">
            <v>0</v>
          </cell>
          <cell r="AH594">
            <v>0.04</v>
          </cell>
          <cell r="AI594">
            <v>0</v>
          </cell>
          <cell r="AL594" t="str">
            <v xml:space="preserve">A+ </v>
          </cell>
          <cell r="AM594">
            <v>0</v>
          </cell>
          <cell r="AN594">
            <v>0</v>
          </cell>
          <cell r="AO594">
            <v>0</v>
          </cell>
          <cell r="AP594">
            <v>0</v>
          </cell>
          <cell r="AQ594">
            <v>0.04</v>
          </cell>
          <cell r="AR594">
            <v>0</v>
          </cell>
        </row>
        <row r="595">
          <cell r="B595">
            <v>3</v>
          </cell>
          <cell r="D595" t="str">
            <v>Deferred - Not Yet Due</v>
          </cell>
          <cell r="H595">
            <v>0</v>
          </cell>
          <cell r="I595">
            <v>0</v>
          </cell>
          <cell r="J595">
            <v>0</v>
          </cell>
          <cell r="K595">
            <v>0.05</v>
          </cell>
          <cell r="L595">
            <v>0</v>
          </cell>
          <cell r="M595">
            <v>0.05</v>
          </cell>
          <cell r="N595">
            <v>0</v>
          </cell>
          <cell r="O595" t="str">
            <v xml:space="preserve"> </v>
          </cell>
          <cell r="AA595">
            <v>3</v>
          </cell>
          <cell r="AC595" t="str">
            <v>A</v>
          </cell>
          <cell r="AD595">
            <v>0</v>
          </cell>
          <cell r="AE595">
            <v>0</v>
          </cell>
          <cell r="AF595">
            <v>0</v>
          </cell>
          <cell r="AG595">
            <v>0</v>
          </cell>
          <cell r="AH595">
            <v>0.06</v>
          </cell>
          <cell r="AI595">
            <v>0</v>
          </cell>
          <cell r="AL595" t="str">
            <v>A</v>
          </cell>
          <cell r="AM595">
            <v>0</v>
          </cell>
          <cell r="AN595">
            <v>0</v>
          </cell>
          <cell r="AO595">
            <v>0</v>
          </cell>
          <cell r="AP595">
            <v>0</v>
          </cell>
          <cell r="AQ595">
            <v>0.06</v>
          </cell>
          <cell r="AR595">
            <v>0</v>
          </cell>
        </row>
        <row r="596">
          <cell r="B596">
            <v>4</v>
          </cell>
          <cell r="E596" t="str">
            <v>Ceded Balances Payable</v>
          </cell>
          <cell r="H596">
            <v>0</v>
          </cell>
          <cell r="I596">
            <v>0</v>
          </cell>
          <cell r="J596">
            <v>0</v>
          </cell>
          <cell r="K596">
            <v>0.05</v>
          </cell>
          <cell r="L596">
            <v>0</v>
          </cell>
          <cell r="M596">
            <v>0.05</v>
          </cell>
          <cell r="N596">
            <v>0</v>
          </cell>
          <cell r="O596" t="str">
            <v xml:space="preserve"> </v>
          </cell>
          <cell r="AA596">
            <v>4</v>
          </cell>
          <cell r="AC596" t="str">
            <v>A-</v>
          </cell>
          <cell r="AD596">
            <v>0</v>
          </cell>
          <cell r="AE596">
            <v>0</v>
          </cell>
          <cell r="AF596">
            <v>0</v>
          </cell>
          <cell r="AG596">
            <v>0</v>
          </cell>
          <cell r="AH596">
            <v>0.1</v>
          </cell>
          <cell r="AI596">
            <v>0</v>
          </cell>
          <cell r="AL596" t="str">
            <v>A-</v>
          </cell>
          <cell r="AM596">
            <v>0</v>
          </cell>
          <cell r="AN596">
            <v>0</v>
          </cell>
          <cell r="AO596">
            <v>0</v>
          </cell>
          <cell r="AP596">
            <v>0</v>
          </cell>
          <cell r="AQ596">
            <v>0.1</v>
          </cell>
          <cell r="AR596">
            <v>0</v>
          </cell>
        </row>
        <row r="597">
          <cell r="B597">
            <v>5</v>
          </cell>
          <cell r="D597" t="str">
            <v>Accrued Retros</v>
          </cell>
          <cell r="H597">
            <v>0</v>
          </cell>
          <cell r="I597">
            <v>0</v>
          </cell>
          <cell r="J597">
            <v>0</v>
          </cell>
          <cell r="K597">
            <v>0.1</v>
          </cell>
          <cell r="L597">
            <v>0</v>
          </cell>
          <cell r="M597">
            <v>0.1</v>
          </cell>
          <cell r="N597">
            <v>0</v>
          </cell>
          <cell r="O597" t="str">
            <v xml:space="preserve"> </v>
          </cell>
          <cell r="AA597">
            <v>5</v>
          </cell>
          <cell r="AC597" t="str">
            <v>B++</v>
          </cell>
          <cell r="AD597">
            <v>0</v>
          </cell>
          <cell r="AE597">
            <v>0</v>
          </cell>
          <cell r="AF597">
            <v>0</v>
          </cell>
          <cell r="AG597">
            <v>0</v>
          </cell>
          <cell r="AH597">
            <v>0.15</v>
          </cell>
          <cell r="AI597">
            <v>0</v>
          </cell>
          <cell r="AL597" t="str">
            <v>B++</v>
          </cell>
          <cell r="AM597">
            <v>0</v>
          </cell>
          <cell r="AN597">
            <v>0</v>
          </cell>
          <cell r="AO597">
            <v>0</v>
          </cell>
          <cell r="AP597">
            <v>0</v>
          </cell>
          <cell r="AQ597">
            <v>0.15</v>
          </cell>
          <cell r="AR597">
            <v>0</v>
          </cell>
        </row>
        <row r="598">
          <cell r="B598">
            <v>6</v>
          </cell>
          <cell r="E598" t="str">
            <v>Collateralized Balances</v>
          </cell>
          <cell r="H598">
            <v>0</v>
          </cell>
          <cell r="I598">
            <v>0</v>
          </cell>
          <cell r="J598">
            <v>0</v>
          </cell>
          <cell r="K598">
            <v>0.1</v>
          </cell>
          <cell r="L598">
            <v>0</v>
          </cell>
          <cell r="M598">
            <v>0.1</v>
          </cell>
          <cell r="N598">
            <v>0</v>
          </cell>
          <cell r="O598" t="str">
            <v xml:space="preserve"> </v>
          </cell>
          <cell r="AA598">
            <v>6</v>
          </cell>
          <cell r="AC598" t="str">
            <v xml:space="preserve">B+ </v>
          </cell>
          <cell r="AD598">
            <v>0</v>
          </cell>
          <cell r="AE598">
            <v>0</v>
          </cell>
          <cell r="AF598">
            <v>0</v>
          </cell>
          <cell r="AG598">
            <v>0</v>
          </cell>
          <cell r="AH598">
            <v>0.2</v>
          </cell>
          <cell r="AI598">
            <v>0</v>
          </cell>
          <cell r="AL598" t="str">
            <v xml:space="preserve">B+ </v>
          </cell>
          <cell r="AM598">
            <v>0</v>
          </cell>
          <cell r="AN598">
            <v>0</v>
          </cell>
          <cell r="AO598">
            <v>0</v>
          </cell>
          <cell r="AP598">
            <v>0</v>
          </cell>
          <cell r="AQ598">
            <v>0.2</v>
          </cell>
          <cell r="AR598">
            <v>0</v>
          </cell>
        </row>
        <row r="599">
          <cell r="AA599">
            <v>7</v>
          </cell>
          <cell r="AC599" t="str">
            <v>B</v>
          </cell>
          <cell r="AD599">
            <v>0</v>
          </cell>
          <cell r="AE599">
            <v>0</v>
          </cell>
          <cell r="AF599">
            <v>0</v>
          </cell>
          <cell r="AG599">
            <v>0</v>
          </cell>
          <cell r="AH599">
            <v>0.3</v>
          </cell>
          <cell r="AI599">
            <v>0</v>
          </cell>
          <cell r="AL599" t="str">
            <v>B</v>
          </cell>
          <cell r="AM599">
            <v>0</v>
          </cell>
          <cell r="AN599">
            <v>0</v>
          </cell>
          <cell r="AO599">
            <v>0</v>
          </cell>
          <cell r="AP599">
            <v>0</v>
          </cell>
          <cell r="AQ599">
            <v>0.3</v>
          </cell>
          <cell r="AR599">
            <v>0</v>
          </cell>
        </row>
        <row r="600">
          <cell r="B600">
            <v>7</v>
          </cell>
          <cell r="E600" t="str">
            <v>Gross Premium Remittance</v>
          </cell>
          <cell r="H600">
            <v>0</v>
          </cell>
          <cell r="I600">
            <v>0</v>
          </cell>
          <cell r="J600">
            <v>0</v>
          </cell>
          <cell r="K600">
            <v>0</v>
          </cell>
          <cell r="M600">
            <v>0</v>
          </cell>
          <cell r="N600">
            <v>0</v>
          </cell>
          <cell r="AA600">
            <v>8</v>
          </cell>
          <cell r="AC600" t="str">
            <v>B-</v>
          </cell>
          <cell r="AD600">
            <v>0</v>
          </cell>
          <cell r="AE600">
            <v>0</v>
          </cell>
          <cell r="AF600">
            <v>0</v>
          </cell>
          <cell r="AG600">
            <v>0</v>
          </cell>
          <cell r="AH600">
            <v>0.4</v>
          </cell>
          <cell r="AI600">
            <v>0</v>
          </cell>
          <cell r="AL600" t="str">
            <v>B-</v>
          </cell>
          <cell r="AM600">
            <v>0</v>
          </cell>
          <cell r="AN600">
            <v>0</v>
          </cell>
          <cell r="AO600">
            <v>0</v>
          </cell>
          <cell r="AP600">
            <v>0</v>
          </cell>
          <cell r="AQ600">
            <v>0.4</v>
          </cell>
          <cell r="AR600">
            <v>0</v>
          </cell>
        </row>
        <row r="601">
          <cell r="AA601">
            <v>9</v>
          </cell>
          <cell r="AC601" t="str">
            <v>&lt;= C++</v>
          </cell>
          <cell r="AD601">
            <v>0</v>
          </cell>
          <cell r="AE601">
            <v>0</v>
          </cell>
          <cell r="AF601">
            <v>0</v>
          </cell>
          <cell r="AG601">
            <v>0</v>
          </cell>
          <cell r="AH601">
            <v>1</v>
          </cell>
          <cell r="AI601">
            <v>0</v>
          </cell>
          <cell r="AL601" t="str">
            <v>&lt;= C++</v>
          </cell>
          <cell r="AM601">
            <v>0</v>
          </cell>
          <cell r="AN601">
            <v>0</v>
          </cell>
          <cell r="AO601">
            <v>0</v>
          </cell>
          <cell r="AP601">
            <v>0</v>
          </cell>
          <cell r="AQ601">
            <v>1</v>
          </cell>
          <cell r="AR601">
            <v>0</v>
          </cell>
        </row>
        <row r="602">
          <cell r="AA602">
            <v>10</v>
          </cell>
          <cell r="AC602" t="str">
            <v>Non Rated</v>
          </cell>
          <cell r="AD602">
            <v>0</v>
          </cell>
          <cell r="AE602">
            <v>0</v>
          </cell>
          <cell r="AF602">
            <v>0</v>
          </cell>
          <cell r="AG602">
            <v>0</v>
          </cell>
          <cell r="AH602">
            <v>1</v>
          </cell>
          <cell r="AI602">
            <v>0</v>
          </cell>
          <cell r="AL602" t="str">
            <v>Non Rated</v>
          </cell>
          <cell r="AM602">
            <v>0</v>
          </cell>
          <cell r="AN602">
            <v>0</v>
          </cell>
          <cell r="AO602">
            <v>0</v>
          </cell>
          <cell r="AP602">
            <v>0</v>
          </cell>
          <cell r="AQ602">
            <v>1</v>
          </cell>
          <cell r="AR602">
            <v>0</v>
          </cell>
        </row>
        <row r="603">
          <cell r="C603" t="str">
            <v>Reinsurance Recoverables (A)</v>
          </cell>
          <cell r="AA603">
            <v>11</v>
          </cell>
          <cell r="AB603" t="str">
            <v>No Breakout Available</v>
          </cell>
          <cell r="AD603">
            <v>0</v>
          </cell>
          <cell r="AE603">
            <v>0</v>
          </cell>
          <cell r="AF603">
            <v>0</v>
          </cell>
          <cell r="AG603">
            <v>0</v>
          </cell>
          <cell r="AH603">
            <v>0.1</v>
          </cell>
          <cell r="AI603">
            <v>0</v>
          </cell>
          <cell r="AK603" t="str">
            <v>No Breakout Available</v>
          </cell>
          <cell r="AM603">
            <v>0</v>
          </cell>
          <cell r="AN603">
            <v>0</v>
          </cell>
          <cell r="AO603">
            <v>0</v>
          </cell>
          <cell r="AP603">
            <v>0</v>
          </cell>
          <cell r="AQ603">
            <v>0.1</v>
          </cell>
          <cell r="AR603">
            <v>0</v>
          </cell>
        </row>
        <row r="604">
          <cell r="B604">
            <v>8</v>
          </cell>
          <cell r="D604" t="str">
            <v>Foreign Affiliates</v>
          </cell>
          <cell r="H604">
            <v>0</v>
          </cell>
          <cell r="I604">
            <v>0</v>
          </cell>
          <cell r="J604">
            <v>0</v>
          </cell>
          <cell r="K604">
            <v>0.1</v>
          </cell>
          <cell r="L604">
            <v>0</v>
          </cell>
          <cell r="M604">
            <v>0.1</v>
          </cell>
          <cell r="N604">
            <v>0</v>
          </cell>
          <cell r="O604" t="str">
            <v xml:space="preserve"> </v>
          </cell>
          <cell r="AA604">
            <v>12</v>
          </cell>
          <cell r="AC604" t="str">
            <v>Total</v>
          </cell>
          <cell r="AD604">
            <v>0</v>
          </cell>
          <cell r="AE604">
            <v>0</v>
          </cell>
          <cell r="AF604">
            <v>0</v>
          </cell>
          <cell r="AG604">
            <v>0</v>
          </cell>
          <cell r="AH604">
            <v>0</v>
          </cell>
          <cell r="AI604">
            <v>0</v>
          </cell>
          <cell r="AL604" t="str">
            <v>Total</v>
          </cell>
          <cell r="AM604">
            <v>0</v>
          </cell>
          <cell r="AN604">
            <v>0</v>
          </cell>
          <cell r="AO604">
            <v>0</v>
          </cell>
          <cell r="AP604">
            <v>0</v>
          </cell>
          <cell r="AQ604">
            <v>0</v>
          </cell>
          <cell r="AR604">
            <v>0</v>
          </cell>
        </row>
        <row r="605">
          <cell r="B605">
            <v>9</v>
          </cell>
          <cell r="D605" t="str">
            <v>Domestic Affiliates (In Rating Group) [C]</v>
          </cell>
          <cell r="H605">
            <v>0</v>
          </cell>
          <cell r="I605">
            <v>0</v>
          </cell>
          <cell r="J605">
            <v>0</v>
          </cell>
          <cell r="K605">
            <v>0.1</v>
          </cell>
          <cell r="L605">
            <v>0</v>
          </cell>
          <cell r="M605">
            <v>0.1</v>
          </cell>
          <cell r="N605">
            <v>0</v>
          </cell>
          <cell r="O605" t="str">
            <v xml:space="preserve"> </v>
          </cell>
        </row>
        <row r="606">
          <cell r="B606">
            <v>10</v>
          </cell>
          <cell r="D606" t="str">
            <v>Domestic Affiliates (Not in Rating Group)</v>
          </cell>
          <cell r="H606">
            <v>0</v>
          </cell>
          <cell r="I606">
            <v>0</v>
          </cell>
          <cell r="J606">
            <v>0</v>
          </cell>
          <cell r="K606">
            <v>0.1</v>
          </cell>
          <cell r="L606">
            <v>0</v>
          </cell>
          <cell r="M606">
            <v>0.1</v>
          </cell>
          <cell r="N606">
            <v>0</v>
          </cell>
          <cell r="O606" t="str">
            <v xml:space="preserve"> </v>
          </cell>
        </row>
        <row r="607">
          <cell r="B607">
            <v>11</v>
          </cell>
          <cell r="D607" t="str">
            <v>Pools &amp; Associations</v>
          </cell>
          <cell r="H607">
            <v>0</v>
          </cell>
          <cell r="I607">
            <v>0</v>
          </cell>
          <cell r="J607">
            <v>0</v>
          </cell>
          <cell r="K607">
            <v>0.1</v>
          </cell>
          <cell r="L607">
            <v>0</v>
          </cell>
          <cell r="M607">
            <v>0.1</v>
          </cell>
          <cell r="N607">
            <v>0</v>
          </cell>
          <cell r="O607" t="str">
            <v xml:space="preserve"> </v>
          </cell>
        </row>
        <row r="608">
          <cell r="B608">
            <v>12</v>
          </cell>
          <cell r="D608" t="str">
            <v>All Other Insurers</v>
          </cell>
          <cell r="H608">
            <v>0</v>
          </cell>
          <cell r="I608">
            <v>0</v>
          </cell>
          <cell r="J608">
            <v>0</v>
          </cell>
          <cell r="K608">
            <v>0.1</v>
          </cell>
          <cell r="L608">
            <v>0</v>
          </cell>
          <cell r="M608">
            <v>0.1</v>
          </cell>
          <cell r="N608">
            <v>0</v>
          </cell>
          <cell r="O608" t="str">
            <v xml:space="preserve"> </v>
          </cell>
          <cell r="AC608" t="str">
            <v>Domestic affiliates(not in rating group) by rating</v>
          </cell>
          <cell r="AL608" t="str">
            <v>Letters of Credit &amp; Trusts on recoverables by rating</v>
          </cell>
        </row>
        <row r="609">
          <cell r="B609">
            <v>13</v>
          </cell>
          <cell r="D609" t="str">
            <v>Less: Letters of Credit, Trusts</v>
          </cell>
          <cell r="H609">
            <v>0</v>
          </cell>
          <cell r="I609">
            <v>0</v>
          </cell>
          <cell r="J609">
            <v>0</v>
          </cell>
          <cell r="K609">
            <v>9.0000000000000011E-2</v>
          </cell>
          <cell r="L609">
            <v>0</v>
          </cell>
          <cell r="M609">
            <v>9.0000000000000011E-2</v>
          </cell>
          <cell r="N609">
            <v>0</v>
          </cell>
          <cell r="O609" t="str">
            <v xml:space="preserve"> </v>
          </cell>
          <cell r="AC609">
            <v>40908</v>
          </cell>
          <cell r="AL609">
            <v>40908</v>
          </cell>
        </row>
        <row r="610">
          <cell r="B610">
            <v>14</v>
          </cell>
          <cell r="D610" t="str">
            <v>Less: Funds Held by Company</v>
          </cell>
          <cell r="H610">
            <v>0</v>
          </cell>
          <cell r="I610">
            <v>0</v>
          </cell>
          <cell r="J610">
            <v>0</v>
          </cell>
          <cell r="K610">
            <v>0.1</v>
          </cell>
          <cell r="L610">
            <v>0</v>
          </cell>
          <cell r="M610">
            <v>0.1</v>
          </cell>
          <cell r="N610">
            <v>0</v>
          </cell>
          <cell r="O610" t="str">
            <v xml:space="preserve"> </v>
          </cell>
          <cell r="AC610" t="str">
            <v>Rating</v>
          </cell>
          <cell r="AD610" t="str">
            <v>Baseline</v>
          </cell>
          <cell r="AE610" t="str">
            <v>Stress Test Ceded Recovs</v>
          </cell>
          <cell r="AF610" t="str">
            <v>Adjustment</v>
          </cell>
          <cell r="AG610" t="str">
            <v>Total</v>
          </cell>
          <cell r="AH610" t="str">
            <v>ARF</v>
          </cell>
          <cell r="AI610" t="str">
            <v>ARC</v>
          </cell>
          <cell r="AL610" t="str">
            <v>Rating</v>
          </cell>
          <cell r="AM610" t="str">
            <v>Baseline</v>
          </cell>
          <cell r="AN610" t="str">
            <v>Stress Test Ceded Recovs</v>
          </cell>
          <cell r="AO610" t="str">
            <v>Adjustment</v>
          </cell>
          <cell r="AP610" t="str">
            <v>Total</v>
          </cell>
          <cell r="AQ610" t="str">
            <v>ARF</v>
          </cell>
          <cell r="AR610" t="str">
            <v>ARC</v>
          </cell>
        </row>
        <row r="611">
          <cell r="AA611">
            <v>13</v>
          </cell>
          <cell r="AC611" t="str">
            <v>A++</v>
          </cell>
          <cell r="AD611">
            <v>0</v>
          </cell>
          <cell r="AE611">
            <v>0</v>
          </cell>
          <cell r="AF611">
            <v>0</v>
          </cell>
          <cell r="AG611">
            <v>0</v>
          </cell>
          <cell r="AH611">
            <v>0.02</v>
          </cell>
          <cell r="AI611">
            <v>0</v>
          </cell>
          <cell r="AL611" t="str">
            <v>A++</v>
          </cell>
          <cell r="AM611">
            <v>0</v>
          </cell>
          <cell r="AN611">
            <v>0</v>
          </cell>
          <cell r="AO611">
            <v>0</v>
          </cell>
          <cell r="AP611">
            <v>0</v>
          </cell>
          <cell r="AQ611">
            <v>1.8000000000000002E-2</v>
          </cell>
          <cell r="AR611">
            <v>0</v>
          </cell>
        </row>
        <row r="612">
          <cell r="B612">
            <v>15</v>
          </cell>
          <cell r="C612" t="str">
            <v>Net Reinsurance Recoverables</v>
          </cell>
          <cell r="H612">
            <v>0</v>
          </cell>
          <cell r="I612">
            <v>0</v>
          </cell>
          <cell r="J612">
            <v>0</v>
          </cell>
          <cell r="K612">
            <v>0</v>
          </cell>
          <cell r="M612">
            <v>0</v>
          </cell>
          <cell r="N612">
            <v>0</v>
          </cell>
          <cell r="O612" t="str">
            <v>= Credit Risk on recoverables</v>
          </cell>
          <cell r="AA612">
            <v>14</v>
          </cell>
          <cell r="AC612" t="str">
            <v xml:space="preserve">A+ </v>
          </cell>
          <cell r="AD612">
            <v>0</v>
          </cell>
          <cell r="AE612">
            <v>0</v>
          </cell>
          <cell r="AF612">
            <v>0</v>
          </cell>
          <cell r="AG612">
            <v>0</v>
          </cell>
          <cell r="AH612">
            <v>0.04</v>
          </cell>
          <cell r="AI612">
            <v>0</v>
          </cell>
          <cell r="AL612" t="str">
            <v xml:space="preserve">A+ </v>
          </cell>
          <cell r="AM612">
            <v>0</v>
          </cell>
          <cell r="AN612">
            <v>0</v>
          </cell>
          <cell r="AO612">
            <v>0</v>
          </cell>
          <cell r="AP612">
            <v>0</v>
          </cell>
          <cell r="AQ612">
            <v>3.6000000000000004E-2</v>
          </cell>
          <cell r="AR612">
            <v>0</v>
          </cell>
        </row>
        <row r="613">
          <cell r="AA613">
            <v>15</v>
          </cell>
          <cell r="AC613" t="str">
            <v>A</v>
          </cell>
          <cell r="AD613">
            <v>0</v>
          </cell>
          <cell r="AE613">
            <v>0</v>
          </cell>
          <cell r="AF613">
            <v>0</v>
          </cell>
          <cell r="AG613">
            <v>0</v>
          </cell>
          <cell r="AH613">
            <v>0.06</v>
          </cell>
          <cell r="AI613">
            <v>0</v>
          </cell>
          <cell r="AL613" t="str">
            <v>A</v>
          </cell>
          <cell r="AM613">
            <v>0</v>
          </cell>
          <cell r="AN613">
            <v>0</v>
          </cell>
          <cell r="AO613">
            <v>0</v>
          </cell>
          <cell r="AP613">
            <v>0</v>
          </cell>
          <cell r="AQ613">
            <v>5.3999999999999999E-2</v>
          </cell>
          <cell r="AR613">
            <v>0</v>
          </cell>
        </row>
        <row r="614">
          <cell r="B614">
            <v>16</v>
          </cell>
          <cell r="C614" t="str">
            <v>Multiply: Reins Dependence Factor (B)</v>
          </cell>
          <cell r="N614">
            <v>1</v>
          </cell>
          <cell r="AA614">
            <v>16</v>
          </cell>
          <cell r="AC614" t="str">
            <v>A-</v>
          </cell>
          <cell r="AD614">
            <v>0</v>
          </cell>
          <cell r="AE614">
            <v>0</v>
          </cell>
          <cell r="AF614">
            <v>0</v>
          </cell>
          <cell r="AG614">
            <v>0</v>
          </cell>
          <cell r="AH614">
            <v>0.1</v>
          </cell>
          <cell r="AI614">
            <v>0</v>
          </cell>
          <cell r="AL614" t="str">
            <v>A-</v>
          </cell>
          <cell r="AM614">
            <v>0</v>
          </cell>
          <cell r="AN614">
            <v>0</v>
          </cell>
          <cell r="AO614">
            <v>0</v>
          </cell>
          <cell r="AP614">
            <v>0</v>
          </cell>
          <cell r="AQ614">
            <v>9.0000000000000011E-2</v>
          </cell>
          <cell r="AR614">
            <v>0</v>
          </cell>
        </row>
        <row r="615">
          <cell r="B615">
            <v>17</v>
          </cell>
          <cell r="E615" t="str">
            <v xml:space="preserve">   Adjustment to Reins Dependence Factor</v>
          </cell>
          <cell r="N615">
            <v>0</v>
          </cell>
          <cell r="O615" t="str">
            <v xml:space="preserve"> </v>
          </cell>
          <cell r="AA615">
            <v>17</v>
          </cell>
          <cell r="AC615" t="str">
            <v>B++</v>
          </cell>
          <cell r="AD615">
            <v>0</v>
          </cell>
          <cell r="AE615">
            <v>0</v>
          </cell>
          <cell r="AF615">
            <v>0</v>
          </cell>
          <cell r="AG615">
            <v>0</v>
          </cell>
          <cell r="AH615">
            <v>0.15</v>
          </cell>
          <cell r="AI615">
            <v>0</v>
          </cell>
          <cell r="AL615" t="str">
            <v>B++</v>
          </cell>
          <cell r="AM615">
            <v>0</v>
          </cell>
          <cell r="AN615">
            <v>0</v>
          </cell>
          <cell r="AO615">
            <v>0</v>
          </cell>
          <cell r="AP615">
            <v>0</v>
          </cell>
          <cell r="AQ615">
            <v>0.13500000000000001</v>
          </cell>
          <cell r="AR615">
            <v>0</v>
          </cell>
        </row>
        <row r="616">
          <cell r="B616">
            <v>18</v>
          </cell>
          <cell r="D616" t="str">
            <v>Adjustment for 1% minimum dispute risk on Non Afilliated Recoverables</v>
          </cell>
          <cell r="N616">
            <v>0</v>
          </cell>
          <cell r="AA616">
            <v>18</v>
          </cell>
          <cell r="AC616" t="str">
            <v xml:space="preserve">B+ </v>
          </cell>
          <cell r="AD616">
            <v>0</v>
          </cell>
          <cell r="AE616">
            <v>0</v>
          </cell>
          <cell r="AF616">
            <v>0</v>
          </cell>
          <cell r="AG616">
            <v>0</v>
          </cell>
          <cell r="AH616">
            <v>0.2</v>
          </cell>
          <cell r="AI616">
            <v>0</v>
          </cell>
          <cell r="AL616" t="str">
            <v xml:space="preserve">B+ </v>
          </cell>
          <cell r="AM616">
            <v>0</v>
          </cell>
          <cell r="AN616">
            <v>0</v>
          </cell>
          <cell r="AO616">
            <v>0</v>
          </cell>
          <cell r="AP616">
            <v>0</v>
          </cell>
          <cell r="AQ616">
            <v>0.18000000000000002</v>
          </cell>
          <cell r="AR616">
            <v>0</v>
          </cell>
        </row>
        <row r="617">
          <cell r="B617">
            <v>19</v>
          </cell>
          <cell r="C617" t="str">
            <v>Adj. Net Reins Recoverables</v>
          </cell>
          <cell r="H617">
            <v>0</v>
          </cell>
          <cell r="I617">
            <v>0</v>
          </cell>
          <cell r="J617">
            <v>0</v>
          </cell>
          <cell r="M617">
            <v>0</v>
          </cell>
          <cell r="N617">
            <v>0</v>
          </cell>
          <cell r="O617" t="str">
            <v>= Credit Risk &amp; Dispute Risk on recoverables</v>
          </cell>
          <cell r="AA617">
            <v>19</v>
          </cell>
          <cell r="AC617" t="str">
            <v>B</v>
          </cell>
          <cell r="AD617">
            <v>0</v>
          </cell>
          <cell r="AE617">
            <v>0</v>
          </cell>
          <cell r="AF617">
            <v>0</v>
          </cell>
          <cell r="AG617">
            <v>0</v>
          </cell>
          <cell r="AH617">
            <v>0.3</v>
          </cell>
          <cell r="AI617">
            <v>0</v>
          </cell>
          <cell r="AL617" t="str">
            <v>B</v>
          </cell>
          <cell r="AM617">
            <v>0</v>
          </cell>
          <cell r="AN617">
            <v>0</v>
          </cell>
          <cell r="AO617">
            <v>0</v>
          </cell>
          <cell r="AP617">
            <v>0</v>
          </cell>
          <cell r="AQ617">
            <v>0.27</v>
          </cell>
          <cell r="AR617">
            <v>0</v>
          </cell>
        </row>
        <row r="618">
          <cell r="AA618">
            <v>20</v>
          </cell>
          <cell r="AC618" t="str">
            <v>B-</v>
          </cell>
          <cell r="AD618">
            <v>0</v>
          </cell>
          <cell r="AE618">
            <v>0</v>
          </cell>
          <cell r="AF618">
            <v>0</v>
          </cell>
          <cell r="AG618">
            <v>0</v>
          </cell>
          <cell r="AH618">
            <v>0.4</v>
          </cell>
          <cell r="AI618">
            <v>0</v>
          </cell>
          <cell r="AL618" t="str">
            <v>B-</v>
          </cell>
          <cell r="AM618">
            <v>0</v>
          </cell>
          <cell r="AN618">
            <v>0</v>
          </cell>
          <cell r="AO618">
            <v>0</v>
          </cell>
          <cell r="AP618">
            <v>0</v>
          </cell>
          <cell r="AQ618">
            <v>0.36000000000000004</v>
          </cell>
          <cell r="AR618">
            <v>0</v>
          </cell>
        </row>
        <row r="619">
          <cell r="C619" t="str">
            <v>All Other Recoverables</v>
          </cell>
          <cell r="AA619">
            <v>21</v>
          </cell>
          <cell r="AC619" t="str">
            <v>&lt;= C++</v>
          </cell>
          <cell r="AD619">
            <v>0</v>
          </cell>
          <cell r="AE619">
            <v>0</v>
          </cell>
          <cell r="AF619">
            <v>0</v>
          </cell>
          <cell r="AG619">
            <v>0</v>
          </cell>
          <cell r="AH619">
            <v>1</v>
          </cell>
          <cell r="AI619">
            <v>0</v>
          </cell>
          <cell r="AL619" t="str">
            <v>&lt;= C++</v>
          </cell>
          <cell r="AM619">
            <v>0</v>
          </cell>
          <cell r="AN619">
            <v>0</v>
          </cell>
          <cell r="AO619">
            <v>0</v>
          </cell>
          <cell r="AP619">
            <v>0</v>
          </cell>
          <cell r="AQ619">
            <v>0.9</v>
          </cell>
          <cell r="AR619">
            <v>0</v>
          </cell>
        </row>
        <row r="620">
          <cell r="B620">
            <v>20</v>
          </cell>
          <cell r="D620" t="str">
            <v>Funds Held by Reinsured Cos.</v>
          </cell>
          <cell r="H620">
            <v>0</v>
          </cell>
          <cell r="I620">
            <v>0</v>
          </cell>
          <cell r="J620">
            <v>0</v>
          </cell>
          <cell r="K620">
            <v>0.05</v>
          </cell>
          <cell r="L620">
            <v>0</v>
          </cell>
          <cell r="M620">
            <v>0.05</v>
          </cell>
          <cell r="N620">
            <v>0</v>
          </cell>
          <cell r="O620" t="str">
            <v xml:space="preserve"> </v>
          </cell>
          <cell r="AA620">
            <v>22</v>
          </cell>
          <cell r="AC620" t="str">
            <v>Non Rated</v>
          </cell>
          <cell r="AD620">
            <v>0</v>
          </cell>
          <cell r="AE620">
            <v>0</v>
          </cell>
          <cell r="AF620">
            <v>0</v>
          </cell>
          <cell r="AG620">
            <v>0</v>
          </cell>
          <cell r="AH620">
            <v>1</v>
          </cell>
          <cell r="AI620">
            <v>0</v>
          </cell>
          <cell r="AL620" t="str">
            <v>Non Rated</v>
          </cell>
          <cell r="AM620">
            <v>0</v>
          </cell>
          <cell r="AN620">
            <v>0</v>
          </cell>
          <cell r="AO620">
            <v>0</v>
          </cell>
          <cell r="AP620">
            <v>0</v>
          </cell>
          <cell r="AQ620">
            <v>0.9</v>
          </cell>
          <cell r="AR620">
            <v>0</v>
          </cell>
        </row>
        <row r="621">
          <cell r="B621">
            <v>21</v>
          </cell>
          <cell r="D621" t="str">
            <v>Bills Recoverable</v>
          </cell>
          <cell r="H621">
            <v>0</v>
          </cell>
          <cell r="I621">
            <v>0</v>
          </cell>
          <cell r="J621">
            <v>0</v>
          </cell>
          <cell r="K621">
            <v>0.05</v>
          </cell>
          <cell r="L621">
            <v>0</v>
          </cell>
          <cell r="M621">
            <v>0.05</v>
          </cell>
          <cell r="N621">
            <v>0</v>
          </cell>
          <cell r="O621" t="str">
            <v xml:space="preserve"> </v>
          </cell>
          <cell r="AA621">
            <v>23</v>
          </cell>
          <cell r="AB621" t="str">
            <v>No Breakout Available</v>
          </cell>
          <cell r="AD621">
            <v>0</v>
          </cell>
          <cell r="AE621">
            <v>0</v>
          </cell>
          <cell r="AF621">
            <v>0</v>
          </cell>
          <cell r="AG621">
            <v>0</v>
          </cell>
          <cell r="AH621">
            <v>0.1</v>
          </cell>
          <cell r="AI621">
            <v>0</v>
          </cell>
          <cell r="AK621" t="str">
            <v>No Breakout Available</v>
          </cell>
          <cell r="AM621">
            <v>0</v>
          </cell>
          <cell r="AN621">
            <v>0</v>
          </cell>
          <cell r="AO621">
            <v>0</v>
          </cell>
          <cell r="AP621">
            <v>0</v>
          </cell>
          <cell r="AQ621">
            <v>9.0000000000000011E-2</v>
          </cell>
          <cell r="AR621">
            <v>0</v>
          </cell>
        </row>
        <row r="622">
          <cell r="B622">
            <v>22</v>
          </cell>
          <cell r="D622" t="str">
            <v>Income Tax Recoverables</v>
          </cell>
          <cell r="H622">
            <v>0</v>
          </cell>
          <cell r="I622">
            <v>0</v>
          </cell>
          <cell r="J622">
            <v>0</v>
          </cell>
          <cell r="K622">
            <v>0.05</v>
          </cell>
          <cell r="L622">
            <v>0</v>
          </cell>
          <cell r="M622">
            <v>0.05</v>
          </cell>
          <cell r="N622">
            <v>0</v>
          </cell>
          <cell r="O622" t="str">
            <v xml:space="preserve"> </v>
          </cell>
          <cell r="AA622">
            <v>24</v>
          </cell>
          <cell r="AC622" t="str">
            <v>Total</v>
          </cell>
          <cell r="AD622">
            <v>0</v>
          </cell>
          <cell r="AE622">
            <v>0</v>
          </cell>
          <cell r="AF622">
            <v>0</v>
          </cell>
          <cell r="AG622">
            <v>0</v>
          </cell>
          <cell r="AH622">
            <v>0</v>
          </cell>
          <cell r="AI622">
            <v>0</v>
          </cell>
          <cell r="AL622" t="str">
            <v>Total</v>
          </cell>
          <cell r="AM622">
            <v>0</v>
          </cell>
          <cell r="AN622">
            <v>0</v>
          </cell>
          <cell r="AO622">
            <v>0</v>
          </cell>
          <cell r="AP622">
            <v>0</v>
          </cell>
          <cell r="AQ622">
            <v>0</v>
          </cell>
          <cell r="AR622">
            <v>0</v>
          </cell>
        </row>
        <row r="623">
          <cell r="B623">
            <v>23</v>
          </cell>
          <cell r="D623" t="str">
            <v>Accrued Investment Income</v>
          </cell>
          <cell r="H623">
            <v>0</v>
          </cell>
          <cell r="I623">
            <v>0</v>
          </cell>
          <cell r="J623">
            <v>0</v>
          </cell>
          <cell r="K623">
            <v>2.5000000000000001E-2</v>
          </cell>
          <cell r="L623">
            <v>0</v>
          </cell>
          <cell r="M623">
            <v>2.5000000000000001E-2</v>
          </cell>
          <cell r="N623">
            <v>0</v>
          </cell>
          <cell r="O623" t="str">
            <v xml:space="preserve"> </v>
          </cell>
        </row>
        <row r="624">
          <cell r="B624">
            <v>24</v>
          </cell>
          <cell r="D624" t="str">
            <v>Receivable from Affiliates</v>
          </cell>
          <cell r="H624">
            <v>0</v>
          </cell>
          <cell r="I624">
            <v>0</v>
          </cell>
          <cell r="J624">
            <v>0</v>
          </cell>
          <cell r="K624">
            <v>0.05</v>
          </cell>
          <cell r="L624">
            <v>0</v>
          </cell>
          <cell r="M624">
            <v>0.05</v>
          </cell>
          <cell r="N624">
            <v>0</v>
          </cell>
          <cell r="O624" t="str">
            <v xml:space="preserve"> </v>
          </cell>
        </row>
        <row r="625">
          <cell r="B625">
            <v>25</v>
          </cell>
          <cell r="D625" t="str">
            <v>Equity in Pools/Assoc.</v>
          </cell>
          <cell r="H625">
            <v>0</v>
          </cell>
          <cell r="I625">
            <v>0</v>
          </cell>
          <cell r="J625">
            <v>0</v>
          </cell>
          <cell r="K625">
            <v>0.05</v>
          </cell>
          <cell r="L625">
            <v>0</v>
          </cell>
          <cell r="M625">
            <v>0.05</v>
          </cell>
          <cell r="N625">
            <v>0</v>
          </cell>
          <cell r="O625" t="str">
            <v xml:space="preserve"> </v>
          </cell>
          <cell r="AC625" t="str">
            <v>Pools &amp; Associations by rating</v>
          </cell>
          <cell r="AL625" t="str">
            <v>Recoverables held internally; by rating of the ins. co. whose funds are being held</v>
          </cell>
        </row>
        <row r="626">
          <cell r="B626">
            <v>26</v>
          </cell>
          <cell r="D626" t="str">
            <v>Uninsured A &amp; H Plans</v>
          </cell>
          <cell r="H626">
            <v>0</v>
          </cell>
          <cell r="I626">
            <v>0</v>
          </cell>
          <cell r="J626">
            <v>0</v>
          </cell>
          <cell r="K626">
            <v>0.05</v>
          </cell>
          <cell r="L626">
            <v>0</v>
          </cell>
          <cell r="M626">
            <v>0.05</v>
          </cell>
          <cell r="N626">
            <v>0</v>
          </cell>
          <cell r="O626" t="str">
            <v xml:space="preserve"> </v>
          </cell>
          <cell r="AC626">
            <v>40908</v>
          </cell>
          <cell r="AL626">
            <v>40908</v>
          </cell>
        </row>
        <row r="627">
          <cell r="B627">
            <v>27</v>
          </cell>
          <cell r="D627" t="str">
            <v>Others</v>
          </cell>
          <cell r="H627">
            <v>0</v>
          </cell>
          <cell r="I627">
            <v>0</v>
          </cell>
          <cell r="J627">
            <v>0</v>
          </cell>
          <cell r="K627">
            <v>0.05</v>
          </cell>
          <cell r="L627">
            <v>0</v>
          </cell>
          <cell r="M627">
            <v>0.05</v>
          </cell>
          <cell r="N627">
            <v>0</v>
          </cell>
          <cell r="O627" t="str">
            <v xml:space="preserve"> </v>
          </cell>
          <cell r="AC627" t="str">
            <v>Rating</v>
          </cell>
          <cell r="AD627" t="str">
            <v>Baseline</v>
          </cell>
          <cell r="AE627" t="str">
            <v>Stress Test Ceded Recovs</v>
          </cell>
          <cell r="AF627" t="str">
            <v>Adjustment</v>
          </cell>
          <cell r="AG627" t="str">
            <v>Total</v>
          </cell>
          <cell r="AH627" t="str">
            <v>ARF</v>
          </cell>
          <cell r="AI627" t="str">
            <v>ARC</v>
          </cell>
          <cell r="AL627" t="str">
            <v>Rating</v>
          </cell>
          <cell r="AM627" t="str">
            <v>Baseline</v>
          </cell>
          <cell r="AN627" t="str">
            <v>Stress Test Ceded Recovs</v>
          </cell>
          <cell r="AO627" t="str">
            <v>Adjustment</v>
          </cell>
          <cell r="AP627" t="str">
            <v>Total</v>
          </cell>
          <cell r="AQ627" t="str">
            <v>ARF</v>
          </cell>
          <cell r="AR627" t="str">
            <v>ARC</v>
          </cell>
        </row>
        <row r="628">
          <cell r="B628">
            <v>28</v>
          </cell>
          <cell r="E628" t="str">
            <v>Other Receivables</v>
          </cell>
          <cell r="H628">
            <v>0</v>
          </cell>
          <cell r="I628">
            <v>0</v>
          </cell>
          <cell r="J628">
            <v>0</v>
          </cell>
          <cell r="K628">
            <v>0</v>
          </cell>
          <cell r="L628">
            <v>0</v>
          </cell>
          <cell r="M628">
            <v>0</v>
          </cell>
          <cell r="N628">
            <v>0</v>
          </cell>
          <cell r="AA628">
            <v>25</v>
          </cell>
          <cell r="AC628" t="str">
            <v>A++</v>
          </cell>
          <cell r="AD628">
            <v>0</v>
          </cell>
          <cell r="AE628">
            <v>0</v>
          </cell>
          <cell r="AF628">
            <v>0</v>
          </cell>
          <cell r="AG628">
            <v>0</v>
          </cell>
          <cell r="AH628">
            <v>0.02</v>
          </cell>
          <cell r="AI628">
            <v>0</v>
          </cell>
          <cell r="AL628" t="str">
            <v>A++</v>
          </cell>
          <cell r="AM628">
            <v>0</v>
          </cell>
          <cell r="AN628">
            <v>0</v>
          </cell>
          <cell r="AO628">
            <v>0</v>
          </cell>
          <cell r="AP628">
            <v>0</v>
          </cell>
          <cell r="AQ628">
            <v>0.02</v>
          </cell>
          <cell r="AR628">
            <v>0</v>
          </cell>
        </row>
        <row r="629">
          <cell r="J629" t="str">
            <v xml:space="preserve"> </v>
          </cell>
          <cell r="AA629">
            <v>26</v>
          </cell>
          <cell r="AC629" t="str">
            <v xml:space="preserve">A+ </v>
          </cell>
          <cell r="AD629">
            <v>0</v>
          </cell>
          <cell r="AE629">
            <v>0</v>
          </cell>
          <cell r="AF629">
            <v>0</v>
          </cell>
          <cell r="AG629">
            <v>0</v>
          </cell>
          <cell r="AH629">
            <v>0.04</v>
          </cell>
          <cell r="AI629">
            <v>0</v>
          </cell>
          <cell r="AL629" t="str">
            <v xml:space="preserve">A+ </v>
          </cell>
          <cell r="AM629">
            <v>0</v>
          </cell>
          <cell r="AN629">
            <v>0</v>
          </cell>
          <cell r="AO629">
            <v>0</v>
          </cell>
          <cell r="AP629">
            <v>0</v>
          </cell>
          <cell r="AQ629">
            <v>0.04</v>
          </cell>
          <cell r="AR629">
            <v>0</v>
          </cell>
        </row>
        <row r="630">
          <cell r="B630">
            <v>29</v>
          </cell>
          <cell r="C630" t="str">
            <v>Company Totals (Credit Risk)</v>
          </cell>
          <cell r="H630">
            <v>0</v>
          </cell>
          <cell r="I630">
            <v>0</v>
          </cell>
          <cell r="J630">
            <v>0</v>
          </cell>
          <cell r="K630">
            <v>0</v>
          </cell>
          <cell r="N630">
            <v>0</v>
          </cell>
          <cell r="O630" t="str">
            <v xml:space="preserve"> =(B4)</v>
          </cell>
          <cell r="AA630">
            <v>27</v>
          </cell>
          <cell r="AC630" t="str">
            <v>A</v>
          </cell>
          <cell r="AD630">
            <v>0</v>
          </cell>
          <cell r="AE630">
            <v>0</v>
          </cell>
          <cell r="AF630">
            <v>0</v>
          </cell>
          <cell r="AG630">
            <v>0</v>
          </cell>
          <cell r="AH630">
            <v>0.06</v>
          </cell>
          <cell r="AI630">
            <v>0</v>
          </cell>
          <cell r="AL630" t="str">
            <v>A</v>
          </cell>
          <cell r="AM630">
            <v>0</v>
          </cell>
          <cell r="AN630">
            <v>0</v>
          </cell>
          <cell r="AO630">
            <v>0</v>
          </cell>
          <cell r="AP630">
            <v>0</v>
          </cell>
          <cell r="AQ630">
            <v>0.06</v>
          </cell>
          <cell r="AR630">
            <v>0</v>
          </cell>
        </row>
        <row r="631">
          <cell r="B631">
            <v>30</v>
          </cell>
          <cell r="C631" t="str">
            <v>Company Totals (Investment Risk)</v>
          </cell>
          <cell r="J631">
            <v>0</v>
          </cell>
          <cell r="K631">
            <v>0</v>
          </cell>
          <cell r="N631">
            <v>0</v>
          </cell>
          <cell r="AA631">
            <v>28</v>
          </cell>
          <cell r="AC631" t="str">
            <v>A-</v>
          </cell>
          <cell r="AD631">
            <v>0</v>
          </cell>
          <cell r="AE631">
            <v>0</v>
          </cell>
          <cell r="AF631">
            <v>0</v>
          </cell>
          <cell r="AG631">
            <v>0</v>
          </cell>
          <cell r="AH631">
            <v>0.1</v>
          </cell>
          <cell r="AI631">
            <v>0</v>
          </cell>
          <cell r="AL631" t="str">
            <v>A-</v>
          </cell>
          <cell r="AM631">
            <v>0</v>
          </cell>
          <cell r="AN631">
            <v>0</v>
          </cell>
          <cell r="AO631">
            <v>0</v>
          </cell>
          <cell r="AP631">
            <v>0</v>
          </cell>
          <cell r="AQ631">
            <v>0.1</v>
          </cell>
          <cell r="AR631">
            <v>0</v>
          </cell>
        </row>
        <row r="632">
          <cell r="B632">
            <v>31</v>
          </cell>
          <cell r="C632" t="str">
            <v>Company Totals (Asset Risk)</v>
          </cell>
          <cell r="J632">
            <v>0</v>
          </cell>
          <cell r="K632">
            <v>0</v>
          </cell>
          <cell r="N632">
            <v>0</v>
          </cell>
          <cell r="AA632">
            <v>29</v>
          </cell>
          <cell r="AC632" t="str">
            <v>B++</v>
          </cell>
          <cell r="AD632">
            <v>0</v>
          </cell>
          <cell r="AE632">
            <v>0</v>
          </cell>
          <cell r="AF632">
            <v>0</v>
          </cell>
          <cell r="AG632">
            <v>0</v>
          </cell>
          <cell r="AH632">
            <v>0.15</v>
          </cell>
          <cell r="AI632">
            <v>0</v>
          </cell>
          <cell r="AL632" t="str">
            <v>B++</v>
          </cell>
          <cell r="AM632">
            <v>0</v>
          </cell>
          <cell r="AN632">
            <v>0</v>
          </cell>
          <cell r="AO632">
            <v>0</v>
          </cell>
          <cell r="AP632">
            <v>0</v>
          </cell>
          <cell r="AQ632">
            <v>0.15</v>
          </cell>
          <cell r="AR632">
            <v>0</v>
          </cell>
        </row>
        <row r="633">
          <cell r="C633" t="str">
            <v>Notes:</v>
          </cell>
          <cell r="AA633">
            <v>30</v>
          </cell>
          <cell r="AC633" t="str">
            <v xml:space="preserve">B+ </v>
          </cell>
          <cell r="AD633">
            <v>0</v>
          </cell>
          <cell r="AE633">
            <v>0</v>
          </cell>
          <cell r="AF633">
            <v>0</v>
          </cell>
          <cell r="AG633">
            <v>0</v>
          </cell>
          <cell r="AH633">
            <v>0.2</v>
          </cell>
          <cell r="AI633">
            <v>0</v>
          </cell>
          <cell r="AL633" t="str">
            <v xml:space="preserve">B+ </v>
          </cell>
          <cell r="AM633">
            <v>0</v>
          </cell>
          <cell r="AN633">
            <v>0</v>
          </cell>
          <cell r="AO633">
            <v>0</v>
          </cell>
          <cell r="AP633">
            <v>0</v>
          </cell>
          <cell r="AQ633">
            <v>0.2</v>
          </cell>
          <cell r="AR633">
            <v>0</v>
          </cell>
        </row>
        <row r="634">
          <cell r="C634" t="str">
            <v>(A) - Includes ceded paid, unpaid, IBNR, and unearned premium recoverables.</v>
          </cell>
          <cell r="AA634">
            <v>31</v>
          </cell>
          <cell r="AC634" t="str">
            <v>B</v>
          </cell>
          <cell r="AD634">
            <v>0</v>
          </cell>
          <cell r="AE634">
            <v>0</v>
          </cell>
          <cell r="AF634">
            <v>0</v>
          </cell>
          <cell r="AG634">
            <v>0</v>
          </cell>
          <cell r="AH634">
            <v>0.3</v>
          </cell>
          <cell r="AI634">
            <v>0</v>
          </cell>
          <cell r="AL634" t="str">
            <v>B</v>
          </cell>
          <cell r="AM634">
            <v>0</v>
          </cell>
          <cell r="AN634">
            <v>0</v>
          </cell>
          <cell r="AO634">
            <v>0</v>
          </cell>
          <cell r="AP634">
            <v>0</v>
          </cell>
          <cell r="AQ634">
            <v>0.3</v>
          </cell>
          <cell r="AR634">
            <v>0</v>
          </cell>
        </row>
        <row r="635">
          <cell r="C635" t="str">
            <v>(B) - Excessive reinsurance dependence:</v>
          </cell>
          <cell r="AA635">
            <v>32</v>
          </cell>
          <cell r="AC635" t="str">
            <v>B-</v>
          </cell>
          <cell r="AD635">
            <v>0</v>
          </cell>
          <cell r="AE635">
            <v>0</v>
          </cell>
          <cell r="AF635">
            <v>0</v>
          </cell>
          <cell r="AG635">
            <v>0</v>
          </cell>
          <cell r="AH635">
            <v>0.4</v>
          </cell>
          <cell r="AI635">
            <v>0</v>
          </cell>
          <cell r="AL635" t="str">
            <v>B-</v>
          </cell>
          <cell r="AM635">
            <v>0</v>
          </cell>
          <cell r="AN635">
            <v>0</v>
          </cell>
          <cell r="AO635">
            <v>0</v>
          </cell>
          <cell r="AP635">
            <v>0</v>
          </cell>
          <cell r="AQ635">
            <v>0.4</v>
          </cell>
          <cell r="AR635">
            <v>0</v>
          </cell>
        </row>
        <row r="636">
          <cell r="C636" t="str">
            <v xml:space="preserve">[C] -  To be used for non-consolidated statements or consolidated statements reporting domestic companies(affiliates), not included in the consolidated statement. </v>
          </cell>
          <cell r="AA636">
            <v>33</v>
          </cell>
          <cell r="AC636" t="str">
            <v>&lt;= C++</v>
          </cell>
          <cell r="AD636">
            <v>0</v>
          </cell>
          <cell r="AE636">
            <v>0</v>
          </cell>
          <cell r="AF636">
            <v>0</v>
          </cell>
          <cell r="AG636">
            <v>0</v>
          </cell>
          <cell r="AH636">
            <v>1</v>
          </cell>
          <cell r="AI636">
            <v>0</v>
          </cell>
          <cell r="AL636" t="str">
            <v>&lt;= C++</v>
          </cell>
          <cell r="AM636">
            <v>0</v>
          </cell>
          <cell r="AN636">
            <v>0</v>
          </cell>
          <cell r="AO636">
            <v>0</v>
          </cell>
          <cell r="AP636">
            <v>0</v>
          </cell>
          <cell r="AQ636">
            <v>1</v>
          </cell>
          <cell r="AR636">
            <v>0</v>
          </cell>
        </row>
        <row r="637">
          <cell r="J637" t="str">
            <v>Non-Aff. Reins</v>
          </cell>
          <cell r="AA637">
            <v>34</v>
          </cell>
          <cell r="AC637" t="str">
            <v>Non Rated</v>
          </cell>
          <cell r="AD637">
            <v>0</v>
          </cell>
          <cell r="AE637">
            <v>0</v>
          </cell>
          <cell r="AF637">
            <v>0</v>
          </cell>
          <cell r="AG637">
            <v>0</v>
          </cell>
          <cell r="AH637">
            <v>1</v>
          </cell>
          <cell r="AI637">
            <v>0</v>
          </cell>
          <cell r="AL637" t="str">
            <v>Non Rated</v>
          </cell>
          <cell r="AM637">
            <v>0</v>
          </cell>
          <cell r="AN637">
            <v>0</v>
          </cell>
          <cell r="AO637">
            <v>0</v>
          </cell>
          <cell r="AP637">
            <v>0</v>
          </cell>
          <cell r="AQ637">
            <v>1</v>
          </cell>
          <cell r="AR637">
            <v>0</v>
          </cell>
        </row>
        <row r="638">
          <cell r="J638" t="str">
            <v>Recov./PHS</v>
          </cell>
          <cell r="AA638">
            <v>35</v>
          </cell>
          <cell r="AB638" t="str">
            <v>No Breakout Available</v>
          </cell>
          <cell r="AD638">
            <v>0</v>
          </cell>
          <cell r="AE638">
            <v>0</v>
          </cell>
          <cell r="AF638">
            <v>0</v>
          </cell>
          <cell r="AG638">
            <v>0</v>
          </cell>
          <cell r="AH638">
            <v>0.1</v>
          </cell>
          <cell r="AI638">
            <v>0</v>
          </cell>
          <cell r="AK638" t="str">
            <v>No Breakout Available</v>
          </cell>
          <cell r="AM638">
            <v>0</v>
          </cell>
          <cell r="AN638">
            <v>0</v>
          </cell>
          <cell r="AO638">
            <v>0</v>
          </cell>
          <cell r="AP638">
            <v>0</v>
          </cell>
          <cell r="AQ638">
            <v>0.1</v>
          </cell>
          <cell r="AR638">
            <v>0</v>
          </cell>
        </row>
        <row r="639">
          <cell r="B639">
            <v>32</v>
          </cell>
          <cell r="I639" t="str">
            <v>Company</v>
          </cell>
          <cell r="J639">
            <v>0</v>
          </cell>
          <cell r="AA639">
            <v>36</v>
          </cell>
          <cell r="AC639" t="str">
            <v>Total</v>
          </cell>
          <cell r="AD639">
            <v>0</v>
          </cell>
          <cell r="AE639">
            <v>0</v>
          </cell>
          <cell r="AF639">
            <v>0</v>
          </cell>
          <cell r="AG639">
            <v>0</v>
          </cell>
          <cell r="AH639">
            <v>0</v>
          </cell>
          <cell r="AI639">
            <v>0</v>
          </cell>
          <cell r="AL639" t="str">
            <v>Total</v>
          </cell>
          <cell r="AM639">
            <v>0</v>
          </cell>
          <cell r="AN639">
            <v>0</v>
          </cell>
          <cell r="AO639">
            <v>0</v>
          </cell>
          <cell r="AP639">
            <v>0</v>
          </cell>
          <cell r="AQ639">
            <v>0</v>
          </cell>
          <cell r="AR639">
            <v>0</v>
          </cell>
        </row>
        <row r="640">
          <cell r="B640">
            <v>33</v>
          </cell>
          <cell r="I640" t="str">
            <v>Industry</v>
          </cell>
          <cell r="J640">
            <v>0</v>
          </cell>
        </row>
        <row r="641">
          <cell r="B641">
            <v>34</v>
          </cell>
          <cell r="I641" t="str">
            <v>Excess</v>
          </cell>
          <cell r="J641">
            <v>0</v>
          </cell>
          <cell r="AA641">
            <v>37</v>
          </cell>
          <cell r="AE641" t="str">
            <v>Percentage of recoverables ceded under stress test:</v>
          </cell>
          <cell r="AF641">
            <v>0.4</v>
          </cell>
        </row>
        <row r="642">
          <cell r="B642">
            <v>35</v>
          </cell>
          <cell r="H642" t="str">
            <v>Total Ceded Leverage Ratio</v>
          </cell>
          <cell r="J642">
            <v>0</v>
          </cell>
          <cell r="AA642">
            <v>38</v>
          </cell>
          <cell r="AE642" t="str">
            <v>Amount of recovs ceded under stress test:</v>
          </cell>
          <cell r="AF642">
            <v>0</v>
          </cell>
          <cell r="AG642" t="str">
            <v>analysis type = standard</v>
          </cell>
        </row>
        <row r="647">
          <cell r="B647" t="str">
            <v>Company Name:</v>
          </cell>
          <cell r="F647" t="str">
            <v>XYZ Sample</v>
          </cell>
          <cell r="J647" t="str">
            <v>Currency:</v>
          </cell>
          <cell r="K647" t="str">
            <v>US Dollars</v>
          </cell>
          <cell r="P647" t="str">
            <v>Page 36</v>
          </cell>
        </row>
        <row r="648">
          <cell r="B648" t="str">
            <v>AMB Number:</v>
          </cell>
          <cell r="F648" t="str">
            <v>99999</v>
          </cell>
          <cell r="J648" t="str">
            <v>Denomination:</v>
          </cell>
          <cell r="K648" t="str">
            <v>(000)s</v>
          </cell>
        </row>
        <row r="649">
          <cell r="B649" t="str">
            <v>Analyst:</v>
          </cell>
          <cell r="F649" t="str">
            <v xml:space="preserve"> </v>
          </cell>
        </row>
        <row r="650">
          <cell r="B650" t="str">
            <v>analysis type = standard</v>
          </cell>
          <cell r="K650" t="str">
            <v>CREDIT RISK</v>
          </cell>
          <cell r="AC650" t="str">
            <v>Reinsurance Recoverables</v>
          </cell>
          <cell r="AL650" t="str">
            <v>Reinsurance Recoverables</v>
          </cell>
          <cell r="AR650" t="str">
            <v>Page 36 Breakout</v>
          </cell>
        </row>
        <row r="651">
          <cell r="H651">
            <v>41274</v>
          </cell>
          <cell r="AC651" t="str">
            <v>Foreign affiliates by rating</v>
          </cell>
          <cell r="AG651" t="str">
            <v>US Dollars</v>
          </cell>
          <cell r="AL651" t="str">
            <v>All Other Insurers by rating</v>
          </cell>
          <cell r="AP651" t="str">
            <v>US Dollars</v>
          </cell>
        </row>
        <row r="652">
          <cell r="K652" t="str">
            <v>Baseline</v>
          </cell>
          <cell r="L652" t="str">
            <v>Adjustment</v>
          </cell>
          <cell r="M652" t="str">
            <v>Total</v>
          </cell>
          <cell r="AC652">
            <v>41274</v>
          </cell>
          <cell r="AL652">
            <v>41274</v>
          </cell>
        </row>
        <row r="653">
          <cell r="C653" t="str">
            <v>Agents' Balances</v>
          </cell>
          <cell r="H653" t="str">
            <v>Baseline</v>
          </cell>
          <cell r="I653" t="str">
            <v>Adjustments</v>
          </cell>
          <cell r="J653" t="str">
            <v>Total</v>
          </cell>
          <cell r="K653" t="str">
            <v>Asset Risk Factor (%)</v>
          </cell>
          <cell r="L653" t="str">
            <v>to Asset Risk Factor (%)</v>
          </cell>
          <cell r="M653" t="str">
            <v>Asset Risk Factor</v>
          </cell>
          <cell r="N653" t="str">
            <v>Adjusted Required Capital</v>
          </cell>
          <cell r="O653" t="str">
            <v>Explanation of Adjustments</v>
          </cell>
          <cell r="AC653" t="str">
            <v>Rating</v>
          </cell>
          <cell r="AD653" t="str">
            <v>Baseline</v>
          </cell>
          <cell r="AE653" t="str">
            <v>Stress Test Ceded Recovs</v>
          </cell>
          <cell r="AF653" t="str">
            <v>Adjustment</v>
          </cell>
          <cell r="AG653" t="str">
            <v>Total</v>
          </cell>
          <cell r="AH653" t="str">
            <v>Asset Risk Factor</v>
          </cell>
          <cell r="AI653" t="str">
            <v>Adjusted Required Capital</v>
          </cell>
          <cell r="AL653" t="str">
            <v>Rating</v>
          </cell>
          <cell r="AM653" t="str">
            <v>Baseline</v>
          </cell>
          <cell r="AN653" t="str">
            <v>Stress Test Ceded Recovs</v>
          </cell>
          <cell r="AO653" t="str">
            <v>Adjustment</v>
          </cell>
          <cell r="AP653" t="str">
            <v>Total</v>
          </cell>
          <cell r="AQ653" t="str">
            <v>Asset Risk Factor</v>
          </cell>
          <cell r="AR653" t="str">
            <v>Adjusted Required Capital</v>
          </cell>
        </row>
        <row r="654">
          <cell r="B654">
            <v>1</v>
          </cell>
          <cell r="D654" t="str">
            <v>In Course of Collection</v>
          </cell>
          <cell r="H654">
            <v>0</v>
          </cell>
          <cell r="I654">
            <v>0</v>
          </cell>
          <cell r="J654">
            <v>0</v>
          </cell>
          <cell r="K654">
            <v>0.05</v>
          </cell>
          <cell r="L654">
            <v>0</v>
          </cell>
          <cell r="M654">
            <v>0.05</v>
          </cell>
          <cell r="N654">
            <v>0</v>
          </cell>
          <cell r="O654" t="str">
            <v xml:space="preserve"> </v>
          </cell>
          <cell r="AA654">
            <v>1</v>
          </cell>
          <cell r="AC654" t="str">
            <v>A++</v>
          </cell>
          <cell r="AD654">
            <v>0</v>
          </cell>
          <cell r="AE654">
            <v>0</v>
          </cell>
          <cell r="AF654">
            <v>0</v>
          </cell>
          <cell r="AG654">
            <v>0</v>
          </cell>
          <cell r="AH654">
            <v>0.02</v>
          </cell>
          <cell r="AI654">
            <v>0</v>
          </cell>
          <cell r="AL654" t="str">
            <v>A++</v>
          </cell>
          <cell r="AM654">
            <v>0</v>
          </cell>
          <cell r="AN654">
            <v>0</v>
          </cell>
          <cell r="AO654">
            <v>0</v>
          </cell>
          <cell r="AP654">
            <v>0</v>
          </cell>
          <cell r="AQ654">
            <v>0.02</v>
          </cell>
          <cell r="AR654">
            <v>0</v>
          </cell>
        </row>
        <row r="655">
          <cell r="B655">
            <v>2</v>
          </cell>
          <cell r="E655" t="str">
            <v>Ceded Balances Payable</v>
          </cell>
          <cell r="H655">
            <v>0</v>
          </cell>
          <cell r="I655">
            <v>0</v>
          </cell>
          <cell r="J655">
            <v>0</v>
          </cell>
          <cell r="K655">
            <v>0.05</v>
          </cell>
          <cell r="L655">
            <v>0</v>
          </cell>
          <cell r="M655">
            <v>0.05</v>
          </cell>
          <cell r="N655">
            <v>0</v>
          </cell>
          <cell r="O655" t="str">
            <v xml:space="preserve"> </v>
          </cell>
          <cell r="AA655">
            <v>2</v>
          </cell>
          <cell r="AC655" t="str">
            <v xml:space="preserve">A+ </v>
          </cell>
          <cell r="AD655">
            <v>0</v>
          </cell>
          <cell r="AE655">
            <v>0</v>
          </cell>
          <cell r="AF655">
            <v>0</v>
          </cell>
          <cell r="AG655">
            <v>0</v>
          </cell>
          <cell r="AH655">
            <v>0.04</v>
          </cell>
          <cell r="AI655">
            <v>0</v>
          </cell>
          <cell r="AL655" t="str">
            <v xml:space="preserve">A+ </v>
          </cell>
          <cell r="AM655">
            <v>0</v>
          </cell>
          <cell r="AN655">
            <v>0</v>
          </cell>
          <cell r="AO655">
            <v>0</v>
          </cell>
          <cell r="AP655">
            <v>0</v>
          </cell>
          <cell r="AQ655">
            <v>0.04</v>
          </cell>
          <cell r="AR655">
            <v>0</v>
          </cell>
        </row>
        <row r="656">
          <cell r="B656">
            <v>3</v>
          </cell>
          <cell r="D656" t="str">
            <v>Deferred - Not Yet Due</v>
          </cell>
          <cell r="H656">
            <v>0</v>
          </cell>
          <cell r="I656">
            <v>0</v>
          </cell>
          <cell r="J656">
            <v>0</v>
          </cell>
          <cell r="K656">
            <v>0.05</v>
          </cell>
          <cell r="L656">
            <v>0</v>
          </cell>
          <cell r="M656">
            <v>0.05</v>
          </cell>
          <cell r="N656">
            <v>0</v>
          </cell>
          <cell r="O656" t="str">
            <v xml:space="preserve"> </v>
          </cell>
          <cell r="AA656">
            <v>3</v>
          </cell>
          <cell r="AC656" t="str">
            <v>A</v>
          </cell>
          <cell r="AD656">
            <v>0</v>
          </cell>
          <cell r="AE656">
            <v>0</v>
          </cell>
          <cell r="AF656">
            <v>0</v>
          </cell>
          <cell r="AG656">
            <v>0</v>
          </cell>
          <cell r="AH656">
            <v>0.06</v>
          </cell>
          <cell r="AI656">
            <v>0</v>
          </cell>
          <cell r="AL656" t="str">
            <v>A</v>
          </cell>
          <cell r="AM656">
            <v>0</v>
          </cell>
          <cell r="AN656">
            <v>0</v>
          </cell>
          <cell r="AO656">
            <v>0</v>
          </cell>
          <cell r="AP656">
            <v>0</v>
          </cell>
          <cell r="AQ656">
            <v>0.06</v>
          </cell>
          <cell r="AR656">
            <v>0</v>
          </cell>
        </row>
        <row r="657">
          <cell r="B657">
            <v>4</v>
          </cell>
          <cell r="E657" t="str">
            <v>Ceded Balances Payable</v>
          </cell>
          <cell r="H657">
            <v>0</v>
          </cell>
          <cell r="I657">
            <v>0</v>
          </cell>
          <cell r="J657">
            <v>0</v>
          </cell>
          <cell r="K657">
            <v>0.05</v>
          </cell>
          <cell r="L657">
            <v>0</v>
          </cell>
          <cell r="M657">
            <v>0.05</v>
          </cell>
          <cell r="N657">
            <v>0</v>
          </cell>
          <cell r="O657" t="str">
            <v xml:space="preserve"> </v>
          </cell>
          <cell r="AA657">
            <v>4</v>
          </cell>
          <cell r="AC657" t="str">
            <v>A-</v>
          </cell>
          <cell r="AD657">
            <v>0</v>
          </cell>
          <cell r="AE657">
            <v>0</v>
          </cell>
          <cell r="AF657">
            <v>0</v>
          </cell>
          <cell r="AG657">
            <v>0</v>
          </cell>
          <cell r="AH657">
            <v>0.1</v>
          </cell>
          <cell r="AI657">
            <v>0</v>
          </cell>
          <cell r="AL657" t="str">
            <v>A-</v>
          </cell>
          <cell r="AM657">
            <v>0</v>
          </cell>
          <cell r="AN657">
            <v>0</v>
          </cell>
          <cell r="AO657">
            <v>0</v>
          </cell>
          <cell r="AP657">
            <v>0</v>
          </cell>
          <cell r="AQ657">
            <v>0.1</v>
          </cell>
          <cell r="AR657">
            <v>0</v>
          </cell>
        </row>
        <row r="658">
          <cell r="B658">
            <v>5</v>
          </cell>
          <cell r="D658" t="str">
            <v>Accrued Retros</v>
          </cell>
          <cell r="H658">
            <v>0</v>
          </cell>
          <cell r="I658">
            <v>0</v>
          </cell>
          <cell r="J658">
            <v>0</v>
          </cell>
          <cell r="K658">
            <v>0.1</v>
          </cell>
          <cell r="L658">
            <v>0</v>
          </cell>
          <cell r="M658">
            <v>0.1</v>
          </cell>
          <cell r="N658">
            <v>0</v>
          </cell>
          <cell r="O658" t="str">
            <v xml:space="preserve"> </v>
          </cell>
          <cell r="AA658">
            <v>5</v>
          </cell>
          <cell r="AC658" t="str">
            <v>B++</v>
          </cell>
          <cell r="AD658">
            <v>0</v>
          </cell>
          <cell r="AE658">
            <v>0</v>
          </cell>
          <cell r="AF658">
            <v>0</v>
          </cell>
          <cell r="AG658">
            <v>0</v>
          </cell>
          <cell r="AH658">
            <v>0.15</v>
          </cell>
          <cell r="AI658">
            <v>0</v>
          </cell>
          <cell r="AL658" t="str">
            <v>B++</v>
          </cell>
          <cell r="AM658">
            <v>0</v>
          </cell>
          <cell r="AN658">
            <v>0</v>
          </cell>
          <cell r="AO658">
            <v>0</v>
          </cell>
          <cell r="AP658">
            <v>0</v>
          </cell>
          <cell r="AQ658">
            <v>0.15</v>
          </cell>
          <cell r="AR658">
            <v>0</v>
          </cell>
        </row>
        <row r="659">
          <cell r="B659">
            <v>6</v>
          </cell>
          <cell r="E659" t="str">
            <v>Collateralized Balances</v>
          </cell>
          <cell r="H659">
            <v>0</v>
          </cell>
          <cell r="I659">
            <v>0</v>
          </cell>
          <cell r="J659">
            <v>0</v>
          </cell>
          <cell r="K659">
            <v>0.1</v>
          </cell>
          <cell r="L659">
            <v>0</v>
          </cell>
          <cell r="M659">
            <v>0.1</v>
          </cell>
          <cell r="N659">
            <v>0</v>
          </cell>
          <cell r="O659" t="str">
            <v xml:space="preserve"> </v>
          </cell>
          <cell r="AA659">
            <v>6</v>
          </cell>
          <cell r="AC659" t="str">
            <v xml:space="preserve">B+ </v>
          </cell>
          <cell r="AD659">
            <v>0</v>
          </cell>
          <cell r="AE659">
            <v>0</v>
          </cell>
          <cell r="AF659">
            <v>0</v>
          </cell>
          <cell r="AG659">
            <v>0</v>
          </cell>
          <cell r="AH659">
            <v>0.2</v>
          </cell>
          <cell r="AI659">
            <v>0</v>
          </cell>
          <cell r="AL659" t="str">
            <v xml:space="preserve">B+ </v>
          </cell>
          <cell r="AM659">
            <v>0</v>
          </cell>
          <cell r="AN659">
            <v>0</v>
          </cell>
          <cell r="AO659">
            <v>0</v>
          </cell>
          <cell r="AP659">
            <v>0</v>
          </cell>
          <cell r="AQ659">
            <v>0.2</v>
          </cell>
          <cell r="AR659">
            <v>0</v>
          </cell>
        </row>
        <row r="660">
          <cell r="AA660">
            <v>7</v>
          </cell>
          <cell r="AC660" t="str">
            <v>B</v>
          </cell>
          <cell r="AD660">
            <v>0</v>
          </cell>
          <cell r="AE660">
            <v>0</v>
          </cell>
          <cell r="AF660">
            <v>0</v>
          </cell>
          <cell r="AG660">
            <v>0</v>
          </cell>
          <cell r="AH660">
            <v>0.3</v>
          </cell>
          <cell r="AI660">
            <v>0</v>
          </cell>
          <cell r="AL660" t="str">
            <v>B</v>
          </cell>
          <cell r="AM660">
            <v>0</v>
          </cell>
          <cell r="AN660">
            <v>0</v>
          </cell>
          <cell r="AO660">
            <v>0</v>
          </cell>
          <cell r="AP660">
            <v>0</v>
          </cell>
          <cell r="AQ660">
            <v>0.3</v>
          </cell>
          <cell r="AR660">
            <v>0</v>
          </cell>
        </row>
        <row r="661">
          <cell r="B661">
            <v>7</v>
          </cell>
          <cell r="E661" t="str">
            <v>Gross Premium Remittance</v>
          </cell>
          <cell r="H661">
            <v>0</v>
          </cell>
          <cell r="I661">
            <v>0</v>
          </cell>
          <cell r="J661">
            <v>0</v>
          </cell>
          <cell r="K661">
            <v>0</v>
          </cell>
          <cell r="M661">
            <v>0</v>
          </cell>
          <cell r="N661">
            <v>0</v>
          </cell>
          <cell r="AA661">
            <v>8</v>
          </cell>
          <cell r="AC661" t="str">
            <v>B-</v>
          </cell>
          <cell r="AD661">
            <v>0</v>
          </cell>
          <cell r="AE661">
            <v>0</v>
          </cell>
          <cell r="AF661">
            <v>0</v>
          </cell>
          <cell r="AG661">
            <v>0</v>
          </cell>
          <cell r="AH661">
            <v>0.4</v>
          </cell>
          <cell r="AI661">
            <v>0</v>
          </cell>
          <cell r="AL661" t="str">
            <v>B-</v>
          </cell>
          <cell r="AM661">
            <v>0</v>
          </cell>
          <cell r="AN661">
            <v>0</v>
          </cell>
          <cell r="AO661">
            <v>0</v>
          </cell>
          <cell r="AP661">
            <v>0</v>
          </cell>
          <cell r="AQ661">
            <v>0.4</v>
          </cell>
          <cell r="AR661">
            <v>0</v>
          </cell>
        </row>
        <row r="662">
          <cell r="AA662">
            <v>9</v>
          </cell>
          <cell r="AC662" t="str">
            <v>&lt;= C++</v>
          </cell>
          <cell r="AD662">
            <v>0</v>
          </cell>
          <cell r="AE662">
            <v>0</v>
          </cell>
          <cell r="AF662">
            <v>0</v>
          </cell>
          <cell r="AG662">
            <v>0</v>
          </cell>
          <cell r="AH662">
            <v>1</v>
          </cell>
          <cell r="AI662">
            <v>0</v>
          </cell>
          <cell r="AL662" t="str">
            <v>&lt;= C++</v>
          </cell>
          <cell r="AM662">
            <v>0</v>
          </cell>
          <cell r="AN662">
            <v>0</v>
          </cell>
          <cell r="AO662">
            <v>0</v>
          </cell>
          <cell r="AP662">
            <v>0</v>
          </cell>
          <cell r="AQ662">
            <v>1</v>
          </cell>
          <cell r="AR662">
            <v>0</v>
          </cell>
        </row>
        <row r="663">
          <cell r="AA663">
            <v>10</v>
          </cell>
          <cell r="AC663" t="str">
            <v>Non Rated</v>
          </cell>
          <cell r="AD663">
            <v>0</v>
          </cell>
          <cell r="AE663">
            <v>0</v>
          </cell>
          <cell r="AF663">
            <v>0</v>
          </cell>
          <cell r="AG663">
            <v>0</v>
          </cell>
          <cell r="AH663">
            <v>1</v>
          </cell>
          <cell r="AI663">
            <v>0</v>
          </cell>
          <cell r="AL663" t="str">
            <v>Non Rated</v>
          </cell>
          <cell r="AM663">
            <v>0</v>
          </cell>
          <cell r="AN663">
            <v>0</v>
          </cell>
          <cell r="AO663">
            <v>0</v>
          </cell>
          <cell r="AP663">
            <v>0</v>
          </cell>
          <cell r="AQ663">
            <v>1</v>
          </cell>
          <cell r="AR663">
            <v>0</v>
          </cell>
        </row>
        <row r="664">
          <cell r="C664" t="str">
            <v>Reinsurance Recoverables (A)</v>
          </cell>
          <cell r="AA664">
            <v>11</v>
          </cell>
          <cell r="AB664" t="str">
            <v>No Breakout Available</v>
          </cell>
          <cell r="AD664">
            <v>0</v>
          </cell>
          <cell r="AE664">
            <v>0</v>
          </cell>
          <cell r="AF664">
            <v>0</v>
          </cell>
          <cell r="AG664">
            <v>0</v>
          </cell>
          <cell r="AH664">
            <v>0.1</v>
          </cell>
          <cell r="AI664">
            <v>0</v>
          </cell>
          <cell r="AK664" t="str">
            <v>No Breakout Available</v>
          </cell>
          <cell r="AM664">
            <v>0</v>
          </cell>
          <cell r="AN664">
            <v>0</v>
          </cell>
          <cell r="AO664">
            <v>0</v>
          </cell>
          <cell r="AP664">
            <v>0</v>
          </cell>
          <cell r="AQ664">
            <v>0.1</v>
          </cell>
          <cell r="AR664">
            <v>0</v>
          </cell>
        </row>
        <row r="665">
          <cell r="B665">
            <v>8</v>
          </cell>
          <cell r="D665" t="str">
            <v>Foreign Affiliates</v>
          </cell>
          <cell r="H665">
            <v>0</v>
          </cell>
          <cell r="I665">
            <v>0</v>
          </cell>
          <cell r="J665">
            <v>0</v>
          </cell>
          <cell r="K665">
            <v>0.1</v>
          </cell>
          <cell r="L665">
            <v>0</v>
          </cell>
          <cell r="M665">
            <v>0.1</v>
          </cell>
          <cell r="N665">
            <v>0</v>
          </cell>
          <cell r="O665" t="str">
            <v xml:space="preserve"> </v>
          </cell>
          <cell r="AA665">
            <v>12</v>
          </cell>
          <cell r="AC665" t="str">
            <v>Total</v>
          </cell>
          <cell r="AD665">
            <v>0</v>
          </cell>
          <cell r="AE665">
            <v>0</v>
          </cell>
          <cell r="AF665">
            <v>0</v>
          </cell>
          <cell r="AG665">
            <v>0</v>
          </cell>
          <cell r="AH665">
            <v>0</v>
          </cell>
          <cell r="AI665">
            <v>0</v>
          </cell>
          <cell r="AL665" t="str">
            <v>Total</v>
          </cell>
          <cell r="AM665">
            <v>0</v>
          </cell>
          <cell r="AN665">
            <v>0</v>
          </cell>
          <cell r="AO665">
            <v>0</v>
          </cell>
          <cell r="AP665">
            <v>0</v>
          </cell>
          <cell r="AQ665">
            <v>0</v>
          </cell>
          <cell r="AR665">
            <v>0</v>
          </cell>
        </row>
        <row r="666">
          <cell r="B666">
            <v>9</v>
          </cell>
          <cell r="D666" t="str">
            <v>Domestic Affiliates (In Rating Group) [C]</v>
          </cell>
          <cell r="H666">
            <v>0</v>
          </cell>
          <cell r="I666">
            <v>0</v>
          </cell>
          <cell r="J666">
            <v>0</v>
          </cell>
          <cell r="K666">
            <v>0.1</v>
          </cell>
          <cell r="L666">
            <v>0</v>
          </cell>
          <cell r="M666">
            <v>0.1</v>
          </cell>
          <cell r="N666">
            <v>0</v>
          </cell>
          <cell r="O666" t="str">
            <v xml:space="preserve"> </v>
          </cell>
        </row>
        <row r="667">
          <cell r="B667">
            <v>10</v>
          </cell>
          <cell r="D667" t="str">
            <v>Domestic Affiliates (Not in Rating Group)</v>
          </cell>
          <cell r="H667">
            <v>0</v>
          </cell>
          <cell r="I667">
            <v>0</v>
          </cell>
          <cell r="J667">
            <v>0</v>
          </cell>
          <cell r="K667">
            <v>0.1</v>
          </cell>
          <cell r="L667">
            <v>0</v>
          </cell>
          <cell r="M667">
            <v>0.1</v>
          </cell>
          <cell r="N667">
            <v>0</v>
          </cell>
          <cell r="O667" t="str">
            <v xml:space="preserve"> </v>
          </cell>
        </row>
        <row r="668">
          <cell r="B668">
            <v>11</v>
          </cell>
          <cell r="D668" t="str">
            <v>Pools &amp; Associations</v>
          </cell>
          <cell r="H668">
            <v>0</v>
          </cell>
          <cell r="I668">
            <v>0</v>
          </cell>
          <cell r="J668">
            <v>0</v>
          </cell>
          <cell r="K668">
            <v>0.1</v>
          </cell>
          <cell r="L668">
            <v>0</v>
          </cell>
          <cell r="M668">
            <v>0.1</v>
          </cell>
          <cell r="N668">
            <v>0</v>
          </cell>
          <cell r="O668" t="str">
            <v xml:space="preserve"> </v>
          </cell>
        </row>
        <row r="669">
          <cell r="B669">
            <v>12</v>
          </cell>
          <cell r="D669" t="str">
            <v>All Other Insurers</v>
          </cell>
          <cell r="H669">
            <v>0</v>
          </cell>
          <cell r="I669">
            <v>0</v>
          </cell>
          <cell r="J669">
            <v>0</v>
          </cell>
          <cell r="K669">
            <v>0.1</v>
          </cell>
          <cell r="L669">
            <v>0</v>
          </cell>
          <cell r="M669">
            <v>0.1</v>
          </cell>
          <cell r="N669">
            <v>0</v>
          </cell>
          <cell r="O669" t="str">
            <v xml:space="preserve"> </v>
          </cell>
          <cell r="AC669" t="str">
            <v>Domestic affiliates(not in rating group) by rating</v>
          </cell>
          <cell r="AL669" t="str">
            <v>Letters of Credit &amp; Trusts on recoverables by rating</v>
          </cell>
        </row>
        <row r="670">
          <cell r="B670">
            <v>13</v>
          </cell>
          <cell r="D670" t="str">
            <v>Less: Letters of Credit, Trusts</v>
          </cell>
          <cell r="H670">
            <v>0</v>
          </cell>
          <cell r="I670">
            <v>0</v>
          </cell>
          <cell r="J670">
            <v>0</v>
          </cell>
          <cell r="K670">
            <v>9.0000000000000011E-2</v>
          </cell>
          <cell r="L670">
            <v>0</v>
          </cell>
          <cell r="M670">
            <v>9.0000000000000011E-2</v>
          </cell>
          <cell r="N670">
            <v>0</v>
          </cell>
          <cell r="O670" t="str">
            <v xml:space="preserve"> </v>
          </cell>
          <cell r="AC670">
            <v>41274</v>
          </cell>
          <cell r="AL670">
            <v>41274</v>
          </cell>
        </row>
        <row r="671">
          <cell r="B671">
            <v>14</v>
          </cell>
          <cell r="D671" t="str">
            <v>Less: Funds Held by Company</v>
          </cell>
          <cell r="H671">
            <v>0</v>
          </cell>
          <cell r="I671">
            <v>0</v>
          </cell>
          <cell r="J671">
            <v>0</v>
          </cell>
          <cell r="K671">
            <v>0.1</v>
          </cell>
          <cell r="L671">
            <v>0</v>
          </cell>
          <cell r="M671">
            <v>0.1</v>
          </cell>
          <cell r="N671">
            <v>0</v>
          </cell>
          <cell r="O671" t="str">
            <v xml:space="preserve"> </v>
          </cell>
          <cell r="AC671" t="str">
            <v>Rating</v>
          </cell>
          <cell r="AD671" t="str">
            <v>Baseline</v>
          </cell>
          <cell r="AE671" t="str">
            <v>Stress Test Ceded Recovs</v>
          </cell>
          <cell r="AF671" t="str">
            <v>Adjustment</v>
          </cell>
          <cell r="AG671" t="str">
            <v>Total</v>
          </cell>
          <cell r="AH671" t="str">
            <v>ARF</v>
          </cell>
          <cell r="AI671" t="str">
            <v>ARC</v>
          </cell>
          <cell r="AL671" t="str">
            <v>Rating</v>
          </cell>
          <cell r="AM671" t="str">
            <v>Baseline</v>
          </cell>
          <cell r="AN671" t="str">
            <v>Stress Test Ceded Recovs</v>
          </cell>
          <cell r="AO671" t="str">
            <v>Adjustment</v>
          </cell>
          <cell r="AP671" t="str">
            <v>Total</v>
          </cell>
          <cell r="AQ671" t="str">
            <v>ARF</v>
          </cell>
          <cell r="AR671" t="str">
            <v>ARC</v>
          </cell>
        </row>
        <row r="672">
          <cell r="AA672">
            <v>13</v>
          </cell>
          <cell r="AC672" t="str">
            <v>A++</v>
          </cell>
          <cell r="AD672">
            <v>0</v>
          </cell>
          <cell r="AE672">
            <v>0</v>
          </cell>
          <cell r="AF672">
            <v>0</v>
          </cell>
          <cell r="AG672">
            <v>0</v>
          </cell>
          <cell r="AH672">
            <v>0.02</v>
          </cell>
          <cell r="AI672">
            <v>0</v>
          </cell>
          <cell r="AL672" t="str">
            <v>A++</v>
          </cell>
          <cell r="AM672">
            <v>0</v>
          </cell>
          <cell r="AN672">
            <v>0</v>
          </cell>
          <cell r="AO672">
            <v>0</v>
          </cell>
          <cell r="AP672">
            <v>0</v>
          </cell>
          <cell r="AQ672">
            <v>1.8000000000000002E-2</v>
          </cell>
          <cell r="AR672">
            <v>0</v>
          </cell>
        </row>
        <row r="673">
          <cell r="B673">
            <v>15</v>
          </cell>
          <cell r="C673" t="str">
            <v>Net Reinsurance Recoverables</v>
          </cell>
          <cell r="H673">
            <v>0</v>
          </cell>
          <cell r="I673">
            <v>0</v>
          </cell>
          <cell r="J673">
            <v>0</v>
          </cell>
          <cell r="K673">
            <v>0</v>
          </cell>
          <cell r="M673">
            <v>0</v>
          </cell>
          <cell r="N673">
            <v>0</v>
          </cell>
          <cell r="O673" t="str">
            <v>= Credit Risk on recoverables</v>
          </cell>
          <cell r="AA673">
            <v>14</v>
          </cell>
          <cell r="AC673" t="str">
            <v xml:space="preserve">A+ </v>
          </cell>
          <cell r="AD673">
            <v>0</v>
          </cell>
          <cell r="AE673">
            <v>0</v>
          </cell>
          <cell r="AF673">
            <v>0</v>
          </cell>
          <cell r="AG673">
            <v>0</v>
          </cell>
          <cell r="AH673">
            <v>0.04</v>
          </cell>
          <cell r="AI673">
            <v>0</v>
          </cell>
          <cell r="AL673" t="str">
            <v xml:space="preserve">A+ </v>
          </cell>
          <cell r="AM673">
            <v>0</v>
          </cell>
          <cell r="AN673">
            <v>0</v>
          </cell>
          <cell r="AO673">
            <v>0</v>
          </cell>
          <cell r="AP673">
            <v>0</v>
          </cell>
          <cell r="AQ673">
            <v>3.6000000000000004E-2</v>
          </cell>
          <cell r="AR673">
            <v>0</v>
          </cell>
        </row>
        <row r="674">
          <cell r="AA674">
            <v>15</v>
          </cell>
          <cell r="AC674" t="str">
            <v>A</v>
          </cell>
          <cell r="AD674">
            <v>0</v>
          </cell>
          <cell r="AE674">
            <v>0</v>
          </cell>
          <cell r="AF674">
            <v>0</v>
          </cell>
          <cell r="AG674">
            <v>0</v>
          </cell>
          <cell r="AH674">
            <v>0.06</v>
          </cell>
          <cell r="AI674">
            <v>0</v>
          </cell>
          <cell r="AL674" t="str">
            <v>A</v>
          </cell>
          <cell r="AM674">
            <v>0</v>
          </cell>
          <cell r="AN674">
            <v>0</v>
          </cell>
          <cell r="AO674">
            <v>0</v>
          </cell>
          <cell r="AP674">
            <v>0</v>
          </cell>
          <cell r="AQ674">
            <v>5.3999999999999999E-2</v>
          </cell>
          <cell r="AR674">
            <v>0</v>
          </cell>
        </row>
        <row r="675">
          <cell r="B675">
            <v>16</v>
          </cell>
          <cell r="C675" t="str">
            <v>Multiply: Reins Dependence Factor (B)</v>
          </cell>
          <cell r="N675">
            <v>1</v>
          </cell>
          <cell r="AA675">
            <v>16</v>
          </cell>
          <cell r="AC675" t="str">
            <v>A-</v>
          </cell>
          <cell r="AD675">
            <v>0</v>
          </cell>
          <cell r="AE675">
            <v>0</v>
          </cell>
          <cell r="AF675">
            <v>0</v>
          </cell>
          <cell r="AG675">
            <v>0</v>
          </cell>
          <cell r="AH675">
            <v>0.1</v>
          </cell>
          <cell r="AI675">
            <v>0</v>
          </cell>
          <cell r="AL675" t="str">
            <v>A-</v>
          </cell>
          <cell r="AM675">
            <v>0</v>
          </cell>
          <cell r="AN675">
            <v>0</v>
          </cell>
          <cell r="AO675">
            <v>0</v>
          </cell>
          <cell r="AP675">
            <v>0</v>
          </cell>
          <cell r="AQ675">
            <v>9.0000000000000011E-2</v>
          </cell>
          <cell r="AR675">
            <v>0</v>
          </cell>
        </row>
        <row r="676">
          <cell r="B676">
            <v>17</v>
          </cell>
          <cell r="E676" t="str">
            <v xml:space="preserve">   Adjustment to Reins Dependence Factor</v>
          </cell>
          <cell r="N676">
            <v>0</v>
          </cell>
          <cell r="O676" t="str">
            <v xml:space="preserve"> </v>
          </cell>
          <cell r="AA676">
            <v>17</v>
          </cell>
          <cell r="AC676" t="str">
            <v>B++</v>
          </cell>
          <cell r="AD676">
            <v>0</v>
          </cell>
          <cell r="AE676">
            <v>0</v>
          </cell>
          <cell r="AF676">
            <v>0</v>
          </cell>
          <cell r="AG676">
            <v>0</v>
          </cell>
          <cell r="AH676">
            <v>0.15</v>
          </cell>
          <cell r="AI676">
            <v>0</v>
          </cell>
          <cell r="AL676" t="str">
            <v>B++</v>
          </cell>
          <cell r="AM676">
            <v>0</v>
          </cell>
          <cell r="AN676">
            <v>0</v>
          </cell>
          <cell r="AO676">
            <v>0</v>
          </cell>
          <cell r="AP676">
            <v>0</v>
          </cell>
          <cell r="AQ676">
            <v>0.13500000000000001</v>
          </cell>
          <cell r="AR676">
            <v>0</v>
          </cell>
        </row>
        <row r="677">
          <cell r="B677">
            <v>18</v>
          </cell>
          <cell r="D677" t="str">
            <v>Adjustment for 1% minimum dispute risk on Non Afilliated Recoverables</v>
          </cell>
          <cell r="N677">
            <v>0</v>
          </cell>
          <cell r="AA677">
            <v>18</v>
          </cell>
          <cell r="AC677" t="str">
            <v xml:space="preserve">B+ </v>
          </cell>
          <cell r="AD677">
            <v>0</v>
          </cell>
          <cell r="AE677">
            <v>0</v>
          </cell>
          <cell r="AF677">
            <v>0</v>
          </cell>
          <cell r="AG677">
            <v>0</v>
          </cell>
          <cell r="AH677">
            <v>0.2</v>
          </cell>
          <cell r="AI677">
            <v>0</v>
          </cell>
          <cell r="AL677" t="str">
            <v xml:space="preserve">B+ </v>
          </cell>
          <cell r="AM677">
            <v>0</v>
          </cell>
          <cell r="AN677">
            <v>0</v>
          </cell>
          <cell r="AO677">
            <v>0</v>
          </cell>
          <cell r="AP677">
            <v>0</v>
          </cell>
          <cell r="AQ677">
            <v>0.18000000000000002</v>
          </cell>
          <cell r="AR677">
            <v>0</v>
          </cell>
        </row>
        <row r="678">
          <cell r="B678">
            <v>19</v>
          </cell>
          <cell r="C678" t="str">
            <v>Adj. Net Reins Recoverables</v>
          </cell>
          <cell r="H678">
            <v>0</v>
          </cell>
          <cell r="I678">
            <v>0</v>
          </cell>
          <cell r="J678">
            <v>0</v>
          </cell>
          <cell r="M678">
            <v>0</v>
          </cell>
          <cell r="N678">
            <v>0</v>
          </cell>
          <cell r="O678" t="str">
            <v>= Credit Risk &amp; Dispute Risk on recoverables</v>
          </cell>
          <cell r="AA678">
            <v>19</v>
          </cell>
          <cell r="AC678" t="str">
            <v>B</v>
          </cell>
          <cell r="AD678">
            <v>0</v>
          </cell>
          <cell r="AE678">
            <v>0</v>
          </cell>
          <cell r="AF678">
            <v>0</v>
          </cell>
          <cell r="AG678">
            <v>0</v>
          </cell>
          <cell r="AH678">
            <v>0.3</v>
          </cell>
          <cell r="AI678">
            <v>0</v>
          </cell>
          <cell r="AL678" t="str">
            <v>B</v>
          </cell>
          <cell r="AM678">
            <v>0</v>
          </cell>
          <cell r="AN678">
            <v>0</v>
          </cell>
          <cell r="AO678">
            <v>0</v>
          </cell>
          <cell r="AP678">
            <v>0</v>
          </cell>
          <cell r="AQ678">
            <v>0.27</v>
          </cell>
          <cell r="AR678">
            <v>0</v>
          </cell>
        </row>
        <row r="679">
          <cell r="AA679">
            <v>20</v>
          </cell>
          <cell r="AC679" t="str">
            <v>B-</v>
          </cell>
          <cell r="AD679">
            <v>0</v>
          </cell>
          <cell r="AE679">
            <v>0</v>
          </cell>
          <cell r="AF679">
            <v>0</v>
          </cell>
          <cell r="AG679">
            <v>0</v>
          </cell>
          <cell r="AH679">
            <v>0.4</v>
          </cell>
          <cell r="AI679">
            <v>0</v>
          </cell>
          <cell r="AL679" t="str">
            <v>B-</v>
          </cell>
          <cell r="AM679">
            <v>0</v>
          </cell>
          <cell r="AN679">
            <v>0</v>
          </cell>
          <cell r="AO679">
            <v>0</v>
          </cell>
          <cell r="AP679">
            <v>0</v>
          </cell>
          <cell r="AQ679">
            <v>0.36000000000000004</v>
          </cell>
          <cell r="AR679">
            <v>0</v>
          </cell>
        </row>
        <row r="680">
          <cell r="C680" t="str">
            <v>All Other Recoverables</v>
          </cell>
          <cell r="AA680">
            <v>21</v>
          </cell>
          <cell r="AC680" t="str">
            <v>&lt;= C++</v>
          </cell>
          <cell r="AD680">
            <v>0</v>
          </cell>
          <cell r="AE680">
            <v>0</v>
          </cell>
          <cell r="AF680">
            <v>0</v>
          </cell>
          <cell r="AG680">
            <v>0</v>
          </cell>
          <cell r="AH680">
            <v>1</v>
          </cell>
          <cell r="AI680">
            <v>0</v>
          </cell>
          <cell r="AL680" t="str">
            <v>&lt;= C++</v>
          </cell>
          <cell r="AM680">
            <v>0</v>
          </cell>
          <cell r="AN680">
            <v>0</v>
          </cell>
          <cell r="AO680">
            <v>0</v>
          </cell>
          <cell r="AP680">
            <v>0</v>
          </cell>
          <cell r="AQ680">
            <v>0.9</v>
          </cell>
          <cell r="AR680">
            <v>0</v>
          </cell>
        </row>
        <row r="681">
          <cell r="B681">
            <v>20</v>
          </cell>
          <cell r="D681" t="str">
            <v>Funds Held by Reinsured Cos.</v>
          </cell>
          <cell r="H681">
            <v>0</v>
          </cell>
          <cell r="I681">
            <v>0</v>
          </cell>
          <cell r="J681">
            <v>0</v>
          </cell>
          <cell r="K681">
            <v>0.05</v>
          </cell>
          <cell r="L681">
            <v>0</v>
          </cell>
          <cell r="M681">
            <v>0.05</v>
          </cell>
          <cell r="N681">
            <v>0</v>
          </cell>
          <cell r="O681" t="str">
            <v xml:space="preserve"> </v>
          </cell>
          <cell r="AA681">
            <v>22</v>
          </cell>
          <cell r="AC681" t="str">
            <v>Non Rated</v>
          </cell>
          <cell r="AD681">
            <v>0</v>
          </cell>
          <cell r="AE681">
            <v>0</v>
          </cell>
          <cell r="AF681">
            <v>0</v>
          </cell>
          <cell r="AG681">
            <v>0</v>
          </cell>
          <cell r="AH681">
            <v>1</v>
          </cell>
          <cell r="AI681">
            <v>0</v>
          </cell>
          <cell r="AL681" t="str">
            <v>Non Rated</v>
          </cell>
          <cell r="AM681">
            <v>0</v>
          </cell>
          <cell r="AN681">
            <v>0</v>
          </cell>
          <cell r="AO681">
            <v>0</v>
          </cell>
          <cell r="AP681">
            <v>0</v>
          </cell>
          <cell r="AQ681">
            <v>0.9</v>
          </cell>
          <cell r="AR681">
            <v>0</v>
          </cell>
        </row>
        <row r="682">
          <cell r="B682">
            <v>21</v>
          </cell>
          <cell r="D682" t="str">
            <v>Bills Recoverable</v>
          </cell>
          <cell r="H682">
            <v>0</v>
          </cell>
          <cell r="I682">
            <v>0</v>
          </cell>
          <cell r="J682">
            <v>0</v>
          </cell>
          <cell r="K682">
            <v>0.05</v>
          </cell>
          <cell r="L682">
            <v>0</v>
          </cell>
          <cell r="M682">
            <v>0.05</v>
          </cell>
          <cell r="N682">
            <v>0</v>
          </cell>
          <cell r="O682" t="str">
            <v xml:space="preserve"> </v>
          </cell>
          <cell r="AA682">
            <v>23</v>
          </cell>
          <cell r="AB682" t="str">
            <v>No Breakout Available</v>
          </cell>
          <cell r="AD682">
            <v>0</v>
          </cell>
          <cell r="AE682">
            <v>0</v>
          </cell>
          <cell r="AF682">
            <v>0</v>
          </cell>
          <cell r="AG682">
            <v>0</v>
          </cell>
          <cell r="AH682">
            <v>0.1</v>
          </cell>
          <cell r="AI682">
            <v>0</v>
          </cell>
          <cell r="AK682" t="str">
            <v>No Breakout Available</v>
          </cell>
          <cell r="AM682">
            <v>0</v>
          </cell>
          <cell r="AN682">
            <v>0</v>
          </cell>
          <cell r="AO682">
            <v>0</v>
          </cell>
          <cell r="AP682">
            <v>0</v>
          </cell>
          <cell r="AQ682">
            <v>9.0000000000000011E-2</v>
          </cell>
          <cell r="AR682">
            <v>0</v>
          </cell>
        </row>
        <row r="683">
          <cell r="B683">
            <v>22</v>
          </cell>
          <cell r="D683" t="str">
            <v>Income Tax Recoverables</v>
          </cell>
          <cell r="H683">
            <v>0</v>
          </cell>
          <cell r="I683">
            <v>0</v>
          </cell>
          <cell r="J683">
            <v>0</v>
          </cell>
          <cell r="K683">
            <v>0.05</v>
          </cell>
          <cell r="L683">
            <v>0</v>
          </cell>
          <cell r="M683">
            <v>0.05</v>
          </cell>
          <cell r="N683">
            <v>0</v>
          </cell>
          <cell r="O683" t="str">
            <v xml:space="preserve"> </v>
          </cell>
          <cell r="AA683">
            <v>24</v>
          </cell>
          <cell r="AC683" t="str">
            <v>Total</v>
          </cell>
          <cell r="AD683">
            <v>0</v>
          </cell>
          <cell r="AE683">
            <v>0</v>
          </cell>
          <cell r="AF683">
            <v>0</v>
          </cell>
          <cell r="AG683">
            <v>0</v>
          </cell>
          <cell r="AH683">
            <v>0</v>
          </cell>
          <cell r="AI683">
            <v>0</v>
          </cell>
          <cell r="AL683" t="str">
            <v>Total</v>
          </cell>
          <cell r="AM683">
            <v>0</v>
          </cell>
          <cell r="AN683">
            <v>0</v>
          </cell>
          <cell r="AO683">
            <v>0</v>
          </cell>
          <cell r="AP683">
            <v>0</v>
          </cell>
          <cell r="AQ683">
            <v>0</v>
          </cell>
          <cell r="AR683">
            <v>0</v>
          </cell>
        </row>
        <row r="684">
          <cell r="B684">
            <v>23</v>
          </cell>
          <cell r="D684" t="str">
            <v>Accrued Investment Income</v>
          </cell>
          <cell r="H684">
            <v>0</v>
          </cell>
          <cell r="I684">
            <v>0</v>
          </cell>
          <cell r="J684">
            <v>0</v>
          </cell>
          <cell r="K684">
            <v>2.5000000000000001E-2</v>
          </cell>
          <cell r="L684">
            <v>0</v>
          </cell>
          <cell r="M684">
            <v>2.5000000000000001E-2</v>
          </cell>
          <cell r="N684">
            <v>0</v>
          </cell>
          <cell r="O684" t="str">
            <v xml:space="preserve"> </v>
          </cell>
        </row>
        <row r="685">
          <cell r="B685">
            <v>24</v>
          </cell>
          <cell r="D685" t="str">
            <v>Receivable from Affiliates</v>
          </cell>
          <cell r="H685">
            <v>0</v>
          </cell>
          <cell r="I685">
            <v>0</v>
          </cell>
          <cell r="J685">
            <v>0</v>
          </cell>
          <cell r="K685">
            <v>0.05</v>
          </cell>
          <cell r="L685">
            <v>0</v>
          </cell>
          <cell r="M685">
            <v>0.05</v>
          </cell>
          <cell r="N685">
            <v>0</v>
          </cell>
          <cell r="O685" t="str">
            <v xml:space="preserve"> </v>
          </cell>
        </row>
        <row r="686">
          <cell r="B686">
            <v>25</v>
          </cell>
          <cell r="D686" t="str">
            <v>Equity in Pools/Assoc.</v>
          </cell>
          <cell r="H686">
            <v>0</v>
          </cell>
          <cell r="I686">
            <v>0</v>
          </cell>
          <cell r="J686">
            <v>0</v>
          </cell>
          <cell r="K686">
            <v>0.05</v>
          </cell>
          <cell r="L686">
            <v>0</v>
          </cell>
          <cell r="M686">
            <v>0.05</v>
          </cell>
          <cell r="N686">
            <v>0</v>
          </cell>
          <cell r="O686" t="str">
            <v xml:space="preserve"> </v>
          </cell>
          <cell r="AC686" t="str">
            <v>Pools &amp; Associations by rating</v>
          </cell>
          <cell r="AL686" t="str">
            <v>Recoverables held internally; by rating of the ins. co. whose funds are being held</v>
          </cell>
        </row>
        <row r="687">
          <cell r="B687">
            <v>26</v>
          </cell>
          <cell r="D687" t="str">
            <v>Uninsured A &amp; H Plans</v>
          </cell>
          <cell r="H687">
            <v>0</v>
          </cell>
          <cell r="I687">
            <v>0</v>
          </cell>
          <cell r="J687">
            <v>0</v>
          </cell>
          <cell r="K687">
            <v>0.05</v>
          </cell>
          <cell r="L687">
            <v>0</v>
          </cell>
          <cell r="M687">
            <v>0.05</v>
          </cell>
          <cell r="N687">
            <v>0</v>
          </cell>
          <cell r="O687" t="str">
            <v xml:space="preserve"> </v>
          </cell>
          <cell r="AC687">
            <v>41274</v>
          </cell>
          <cell r="AL687">
            <v>41274</v>
          </cell>
        </row>
        <row r="688">
          <cell r="B688">
            <v>27</v>
          </cell>
          <cell r="D688" t="str">
            <v>Others</v>
          </cell>
          <cell r="H688">
            <v>0</v>
          </cell>
          <cell r="I688">
            <v>0</v>
          </cell>
          <cell r="J688">
            <v>0</v>
          </cell>
          <cell r="K688">
            <v>0.05</v>
          </cell>
          <cell r="L688">
            <v>0</v>
          </cell>
          <cell r="M688">
            <v>0.05</v>
          </cell>
          <cell r="N688">
            <v>0</v>
          </cell>
          <cell r="O688" t="str">
            <v xml:space="preserve"> </v>
          </cell>
          <cell r="AC688" t="str">
            <v>Rating</v>
          </cell>
          <cell r="AD688" t="str">
            <v>Baseline</v>
          </cell>
          <cell r="AE688" t="str">
            <v>Stress Test Ceded Recovs</v>
          </cell>
          <cell r="AF688" t="str">
            <v>Adjustment</v>
          </cell>
          <cell r="AG688" t="str">
            <v>Total</v>
          </cell>
          <cell r="AH688" t="str">
            <v>ARF</v>
          </cell>
          <cell r="AI688" t="str">
            <v>ARC</v>
          </cell>
          <cell r="AL688" t="str">
            <v>Rating</v>
          </cell>
          <cell r="AM688" t="str">
            <v>Baseline</v>
          </cell>
          <cell r="AN688" t="str">
            <v>Stress Test Ceded Recovs</v>
          </cell>
          <cell r="AO688" t="str">
            <v>Adjustment</v>
          </cell>
          <cell r="AP688" t="str">
            <v>Total</v>
          </cell>
          <cell r="AQ688" t="str">
            <v>ARF</v>
          </cell>
          <cell r="AR688" t="str">
            <v>ARC</v>
          </cell>
        </row>
        <row r="689">
          <cell r="B689">
            <v>28</v>
          </cell>
          <cell r="E689" t="str">
            <v>Other Receivables</v>
          </cell>
          <cell r="H689">
            <v>0</v>
          </cell>
          <cell r="I689">
            <v>0</v>
          </cell>
          <cell r="J689">
            <v>0</v>
          </cell>
          <cell r="K689">
            <v>0</v>
          </cell>
          <cell r="L689">
            <v>0</v>
          </cell>
          <cell r="M689">
            <v>0</v>
          </cell>
          <cell r="N689">
            <v>0</v>
          </cell>
          <cell r="AA689">
            <v>25</v>
          </cell>
          <cell r="AC689" t="str">
            <v>A++</v>
          </cell>
          <cell r="AD689">
            <v>0</v>
          </cell>
          <cell r="AE689">
            <v>0</v>
          </cell>
          <cell r="AF689">
            <v>0</v>
          </cell>
          <cell r="AG689">
            <v>0</v>
          </cell>
          <cell r="AH689">
            <v>0.02</v>
          </cell>
          <cell r="AI689">
            <v>0</v>
          </cell>
          <cell r="AL689" t="str">
            <v>A++</v>
          </cell>
          <cell r="AM689">
            <v>0</v>
          </cell>
          <cell r="AN689">
            <v>0</v>
          </cell>
          <cell r="AO689">
            <v>0</v>
          </cell>
          <cell r="AP689">
            <v>0</v>
          </cell>
          <cell r="AQ689">
            <v>0.02</v>
          </cell>
          <cell r="AR689">
            <v>0</v>
          </cell>
        </row>
        <row r="690">
          <cell r="J690" t="str">
            <v xml:space="preserve"> </v>
          </cell>
          <cell r="AA690">
            <v>26</v>
          </cell>
          <cell r="AC690" t="str">
            <v xml:space="preserve">A+ </v>
          </cell>
          <cell r="AD690">
            <v>0</v>
          </cell>
          <cell r="AE690">
            <v>0</v>
          </cell>
          <cell r="AF690">
            <v>0</v>
          </cell>
          <cell r="AG690">
            <v>0</v>
          </cell>
          <cell r="AH690">
            <v>0.04</v>
          </cell>
          <cell r="AI690">
            <v>0</v>
          </cell>
          <cell r="AL690" t="str">
            <v xml:space="preserve">A+ </v>
          </cell>
          <cell r="AM690">
            <v>0</v>
          </cell>
          <cell r="AN690">
            <v>0</v>
          </cell>
          <cell r="AO690">
            <v>0</v>
          </cell>
          <cell r="AP690">
            <v>0</v>
          </cell>
          <cell r="AQ690">
            <v>0.04</v>
          </cell>
          <cell r="AR690">
            <v>0</v>
          </cell>
        </row>
        <row r="691">
          <cell r="B691">
            <v>29</v>
          </cell>
          <cell r="C691" t="str">
            <v>Company Totals (Credit Risk)</v>
          </cell>
          <cell r="H691">
            <v>0</v>
          </cell>
          <cell r="I691">
            <v>0</v>
          </cell>
          <cell r="J691">
            <v>0</v>
          </cell>
          <cell r="K691">
            <v>0</v>
          </cell>
          <cell r="N691">
            <v>0</v>
          </cell>
          <cell r="O691" t="str">
            <v xml:space="preserve"> =(B4)</v>
          </cell>
          <cell r="AA691">
            <v>27</v>
          </cell>
          <cell r="AC691" t="str">
            <v>A</v>
          </cell>
          <cell r="AD691">
            <v>0</v>
          </cell>
          <cell r="AE691">
            <v>0</v>
          </cell>
          <cell r="AF691">
            <v>0</v>
          </cell>
          <cell r="AG691">
            <v>0</v>
          </cell>
          <cell r="AH691">
            <v>0.06</v>
          </cell>
          <cell r="AI691">
            <v>0</v>
          </cell>
          <cell r="AL691" t="str">
            <v>A</v>
          </cell>
          <cell r="AM691">
            <v>0</v>
          </cell>
          <cell r="AN691">
            <v>0</v>
          </cell>
          <cell r="AO691">
            <v>0</v>
          </cell>
          <cell r="AP691">
            <v>0</v>
          </cell>
          <cell r="AQ691">
            <v>0.06</v>
          </cell>
          <cell r="AR691">
            <v>0</v>
          </cell>
        </row>
        <row r="692">
          <cell r="B692">
            <v>30</v>
          </cell>
          <cell r="C692" t="str">
            <v>Company Totals (Investment Risk)</v>
          </cell>
          <cell r="J692">
            <v>0</v>
          </cell>
          <cell r="K692">
            <v>0</v>
          </cell>
          <cell r="N692">
            <v>0</v>
          </cell>
          <cell r="AA692">
            <v>28</v>
          </cell>
          <cell r="AC692" t="str">
            <v>A-</v>
          </cell>
          <cell r="AD692">
            <v>0</v>
          </cell>
          <cell r="AE692">
            <v>0</v>
          </cell>
          <cell r="AF692">
            <v>0</v>
          </cell>
          <cell r="AG692">
            <v>0</v>
          </cell>
          <cell r="AH692">
            <v>0.1</v>
          </cell>
          <cell r="AI692">
            <v>0</v>
          </cell>
          <cell r="AL692" t="str">
            <v>A-</v>
          </cell>
          <cell r="AM692">
            <v>0</v>
          </cell>
          <cell r="AN692">
            <v>0</v>
          </cell>
          <cell r="AO692">
            <v>0</v>
          </cell>
          <cell r="AP692">
            <v>0</v>
          </cell>
          <cell r="AQ692">
            <v>0.1</v>
          </cell>
          <cell r="AR692">
            <v>0</v>
          </cell>
        </row>
        <row r="693">
          <cell r="B693">
            <v>31</v>
          </cell>
          <cell r="C693" t="str">
            <v>Company Totals (Asset Risk)</v>
          </cell>
          <cell r="J693">
            <v>0</v>
          </cell>
          <cell r="K693">
            <v>0</v>
          </cell>
          <cell r="N693">
            <v>0</v>
          </cell>
          <cell r="AA693">
            <v>29</v>
          </cell>
          <cell r="AC693" t="str">
            <v>B++</v>
          </cell>
          <cell r="AD693">
            <v>0</v>
          </cell>
          <cell r="AE693">
            <v>0</v>
          </cell>
          <cell r="AF693">
            <v>0</v>
          </cell>
          <cell r="AG693">
            <v>0</v>
          </cell>
          <cell r="AH693">
            <v>0.15</v>
          </cell>
          <cell r="AI693">
            <v>0</v>
          </cell>
          <cell r="AL693" t="str">
            <v>B++</v>
          </cell>
          <cell r="AM693">
            <v>0</v>
          </cell>
          <cell r="AN693">
            <v>0</v>
          </cell>
          <cell r="AO693">
            <v>0</v>
          </cell>
          <cell r="AP693">
            <v>0</v>
          </cell>
          <cell r="AQ693">
            <v>0.15</v>
          </cell>
          <cell r="AR693">
            <v>0</v>
          </cell>
        </row>
        <row r="694">
          <cell r="C694" t="str">
            <v>Notes:</v>
          </cell>
          <cell r="AA694">
            <v>30</v>
          </cell>
          <cell r="AC694" t="str">
            <v xml:space="preserve">B+ </v>
          </cell>
          <cell r="AD694">
            <v>0</v>
          </cell>
          <cell r="AE694">
            <v>0</v>
          </cell>
          <cell r="AF694">
            <v>0</v>
          </cell>
          <cell r="AG694">
            <v>0</v>
          </cell>
          <cell r="AH694">
            <v>0.2</v>
          </cell>
          <cell r="AI694">
            <v>0</v>
          </cell>
          <cell r="AL694" t="str">
            <v xml:space="preserve">B+ </v>
          </cell>
          <cell r="AM694">
            <v>0</v>
          </cell>
          <cell r="AN694">
            <v>0</v>
          </cell>
          <cell r="AO694">
            <v>0</v>
          </cell>
          <cell r="AP694">
            <v>0</v>
          </cell>
          <cell r="AQ694">
            <v>0.2</v>
          </cell>
          <cell r="AR694">
            <v>0</v>
          </cell>
        </row>
        <row r="695">
          <cell r="C695" t="str">
            <v>(A) - Includes ceded paid, unpaid, IBNR, and unearned premium recoverables.</v>
          </cell>
          <cell r="AA695">
            <v>31</v>
          </cell>
          <cell r="AC695" t="str">
            <v>B</v>
          </cell>
          <cell r="AD695">
            <v>0</v>
          </cell>
          <cell r="AE695">
            <v>0</v>
          </cell>
          <cell r="AF695">
            <v>0</v>
          </cell>
          <cell r="AG695">
            <v>0</v>
          </cell>
          <cell r="AH695">
            <v>0.3</v>
          </cell>
          <cell r="AI695">
            <v>0</v>
          </cell>
          <cell r="AL695" t="str">
            <v>B</v>
          </cell>
          <cell r="AM695">
            <v>0</v>
          </cell>
          <cell r="AN695">
            <v>0</v>
          </cell>
          <cell r="AO695">
            <v>0</v>
          </cell>
          <cell r="AP695">
            <v>0</v>
          </cell>
          <cell r="AQ695">
            <v>0.3</v>
          </cell>
          <cell r="AR695">
            <v>0</v>
          </cell>
        </row>
        <row r="696">
          <cell r="C696" t="str">
            <v>(B) - Excessive reinsurance dependence:</v>
          </cell>
          <cell r="AA696">
            <v>32</v>
          </cell>
          <cell r="AC696" t="str">
            <v>B-</v>
          </cell>
          <cell r="AD696">
            <v>0</v>
          </cell>
          <cell r="AE696">
            <v>0</v>
          </cell>
          <cell r="AF696">
            <v>0</v>
          </cell>
          <cell r="AG696">
            <v>0</v>
          </cell>
          <cell r="AH696">
            <v>0.4</v>
          </cell>
          <cell r="AI696">
            <v>0</v>
          </cell>
          <cell r="AL696" t="str">
            <v>B-</v>
          </cell>
          <cell r="AM696">
            <v>0</v>
          </cell>
          <cell r="AN696">
            <v>0</v>
          </cell>
          <cell r="AO696">
            <v>0</v>
          </cell>
          <cell r="AP696">
            <v>0</v>
          </cell>
          <cell r="AQ696">
            <v>0.4</v>
          </cell>
          <cell r="AR696">
            <v>0</v>
          </cell>
        </row>
        <row r="697">
          <cell r="C697" t="str">
            <v xml:space="preserve">[C] -  To be used for non-consolidated statements or consolidated statements reporting domestic companies(affiliates), not included in the consolidated statement. </v>
          </cell>
          <cell r="AA697">
            <v>33</v>
          </cell>
          <cell r="AC697" t="str">
            <v>&lt;= C++</v>
          </cell>
          <cell r="AD697">
            <v>0</v>
          </cell>
          <cell r="AE697">
            <v>0</v>
          </cell>
          <cell r="AF697">
            <v>0</v>
          </cell>
          <cell r="AG697">
            <v>0</v>
          </cell>
          <cell r="AH697">
            <v>1</v>
          </cell>
          <cell r="AI697">
            <v>0</v>
          </cell>
          <cell r="AL697" t="str">
            <v>&lt;= C++</v>
          </cell>
          <cell r="AM697">
            <v>0</v>
          </cell>
          <cell r="AN697">
            <v>0</v>
          </cell>
          <cell r="AO697">
            <v>0</v>
          </cell>
          <cell r="AP697">
            <v>0</v>
          </cell>
          <cell r="AQ697">
            <v>1</v>
          </cell>
          <cell r="AR697">
            <v>0</v>
          </cell>
        </row>
        <row r="698">
          <cell r="J698" t="str">
            <v>Non-Aff. Reins</v>
          </cell>
          <cell r="AA698">
            <v>34</v>
          </cell>
          <cell r="AC698" t="str">
            <v>Non Rated</v>
          </cell>
          <cell r="AD698">
            <v>0</v>
          </cell>
          <cell r="AE698">
            <v>0</v>
          </cell>
          <cell r="AF698">
            <v>0</v>
          </cell>
          <cell r="AG698">
            <v>0</v>
          </cell>
          <cell r="AH698">
            <v>1</v>
          </cell>
          <cell r="AI698">
            <v>0</v>
          </cell>
          <cell r="AL698" t="str">
            <v>Non Rated</v>
          </cell>
          <cell r="AM698">
            <v>0</v>
          </cell>
          <cell r="AN698">
            <v>0</v>
          </cell>
          <cell r="AO698">
            <v>0</v>
          </cell>
          <cell r="AP698">
            <v>0</v>
          </cell>
          <cell r="AQ698">
            <v>1</v>
          </cell>
          <cell r="AR698">
            <v>0</v>
          </cell>
        </row>
        <row r="699">
          <cell r="J699" t="str">
            <v>Recov./PHS</v>
          </cell>
          <cell r="AA699">
            <v>35</v>
          </cell>
          <cell r="AB699" t="str">
            <v>No Breakout Available</v>
          </cell>
          <cell r="AD699">
            <v>0</v>
          </cell>
          <cell r="AE699">
            <v>0</v>
          </cell>
          <cell r="AF699">
            <v>0</v>
          </cell>
          <cell r="AG699">
            <v>0</v>
          </cell>
          <cell r="AH699">
            <v>0.1</v>
          </cell>
          <cell r="AI699">
            <v>0</v>
          </cell>
          <cell r="AK699" t="str">
            <v>No Breakout Available</v>
          </cell>
          <cell r="AM699">
            <v>0</v>
          </cell>
          <cell r="AN699">
            <v>0</v>
          </cell>
          <cell r="AO699">
            <v>0</v>
          </cell>
          <cell r="AP699">
            <v>0</v>
          </cell>
          <cell r="AQ699">
            <v>0.1</v>
          </cell>
          <cell r="AR699">
            <v>0</v>
          </cell>
        </row>
        <row r="700">
          <cell r="B700">
            <v>32</v>
          </cell>
          <cell r="I700" t="str">
            <v>Company</v>
          </cell>
          <cell r="J700">
            <v>0</v>
          </cell>
          <cell r="AA700">
            <v>36</v>
          </cell>
          <cell r="AC700" t="str">
            <v>Total</v>
          </cell>
          <cell r="AD700">
            <v>0</v>
          </cell>
          <cell r="AE700">
            <v>0</v>
          </cell>
          <cell r="AF700">
            <v>0</v>
          </cell>
          <cell r="AG700">
            <v>0</v>
          </cell>
          <cell r="AH700">
            <v>0</v>
          </cell>
          <cell r="AI700">
            <v>0</v>
          </cell>
          <cell r="AL700" t="str">
            <v>Total</v>
          </cell>
          <cell r="AM700">
            <v>0</v>
          </cell>
          <cell r="AN700">
            <v>0</v>
          </cell>
          <cell r="AO700">
            <v>0</v>
          </cell>
          <cell r="AP700">
            <v>0</v>
          </cell>
          <cell r="AQ700">
            <v>0</v>
          </cell>
          <cell r="AR700">
            <v>0</v>
          </cell>
        </row>
        <row r="701">
          <cell r="B701">
            <v>33</v>
          </cell>
          <cell r="I701" t="str">
            <v>Industry</v>
          </cell>
          <cell r="J701">
            <v>0</v>
          </cell>
        </row>
        <row r="702">
          <cell r="B702">
            <v>34</v>
          </cell>
          <cell r="I702" t="str">
            <v>Excess</v>
          </cell>
          <cell r="J702">
            <v>0</v>
          </cell>
          <cell r="AA702">
            <v>37</v>
          </cell>
          <cell r="AE702" t="str">
            <v>Percentage of recoverables ceded under stress test:</v>
          </cell>
          <cell r="AF702">
            <v>0.4</v>
          </cell>
        </row>
        <row r="703">
          <cell r="B703">
            <v>35</v>
          </cell>
          <cell r="H703" t="str">
            <v>Total Ceded Leverage Ratio</v>
          </cell>
          <cell r="J703">
            <v>0</v>
          </cell>
          <cell r="AA703">
            <v>38</v>
          </cell>
          <cell r="AE703" t="str">
            <v>Amount of recovs ceded under stress test:</v>
          </cell>
          <cell r="AF703">
            <v>0</v>
          </cell>
          <cell r="AG703" t="str">
            <v>analysis type = standard</v>
          </cell>
        </row>
      </sheetData>
      <sheetData sheetId="5">
        <row r="2">
          <cell r="C2" t="str">
            <v>Company Name:</v>
          </cell>
          <cell r="D2" t="str">
            <v>XYZ Sample</v>
          </cell>
          <cell r="K2" t="str">
            <v>Currency:</v>
          </cell>
          <cell r="L2" t="str">
            <v>Euros</v>
          </cell>
          <cell r="T2" t="str">
            <v>Page 5</v>
          </cell>
          <cell r="AD2" t="str">
            <v>Company Name:</v>
          </cell>
          <cell r="AE2" t="str">
            <v>XYZ Sample</v>
          </cell>
          <cell r="AL2" t="str">
            <v>Currency:</v>
          </cell>
          <cell r="AM2" t="str">
            <v>Euros</v>
          </cell>
          <cell r="AT2" t="str">
            <v>Summary Exhibit 5.1</v>
          </cell>
          <cell r="AZ2" t="str">
            <v>Company Name:</v>
          </cell>
          <cell r="BA2" t="str">
            <v>XYZ Sample</v>
          </cell>
          <cell r="BP2" t="str">
            <v>Summary Exhibit 5.2</v>
          </cell>
        </row>
        <row r="3">
          <cell r="C3" t="str">
            <v>AMB Number:</v>
          </cell>
          <cell r="D3" t="str">
            <v>99999</v>
          </cell>
          <cell r="K3" t="str">
            <v>Denomination:</v>
          </cell>
          <cell r="L3" t="str">
            <v>(000)s</v>
          </cell>
          <cell r="AD3" t="str">
            <v>AMB Number:</v>
          </cell>
          <cell r="AE3" t="str">
            <v>99999</v>
          </cell>
          <cell r="AL3" t="str">
            <v>Denomination:</v>
          </cell>
          <cell r="AM3" t="str">
            <v>(000)s</v>
          </cell>
          <cell r="AZ3" t="str">
            <v>AMB Number:</v>
          </cell>
          <cell r="BA3" t="str">
            <v>99999</v>
          </cell>
        </row>
        <row r="4">
          <cell r="C4" t="str">
            <v>Analyst:</v>
          </cell>
          <cell r="D4" t="str">
            <v xml:space="preserve"> </v>
          </cell>
          <cell r="AD4" t="str">
            <v>Analyst:</v>
          </cell>
          <cell r="AE4" t="str">
            <v xml:space="preserve"> </v>
          </cell>
          <cell r="AZ4" t="str">
            <v>Analyst:</v>
          </cell>
          <cell r="BA4" t="str">
            <v xml:space="preserve"> </v>
          </cell>
        </row>
        <row r="5">
          <cell r="C5" t="str">
            <v>volatility = average</v>
          </cell>
          <cell r="J5" t="str">
            <v>NET LOSS AND LAE RESERVE RISK</v>
          </cell>
          <cell r="AD5" t="str">
            <v>volatility = average</v>
          </cell>
          <cell r="AL5" t="str">
            <v>NET LOSS AND LAE RESERVE RISK</v>
          </cell>
          <cell r="AZ5" t="str">
            <v>volatility = average</v>
          </cell>
          <cell r="BH5" t="str">
            <v>NET LOSS AND LAE RESERVE RISK</v>
          </cell>
        </row>
        <row r="6">
          <cell r="C6" t="str">
            <v>analysis type = standard</v>
          </cell>
          <cell r="E6">
            <v>39813</v>
          </cell>
          <cell r="AD6" t="str">
            <v>analysis type = standard</v>
          </cell>
          <cell r="AZ6" t="str">
            <v>analysis type = standard</v>
          </cell>
        </row>
        <row r="9">
          <cell r="D9" t="str">
            <v>(1)</v>
          </cell>
          <cell r="E9" t="str">
            <v>(2)</v>
          </cell>
          <cell r="F9" t="str">
            <v>(3)</v>
          </cell>
          <cell r="G9" t="str">
            <v>(4)</v>
          </cell>
          <cell r="H9" t="str">
            <v>(5)</v>
          </cell>
          <cell r="I9" t="str">
            <v>(6)</v>
          </cell>
          <cell r="J9" t="str">
            <v>(7)</v>
          </cell>
          <cell r="K9" t="str">
            <v>(8)</v>
          </cell>
          <cell r="L9" t="str">
            <v>(9)</v>
          </cell>
          <cell r="M9" t="str">
            <v>(10)</v>
          </cell>
          <cell r="N9" t="str">
            <v>(11)</v>
          </cell>
          <cell r="O9" t="str">
            <v>(12)</v>
          </cell>
          <cell r="P9" t="str">
            <v>(13)</v>
          </cell>
          <cell r="Q9" t="str">
            <v>(14)</v>
          </cell>
          <cell r="R9" t="str">
            <v>(15)</v>
          </cell>
          <cell r="S9" t="str">
            <v>(16)</v>
          </cell>
          <cell r="T9" t="str">
            <v>(17)</v>
          </cell>
        </row>
        <row r="11">
          <cell r="E11" t="str">
            <v>&lt;---------------------------- Carried Reserve ----------------------------&gt;</v>
          </cell>
          <cell r="L11" t="str">
            <v>Adjust-</v>
          </cell>
          <cell r="M11" t="str">
            <v>Final</v>
          </cell>
          <cell r="N11" t="str">
            <v>Total</v>
          </cell>
          <cell r="R11" t="str">
            <v>Final</v>
          </cell>
          <cell r="S11" t="str">
            <v>Adjusted</v>
          </cell>
          <cell r="AE11" t="str">
            <v>Carried Loss &amp; LAE Reserves</v>
          </cell>
          <cell r="AK11" t="str">
            <v>Adjusted Loss &amp; LAE Reserves</v>
          </cell>
          <cell r="AQ11" t="str">
            <v>Adjusted Required Capital</v>
          </cell>
          <cell r="BA11" t="str">
            <v>Selected Deficiency Factors</v>
          </cell>
          <cell r="BG11" t="str">
            <v>Selected Discount Factors</v>
          </cell>
          <cell r="BM11" t="str">
            <v>Selected Capital Factors</v>
          </cell>
        </row>
        <row r="12">
          <cell r="C12" t="str">
            <v>Property / Casualty Business</v>
          </cell>
          <cell r="D12" t="str">
            <v>%</v>
          </cell>
          <cell r="E12" t="str">
            <v>Baseline</v>
          </cell>
          <cell r="F12" t="str">
            <v>Allocated Adjustment</v>
          </cell>
          <cell r="G12" t="str">
            <v>Stress Test Adjustment</v>
          </cell>
          <cell r="H12" t="str">
            <v>Manual Adjustment</v>
          </cell>
          <cell r="I12" t="str">
            <v>Total</v>
          </cell>
          <cell r="J12" t="str">
            <v>Deficiency Factor</v>
          </cell>
          <cell r="K12" t="str">
            <v>Base Discount Factor</v>
          </cell>
          <cell r="L12" t="str">
            <v>ment to Discount Factor</v>
          </cell>
          <cell r="M12" t="str">
            <v>Discount Factor (8)+(9)</v>
          </cell>
          <cell r="N12" t="str">
            <v>Adj. Factor  (7)*(10)</v>
          </cell>
          <cell r="O12" t="str">
            <v>Adjusted Reserves (6)*(11)</v>
          </cell>
          <cell r="P12" t="str">
            <v>Base Capital Factor</v>
          </cell>
          <cell r="Q12" t="str">
            <v>Adjust- ment</v>
          </cell>
          <cell r="R12" t="str">
            <v>Capital Factor (13)+(14)</v>
          </cell>
          <cell r="S12" t="str">
            <v>Required Capital    (12)*(15)</v>
          </cell>
          <cell r="T12" t="str">
            <v>Explanation of Adjustments</v>
          </cell>
          <cell r="AD12" t="str">
            <v>Property / Casualty Business</v>
          </cell>
          <cell r="AE12">
            <v>39813</v>
          </cell>
          <cell r="AF12">
            <v>40178</v>
          </cell>
          <cell r="AG12">
            <v>40543</v>
          </cell>
          <cell r="AH12">
            <v>40908</v>
          </cell>
          <cell r="AI12">
            <v>41274</v>
          </cell>
          <cell r="AK12">
            <v>39813</v>
          </cell>
          <cell r="AL12">
            <v>40178</v>
          </cell>
          <cell r="AM12">
            <v>40543</v>
          </cell>
          <cell r="AN12">
            <v>40908</v>
          </cell>
          <cell r="AO12">
            <v>41274</v>
          </cell>
          <cell r="AQ12">
            <v>39813</v>
          </cell>
          <cell r="AR12">
            <v>40178</v>
          </cell>
          <cell r="AS12">
            <v>40543</v>
          </cell>
          <cell r="AT12">
            <v>40908</v>
          </cell>
          <cell r="AU12">
            <v>41274</v>
          </cell>
          <cell r="AZ12" t="str">
            <v>Property / Casualty Business</v>
          </cell>
          <cell r="BA12">
            <v>39813</v>
          </cell>
          <cell r="BB12">
            <v>40178</v>
          </cell>
          <cell r="BC12">
            <v>40543</v>
          </cell>
          <cell r="BD12">
            <v>40908</v>
          </cell>
          <cell r="BE12">
            <v>41274</v>
          </cell>
          <cell r="BG12">
            <v>39813</v>
          </cell>
          <cell r="BH12">
            <v>40178</v>
          </cell>
          <cell r="BI12">
            <v>40543</v>
          </cell>
          <cell r="BJ12">
            <v>40908</v>
          </cell>
          <cell r="BK12">
            <v>41274</v>
          </cell>
          <cell r="BM12">
            <v>39813</v>
          </cell>
          <cell r="BN12">
            <v>40178</v>
          </cell>
          <cell r="BO12">
            <v>40543</v>
          </cell>
          <cell r="BP12">
            <v>40908</v>
          </cell>
          <cell r="BQ12">
            <v>41274</v>
          </cell>
        </row>
        <row r="13">
          <cell r="B13">
            <v>1</v>
          </cell>
          <cell r="C13" t="str">
            <v>Personal Property</v>
          </cell>
          <cell r="D13">
            <v>0</v>
          </cell>
          <cell r="E13">
            <v>0</v>
          </cell>
          <cell r="F13">
            <v>0</v>
          </cell>
          <cell r="G13">
            <v>0</v>
          </cell>
          <cell r="H13">
            <v>0</v>
          </cell>
          <cell r="I13">
            <v>0</v>
          </cell>
          <cell r="J13">
            <v>1</v>
          </cell>
          <cell r="K13">
            <v>0.93520000000000003</v>
          </cell>
          <cell r="L13">
            <v>0</v>
          </cell>
          <cell r="M13">
            <v>0.93520000000000003</v>
          </cell>
          <cell r="N13">
            <v>0.93520000000000003</v>
          </cell>
          <cell r="O13">
            <v>0</v>
          </cell>
          <cell r="P13">
            <v>0.3739911588490048</v>
          </cell>
          <cell r="Q13">
            <v>0</v>
          </cell>
          <cell r="R13">
            <v>0.3739911588490048</v>
          </cell>
          <cell r="S13">
            <v>0</v>
          </cell>
          <cell r="AC13">
            <v>1</v>
          </cell>
          <cell r="AD13" t="str">
            <v>Personal Property</v>
          </cell>
          <cell r="AE13">
            <v>0</v>
          </cell>
          <cell r="AF13">
            <v>0</v>
          </cell>
          <cell r="AG13">
            <v>0</v>
          </cell>
          <cell r="AH13">
            <v>0</v>
          </cell>
          <cell r="AI13">
            <v>0</v>
          </cell>
          <cell r="AK13">
            <v>0</v>
          </cell>
          <cell r="AL13">
            <v>0</v>
          </cell>
          <cell r="AM13">
            <v>0</v>
          </cell>
          <cell r="AN13">
            <v>0</v>
          </cell>
          <cell r="AO13">
            <v>0</v>
          </cell>
          <cell r="AQ13">
            <v>0</v>
          </cell>
          <cell r="AR13">
            <v>0</v>
          </cell>
          <cell r="AS13">
            <v>0</v>
          </cell>
          <cell r="AT13">
            <v>0</v>
          </cell>
          <cell r="AU13">
            <v>0</v>
          </cell>
          <cell r="AY13">
            <v>1</v>
          </cell>
          <cell r="AZ13" t="str">
            <v>Personal Property</v>
          </cell>
          <cell r="BA13">
            <v>1</v>
          </cell>
          <cell r="BB13">
            <v>1</v>
          </cell>
          <cell r="BC13">
            <v>1</v>
          </cell>
          <cell r="BD13">
            <v>1</v>
          </cell>
          <cell r="BE13">
            <v>1</v>
          </cell>
          <cell r="BG13">
            <v>0.93520000000000003</v>
          </cell>
          <cell r="BH13">
            <v>0.93520000000000003</v>
          </cell>
          <cell r="BI13">
            <v>0.93520000000000003</v>
          </cell>
          <cell r="BJ13">
            <v>0.93520000000000003</v>
          </cell>
          <cell r="BK13">
            <v>0.93520000000000003</v>
          </cell>
          <cell r="BM13">
            <v>0.3739911588490048</v>
          </cell>
          <cell r="BN13">
            <v>0.3739911588490048</v>
          </cell>
          <cell r="BO13">
            <v>0.3739911588490048</v>
          </cell>
          <cell r="BP13">
            <v>0.3739911588490048</v>
          </cell>
          <cell r="BQ13">
            <v>0.3739911588490048</v>
          </cell>
        </row>
        <row r="14">
          <cell r="B14">
            <v>2</v>
          </cell>
          <cell r="C14" t="str">
            <v>Personal Motor</v>
          </cell>
          <cell r="D14">
            <v>0</v>
          </cell>
          <cell r="E14">
            <v>0</v>
          </cell>
          <cell r="F14">
            <v>0</v>
          </cell>
          <cell r="G14">
            <v>0</v>
          </cell>
          <cell r="H14">
            <v>0</v>
          </cell>
          <cell r="I14">
            <v>0</v>
          </cell>
          <cell r="J14">
            <v>1</v>
          </cell>
          <cell r="K14">
            <v>0.92535999999999996</v>
          </cell>
          <cell r="L14">
            <v>0</v>
          </cell>
          <cell r="M14">
            <v>0.92535999999999996</v>
          </cell>
          <cell r="N14">
            <v>0.92535999999999996</v>
          </cell>
          <cell r="O14">
            <v>0</v>
          </cell>
          <cell r="P14">
            <v>0.38252327654137752</v>
          </cell>
          <cell r="Q14">
            <v>0</v>
          </cell>
          <cell r="R14">
            <v>0.38252327654137752</v>
          </cell>
          <cell r="S14">
            <v>0</v>
          </cell>
          <cell r="AC14">
            <v>2</v>
          </cell>
          <cell r="AD14" t="str">
            <v>Personal Motor</v>
          </cell>
          <cell r="AE14">
            <v>0</v>
          </cell>
          <cell r="AF14">
            <v>0</v>
          </cell>
          <cell r="AG14">
            <v>0</v>
          </cell>
          <cell r="AH14">
            <v>0</v>
          </cell>
          <cell r="AI14">
            <v>0</v>
          </cell>
          <cell r="AK14">
            <v>0</v>
          </cell>
          <cell r="AL14">
            <v>0</v>
          </cell>
          <cell r="AM14">
            <v>0</v>
          </cell>
          <cell r="AN14">
            <v>0</v>
          </cell>
          <cell r="AO14">
            <v>0</v>
          </cell>
          <cell r="AQ14">
            <v>0</v>
          </cell>
          <cell r="AR14">
            <v>0</v>
          </cell>
          <cell r="AS14">
            <v>0</v>
          </cell>
          <cell r="AT14">
            <v>0</v>
          </cell>
          <cell r="AU14">
            <v>0</v>
          </cell>
          <cell r="AY14">
            <v>2</v>
          </cell>
          <cell r="AZ14" t="str">
            <v>Personal Motor</v>
          </cell>
          <cell r="BA14">
            <v>1</v>
          </cell>
          <cell r="BB14">
            <v>1</v>
          </cell>
          <cell r="BC14">
            <v>1</v>
          </cell>
          <cell r="BD14">
            <v>1</v>
          </cell>
          <cell r="BE14">
            <v>1</v>
          </cell>
          <cell r="BG14">
            <v>0.92535999999999996</v>
          </cell>
          <cell r="BH14">
            <v>0.92535999999999996</v>
          </cell>
          <cell r="BI14">
            <v>0.92535999999999996</v>
          </cell>
          <cell r="BJ14">
            <v>0.92535999999999996</v>
          </cell>
          <cell r="BK14">
            <v>0.92535999999999996</v>
          </cell>
          <cell r="BM14">
            <v>0.38252327654137752</v>
          </cell>
          <cell r="BN14">
            <v>0.38252327654137752</v>
          </cell>
          <cell r="BO14">
            <v>0.38252327654137752</v>
          </cell>
          <cell r="BP14">
            <v>0.38252327654137752</v>
          </cell>
          <cell r="BQ14">
            <v>0.38252327654137752</v>
          </cell>
        </row>
        <row r="15">
          <cell r="B15">
            <v>3</v>
          </cell>
          <cell r="C15" t="str">
            <v>Commercial Motor</v>
          </cell>
          <cell r="D15">
            <v>0</v>
          </cell>
          <cell r="E15">
            <v>0</v>
          </cell>
          <cell r="F15">
            <v>0</v>
          </cell>
          <cell r="G15">
            <v>0</v>
          </cell>
          <cell r="H15">
            <v>0</v>
          </cell>
          <cell r="I15">
            <v>0</v>
          </cell>
          <cell r="J15">
            <v>1</v>
          </cell>
          <cell r="K15">
            <v>0.91293999999999997</v>
          </cell>
          <cell r="L15">
            <v>0</v>
          </cell>
          <cell r="M15">
            <v>0.91293999999999997</v>
          </cell>
          <cell r="N15">
            <v>0.91293999999999997</v>
          </cell>
          <cell r="O15">
            <v>0</v>
          </cell>
          <cell r="P15">
            <v>0.38693700665531644</v>
          </cell>
          <cell r="Q15">
            <v>0</v>
          </cell>
          <cell r="R15">
            <v>0.38693700665531644</v>
          </cell>
          <cell r="S15">
            <v>0</v>
          </cell>
          <cell r="AC15">
            <v>3</v>
          </cell>
          <cell r="AD15" t="str">
            <v>Commercial Motor</v>
          </cell>
          <cell r="AE15">
            <v>0</v>
          </cell>
          <cell r="AF15">
            <v>0</v>
          </cell>
          <cell r="AG15">
            <v>0</v>
          </cell>
          <cell r="AH15">
            <v>0</v>
          </cell>
          <cell r="AI15">
            <v>0</v>
          </cell>
          <cell r="AK15">
            <v>0</v>
          </cell>
          <cell r="AL15">
            <v>0</v>
          </cell>
          <cell r="AM15">
            <v>0</v>
          </cell>
          <cell r="AN15">
            <v>0</v>
          </cell>
          <cell r="AO15">
            <v>0</v>
          </cell>
          <cell r="AQ15">
            <v>0</v>
          </cell>
          <cell r="AR15">
            <v>0</v>
          </cell>
          <cell r="AS15">
            <v>0</v>
          </cell>
          <cell r="AT15">
            <v>0</v>
          </cell>
          <cell r="AU15">
            <v>0</v>
          </cell>
          <cell r="AY15">
            <v>3</v>
          </cell>
          <cell r="AZ15" t="str">
            <v>Commercial Motor</v>
          </cell>
          <cell r="BA15">
            <v>1</v>
          </cell>
          <cell r="BB15">
            <v>1</v>
          </cell>
          <cell r="BC15">
            <v>1</v>
          </cell>
          <cell r="BD15">
            <v>1</v>
          </cell>
          <cell r="BE15">
            <v>1</v>
          </cell>
          <cell r="BG15">
            <v>0.91293999999999997</v>
          </cell>
          <cell r="BH15">
            <v>0.91293999999999997</v>
          </cell>
          <cell r="BI15">
            <v>0.91293999999999997</v>
          </cell>
          <cell r="BJ15">
            <v>0.91293999999999997</v>
          </cell>
          <cell r="BK15">
            <v>0.91293999999999997</v>
          </cell>
          <cell r="BM15">
            <v>0.38693700665531644</v>
          </cell>
          <cell r="BN15">
            <v>0.38693700665531644</v>
          </cell>
          <cell r="BO15">
            <v>0.38693700665531644</v>
          </cell>
          <cell r="BP15">
            <v>0.38693700665531644</v>
          </cell>
          <cell r="BQ15">
            <v>0.38693700665531644</v>
          </cell>
        </row>
        <row r="16">
          <cell r="B16">
            <v>4</v>
          </cell>
          <cell r="C16" t="str">
            <v>Occupational Accident</v>
          </cell>
          <cell r="D16">
            <v>0</v>
          </cell>
          <cell r="E16">
            <v>0</v>
          </cell>
          <cell r="F16">
            <v>0</v>
          </cell>
          <cell r="G16">
            <v>0</v>
          </cell>
          <cell r="H16">
            <v>0</v>
          </cell>
          <cell r="I16">
            <v>0</v>
          </cell>
          <cell r="J16">
            <v>1</v>
          </cell>
          <cell r="K16">
            <v>0.78388999999999998</v>
          </cell>
          <cell r="L16">
            <v>0</v>
          </cell>
          <cell r="M16">
            <v>0.78388999999999998</v>
          </cell>
          <cell r="N16">
            <v>0.78388999999999998</v>
          </cell>
          <cell r="O16">
            <v>0</v>
          </cell>
          <cell r="P16">
            <v>0.38059377703801622</v>
          </cell>
          <cell r="Q16">
            <v>0</v>
          </cell>
          <cell r="R16">
            <v>0.38059377703801622</v>
          </cell>
          <cell r="S16">
            <v>0</v>
          </cell>
          <cell r="AC16">
            <v>4</v>
          </cell>
          <cell r="AD16" t="str">
            <v>Occupational Accident</v>
          </cell>
          <cell r="AE16">
            <v>0</v>
          </cell>
          <cell r="AF16">
            <v>0</v>
          </cell>
          <cell r="AG16">
            <v>0</v>
          </cell>
          <cell r="AH16">
            <v>0</v>
          </cell>
          <cell r="AI16">
            <v>0</v>
          </cell>
          <cell r="AK16">
            <v>0</v>
          </cell>
          <cell r="AL16">
            <v>0</v>
          </cell>
          <cell r="AM16">
            <v>0</v>
          </cell>
          <cell r="AN16">
            <v>0</v>
          </cell>
          <cell r="AO16">
            <v>0</v>
          </cell>
          <cell r="AQ16">
            <v>0</v>
          </cell>
          <cell r="AR16">
            <v>0</v>
          </cell>
          <cell r="AS16">
            <v>0</v>
          </cell>
          <cell r="AT16">
            <v>0</v>
          </cell>
          <cell r="AU16">
            <v>0</v>
          </cell>
          <cell r="AY16">
            <v>4</v>
          </cell>
          <cell r="AZ16" t="str">
            <v>Occupational Accident</v>
          </cell>
          <cell r="BA16">
            <v>1</v>
          </cell>
          <cell r="BB16">
            <v>1</v>
          </cell>
          <cell r="BC16">
            <v>1</v>
          </cell>
          <cell r="BD16">
            <v>1</v>
          </cell>
          <cell r="BE16">
            <v>1</v>
          </cell>
          <cell r="BG16">
            <v>0.78388999999999998</v>
          </cell>
          <cell r="BH16">
            <v>0.78388999999999998</v>
          </cell>
          <cell r="BI16">
            <v>0.78388999999999998</v>
          </cell>
          <cell r="BJ16">
            <v>0.78388999999999998</v>
          </cell>
          <cell r="BK16">
            <v>0.78388999999999998</v>
          </cell>
          <cell r="BM16">
            <v>0.38059377703801622</v>
          </cell>
          <cell r="BN16">
            <v>0.38059377703801622</v>
          </cell>
          <cell r="BO16">
            <v>0.38059377703801622</v>
          </cell>
          <cell r="BP16">
            <v>0.38059377703801622</v>
          </cell>
          <cell r="BQ16">
            <v>0.38059377703801622</v>
          </cell>
        </row>
        <row r="17">
          <cell r="B17">
            <v>5</v>
          </cell>
          <cell r="C17" t="str">
            <v>Comm'l Multi Peril</v>
          </cell>
          <cell r="D17">
            <v>0</v>
          </cell>
          <cell r="E17">
            <v>0</v>
          </cell>
          <cell r="F17">
            <v>0</v>
          </cell>
          <cell r="G17">
            <v>0</v>
          </cell>
          <cell r="H17">
            <v>0</v>
          </cell>
          <cell r="I17">
            <v>0</v>
          </cell>
          <cell r="J17">
            <v>1</v>
          </cell>
          <cell r="K17">
            <v>0.86258999999999997</v>
          </cell>
          <cell r="L17">
            <v>0</v>
          </cell>
          <cell r="M17">
            <v>0.86258999999999997</v>
          </cell>
          <cell r="N17">
            <v>0.86258999999999997</v>
          </cell>
          <cell r="O17">
            <v>0</v>
          </cell>
          <cell r="P17">
            <v>0.40730211226875418</v>
          </cell>
          <cell r="Q17">
            <v>0</v>
          </cell>
          <cell r="R17">
            <v>0.40730211226875418</v>
          </cell>
          <cell r="S17">
            <v>0</v>
          </cell>
          <cell r="AC17">
            <v>5</v>
          </cell>
          <cell r="AD17" t="str">
            <v>Comm'l Multi Peril</v>
          </cell>
          <cell r="AE17">
            <v>0</v>
          </cell>
          <cell r="AF17">
            <v>0</v>
          </cell>
          <cell r="AG17">
            <v>0</v>
          </cell>
          <cell r="AH17">
            <v>0</v>
          </cell>
          <cell r="AI17">
            <v>0</v>
          </cell>
          <cell r="AK17">
            <v>0</v>
          </cell>
          <cell r="AL17">
            <v>0</v>
          </cell>
          <cell r="AM17">
            <v>0</v>
          </cell>
          <cell r="AN17">
            <v>0</v>
          </cell>
          <cell r="AO17">
            <v>0</v>
          </cell>
          <cell r="AQ17">
            <v>0</v>
          </cell>
          <cell r="AR17">
            <v>0</v>
          </cell>
          <cell r="AS17">
            <v>0</v>
          </cell>
          <cell r="AT17">
            <v>0</v>
          </cell>
          <cell r="AU17">
            <v>0</v>
          </cell>
          <cell r="AY17">
            <v>5</v>
          </cell>
          <cell r="AZ17" t="str">
            <v>Comm'l Multi Peril</v>
          </cell>
          <cell r="BA17">
            <v>1</v>
          </cell>
          <cell r="BB17">
            <v>1</v>
          </cell>
          <cell r="BC17">
            <v>1</v>
          </cell>
          <cell r="BD17">
            <v>1</v>
          </cell>
          <cell r="BE17">
            <v>1</v>
          </cell>
          <cell r="BG17">
            <v>0.86258999999999997</v>
          </cell>
          <cell r="BH17">
            <v>0.86258999999999997</v>
          </cell>
          <cell r="BI17">
            <v>0.86258999999999997</v>
          </cell>
          <cell r="BJ17">
            <v>0.86258999999999997</v>
          </cell>
          <cell r="BK17">
            <v>0.86258999999999997</v>
          </cell>
          <cell r="BM17">
            <v>0.40730211226875418</v>
          </cell>
          <cell r="BN17">
            <v>0.40730211226875418</v>
          </cell>
          <cell r="BO17">
            <v>0.40730211226875418</v>
          </cell>
          <cell r="BP17">
            <v>0.40730211226875418</v>
          </cell>
          <cell r="BQ17">
            <v>0.40730211226875418</v>
          </cell>
        </row>
        <row r="18">
          <cell r="B18">
            <v>6</v>
          </cell>
          <cell r="C18" t="str">
            <v>Med Mal (Occ)</v>
          </cell>
          <cell r="D18">
            <v>0</v>
          </cell>
          <cell r="E18">
            <v>0</v>
          </cell>
          <cell r="F18">
            <v>0</v>
          </cell>
          <cell r="G18">
            <v>0</v>
          </cell>
          <cell r="H18">
            <v>0</v>
          </cell>
          <cell r="I18">
            <v>0</v>
          </cell>
          <cell r="J18">
            <v>1</v>
          </cell>
          <cell r="K18">
            <v>0.87587000000000004</v>
          </cell>
          <cell r="L18">
            <v>0</v>
          </cell>
          <cell r="M18">
            <v>0.87587000000000004</v>
          </cell>
          <cell r="N18">
            <v>0.87587000000000004</v>
          </cell>
          <cell r="O18">
            <v>0</v>
          </cell>
          <cell r="P18">
            <v>0.50051553099692692</v>
          </cell>
          <cell r="Q18">
            <v>0</v>
          </cell>
          <cell r="R18">
            <v>0.50051553099692692</v>
          </cell>
          <cell r="S18">
            <v>0</v>
          </cell>
          <cell r="AC18">
            <v>6</v>
          </cell>
          <cell r="AD18" t="str">
            <v>Med Mal (Occ)</v>
          </cell>
          <cell r="AE18">
            <v>0</v>
          </cell>
          <cell r="AF18">
            <v>0</v>
          </cell>
          <cell r="AG18">
            <v>0</v>
          </cell>
          <cell r="AH18">
            <v>0</v>
          </cell>
          <cell r="AI18">
            <v>0</v>
          </cell>
          <cell r="AK18">
            <v>0</v>
          </cell>
          <cell r="AL18">
            <v>0</v>
          </cell>
          <cell r="AM18">
            <v>0</v>
          </cell>
          <cell r="AN18">
            <v>0</v>
          </cell>
          <cell r="AO18">
            <v>0</v>
          </cell>
          <cell r="AQ18">
            <v>0</v>
          </cell>
          <cell r="AR18">
            <v>0</v>
          </cell>
          <cell r="AS18">
            <v>0</v>
          </cell>
          <cell r="AT18">
            <v>0</v>
          </cell>
          <cell r="AU18">
            <v>0</v>
          </cell>
          <cell r="AY18">
            <v>6</v>
          </cell>
          <cell r="AZ18" t="str">
            <v>Med Mal (Occ)</v>
          </cell>
          <cell r="BA18">
            <v>1</v>
          </cell>
          <cell r="BB18">
            <v>1</v>
          </cell>
          <cell r="BC18">
            <v>1</v>
          </cell>
          <cell r="BD18">
            <v>1</v>
          </cell>
          <cell r="BE18">
            <v>1</v>
          </cell>
          <cell r="BG18">
            <v>0.87587000000000004</v>
          </cell>
          <cell r="BH18">
            <v>0.87587000000000004</v>
          </cell>
          <cell r="BI18">
            <v>0.87587000000000004</v>
          </cell>
          <cell r="BJ18">
            <v>0.87587000000000004</v>
          </cell>
          <cell r="BK18">
            <v>0.87587000000000004</v>
          </cell>
          <cell r="BM18">
            <v>0.50051553099692692</v>
          </cell>
          <cell r="BN18">
            <v>0.50051553099692692</v>
          </cell>
          <cell r="BO18">
            <v>0.50051553099692692</v>
          </cell>
          <cell r="BP18">
            <v>0.50051553099692692</v>
          </cell>
          <cell r="BQ18">
            <v>0.50051553099692692</v>
          </cell>
        </row>
        <row r="19">
          <cell r="B19">
            <v>7</v>
          </cell>
          <cell r="C19" t="str">
            <v>Med Mal (C/M)</v>
          </cell>
          <cell r="D19">
            <v>0</v>
          </cell>
          <cell r="E19">
            <v>0</v>
          </cell>
          <cell r="F19">
            <v>0</v>
          </cell>
          <cell r="G19">
            <v>0</v>
          </cell>
          <cell r="H19">
            <v>0</v>
          </cell>
          <cell r="I19">
            <v>0</v>
          </cell>
          <cell r="J19">
            <v>1</v>
          </cell>
          <cell r="K19">
            <v>0.89036999999999999</v>
          </cell>
          <cell r="L19">
            <v>0</v>
          </cell>
          <cell r="M19">
            <v>0.89036999999999999</v>
          </cell>
          <cell r="N19">
            <v>0.89036999999999999</v>
          </cell>
          <cell r="O19">
            <v>0</v>
          </cell>
          <cell r="P19">
            <v>0.4393171254601847</v>
          </cell>
          <cell r="Q19">
            <v>0</v>
          </cell>
          <cell r="R19">
            <v>0.4393171254601847</v>
          </cell>
          <cell r="S19">
            <v>0</v>
          </cell>
          <cell r="AC19">
            <v>7</v>
          </cell>
          <cell r="AD19" t="str">
            <v>Med Mal (C/M)</v>
          </cell>
          <cell r="AE19">
            <v>0</v>
          </cell>
          <cell r="AF19">
            <v>0</v>
          </cell>
          <cell r="AG19">
            <v>0</v>
          </cell>
          <cell r="AH19">
            <v>0</v>
          </cell>
          <cell r="AI19">
            <v>0</v>
          </cell>
          <cell r="AK19">
            <v>0</v>
          </cell>
          <cell r="AL19">
            <v>0</v>
          </cell>
          <cell r="AM19">
            <v>0</v>
          </cell>
          <cell r="AN19">
            <v>0</v>
          </cell>
          <cell r="AO19">
            <v>0</v>
          </cell>
          <cell r="AQ19">
            <v>0</v>
          </cell>
          <cell r="AR19">
            <v>0</v>
          </cell>
          <cell r="AS19">
            <v>0</v>
          </cell>
          <cell r="AT19">
            <v>0</v>
          </cell>
          <cell r="AU19">
            <v>0</v>
          </cell>
          <cell r="AY19">
            <v>7</v>
          </cell>
          <cell r="AZ19" t="str">
            <v>Med Mal (C/M)</v>
          </cell>
          <cell r="BA19">
            <v>1</v>
          </cell>
          <cell r="BB19">
            <v>1</v>
          </cell>
          <cell r="BC19">
            <v>1</v>
          </cell>
          <cell r="BD19">
            <v>1</v>
          </cell>
          <cell r="BE19">
            <v>1</v>
          </cell>
          <cell r="BG19">
            <v>0.89036999999999999</v>
          </cell>
          <cell r="BH19">
            <v>0.89036999999999999</v>
          </cell>
          <cell r="BI19">
            <v>0.89036999999999999</v>
          </cell>
          <cell r="BJ19">
            <v>0.89036999999999999</v>
          </cell>
          <cell r="BK19">
            <v>0.89036999999999999</v>
          </cell>
          <cell r="BM19">
            <v>0.4393171254601847</v>
          </cell>
          <cell r="BN19">
            <v>0.4393171254601847</v>
          </cell>
          <cell r="BO19">
            <v>0.4393171254601847</v>
          </cell>
          <cell r="BP19">
            <v>0.4393171254601847</v>
          </cell>
          <cell r="BQ19">
            <v>0.4393171254601847</v>
          </cell>
        </row>
        <row r="20">
          <cell r="B20">
            <v>8</v>
          </cell>
          <cell r="C20" t="str">
            <v>Special Liab (Ocean, Air, B&amp;M)</v>
          </cell>
          <cell r="D20">
            <v>0</v>
          </cell>
          <cell r="E20">
            <v>0</v>
          </cell>
          <cell r="F20">
            <v>0</v>
          </cell>
          <cell r="G20">
            <v>0</v>
          </cell>
          <cell r="H20">
            <v>0</v>
          </cell>
          <cell r="I20">
            <v>0</v>
          </cell>
          <cell r="J20">
            <v>1</v>
          </cell>
          <cell r="K20">
            <v>0.89819000000000004</v>
          </cell>
          <cell r="L20">
            <v>0</v>
          </cell>
          <cell r="M20">
            <v>0.89819000000000004</v>
          </cell>
          <cell r="N20">
            <v>0.89819000000000004</v>
          </cell>
          <cell r="O20">
            <v>0</v>
          </cell>
          <cell r="P20">
            <v>0.45522000782978411</v>
          </cell>
          <cell r="Q20">
            <v>0</v>
          </cell>
          <cell r="R20">
            <v>0.45522000782978411</v>
          </cell>
          <cell r="S20">
            <v>0</v>
          </cell>
          <cell r="AC20">
            <v>8</v>
          </cell>
          <cell r="AD20" t="str">
            <v>Special Liab (Ocean, Air, B&amp;M)</v>
          </cell>
          <cell r="AE20">
            <v>0</v>
          </cell>
          <cell r="AF20">
            <v>0</v>
          </cell>
          <cell r="AG20">
            <v>0</v>
          </cell>
          <cell r="AH20">
            <v>0</v>
          </cell>
          <cell r="AI20">
            <v>0</v>
          </cell>
          <cell r="AK20">
            <v>0</v>
          </cell>
          <cell r="AL20">
            <v>0</v>
          </cell>
          <cell r="AM20">
            <v>0</v>
          </cell>
          <cell r="AN20">
            <v>0</v>
          </cell>
          <cell r="AO20">
            <v>0</v>
          </cell>
          <cell r="AQ20">
            <v>0</v>
          </cell>
          <cell r="AR20">
            <v>0</v>
          </cell>
          <cell r="AS20">
            <v>0</v>
          </cell>
          <cell r="AT20">
            <v>0</v>
          </cell>
          <cell r="AU20">
            <v>0</v>
          </cell>
          <cell r="AY20">
            <v>8</v>
          </cell>
          <cell r="AZ20" t="str">
            <v>Special Liab (Ocean, Air, B&amp;M)</v>
          </cell>
          <cell r="BA20">
            <v>1</v>
          </cell>
          <cell r="BB20">
            <v>1</v>
          </cell>
          <cell r="BC20">
            <v>1</v>
          </cell>
          <cell r="BD20">
            <v>1</v>
          </cell>
          <cell r="BE20">
            <v>1</v>
          </cell>
          <cell r="BG20">
            <v>0.89819000000000004</v>
          </cell>
          <cell r="BH20">
            <v>0.89819000000000004</v>
          </cell>
          <cell r="BI20">
            <v>0.89819000000000004</v>
          </cell>
          <cell r="BJ20">
            <v>0.89819000000000004</v>
          </cell>
          <cell r="BK20">
            <v>0.89819000000000004</v>
          </cell>
          <cell r="BM20">
            <v>0.45522000782978411</v>
          </cell>
          <cell r="BN20">
            <v>0.45522000782978411</v>
          </cell>
          <cell r="BO20">
            <v>0.45522000782978411</v>
          </cell>
          <cell r="BP20">
            <v>0.45522000782978411</v>
          </cell>
          <cell r="BQ20">
            <v>0.45522000782978411</v>
          </cell>
        </row>
        <row r="21">
          <cell r="B21">
            <v>9</v>
          </cell>
          <cell r="C21" t="str">
            <v>Other Liab (Occ)</v>
          </cell>
          <cell r="D21">
            <v>0</v>
          </cell>
          <cell r="E21">
            <v>0</v>
          </cell>
          <cell r="F21">
            <v>0</v>
          </cell>
          <cell r="G21">
            <v>0</v>
          </cell>
          <cell r="H21">
            <v>0</v>
          </cell>
          <cell r="I21">
            <v>0</v>
          </cell>
          <cell r="J21">
            <v>1</v>
          </cell>
          <cell r="K21">
            <v>0.80081999999999998</v>
          </cell>
          <cell r="L21">
            <v>0</v>
          </cell>
          <cell r="M21">
            <v>0.80081999999999998</v>
          </cell>
          <cell r="N21">
            <v>0.80081999999999998</v>
          </cell>
          <cell r="O21">
            <v>0</v>
          </cell>
          <cell r="P21">
            <v>0.46865041178749506</v>
          </cell>
          <cell r="Q21">
            <v>0</v>
          </cell>
          <cell r="R21">
            <v>0.46865041178749506</v>
          </cell>
          <cell r="S21">
            <v>0</v>
          </cell>
          <cell r="AC21">
            <v>9</v>
          </cell>
          <cell r="AD21" t="str">
            <v>Other Liab (Occ)</v>
          </cell>
          <cell r="AE21">
            <v>0</v>
          </cell>
          <cell r="AF21">
            <v>0</v>
          </cell>
          <cell r="AG21">
            <v>0</v>
          </cell>
          <cell r="AH21">
            <v>0</v>
          </cell>
          <cell r="AI21">
            <v>0</v>
          </cell>
          <cell r="AK21">
            <v>0</v>
          </cell>
          <cell r="AL21">
            <v>0</v>
          </cell>
          <cell r="AM21">
            <v>0</v>
          </cell>
          <cell r="AN21">
            <v>0</v>
          </cell>
          <cell r="AO21">
            <v>0</v>
          </cell>
          <cell r="AQ21">
            <v>0</v>
          </cell>
          <cell r="AR21">
            <v>0</v>
          </cell>
          <cell r="AS21">
            <v>0</v>
          </cell>
          <cell r="AT21">
            <v>0</v>
          </cell>
          <cell r="AU21">
            <v>0</v>
          </cell>
          <cell r="AY21">
            <v>9</v>
          </cell>
          <cell r="AZ21" t="str">
            <v>Other Liab (Occ)</v>
          </cell>
          <cell r="BA21">
            <v>1</v>
          </cell>
          <cell r="BB21">
            <v>1</v>
          </cell>
          <cell r="BC21">
            <v>1</v>
          </cell>
          <cell r="BD21">
            <v>1</v>
          </cell>
          <cell r="BE21">
            <v>1</v>
          </cell>
          <cell r="BG21">
            <v>0.80081999999999998</v>
          </cell>
          <cell r="BH21">
            <v>0.80081999999999998</v>
          </cell>
          <cell r="BI21">
            <v>0.80081999999999998</v>
          </cell>
          <cell r="BJ21">
            <v>0.80081999999999998</v>
          </cell>
          <cell r="BK21">
            <v>0.80081999999999998</v>
          </cell>
          <cell r="BM21">
            <v>0.46865041178749506</v>
          </cell>
          <cell r="BN21">
            <v>0.46865041178749506</v>
          </cell>
          <cell r="BO21">
            <v>0.46865041178749506</v>
          </cell>
          <cell r="BP21">
            <v>0.46865041178749506</v>
          </cell>
          <cell r="BQ21">
            <v>0.46865041178749506</v>
          </cell>
        </row>
        <row r="22">
          <cell r="B22">
            <v>10</v>
          </cell>
          <cell r="C22" t="str">
            <v>Other Liab (C/M)</v>
          </cell>
          <cell r="D22">
            <v>0</v>
          </cell>
          <cell r="E22">
            <v>0</v>
          </cell>
          <cell r="F22">
            <v>0</v>
          </cell>
          <cell r="G22">
            <v>0</v>
          </cell>
          <cell r="H22">
            <v>0</v>
          </cell>
          <cell r="I22">
            <v>0</v>
          </cell>
          <cell r="J22">
            <v>1</v>
          </cell>
          <cell r="K22">
            <v>0.86785000000000001</v>
          </cell>
          <cell r="L22">
            <v>0</v>
          </cell>
          <cell r="M22">
            <v>0.86785000000000001</v>
          </cell>
          <cell r="N22">
            <v>0.86785000000000001</v>
          </cell>
          <cell r="O22">
            <v>0</v>
          </cell>
          <cell r="P22">
            <v>0.42749414333023639</v>
          </cell>
          <cell r="Q22">
            <v>0</v>
          </cell>
          <cell r="R22">
            <v>0.42749414333023639</v>
          </cell>
          <cell r="S22">
            <v>0</v>
          </cell>
          <cell r="AC22">
            <v>10</v>
          </cell>
          <cell r="AD22" t="str">
            <v>Other Liab (C/M)</v>
          </cell>
          <cell r="AE22">
            <v>0</v>
          </cell>
          <cell r="AF22">
            <v>0</v>
          </cell>
          <cell r="AG22">
            <v>0</v>
          </cell>
          <cell r="AH22">
            <v>0</v>
          </cell>
          <cell r="AI22">
            <v>0</v>
          </cell>
          <cell r="AK22">
            <v>0</v>
          </cell>
          <cell r="AL22">
            <v>0</v>
          </cell>
          <cell r="AM22">
            <v>0</v>
          </cell>
          <cell r="AN22">
            <v>0</v>
          </cell>
          <cell r="AO22">
            <v>0</v>
          </cell>
          <cell r="AQ22">
            <v>0</v>
          </cell>
          <cell r="AR22">
            <v>0</v>
          </cell>
          <cell r="AS22">
            <v>0</v>
          </cell>
          <cell r="AT22">
            <v>0</v>
          </cell>
          <cell r="AU22">
            <v>0</v>
          </cell>
          <cell r="AY22">
            <v>10</v>
          </cell>
          <cell r="AZ22" t="str">
            <v>Other Liab (C/M)</v>
          </cell>
          <cell r="BA22">
            <v>1</v>
          </cell>
          <cell r="BB22">
            <v>1</v>
          </cell>
          <cell r="BC22">
            <v>1</v>
          </cell>
          <cell r="BD22">
            <v>1</v>
          </cell>
          <cell r="BE22">
            <v>1</v>
          </cell>
          <cell r="BG22">
            <v>0.86785000000000001</v>
          </cell>
          <cell r="BH22">
            <v>0.86785000000000001</v>
          </cell>
          <cell r="BI22">
            <v>0.86785000000000001</v>
          </cell>
          <cell r="BJ22">
            <v>0.86785000000000001</v>
          </cell>
          <cell r="BK22">
            <v>0.86785000000000001</v>
          </cell>
          <cell r="BM22">
            <v>0.42749414333023639</v>
          </cell>
          <cell r="BN22">
            <v>0.42749414333023639</v>
          </cell>
          <cell r="BO22">
            <v>0.42749414333023639</v>
          </cell>
          <cell r="BP22">
            <v>0.42749414333023639</v>
          </cell>
          <cell r="BQ22">
            <v>0.42749414333023639</v>
          </cell>
        </row>
        <row r="23">
          <cell r="B23">
            <v>11</v>
          </cell>
          <cell r="C23" t="str">
            <v>Prod Liab (Occ)</v>
          </cell>
          <cell r="D23">
            <v>0</v>
          </cell>
          <cell r="E23">
            <v>0</v>
          </cell>
          <cell r="F23">
            <v>0</v>
          </cell>
          <cell r="G23">
            <v>0</v>
          </cell>
          <cell r="H23">
            <v>0</v>
          </cell>
          <cell r="I23">
            <v>0</v>
          </cell>
          <cell r="J23">
            <v>1</v>
          </cell>
          <cell r="K23">
            <v>0.83508000000000004</v>
          </cell>
          <cell r="L23">
            <v>0</v>
          </cell>
          <cell r="M23">
            <v>0.83508000000000004</v>
          </cell>
          <cell r="N23">
            <v>0.83508000000000004</v>
          </cell>
          <cell r="O23">
            <v>0</v>
          </cell>
          <cell r="P23">
            <v>0.49477191014942112</v>
          </cell>
          <cell r="Q23">
            <v>0</v>
          </cell>
          <cell r="R23">
            <v>0.49477191014942112</v>
          </cell>
          <cell r="S23">
            <v>0</v>
          </cell>
          <cell r="AC23">
            <v>11</v>
          </cell>
          <cell r="AD23" t="str">
            <v>Prod Liab (Occ)</v>
          </cell>
          <cell r="AE23">
            <v>0</v>
          </cell>
          <cell r="AF23">
            <v>0</v>
          </cell>
          <cell r="AG23">
            <v>0</v>
          </cell>
          <cell r="AH23">
            <v>0</v>
          </cell>
          <cell r="AI23">
            <v>0</v>
          </cell>
          <cell r="AK23">
            <v>0</v>
          </cell>
          <cell r="AL23">
            <v>0</v>
          </cell>
          <cell r="AM23">
            <v>0</v>
          </cell>
          <cell r="AN23">
            <v>0</v>
          </cell>
          <cell r="AO23">
            <v>0</v>
          </cell>
          <cell r="AQ23">
            <v>0</v>
          </cell>
          <cell r="AR23">
            <v>0</v>
          </cell>
          <cell r="AS23">
            <v>0</v>
          </cell>
          <cell r="AT23">
            <v>0</v>
          </cell>
          <cell r="AU23">
            <v>0</v>
          </cell>
          <cell r="AY23">
            <v>11</v>
          </cell>
          <cell r="AZ23" t="str">
            <v>Prod Liab (Occ)</v>
          </cell>
          <cell r="BA23">
            <v>1</v>
          </cell>
          <cell r="BB23">
            <v>1</v>
          </cell>
          <cell r="BC23">
            <v>1</v>
          </cell>
          <cell r="BD23">
            <v>1</v>
          </cell>
          <cell r="BE23">
            <v>1</v>
          </cell>
          <cell r="BG23">
            <v>0.83508000000000004</v>
          </cell>
          <cell r="BH23">
            <v>0.83508000000000004</v>
          </cell>
          <cell r="BI23">
            <v>0.83508000000000004</v>
          </cell>
          <cell r="BJ23">
            <v>0.83508000000000004</v>
          </cell>
          <cell r="BK23">
            <v>0.83508000000000004</v>
          </cell>
          <cell r="BM23">
            <v>0.49477191014942112</v>
          </cell>
          <cell r="BN23">
            <v>0.49477191014942112</v>
          </cell>
          <cell r="BO23">
            <v>0.49477191014942112</v>
          </cell>
          <cell r="BP23">
            <v>0.49477191014942112</v>
          </cell>
          <cell r="BQ23">
            <v>0.49477191014942112</v>
          </cell>
        </row>
        <row r="24">
          <cell r="B24">
            <v>12</v>
          </cell>
          <cell r="C24" t="str">
            <v>Prod Liab (C/M)</v>
          </cell>
          <cell r="D24">
            <v>0</v>
          </cell>
          <cell r="E24">
            <v>0</v>
          </cell>
          <cell r="F24">
            <v>0</v>
          </cell>
          <cell r="G24">
            <v>0</v>
          </cell>
          <cell r="H24">
            <v>0</v>
          </cell>
          <cell r="I24">
            <v>0</v>
          </cell>
          <cell r="J24">
            <v>1</v>
          </cell>
          <cell r="K24">
            <v>0.87821000000000005</v>
          </cell>
          <cell r="L24">
            <v>0</v>
          </cell>
          <cell r="M24">
            <v>0.87821000000000005</v>
          </cell>
          <cell r="N24">
            <v>0.87821000000000005</v>
          </cell>
          <cell r="O24">
            <v>0</v>
          </cell>
          <cell r="P24">
            <v>0.42993000739479614</v>
          </cell>
          <cell r="Q24">
            <v>0</v>
          </cell>
          <cell r="R24">
            <v>0.42993000739479614</v>
          </cell>
          <cell r="S24">
            <v>0</v>
          </cell>
          <cell r="AC24">
            <v>12</v>
          </cell>
          <cell r="AD24" t="str">
            <v>Prod Liab (C/M)</v>
          </cell>
          <cell r="AE24">
            <v>0</v>
          </cell>
          <cell r="AF24">
            <v>0</v>
          </cell>
          <cell r="AG24">
            <v>0</v>
          </cell>
          <cell r="AH24">
            <v>0</v>
          </cell>
          <cell r="AI24">
            <v>0</v>
          </cell>
          <cell r="AK24">
            <v>0</v>
          </cell>
          <cell r="AL24">
            <v>0</v>
          </cell>
          <cell r="AM24">
            <v>0</v>
          </cell>
          <cell r="AN24">
            <v>0</v>
          </cell>
          <cell r="AO24">
            <v>0</v>
          </cell>
          <cell r="AQ24">
            <v>0</v>
          </cell>
          <cell r="AR24">
            <v>0</v>
          </cell>
          <cell r="AS24">
            <v>0</v>
          </cell>
          <cell r="AT24">
            <v>0</v>
          </cell>
          <cell r="AU24">
            <v>0</v>
          </cell>
          <cell r="AY24">
            <v>12</v>
          </cell>
          <cell r="AZ24" t="str">
            <v>Prod Liab (C/M)</v>
          </cell>
          <cell r="BA24">
            <v>1</v>
          </cell>
          <cell r="BB24">
            <v>1</v>
          </cell>
          <cell r="BC24">
            <v>1</v>
          </cell>
          <cell r="BD24">
            <v>1</v>
          </cell>
          <cell r="BE24">
            <v>1</v>
          </cell>
          <cell r="BG24">
            <v>0.87821000000000005</v>
          </cell>
          <cell r="BH24">
            <v>0.87821000000000005</v>
          </cell>
          <cell r="BI24">
            <v>0.87821000000000005</v>
          </cell>
          <cell r="BJ24">
            <v>0.87821000000000005</v>
          </cell>
          <cell r="BK24">
            <v>0.87821000000000005</v>
          </cell>
          <cell r="BM24">
            <v>0.42993000739479614</v>
          </cell>
          <cell r="BN24">
            <v>0.42993000739479614</v>
          </cell>
          <cell r="BO24">
            <v>0.42993000739479614</v>
          </cell>
          <cell r="BP24">
            <v>0.42993000739479614</v>
          </cell>
          <cell r="BQ24">
            <v>0.42993000739479614</v>
          </cell>
        </row>
        <row r="25">
          <cell r="B25">
            <v>13</v>
          </cell>
          <cell r="C25" t="str">
            <v>Commercial Property</v>
          </cell>
          <cell r="D25">
            <v>0</v>
          </cell>
          <cell r="E25">
            <v>0</v>
          </cell>
          <cell r="F25">
            <v>0</v>
          </cell>
          <cell r="G25">
            <v>0</v>
          </cell>
          <cell r="H25">
            <v>0</v>
          </cell>
          <cell r="I25">
            <v>0</v>
          </cell>
          <cell r="J25">
            <v>1</v>
          </cell>
          <cell r="K25">
            <v>0.96499999999999997</v>
          </cell>
          <cell r="L25">
            <v>0</v>
          </cell>
          <cell r="M25">
            <v>0.96499999999999997</v>
          </cell>
          <cell r="N25">
            <v>0.96499999999999997</v>
          </cell>
          <cell r="O25">
            <v>0</v>
          </cell>
          <cell r="P25">
            <v>0.44712720769058789</v>
          </cell>
          <cell r="Q25">
            <v>0</v>
          </cell>
          <cell r="R25">
            <v>0.44712720769058789</v>
          </cell>
          <cell r="S25">
            <v>0</v>
          </cell>
          <cell r="AC25">
            <v>13</v>
          </cell>
          <cell r="AD25" t="str">
            <v>Commercial Property</v>
          </cell>
          <cell r="AE25">
            <v>0</v>
          </cell>
          <cell r="AF25">
            <v>0</v>
          </cell>
          <cell r="AG25">
            <v>0</v>
          </cell>
          <cell r="AH25">
            <v>0</v>
          </cell>
          <cell r="AI25">
            <v>0</v>
          </cell>
          <cell r="AK25">
            <v>0</v>
          </cell>
          <cell r="AL25">
            <v>0</v>
          </cell>
          <cell r="AM25">
            <v>0</v>
          </cell>
          <cell r="AN25">
            <v>0</v>
          </cell>
          <cell r="AO25">
            <v>0</v>
          </cell>
          <cell r="AQ25">
            <v>0</v>
          </cell>
          <cell r="AR25">
            <v>0</v>
          </cell>
          <cell r="AS25">
            <v>0</v>
          </cell>
          <cell r="AT25">
            <v>0</v>
          </cell>
          <cell r="AU25">
            <v>0</v>
          </cell>
          <cell r="AY25">
            <v>13</v>
          </cell>
          <cell r="AZ25" t="str">
            <v>Commercial Property</v>
          </cell>
          <cell r="BA25">
            <v>1</v>
          </cell>
          <cell r="BB25">
            <v>1</v>
          </cell>
          <cell r="BC25">
            <v>1</v>
          </cell>
          <cell r="BD25">
            <v>1</v>
          </cell>
          <cell r="BE25">
            <v>1</v>
          </cell>
          <cell r="BG25">
            <v>0.96499999999999997</v>
          </cell>
          <cell r="BH25">
            <v>0.96499999999999997</v>
          </cell>
          <cell r="BI25">
            <v>0.96499999999999997</v>
          </cell>
          <cell r="BJ25">
            <v>0.96499999999999997</v>
          </cell>
          <cell r="BK25">
            <v>0.96499999999999997</v>
          </cell>
          <cell r="BM25">
            <v>0.44712720769058789</v>
          </cell>
          <cell r="BN25">
            <v>0.44712720769058789</v>
          </cell>
          <cell r="BO25">
            <v>0.44712720769058789</v>
          </cell>
          <cell r="BP25">
            <v>0.44712720769058789</v>
          </cell>
          <cell r="BQ25">
            <v>0.44712720769058789</v>
          </cell>
        </row>
        <row r="26">
          <cell r="B26">
            <v>14</v>
          </cell>
          <cell r="C26" t="str">
            <v>Motor Phys Damage</v>
          </cell>
          <cell r="D26">
            <v>0</v>
          </cell>
          <cell r="E26">
            <v>0</v>
          </cell>
          <cell r="F26">
            <v>0</v>
          </cell>
          <cell r="G26">
            <v>0</v>
          </cell>
          <cell r="H26">
            <v>0</v>
          </cell>
          <cell r="I26">
            <v>0</v>
          </cell>
          <cell r="J26">
            <v>1</v>
          </cell>
          <cell r="K26">
            <v>0.97499999999999998</v>
          </cell>
          <cell r="L26">
            <v>0</v>
          </cell>
          <cell r="M26">
            <v>0.97499999999999998</v>
          </cell>
          <cell r="N26">
            <v>0.97499999999999998</v>
          </cell>
          <cell r="O26">
            <v>0</v>
          </cell>
          <cell r="P26">
            <v>0.44712720769058789</v>
          </cell>
          <cell r="Q26">
            <v>0</v>
          </cell>
          <cell r="R26">
            <v>0.44712720769058789</v>
          </cell>
          <cell r="S26">
            <v>0</v>
          </cell>
          <cell r="AC26">
            <v>14</v>
          </cell>
          <cell r="AD26" t="str">
            <v>Motor Phys Damage</v>
          </cell>
          <cell r="AE26">
            <v>0</v>
          </cell>
          <cell r="AF26">
            <v>0</v>
          </cell>
          <cell r="AG26">
            <v>0</v>
          </cell>
          <cell r="AH26">
            <v>0</v>
          </cell>
          <cell r="AI26">
            <v>0</v>
          </cell>
          <cell r="AK26">
            <v>0</v>
          </cell>
          <cell r="AL26">
            <v>0</v>
          </cell>
          <cell r="AM26">
            <v>0</v>
          </cell>
          <cell r="AN26">
            <v>0</v>
          </cell>
          <cell r="AO26">
            <v>0</v>
          </cell>
          <cell r="AQ26">
            <v>0</v>
          </cell>
          <cell r="AR26">
            <v>0</v>
          </cell>
          <cell r="AS26">
            <v>0</v>
          </cell>
          <cell r="AT26">
            <v>0</v>
          </cell>
          <cell r="AU26">
            <v>0</v>
          </cell>
          <cell r="AY26">
            <v>14</v>
          </cell>
          <cell r="AZ26" t="str">
            <v>Motor Phys Damage</v>
          </cell>
          <cell r="BA26">
            <v>1</v>
          </cell>
          <cell r="BB26">
            <v>1</v>
          </cell>
          <cell r="BC26">
            <v>1</v>
          </cell>
          <cell r="BD26">
            <v>1</v>
          </cell>
          <cell r="BE26">
            <v>1</v>
          </cell>
          <cell r="BG26">
            <v>0.97499999999999998</v>
          </cell>
          <cell r="BH26">
            <v>0.97499999999999998</v>
          </cell>
          <cell r="BI26">
            <v>0.97499999999999998</v>
          </cell>
          <cell r="BJ26">
            <v>0.97499999999999998</v>
          </cell>
          <cell r="BK26">
            <v>0.97499999999999998</v>
          </cell>
          <cell r="BM26">
            <v>0.44712720769058789</v>
          </cell>
          <cell r="BN26">
            <v>0.44712720769058789</v>
          </cell>
          <cell r="BO26">
            <v>0.44712720769058789</v>
          </cell>
          <cell r="BP26">
            <v>0.44712720769058789</v>
          </cell>
          <cell r="BQ26">
            <v>0.44712720769058789</v>
          </cell>
        </row>
        <row r="27">
          <cell r="B27">
            <v>15</v>
          </cell>
          <cell r="C27" t="str">
            <v>Fid &amp; Sur /Fin. Guar</v>
          </cell>
          <cell r="D27">
            <v>0</v>
          </cell>
          <cell r="E27">
            <v>0</v>
          </cell>
          <cell r="F27">
            <v>0</v>
          </cell>
          <cell r="G27">
            <v>0</v>
          </cell>
          <cell r="H27">
            <v>0</v>
          </cell>
          <cell r="I27">
            <v>0</v>
          </cell>
          <cell r="J27">
            <v>1</v>
          </cell>
          <cell r="K27">
            <v>0.94599999999999995</v>
          </cell>
          <cell r="L27">
            <v>0</v>
          </cell>
          <cell r="M27">
            <v>0.94599999999999995</v>
          </cell>
          <cell r="N27">
            <v>0.94599999999999995</v>
          </cell>
          <cell r="O27">
            <v>0</v>
          </cell>
          <cell r="P27">
            <v>0.44712720769058789</v>
          </cell>
          <cell r="Q27">
            <v>0</v>
          </cell>
          <cell r="R27">
            <v>0.44712720769058789</v>
          </cell>
          <cell r="S27">
            <v>0</v>
          </cell>
          <cell r="AC27">
            <v>15</v>
          </cell>
          <cell r="AD27" t="str">
            <v>Fid &amp; Sur /Fin. Guar</v>
          </cell>
          <cell r="AE27">
            <v>0</v>
          </cell>
          <cell r="AF27">
            <v>0</v>
          </cell>
          <cell r="AG27">
            <v>0</v>
          </cell>
          <cell r="AH27">
            <v>0</v>
          </cell>
          <cell r="AI27">
            <v>0</v>
          </cell>
          <cell r="AK27">
            <v>0</v>
          </cell>
          <cell r="AL27">
            <v>0</v>
          </cell>
          <cell r="AM27">
            <v>0</v>
          </cell>
          <cell r="AN27">
            <v>0</v>
          </cell>
          <cell r="AO27">
            <v>0</v>
          </cell>
          <cell r="AQ27">
            <v>0</v>
          </cell>
          <cell r="AR27">
            <v>0</v>
          </cell>
          <cell r="AS27">
            <v>0</v>
          </cell>
          <cell r="AT27">
            <v>0</v>
          </cell>
          <cell r="AU27">
            <v>0</v>
          </cell>
          <cell r="AY27">
            <v>15</v>
          </cell>
          <cell r="AZ27" t="str">
            <v>Fid &amp; Sur /Fin. Guar</v>
          </cell>
          <cell r="BA27">
            <v>1</v>
          </cell>
          <cell r="BB27">
            <v>1</v>
          </cell>
          <cell r="BC27">
            <v>1</v>
          </cell>
          <cell r="BD27">
            <v>1</v>
          </cell>
          <cell r="BE27">
            <v>1</v>
          </cell>
          <cell r="BG27">
            <v>0.94599999999999995</v>
          </cell>
          <cell r="BH27">
            <v>0.94599999999999995</v>
          </cell>
          <cell r="BI27">
            <v>0.94599999999999995</v>
          </cell>
          <cell r="BJ27">
            <v>0.94599999999999995</v>
          </cell>
          <cell r="BK27">
            <v>0.94599999999999995</v>
          </cell>
          <cell r="BM27">
            <v>0.44712720769058789</v>
          </cell>
          <cell r="BN27">
            <v>0.44712720769058789</v>
          </cell>
          <cell r="BO27">
            <v>0.44712720769058789</v>
          </cell>
          <cell r="BP27">
            <v>0.44712720769058789</v>
          </cell>
          <cell r="BQ27">
            <v>0.44712720769058789</v>
          </cell>
        </row>
        <row r="28">
          <cell r="B28">
            <v>16</v>
          </cell>
          <cell r="C28" t="str">
            <v>X/S Property (Reinsurance)</v>
          </cell>
          <cell r="D28">
            <v>0</v>
          </cell>
          <cell r="E28">
            <v>0</v>
          </cell>
          <cell r="F28">
            <v>0</v>
          </cell>
          <cell r="G28">
            <v>0</v>
          </cell>
          <cell r="H28">
            <v>0</v>
          </cell>
          <cell r="I28">
            <v>0</v>
          </cell>
          <cell r="J28">
            <v>1</v>
          </cell>
          <cell r="K28">
            <v>0.88966000000000001</v>
          </cell>
          <cell r="L28">
            <v>0</v>
          </cell>
          <cell r="M28">
            <v>0.88966000000000001</v>
          </cell>
          <cell r="N28">
            <v>0.88966000000000001</v>
          </cell>
          <cell r="O28">
            <v>0</v>
          </cell>
          <cell r="P28">
            <v>0.48444761667920849</v>
          </cell>
          <cell r="Q28">
            <v>0</v>
          </cell>
          <cell r="R28">
            <v>0.48444761667920849</v>
          </cell>
          <cell r="S28">
            <v>0</v>
          </cell>
          <cell r="AC28">
            <v>16</v>
          </cell>
          <cell r="AD28" t="str">
            <v>X/S Property (Reinsurance)</v>
          </cell>
          <cell r="AE28">
            <v>0</v>
          </cell>
          <cell r="AF28">
            <v>0</v>
          </cell>
          <cell r="AG28">
            <v>0</v>
          </cell>
          <cell r="AH28">
            <v>0</v>
          </cell>
          <cell r="AI28">
            <v>0</v>
          </cell>
          <cell r="AK28">
            <v>0</v>
          </cell>
          <cell r="AL28">
            <v>0</v>
          </cell>
          <cell r="AM28">
            <v>0</v>
          </cell>
          <cell r="AN28">
            <v>0</v>
          </cell>
          <cell r="AO28">
            <v>0</v>
          </cell>
          <cell r="AQ28">
            <v>0</v>
          </cell>
          <cell r="AR28">
            <v>0</v>
          </cell>
          <cell r="AS28">
            <v>0</v>
          </cell>
          <cell r="AT28">
            <v>0</v>
          </cell>
          <cell r="AU28">
            <v>0</v>
          </cell>
          <cell r="AY28">
            <v>16</v>
          </cell>
          <cell r="AZ28" t="str">
            <v>X/S Property (Reinsurance)</v>
          </cell>
          <cell r="BA28">
            <v>1</v>
          </cell>
          <cell r="BB28">
            <v>1</v>
          </cell>
          <cell r="BC28">
            <v>1</v>
          </cell>
          <cell r="BD28">
            <v>1</v>
          </cell>
          <cell r="BE28">
            <v>1</v>
          </cell>
          <cell r="BG28">
            <v>0.88966000000000001</v>
          </cell>
          <cell r="BH28">
            <v>0.88966000000000001</v>
          </cell>
          <cell r="BI28">
            <v>0.88966000000000001</v>
          </cell>
          <cell r="BJ28">
            <v>0.88966000000000001</v>
          </cell>
          <cell r="BK28">
            <v>0.88966000000000001</v>
          </cell>
          <cell r="BM28">
            <v>0.48444761667920849</v>
          </cell>
          <cell r="BN28">
            <v>0.48444761667920849</v>
          </cell>
          <cell r="BO28">
            <v>0.48444761667920849</v>
          </cell>
          <cell r="BP28">
            <v>0.48444761667920849</v>
          </cell>
          <cell r="BQ28">
            <v>0.48444761667920849</v>
          </cell>
        </row>
        <row r="29">
          <cell r="B29">
            <v>17</v>
          </cell>
          <cell r="C29" t="str">
            <v>X/S Casualty (Reinsurance)</v>
          </cell>
          <cell r="D29">
            <v>0</v>
          </cell>
          <cell r="E29">
            <v>0</v>
          </cell>
          <cell r="F29">
            <v>0</v>
          </cell>
          <cell r="G29">
            <v>0</v>
          </cell>
          <cell r="H29">
            <v>0</v>
          </cell>
          <cell r="I29">
            <v>0</v>
          </cell>
          <cell r="J29">
            <v>1</v>
          </cell>
          <cell r="K29">
            <v>0.79842999999999997</v>
          </cell>
          <cell r="L29">
            <v>0</v>
          </cell>
          <cell r="M29">
            <v>0.79842999999999997</v>
          </cell>
          <cell r="N29">
            <v>0.79842999999999997</v>
          </cell>
          <cell r="O29">
            <v>0</v>
          </cell>
          <cell r="P29">
            <v>0.54775111649935904</v>
          </cell>
          <cell r="Q29">
            <v>0</v>
          </cell>
          <cell r="R29">
            <v>0.54775111649935904</v>
          </cell>
          <cell r="S29">
            <v>0</v>
          </cell>
          <cell r="AC29">
            <v>17</v>
          </cell>
          <cell r="AD29" t="str">
            <v>X/S Casualty (Reinsurance)</v>
          </cell>
          <cell r="AE29">
            <v>0</v>
          </cell>
          <cell r="AF29">
            <v>0</v>
          </cell>
          <cell r="AG29">
            <v>0</v>
          </cell>
          <cell r="AH29">
            <v>0</v>
          </cell>
          <cell r="AI29">
            <v>0</v>
          </cell>
          <cell r="AK29">
            <v>0</v>
          </cell>
          <cell r="AL29">
            <v>0</v>
          </cell>
          <cell r="AM29">
            <v>0</v>
          </cell>
          <cell r="AN29">
            <v>0</v>
          </cell>
          <cell r="AO29">
            <v>0</v>
          </cell>
          <cell r="AQ29">
            <v>0</v>
          </cell>
          <cell r="AR29">
            <v>0</v>
          </cell>
          <cell r="AS29">
            <v>0</v>
          </cell>
          <cell r="AT29">
            <v>0</v>
          </cell>
          <cell r="AU29">
            <v>0</v>
          </cell>
          <cell r="AY29">
            <v>17</v>
          </cell>
          <cell r="AZ29" t="str">
            <v>X/S Casualty (Reinsurance)</v>
          </cell>
          <cell r="BA29">
            <v>1</v>
          </cell>
          <cell r="BB29">
            <v>1</v>
          </cell>
          <cell r="BC29">
            <v>1</v>
          </cell>
          <cell r="BD29">
            <v>1</v>
          </cell>
          <cell r="BE29">
            <v>1</v>
          </cell>
          <cell r="BG29">
            <v>0.79842999999999997</v>
          </cell>
          <cell r="BH29">
            <v>0.79842999999999997</v>
          </cell>
          <cell r="BI29">
            <v>0.79842999999999997</v>
          </cell>
          <cell r="BJ29">
            <v>0.79842999999999997</v>
          </cell>
          <cell r="BK29">
            <v>0.79842999999999997</v>
          </cell>
          <cell r="BM29">
            <v>0.54775111649935904</v>
          </cell>
          <cell r="BN29">
            <v>0.54775111649935904</v>
          </cell>
          <cell r="BO29">
            <v>0.54775111649935904</v>
          </cell>
          <cell r="BP29">
            <v>0.54775111649935904</v>
          </cell>
          <cell r="BQ29">
            <v>0.54775111649935904</v>
          </cell>
        </row>
        <row r="30">
          <cell r="B30">
            <v>18</v>
          </cell>
          <cell r="C30" t="str">
            <v>Other P/C</v>
          </cell>
          <cell r="D30">
            <v>0</v>
          </cell>
          <cell r="E30">
            <v>0</v>
          </cell>
          <cell r="F30">
            <v>0</v>
          </cell>
          <cell r="G30">
            <v>0</v>
          </cell>
          <cell r="H30">
            <v>0</v>
          </cell>
          <cell r="I30">
            <v>0</v>
          </cell>
          <cell r="J30">
            <v>1</v>
          </cell>
          <cell r="K30">
            <v>0.9</v>
          </cell>
          <cell r="L30">
            <v>0</v>
          </cell>
          <cell r="M30">
            <v>0.9</v>
          </cell>
          <cell r="N30">
            <v>0.9</v>
          </cell>
          <cell r="O30">
            <v>0</v>
          </cell>
          <cell r="P30">
            <v>0.33534540576794092</v>
          </cell>
          <cell r="Q30">
            <v>0</v>
          </cell>
          <cell r="R30">
            <v>0.33534540576794092</v>
          </cell>
          <cell r="S30">
            <v>0</v>
          </cell>
          <cell r="AC30">
            <v>18</v>
          </cell>
          <cell r="AD30" t="str">
            <v>Other P/C</v>
          </cell>
          <cell r="AE30">
            <v>0</v>
          </cell>
          <cell r="AF30">
            <v>0</v>
          </cell>
          <cell r="AG30">
            <v>0</v>
          </cell>
          <cell r="AH30">
            <v>0</v>
          </cell>
          <cell r="AI30">
            <v>0</v>
          </cell>
          <cell r="AK30">
            <v>0</v>
          </cell>
          <cell r="AL30">
            <v>0</v>
          </cell>
          <cell r="AM30">
            <v>0</v>
          </cell>
          <cell r="AN30">
            <v>0</v>
          </cell>
          <cell r="AO30">
            <v>0</v>
          </cell>
          <cell r="AQ30">
            <v>0</v>
          </cell>
          <cell r="AR30">
            <v>0</v>
          </cell>
          <cell r="AS30">
            <v>0</v>
          </cell>
          <cell r="AT30">
            <v>0</v>
          </cell>
          <cell r="AU30">
            <v>0</v>
          </cell>
          <cell r="AY30">
            <v>18</v>
          </cell>
          <cell r="AZ30" t="str">
            <v>Other P/C</v>
          </cell>
          <cell r="BA30">
            <v>1</v>
          </cell>
          <cell r="BB30">
            <v>1</v>
          </cell>
          <cell r="BC30">
            <v>1</v>
          </cell>
          <cell r="BD30">
            <v>1</v>
          </cell>
          <cell r="BE30">
            <v>1</v>
          </cell>
          <cell r="BG30">
            <v>0.9</v>
          </cell>
          <cell r="BH30">
            <v>0.9</v>
          </cell>
          <cell r="BI30">
            <v>0.9</v>
          </cell>
          <cell r="BJ30">
            <v>0.9</v>
          </cell>
          <cell r="BK30">
            <v>0.9</v>
          </cell>
          <cell r="BM30">
            <v>0.33534540576794092</v>
          </cell>
          <cell r="BN30">
            <v>0.33534540576794092</v>
          </cell>
          <cell r="BO30">
            <v>0.33534540576794092</v>
          </cell>
          <cell r="BP30">
            <v>0.33534540576794092</v>
          </cell>
          <cell r="BQ30">
            <v>0.33534540576794092</v>
          </cell>
        </row>
        <row r="31">
          <cell r="B31">
            <v>19</v>
          </cell>
          <cell r="C31" t="str">
            <v>Other P/C</v>
          </cell>
          <cell r="D31">
            <v>0</v>
          </cell>
          <cell r="E31">
            <v>0</v>
          </cell>
          <cell r="F31">
            <v>0</v>
          </cell>
          <cell r="G31">
            <v>0</v>
          </cell>
          <cell r="H31">
            <v>0</v>
          </cell>
          <cell r="I31">
            <v>0</v>
          </cell>
          <cell r="J31">
            <v>1</v>
          </cell>
          <cell r="K31">
            <v>0.9</v>
          </cell>
          <cell r="L31">
            <v>0</v>
          </cell>
          <cell r="M31">
            <v>0.9</v>
          </cell>
          <cell r="N31">
            <v>0.9</v>
          </cell>
          <cell r="O31">
            <v>0</v>
          </cell>
          <cell r="P31">
            <v>0.33534540576794092</v>
          </cell>
          <cell r="Q31">
            <v>0</v>
          </cell>
          <cell r="R31">
            <v>0.33534540576794092</v>
          </cell>
          <cell r="S31">
            <v>0</v>
          </cell>
          <cell r="AC31">
            <v>19</v>
          </cell>
          <cell r="AD31" t="str">
            <v>Other P/C</v>
          </cell>
          <cell r="AE31">
            <v>0</v>
          </cell>
          <cell r="AF31">
            <v>0</v>
          </cell>
          <cell r="AG31">
            <v>0</v>
          </cell>
          <cell r="AH31">
            <v>0</v>
          </cell>
          <cell r="AI31">
            <v>0</v>
          </cell>
          <cell r="AK31">
            <v>0</v>
          </cell>
          <cell r="AL31">
            <v>0</v>
          </cell>
          <cell r="AM31">
            <v>0</v>
          </cell>
          <cell r="AN31">
            <v>0</v>
          </cell>
          <cell r="AO31">
            <v>0</v>
          </cell>
          <cell r="AQ31">
            <v>0</v>
          </cell>
          <cell r="AR31">
            <v>0</v>
          </cell>
          <cell r="AS31">
            <v>0</v>
          </cell>
          <cell r="AT31">
            <v>0</v>
          </cell>
          <cell r="AU31">
            <v>0</v>
          </cell>
          <cell r="AY31">
            <v>19</v>
          </cell>
          <cell r="AZ31" t="str">
            <v>Other P/C</v>
          </cell>
          <cell r="BA31">
            <v>1</v>
          </cell>
          <cell r="BB31">
            <v>1</v>
          </cell>
          <cell r="BC31">
            <v>1</v>
          </cell>
          <cell r="BD31">
            <v>1</v>
          </cell>
          <cell r="BE31">
            <v>1</v>
          </cell>
          <cell r="BG31">
            <v>0.9</v>
          </cell>
          <cell r="BH31">
            <v>0.9</v>
          </cell>
          <cell r="BI31">
            <v>0.9</v>
          </cell>
          <cell r="BJ31">
            <v>0.9</v>
          </cell>
          <cell r="BK31">
            <v>0.9</v>
          </cell>
          <cell r="BM31">
            <v>0.33534540576794092</v>
          </cell>
          <cell r="BN31">
            <v>0.33534540576794092</v>
          </cell>
          <cell r="BO31">
            <v>0.33534540576794092</v>
          </cell>
          <cell r="BP31">
            <v>0.33534540576794092</v>
          </cell>
          <cell r="BQ31">
            <v>0.33534540576794092</v>
          </cell>
        </row>
        <row r="32">
          <cell r="B32">
            <v>20</v>
          </cell>
          <cell r="C32" t="str">
            <v>Sub-Total</v>
          </cell>
          <cell r="D32">
            <v>0</v>
          </cell>
          <cell r="E32">
            <v>0</v>
          </cell>
          <cell r="F32">
            <v>0</v>
          </cell>
          <cell r="G32">
            <v>0</v>
          </cell>
          <cell r="H32">
            <v>0</v>
          </cell>
          <cell r="I32">
            <v>0</v>
          </cell>
          <cell r="J32">
            <v>1</v>
          </cell>
          <cell r="K32">
            <v>1</v>
          </cell>
          <cell r="M32">
            <v>1</v>
          </cell>
          <cell r="N32">
            <v>1</v>
          </cell>
          <cell r="O32">
            <v>0</v>
          </cell>
          <cell r="P32">
            <v>1</v>
          </cell>
          <cell r="R32">
            <v>0</v>
          </cell>
          <cell r="S32">
            <v>0</v>
          </cell>
          <cell r="AC32">
            <v>20</v>
          </cell>
          <cell r="AD32" t="str">
            <v>Sub-Total</v>
          </cell>
          <cell r="AE32">
            <v>0</v>
          </cell>
          <cell r="AF32">
            <v>0</v>
          </cell>
          <cell r="AG32">
            <v>0</v>
          </cell>
          <cell r="AH32">
            <v>0</v>
          </cell>
          <cell r="AI32">
            <v>0</v>
          </cell>
          <cell r="AK32">
            <v>0</v>
          </cell>
          <cell r="AL32">
            <v>0</v>
          </cell>
          <cell r="AM32">
            <v>0</v>
          </cell>
          <cell r="AN32">
            <v>0</v>
          </cell>
          <cell r="AO32">
            <v>0</v>
          </cell>
          <cell r="AQ32">
            <v>0</v>
          </cell>
          <cell r="AR32">
            <v>0</v>
          </cell>
          <cell r="AS32">
            <v>0</v>
          </cell>
          <cell r="AT32">
            <v>0</v>
          </cell>
          <cell r="AU32">
            <v>0</v>
          </cell>
          <cell r="AY32">
            <v>20</v>
          </cell>
          <cell r="AZ32" t="str">
            <v>Sub-Total</v>
          </cell>
          <cell r="BA32">
            <v>1</v>
          </cell>
          <cell r="BB32">
            <v>1</v>
          </cell>
          <cell r="BC32">
            <v>1</v>
          </cell>
          <cell r="BD32">
            <v>1</v>
          </cell>
          <cell r="BE32">
            <v>1</v>
          </cell>
          <cell r="BG32">
            <v>1</v>
          </cell>
          <cell r="BH32">
            <v>1</v>
          </cell>
          <cell r="BI32">
            <v>1</v>
          </cell>
          <cell r="BJ32">
            <v>1</v>
          </cell>
          <cell r="BK32">
            <v>1</v>
          </cell>
          <cell r="BM32">
            <v>0</v>
          </cell>
          <cell r="BN32">
            <v>0</v>
          </cell>
          <cell r="BO32">
            <v>0</v>
          </cell>
          <cell r="BP32">
            <v>0</v>
          </cell>
          <cell r="BQ32">
            <v>0</v>
          </cell>
        </row>
        <row r="34">
          <cell r="B34">
            <v>21</v>
          </cell>
          <cell r="F34" t="str">
            <v>Percent of net pml added to reserves for stress:</v>
          </cell>
          <cell r="G34">
            <v>0.4</v>
          </cell>
          <cell r="AC34">
            <v>21</v>
          </cell>
          <cell r="AD34" t="str">
            <v>Percent of net pml added to reserves for stress:</v>
          </cell>
          <cell r="AK34">
            <v>0.4</v>
          </cell>
          <cell r="AL34">
            <v>0.4</v>
          </cell>
          <cell r="AM34">
            <v>0.4</v>
          </cell>
          <cell r="AN34">
            <v>0.4</v>
          </cell>
          <cell r="AO34">
            <v>0.4</v>
          </cell>
          <cell r="AY34">
            <v>21</v>
          </cell>
        </row>
        <row r="38">
          <cell r="D38" t="str">
            <v>(1)</v>
          </cell>
          <cell r="E38" t="str">
            <v>(2)</v>
          </cell>
          <cell r="F38" t="str">
            <v>(3)</v>
          </cell>
          <cell r="G38" t="str">
            <v>(4)</v>
          </cell>
          <cell r="H38" t="str">
            <v>(5)</v>
          </cell>
          <cell r="I38" t="str">
            <v>(6)</v>
          </cell>
          <cell r="J38" t="str">
            <v>(7)</v>
          </cell>
          <cell r="K38" t="str">
            <v>(8)</v>
          </cell>
          <cell r="L38" t="str">
            <v>(9)</v>
          </cell>
          <cell r="M38" t="str">
            <v>(10)</v>
          </cell>
          <cell r="N38" t="str">
            <v>(11)</v>
          </cell>
          <cell r="O38" t="str">
            <v>(12)</v>
          </cell>
          <cell r="P38" t="str">
            <v>(13)</v>
          </cell>
          <cell r="Q38" t="str">
            <v>(14)</v>
          </cell>
          <cell r="R38" t="str">
            <v>(15)</v>
          </cell>
          <cell r="S38" t="str">
            <v>(16)</v>
          </cell>
          <cell r="T38" t="str">
            <v>(17)</v>
          </cell>
        </row>
        <row r="40">
          <cell r="E40" t="str">
            <v>&lt;---------------------------- Carried Reserve ----------------------------&gt;</v>
          </cell>
          <cell r="L40" t="str">
            <v>Adjust-</v>
          </cell>
          <cell r="M40" t="str">
            <v>Final</v>
          </cell>
          <cell r="N40" t="str">
            <v>Total</v>
          </cell>
          <cell r="R40" t="str">
            <v>Final</v>
          </cell>
          <cell r="S40" t="str">
            <v>Adjusted</v>
          </cell>
          <cell r="AE40" t="str">
            <v>Carried Loss &amp; LAE Reserves</v>
          </cell>
          <cell r="AK40" t="str">
            <v>Adjusted Loss &amp; LAE Reserves</v>
          </cell>
          <cell r="AQ40" t="str">
            <v>Adjusted Required Capital</v>
          </cell>
          <cell r="BA40" t="str">
            <v>Selected Deficiency Factors</v>
          </cell>
          <cell r="BG40" t="str">
            <v>Selected Discount Factors</v>
          </cell>
          <cell r="BM40" t="str">
            <v>Selected Capital Factors</v>
          </cell>
        </row>
        <row r="41">
          <cell r="C41" t="str">
            <v>Health Business</v>
          </cell>
          <cell r="D41" t="str">
            <v>%</v>
          </cell>
          <cell r="E41" t="str">
            <v>Baseline</v>
          </cell>
          <cell r="F41" t="str">
            <v>Allocated Adjustment</v>
          </cell>
          <cell r="G41" t="str">
            <v>Stress Test Adjustment</v>
          </cell>
          <cell r="H41" t="str">
            <v>Manual Adjustment</v>
          </cell>
          <cell r="I41" t="str">
            <v>Total</v>
          </cell>
          <cell r="J41" t="str">
            <v>Deficiency Factor</v>
          </cell>
          <cell r="K41" t="str">
            <v>Base Discount Factor</v>
          </cell>
          <cell r="L41" t="str">
            <v>ment to Discount Factor</v>
          </cell>
          <cell r="M41" t="str">
            <v>Discount Factor (8)+(9)</v>
          </cell>
          <cell r="N41" t="str">
            <v>Adj. Factor  (7)*(10)</v>
          </cell>
          <cell r="O41" t="str">
            <v>Adjusted Reserves (6)*(11)</v>
          </cell>
          <cell r="P41" t="str">
            <v>Base Capital Factor</v>
          </cell>
          <cell r="Q41" t="str">
            <v>Adjust- ment</v>
          </cell>
          <cell r="R41" t="str">
            <v>Capital Factor (13)+(14)</v>
          </cell>
          <cell r="S41" t="str">
            <v>Required Capital    (12)*(15)</v>
          </cell>
          <cell r="T41" t="str">
            <v>Explanation of Adjustments</v>
          </cell>
          <cell r="AD41" t="str">
            <v>Health Business</v>
          </cell>
          <cell r="AE41">
            <v>39813</v>
          </cell>
          <cell r="AF41">
            <v>40178</v>
          </cell>
          <cell r="AG41">
            <v>40543</v>
          </cell>
          <cell r="AH41">
            <v>40908</v>
          </cell>
          <cell r="AI41">
            <v>41274</v>
          </cell>
          <cell r="AK41">
            <v>39813</v>
          </cell>
          <cell r="AL41">
            <v>40178</v>
          </cell>
          <cell r="AM41">
            <v>40543</v>
          </cell>
          <cell r="AN41">
            <v>40908</v>
          </cell>
          <cell r="AO41">
            <v>41274</v>
          </cell>
          <cell r="AQ41">
            <v>39813</v>
          </cell>
          <cell r="AR41">
            <v>40178</v>
          </cell>
          <cell r="AS41">
            <v>40543</v>
          </cell>
          <cell r="AT41">
            <v>40908</v>
          </cell>
          <cell r="AU41">
            <v>41274</v>
          </cell>
          <cell r="AZ41" t="str">
            <v>Health Business</v>
          </cell>
          <cell r="BA41">
            <v>39813</v>
          </cell>
          <cell r="BB41">
            <v>40178</v>
          </cell>
          <cell r="BC41">
            <v>40543</v>
          </cell>
          <cell r="BD41">
            <v>40908</v>
          </cell>
          <cell r="BE41">
            <v>41274</v>
          </cell>
          <cell r="BG41">
            <v>39813</v>
          </cell>
          <cell r="BH41">
            <v>40178</v>
          </cell>
          <cell r="BI41">
            <v>40543</v>
          </cell>
          <cell r="BJ41">
            <v>40908</v>
          </cell>
          <cell r="BK41">
            <v>41274</v>
          </cell>
          <cell r="BM41">
            <v>39813</v>
          </cell>
          <cell r="BN41">
            <v>40178</v>
          </cell>
          <cell r="BO41">
            <v>40543</v>
          </cell>
          <cell r="BP41">
            <v>40908</v>
          </cell>
          <cell r="BQ41">
            <v>41274</v>
          </cell>
        </row>
        <row r="42">
          <cell r="B42">
            <v>22</v>
          </cell>
          <cell r="C42" t="str">
            <v>Medical</v>
          </cell>
          <cell r="D42">
            <v>0</v>
          </cell>
          <cell r="E42">
            <v>0</v>
          </cell>
          <cell r="F42">
            <v>0</v>
          </cell>
          <cell r="G42">
            <v>0</v>
          </cell>
          <cell r="H42">
            <v>0</v>
          </cell>
          <cell r="I42">
            <v>0</v>
          </cell>
          <cell r="J42">
            <v>1</v>
          </cell>
          <cell r="K42">
            <v>0.95</v>
          </cell>
          <cell r="L42">
            <v>0</v>
          </cell>
          <cell r="M42">
            <v>0.95</v>
          </cell>
          <cell r="N42">
            <v>0.95</v>
          </cell>
          <cell r="O42">
            <v>0</v>
          </cell>
          <cell r="P42">
            <v>0.38229376257545261</v>
          </cell>
          <cell r="Q42">
            <v>0</v>
          </cell>
          <cell r="R42">
            <v>0.38229376257545261</v>
          </cell>
          <cell r="S42">
            <v>0</v>
          </cell>
          <cell r="AC42">
            <v>22</v>
          </cell>
          <cell r="AD42" t="str">
            <v>Medical</v>
          </cell>
          <cell r="AE42">
            <v>0</v>
          </cell>
          <cell r="AF42">
            <v>0</v>
          </cell>
          <cell r="AG42">
            <v>0</v>
          </cell>
          <cell r="AH42">
            <v>0</v>
          </cell>
          <cell r="AI42">
            <v>0</v>
          </cell>
          <cell r="AK42">
            <v>0</v>
          </cell>
          <cell r="AL42">
            <v>0</v>
          </cell>
          <cell r="AM42">
            <v>0</v>
          </cell>
          <cell r="AN42">
            <v>0</v>
          </cell>
          <cell r="AO42">
            <v>0</v>
          </cell>
          <cell r="AQ42">
            <v>0</v>
          </cell>
          <cell r="AR42">
            <v>0</v>
          </cell>
          <cell r="AS42">
            <v>0</v>
          </cell>
          <cell r="AT42">
            <v>0</v>
          </cell>
          <cell r="AU42">
            <v>0</v>
          </cell>
          <cell r="AY42">
            <v>22</v>
          </cell>
          <cell r="AZ42" t="str">
            <v>Medical</v>
          </cell>
          <cell r="BA42">
            <v>1</v>
          </cell>
          <cell r="BB42">
            <v>1</v>
          </cell>
          <cell r="BC42">
            <v>1</v>
          </cell>
          <cell r="BD42">
            <v>1</v>
          </cell>
          <cell r="BE42">
            <v>1</v>
          </cell>
          <cell r="BG42">
            <v>0.95</v>
          </cell>
          <cell r="BH42">
            <v>0.95</v>
          </cell>
          <cell r="BI42">
            <v>0.95</v>
          </cell>
          <cell r="BJ42">
            <v>0.95</v>
          </cell>
          <cell r="BK42">
            <v>0.95</v>
          </cell>
          <cell r="BM42">
            <v>0.38229376257545261</v>
          </cell>
          <cell r="BN42">
            <v>0.38229376257545261</v>
          </cell>
          <cell r="BO42">
            <v>0.38229376257545261</v>
          </cell>
          <cell r="BP42">
            <v>0.38229376257545261</v>
          </cell>
          <cell r="BQ42">
            <v>0.38229376257545261</v>
          </cell>
        </row>
        <row r="43">
          <cell r="B43">
            <v>23</v>
          </cell>
          <cell r="C43" t="str">
            <v>Disability and Long Term Care</v>
          </cell>
          <cell r="D43">
            <v>0</v>
          </cell>
          <cell r="E43">
            <v>0</v>
          </cell>
          <cell r="F43">
            <v>0</v>
          </cell>
          <cell r="G43">
            <v>0</v>
          </cell>
          <cell r="H43">
            <v>0</v>
          </cell>
          <cell r="I43">
            <v>0</v>
          </cell>
          <cell r="J43">
            <v>1</v>
          </cell>
          <cell r="K43">
            <v>0.95</v>
          </cell>
          <cell r="L43">
            <v>0</v>
          </cell>
          <cell r="M43">
            <v>0.95</v>
          </cell>
          <cell r="N43">
            <v>0.95</v>
          </cell>
          <cell r="O43">
            <v>0</v>
          </cell>
          <cell r="P43">
            <v>0.38229376257545261</v>
          </cell>
          <cell r="Q43">
            <v>0</v>
          </cell>
          <cell r="R43">
            <v>0.38229376257545261</v>
          </cell>
          <cell r="S43">
            <v>0</v>
          </cell>
          <cell r="AC43">
            <v>23</v>
          </cell>
          <cell r="AD43" t="str">
            <v>Disability and Long Term Care</v>
          </cell>
          <cell r="AE43">
            <v>0</v>
          </cell>
          <cell r="AF43">
            <v>0</v>
          </cell>
          <cell r="AG43">
            <v>0</v>
          </cell>
          <cell r="AH43">
            <v>0</v>
          </cell>
          <cell r="AI43">
            <v>0</v>
          </cell>
          <cell r="AK43">
            <v>0</v>
          </cell>
          <cell r="AL43">
            <v>0</v>
          </cell>
          <cell r="AM43">
            <v>0</v>
          </cell>
          <cell r="AN43">
            <v>0</v>
          </cell>
          <cell r="AO43">
            <v>0</v>
          </cell>
          <cell r="AQ43">
            <v>0</v>
          </cell>
          <cell r="AR43">
            <v>0</v>
          </cell>
          <cell r="AS43">
            <v>0</v>
          </cell>
          <cell r="AT43">
            <v>0</v>
          </cell>
          <cell r="AU43">
            <v>0</v>
          </cell>
          <cell r="AY43">
            <v>23</v>
          </cell>
          <cell r="AZ43" t="str">
            <v>Disability and Long Term Care</v>
          </cell>
          <cell r="BA43">
            <v>1</v>
          </cell>
          <cell r="BB43">
            <v>1</v>
          </cell>
          <cell r="BC43">
            <v>1</v>
          </cell>
          <cell r="BD43">
            <v>1</v>
          </cell>
          <cell r="BE43">
            <v>1</v>
          </cell>
          <cell r="BG43">
            <v>0.95</v>
          </cell>
          <cell r="BH43">
            <v>0.95</v>
          </cell>
          <cell r="BI43">
            <v>0.95</v>
          </cell>
          <cell r="BJ43">
            <v>0.95</v>
          </cell>
          <cell r="BK43">
            <v>0.95</v>
          </cell>
          <cell r="BM43">
            <v>0.38229376257545261</v>
          </cell>
          <cell r="BN43">
            <v>0.38229376257545261</v>
          </cell>
          <cell r="BO43">
            <v>0.38229376257545261</v>
          </cell>
          <cell r="BP43">
            <v>0.38229376257545261</v>
          </cell>
          <cell r="BQ43">
            <v>0.38229376257545261</v>
          </cell>
        </row>
        <row r="44">
          <cell r="B44">
            <v>24</v>
          </cell>
          <cell r="C44" t="str">
            <v>Critical Illness - Guaranteed</v>
          </cell>
          <cell r="D44">
            <v>0</v>
          </cell>
          <cell r="E44">
            <v>0</v>
          </cell>
          <cell r="F44">
            <v>0</v>
          </cell>
          <cell r="G44">
            <v>0</v>
          </cell>
          <cell r="H44">
            <v>0</v>
          </cell>
          <cell r="I44">
            <v>0</v>
          </cell>
          <cell r="J44">
            <v>1</v>
          </cell>
          <cell r="K44">
            <v>0.95</v>
          </cell>
          <cell r="L44">
            <v>0</v>
          </cell>
          <cell r="M44">
            <v>0.95</v>
          </cell>
          <cell r="N44">
            <v>0.95</v>
          </cell>
          <cell r="O44">
            <v>0</v>
          </cell>
          <cell r="P44">
            <v>0.38229376257545261</v>
          </cell>
          <cell r="Q44">
            <v>0</v>
          </cell>
          <cell r="R44">
            <v>0.38229376257545261</v>
          </cell>
          <cell r="S44">
            <v>0</v>
          </cell>
          <cell r="AC44">
            <v>24</v>
          </cell>
          <cell r="AD44" t="str">
            <v>Critical Illness - Guaranteed</v>
          </cell>
          <cell r="AE44">
            <v>0</v>
          </cell>
          <cell r="AF44">
            <v>0</v>
          </cell>
          <cell r="AG44">
            <v>0</v>
          </cell>
          <cell r="AH44">
            <v>0</v>
          </cell>
          <cell r="AI44">
            <v>0</v>
          </cell>
          <cell r="AK44">
            <v>0</v>
          </cell>
          <cell r="AL44">
            <v>0</v>
          </cell>
          <cell r="AM44">
            <v>0</v>
          </cell>
          <cell r="AN44">
            <v>0</v>
          </cell>
          <cell r="AO44">
            <v>0</v>
          </cell>
          <cell r="AQ44">
            <v>0</v>
          </cell>
          <cell r="AR44">
            <v>0</v>
          </cell>
          <cell r="AS44">
            <v>0</v>
          </cell>
          <cell r="AT44">
            <v>0</v>
          </cell>
          <cell r="AU44">
            <v>0</v>
          </cell>
          <cell r="AY44">
            <v>24</v>
          </cell>
          <cell r="AZ44" t="str">
            <v>Critical Illness - Guaranteed</v>
          </cell>
          <cell r="BA44">
            <v>1</v>
          </cell>
          <cell r="BB44">
            <v>1</v>
          </cell>
          <cell r="BC44">
            <v>1</v>
          </cell>
          <cell r="BD44">
            <v>1</v>
          </cell>
          <cell r="BE44">
            <v>1</v>
          </cell>
          <cell r="BG44">
            <v>0.95</v>
          </cell>
          <cell r="BH44">
            <v>0.95</v>
          </cell>
          <cell r="BI44">
            <v>0.95</v>
          </cell>
          <cell r="BJ44">
            <v>0.95</v>
          </cell>
          <cell r="BK44">
            <v>0.95</v>
          </cell>
          <cell r="BM44">
            <v>0.38229376257545261</v>
          </cell>
          <cell r="BN44">
            <v>0.38229376257545261</v>
          </cell>
          <cell r="BO44">
            <v>0.38229376257545261</v>
          </cell>
          <cell r="BP44">
            <v>0.38229376257545261</v>
          </cell>
          <cell r="BQ44">
            <v>0.38229376257545261</v>
          </cell>
        </row>
        <row r="45">
          <cell r="B45">
            <v>25</v>
          </cell>
          <cell r="C45" t="str">
            <v>Critical Illness - NonGuaranteed</v>
          </cell>
          <cell r="D45">
            <v>0</v>
          </cell>
          <cell r="E45">
            <v>0</v>
          </cell>
          <cell r="F45">
            <v>0</v>
          </cell>
          <cell r="G45">
            <v>0</v>
          </cell>
          <cell r="H45">
            <v>0</v>
          </cell>
          <cell r="I45">
            <v>0</v>
          </cell>
          <cell r="J45">
            <v>1</v>
          </cell>
          <cell r="K45">
            <v>0.95</v>
          </cell>
          <cell r="L45">
            <v>0</v>
          </cell>
          <cell r="M45">
            <v>0.95</v>
          </cell>
          <cell r="N45">
            <v>0.95</v>
          </cell>
          <cell r="O45">
            <v>0</v>
          </cell>
          <cell r="P45">
            <v>0.38229376257545261</v>
          </cell>
          <cell r="Q45">
            <v>0</v>
          </cell>
          <cell r="R45">
            <v>0.38229376257545261</v>
          </cell>
          <cell r="S45">
            <v>0</v>
          </cell>
          <cell r="AC45">
            <v>25</v>
          </cell>
          <cell r="AD45" t="str">
            <v>Critical Illness - NonGuaranteed</v>
          </cell>
          <cell r="AE45">
            <v>0</v>
          </cell>
          <cell r="AF45">
            <v>0</v>
          </cell>
          <cell r="AG45">
            <v>0</v>
          </cell>
          <cell r="AH45">
            <v>0</v>
          </cell>
          <cell r="AI45">
            <v>0</v>
          </cell>
          <cell r="AK45">
            <v>0</v>
          </cell>
          <cell r="AL45">
            <v>0</v>
          </cell>
          <cell r="AM45">
            <v>0</v>
          </cell>
          <cell r="AN45">
            <v>0</v>
          </cell>
          <cell r="AO45">
            <v>0</v>
          </cell>
          <cell r="AQ45">
            <v>0</v>
          </cell>
          <cell r="AR45">
            <v>0</v>
          </cell>
          <cell r="AS45">
            <v>0</v>
          </cell>
          <cell r="AT45">
            <v>0</v>
          </cell>
          <cell r="AU45">
            <v>0</v>
          </cell>
          <cell r="AY45">
            <v>25</v>
          </cell>
          <cell r="AZ45" t="str">
            <v>Critical Illness - NonGuaranteed</v>
          </cell>
          <cell r="BA45">
            <v>1</v>
          </cell>
          <cell r="BB45">
            <v>1</v>
          </cell>
          <cell r="BC45">
            <v>1</v>
          </cell>
          <cell r="BD45">
            <v>1</v>
          </cell>
          <cell r="BE45">
            <v>1</v>
          </cell>
          <cell r="BG45">
            <v>0.95</v>
          </cell>
          <cell r="BH45">
            <v>0.95</v>
          </cell>
          <cell r="BI45">
            <v>0.95</v>
          </cell>
          <cell r="BJ45">
            <v>0.95</v>
          </cell>
          <cell r="BK45">
            <v>0.95</v>
          </cell>
          <cell r="BM45">
            <v>0.38229376257545261</v>
          </cell>
          <cell r="BN45">
            <v>0.38229376257545261</v>
          </cell>
          <cell r="BO45">
            <v>0.38229376257545261</v>
          </cell>
          <cell r="BP45">
            <v>0.38229376257545261</v>
          </cell>
          <cell r="BQ45">
            <v>0.38229376257545261</v>
          </cell>
        </row>
        <row r="46">
          <cell r="B46">
            <v>26</v>
          </cell>
          <cell r="C46" t="str">
            <v>Health Reinsurance</v>
          </cell>
          <cell r="D46">
            <v>0</v>
          </cell>
          <cell r="E46">
            <v>0</v>
          </cell>
          <cell r="F46">
            <v>0</v>
          </cell>
          <cell r="G46">
            <v>0</v>
          </cell>
          <cell r="H46">
            <v>0</v>
          </cell>
          <cell r="I46">
            <v>0</v>
          </cell>
          <cell r="J46">
            <v>1</v>
          </cell>
          <cell r="K46">
            <v>0.79842999999999997</v>
          </cell>
          <cell r="L46">
            <v>0</v>
          </cell>
          <cell r="M46">
            <v>0.79842999999999997</v>
          </cell>
          <cell r="N46">
            <v>0.79842999999999997</v>
          </cell>
          <cell r="O46">
            <v>0</v>
          </cell>
          <cell r="P46">
            <v>0.54775111649935904</v>
          </cell>
          <cell r="Q46">
            <v>0</v>
          </cell>
          <cell r="R46">
            <v>0.54775111649935904</v>
          </cell>
          <cell r="S46">
            <v>0</v>
          </cell>
          <cell r="AC46">
            <v>26</v>
          </cell>
          <cell r="AD46" t="str">
            <v>Health Reinsurance</v>
          </cell>
          <cell r="AE46">
            <v>0</v>
          </cell>
          <cell r="AF46">
            <v>0</v>
          </cell>
          <cell r="AG46">
            <v>0</v>
          </cell>
          <cell r="AH46">
            <v>0</v>
          </cell>
          <cell r="AI46">
            <v>0</v>
          </cell>
          <cell r="AK46">
            <v>0</v>
          </cell>
          <cell r="AL46">
            <v>0</v>
          </cell>
          <cell r="AM46">
            <v>0</v>
          </cell>
          <cell r="AN46">
            <v>0</v>
          </cell>
          <cell r="AO46">
            <v>0</v>
          </cell>
          <cell r="AQ46">
            <v>0</v>
          </cell>
          <cell r="AR46">
            <v>0</v>
          </cell>
          <cell r="AS46">
            <v>0</v>
          </cell>
          <cell r="AT46">
            <v>0</v>
          </cell>
          <cell r="AU46">
            <v>0</v>
          </cell>
          <cell r="AY46">
            <v>26</v>
          </cell>
          <cell r="AZ46" t="str">
            <v>Health Reinsurance</v>
          </cell>
          <cell r="BA46">
            <v>1</v>
          </cell>
          <cell r="BB46">
            <v>1</v>
          </cell>
          <cell r="BC46">
            <v>1</v>
          </cell>
          <cell r="BD46">
            <v>1</v>
          </cell>
          <cell r="BE46">
            <v>1</v>
          </cell>
          <cell r="BG46">
            <v>0.79842999999999997</v>
          </cell>
          <cell r="BH46">
            <v>0.79842999999999997</v>
          </cell>
          <cell r="BI46">
            <v>0.79842999999999997</v>
          </cell>
          <cell r="BJ46">
            <v>0.79842999999999997</v>
          </cell>
          <cell r="BK46">
            <v>0.79842999999999997</v>
          </cell>
          <cell r="BM46">
            <v>0.54775111649935904</v>
          </cell>
          <cell r="BN46">
            <v>0.54775111649935904</v>
          </cell>
          <cell r="BO46">
            <v>0.54775111649935904</v>
          </cell>
          <cell r="BP46">
            <v>0.54775111649935904</v>
          </cell>
          <cell r="BQ46">
            <v>0.54775111649935904</v>
          </cell>
        </row>
        <row r="47">
          <cell r="B47">
            <v>27</v>
          </cell>
          <cell r="C47" t="str">
            <v>Other Health</v>
          </cell>
          <cell r="D47">
            <v>0</v>
          </cell>
          <cell r="E47">
            <v>0</v>
          </cell>
          <cell r="F47">
            <v>0</v>
          </cell>
          <cell r="G47">
            <v>0</v>
          </cell>
          <cell r="H47">
            <v>0</v>
          </cell>
          <cell r="I47">
            <v>0</v>
          </cell>
          <cell r="J47">
            <v>1</v>
          </cell>
          <cell r="K47">
            <v>0.95</v>
          </cell>
          <cell r="L47">
            <v>0</v>
          </cell>
          <cell r="M47">
            <v>0.95</v>
          </cell>
          <cell r="N47">
            <v>0.95</v>
          </cell>
          <cell r="O47">
            <v>0</v>
          </cell>
          <cell r="P47">
            <v>0.38229376257545261</v>
          </cell>
          <cell r="Q47">
            <v>0</v>
          </cell>
          <cell r="R47">
            <v>0.38229376257545261</v>
          </cell>
          <cell r="S47">
            <v>0</v>
          </cell>
          <cell r="AC47">
            <v>27</v>
          </cell>
          <cell r="AD47" t="str">
            <v>Other Health</v>
          </cell>
          <cell r="AE47">
            <v>0</v>
          </cell>
          <cell r="AF47">
            <v>0</v>
          </cell>
          <cell r="AG47">
            <v>0</v>
          </cell>
          <cell r="AH47">
            <v>0</v>
          </cell>
          <cell r="AI47">
            <v>0</v>
          </cell>
          <cell r="AK47">
            <v>0</v>
          </cell>
          <cell r="AL47">
            <v>0</v>
          </cell>
          <cell r="AM47">
            <v>0</v>
          </cell>
          <cell r="AN47">
            <v>0</v>
          </cell>
          <cell r="AO47">
            <v>0</v>
          </cell>
          <cell r="AQ47">
            <v>0</v>
          </cell>
          <cell r="AR47">
            <v>0</v>
          </cell>
          <cell r="AS47">
            <v>0</v>
          </cell>
          <cell r="AT47">
            <v>0</v>
          </cell>
          <cell r="AU47">
            <v>0</v>
          </cell>
          <cell r="AY47">
            <v>27</v>
          </cell>
          <cell r="AZ47" t="str">
            <v>Other Health</v>
          </cell>
          <cell r="BA47">
            <v>1</v>
          </cell>
          <cell r="BB47">
            <v>1</v>
          </cell>
          <cell r="BC47">
            <v>1</v>
          </cell>
          <cell r="BD47">
            <v>1</v>
          </cell>
          <cell r="BE47">
            <v>1</v>
          </cell>
          <cell r="BG47">
            <v>0.95</v>
          </cell>
          <cell r="BH47">
            <v>0.95</v>
          </cell>
          <cell r="BI47">
            <v>0.95</v>
          </cell>
          <cell r="BJ47">
            <v>0.95</v>
          </cell>
          <cell r="BK47">
            <v>0.95</v>
          </cell>
          <cell r="BM47">
            <v>0.38229376257545261</v>
          </cell>
          <cell r="BN47">
            <v>0.38229376257545261</v>
          </cell>
          <cell r="BO47">
            <v>0.38229376257545261</v>
          </cell>
          <cell r="BP47">
            <v>0.38229376257545261</v>
          </cell>
          <cell r="BQ47">
            <v>0.38229376257545261</v>
          </cell>
        </row>
        <row r="48">
          <cell r="B48">
            <v>28</v>
          </cell>
          <cell r="C48" t="str">
            <v>Other Health</v>
          </cell>
          <cell r="D48">
            <v>0</v>
          </cell>
          <cell r="E48">
            <v>0</v>
          </cell>
          <cell r="F48">
            <v>0</v>
          </cell>
          <cell r="G48">
            <v>0</v>
          </cell>
          <cell r="H48">
            <v>0</v>
          </cell>
          <cell r="I48">
            <v>0</v>
          </cell>
          <cell r="J48">
            <v>1</v>
          </cell>
          <cell r="K48">
            <v>0.95</v>
          </cell>
          <cell r="L48">
            <v>0</v>
          </cell>
          <cell r="M48">
            <v>0.95</v>
          </cell>
          <cell r="N48">
            <v>0.95</v>
          </cell>
          <cell r="O48">
            <v>0</v>
          </cell>
          <cell r="P48">
            <v>0.38229376257545261</v>
          </cell>
          <cell r="Q48">
            <v>0</v>
          </cell>
          <cell r="R48">
            <v>0.38229376257545261</v>
          </cell>
          <cell r="S48">
            <v>0</v>
          </cell>
          <cell r="AC48">
            <v>28</v>
          </cell>
          <cell r="AD48" t="str">
            <v>Other Health</v>
          </cell>
          <cell r="AE48">
            <v>0</v>
          </cell>
          <cell r="AF48">
            <v>0</v>
          </cell>
          <cell r="AG48">
            <v>0</v>
          </cell>
          <cell r="AH48">
            <v>0</v>
          </cell>
          <cell r="AI48">
            <v>0</v>
          </cell>
          <cell r="AK48">
            <v>0</v>
          </cell>
          <cell r="AL48">
            <v>0</v>
          </cell>
          <cell r="AM48">
            <v>0</v>
          </cell>
          <cell r="AN48">
            <v>0</v>
          </cell>
          <cell r="AO48">
            <v>0</v>
          </cell>
          <cell r="AQ48">
            <v>0</v>
          </cell>
          <cell r="AR48">
            <v>0</v>
          </cell>
          <cell r="AS48">
            <v>0</v>
          </cell>
          <cell r="AT48">
            <v>0</v>
          </cell>
          <cell r="AU48">
            <v>0</v>
          </cell>
          <cell r="AY48">
            <v>28</v>
          </cell>
          <cell r="AZ48" t="str">
            <v>Other Health</v>
          </cell>
          <cell r="BA48">
            <v>1</v>
          </cell>
          <cell r="BB48">
            <v>1</v>
          </cell>
          <cell r="BC48">
            <v>1</v>
          </cell>
          <cell r="BD48">
            <v>1</v>
          </cell>
          <cell r="BE48">
            <v>1</v>
          </cell>
          <cell r="BG48">
            <v>0.95</v>
          </cell>
          <cell r="BH48">
            <v>0.95</v>
          </cell>
          <cell r="BI48">
            <v>0.95</v>
          </cell>
          <cell r="BJ48">
            <v>0.95</v>
          </cell>
          <cell r="BK48">
            <v>0.95</v>
          </cell>
          <cell r="BM48">
            <v>0.38229376257545261</v>
          </cell>
          <cell r="BN48">
            <v>0.38229376257545261</v>
          </cell>
          <cell r="BO48">
            <v>0.38229376257545261</v>
          </cell>
          <cell r="BP48">
            <v>0.38229376257545261</v>
          </cell>
          <cell r="BQ48">
            <v>0.38229376257545261</v>
          </cell>
        </row>
        <row r="49">
          <cell r="B49">
            <v>29</v>
          </cell>
          <cell r="C49" t="str">
            <v>Sub-Total</v>
          </cell>
          <cell r="D49">
            <v>0</v>
          </cell>
          <cell r="E49">
            <v>0</v>
          </cell>
          <cell r="F49">
            <v>0</v>
          </cell>
          <cell r="G49">
            <v>0</v>
          </cell>
          <cell r="H49">
            <v>0</v>
          </cell>
          <cell r="I49">
            <v>0</v>
          </cell>
          <cell r="J49">
            <v>1</v>
          </cell>
          <cell r="K49">
            <v>1</v>
          </cell>
          <cell r="M49">
            <v>1</v>
          </cell>
          <cell r="N49">
            <v>1</v>
          </cell>
          <cell r="O49">
            <v>0</v>
          </cell>
          <cell r="P49">
            <v>1</v>
          </cell>
          <cell r="R49">
            <v>0</v>
          </cell>
          <cell r="S49">
            <v>0</v>
          </cell>
          <cell r="AC49">
            <v>29</v>
          </cell>
          <cell r="AD49" t="str">
            <v>Sub-Total</v>
          </cell>
          <cell r="AE49">
            <v>0</v>
          </cell>
          <cell r="AF49">
            <v>0</v>
          </cell>
          <cell r="AG49">
            <v>0</v>
          </cell>
          <cell r="AH49">
            <v>0</v>
          </cell>
          <cell r="AI49">
            <v>0</v>
          </cell>
          <cell r="AK49">
            <v>0</v>
          </cell>
          <cell r="AL49">
            <v>0</v>
          </cell>
          <cell r="AM49">
            <v>0</v>
          </cell>
          <cell r="AN49">
            <v>0</v>
          </cell>
          <cell r="AO49">
            <v>0</v>
          </cell>
          <cell r="AQ49">
            <v>0</v>
          </cell>
          <cell r="AR49">
            <v>0</v>
          </cell>
          <cell r="AS49">
            <v>0</v>
          </cell>
          <cell r="AT49">
            <v>0</v>
          </cell>
          <cell r="AU49">
            <v>0</v>
          </cell>
          <cell r="AY49">
            <v>29</v>
          </cell>
          <cell r="AZ49" t="str">
            <v>Sub-Total</v>
          </cell>
          <cell r="BA49">
            <v>1</v>
          </cell>
          <cell r="BB49">
            <v>1</v>
          </cell>
          <cell r="BC49">
            <v>1</v>
          </cell>
          <cell r="BD49">
            <v>1</v>
          </cell>
          <cell r="BE49">
            <v>1</v>
          </cell>
          <cell r="BG49">
            <v>1</v>
          </cell>
          <cell r="BH49">
            <v>1</v>
          </cell>
          <cell r="BI49">
            <v>1</v>
          </cell>
          <cell r="BJ49">
            <v>1</v>
          </cell>
          <cell r="BK49">
            <v>1</v>
          </cell>
          <cell r="BM49">
            <v>0</v>
          </cell>
          <cell r="BN49">
            <v>0</v>
          </cell>
          <cell r="BO49">
            <v>0</v>
          </cell>
          <cell r="BP49">
            <v>0</v>
          </cell>
          <cell r="BQ49">
            <v>0</v>
          </cell>
        </row>
        <row r="54">
          <cell r="B54">
            <v>30</v>
          </cell>
          <cell r="C54" t="str">
            <v>Total</v>
          </cell>
          <cell r="D54">
            <v>0</v>
          </cell>
          <cell r="E54">
            <v>0</v>
          </cell>
          <cell r="F54">
            <v>0</v>
          </cell>
          <cell r="G54">
            <v>0</v>
          </cell>
          <cell r="H54">
            <v>0</v>
          </cell>
          <cell r="I54">
            <v>0</v>
          </cell>
          <cell r="J54">
            <v>0</v>
          </cell>
          <cell r="K54">
            <v>1</v>
          </cell>
          <cell r="M54">
            <v>1</v>
          </cell>
          <cell r="N54">
            <v>1</v>
          </cell>
          <cell r="O54">
            <v>0</v>
          </cell>
          <cell r="P54">
            <v>0</v>
          </cell>
          <cell r="R54">
            <v>0</v>
          </cell>
          <cell r="S54">
            <v>0</v>
          </cell>
          <cell r="AC54">
            <v>30</v>
          </cell>
          <cell r="AD54" t="str">
            <v>Totals</v>
          </cell>
          <cell r="AE54">
            <v>0</v>
          </cell>
          <cell r="AF54">
            <v>0</v>
          </cell>
          <cell r="AG54">
            <v>0</v>
          </cell>
          <cell r="AH54">
            <v>0</v>
          </cell>
          <cell r="AI54">
            <v>0</v>
          </cell>
          <cell r="AK54">
            <v>0</v>
          </cell>
          <cell r="AL54">
            <v>0</v>
          </cell>
          <cell r="AM54">
            <v>0</v>
          </cell>
          <cell r="AN54">
            <v>0</v>
          </cell>
          <cell r="AO54">
            <v>0</v>
          </cell>
          <cell r="AQ54">
            <v>0</v>
          </cell>
          <cell r="AR54">
            <v>0</v>
          </cell>
          <cell r="AS54">
            <v>0</v>
          </cell>
          <cell r="AT54">
            <v>0</v>
          </cell>
          <cell r="AU54">
            <v>0</v>
          </cell>
          <cell r="AY54">
            <v>30</v>
          </cell>
          <cell r="AZ54" t="str">
            <v>Totals</v>
          </cell>
          <cell r="BA54">
            <v>0</v>
          </cell>
          <cell r="BB54">
            <v>0</v>
          </cell>
          <cell r="BC54">
            <v>0</v>
          </cell>
          <cell r="BD54">
            <v>0</v>
          </cell>
          <cell r="BE54">
            <v>0</v>
          </cell>
          <cell r="BG54">
            <v>1</v>
          </cell>
          <cell r="BH54">
            <v>1</v>
          </cell>
          <cell r="BI54">
            <v>1</v>
          </cell>
          <cell r="BJ54">
            <v>1</v>
          </cell>
          <cell r="BK54">
            <v>1</v>
          </cell>
          <cell r="BM54">
            <v>0</v>
          </cell>
          <cell r="BN54">
            <v>0</v>
          </cell>
          <cell r="BO54">
            <v>0</v>
          </cell>
          <cell r="BP54">
            <v>0</v>
          </cell>
          <cell r="BQ54">
            <v>0</v>
          </cell>
        </row>
        <row r="55">
          <cell r="E55">
            <v>0</v>
          </cell>
          <cell r="F55">
            <v>0</v>
          </cell>
          <cell r="G55">
            <v>0</v>
          </cell>
          <cell r="H55">
            <v>0</v>
          </cell>
          <cell r="I55">
            <v>0</v>
          </cell>
          <cell r="J55">
            <v>0</v>
          </cell>
          <cell r="K55">
            <v>1</v>
          </cell>
          <cell r="L55">
            <v>1</v>
          </cell>
          <cell r="M55">
            <v>0.30000000000000004</v>
          </cell>
          <cell r="N55">
            <v>0.7</v>
          </cell>
          <cell r="O55">
            <v>1</v>
          </cell>
          <cell r="P55">
            <v>1</v>
          </cell>
        </row>
        <row r="56">
          <cell r="B56">
            <v>31</v>
          </cell>
          <cell r="E56" t="str">
            <v>wind exposed nwp</v>
          </cell>
          <cell r="F56" t="str">
            <v>eq exposed nwp</v>
          </cell>
          <cell r="G56" t="str">
            <v>terror exposed nwp</v>
          </cell>
          <cell r="O56" t="str">
            <v xml:space="preserve">Growth Factor </v>
          </cell>
          <cell r="R56">
            <v>1.5</v>
          </cell>
          <cell r="S56">
            <v>1.5</v>
          </cell>
          <cell r="AC56">
            <v>31</v>
          </cell>
          <cell r="AM56" t="str">
            <v>Growth Factor</v>
          </cell>
          <cell r="AQ56">
            <v>1.5</v>
          </cell>
          <cell r="AR56">
            <v>1.5</v>
          </cell>
          <cell r="AS56">
            <v>1.5</v>
          </cell>
          <cell r="AT56">
            <v>1.5</v>
          </cell>
          <cell r="AU56">
            <v>1.5</v>
          </cell>
        </row>
        <row r="57">
          <cell r="B57">
            <v>32</v>
          </cell>
          <cell r="O57" t="str">
            <v>By Line Diversification Factor</v>
          </cell>
          <cell r="S57">
            <v>1</v>
          </cell>
          <cell r="AC57">
            <v>32</v>
          </cell>
          <cell r="AM57" t="str">
            <v>By Line Diversification Factor</v>
          </cell>
          <cell r="AQ57">
            <v>1</v>
          </cell>
          <cell r="AR57">
            <v>1</v>
          </cell>
          <cell r="AS57">
            <v>1</v>
          </cell>
          <cell r="AT57">
            <v>1</v>
          </cell>
          <cell r="AU57">
            <v>1</v>
          </cell>
        </row>
        <row r="58">
          <cell r="O58" t="str">
            <v>By Country Diversification Factor</v>
          </cell>
          <cell r="S58">
            <v>1</v>
          </cell>
          <cell r="AM58" t="str">
            <v>By Country Diversification Factor</v>
          </cell>
          <cell r="AQ58">
            <v>1</v>
          </cell>
          <cell r="AR58">
            <v>1</v>
          </cell>
          <cell r="AS58">
            <v>1</v>
          </cell>
          <cell r="AT58">
            <v>1</v>
          </cell>
          <cell r="AU58">
            <v>1</v>
          </cell>
        </row>
        <row r="59">
          <cell r="B59">
            <v>33</v>
          </cell>
          <cell r="C59" t="str">
            <v>Net Unearned Prem Reserve P/C only</v>
          </cell>
          <cell r="E59">
            <v>0</v>
          </cell>
          <cell r="O59" t="str">
            <v>Adjusted Non-Life Reserve Required Capital</v>
          </cell>
          <cell r="S59">
            <v>0</v>
          </cell>
          <cell r="AC59">
            <v>33</v>
          </cell>
          <cell r="AD59" t="str">
            <v>Net Unearned Prem Reserve P/C only</v>
          </cell>
          <cell r="AE59">
            <v>0</v>
          </cell>
          <cell r="AF59">
            <v>0</v>
          </cell>
          <cell r="AG59">
            <v>0</v>
          </cell>
          <cell r="AH59">
            <v>0</v>
          </cell>
          <cell r="AI59">
            <v>0</v>
          </cell>
          <cell r="AM59" t="str">
            <v>Adjusted Non-Life Reserve Required Capital</v>
          </cell>
          <cell r="AQ59">
            <v>0</v>
          </cell>
          <cell r="AR59">
            <v>0</v>
          </cell>
          <cell r="AS59">
            <v>0</v>
          </cell>
          <cell r="AT59">
            <v>0</v>
          </cell>
          <cell r="AU59">
            <v>0</v>
          </cell>
        </row>
        <row r="60">
          <cell r="B60">
            <v>34</v>
          </cell>
          <cell r="O60" t="str">
            <v>Analyst's Adjustment ( Non-Life Business)</v>
          </cell>
          <cell r="S60">
            <v>0</v>
          </cell>
          <cell r="AC60">
            <v>34</v>
          </cell>
          <cell r="AM60" t="str">
            <v>Analyst's Adjustment ( Non-Life Business)</v>
          </cell>
          <cell r="AQ60">
            <v>0</v>
          </cell>
          <cell r="AR60">
            <v>0</v>
          </cell>
          <cell r="AS60">
            <v>0</v>
          </cell>
          <cell r="AT60">
            <v>0</v>
          </cell>
          <cell r="AU60">
            <v>0</v>
          </cell>
        </row>
        <row r="61">
          <cell r="B61">
            <v>35</v>
          </cell>
          <cell r="O61" t="str">
            <v>Net Required Capital for Non-Life Reserve Risk (B5)</v>
          </cell>
          <cell r="S61">
            <v>0</v>
          </cell>
          <cell r="AC61">
            <v>35</v>
          </cell>
          <cell r="AM61" t="str">
            <v>Net Required Capital for Non-Life Reserve Risk (B5)</v>
          </cell>
          <cell r="AQ61">
            <v>0</v>
          </cell>
          <cell r="AR61">
            <v>0</v>
          </cell>
          <cell r="AS61">
            <v>0</v>
          </cell>
          <cell r="AT61">
            <v>0</v>
          </cell>
          <cell r="AU61">
            <v>0</v>
          </cell>
        </row>
        <row r="62">
          <cell r="G62" t="str">
            <v>Note: Mortality and Longevity Risk captured on Life Reserves page.</v>
          </cell>
          <cell r="AE62" t="str">
            <v>Note: Mortality and Longevity Risk captured on Life Reserves page.</v>
          </cell>
          <cell r="BA62" t="str">
            <v>Note: Mortality and Longevity Risk captured on Life Reserves page.</v>
          </cell>
        </row>
        <row r="66">
          <cell r="C66" t="str">
            <v>Company Name:</v>
          </cell>
          <cell r="D66" t="str">
            <v>XYZ Sample</v>
          </cell>
          <cell r="K66" t="str">
            <v>Currency:</v>
          </cell>
          <cell r="L66" t="str">
            <v>Euros</v>
          </cell>
          <cell r="T66" t="str">
            <v>Page 13</v>
          </cell>
        </row>
        <row r="67">
          <cell r="C67" t="str">
            <v>AMB Number:</v>
          </cell>
          <cell r="D67" t="str">
            <v>99999</v>
          </cell>
          <cell r="K67" t="str">
            <v>Denomination:</v>
          </cell>
          <cell r="L67" t="str">
            <v>(000)s</v>
          </cell>
        </row>
        <row r="68">
          <cell r="C68" t="str">
            <v>Analyst:</v>
          </cell>
          <cell r="D68" t="str">
            <v xml:space="preserve"> </v>
          </cell>
        </row>
        <row r="69">
          <cell r="C69" t="str">
            <v>volatility = average</v>
          </cell>
          <cell r="J69" t="str">
            <v>NET LOSS AND LAE RESERVE RISK</v>
          </cell>
        </row>
        <row r="70">
          <cell r="C70" t="str">
            <v>analysis type = standard</v>
          </cell>
          <cell r="E70">
            <v>40178</v>
          </cell>
        </row>
        <row r="73">
          <cell r="D73" t="str">
            <v>(1)</v>
          </cell>
          <cell r="E73" t="str">
            <v>(2)</v>
          </cell>
          <cell r="F73" t="str">
            <v>(3)</v>
          </cell>
          <cell r="G73" t="str">
            <v>(4)</v>
          </cell>
          <cell r="H73" t="str">
            <v>(5)</v>
          </cell>
          <cell r="I73" t="str">
            <v>(6)</v>
          </cell>
          <cell r="J73" t="str">
            <v>(7)</v>
          </cell>
          <cell r="K73" t="str">
            <v>(8)</v>
          </cell>
          <cell r="L73" t="str">
            <v>(9)</v>
          </cell>
          <cell r="M73" t="str">
            <v>(10)</v>
          </cell>
          <cell r="N73" t="str">
            <v>(11)</v>
          </cell>
          <cell r="O73" t="str">
            <v>(12)</v>
          </cell>
          <cell r="P73" t="str">
            <v>(13)</v>
          </cell>
          <cell r="Q73" t="str">
            <v>(14)</v>
          </cell>
          <cell r="R73" t="str">
            <v>(15)</v>
          </cell>
          <cell r="S73" t="str">
            <v>(16)</v>
          </cell>
          <cell r="T73" t="str">
            <v>(17)</v>
          </cell>
        </row>
        <row r="75">
          <cell r="E75" t="str">
            <v>&lt;---------------------------- Carried Reserve ----------------------------&gt;</v>
          </cell>
          <cell r="L75" t="str">
            <v>Adjust-</v>
          </cell>
          <cell r="M75" t="str">
            <v>Final</v>
          </cell>
          <cell r="N75" t="str">
            <v>Total</v>
          </cell>
          <cell r="R75" t="str">
            <v>Final</v>
          </cell>
          <cell r="S75" t="str">
            <v>Adjusted</v>
          </cell>
        </row>
        <row r="76">
          <cell r="C76" t="str">
            <v>Property / Casualty Business</v>
          </cell>
          <cell r="D76" t="str">
            <v>%</v>
          </cell>
          <cell r="E76" t="str">
            <v>Baseline</v>
          </cell>
          <cell r="F76" t="str">
            <v>Allocated Adjustment</v>
          </cell>
          <cell r="G76" t="str">
            <v>Stress Test Adjustment</v>
          </cell>
          <cell r="H76" t="str">
            <v>Manual Adjustment</v>
          </cell>
          <cell r="I76" t="str">
            <v>Total</v>
          </cell>
          <cell r="J76" t="str">
            <v>Deficiency Factor</v>
          </cell>
          <cell r="K76" t="str">
            <v>Base Discount Factor</v>
          </cell>
          <cell r="L76" t="str">
            <v>ment to Discount Factor</v>
          </cell>
          <cell r="M76" t="str">
            <v>Discount Factor (8)+(9)</v>
          </cell>
          <cell r="N76" t="str">
            <v>Adj. Factor  (7)*(10)</v>
          </cell>
          <cell r="O76" t="str">
            <v>Adjusted Reserves (6)*(11)</v>
          </cell>
          <cell r="P76" t="str">
            <v>Base Capital Factor</v>
          </cell>
          <cell r="Q76" t="str">
            <v>Adjust- ment</v>
          </cell>
          <cell r="R76" t="str">
            <v>Capital Factor (13)+(14)</v>
          </cell>
          <cell r="S76" t="str">
            <v>Required Capital    (12)*(15)</v>
          </cell>
          <cell r="T76" t="str">
            <v>Explanation of Adjustments</v>
          </cell>
        </row>
        <row r="77">
          <cell r="B77">
            <v>1</v>
          </cell>
          <cell r="C77" t="str">
            <v>Personal Property</v>
          </cell>
          <cell r="D77">
            <v>0</v>
          </cell>
          <cell r="E77">
            <v>0</v>
          </cell>
          <cell r="F77">
            <v>0</v>
          </cell>
          <cell r="G77">
            <v>0</v>
          </cell>
          <cell r="H77">
            <v>0</v>
          </cell>
          <cell r="I77">
            <v>0</v>
          </cell>
          <cell r="J77">
            <v>1</v>
          </cell>
          <cell r="K77">
            <v>0.93520000000000003</v>
          </cell>
          <cell r="L77">
            <v>0</v>
          </cell>
          <cell r="M77">
            <v>0.93520000000000003</v>
          </cell>
          <cell r="N77">
            <v>0.93520000000000003</v>
          </cell>
          <cell r="O77">
            <v>0</v>
          </cell>
          <cell r="P77">
            <v>0.3739911588490048</v>
          </cell>
          <cell r="Q77">
            <v>0</v>
          </cell>
          <cell r="R77">
            <v>0.3739911588490048</v>
          </cell>
          <cell r="S77">
            <v>0</v>
          </cell>
        </row>
        <row r="78">
          <cell r="B78">
            <v>2</v>
          </cell>
          <cell r="C78" t="str">
            <v>Personal Motor</v>
          </cell>
          <cell r="D78">
            <v>0</v>
          </cell>
          <cell r="E78">
            <v>0</v>
          </cell>
          <cell r="F78">
            <v>0</v>
          </cell>
          <cell r="G78">
            <v>0</v>
          </cell>
          <cell r="H78">
            <v>0</v>
          </cell>
          <cell r="I78">
            <v>0</v>
          </cell>
          <cell r="J78">
            <v>1</v>
          </cell>
          <cell r="K78">
            <v>0.92535999999999996</v>
          </cell>
          <cell r="L78">
            <v>0</v>
          </cell>
          <cell r="M78">
            <v>0.92535999999999996</v>
          </cell>
          <cell r="N78">
            <v>0.92535999999999996</v>
          </cell>
          <cell r="O78">
            <v>0</v>
          </cell>
          <cell r="P78">
            <v>0.38252327654137752</v>
          </cell>
          <cell r="Q78">
            <v>0</v>
          </cell>
          <cell r="R78">
            <v>0.38252327654137752</v>
          </cell>
          <cell r="S78">
            <v>0</v>
          </cell>
        </row>
        <row r="79">
          <cell r="B79">
            <v>3</v>
          </cell>
          <cell r="C79" t="str">
            <v>Commercial Motor</v>
          </cell>
          <cell r="D79">
            <v>0</v>
          </cell>
          <cell r="E79">
            <v>0</v>
          </cell>
          <cell r="F79">
            <v>0</v>
          </cell>
          <cell r="G79">
            <v>0</v>
          </cell>
          <cell r="H79">
            <v>0</v>
          </cell>
          <cell r="I79">
            <v>0</v>
          </cell>
          <cell r="J79">
            <v>1</v>
          </cell>
          <cell r="K79">
            <v>0.91293999999999997</v>
          </cell>
          <cell r="L79">
            <v>0</v>
          </cell>
          <cell r="M79">
            <v>0.91293999999999997</v>
          </cell>
          <cell r="N79">
            <v>0.91293999999999997</v>
          </cell>
          <cell r="O79">
            <v>0</v>
          </cell>
          <cell r="P79">
            <v>0.38693700665531644</v>
          </cell>
          <cell r="Q79">
            <v>0</v>
          </cell>
          <cell r="R79">
            <v>0.38693700665531644</v>
          </cell>
          <cell r="S79">
            <v>0</v>
          </cell>
        </row>
        <row r="80">
          <cell r="B80">
            <v>4</v>
          </cell>
          <cell r="C80" t="str">
            <v>Occupational Accident</v>
          </cell>
          <cell r="D80">
            <v>0</v>
          </cell>
          <cell r="E80">
            <v>0</v>
          </cell>
          <cell r="F80">
            <v>0</v>
          </cell>
          <cell r="G80">
            <v>0</v>
          </cell>
          <cell r="H80">
            <v>0</v>
          </cell>
          <cell r="I80">
            <v>0</v>
          </cell>
          <cell r="J80">
            <v>1</v>
          </cell>
          <cell r="K80">
            <v>0.78388999999999998</v>
          </cell>
          <cell r="L80">
            <v>0</v>
          </cell>
          <cell r="M80">
            <v>0.78388999999999998</v>
          </cell>
          <cell r="N80">
            <v>0.78388999999999998</v>
          </cell>
          <cell r="O80">
            <v>0</v>
          </cell>
          <cell r="P80">
            <v>0.38059377703801622</v>
          </cell>
          <cell r="Q80">
            <v>0</v>
          </cell>
          <cell r="R80">
            <v>0.38059377703801622</v>
          </cell>
          <cell r="S80">
            <v>0</v>
          </cell>
        </row>
        <row r="81">
          <cell r="B81">
            <v>5</v>
          </cell>
          <cell r="C81" t="str">
            <v>Comm'l Multi Peril</v>
          </cell>
          <cell r="D81">
            <v>0</v>
          </cell>
          <cell r="E81">
            <v>0</v>
          </cell>
          <cell r="F81">
            <v>0</v>
          </cell>
          <cell r="G81">
            <v>0</v>
          </cell>
          <cell r="H81">
            <v>0</v>
          </cell>
          <cell r="I81">
            <v>0</v>
          </cell>
          <cell r="J81">
            <v>1</v>
          </cell>
          <cell r="K81">
            <v>0.86258999999999997</v>
          </cell>
          <cell r="L81">
            <v>0</v>
          </cell>
          <cell r="M81">
            <v>0.86258999999999997</v>
          </cell>
          <cell r="N81">
            <v>0.86258999999999997</v>
          </cell>
          <cell r="O81">
            <v>0</v>
          </cell>
          <cell r="P81">
            <v>0.40730211226875418</v>
          </cell>
          <cell r="Q81">
            <v>0</v>
          </cell>
          <cell r="R81">
            <v>0.40730211226875418</v>
          </cell>
          <cell r="S81">
            <v>0</v>
          </cell>
        </row>
        <row r="82">
          <cell r="B82">
            <v>6</v>
          </cell>
          <cell r="C82" t="str">
            <v>Med Mal (Occ)</v>
          </cell>
          <cell r="D82">
            <v>0</v>
          </cell>
          <cell r="E82">
            <v>0</v>
          </cell>
          <cell r="F82">
            <v>0</v>
          </cell>
          <cell r="G82">
            <v>0</v>
          </cell>
          <cell r="H82">
            <v>0</v>
          </cell>
          <cell r="I82">
            <v>0</v>
          </cell>
          <cell r="J82">
            <v>1</v>
          </cell>
          <cell r="K82">
            <v>0.87587000000000004</v>
          </cell>
          <cell r="L82">
            <v>0</v>
          </cell>
          <cell r="M82">
            <v>0.87587000000000004</v>
          </cell>
          <cell r="N82">
            <v>0.87587000000000004</v>
          </cell>
          <cell r="O82">
            <v>0</v>
          </cell>
          <cell r="P82">
            <v>0.50051553099692692</v>
          </cell>
          <cell r="Q82">
            <v>0</v>
          </cell>
          <cell r="R82">
            <v>0.50051553099692692</v>
          </cell>
          <cell r="S82">
            <v>0</v>
          </cell>
        </row>
        <row r="83">
          <cell r="B83">
            <v>7</v>
          </cell>
          <cell r="C83" t="str">
            <v>Med Mal (C/M)</v>
          </cell>
          <cell r="D83">
            <v>0</v>
          </cell>
          <cell r="E83">
            <v>0</v>
          </cell>
          <cell r="F83">
            <v>0</v>
          </cell>
          <cell r="G83">
            <v>0</v>
          </cell>
          <cell r="H83">
            <v>0</v>
          </cell>
          <cell r="I83">
            <v>0</v>
          </cell>
          <cell r="J83">
            <v>1</v>
          </cell>
          <cell r="K83">
            <v>0.89036999999999999</v>
          </cell>
          <cell r="L83">
            <v>0</v>
          </cell>
          <cell r="M83">
            <v>0.89036999999999999</v>
          </cell>
          <cell r="N83">
            <v>0.89036999999999999</v>
          </cell>
          <cell r="O83">
            <v>0</v>
          </cell>
          <cell r="P83">
            <v>0.4393171254601847</v>
          </cell>
          <cell r="Q83">
            <v>0</v>
          </cell>
          <cell r="R83">
            <v>0.4393171254601847</v>
          </cell>
          <cell r="S83">
            <v>0</v>
          </cell>
        </row>
        <row r="84">
          <cell r="B84">
            <v>8</v>
          </cell>
          <cell r="C84" t="str">
            <v>Special Liab (Ocean, Air, B&amp;M)</v>
          </cell>
          <cell r="D84">
            <v>0</v>
          </cell>
          <cell r="E84">
            <v>0</v>
          </cell>
          <cell r="F84">
            <v>0</v>
          </cell>
          <cell r="G84">
            <v>0</v>
          </cell>
          <cell r="H84">
            <v>0</v>
          </cell>
          <cell r="I84">
            <v>0</v>
          </cell>
          <cell r="J84">
            <v>1</v>
          </cell>
          <cell r="K84">
            <v>0.89819000000000004</v>
          </cell>
          <cell r="L84">
            <v>0</v>
          </cell>
          <cell r="M84">
            <v>0.89819000000000004</v>
          </cell>
          <cell r="N84">
            <v>0.89819000000000004</v>
          </cell>
          <cell r="O84">
            <v>0</v>
          </cell>
          <cell r="P84">
            <v>0.45522000782978411</v>
          </cell>
          <cell r="Q84">
            <v>0</v>
          </cell>
          <cell r="R84">
            <v>0.45522000782978411</v>
          </cell>
          <cell r="S84">
            <v>0</v>
          </cell>
        </row>
        <row r="85">
          <cell r="B85">
            <v>9</v>
          </cell>
          <cell r="C85" t="str">
            <v>Other Liab (Occ)</v>
          </cell>
          <cell r="D85">
            <v>0</v>
          </cell>
          <cell r="E85">
            <v>0</v>
          </cell>
          <cell r="F85">
            <v>0</v>
          </cell>
          <cell r="G85">
            <v>0</v>
          </cell>
          <cell r="H85">
            <v>0</v>
          </cell>
          <cell r="I85">
            <v>0</v>
          </cell>
          <cell r="J85">
            <v>1</v>
          </cell>
          <cell r="K85">
            <v>0.80081999999999998</v>
          </cell>
          <cell r="L85">
            <v>0</v>
          </cell>
          <cell r="M85">
            <v>0.80081999999999998</v>
          </cell>
          <cell r="N85">
            <v>0.80081999999999998</v>
          </cell>
          <cell r="O85">
            <v>0</v>
          </cell>
          <cell r="P85">
            <v>0.46865041178749506</v>
          </cell>
          <cell r="Q85">
            <v>0</v>
          </cell>
          <cell r="R85">
            <v>0.46865041178749506</v>
          </cell>
          <cell r="S85">
            <v>0</v>
          </cell>
        </row>
        <row r="86">
          <cell r="B86">
            <v>10</v>
          </cell>
          <cell r="C86" t="str">
            <v>Other Liab (C/M)</v>
          </cell>
          <cell r="D86">
            <v>0</v>
          </cell>
          <cell r="E86">
            <v>0</v>
          </cell>
          <cell r="F86">
            <v>0</v>
          </cell>
          <cell r="G86">
            <v>0</v>
          </cell>
          <cell r="H86">
            <v>0</v>
          </cell>
          <cell r="I86">
            <v>0</v>
          </cell>
          <cell r="J86">
            <v>1</v>
          </cell>
          <cell r="K86">
            <v>0.86785000000000001</v>
          </cell>
          <cell r="L86">
            <v>0</v>
          </cell>
          <cell r="M86">
            <v>0.86785000000000001</v>
          </cell>
          <cell r="N86">
            <v>0.86785000000000001</v>
          </cell>
          <cell r="O86">
            <v>0</v>
          </cell>
          <cell r="P86">
            <v>0.42749414333023639</v>
          </cell>
          <cell r="Q86">
            <v>0</v>
          </cell>
          <cell r="R86">
            <v>0.42749414333023639</v>
          </cell>
          <cell r="S86">
            <v>0</v>
          </cell>
        </row>
        <row r="87">
          <cell r="B87">
            <v>11</v>
          </cell>
          <cell r="C87" t="str">
            <v>Prod Liab (Occ)</v>
          </cell>
          <cell r="D87">
            <v>0</v>
          </cell>
          <cell r="E87">
            <v>0</v>
          </cell>
          <cell r="F87">
            <v>0</v>
          </cell>
          <cell r="G87">
            <v>0</v>
          </cell>
          <cell r="H87">
            <v>0</v>
          </cell>
          <cell r="I87">
            <v>0</v>
          </cell>
          <cell r="J87">
            <v>1</v>
          </cell>
          <cell r="K87">
            <v>0.83508000000000004</v>
          </cell>
          <cell r="L87">
            <v>0</v>
          </cell>
          <cell r="M87">
            <v>0.83508000000000004</v>
          </cell>
          <cell r="N87">
            <v>0.83508000000000004</v>
          </cell>
          <cell r="O87">
            <v>0</v>
          </cell>
          <cell r="P87">
            <v>0.49477191014942112</v>
          </cell>
          <cell r="Q87">
            <v>0</v>
          </cell>
          <cell r="R87">
            <v>0.49477191014942112</v>
          </cell>
          <cell r="S87">
            <v>0</v>
          </cell>
        </row>
        <row r="88">
          <cell r="B88">
            <v>12</v>
          </cell>
          <cell r="C88" t="str">
            <v>Prod Liab (C/M)</v>
          </cell>
          <cell r="D88">
            <v>0</v>
          </cell>
          <cell r="E88">
            <v>0</v>
          </cell>
          <cell r="F88">
            <v>0</v>
          </cell>
          <cell r="G88">
            <v>0</v>
          </cell>
          <cell r="H88">
            <v>0</v>
          </cell>
          <cell r="I88">
            <v>0</v>
          </cell>
          <cell r="J88">
            <v>1</v>
          </cell>
          <cell r="K88">
            <v>0.87821000000000005</v>
          </cell>
          <cell r="L88">
            <v>0</v>
          </cell>
          <cell r="M88">
            <v>0.87821000000000005</v>
          </cell>
          <cell r="N88">
            <v>0.87821000000000005</v>
          </cell>
          <cell r="O88">
            <v>0</v>
          </cell>
          <cell r="P88">
            <v>0.42993000739479614</v>
          </cell>
          <cell r="Q88">
            <v>0</v>
          </cell>
          <cell r="R88">
            <v>0.42993000739479614</v>
          </cell>
          <cell r="S88">
            <v>0</v>
          </cell>
        </row>
        <row r="89">
          <cell r="B89">
            <v>13</v>
          </cell>
          <cell r="C89" t="str">
            <v>Commercial Property</v>
          </cell>
          <cell r="D89">
            <v>0</v>
          </cell>
          <cell r="E89">
            <v>0</v>
          </cell>
          <cell r="F89">
            <v>0</v>
          </cell>
          <cell r="G89">
            <v>0</v>
          </cell>
          <cell r="H89">
            <v>0</v>
          </cell>
          <cell r="I89">
            <v>0</v>
          </cell>
          <cell r="J89">
            <v>1</v>
          </cell>
          <cell r="K89">
            <v>0.96499999999999997</v>
          </cell>
          <cell r="L89">
            <v>0</v>
          </cell>
          <cell r="M89">
            <v>0.96499999999999997</v>
          </cell>
          <cell r="N89">
            <v>0.96499999999999997</v>
          </cell>
          <cell r="O89">
            <v>0</v>
          </cell>
          <cell r="P89">
            <v>0.44712720769058789</v>
          </cell>
          <cell r="Q89">
            <v>0</v>
          </cell>
          <cell r="R89">
            <v>0.44712720769058789</v>
          </cell>
          <cell r="S89">
            <v>0</v>
          </cell>
        </row>
        <row r="90">
          <cell r="B90">
            <v>14</v>
          </cell>
          <cell r="C90" t="str">
            <v>Motor Phys Damage</v>
          </cell>
          <cell r="D90">
            <v>0</v>
          </cell>
          <cell r="E90">
            <v>0</v>
          </cell>
          <cell r="F90">
            <v>0</v>
          </cell>
          <cell r="G90">
            <v>0</v>
          </cell>
          <cell r="H90">
            <v>0</v>
          </cell>
          <cell r="I90">
            <v>0</v>
          </cell>
          <cell r="J90">
            <v>1</v>
          </cell>
          <cell r="K90">
            <v>0.97499999999999998</v>
          </cell>
          <cell r="L90">
            <v>0</v>
          </cell>
          <cell r="M90">
            <v>0.97499999999999998</v>
          </cell>
          <cell r="N90">
            <v>0.97499999999999998</v>
          </cell>
          <cell r="O90">
            <v>0</v>
          </cell>
          <cell r="P90">
            <v>0.44712720769058789</v>
          </cell>
          <cell r="Q90">
            <v>0</v>
          </cell>
          <cell r="R90">
            <v>0.44712720769058789</v>
          </cell>
          <cell r="S90">
            <v>0</v>
          </cell>
        </row>
        <row r="91">
          <cell r="B91">
            <v>15</v>
          </cell>
          <cell r="C91" t="str">
            <v>Fid &amp; Sur /Fin. Guar</v>
          </cell>
          <cell r="D91">
            <v>0</v>
          </cell>
          <cell r="E91">
            <v>0</v>
          </cell>
          <cell r="F91">
            <v>0</v>
          </cell>
          <cell r="G91">
            <v>0</v>
          </cell>
          <cell r="H91">
            <v>0</v>
          </cell>
          <cell r="I91">
            <v>0</v>
          </cell>
          <cell r="J91">
            <v>1</v>
          </cell>
          <cell r="K91">
            <v>0.94599999999999995</v>
          </cell>
          <cell r="L91">
            <v>0</v>
          </cell>
          <cell r="M91">
            <v>0.94599999999999995</v>
          </cell>
          <cell r="N91">
            <v>0.94599999999999995</v>
          </cell>
          <cell r="O91">
            <v>0</v>
          </cell>
          <cell r="P91">
            <v>0.44712720769058789</v>
          </cell>
          <cell r="Q91">
            <v>0</v>
          </cell>
          <cell r="R91">
            <v>0.44712720769058789</v>
          </cell>
          <cell r="S91">
            <v>0</v>
          </cell>
        </row>
        <row r="92">
          <cell r="B92">
            <v>16</v>
          </cell>
          <cell r="C92" t="str">
            <v>X/S Property (Reinsurance)</v>
          </cell>
          <cell r="D92">
            <v>0</v>
          </cell>
          <cell r="E92">
            <v>0</v>
          </cell>
          <cell r="F92">
            <v>0</v>
          </cell>
          <cell r="G92">
            <v>0</v>
          </cell>
          <cell r="H92">
            <v>0</v>
          </cell>
          <cell r="I92">
            <v>0</v>
          </cell>
          <cell r="J92">
            <v>1</v>
          </cell>
          <cell r="K92">
            <v>0.88966000000000001</v>
          </cell>
          <cell r="L92">
            <v>0</v>
          </cell>
          <cell r="M92">
            <v>0.88966000000000001</v>
          </cell>
          <cell r="N92">
            <v>0.88966000000000001</v>
          </cell>
          <cell r="O92">
            <v>0</v>
          </cell>
          <cell r="P92">
            <v>0.48444761667920849</v>
          </cell>
          <cell r="Q92">
            <v>0</v>
          </cell>
          <cell r="R92">
            <v>0.48444761667920849</v>
          </cell>
          <cell r="S92">
            <v>0</v>
          </cell>
        </row>
        <row r="93">
          <cell r="B93">
            <v>17</v>
          </cell>
          <cell r="C93" t="str">
            <v>X/S Casualty (Reinsurance)</v>
          </cell>
          <cell r="D93">
            <v>0</v>
          </cell>
          <cell r="E93">
            <v>0</v>
          </cell>
          <cell r="F93">
            <v>0</v>
          </cell>
          <cell r="G93">
            <v>0</v>
          </cell>
          <cell r="H93">
            <v>0</v>
          </cell>
          <cell r="I93">
            <v>0</v>
          </cell>
          <cell r="J93">
            <v>1</v>
          </cell>
          <cell r="K93">
            <v>0.79842999999999997</v>
          </cell>
          <cell r="L93">
            <v>0</v>
          </cell>
          <cell r="M93">
            <v>0.79842999999999997</v>
          </cell>
          <cell r="N93">
            <v>0.79842999999999997</v>
          </cell>
          <cell r="O93">
            <v>0</v>
          </cell>
          <cell r="P93">
            <v>0.54775111649935904</v>
          </cell>
          <cell r="Q93">
            <v>0</v>
          </cell>
          <cell r="R93">
            <v>0.54775111649935904</v>
          </cell>
          <cell r="S93">
            <v>0</v>
          </cell>
        </row>
        <row r="94">
          <cell r="B94">
            <v>18</v>
          </cell>
          <cell r="C94" t="str">
            <v>Other P/C</v>
          </cell>
          <cell r="D94">
            <v>0</v>
          </cell>
          <cell r="E94">
            <v>0</v>
          </cell>
          <cell r="F94">
            <v>0</v>
          </cell>
          <cell r="G94">
            <v>0</v>
          </cell>
          <cell r="H94">
            <v>0</v>
          </cell>
          <cell r="I94">
            <v>0</v>
          </cell>
          <cell r="J94">
            <v>1</v>
          </cell>
          <cell r="K94">
            <v>0.9</v>
          </cell>
          <cell r="L94">
            <v>0</v>
          </cell>
          <cell r="M94">
            <v>0.9</v>
          </cell>
          <cell r="N94">
            <v>0.9</v>
          </cell>
          <cell r="O94">
            <v>0</v>
          </cell>
          <cell r="P94">
            <v>0.33534540576794092</v>
          </cell>
          <cell r="Q94">
            <v>0</v>
          </cell>
          <cell r="R94">
            <v>0.33534540576794092</v>
          </cell>
          <cell r="S94">
            <v>0</v>
          </cell>
        </row>
        <row r="95">
          <cell r="B95">
            <v>19</v>
          </cell>
          <cell r="C95" t="str">
            <v>Other P/C</v>
          </cell>
          <cell r="D95">
            <v>0</v>
          </cell>
          <cell r="E95">
            <v>0</v>
          </cell>
          <cell r="F95">
            <v>0</v>
          </cell>
          <cell r="G95">
            <v>0</v>
          </cell>
          <cell r="H95">
            <v>0</v>
          </cell>
          <cell r="I95">
            <v>0</v>
          </cell>
          <cell r="J95">
            <v>1</v>
          </cell>
          <cell r="K95">
            <v>0.9</v>
          </cell>
          <cell r="L95">
            <v>0</v>
          </cell>
          <cell r="M95">
            <v>0.9</v>
          </cell>
          <cell r="N95">
            <v>0.9</v>
          </cell>
          <cell r="O95">
            <v>0</v>
          </cell>
          <cell r="P95">
            <v>0.33534540576794092</v>
          </cell>
          <cell r="Q95">
            <v>0</v>
          </cell>
          <cell r="R95">
            <v>0.33534540576794092</v>
          </cell>
          <cell r="S95">
            <v>0</v>
          </cell>
        </row>
        <row r="96">
          <cell r="B96">
            <v>20</v>
          </cell>
          <cell r="C96" t="str">
            <v>Sub-Total</v>
          </cell>
          <cell r="D96">
            <v>0</v>
          </cell>
          <cell r="E96">
            <v>0</v>
          </cell>
          <cell r="F96">
            <v>0</v>
          </cell>
          <cell r="G96">
            <v>0</v>
          </cell>
          <cell r="H96">
            <v>0</v>
          </cell>
          <cell r="I96">
            <v>0</v>
          </cell>
          <cell r="J96">
            <v>1</v>
          </cell>
          <cell r="K96">
            <v>1</v>
          </cell>
          <cell r="M96">
            <v>1</v>
          </cell>
          <cell r="N96">
            <v>1</v>
          </cell>
          <cell r="O96">
            <v>0</v>
          </cell>
          <cell r="P96">
            <v>1</v>
          </cell>
          <cell r="R96">
            <v>0</v>
          </cell>
          <cell r="S96">
            <v>0</v>
          </cell>
        </row>
        <row r="98">
          <cell r="B98">
            <v>21</v>
          </cell>
          <cell r="F98" t="str">
            <v>Percent of net pml added to reserves for stress:</v>
          </cell>
          <cell r="G98">
            <v>0.4</v>
          </cell>
        </row>
        <row r="102">
          <cell r="D102" t="str">
            <v>(1)</v>
          </cell>
          <cell r="E102" t="str">
            <v>(2)</v>
          </cell>
          <cell r="F102" t="str">
            <v>(3)</v>
          </cell>
          <cell r="G102" t="str">
            <v>(4)</v>
          </cell>
          <cell r="H102" t="str">
            <v>(5)</v>
          </cell>
          <cell r="I102" t="str">
            <v>(6)</v>
          </cell>
          <cell r="J102" t="str">
            <v>(7)</v>
          </cell>
          <cell r="K102" t="str">
            <v>(8)</v>
          </cell>
          <cell r="L102" t="str">
            <v>(9)</v>
          </cell>
          <cell r="M102" t="str">
            <v>(10)</v>
          </cell>
          <cell r="N102" t="str">
            <v>(11)</v>
          </cell>
          <cell r="O102" t="str">
            <v>(12)</v>
          </cell>
          <cell r="P102" t="str">
            <v>(13)</v>
          </cell>
          <cell r="Q102" t="str">
            <v>(14)</v>
          </cell>
          <cell r="R102" t="str">
            <v>(15)</v>
          </cell>
          <cell r="S102" t="str">
            <v>(16)</v>
          </cell>
          <cell r="T102" t="str">
            <v>(17)</v>
          </cell>
        </row>
        <row r="104">
          <cell r="E104" t="str">
            <v>&lt;---------------------------- Carried Reserve ----------------------------&gt;</v>
          </cell>
          <cell r="L104" t="str">
            <v>Adjust-</v>
          </cell>
          <cell r="M104" t="str">
            <v>Final</v>
          </cell>
          <cell r="N104" t="str">
            <v>Total</v>
          </cell>
          <cell r="R104" t="str">
            <v>Final</v>
          </cell>
          <cell r="S104" t="str">
            <v>Adjusted</v>
          </cell>
        </row>
        <row r="105">
          <cell r="C105" t="str">
            <v>Health Business</v>
          </cell>
          <cell r="D105" t="str">
            <v>%</v>
          </cell>
          <cell r="E105" t="str">
            <v>Baseline</v>
          </cell>
          <cell r="F105" t="str">
            <v>Allocated Adjustment</v>
          </cell>
          <cell r="G105" t="str">
            <v>Stress Test Adjustment</v>
          </cell>
          <cell r="H105" t="str">
            <v>Manual Adjustment</v>
          </cell>
          <cell r="I105" t="str">
            <v>Total</v>
          </cell>
          <cell r="J105" t="str">
            <v>Deficiency Factor</v>
          </cell>
          <cell r="K105" t="str">
            <v>Base Discount Factor</v>
          </cell>
          <cell r="L105" t="str">
            <v>ment to Discount Factor</v>
          </cell>
          <cell r="M105" t="str">
            <v>Discount Factor (8)+(9)</v>
          </cell>
          <cell r="N105" t="str">
            <v>Adj. Factor  (7)*(10)</v>
          </cell>
          <cell r="O105" t="str">
            <v>Adjusted Reserves (6)*(11)</v>
          </cell>
          <cell r="P105" t="str">
            <v>Base Capital Factor</v>
          </cell>
          <cell r="Q105" t="str">
            <v>Adjust- ment</v>
          </cell>
          <cell r="R105" t="str">
            <v>Capital Factor (13)+(14)</v>
          </cell>
          <cell r="S105" t="str">
            <v>Required Capital    (12)*(15)</v>
          </cell>
          <cell r="T105" t="str">
            <v>Explanation of Adjustments</v>
          </cell>
        </row>
        <row r="106">
          <cell r="B106">
            <v>22</v>
          </cell>
          <cell r="C106" t="str">
            <v>Medical</v>
          </cell>
          <cell r="D106">
            <v>0</v>
          </cell>
          <cell r="E106">
            <v>0</v>
          </cell>
          <cell r="F106">
            <v>0</v>
          </cell>
          <cell r="G106">
            <v>0</v>
          </cell>
          <cell r="H106">
            <v>0</v>
          </cell>
          <cell r="I106">
            <v>0</v>
          </cell>
          <cell r="J106">
            <v>1</v>
          </cell>
          <cell r="K106">
            <v>0.95</v>
          </cell>
          <cell r="L106">
            <v>0</v>
          </cell>
          <cell r="M106">
            <v>0.95</v>
          </cell>
          <cell r="N106">
            <v>0.95</v>
          </cell>
          <cell r="O106">
            <v>0</v>
          </cell>
          <cell r="P106">
            <v>0.38229376257545261</v>
          </cell>
          <cell r="Q106">
            <v>0</v>
          </cell>
          <cell r="R106">
            <v>0.38229376257545261</v>
          </cell>
          <cell r="S106">
            <v>0</v>
          </cell>
        </row>
        <row r="107">
          <cell r="B107">
            <v>23</v>
          </cell>
          <cell r="C107" t="str">
            <v>Disability and Long Term Care</v>
          </cell>
          <cell r="D107">
            <v>0</v>
          </cell>
          <cell r="E107">
            <v>0</v>
          </cell>
          <cell r="F107">
            <v>0</v>
          </cell>
          <cell r="G107">
            <v>0</v>
          </cell>
          <cell r="H107">
            <v>0</v>
          </cell>
          <cell r="I107">
            <v>0</v>
          </cell>
          <cell r="J107">
            <v>1</v>
          </cell>
          <cell r="K107">
            <v>0.95</v>
          </cell>
          <cell r="L107">
            <v>0</v>
          </cell>
          <cell r="M107">
            <v>0.95</v>
          </cell>
          <cell r="N107">
            <v>0.95</v>
          </cell>
          <cell r="O107">
            <v>0</v>
          </cell>
          <cell r="P107">
            <v>0.38229376257545261</v>
          </cell>
          <cell r="Q107">
            <v>0</v>
          </cell>
          <cell r="R107">
            <v>0.38229376257545261</v>
          </cell>
          <cell r="S107">
            <v>0</v>
          </cell>
        </row>
        <row r="108">
          <cell r="B108">
            <v>24</v>
          </cell>
          <cell r="C108" t="str">
            <v>Critical Illness - Guaranteed</v>
          </cell>
          <cell r="D108">
            <v>0</v>
          </cell>
          <cell r="E108">
            <v>0</v>
          </cell>
          <cell r="F108">
            <v>0</v>
          </cell>
          <cell r="G108">
            <v>0</v>
          </cell>
          <cell r="H108">
            <v>0</v>
          </cell>
          <cell r="I108">
            <v>0</v>
          </cell>
          <cell r="J108">
            <v>1</v>
          </cell>
          <cell r="K108">
            <v>0.95</v>
          </cell>
          <cell r="L108">
            <v>0</v>
          </cell>
          <cell r="M108">
            <v>0.95</v>
          </cell>
          <cell r="N108">
            <v>0.95</v>
          </cell>
          <cell r="O108">
            <v>0</v>
          </cell>
          <cell r="P108">
            <v>0.38229376257545261</v>
          </cell>
          <cell r="Q108">
            <v>0</v>
          </cell>
          <cell r="R108">
            <v>0.38229376257545261</v>
          </cell>
          <cell r="S108">
            <v>0</v>
          </cell>
        </row>
        <row r="109">
          <cell r="B109">
            <v>25</v>
          </cell>
          <cell r="C109" t="str">
            <v>Critical Illness - NonGuaranteed</v>
          </cell>
          <cell r="D109">
            <v>0</v>
          </cell>
          <cell r="E109">
            <v>0</v>
          </cell>
          <cell r="F109">
            <v>0</v>
          </cell>
          <cell r="G109">
            <v>0</v>
          </cell>
          <cell r="H109">
            <v>0</v>
          </cell>
          <cell r="I109">
            <v>0</v>
          </cell>
          <cell r="J109">
            <v>1</v>
          </cell>
          <cell r="K109">
            <v>0.95</v>
          </cell>
          <cell r="L109">
            <v>0</v>
          </cell>
          <cell r="M109">
            <v>0.95</v>
          </cell>
          <cell r="N109">
            <v>0.95</v>
          </cell>
          <cell r="O109">
            <v>0</v>
          </cell>
          <cell r="P109">
            <v>0.38229376257545261</v>
          </cell>
          <cell r="Q109">
            <v>0</v>
          </cell>
          <cell r="R109">
            <v>0.38229376257545261</v>
          </cell>
          <cell r="S109">
            <v>0</v>
          </cell>
        </row>
        <row r="110">
          <cell r="B110">
            <v>26</v>
          </cell>
          <cell r="C110" t="str">
            <v>Health Reinsurance</v>
          </cell>
          <cell r="D110">
            <v>0</v>
          </cell>
          <cell r="E110">
            <v>0</v>
          </cell>
          <cell r="F110">
            <v>0</v>
          </cell>
          <cell r="G110">
            <v>0</v>
          </cell>
          <cell r="H110">
            <v>0</v>
          </cell>
          <cell r="I110">
            <v>0</v>
          </cell>
          <cell r="J110">
            <v>1</v>
          </cell>
          <cell r="K110">
            <v>0.79842999999999997</v>
          </cell>
          <cell r="L110">
            <v>0</v>
          </cell>
          <cell r="M110">
            <v>0.79842999999999997</v>
          </cell>
          <cell r="N110">
            <v>0.79842999999999997</v>
          </cell>
          <cell r="O110">
            <v>0</v>
          </cell>
          <cell r="P110">
            <v>0.54775111649935904</v>
          </cell>
          <cell r="Q110">
            <v>0</v>
          </cell>
          <cell r="R110">
            <v>0.54775111649935904</v>
          </cell>
          <cell r="S110">
            <v>0</v>
          </cell>
        </row>
        <row r="111">
          <cell r="B111">
            <v>27</v>
          </cell>
          <cell r="C111" t="str">
            <v>Other Health</v>
          </cell>
          <cell r="D111">
            <v>0</v>
          </cell>
          <cell r="E111">
            <v>0</v>
          </cell>
          <cell r="F111">
            <v>0</v>
          </cell>
          <cell r="G111">
            <v>0</v>
          </cell>
          <cell r="H111">
            <v>0</v>
          </cell>
          <cell r="I111">
            <v>0</v>
          </cell>
          <cell r="J111">
            <v>1</v>
          </cell>
          <cell r="K111">
            <v>0.95</v>
          </cell>
          <cell r="L111">
            <v>0</v>
          </cell>
          <cell r="M111">
            <v>0.95</v>
          </cell>
          <cell r="N111">
            <v>0.95</v>
          </cell>
          <cell r="O111">
            <v>0</v>
          </cell>
          <cell r="P111">
            <v>0.38229376257545261</v>
          </cell>
          <cell r="Q111">
            <v>0</v>
          </cell>
          <cell r="R111">
            <v>0.38229376257545261</v>
          </cell>
          <cell r="S111">
            <v>0</v>
          </cell>
        </row>
        <row r="112">
          <cell r="B112">
            <v>28</v>
          </cell>
          <cell r="C112" t="str">
            <v>Other Health</v>
          </cell>
          <cell r="D112">
            <v>0</v>
          </cell>
          <cell r="E112">
            <v>0</v>
          </cell>
          <cell r="F112">
            <v>0</v>
          </cell>
          <cell r="G112">
            <v>0</v>
          </cell>
          <cell r="H112">
            <v>0</v>
          </cell>
          <cell r="I112">
            <v>0</v>
          </cell>
          <cell r="J112">
            <v>1</v>
          </cell>
          <cell r="K112">
            <v>0.95</v>
          </cell>
          <cell r="L112">
            <v>0</v>
          </cell>
          <cell r="M112">
            <v>0.95</v>
          </cell>
          <cell r="N112">
            <v>0.95</v>
          </cell>
          <cell r="O112">
            <v>0</v>
          </cell>
          <cell r="P112">
            <v>0.38229376257545261</v>
          </cell>
          <cell r="Q112">
            <v>0</v>
          </cell>
          <cell r="R112">
            <v>0.38229376257545261</v>
          </cell>
          <cell r="S112">
            <v>0</v>
          </cell>
        </row>
        <row r="113">
          <cell r="B113">
            <v>29</v>
          </cell>
          <cell r="C113" t="str">
            <v>Sub-Total</v>
          </cell>
          <cell r="D113">
            <v>0</v>
          </cell>
          <cell r="E113">
            <v>0</v>
          </cell>
          <cell r="F113">
            <v>0</v>
          </cell>
          <cell r="G113">
            <v>0</v>
          </cell>
          <cell r="H113">
            <v>0</v>
          </cell>
          <cell r="I113">
            <v>0</v>
          </cell>
          <cell r="J113">
            <v>1</v>
          </cell>
          <cell r="K113">
            <v>1</v>
          </cell>
          <cell r="M113">
            <v>1</v>
          </cell>
          <cell r="N113">
            <v>1</v>
          </cell>
          <cell r="O113">
            <v>0</v>
          </cell>
          <cell r="P113">
            <v>1</v>
          </cell>
          <cell r="R113">
            <v>0</v>
          </cell>
          <cell r="S113">
            <v>0</v>
          </cell>
        </row>
        <row r="118">
          <cell r="B118">
            <v>30</v>
          </cell>
          <cell r="C118" t="str">
            <v>Total</v>
          </cell>
          <cell r="D118">
            <v>0</v>
          </cell>
          <cell r="E118">
            <v>0</v>
          </cell>
          <cell r="F118">
            <v>0</v>
          </cell>
          <cell r="G118">
            <v>0</v>
          </cell>
          <cell r="H118">
            <v>0</v>
          </cell>
          <cell r="I118">
            <v>0</v>
          </cell>
          <cell r="J118">
            <v>0</v>
          </cell>
          <cell r="K118">
            <v>1</v>
          </cell>
          <cell r="M118">
            <v>1</v>
          </cell>
          <cell r="N118">
            <v>1</v>
          </cell>
          <cell r="O118">
            <v>0</v>
          </cell>
          <cell r="P118">
            <v>0</v>
          </cell>
          <cell r="R118">
            <v>0</v>
          </cell>
          <cell r="S118">
            <v>0</v>
          </cell>
        </row>
        <row r="119">
          <cell r="E119">
            <v>0</v>
          </cell>
          <cell r="F119">
            <v>0</v>
          </cell>
          <cell r="G119">
            <v>0</v>
          </cell>
          <cell r="H119">
            <v>0</v>
          </cell>
          <cell r="I119">
            <v>0</v>
          </cell>
          <cell r="J119">
            <v>0</v>
          </cell>
          <cell r="K119">
            <v>1</v>
          </cell>
          <cell r="L119">
            <v>1</v>
          </cell>
          <cell r="M119">
            <v>0.30000000000000004</v>
          </cell>
          <cell r="N119">
            <v>0.7</v>
          </cell>
          <cell r="O119">
            <v>1</v>
          </cell>
          <cell r="P119">
            <v>1</v>
          </cell>
        </row>
        <row r="120">
          <cell r="B120">
            <v>31</v>
          </cell>
          <cell r="E120" t="str">
            <v>wind exposed nwp</v>
          </cell>
          <cell r="F120" t="str">
            <v>eq exposed nwp</v>
          </cell>
          <cell r="G120" t="str">
            <v>terror exposed nwp</v>
          </cell>
          <cell r="O120" t="str">
            <v xml:space="preserve">Growth Factor </v>
          </cell>
          <cell r="R120">
            <v>1.5</v>
          </cell>
          <cell r="S120">
            <v>1.5</v>
          </cell>
        </row>
        <row r="121">
          <cell r="B121">
            <v>32</v>
          </cell>
          <cell r="O121" t="str">
            <v>By Line Diversification Factor</v>
          </cell>
          <cell r="S121">
            <v>1</v>
          </cell>
        </row>
        <row r="122">
          <cell r="O122" t="str">
            <v>By Country Diversification Factor</v>
          </cell>
          <cell r="S122">
            <v>1</v>
          </cell>
        </row>
        <row r="123">
          <cell r="B123">
            <v>33</v>
          </cell>
          <cell r="C123" t="str">
            <v>Net Unearned Prem Reserve P/C only</v>
          </cell>
          <cell r="E123">
            <v>0</v>
          </cell>
          <cell r="O123" t="str">
            <v>Adjusted Non-Life Reserve Required Capital</v>
          </cell>
          <cell r="S123">
            <v>0</v>
          </cell>
        </row>
        <row r="124">
          <cell r="B124">
            <v>34</v>
          </cell>
          <cell r="O124" t="str">
            <v>Analyst's Adjustment ( Non-Life Business)</v>
          </cell>
          <cell r="S124">
            <v>0</v>
          </cell>
        </row>
        <row r="125">
          <cell r="B125">
            <v>35</v>
          </cell>
          <cell r="O125" t="str">
            <v>Net Required Capital for Non-Life Reserve Risk (B5)</v>
          </cell>
          <cell r="S125">
            <v>0</v>
          </cell>
        </row>
        <row r="126">
          <cell r="G126" t="str">
            <v>Note: Mortality and Longevity Risk captured on Life Reserves page.</v>
          </cell>
        </row>
        <row r="130">
          <cell r="C130" t="str">
            <v>Company Name:</v>
          </cell>
          <cell r="D130" t="str">
            <v>XYZ Sample</v>
          </cell>
          <cell r="K130" t="str">
            <v>Currency:</v>
          </cell>
          <cell r="L130" t="str">
            <v>Euros</v>
          </cell>
          <cell r="T130" t="str">
            <v>Page 21</v>
          </cell>
        </row>
        <row r="131">
          <cell r="C131" t="str">
            <v>AMB Number:</v>
          </cell>
          <cell r="D131" t="str">
            <v>99999</v>
          </cell>
          <cell r="K131" t="str">
            <v>Denomination:</v>
          </cell>
          <cell r="L131" t="str">
            <v>(000)s</v>
          </cell>
        </row>
        <row r="132">
          <cell r="C132" t="str">
            <v>Analyst:</v>
          </cell>
          <cell r="D132" t="str">
            <v xml:space="preserve"> </v>
          </cell>
        </row>
        <row r="133">
          <cell r="C133" t="str">
            <v>volatility = average</v>
          </cell>
          <cell r="J133" t="str">
            <v>NET LOSS AND LAE RESERVE RISK</v>
          </cell>
        </row>
        <row r="134">
          <cell r="C134" t="str">
            <v>analysis type = standard</v>
          </cell>
          <cell r="E134">
            <v>40543</v>
          </cell>
        </row>
        <row r="137">
          <cell r="D137" t="str">
            <v>(1)</v>
          </cell>
          <cell r="E137" t="str">
            <v>(2)</v>
          </cell>
          <cell r="F137" t="str">
            <v>(3)</v>
          </cell>
          <cell r="G137" t="str">
            <v>(4)</v>
          </cell>
          <cell r="H137" t="str">
            <v>(5)</v>
          </cell>
          <cell r="I137" t="str">
            <v>(6)</v>
          </cell>
          <cell r="J137" t="str">
            <v>(7)</v>
          </cell>
          <cell r="K137" t="str">
            <v>(8)</v>
          </cell>
          <cell r="L137" t="str">
            <v>(9)</v>
          </cell>
          <cell r="M137" t="str">
            <v>(10)</v>
          </cell>
          <cell r="N137" t="str">
            <v>(11)</v>
          </cell>
          <cell r="O137" t="str">
            <v>(12)</v>
          </cell>
          <cell r="P137" t="str">
            <v>(13)</v>
          </cell>
          <cell r="Q137" t="str">
            <v>(14)</v>
          </cell>
          <cell r="R137" t="str">
            <v>(15)</v>
          </cell>
          <cell r="S137" t="str">
            <v>(16)</v>
          </cell>
          <cell r="T137" t="str">
            <v>(17)</v>
          </cell>
        </row>
        <row r="139">
          <cell r="E139" t="str">
            <v>&lt;---------------------------- Carried Reserve ----------------------------&gt;</v>
          </cell>
          <cell r="L139" t="str">
            <v>Adjust-</v>
          </cell>
          <cell r="M139" t="str">
            <v>Final</v>
          </cell>
          <cell r="N139" t="str">
            <v>Total</v>
          </cell>
          <cell r="R139" t="str">
            <v>Final</v>
          </cell>
          <cell r="S139" t="str">
            <v>Adjusted</v>
          </cell>
        </row>
        <row r="140">
          <cell r="C140" t="str">
            <v>Property / Casualty Business</v>
          </cell>
          <cell r="D140" t="str">
            <v>%</v>
          </cell>
          <cell r="E140" t="str">
            <v>Baseline</v>
          </cell>
          <cell r="F140" t="str">
            <v>Allocated Adjustment</v>
          </cell>
          <cell r="G140" t="str">
            <v>Stress Test Adjustment</v>
          </cell>
          <cell r="H140" t="str">
            <v>Manual Adjustment</v>
          </cell>
          <cell r="I140" t="str">
            <v>Total</v>
          </cell>
          <cell r="J140" t="str">
            <v>Deficiency Factor</v>
          </cell>
          <cell r="K140" t="str">
            <v>Base Discount Factor</v>
          </cell>
          <cell r="L140" t="str">
            <v>ment to Discount Factor</v>
          </cell>
          <cell r="M140" t="str">
            <v>Discount Factor (8)+(9)</v>
          </cell>
          <cell r="N140" t="str">
            <v>Adj. Factor  (7)*(10)</v>
          </cell>
          <cell r="O140" t="str">
            <v>Adjusted Reserves (6)*(11)</v>
          </cell>
          <cell r="P140" t="str">
            <v>Base Capital Factor</v>
          </cell>
          <cell r="Q140" t="str">
            <v>Adjust- ment</v>
          </cell>
          <cell r="R140" t="str">
            <v>Capital Factor (13)+(14)</v>
          </cell>
          <cell r="S140" t="str">
            <v>Required Capital    (12)*(15)</v>
          </cell>
          <cell r="T140" t="str">
            <v>Explanation of Adjustments</v>
          </cell>
        </row>
        <row r="141">
          <cell r="B141">
            <v>1</v>
          </cell>
          <cell r="C141" t="str">
            <v>Personal Property</v>
          </cell>
          <cell r="D141">
            <v>0</v>
          </cell>
          <cell r="E141">
            <v>0</v>
          </cell>
          <cell r="F141">
            <v>0</v>
          </cell>
          <cell r="G141">
            <v>0</v>
          </cell>
          <cell r="H141">
            <v>0</v>
          </cell>
          <cell r="I141">
            <v>0</v>
          </cell>
          <cell r="J141">
            <v>1</v>
          </cell>
          <cell r="K141">
            <v>0.93520000000000003</v>
          </cell>
          <cell r="L141">
            <v>0</v>
          </cell>
          <cell r="M141">
            <v>0.93520000000000003</v>
          </cell>
          <cell r="N141">
            <v>0.93520000000000003</v>
          </cell>
          <cell r="O141">
            <v>0</v>
          </cell>
          <cell r="P141">
            <v>0.3739911588490048</v>
          </cell>
          <cell r="Q141">
            <v>0</v>
          </cell>
          <cell r="R141">
            <v>0.3739911588490048</v>
          </cell>
          <cell r="S141">
            <v>0</v>
          </cell>
        </row>
        <row r="142">
          <cell r="B142">
            <v>2</v>
          </cell>
          <cell r="C142" t="str">
            <v>Personal Motor</v>
          </cell>
          <cell r="D142">
            <v>0</v>
          </cell>
          <cell r="E142">
            <v>0</v>
          </cell>
          <cell r="F142">
            <v>0</v>
          </cell>
          <cell r="G142">
            <v>0</v>
          </cell>
          <cell r="H142">
            <v>0</v>
          </cell>
          <cell r="I142">
            <v>0</v>
          </cell>
          <cell r="J142">
            <v>1</v>
          </cell>
          <cell r="K142">
            <v>0.92535999999999996</v>
          </cell>
          <cell r="L142">
            <v>0</v>
          </cell>
          <cell r="M142">
            <v>0.92535999999999996</v>
          </cell>
          <cell r="N142">
            <v>0.92535999999999996</v>
          </cell>
          <cell r="O142">
            <v>0</v>
          </cell>
          <cell r="P142">
            <v>0.38252327654137752</v>
          </cell>
          <cell r="Q142">
            <v>0</v>
          </cell>
          <cell r="R142">
            <v>0.38252327654137752</v>
          </cell>
          <cell r="S142">
            <v>0</v>
          </cell>
        </row>
        <row r="143">
          <cell r="B143">
            <v>3</v>
          </cell>
          <cell r="C143" t="str">
            <v>Commercial Motor</v>
          </cell>
          <cell r="D143">
            <v>0</v>
          </cell>
          <cell r="E143">
            <v>0</v>
          </cell>
          <cell r="F143">
            <v>0</v>
          </cell>
          <cell r="G143">
            <v>0</v>
          </cell>
          <cell r="H143">
            <v>0</v>
          </cell>
          <cell r="I143">
            <v>0</v>
          </cell>
          <cell r="J143">
            <v>1</v>
          </cell>
          <cell r="K143">
            <v>0.91293999999999997</v>
          </cell>
          <cell r="L143">
            <v>0</v>
          </cell>
          <cell r="M143">
            <v>0.91293999999999997</v>
          </cell>
          <cell r="N143">
            <v>0.91293999999999997</v>
          </cell>
          <cell r="O143">
            <v>0</v>
          </cell>
          <cell r="P143">
            <v>0.38693700665531644</v>
          </cell>
          <cell r="Q143">
            <v>0</v>
          </cell>
          <cell r="R143">
            <v>0.38693700665531644</v>
          </cell>
          <cell r="S143">
            <v>0</v>
          </cell>
        </row>
        <row r="144">
          <cell r="B144">
            <v>4</v>
          </cell>
          <cell r="C144" t="str">
            <v>Occupational Accident</v>
          </cell>
          <cell r="D144">
            <v>0</v>
          </cell>
          <cell r="E144">
            <v>0</v>
          </cell>
          <cell r="F144">
            <v>0</v>
          </cell>
          <cell r="G144">
            <v>0</v>
          </cell>
          <cell r="H144">
            <v>0</v>
          </cell>
          <cell r="I144">
            <v>0</v>
          </cell>
          <cell r="J144">
            <v>1</v>
          </cell>
          <cell r="K144">
            <v>0.78388999999999998</v>
          </cell>
          <cell r="L144">
            <v>0</v>
          </cell>
          <cell r="M144">
            <v>0.78388999999999998</v>
          </cell>
          <cell r="N144">
            <v>0.78388999999999998</v>
          </cell>
          <cell r="O144">
            <v>0</v>
          </cell>
          <cell r="P144">
            <v>0.38059377703801622</v>
          </cell>
          <cell r="Q144">
            <v>0</v>
          </cell>
          <cell r="R144">
            <v>0.38059377703801622</v>
          </cell>
          <cell r="S144">
            <v>0</v>
          </cell>
        </row>
        <row r="145">
          <cell r="B145">
            <v>5</v>
          </cell>
          <cell r="C145" t="str">
            <v>Comm'l Multi Peril</v>
          </cell>
          <cell r="D145">
            <v>0</v>
          </cell>
          <cell r="E145">
            <v>0</v>
          </cell>
          <cell r="F145">
            <v>0</v>
          </cell>
          <cell r="G145">
            <v>0</v>
          </cell>
          <cell r="H145">
            <v>0</v>
          </cell>
          <cell r="I145">
            <v>0</v>
          </cell>
          <cell r="J145">
            <v>1</v>
          </cell>
          <cell r="K145">
            <v>0.86258999999999997</v>
          </cell>
          <cell r="L145">
            <v>0</v>
          </cell>
          <cell r="M145">
            <v>0.86258999999999997</v>
          </cell>
          <cell r="N145">
            <v>0.86258999999999997</v>
          </cell>
          <cell r="O145">
            <v>0</v>
          </cell>
          <cell r="P145">
            <v>0.40730211226875418</v>
          </cell>
          <cell r="Q145">
            <v>0</v>
          </cell>
          <cell r="R145">
            <v>0.40730211226875418</v>
          </cell>
          <cell r="S145">
            <v>0</v>
          </cell>
        </row>
        <row r="146">
          <cell r="B146">
            <v>6</v>
          </cell>
          <cell r="C146" t="str">
            <v>Med Mal (Occ)</v>
          </cell>
          <cell r="D146">
            <v>0</v>
          </cell>
          <cell r="E146">
            <v>0</v>
          </cell>
          <cell r="F146">
            <v>0</v>
          </cell>
          <cell r="G146">
            <v>0</v>
          </cell>
          <cell r="H146">
            <v>0</v>
          </cell>
          <cell r="I146">
            <v>0</v>
          </cell>
          <cell r="J146">
            <v>1</v>
          </cell>
          <cell r="K146">
            <v>0.87587000000000004</v>
          </cell>
          <cell r="L146">
            <v>0</v>
          </cell>
          <cell r="M146">
            <v>0.87587000000000004</v>
          </cell>
          <cell r="N146">
            <v>0.87587000000000004</v>
          </cell>
          <cell r="O146">
            <v>0</v>
          </cell>
          <cell r="P146">
            <v>0.50051553099692692</v>
          </cell>
          <cell r="Q146">
            <v>0</v>
          </cell>
          <cell r="R146">
            <v>0.50051553099692692</v>
          </cell>
          <cell r="S146">
            <v>0</v>
          </cell>
        </row>
        <row r="147">
          <cell r="B147">
            <v>7</v>
          </cell>
          <cell r="C147" t="str">
            <v>Med Mal (C/M)</v>
          </cell>
          <cell r="D147">
            <v>0</v>
          </cell>
          <cell r="E147">
            <v>0</v>
          </cell>
          <cell r="F147">
            <v>0</v>
          </cell>
          <cell r="G147">
            <v>0</v>
          </cell>
          <cell r="H147">
            <v>0</v>
          </cell>
          <cell r="I147">
            <v>0</v>
          </cell>
          <cell r="J147">
            <v>1</v>
          </cell>
          <cell r="K147">
            <v>0.89036999999999999</v>
          </cell>
          <cell r="L147">
            <v>0</v>
          </cell>
          <cell r="M147">
            <v>0.89036999999999999</v>
          </cell>
          <cell r="N147">
            <v>0.89036999999999999</v>
          </cell>
          <cell r="O147">
            <v>0</v>
          </cell>
          <cell r="P147">
            <v>0.4393171254601847</v>
          </cell>
          <cell r="Q147">
            <v>0</v>
          </cell>
          <cell r="R147">
            <v>0.4393171254601847</v>
          </cell>
          <cell r="S147">
            <v>0</v>
          </cell>
        </row>
        <row r="148">
          <cell r="B148">
            <v>8</v>
          </cell>
          <cell r="C148" t="str">
            <v>Special Liab (Ocean, Air, B&amp;M)</v>
          </cell>
          <cell r="D148">
            <v>0</v>
          </cell>
          <cell r="E148">
            <v>0</v>
          </cell>
          <cell r="F148">
            <v>0</v>
          </cell>
          <cell r="G148">
            <v>0</v>
          </cell>
          <cell r="H148">
            <v>0</v>
          </cell>
          <cell r="I148">
            <v>0</v>
          </cell>
          <cell r="J148">
            <v>1</v>
          </cell>
          <cell r="K148">
            <v>0.89819000000000004</v>
          </cell>
          <cell r="L148">
            <v>0</v>
          </cell>
          <cell r="M148">
            <v>0.89819000000000004</v>
          </cell>
          <cell r="N148">
            <v>0.89819000000000004</v>
          </cell>
          <cell r="O148">
            <v>0</v>
          </cell>
          <cell r="P148">
            <v>0.45522000782978411</v>
          </cell>
          <cell r="Q148">
            <v>0</v>
          </cell>
          <cell r="R148">
            <v>0.45522000782978411</v>
          </cell>
          <cell r="S148">
            <v>0</v>
          </cell>
        </row>
        <row r="149">
          <cell r="B149">
            <v>9</v>
          </cell>
          <cell r="C149" t="str">
            <v>Other Liab (Occ)</v>
          </cell>
          <cell r="D149">
            <v>0</v>
          </cell>
          <cell r="E149">
            <v>0</v>
          </cell>
          <cell r="F149">
            <v>0</v>
          </cell>
          <cell r="G149">
            <v>0</v>
          </cell>
          <cell r="H149">
            <v>0</v>
          </cell>
          <cell r="I149">
            <v>0</v>
          </cell>
          <cell r="J149">
            <v>1</v>
          </cell>
          <cell r="K149">
            <v>0.80081999999999998</v>
          </cell>
          <cell r="L149">
            <v>0</v>
          </cell>
          <cell r="M149">
            <v>0.80081999999999998</v>
          </cell>
          <cell r="N149">
            <v>0.80081999999999998</v>
          </cell>
          <cell r="O149">
            <v>0</v>
          </cell>
          <cell r="P149">
            <v>0.46865041178749506</v>
          </cell>
          <cell r="Q149">
            <v>0</v>
          </cell>
          <cell r="R149">
            <v>0.46865041178749506</v>
          </cell>
          <cell r="S149">
            <v>0</v>
          </cell>
        </row>
        <row r="150">
          <cell r="B150">
            <v>10</v>
          </cell>
          <cell r="C150" t="str">
            <v>Other Liab (C/M)</v>
          </cell>
          <cell r="D150">
            <v>0</v>
          </cell>
          <cell r="E150">
            <v>0</v>
          </cell>
          <cell r="F150">
            <v>0</v>
          </cell>
          <cell r="G150">
            <v>0</v>
          </cell>
          <cell r="H150">
            <v>0</v>
          </cell>
          <cell r="I150">
            <v>0</v>
          </cell>
          <cell r="J150">
            <v>1</v>
          </cell>
          <cell r="K150">
            <v>0.86785000000000001</v>
          </cell>
          <cell r="L150">
            <v>0</v>
          </cell>
          <cell r="M150">
            <v>0.86785000000000001</v>
          </cell>
          <cell r="N150">
            <v>0.86785000000000001</v>
          </cell>
          <cell r="O150">
            <v>0</v>
          </cell>
          <cell r="P150">
            <v>0.42749414333023639</v>
          </cell>
          <cell r="Q150">
            <v>0</v>
          </cell>
          <cell r="R150">
            <v>0.42749414333023639</v>
          </cell>
          <cell r="S150">
            <v>0</v>
          </cell>
        </row>
        <row r="151">
          <cell r="B151">
            <v>11</v>
          </cell>
          <cell r="C151" t="str">
            <v>Prod Liab (Occ)</v>
          </cell>
          <cell r="D151">
            <v>0</v>
          </cell>
          <cell r="E151">
            <v>0</v>
          </cell>
          <cell r="F151">
            <v>0</v>
          </cell>
          <cell r="G151">
            <v>0</v>
          </cell>
          <cell r="H151">
            <v>0</v>
          </cell>
          <cell r="I151">
            <v>0</v>
          </cell>
          <cell r="J151">
            <v>1</v>
          </cell>
          <cell r="K151">
            <v>0.83508000000000004</v>
          </cell>
          <cell r="L151">
            <v>0</v>
          </cell>
          <cell r="M151">
            <v>0.83508000000000004</v>
          </cell>
          <cell r="N151">
            <v>0.83508000000000004</v>
          </cell>
          <cell r="O151">
            <v>0</v>
          </cell>
          <cell r="P151">
            <v>0.49477191014942112</v>
          </cell>
          <cell r="Q151">
            <v>0</v>
          </cell>
          <cell r="R151">
            <v>0.49477191014942112</v>
          </cell>
          <cell r="S151">
            <v>0</v>
          </cell>
        </row>
        <row r="152">
          <cell r="B152">
            <v>12</v>
          </cell>
          <cell r="C152" t="str">
            <v>Prod Liab (C/M)</v>
          </cell>
          <cell r="D152">
            <v>0</v>
          </cell>
          <cell r="E152">
            <v>0</v>
          </cell>
          <cell r="F152">
            <v>0</v>
          </cell>
          <cell r="G152">
            <v>0</v>
          </cell>
          <cell r="H152">
            <v>0</v>
          </cell>
          <cell r="I152">
            <v>0</v>
          </cell>
          <cell r="J152">
            <v>1</v>
          </cell>
          <cell r="K152">
            <v>0.87821000000000005</v>
          </cell>
          <cell r="L152">
            <v>0</v>
          </cell>
          <cell r="M152">
            <v>0.87821000000000005</v>
          </cell>
          <cell r="N152">
            <v>0.87821000000000005</v>
          </cell>
          <cell r="O152">
            <v>0</v>
          </cell>
          <cell r="P152">
            <v>0.42993000739479614</v>
          </cell>
          <cell r="Q152">
            <v>0</v>
          </cell>
          <cell r="R152">
            <v>0.42993000739479614</v>
          </cell>
          <cell r="S152">
            <v>0</v>
          </cell>
        </row>
        <row r="153">
          <cell r="B153">
            <v>13</v>
          </cell>
          <cell r="C153" t="str">
            <v>Commercial Property</v>
          </cell>
          <cell r="D153">
            <v>0</v>
          </cell>
          <cell r="E153">
            <v>0</v>
          </cell>
          <cell r="F153">
            <v>0</v>
          </cell>
          <cell r="G153">
            <v>0</v>
          </cell>
          <cell r="H153">
            <v>0</v>
          </cell>
          <cell r="I153">
            <v>0</v>
          </cell>
          <cell r="J153">
            <v>1</v>
          </cell>
          <cell r="K153">
            <v>0.96499999999999997</v>
          </cell>
          <cell r="L153">
            <v>0</v>
          </cell>
          <cell r="M153">
            <v>0.96499999999999997</v>
          </cell>
          <cell r="N153">
            <v>0.96499999999999997</v>
          </cell>
          <cell r="O153">
            <v>0</v>
          </cell>
          <cell r="P153">
            <v>0.44712720769058789</v>
          </cell>
          <cell r="Q153">
            <v>0</v>
          </cell>
          <cell r="R153">
            <v>0.44712720769058789</v>
          </cell>
          <cell r="S153">
            <v>0</v>
          </cell>
        </row>
        <row r="154">
          <cell r="B154">
            <v>14</v>
          </cell>
          <cell r="C154" t="str">
            <v>Motor Phys Damage</v>
          </cell>
          <cell r="D154">
            <v>0</v>
          </cell>
          <cell r="E154">
            <v>0</v>
          </cell>
          <cell r="F154">
            <v>0</v>
          </cell>
          <cell r="G154">
            <v>0</v>
          </cell>
          <cell r="H154">
            <v>0</v>
          </cell>
          <cell r="I154">
            <v>0</v>
          </cell>
          <cell r="J154">
            <v>1</v>
          </cell>
          <cell r="K154">
            <v>0.97499999999999998</v>
          </cell>
          <cell r="L154">
            <v>0</v>
          </cell>
          <cell r="M154">
            <v>0.97499999999999998</v>
          </cell>
          <cell r="N154">
            <v>0.97499999999999998</v>
          </cell>
          <cell r="O154">
            <v>0</v>
          </cell>
          <cell r="P154">
            <v>0.44712720769058789</v>
          </cell>
          <cell r="Q154">
            <v>0</v>
          </cell>
          <cell r="R154">
            <v>0.44712720769058789</v>
          </cell>
          <cell r="S154">
            <v>0</v>
          </cell>
        </row>
        <row r="155">
          <cell r="B155">
            <v>15</v>
          </cell>
          <cell r="C155" t="str">
            <v>Fid &amp; Sur /Fin. Guar</v>
          </cell>
          <cell r="D155">
            <v>0</v>
          </cell>
          <cell r="E155">
            <v>0</v>
          </cell>
          <cell r="F155">
            <v>0</v>
          </cell>
          <cell r="G155">
            <v>0</v>
          </cell>
          <cell r="H155">
            <v>0</v>
          </cell>
          <cell r="I155">
            <v>0</v>
          </cell>
          <cell r="J155">
            <v>1</v>
          </cell>
          <cell r="K155">
            <v>0.94599999999999995</v>
          </cell>
          <cell r="L155">
            <v>0</v>
          </cell>
          <cell r="M155">
            <v>0.94599999999999995</v>
          </cell>
          <cell r="N155">
            <v>0.94599999999999995</v>
          </cell>
          <cell r="O155">
            <v>0</v>
          </cell>
          <cell r="P155">
            <v>0.44712720769058789</v>
          </cell>
          <cell r="Q155">
            <v>0</v>
          </cell>
          <cell r="R155">
            <v>0.44712720769058789</v>
          </cell>
          <cell r="S155">
            <v>0</v>
          </cell>
        </row>
        <row r="156">
          <cell r="B156">
            <v>16</v>
          </cell>
          <cell r="C156" t="str">
            <v>X/S Property (Reinsurance)</v>
          </cell>
          <cell r="D156">
            <v>0</v>
          </cell>
          <cell r="E156">
            <v>0</v>
          </cell>
          <cell r="F156">
            <v>0</v>
          </cell>
          <cell r="G156">
            <v>0</v>
          </cell>
          <cell r="H156">
            <v>0</v>
          </cell>
          <cell r="I156">
            <v>0</v>
          </cell>
          <cell r="J156">
            <v>1</v>
          </cell>
          <cell r="K156">
            <v>0.88966000000000001</v>
          </cell>
          <cell r="L156">
            <v>0</v>
          </cell>
          <cell r="M156">
            <v>0.88966000000000001</v>
          </cell>
          <cell r="N156">
            <v>0.88966000000000001</v>
          </cell>
          <cell r="O156">
            <v>0</v>
          </cell>
          <cell r="P156">
            <v>0.48444761667920849</v>
          </cell>
          <cell r="Q156">
            <v>0</v>
          </cell>
          <cell r="R156">
            <v>0.48444761667920849</v>
          </cell>
          <cell r="S156">
            <v>0</v>
          </cell>
        </row>
        <row r="157">
          <cell r="B157">
            <v>17</v>
          </cell>
          <cell r="C157" t="str">
            <v>X/S Casualty (Reinsurance)</v>
          </cell>
          <cell r="D157">
            <v>0</v>
          </cell>
          <cell r="E157">
            <v>0</v>
          </cell>
          <cell r="F157">
            <v>0</v>
          </cell>
          <cell r="G157">
            <v>0</v>
          </cell>
          <cell r="H157">
            <v>0</v>
          </cell>
          <cell r="I157">
            <v>0</v>
          </cell>
          <cell r="J157">
            <v>1</v>
          </cell>
          <cell r="K157">
            <v>0.79842999999999997</v>
          </cell>
          <cell r="L157">
            <v>0</v>
          </cell>
          <cell r="M157">
            <v>0.79842999999999997</v>
          </cell>
          <cell r="N157">
            <v>0.79842999999999997</v>
          </cell>
          <cell r="O157">
            <v>0</v>
          </cell>
          <cell r="P157">
            <v>0.54775111649935904</v>
          </cell>
          <cell r="Q157">
            <v>0</v>
          </cell>
          <cell r="R157">
            <v>0.54775111649935904</v>
          </cell>
          <cell r="S157">
            <v>0</v>
          </cell>
        </row>
        <row r="158">
          <cell r="B158">
            <v>18</v>
          </cell>
          <cell r="C158" t="str">
            <v>Other P/C</v>
          </cell>
          <cell r="D158">
            <v>0</v>
          </cell>
          <cell r="E158">
            <v>0</v>
          </cell>
          <cell r="F158">
            <v>0</v>
          </cell>
          <cell r="G158">
            <v>0</v>
          </cell>
          <cell r="H158">
            <v>0</v>
          </cell>
          <cell r="I158">
            <v>0</v>
          </cell>
          <cell r="J158">
            <v>1</v>
          </cell>
          <cell r="K158">
            <v>0.9</v>
          </cell>
          <cell r="L158">
            <v>0</v>
          </cell>
          <cell r="M158">
            <v>0.9</v>
          </cell>
          <cell r="N158">
            <v>0.9</v>
          </cell>
          <cell r="O158">
            <v>0</v>
          </cell>
          <cell r="P158">
            <v>0.33534540576794092</v>
          </cell>
          <cell r="Q158">
            <v>0</v>
          </cell>
          <cell r="R158">
            <v>0.33534540576794092</v>
          </cell>
          <cell r="S158">
            <v>0</v>
          </cell>
        </row>
        <row r="159">
          <cell r="B159">
            <v>19</v>
          </cell>
          <cell r="C159" t="str">
            <v>Other P/C</v>
          </cell>
          <cell r="D159">
            <v>0</v>
          </cell>
          <cell r="E159">
            <v>0</v>
          </cell>
          <cell r="F159">
            <v>0</v>
          </cell>
          <cell r="G159">
            <v>0</v>
          </cell>
          <cell r="H159">
            <v>0</v>
          </cell>
          <cell r="I159">
            <v>0</v>
          </cell>
          <cell r="J159">
            <v>1</v>
          </cell>
          <cell r="K159">
            <v>0.9</v>
          </cell>
          <cell r="L159">
            <v>0</v>
          </cell>
          <cell r="M159">
            <v>0.9</v>
          </cell>
          <cell r="N159">
            <v>0.9</v>
          </cell>
          <cell r="O159">
            <v>0</v>
          </cell>
          <cell r="P159">
            <v>0.33534540576794092</v>
          </cell>
          <cell r="Q159">
            <v>0</v>
          </cell>
          <cell r="R159">
            <v>0.33534540576794092</v>
          </cell>
          <cell r="S159">
            <v>0</v>
          </cell>
        </row>
        <row r="160">
          <cell r="B160">
            <v>20</v>
          </cell>
          <cell r="C160" t="str">
            <v>Sub-Total</v>
          </cell>
          <cell r="D160">
            <v>0</v>
          </cell>
          <cell r="E160">
            <v>0</v>
          </cell>
          <cell r="F160">
            <v>0</v>
          </cell>
          <cell r="G160">
            <v>0</v>
          </cell>
          <cell r="H160">
            <v>0</v>
          </cell>
          <cell r="I160">
            <v>0</v>
          </cell>
          <cell r="J160">
            <v>1</v>
          </cell>
          <cell r="K160">
            <v>1</v>
          </cell>
          <cell r="M160">
            <v>1</v>
          </cell>
          <cell r="N160">
            <v>1</v>
          </cell>
          <cell r="O160">
            <v>0</v>
          </cell>
          <cell r="P160">
            <v>1</v>
          </cell>
          <cell r="R160">
            <v>0</v>
          </cell>
          <cell r="S160">
            <v>0</v>
          </cell>
        </row>
        <row r="162">
          <cell r="B162">
            <v>21</v>
          </cell>
          <cell r="F162" t="str">
            <v>Percent of net pml added to reserves for stress:</v>
          </cell>
          <cell r="G162">
            <v>0.4</v>
          </cell>
        </row>
        <row r="166">
          <cell r="D166" t="str">
            <v>(1)</v>
          </cell>
          <cell r="E166" t="str">
            <v>(2)</v>
          </cell>
          <cell r="F166" t="str">
            <v>(3)</v>
          </cell>
          <cell r="G166" t="str">
            <v>(4)</v>
          </cell>
          <cell r="H166" t="str">
            <v>(5)</v>
          </cell>
          <cell r="I166" t="str">
            <v>(6)</v>
          </cell>
          <cell r="J166" t="str">
            <v>(7)</v>
          </cell>
          <cell r="K166" t="str">
            <v>(8)</v>
          </cell>
          <cell r="L166" t="str">
            <v>(9)</v>
          </cell>
          <cell r="M166" t="str">
            <v>(10)</v>
          </cell>
          <cell r="N166" t="str">
            <v>(11)</v>
          </cell>
          <cell r="O166" t="str">
            <v>(12)</v>
          </cell>
          <cell r="P166" t="str">
            <v>(13)</v>
          </cell>
          <cell r="Q166" t="str">
            <v>(14)</v>
          </cell>
          <cell r="R166" t="str">
            <v>(15)</v>
          </cell>
          <cell r="S166" t="str">
            <v>(16)</v>
          </cell>
          <cell r="T166" t="str">
            <v>(17)</v>
          </cell>
        </row>
        <row r="168">
          <cell r="E168" t="str">
            <v>&lt;---------------------------- Carried Reserve ----------------------------&gt;</v>
          </cell>
          <cell r="L168" t="str">
            <v>Adjust-</v>
          </cell>
          <cell r="M168" t="str">
            <v>Final</v>
          </cell>
          <cell r="N168" t="str">
            <v>Total</v>
          </cell>
          <cell r="R168" t="str">
            <v>Final</v>
          </cell>
          <cell r="S168" t="str">
            <v>Adjusted</v>
          </cell>
        </row>
        <row r="169">
          <cell r="C169" t="str">
            <v>Health Business</v>
          </cell>
          <cell r="D169" t="str">
            <v>%</v>
          </cell>
          <cell r="E169" t="str">
            <v>Baseline</v>
          </cell>
          <cell r="F169" t="str">
            <v>Allocated Adjustment</v>
          </cell>
          <cell r="G169" t="str">
            <v>Stress Test Adjustment</v>
          </cell>
          <cell r="H169" t="str">
            <v>Manual Adjustment</v>
          </cell>
          <cell r="I169" t="str">
            <v>Total</v>
          </cell>
          <cell r="J169" t="str">
            <v>Deficiency Factor</v>
          </cell>
          <cell r="K169" t="str">
            <v>Base Discount Factor</v>
          </cell>
          <cell r="L169" t="str">
            <v>ment to Discount Factor</v>
          </cell>
          <cell r="M169" t="str">
            <v>Discount Factor (8)+(9)</v>
          </cell>
          <cell r="N169" t="str">
            <v>Adj. Factor  (7)*(10)</v>
          </cell>
          <cell r="O169" t="str">
            <v>Adjusted Reserves (6)*(11)</v>
          </cell>
          <cell r="P169" t="str">
            <v>Base Capital Factor</v>
          </cell>
          <cell r="Q169" t="str">
            <v>Adjust- ment</v>
          </cell>
          <cell r="R169" t="str">
            <v>Capital Factor (13)+(14)</v>
          </cell>
          <cell r="S169" t="str">
            <v>Required Capital    (12)*(15)</v>
          </cell>
          <cell r="T169" t="str">
            <v>Explanation of Adjustments</v>
          </cell>
        </row>
        <row r="170">
          <cell r="B170">
            <v>22</v>
          </cell>
          <cell r="C170" t="str">
            <v>Medical</v>
          </cell>
          <cell r="D170">
            <v>0</v>
          </cell>
          <cell r="E170">
            <v>0</v>
          </cell>
          <cell r="F170">
            <v>0</v>
          </cell>
          <cell r="G170">
            <v>0</v>
          </cell>
          <cell r="H170">
            <v>0</v>
          </cell>
          <cell r="I170">
            <v>0</v>
          </cell>
          <cell r="J170">
            <v>1</v>
          </cell>
          <cell r="K170">
            <v>0.95</v>
          </cell>
          <cell r="L170">
            <v>0</v>
          </cell>
          <cell r="M170">
            <v>0.95</v>
          </cell>
          <cell r="N170">
            <v>0.95</v>
          </cell>
          <cell r="O170">
            <v>0</v>
          </cell>
          <cell r="P170">
            <v>0.38229376257545261</v>
          </cell>
          <cell r="Q170">
            <v>0</v>
          </cell>
          <cell r="R170">
            <v>0.38229376257545261</v>
          </cell>
          <cell r="S170">
            <v>0</v>
          </cell>
        </row>
        <row r="171">
          <cell r="B171">
            <v>23</v>
          </cell>
          <cell r="C171" t="str">
            <v>Disability and Long Term Care</v>
          </cell>
          <cell r="D171">
            <v>0</v>
          </cell>
          <cell r="E171">
            <v>0</v>
          </cell>
          <cell r="F171">
            <v>0</v>
          </cell>
          <cell r="G171">
            <v>0</v>
          </cell>
          <cell r="H171">
            <v>0</v>
          </cell>
          <cell r="I171">
            <v>0</v>
          </cell>
          <cell r="J171">
            <v>1</v>
          </cell>
          <cell r="K171">
            <v>0.95</v>
          </cell>
          <cell r="L171">
            <v>0</v>
          </cell>
          <cell r="M171">
            <v>0.95</v>
          </cell>
          <cell r="N171">
            <v>0.95</v>
          </cell>
          <cell r="O171">
            <v>0</v>
          </cell>
          <cell r="P171">
            <v>0.38229376257545261</v>
          </cell>
          <cell r="Q171">
            <v>0</v>
          </cell>
          <cell r="R171">
            <v>0.38229376257545261</v>
          </cell>
          <cell r="S171">
            <v>0</v>
          </cell>
        </row>
        <row r="172">
          <cell r="B172">
            <v>24</v>
          </cell>
          <cell r="C172" t="str">
            <v>Critical Illness - Guaranteed</v>
          </cell>
          <cell r="D172">
            <v>0</v>
          </cell>
          <cell r="E172">
            <v>0</v>
          </cell>
          <cell r="F172">
            <v>0</v>
          </cell>
          <cell r="G172">
            <v>0</v>
          </cell>
          <cell r="H172">
            <v>0</v>
          </cell>
          <cell r="I172">
            <v>0</v>
          </cell>
          <cell r="J172">
            <v>1</v>
          </cell>
          <cell r="K172">
            <v>0.95</v>
          </cell>
          <cell r="L172">
            <v>0</v>
          </cell>
          <cell r="M172">
            <v>0.95</v>
          </cell>
          <cell r="N172">
            <v>0.95</v>
          </cell>
          <cell r="O172">
            <v>0</v>
          </cell>
          <cell r="P172">
            <v>0.38229376257545261</v>
          </cell>
          <cell r="Q172">
            <v>0</v>
          </cell>
          <cell r="R172">
            <v>0.38229376257545261</v>
          </cell>
          <cell r="S172">
            <v>0</v>
          </cell>
        </row>
        <row r="173">
          <cell r="B173">
            <v>25</v>
          </cell>
          <cell r="C173" t="str">
            <v>Critical Illness - NonGuaranteed</v>
          </cell>
          <cell r="D173">
            <v>0</v>
          </cell>
          <cell r="E173">
            <v>0</v>
          </cell>
          <cell r="F173">
            <v>0</v>
          </cell>
          <cell r="G173">
            <v>0</v>
          </cell>
          <cell r="H173">
            <v>0</v>
          </cell>
          <cell r="I173">
            <v>0</v>
          </cell>
          <cell r="J173">
            <v>1</v>
          </cell>
          <cell r="K173">
            <v>0.95</v>
          </cell>
          <cell r="L173">
            <v>0</v>
          </cell>
          <cell r="M173">
            <v>0.95</v>
          </cell>
          <cell r="N173">
            <v>0.95</v>
          </cell>
          <cell r="O173">
            <v>0</v>
          </cell>
          <cell r="P173">
            <v>0.38229376257545261</v>
          </cell>
          <cell r="Q173">
            <v>0</v>
          </cell>
          <cell r="R173">
            <v>0.38229376257545261</v>
          </cell>
          <cell r="S173">
            <v>0</v>
          </cell>
        </row>
        <row r="174">
          <cell r="B174">
            <v>26</v>
          </cell>
          <cell r="C174" t="str">
            <v>Health Reinsurance</v>
          </cell>
          <cell r="D174">
            <v>0</v>
          </cell>
          <cell r="E174">
            <v>0</v>
          </cell>
          <cell r="F174">
            <v>0</v>
          </cell>
          <cell r="G174">
            <v>0</v>
          </cell>
          <cell r="H174">
            <v>0</v>
          </cell>
          <cell r="I174">
            <v>0</v>
          </cell>
          <cell r="J174">
            <v>1</v>
          </cell>
          <cell r="K174">
            <v>0.79842999999999997</v>
          </cell>
          <cell r="L174">
            <v>0</v>
          </cell>
          <cell r="M174">
            <v>0.79842999999999997</v>
          </cell>
          <cell r="N174">
            <v>0.79842999999999997</v>
          </cell>
          <cell r="O174">
            <v>0</v>
          </cell>
          <cell r="P174">
            <v>0.54775111649935904</v>
          </cell>
          <cell r="Q174">
            <v>0</v>
          </cell>
          <cell r="R174">
            <v>0.54775111649935904</v>
          </cell>
          <cell r="S174">
            <v>0</v>
          </cell>
        </row>
        <row r="175">
          <cell r="B175">
            <v>27</v>
          </cell>
          <cell r="C175" t="str">
            <v>Other Health</v>
          </cell>
          <cell r="D175">
            <v>0</v>
          </cell>
          <cell r="E175">
            <v>0</v>
          </cell>
          <cell r="F175">
            <v>0</v>
          </cell>
          <cell r="G175">
            <v>0</v>
          </cell>
          <cell r="H175">
            <v>0</v>
          </cell>
          <cell r="I175">
            <v>0</v>
          </cell>
          <cell r="J175">
            <v>1</v>
          </cell>
          <cell r="K175">
            <v>0.95</v>
          </cell>
          <cell r="L175">
            <v>0</v>
          </cell>
          <cell r="M175">
            <v>0.95</v>
          </cell>
          <cell r="N175">
            <v>0.95</v>
          </cell>
          <cell r="O175">
            <v>0</v>
          </cell>
          <cell r="P175">
            <v>0.38229376257545261</v>
          </cell>
          <cell r="Q175">
            <v>0</v>
          </cell>
          <cell r="R175">
            <v>0.38229376257545261</v>
          </cell>
          <cell r="S175">
            <v>0</v>
          </cell>
        </row>
        <row r="176">
          <cell r="B176">
            <v>28</v>
          </cell>
          <cell r="C176" t="str">
            <v>Other Health</v>
          </cell>
          <cell r="D176">
            <v>0</v>
          </cell>
          <cell r="E176">
            <v>0</v>
          </cell>
          <cell r="F176">
            <v>0</v>
          </cell>
          <cell r="G176">
            <v>0</v>
          </cell>
          <cell r="H176">
            <v>0</v>
          </cell>
          <cell r="I176">
            <v>0</v>
          </cell>
          <cell r="J176">
            <v>1</v>
          </cell>
          <cell r="K176">
            <v>0.95</v>
          </cell>
          <cell r="L176">
            <v>0</v>
          </cell>
          <cell r="M176">
            <v>0.95</v>
          </cell>
          <cell r="N176">
            <v>0.95</v>
          </cell>
          <cell r="O176">
            <v>0</v>
          </cell>
          <cell r="P176">
            <v>0.38229376257545261</v>
          </cell>
          <cell r="Q176">
            <v>0</v>
          </cell>
          <cell r="R176">
            <v>0.38229376257545261</v>
          </cell>
          <cell r="S176">
            <v>0</v>
          </cell>
        </row>
        <row r="177">
          <cell r="B177">
            <v>29</v>
          </cell>
          <cell r="C177" t="str">
            <v>Sub-Total</v>
          </cell>
          <cell r="D177">
            <v>0</v>
          </cell>
          <cell r="E177">
            <v>0</v>
          </cell>
          <cell r="F177">
            <v>0</v>
          </cell>
          <cell r="G177">
            <v>0</v>
          </cell>
          <cell r="H177">
            <v>0</v>
          </cell>
          <cell r="I177">
            <v>0</v>
          </cell>
          <cell r="J177">
            <v>1</v>
          </cell>
          <cell r="K177">
            <v>1</v>
          </cell>
          <cell r="M177">
            <v>1</v>
          </cell>
          <cell r="N177">
            <v>1</v>
          </cell>
          <cell r="O177">
            <v>0</v>
          </cell>
          <cell r="P177">
            <v>1</v>
          </cell>
          <cell r="R177">
            <v>0</v>
          </cell>
          <cell r="S177">
            <v>0</v>
          </cell>
        </row>
        <row r="182">
          <cell r="B182">
            <v>30</v>
          </cell>
          <cell r="C182" t="str">
            <v>Total</v>
          </cell>
          <cell r="D182">
            <v>0</v>
          </cell>
          <cell r="E182">
            <v>0</v>
          </cell>
          <cell r="F182">
            <v>0</v>
          </cell>
          <cell r="G182">
            <v>0</v>
          </cell>
          <cell r="H182">
            <v>0</v>
          </cell>
          <cell r="I182">
            <v>0</v>
          </cell>
          <cell r="J182">
            <v>0</v>
          </cell>
          <cell r="K182">
            <v>1</v>
          </cell>
          <cell r="M182">
            <v>1</v>
          </cell>
          <cell r="N182">
            <v>1</v>
          </cell>
          <cell r="O182">
            <v>0</v>
          </cell>
          <cell r="P182">
            <v>0</v>
          </cell>
          <cell r="R182">
            <v>0</v>
          </cell>
          <cell r="S182">
            <v>0</v>
          </cell>
        </row>
        <row r="183">
          <cell r="E183">
            <v>0</v>
          </cell>
          <cell r="F183">
            <v>0</v>
          </cell>
          <cell r="G183">
            <v>0</v>
          </cell>
          <cell r="H183">
            <v>0</v>
          </cell>
          <cell r="I183">
            <v>0</v>
          </cell>
          <cell r="J183">
            <v>0</v>
          </cell>
          <cell r="K183">
            <v>1</v>
          </cell>
          <cell r="L183">
            <v>1</v>
          </cell>
          <cell r="M183">
            <v>0.30000000000000004</v>
          </cell>
          <cell r="N183">
            <v>0.7</v>
          </cell>
          <cell r="O183">
            <v>1</v>
          </cell>
          <cell r="P183">
            <v>1</v>
          </cell>
        </row>
        <row r="184">
          <cell r="B184">
            <v>31</v>
          </cell>
          <cell r="E184" t="str">
            <v>wind exposed nwp</v>
          </cell>
          <cell r="F184" t="str">
            <v>eq exposed nwp</v>
          </cell>
          <cell r="G184" t="str">
            <v>terror exposed nwp</v>
          </cell>
          <cell r="O184" t="str">
            <v xml:space="preserve">Growth Factor </v>
          </cell>
          <cell r="R184">
            <v>1.5</v>
          </cell>
          <cell r="S184">
            <v>1.5</v>
          </cell>
        </row>
        <row r="185">
          <cell r="B185">
            <v>32</v>
          </cell>
          <cell r="O185" t="str">
            <v>By Line Diversification Factor</v>
          </cell>
          <cell r="S185">
            <v>1</v>
          </cell>
        </row>
        <row r="186">
          <cell r="O186" t="str">
            <v>By Country Diversification Factor</v>
          </cell>
          <cell r="S186">
            <v>1</v>
          </cell>
        </row>
        <row r="187">
          <cell r="B187">
            <v>33</v>
          </cell>
          <cell r="C187" t="str">
            <v>Net Unearned Prem Reserve P/C only</v>
          </cell>
          <cell r="E187">
            <v>0</v>
          </cell>
          <cell r="O187" t="str">
            <v>Adjusted Non-Life Reserve Required Capital</v>
          </cell>
          <cell r="S187">
            <v>0</v>
          </cell>
        </row>
        <row r="188">
          <cell r="B188">
            <v>34</v>
          </cell>
          <cell r="O188" t="str">
            <v>Analyst's Adjustment ( Non-Life Business)</v>
          </cell>
          <cell r="S188">
            <v>0</v>
          </cell>
        </row>
        <row r="189">
          <cell r="B189">
            <v>35</v>
          </cell>
          <cell r="O189" t="str">
            <v>Net Required Capital for Non-Life Reserve Risk (B5)</v>
          </cell>
          <cell r="S189">
            <v>0</v>
          </cell>
        </row>
        <row r="190">
          <cell r="G190" t="str">
            <v>Note: Mortality and Longevity Risk captured on Life Reserves page.</v>
          </cell>
        </row>
        <row r="194">
          <cell r="C194" t="str">
            <v>Company Name:</v>
          </cell>
          <cell r="D194" t="str">
            <v>XYZ Sample</v>
          </cell>
          <cell r="K194" t="str">
            <v>Currency:</v>
          </cell>
          <cell r="L194" t="str">
            <v>Euros</v>
          </cell>
          <cell r="T194" t="str">
            <v>Page 29</v>
          </cell>
        </row>
        <row r="195">
          <cell r="C195" t="str">
            <v>AMB Number:</v>
          </cell>
          <cell r="D195" t="str">
            <v>99999</v>
          </cell>
          <cell r="K195" t="str">
            <v>Denomination:</v>
          </cell>
          <cell r="L195" t="str">
            <v>(000)s</v>
          </cell>
        </row>
        <row r="196">
          <cell r="C196" t="str">
            <v>Analyst:</v>
          </cell>
          <cell r="D196" t="str">
            <v xml:space="preserve"> </v>
          </cell>
        </row>
        <row r="197">
          <cell r="C197" t="str">
            <v>volatility = average</v>
          </cell>
          <cell r="J197" t="str">
            <v>NET LOSS AND LAE RESERVE RISK</v>
          </cell>
        </row>
        <row r="198">
          <cell r="C198" t="str">
            <v>analysis type = standard</v>
          </cell>
          <cell r="E198">
            <v>40908</v>
          </cell>
        </row>
        <row r="201">
          <cell r="D201" t="str">
            <v>(1)</v>
          </cell>
          <cell r="E201" t="str">
            <v>(2)</v>
          </cell>
          <cell r="F201" t="str">
            <v>(3)</v>
          </cell>
          <cell r="G201" t="str">
            <v>(4)</v>
          </cell>
          <cell r="H201" t="str">
            <v>(5)</v>
          </cell>
          <cell r="I201" t="str">
            <v>(6)</v>
          </cell>
          <cell r="J201" t="str">
            <v>(7)</v>
          </cell>
          <cell r="K201" t="str">
            <v>(8)</v>
          </cell>
          <cell r="L201" t="str">
            <v>(9)</v>
          </cell>
          <cell r="M201" t="str">
            <v>(10)</v>
          </cell>
          <cell r="N201" t="str">
            <v>(11)</v>
          </cell>
          <cell r="O201" t="str">
            <v>(12)</v>
          </cell>
          <cell r="P201" t="str">
            <v>(13)</v>
          </cell>
          <cell r="Q201" t="str">
            <v>(14)</v>
          </cell>
          <cell r="R201" t="str">
            <v>(15)</v>
          </cell>
          <cell r="S201" t="str">
            <v>(16)</v>
          </cell>
          <cell r="T201" t="str">
            <v>(17)</v>
          </cell>
        </row>
        <row r="203">
          <cell r="E203" t="str">
            <v>&lt;---------------------------- Carried Reserve ----------------------------&gt;</v>
          </cell>
          <cell r="L203" t="str">
            <v>Adjust-</v>
          </cell>
          <cell r="M203" t="str">
            <v>Final</v>
          </cell>
          <cell r="N203" t="str">
            <v>Total</v>
          </cell>
          <cell r="R203" t="str">
            <v>Final</v>
          </cell>
          <cell r="S203" t="str">
            <v>Adjusted</v>
          </cell>
        </row>
        <row r="204">
          <cell r="C204" t="str">
            <v>Property / Casualty Business</v>
          </cell>
          <cell r="D204" t="str">
            <v>%</v>
          </cell>
          <cell r="E204" t="str">
            <v>Baseline</v>
          </cell>
          <cell r="F204" t="str">
            <v>Allocated Adjustment</v>
          </cell>
          <cell r="G204" t="str">
            <v>Stress Test Adjustment</v>
          </cell>
          <cell r="H204" t="str">
            <v>Manual Adjustment</v>
          </cell>
          <cell r="I204" t="str">
            <v>Total</v>
          </cell>
          <cell r="J204" t="str">
            <v>Deficiency Factor</v>
          </cell>
          <cell r="K204" t="str">
            <v>Base Discount Factor</v>
          </cell>
          <cell r="L204" t="str">
            <v>ment to Discount Factor</v>
          </cell>
          <cell r="M204" t="str">
            <v>Discount Factor (8)+(9)</v>
          </cell>
          <cell r="N204" t="str">
            <v>Adj. Factor  (7)*(10)</v>
          </cell>
          <cell r="O204" t="str">
            <v>Adjusted Reserves (6)*(11)</v>
          </cell>
          <cell r="P204" t="str">
            <v>Base Capital Factor</v>
          </cell>
          <cell r="Q204" t="str">
            <v>Adjust- ment</v>
          </cell>
          <cell r="R204" t="str">
            <v>Capital Factor (13)+(14)</v>
          </cell>
          <cell r="S204" t="str">
            <v>Required Capital    (12)*(15)</v>
          </cell>
          <cell r="T204" t="str">
            <v>Explanation of Adjustments</v>
          </cell>
        </row>
        <row r="205">
          <cell r="B205">
            <v>1</v>
          </cell>
          <cell r="C205" t="str">
            <v>Personal Property</v>
          </cell>
          <cell r="D205">
            <v>0</v>
          </cell>
          <cell r="E205">
            <v>0</v>
          </cell>
          <cell r="F205">
            <v>0</v>
          </cell>
          <cell r="G205">
            <v>0</v>
          </cell>
          <cell r="H205">
            <v>0</v>
          </cell>
          <cell r="I205">
            <v>0</v>
          </cell>
          <cell r="J205">
            <v>1</v>
          </cell>
          <cell r="K205">
            <v>0.93520000000000003</v>
          </cell>
          <cell r="L205">
            <v>0</v>
          </cell>
          <cell r="M205">
            <v>0.93520000000000003</v>
          </cell>
          <cell r="N205">
            <v>0.93520000000000003</v>
          </cell>
          <cell r="O205">
            <v>0</v>
          </cell>
          <cell r="P205">
            <v>0.3739911588490048</v>
          </cell>
          <cell r="Q205">
            <v>0</v>
          </cell>
          <cell r="R205">
            <v>0.3739911588490048</v>
          </cell>
          <cell r="S205">
            <v>0</v>
          </cell>
        </row>
        <row r="206">
          <cell r="B206">
            <v>2</v>
          </cell>
          <cell r="C206" t="str">
            <v>Personal Motor</v>
          </cell>
          <cell r="D206">
            <v>0</v>
          </cell>
          <cell r="E206">
            <v>0</v>
          </cell>
          <cell r="F206">
            <v>0</v>
          </cell>
          <cell r="G206">
            <v>0</v>
          </cell>
          <cell r="H206">
            <v>0</v>
          </cell>
          <cell r="I206">
            <v>0</v>
          </cell>
          <cell r="J206">
            <v>1</v>
          </cell>
          <cell r="K206">
            <v>0.92535999999999996</v>
          </cell>
          <cell r="L206">
            <v>0</v>
          </cell>
          <cell r="M206">
            <v>0.92535999999999996</v>
          </cell>
          <cell r="N206">
            <v>0.92535999999999996</v>
          </cell>
          <cell r="O206">
            <v>0</v>
          </cell>
          <cell r="P206">
            <v>0.38252327654137752</v>
          </cell>
          <cell r="Q206">
            <v>0</v>
          </cell>
          <cell r="R206">
            <v>0.38252327654137752</v>
          </cell>
          <cell r="S206">
            <v>0</v>
          </cell>
        </row>
        <row r="207">
          <cell r="B207">
            <v>3</v>
          </cell>
          <cell r="C207" t="str">
            <v>Commercial Motor</v>
          </cell>
          <cell r="D207">
            <v>0</v>
          </cell>
          <cell r="E207">
            <v>0</v>
          </cell>
          <cell r="F207">
            <v>0</v>
          </cell>
          <cell r="G207">
            <v>0</v>
          </cell>
          <cell r="H207">
            <v>0</v>
          </cell>
          <cell r="I207">
            <v>0</v>
          </cell>
          <cell r="J207">
            <v>1</v>
          </cell>
          <cell r="K207">
            <v>0.91293999999999997</v>
          </cell>
          <cell r="L207">
            <v>0</v>
          </cell>
          <cell r="M207">
            <v>0.91293999999999997</v>
          </cell>
          <cell r="N207">
            <v>0.91293999999999997</v>
          </cell>
          <cell r="O207">
            <v>0</v>
          </cell>
          <cell r="P207">
            <v>0.38693700665531644</v>
          </cell>
          <cell r="Q207">
            <v>0</v>
          </cell>
          <cell r="R207">
            <v>0.38693700665531644</v>
          </cell>
          <cell r="S207">
            <v>0</v>
          </cell>
        </row>
        <row r="208">
          <cell r="B208">
            <v>4</v>
          </cell>
          <cell r="C208" t="str">
            <v>Occupational Accident</v>
          </cell>
          <cell r="D208">
            <v>0</v>
          </cell>
          <cell r="E208">
            <v>0</v>
          </cell>
          <cell r="F208">
            <v>0</v>
          </cell>
          <cell r="G208">
            <v>0</v>
          </cell>
          <cell r="H208">
            <v>0</v>
          </cell>
          <cell r="I208">
            <v>0</v>
          </cell>
          <cell r="J208">
            <v>1</v>
          </cell>
          <cell r="K208">
            <v>0.78388999999999998</v>
          </cell>
          <cell r="L208">
            <v>0</v>
          </cell>
          <cell r="M208">
            <v>0.78388999999999998</v>
          </cell>
          <cell r="N208">
            <v>0.78388999999999998</v>
          </cell>
          <cell r="O208">
            <v>0</v>
          </cell>
          <cell r="P208">
            <v>0.38059377703801622</v>
          </cell>
          <cell r="Q208">
            <v>0</v>
          </cell>
          <cell r="R208">
            <v>0.38059377703801622</v>
          </cell>
          <cell r="S208">
            <v>0</v>
          </cell>
        </row>
        <row r="209">
          <cell r="B209">
            <v>5</v>
          </cell>
          <cell r="C209" t="str">
            <v>Comm'l Multi Peril</v>
          </cell>
          <cell r="D209">
            <v>0</v>
          </cell>
          <cell r="E209">
            <v>0</v>
          </cell>
          <cell r="F209">
            <v>0</v>
          </cell>
          <cell r="G209">
            <v>0</v>
          </cell>
          <cell r="H209">
            <v>0</v>
          </cell>
          <cell r="I209">
            <v>0</v>
          </cell>
          <cell r="J209">
            <v>1</v>
          </cell>
          <cell r="K209">
            <v>0.86258999999999997</v>
          </cell>
          <cell r="L209">
            <v>0</v>
          </cell>
          <cell r="M209">
            <v>0.86258999999999997</v>
          </cell>
          <cell r="N209">
            <v>0.86258999999999997</v>
          </cell>
          <cell r="O209">
            <v>0</v>
          </cell>
          <cell r="P209">
            <v>0.40730211226875418</v>
          </cell>
          <cell r="Q209">
            <v>0</v>
          </cell>
          <cell r="R209">
            <v>0.40730211226875418</v>
          </cell>
          <cell r="S209">
            <v>0</v>
          </cell>
        </row>
        <row r="210">
          <cell r="B210">
            <v>6</v>
          </cell>
          <cell r="C210" t="str">
            <v>Med Mal (Occ)</v>
          </cell>
          <cell r="D210">
            <v>0</v>
          </cell>
          <cell r="E210">
            <v>0</v>
          </cell>
          <cell r="F210">
            <v>0</v>
          </cell>
          <cell r="G210">
            <v>0</v>
          </cell>
          <cell r="H210">
            <v>0</v>
          </cell>
          <cell r="I210">
            <v>0</v>
          </cell>
          <cell r="J210">
            <v>1</v>
          </cell>
          <cell r="K210">
            <v>0.87587000000000004</v>
          </cell>
          <cell r="L210">
            <v>0</v>
          </cell>
          <cell r="M210">
            <v>0.87587000000000004</v>
          </cell>
          <cell r="N210">
            <v>0.87587000000000004</v>
          </cell>
          <cell r="O210">
            <v>0</v>
          </cell>
          <cell r="P210">
            <v>0.50051553099692692</v>
          </cell>
          <cell r="Q210">
            <v>0</v>
          </cell>
          <cell r="R210">
            <v>0.50051553099692692</v>
          </cell>
          <cell r="S210">
            <v>0</v>
          </cell>
        </row>
        <row r="211">
          <cell r="B211">
            <v>7</v>
          </cell>
          <cell r="C211" t="str">
            <v>Med Mal (C/M)</v>
          </cell>
          <cell r="D211">
            <v>0</v>
          </cell>
          <cell r="E211">
            <v>0</v>
          </cell>
          <cell r="F211">
            <v>0</v>
          </cell>
          <cell r="G211">
            <v>0</v>
          </cell>
          <cell r="H211">
            <v>0</v>
          </cell>
          <cell r="I211">
            <v>0</v>
          </cell>
          <cell r="J211">
            <v>1</v>
          </cell>
          <cell r="K211">
            <v>0.89036999999999999</v>
          </cell>
          <cell r="L211">
            <v>0</v>
          </cell>
          <cell r="M211">
            <v>0.89036999999999999</v>
          </cell>
          <cell r="N211">
            <v>0.89036999999999999</v>
          </cell>
          <cell r="O211">
            <v>0</v>
          </cell>
          <cell r="P211">
            <v>0.4393171254601847</v>
          </cell>
          <cell r="Q211">
            <v>0</v>
          </cell>
          <cell r="R211">
            <v>0.4393171254601847</v>
          </cell>
          <cell r="S211">
            <v>0</v>
          </cell>
        </row>
        <row r="212">
          <cell r="B212">
            <v>8</v>
          </cell>
          <cell r="C212" t="str">
            <v>Special Liab (Ocean, Air, B&amp;M)</v>
          </cell>
          <cell r="D212">
            <v>0</v>
          </cell>
          <cell r="E212">
            <v>0</v>
          </cell>
          <cell r="F212">
            <v>0</v>
          </cell>
          <cell r="G212">
            <v>0</v>
          </cell>
          <cell r="H212">
            <v>0</v>
          </cell>
          <cell r="I212">
            <v>0</v>
          </cell>
          <cell r="J212">
            <v>1</v>
          </cell>
          <cell r="K212">
            <v>0.89819000000000004</v>
          </cell>
          <cell r="L212">
            <v>0</v>
          </cell>
          <cell r="M212">
            <v>0.89819000000000004</v>
          </cell>
          <cell r="N212">
            <v>0.89819000000000004</v>
          </cell>
          <cell r="O212">
            <v>0</v>
          </cell>
          <cell r="P212">
            <v>0.45522000782978411</v>
          </cell>
          <cell r="Q212">
            <v>0</v>
          </cell>
          <cell r="R212">
            <v>0.45522000782978411</v>
          </cell>
          <cell r="S212">
            <v>0</v>
          </cell>
        </row>
        <row r="213">
          <cell r="B213">
            <v>9</v>
          </cell>
          <cell r="C213" t="str">
            <v>Other Liab (Occ)</v>
          </cell>
          <cell r="D213">
            <v>0</v>
          </cell>
          <cell r="E213">
            <v>0</v>
          </cell>
          <cell r="F213">
            <v>0</v>
          </cell>
          <cell r="G213">
            <v>0</v>
          </cell>
          <cell r="H213">
            <v>0</v>
          </cell>
          <cell r="I213">
            <v>0</v>
          </cell>
          <cell r="J213">
            <v>1</v>
          </cell>
          <cell r="K213">
            <v>0.80081999999999998</v>
          </cell>
          <cell r="L213">
            <v>0</v>
          </cell>
          <cell r="M213">
            <v>0.80081999999999998</v>
          </cell>
          <cell r="N213">
            <v>0.80081999999999998</v>
          </cell>
          <cell r="O213">
            <v>0</v>
          </cell>
          <cell r="P213">
            <v>0.46865041178749506</v>
          </cell>
          <cell r="Q213">
            <v>0</v>
          </cell>
          <cell r="R213">
            <v>0.46865041178749506</v>
          </cell>
          <cell r="S213">
            <v>0</v>
          </cell>
        </row>
        <row r="214">
          <cell r="B214">
            <v>10</v>
          </cell>
          <cell r="C214" t="str">
            <v>Other Liab (C/M)</v>
          </cell>
          <cell r="D214">
            <v>0</v>
          </cell>
          <cell r="E214">
            <v>0</v>
          </cell>
          <cell r="F214">
            <v>0</v>
          </cell>
          <cell r="G214">
            <v>0</v>
          </cell>
          <cell r="H214">
            <v>0</v>
          </cell>
          <cell r="I214">
            <v>0</v>
          </cell>
          <cell r="J214">
            <v>1</v>
          </cell>
          <cell r="K214">
            <v>0.86785000000000001</v>
          </cell>
          <cell r="L214">
            <v>0</v>
          </cell>
          <cell r="M214">
            <v>0.86785000000000001</v>
          </cell>
          <cell r="N214">
            <v>0.86785000000000001</v>
          </cell>
          <cell r="O214">
            <v>0</v>
          </cell>
          <cell r="P214">
            <v>0.42749414333023639</v>
          </cell>
          <cell r="Q214">
            <v>0</v>
          </cell>
          <cell r="R214">
            <v>0.42749414333023639</v>
          </cell>
          <cell r="S214">
            <v>0</v>
          </cell>
        </row>
        <row r="215">
          <cell r="B215">
            <v>11</v>
          </cell>
          <cell r="C215" t="str">
            <v>Prod Liab (Occ)</v>
          </cell>
          <cell r="D215">
            <v>0</v>
          </cell>
          <cell r="E215">
            <v>0</v>
          </cell>
          <cell r="F215">
            <v>0</v>
          </cell>
          <cell r="G215">
            <v>0</v>
          </cell>
          <cell r="H215">
            <v>0</v>
          </cell>
          <cell r="I215">
            <v>0</v>
          </cell>
          <cell r="J215">
            <v>1</v>
          </cell>
          <cell r="K215">
            <v>0.83508000000000004</v>
          </cell>
          <cell r="L215">
            <v>0</v>
          </cell>
          <cell r="M215">
            <v>0.83508000000000004</v>
          </cell>
          <cell r="N215">
            <v>0.83508000000000004</v>
          </cell>
          <cell r="O215">
            <v>0</v>
          </cell>
          <cell r="P215">
            <v>0.49477191014942112</v>
          </cell>
          <cell r="Q215">
            <v>0</v>
          </cell>
          <cell r="R215">
            <v>0.49477191014942112</v>
          </cell>
          <cell r="S215">
            <v>0</v>
          </cell>
        </row>
        <row r="216">
          <cell r="B216">
            <v>12</v>
          </cell>
          <cell r="C216" t="str">
            <v>Prod Liab (C/M)</v>
          </cell>
          <cell r="D216">
            <v>0</v>
          </cell>
          <cell r="E216">
            <v>0</v>
          </cell>
          <cell r="F216">
            <v>0</v>
          </cell>
          <cell r="G216">
            <v>0</v>
          </cell>
          <cell r="H216">
            <v>0</v>
          </cell>
          <cell r="I216">
            <v>0</v>
          </cell>
          <cell r="J216">
            <v>1</v>
          </cell>
          <cell r="K216">
            <v>0.87821000000000005</v>
          </cell>
          <cell r="L216">
            <v>0</v>
          </cell>
          <cell r="M216">
            <v>0.87821000000000005</v>
          </cell>
          <cell r="N216">
            <v>0.87821000000000005</v>
          </cell>
          <cell r="O216">
            <v>0</v>
          </cell>
          <cell r="P216">
            <v>0.42993000739479614</v>
          </cell>
          <cell r="Q216">
            <v>0</v>
          </cell>
          <cell r="R216">
            <v>0.42993000739479614</v>
          </cell>
          <cell r="S216">
            <v>0</v>
          </cell>
        </row>
        <row r="217">
          <cell r="B217">
            <v>13</v>
          </cell>
          <cell r="C217" t="str">
            <v>Commercial Property</v>
          </cell>
          <cell r="D217">
            <v>0</v>
          </cell>
          <cell r="E217">
            <v>0</v>
          </cell>
          <cell r="F217">
            <v>0</v>
          </cell>
          <cell r="G217">
            <v>0</v>
          </cell>
          <cell r="H217">
            <v>0</v>
          </cell>
          <cell r="I217">
            <v>0</v>
          </cell>
          <cell r="J217">
            <v>1</v>
          </cell>
          <cell r="K217">
            <v>0.96499999999999997</v>
          </cell>
          <cell r="L217">
            <v>0</v>
          </cell>
          <cell r="M217">
            <v>0.96499999999999997</v>
          </cell>
          <cell r="N217">
            <v>0.96499999999999997</v>
          </cell>
          <cell r="O217">
            <v>0</v>
          </cell>
          <cell r="P217">
            <v>0.44712720769058789</v>
          </cell>
          <cell r="Q217">
            <v>0</v>
          </cell>
          <cell r="R217">
            <v>0.44712720769058789</v>
          </cell>
          <cell r="S217">
            <v>0</v>
          </cell>
        </row>
        <row r="218">
          <cell r="B218">
            <v>14</v>
          </cell>
          <cell r="C218" t="str">
            <v>Motor Phys Damage</v>
          </cell>
          <cell r="D218">
            <v>0</v>
          </cell>
          <cell r="E218">
            <v>0</v>
          </cell>
          <cell r="F218">
            <v>0</v>
          </cell>
          <cell r="G218">
            <v>0</v>
          </cell>
          <cell r="H218">
            <v>0</v>
          </cell>
          <cell r="I218">
            <v>0</v>
          </cell>
          <cell r="J218">
            <v>1</v>
          </cell>
          <cell r="K218">
            <v>0.97499999999999998</v>
          </cell>
          <cell r="L218">
            <v>0</v>
          </cell>
          <cell r="M218">
            <v>0.97499999999999998</v>
          </cell>
          <cell r="N218">
            <v>0.97499999999999998</v>
          </cell>
          <cell r="O218">
            <v>0</v>
          </cell>
          <cell r="P218">
            <v>0.44712720769058789</v>
          </cell>
          <cell r="Q218">
            <v>0</v>
          </cell>
          <cell r="R218">
            <v>0.44712720769058789</v>
          </cell>
          <cell r="S218">
            <v>0</v>
          </cell>
        </row>
        <row r="219">
          <cell r="B219">
            <v>15</v>
          </cell>
          <cell r="C219" t="str">
            <v>Fid &amp; Sur /Fin. Guar</v>
          </cell>
          <cell r="D219">
            <v>0</v>
          </cell>
          <cell r="E219">
            <v>0</v>
          </cell>
          <cell r="F219">
            <v>0</v>
          </cell>
          <cell r="G219">
            <v>0</v>
          </cell>
          <cell r="H219">
            <v>0</v>
          </cell>
          <cell r="I219">
            <v>0</v>
          </cell>
          <cell r="J219">
            <v>1</v>
          </cell>
          <cell r="K219">
            <v>0.94599999999999995</v>
          </cell>
          <cell r="L219">
            <v>0</v>
          </cell>
          <cell r="M219">
            <v>0.94599999999999995</v>
          </cell>
          <cell r="N219">
            <v>0.94599999999999995</v>
          </cell>
          <cell r="O219">
            <v>0</v>
          </cell>
          <cell r="P219">
            <v>0.44712720769058789</v>
          </cell>
          <cell r="Q219">
            <v>0</v>
          </cell>
          <cell r="R219">
            <v>0.44712720769058789</v>
          </cell>
          <cell r="S219">
            <v>0</v>
          </cell>
        </row>
        <row r="220">
          <cell r="B220">
            <v>16</v>
          </cell>
          <cell r="C220" t="str">
            <v>X/S Property (Reinsurance)</v>
          </cell>
          <cell r="D220">
            <v>0</v>
          </cell>
          <cell r="E220">
            <v>0</v>
          </cell>
          <cell r="F220">
            <v>0</v>
          </cell>
          <cell r="G220">
            <v>0</v>
          </cell>
          <cell r="H220">
            <v>0</v>
          </cell>
          <cell r="I220">
            <v>0</v>
          </cell>
          <cell r="J220">
            <v>1</v>
          </cell>
          <cell r="K220">
            <v>0.88966000000000001</v>
          </cell>
          <cell r="L220">
            <v>0</v>
          </cell>
          <cell r="M220">
            <v>0.88966000000000001</v>
          </cell>
          <cell r="N220">
            <v>0.88966000000000001</v>
          </cell>
          <cell r="O220">
            <v>0</v>
          </cell>
          <cell r="P220">
            <v>0.48444761667920849</v>
          </cell>
          <cell r="Q220">
            <v>0</v>
          </cell>
          <cell r="R220">
            <v>0.48444761667920849</v>
          </cell>
          <cell r="S220">
            <v>0</v>
          </cell>
        </row>
        <row r="221">
          <cell r="B221">
            <v>17</v>
          </cell>
          <cell r="C221" t="str">
            <v>X/S Casualty (Reinsurance)</v>
          </cell>
          <cell r="D221">
            <v>0</v>
          </cell>
          <cell r="E221">
            <v>0</v>
          </cell>
          <cell r="F221">
            <v>0</v>
          </cell>
          <cell r="G221">
            <v>0</v>
          </cell>
          <cell r="H221">
            <v>0</v>
          </cell>
          <cell r="I221">
            <v>0</v>
          </cell>
          <cell r="J221">
            <v>1</v>
          </cell>
          <cell r="K221">
            <v>0.79842999999999997</v>
          </cell>
          <cell r="L221">
            <v>0</v>
          </cell>
          <cell r="M221">
            <v>0.79842999999999997</v>
          </cell>
          <cell r="N221">
            <v>0.79842999999999997</v>
          </cell>
          <cell r="O221">
            <v>0</v>
          </cell>
          <cell r="P221">
            <v>0.54775111649935904</v>
          </cell>
          <cell r="Q221">
            <v>0</v>
          </cell>
          <cell r="R221">
            <v>0.54775111649935904</v>
          </cell>
          <cell r="S221">
            <v>0</v>
          </cell>
        </row>
        <row r="222">
          <cell r="B222">
            <v>18</v>
          </cell>
          <cell r="C222" t="str">
            <v>Other P/C</v>
          </cell>
          <cell r="D222">
            <v>0</v>
          </cell>
          <cell r="E222">
            <v>0</v>
          </cell>
          <cell r="F222">
            <v>0</v>
          </cell>
          <cell r="G222">
            <v>0</v>
          </cell>
          <cell r="H222">
            <v>0</v>
          </cell>
          <cell r="I222">
            <v>0</v>
          </cell>
          <cell r="J222">
            <v>1</v>
          </cell>
          <cell r="K222">
            <v>0.9</v>
          </cell>
          <cell r="L222">
            <v>0</v>
          </cell>
          <cell r="M222">
            <v>0.9</v>
          </cell>
          <cell r="N222">
            <v>0.9</v>
          </cell>
          <cell r="O222">
            <v>0</v>
          </cell>
          <cell r="P222">
            <v>0.33534540576794092</v>
          </cell>
          <cell r="Q222">
            <v>0</v>
          </cell>
          <cell r="R222">
            <v>0.33534540576794092</v>
          </cell>
          <cell r="S222">
            <v>0</v>
          </cell>
        </row>
        <row r="223">
          <cell r="B223">
            <v>19</v>
          </cell>
          <cell r="C223" t="str">
            <v>Other P/C</v>
          </cell>
          <cell r="D223">
            <v>0</v>
          </cell>
          <cell r="E223">
            <v>0</v>
          </cell>
          <cell r="F223">
            <v>0</v>
          </cell>
          <cell r="G223">
            <v>0</v>
          </cell>
          <cell r="H223">
            <v>0</v>
          </cell>
          <cell r="I223">
            <v>0</v>
          </cell>
          <cell r="J223">
            <v>1</v>
          </cell>
          <cell r="K223">
            <v>0.9</v>
          </cell>
          <cell r="L223">
            <v>0</v>
          </cell>
          <cell r="M223">
            <v>0.9</v>
          </cell>
          <cell r="N223">
            <v>0.9</v>
          </cell>
          <cell r="O223">
            <v>0</v>
          </cell>
          <cell r="P223">
            <v>0.33534540576794092</v>
          </cell>
          <cell r="Q223">
            <v>0</v>
          </cell>
          <cell r="R223">
            <v>0.33534540576794092</v>
          </cell>
          <cell r="S223">
            <v>0</v>
          </cell>
        </row>
        <row r="224">
          <cell r="B224">
            <v>20</v>
          </cell>
          <cell r="C224" t="str">
            <v>Sub-Total</v>
          </cell>
          <cell r="D224">
            <v>0</v>
          </cell>
          <cell r="E224">
            <v>0</v>
          </cell>
          <cell r="F224">
            <v>0</v>
          </cell>
          <cell r="G224">
            <v>0</v>
          </cell>
          <cell r="H224">
            <v>0</v>
          </cell>
          <cell r="I224">
            <v>0</v>
          </cell>
          <cell r="J224">
            <v>1</v>
          </cell>
          <cell r="K224">
            <v>1</v>
          </cell>
          <cell r="M224">
            <v>1</v>
          </cell>
          <cell r="N224">
            <v>1</v>
          </cell>
          <cell r="O224">
            <v>0</v>
          </cell>
          <cell r="P224">
            <v>1</v>
          </cell>
          <cell r="R224">
            <v>0</v>
          </cell>
          <cell r="S224">
            <v>0</v>
          </cell>
        </row>
        <row r="226">
          <cell r="B226">
            <v>21</v>
          </cell>
          <cell r="F226" t="str">
            <v>Percent of net pml added to reserves for stress:</v>
          </cell>
          <cell r="G226">
            <v>0.4</v>
          </cell>
        </row>
        <row r="230">
          <cell r="D230" t="str">
            <v>(1)</v>
          </cell>
          <cell r="E230" t="str">
            <v>(2)</v>
          </cell>
          <cell r="F230" t="str">
            <v>(3)</v>
          </cell>
          <cell r="G230" t="str">
            <v>(4)</v>
          </cell>
          <cell r="H230" t="str">
            <v>(5)</v>
          </cell>
          <cell r="I230" t="str">
            <v>(6)</v>
          </cell>
          <cell r="J230" t="str">
            <v>(7)</v>
          </cell>
          <cell r="K230" t="str">
            <v>(8)</v>
          </cell>
          <cell r="L230" t="str">
            <v>(9)</v>
          </cell>
          <cell r="M230" t="str">
            <v>(10)</v>
          </cell>
          <cell r="N230" t="str">
            <v>(11)</v>
          </cell>
          <cell r="O230" t="str">
            <v>(12)</v>
          </cell>
          <cell r="P230" t="str">
            <v>(13)</v>
          </cell>
          <cell r="Q230" t="str">
            <v>(14)</v>
          </cell>
          <cell r="R230" t="str">
            <v>(15)</v>
          </cell>
          <cell r="S230" t="str">
            <v>(16)</v>
          </cell>
          <cell r="T230" t="str">
            <v>(17)</v>
          </cell>
        </row>
        <row r="232">
          <cell r="E232" t="str">
            <v>&lt;---------------------------- Carried Reserve ----------------------------&gt;</v>
          </cell>
          <cell r="L232" t="str">
            <v>Adjust-</v>
          </cell>
          <cell r="M232" t="str">
            <v>Final</v>
          </cell>
          <cell r="N232" t="str">
            <v>Total</v>
          </cell>
          <cell r="R232" t="str">
            <v>Final</v>
          </cell>
          <cell r="S232" t="str">
            <v>Adjusted</v>
          </cell>
        </row>
        <row r="233">
          <cell r="C233" t="str">
            <v>Health Business</v>
          </cell>
          <cell r="D233" t="str">
            <v>%</v>
          </cell>
          <cell r="E233" t="str">
            <v>Baseline</v>
          </cell>
          <cell r="F233" t="str">
            <v>Allocated Adjustment</v>
          </cell>
          <cell r="G233" t="str">
            <v>Stress Test Adjustment</v>
          </cell>
          <cell r="H233" t="str">
            <v>Manual Adjustment</v>
          </cell>
          <cell r="I233" t="str">
            <v>Total</v>
          </cell>
          <cell r="J233" t="str">
            <v>Deficiency Factor</v>
          </cell>
          <cell r="K233" t="str">
            <v>Base Discount Factor</v>
          </cell>
          <cell r="L233" t="str">
            <v>ment to Discount Factor</v>
          </cell>
          <cell r="M233" t="str">
            <v>Discount Factor (8)+(9)</v>
          </cell>
          <cell r="N233" t="str">
            <v>Adj. Factor  (7)*(10)</v>
          </cell>
          <cell r="O233" t="str">
            <v>Adjusted Reserves (6)*(11)</v>
          </cell>
          <cell r="P233" t="str">
            <v>Base Capital Factor</v>
          </cell>
          <cell r="Q233" t="str">
            <v>Adjust- ment</v>
          </cell>
          <cell r="R233" t="str">
            <v>Capital Factor (13)+(14)</v>
          </cell>
          <cell r="S233" t="str">
            <v>Required Capital    (12)*(15)</v>
          </cell>
          <cell r="T233" t="str">
            <v>Explanation of Adjustments</v>
          </cell>
        </row>
        <row r="234">
          <cell r="B234">
            <v>22</v>
          </cell>
          <cell r="C234" t="str">
            <v>Medical</v>
          </cell>
          <cell r="D234">
            <v>0</v>
          </cell>
          <cell r="E234">
            <v>0</v>
          </cell>
          <cell r="F234">
            <v>0</v>
          </cell>
          <cell r="G234">
            <v>0</v>
          </cell>
          <cell r="H234">
            <v>0</v>
          </cell>
          <cell r="I234">
            <v>0</v>
          </cell>
          <cell r="J234">
            <v>1</v>
          </cell>
          <cell r="K234">
            <v>0.95</v>
          </cell>
          <cell r="L234">
            <v>0</v>
          </cell>
          <cell r="M234">
            <v>0.95</v>
          </cell>
          <cell r="N234">
            <v>0.95</v>
          </cell>
          <cell r="O234">
            <v>0</v>
          </cell>
          <cell r="P234">
            <v>0.38229376257545261</v>
          </cell>
          <cell r="Q234">
            <v>0</v>
          </cell>
          <cell r="R234">
            <v>0.38229376257545261</v>
          </cell>
          <cell r="S234">
            <v>0</v>
          </cell>
        </row>
        <row r="235">
          <cell r="B235">
            <v>23</v>
          </cell>
          <cell r="C235" t="str">
            <v>Disability and Long Term Care</v>
          </cell>
          <cell r="D235">
            <v>0</v>
          </cell>
          <cell r="E235">
            <v>0</v>
          </cell>
          <cell r="F235">
            <v>0</v>
          </cell>
          <cell r="G235">
            <v>0</v>
          </cell>
          <cell r="H235">
            <v>0</v>
          </cell>
          <cell r="I235">
            <v>0</v>
          </cell>
          <cell r="J235">
            <v>1</v>
          </cell>
          <cell r="K235">
            <v>0.95</v>
          </cell>
          <cell r="L235">
            <v>0</v>
          </cell>
          <cell r="M235">
            <v>0.95</v>
          </cell>
          <cell r="N235">
            <v>0.95</v>
          </cell>
          <cell r="O235">
            <v>0</v>
          </cell>
          <cell r="P235">
            <v>0.38229376257545261</v>
          </cell>
          <cell r="Q235">
            <v>0</v>
          </cell>
          <cell r="R235">
            <v>0.38229376257545261</v>
          </cell>
          <cell r="S235">
            <v>0</v>
          </cell>
        </row>
        <row r="236">
          <cell r="B236">
            <v>24</v>
          </cell>
          <cell r="C236" t="str">
            <v>Critical Illness - Guaranteed</v>
          </cell>
          <cell r="D236">
            <v>0</v>
          </cell>
          <cell r="E236">
            <v>0</v>
          </cell>
          <cell r="F236">
            <v>0</v>
          </cell>
          <cell r="G236">
            <v>0</v>
          </cell>
          <cell r="H236">
            <v>0</v>
          </cell>
          <cell r="I236">
            <v>0</v>
          </cell>
          <cell r="J236">
            <v>1</v>
          </cell>
          <cell r="K236">
            <v>0.95</v>
          </cell>
          <cell r="L236">
            <v>0</v>
          </cell>
          <cell r="M236">
            <v>0.95</v>
          </cell>
          <cell r="N236">
            <v>0.95</v>
          </cell>
          <cell r="O236">
            <v>0</v>
          </cell>
          <cell r="P236">
            <v>0.38229376257545261</v>
          </cell>
          <cell r="Q236">
            <v>0</v>
          </cell>
          <cell r="R236">
            <v>0.38229376257545261</v>
          </cell>
          <cell r="S236">
            <v>0</v>
          </cell>
        </row>
        <row r="237">
          <cell r="B237">
            <v>25</v>
          </cell>
          <cell r="C237" t="str">
            <v>Critical Illness - NonGuaranteed</v>
          </cell>
          <cell r="D237">
            <v>0</v>
          </cell>
          <cell r="E237">
            <v>0</v>
          </cell>
          <cell r="F237">
            <v>0</v>
          </cell>
          <cell r="G237">
            <v>0</v>
          </cell>
          <cell r="H237">
            <v>0</v>
          </cell>
          <cell r="I237">
            <v>0</v>
          </cell>
          <cell r="J237">
            <v>1</v>
          </cell>
          <cell r="K237">
            <v>0.95</v>
          </cell>
          <cell r="L237">
            <v>0</v>
          </cell>
          <cell r="M237">
            <v>0.95</v>
          </cell>
          <cell r="N237">
            <v>0.95</v>
          </cell>
          <cell r="O237">
            <v>0</v>
          </cell>
          <cell r="P237">
            <v>0.38229376257545261</v>
          </cell>
          <cell r="Q237">
            <v>0</v>
          </cell>
          <cell r="R237">
            <v>0.38229376257545261</v>
          </cell>
          <cell r="S237">
            <v>0</v>
          </cell>
        </row>
        <row r="238">
          <cell r="B238">
            <v>26</v>
          </cell>
          <cell r="C238" t="str">
            <v>Health Reinsurance</v>
          </cell>
          <cell r="D238">
            <v>0</v>
          </cell>
          <cell r="E238">
            <v>0</v>
          </cell>
          <cell r="F238">
            <v>0</v>
          </cell>
          <cell r="G238">
            <v>0</v>
          </cell>
          <cell r="H238">
            <v>0</v>
          </cell>
          <cell r="I238">
            <v>0</v>
          </cell>
          <cell r="J238">
            <v>1</v>
          </cell>
          <cell r="K238">
            <v>0.79842999999999997</v>
          </cell>
          <cell r="L238">
            <v>0</v>
          </cell>
          <cell r="M238">
            <v>0.79842999999999997</v>
          </cell>
          <cell r="N238">
            <v>0.79842999999999997</v>
          </cell>
          <cell r="O238">
            <v>0</v>
          </cell>
          <cell r="P238">
            <v>0.54775111649935904</v>
          </cell>
          <cell r="Q238">
            <v>0</v>
          </cell>
          <cell r="R238">
            <v>0.54775111649935904</v>
          </cell>
          <cell r="S238">
            <v>0</v>
          </cell>
        </row>
        <row r="239">
          <cell r="B239">
            <v>27</v>
          </cell>
          <cell r="C239" t="str">
            <v>Other Health</v>
          </cell>
          <cell r="D239">
            <v>0</v>
          </cell>
          <cell r="E239">
            <v>0</v>
          </cell>
          <cell r="F239">
            <v>0</v>
          </cell>
          <cell r="G239">
            <v>0</v>
          </cell>
          <cell r="H239">
            <v>0</v>
          </cell>
          <cell r="I239">
            <v>0</v>
          </cell>
          <cell r="J239">
            <v>1</v>
          </cell>
          <cell r="K239">
            <v>0.95</v>
          </cell>
          <cell r="L239">
            <v>0</v>
          </cell>
          <cell r="M239">
            <v>0.95</v>
          </cell>
          <cell r="N239">
            <v>0.95</v>
          </cell>
          <cell r="O239">
            <v>0</v>
          </cell>
          <cell r="P239">
            <v>0.38229376257545261</v>
          </cell>
          <cell r="Q239">
            <v>0</v>
          </cell>
          <cell r="R239">
            <v>0.38229376257545261</v>
          </cell>
          <cell r="S239">
            <v>0</v>
          </cell>
        </row>
        <row r="240">
          <cell r="B240">
            <v>28</v>
          </cell>
          <cell r="C240" t="str">
            <v>Other Health</v>
          </cell>
          <cell r="D240">
            <v>0</v>
          </cell>
          <cell r="E240">
            <v>0</v>
          </cell>
          <cell r="F240">
            <v>0</v>
          </cell>
          <cell r="G240">
            <v>0</v>
          </cell>
          <cell r="H240">
            <v>0</v>
          </cell>
          <cell r="I240">
            <v>0</v>
          </cell>
          <cell r="J240">
            <v>1</v>
          </cell>
          <cell r="K240">
            <v>0.95</v>
          </cell>
          <cell r="L240">
            <v>0</v>
          </cell>
          <cell r="M240">
            <v>0.95</v>
          </cell>
          <cell r="N240">
            <v>0.95</v>
          </cell>
          <cell r="O240">
            <v>0</v>
          </cell>
          <cell r="P240">
            <v>0.38229376257545261</v>
          </cell>
          <cell r="Q240">
            <v>0</v>
          </cell>
          <cell r="R240">
            <v>0.38229376257545261</v>
          </cell>
          <cell r="S240">
            <v>0</v>
          </cell>
        </row>
        <row r="241">
          <cell r="B241">
            <v>29</v>
          </cell>
          <cell r="C241" t="str">
            <v>Sub-Total</v>
          </cell>
          <cell r="D241">
            <v>0</v>
          </cell>
          <cell r="E241">
            <v>0</v>
          </cell>
          <cell r="F241">
            <v>0</v>
          </cell>
          <cell r="G241">
            <v>0</v>
          </cell>
          <cell r="H241">
            <v>0</v>
          </cell>
          <cell r="I241">
            <v>0</v>
          </cell>
          <cell r="J241">
            <v>1</v>
          </cell>
          <cell r="K241">
            <v>1</v>
          </cell>
          <cell r="M241">
            <v>1</v>
          </cell>
          <cell r="N241">
            <v>1</v>
          </cell>
          <cell r="O241">
            <v>0</v>
          </cell>
          <cell r="P241">
            <v>1</v>
          </cell>
          <cell r="R241">
            <v>0</v>
          </cell>
          <cell r="S241">
            <v>0</v>
          </cell>
        </row>
        <row r="246">
          <cell r="B246">
            <v>30</v>
          </cell>
          <cell r="C246" t="str">
            <v>Total</v>
          </cell>
          <cell r="D246">
            <v>0</v>
          </cell>
          <cell r="E246">
            <v>0</v>
          </cell>
          <cell r="F246">
            <v>0</v>
          </cell>
          <cell r="G246">
            <v>0</v>
          </cell>
          <cell r="H246">
            <v>0</v>
          </cell>
          <cell r="I246">
            <v>0</v>
          </cell>
          <cell r="J246">
            <v>0</v>
          </cell>
          <cell r="K246">
            <v>1</v>
          </cell>
          <cell r="M246">
            <v>1</v>
          </cell>
          <cell r="N246">
            <v>1</v>
          </cell>
          <cell r="O246">
            <v>0</v>
          </cell>
          <cell r="P246">
            <v>0</v>
          </cell>
          <cell r="R246">
            <v>0</v>
          </cell>
          <cell r="S246">
            <v>0</v>
          </cell>
        </row>
        <row r="247">
          <cell r="E247">
            <v>0</v>
          </cell>
          <cell r="F247">
            <v>0</v>
          </cell>
          <cell r="G247">
            <v>0</v>
          </cell>
          <cell r="H247">
            <v>0</v>
          </cell>
          <cell r="I247">
            <v>0</v>
          </cell>
          <cell r="J247">
            <v>0</v>
          </cell>
          <cell r="K247">
            <v>1</v>
          </cell>
          <cell r="L247">
            <v>1</v>
          </cell>
          <cell r="M247">
            <v>0.30000000000000004</v>
          </cell>
          <cell r="N247">
            <v>0.7</v>
          </cell>
          <cell r="O247">
            <v>1</v>
          </cell>
          <cell r="P247">
            <v>1</v>
          </cell>
        </row>
        <row r="248">
          <cell r="B248">
            <v>31</v>
          </cell>
          <cell r="E248" t="str">
            <v>wind exposed nwp</v>
          </cell>
          <cell r="F248" t="str">
            <v>eq exposed nwp</v>
          </cell>
          <cell r="G248" t="str">
            <v>terror exposed nwp</v>
          </cell>
          <cell r="O248" t="str">
            <v xml:space="preserve">Growth Factor </v>
          </cell>
          <cell r="R248">
            <v>1.5</v>
          </cell>
          <cell r="S248">
            <v>1.5</v>
          </cell>
        </row>
        <row r="249">
          <cell r="B249">
            <v>32</v>
          </cell>
          <cell r="O249" t="str">
            <v>By Line Diversification Factor</v>
          </cell>
          <cell r="S249">
            <v>1</v>
          </cell>
        </row>
        <row r="250">
          <cell r="O250" t="str">
            <v>By Country Diversification Factor</v>
          </cell>
          <cell r="S250">
            <v>1</v>
          </cell>
        </row>
        <row r="251">
          <cell r="B251">
            <v>33</v>
          </cell>
          <cell r="C251" t="str">
            <v>Net Unearned Prem Reserve P/C only</v>
          </cell>
          <cell r="E251">
            <v>0</v>
          </cell>
          <cell r="O251" t="str">
            <v>Adjusted Non-Life Reserve Required Capital</v>
          </cell>
          <cell r="S251">
            <v>0</v>
          </cell>
        </row>
        <row r="252">
          <cell r="B252">
            <v>34</v>
          </cell>
          <cell r="O252" t="str">
            <v>Analyst's Adjustment ( Non-Life Business)</v>
          </cell>
          <cell r="S252">
            <v>0</v>
          </cell>
        </row>
        <row r="253">
          <cell r="B253">
            <v>35</v>
          </cell>
          <cell r="O253" t="str">
            <v>Net Required Capital for Non-Life Reserve Risk (B5)</v>
          </cell>
          <cell r="S253">
            <v>0</v>
          </cell>
        </row>
        <row r="254">
          <cell r="G254" t="str">
            <v>Note: Mortality and Longevity Risk captured on Life Reserves page.</v>
          </cell>
        </row>
        <row r="258">
          <cell r="C258" t="str">
            <v>Company Name:</v>
          </cell>
          <cell r="D258" t="str">
            <v>XYZ Sample</v>
          </cell>
          <cell r="K258" t="str">
            <v>Currency:</v>
          </cell>
          <cell r="L258" t="str">
            <v>Euros</v>
          </cell>
          <cell r="T258" t="str">
            <v>Page 37</v>
          </cell>
        </row>
        <row r="259">
          <cell r="C259" t="str">
            <v>AMB Number:</v>
          </cell>
          <cell r="D259" t="str">
            <v>99999</v>
          </cell>
          <cell r="K259" t="str">
            <v>Denomination:</v>
          </cell>
          <cell r="L259" t="str">
            <v>(000)s</v>
          </cell>
        </row>
        <row r="260">
          <cell r="C260" t="str">
            <v>Analyst:</v>
          </cell>
          <cell r="D260" t="str">
            <v xml:space="preserve"> </v>
          </cell>
        </row>
        <row r="261">
          <cell r="C261" t="str">
            <v>volatility = average</v>
          </cell>
          <cell r="J261" t="str">
            <v>NET LOSS AND LAE RESERVE RISK</v>
          </cell>
        </row>
        <row r="262">
          <cell r="C262" t="str">
            <v>analysis type = standard</v>
          </cell>
          <cell r="E262">
            <v>41274</v>
          </cell>
        </row>
        <row r="265">
          <cell r="D265" t="str">
            <v>(1)</v>
          </cell>
          <cell r="E265" t="str">
            <v>(2)</v>
          </cell>
          <cell r="F265" t="str">
            <v>(3)</v>
          </cell>
          <cell r="G265" t="str">
            <v>(4)</v>
          </cell>
          <cell r="H265" t="str">
            <v>(5)</v>
          </cell>
          <cell r="I265" t="str">
            <v>(6)</v>
          </cell>
          <cell r="J265" t="str">
            <v>(7)</v>
          </cell>
          <cell r="K265" t="str">
            <v>(8)</v>
          </cell>
          <cell r="L265" t="str">
            <v>(9)</v>
          </cell>
          <cell r="M265" t="str">
            <v>(10)</v>
          </cell>
          <cell r="N265" t="str">
            <v>(11)</v>
          </cell>
          <cell r="O265" t="str">
            <v>(12)</v>
          </cell>
          <cell r="P265" t="str">
            <v>(13)</v>
          </cell>
          <cell r="Q265" t="str">
            <v>(14)</v>
          </cell>
          <cell r="R265" t="str">
            <v>(15)</v>
          </cell>
          <cell r="S265" t="str">
            <v>(16)</v>
          </cell>
          <cell r="T265" t="str">
            <v>(17)</v>
          </cell>
        </row>
        <row r="267">
          <cell r="E267" t="str">
            <v>&lt;---------------------------- Carried Reserve ----------------------------&gt;</v>
          </cell>
          <cell r="L267" t="str">
            <v>Adjust-</v>
          </cell>
          <cell r="M267" t="str">
            <v>Final</v>
          </cell>
          <cell r="N267" t="str">
            <v>Total</v>
          </cell>
          <cell r="R267" t="str">
            <v>Final</v>
          </cell>
          <cell r="S267" t="str">
            <v>Adjusted</v>
          </cell>
        </row>
        <row r="268">
          <cell r="C268" t="str">
            <v>Property / Casualty Business</v>
          </cell>
          <cell r="D268" t="str">
            <v>%</v>
          </cell>
          <cell r="E268" t="str">
            <v>Baseline</v>
          </cell>
          <cell r="F268" t="str">
            <v>Allocated Adjustment</v>
          </cell>
          <cell r="G268" t="str">
            <v>Stress Test Adjustment</v>
          </cell>
          <cell r="H268" t="str">
            <v>Manual Adjustment</v>
          </cell>
          <cell r="I268" t="str">
            <v>Total</v>
          </cell>
          <cell r="J268" t="str">
            <v>Deficiency Factor</v>
          </cell>
          <cell r="K268" t="str">
            <v>Base Discount Factor</v>
          </cell>
          <cell r="L268" t="str">
            <v>ment to Discount Factor</v>
          </cell>
          <cell r="M268" t="str">
            <v>Discount Factor (8)+(9)</v>
          </cell>
          <cell r="N268" t="str">
            <v>Adj. Factor  (7)*(10)</v>
          </cell>
          <cell r="O268" t="str">
            <v>Adjusted Reserves (6)*(11)</v>
          </cell>
          <cell r="P268" t="str">
            <v>Base Capital Factor</v>
          </cell>
          <cell r="Q268" t="str">
            <v>Adjust- ment</v>
          </cell>
          <cell r="R268" t="str">
            <v>Capital Factor (13)+(14)</v>
          </cell>
          <cell r="S268" t="str">
            <v>Required Capital    (12)*(15)</v>
          </cell>
          <cell r="T268" t="str">
            <v>Explanation of Adjustments</v>
          </cell>
        </row>
        <row r="269">
          <cell r="B269">
            <v>1</v>
          </cell>
          <cell r="C269" t="str">
            <v>Personal Property</v>
          </cell>
          <cell r="D269">
            <v>0</v>
          </cell>
          <cell r="E269">
            <v>0</v>
          </cell>
          <cell r="F269">
            <v>0</v>
          </cell>
          <cell r="G269">
            <v>0</v>
          </cell>
          <cell r="H269">
            <v>0</v>
          </cell>
          <cell r="I269">
            <v>0</v>
          </cell>
          <cell r="J269">
            <v>1</v>
          </cell>
          <cell r="K269">
            <v>0.93520000000000003</v>
          </cell>
          <cell r="L269">
            <v>0</v>
          </cell>
          <cell r="M269">
            <v>0.93520000000000003</v>
          </cell>
          <cell r="N269">
            <v>0.93520000000000003</v>
          </cell>
          <cell r="O269">
            <v>0</v>
          </cell>
          <cell r="P269">
            <v>0.3739911588490048</v>
          </cell>
          <cell r="Q269">
            <v>0</v>
          </cell>
          <cell r="R269">
            <v>0.3739911588490048</v>
          </cell>
          <cell r="S269">
            <v>0</v>
          </cell>
        </row>
        <row r="270">
          <cell r="B270">
            <v>2</v>
          </cell>
          <cell r="C270" t="str">
            <v>Personal Motor</v>
          </cell>
          <cell r="D270">
            <v>0</v>
          </cell>
          <cell r="E270">
            <v>0</v>
          </cell>
          <cell r="F270">
            <v>0</v>
          </cell>
          <cell r="G270">
            <v>0</v>
          </cell>
          <cell r="H270">
            <v>0</v>
          </cell>
          <cell r="I270">
            <v>0</v>
          </cell>
          <cell r="J270">
            <v>1</v>
          </cell>
          <cell r="K270">
            <v>0.92535999999999996</v>
          </cell>
          <cell r="L270">
            <v>0</v>
          </cell>
          <cell r="M270">
            <v>0.92535999999999996</v>
          </cell>
          <cell r="N270">
            <v>0.92535999999999996</v>
          </cell>
          <cell r="O270">
            <v>0</v>
          </cell>
          <cell r="P270">
            <v>0.38252327654137752</v>
          </cell>
          <cell r="Q270">
            <v>0</v>
          </cell>
          <cell r="R270">
            <v>0.38252327654137752</v>
          </cell>
          <cell r="S270">
            <v>0</v>
          </cell>
        </row>
        <row r="271">
          <cell r="B271">
            <v>3</v>
          </cell>
          <cell r="C271" t="str">
            <v>Commercial Motor</v>
          </cell>
          <cell r="D271">
            <v>0</v>
          </cell>
          <cell r="E271">
            <v>0</v>
          </cell>
          <cell r="F271">
            <v>0</v>
          </cell>
          <cell r="G271">
            <v>0</v>
          </cell>
          <cell r="H271">
            <v>0</v>
          </cell>
          <cell r="I271">
            <v>0</v>
          </cell>
          <cell r="J271">
            <v>1</v>
          </cell>
          <cell r="K271">
            <v>0.91293999999999997</v>
          </cell>
          <cell r="L271">
            <v>0</v>
          </cell>
          <cell r="M271">
            <v>0.91293999999999997</v>
          </cell>
          <cell r="N271">
            <v>0.91293999999999997</v>
          </cell>
          <cell r="O271">
            <v>0</v>
          </cell>
          <cell r="P271">
            <v>0.38693700665531644</v>
          </cell>
          <cell r="Q271">
            <v>0</v>
          </cell>
          <cell r="R271">
            <v>0.38693700665531644</v>
          </cell>
          <cell r="S271">
            <v>0</v>
          </cell>
        </row>
        <row r="272">
          <cell r="B272">
            <v>4</v>
          </cell>
          <cell r="C272" t="str">
            <v>Occupational Accident</v>
          </cell>
          <cell r="D272">
            <v>0</v>
          </cell>
          <cell r="E272">
            <v>0</v>
          </cell>
          <cell r="F272">
            <v>0</v>
          </cell>
          <cell r="G272">
            <v>0</v>
          </cell>
          <cell r="H272">
            <v>0</v>
          </cell>
          <cell r="I272">
            <v>0</v>
          </cell>
          <cell r="J272">
            <v>1</v>
          </cell>
          <cell r="K272">
            <v>0.78388999999999998</v>
          </cell>
          <cell r="L272">
            <v>0</v>
          </cell>
          <cell r="M272">
            <v>0.78388999999999998</v>
          </cell>
          <cell r="N272">
            <v>0.78388999999999998</v>
          </cell>
          <cell r="O272">
            <v>0</v>
          </cell>
          <cell r="P272">
            <v>0.38059377703801622</v>
          </cell>
          <cell r="Q272">
            <v>0</v>
          </cell>
          <cell r="R272">
            <v>0.38059377703801622</v>
          </cell>
          <cell r="S272">
            <v>0</v>
          </cell>
        </row>
        <row r="273">
          <cell r="B273">
            <v>5</v>
          </cell>
          <cell r="C273" t="str">
            <v>Comm'l Multi Peril</v>
          </cell>
          <cell r="D273">
            <v>0</v>
          </cell>
          <cell r="E273">
            <v>0</v>
          </cell>
          <cell r="F273">
            <v>0</v>
          </cell>
          <cell r="G273">
            <v>0</v>
          </cell>
          <cell r="H273">
            <v>0</v>
          </cell>
          <cell r="I273">
            <v>0</v>
          </cell>
          <cell r="J273">
            <v>1</v>
          </cell>
          <cell r="K273">
            <v>0.86258999999999997</v>
          </cell>
          <cell r="L273">
            <v>0</v>
          </cell>
          <cell r="M273">
            <v>0.86258999999999997</v>
          </cell>
          <cell r="N273">
            <v>0.86258999999999997</v>
          </cell>
          <cell r="O273">
            <v>0</v>
          </cell>
          <cell r="P273">
            <v>0.40730211226875418</v>
          </cell>
          <cell r="Q273">
            <v>0</v>
          </cell>
          <cell r="R273">
            <v>0.40730211226875418</v>
          </cell>
          <cell r="S273">
            <v>0</v>
          </cell>
        </row>
        <row r="274">
          <cell r="B274">
            <v>6</v>
          </cell>
          <cell r="C274" t="str">
            <v>Med Mal (Occ)</v>
          </cell>
          <cell r="D274">
            <v>0</v>
          </cell>
          <cell r="E274">
            <v>0</v>
          </cell>
          <cell r="F274">
            <v>0</v>
          </cell>
          <cell r="G274">
            <v>0</v>
          </cell>
          <cell r="H274">
            <v>0</v>
          </cell>
          <cell r="I274">
            <v>0</v>
          </cell>
          <cell r="J274">
            <v>1</v>
          </cell>
          <cell r="K274">
            <v>0.87587000000000004</v>
          </cell>
          <cell r="L274">
            <v>0</v>
          </cell>
          <cell r="M274">
            <v>0.87587000000000004</v>
          </cell>
          <cell r="N274">
            <v>0.87587000000000004</v>
          </cell>
          <cell r="O274">
            <v>0</v>
          </cell>
          <cell r="P274">
            <v>0.50051553099692692</v>
          </cell>
          <cell r="Q274">
            <v>0</v>
          </cell>
          <cell r="R274">
            <v>0.50051553099692692</v>
          </cell>
          <cell r="S274">
            <v>0</v>
          </cell>
        </row>
        <row r="275">
          <cell r="B275">
            <v>7</v>
          </cell>
          <cell r="C275" t="str">
            <v>Med Mal (C/M)</v>
          </cell>
          <cell r="D275">
            <v>0</v>
          </cell>
          <cell r="E275">
            <v>0</v>
          </cell>
          <cell r="F275">
            <v>0</v>
          </cell>
          <cell r="G275">
            <v>0</v>
          </cell>
          <cell r="H275">
            <v>0</v>
          </cell>
          <cell r="I275">
            <v>0</v>
          </cell>
          <cell r="J275">
            <v>1</v>
          </cell>
          <cell r="K275">
            <v>0.89036999999999999</v>
          </cell>
          <cell r="L275">
            <v>0</v>
          </cell>
          <cell r="M275">
            <v>0.89036999999999999</v>
          </cell>
          <cell r="N275">
            <v>0.89036999999999999</v>
          </cell>
          <cell r="O275">
            <v>0</v>
          </cell>
          <cell r="P275">
            <v>0.4393171254601847</v>
          </cell>
          <cell r="Q275">
            <v>0</v>
          </cell>
          <cell r="R275">
            <v>0.4393171254601847</v>
          </cell>
          <cell r="S275">
            <v>0</v>
          </cell>
        </row>
        <row r="276">
          <cell r="B276">
            <v>8</v>
          </cell>
          <cell r="C276" t="str">
            <v>Special Liab (Ocean, Air, B&amp;M)</v>
          </cell>
          <cell r="D276">
            <v>0</v>
          </cell>
          <cell r="E276">
            <v>0</v>
          </cell>
          <cell r="F276">
            <v>0</v>
          </cell>
          <cell r="G276">
            <v>0</v>
          </cell>
          <cell r="H276">
            <v>0</v>
          </cell>
          <cell r="I276">
            <v>0</v>
          </cell>
          <cell r="J276">
            <v>1</v>
          </cell>
          <cell r="K276">
            <v>0.89819000000000004</v>
          </cell>
          <cell r="L276">
            <v>0</v>
          </cell>
          <cell r="M276">
            <v>0.89819000000000004</v>
          </cell>
          <cell r="N276">
            <v>0.89819000000000004</v>
          </cell>
          <cell r="O276">
            <v>0</v>
          </cell>
          <cell r="P276">
            <v>0.45522000782978411</v>
          </cell>
          <cell r="Q276">
            <v>0</v>
          </cell>
          <cell r="R276">
            <v>0.45522000782978411</v>
          </cell>
          <cell r="S276">
            <v>0</v>
          </cell>
        </row>
        <row r="277">
          <cell r="B277">
            <v>9</v>
          </cell>
          <cell r="C277" t="str">
            <v>Other Liab (Occ)</v>
          </cell>
          <cell r="D277">
            <v>0</v>
          </cell>
          <cell r="E277">
            <v>0</v>
          </cell>
          <cell r="F277">
            <v>0</v>
          </cell>
          <cell r="G277">
            <v>0</v>
          </cell>
          <cell r="H277">
            <v>0</v>
          </cell>
          <cell r="I277">
            <v>0</v>
          </cell>
          <cell r="J277">
            <v>1</v>
          </cell>
          <cell r="K277">
            <v>0.80081999999999998</v>
          </cell>
          <cell r="L277">
            <v>0</v>
          </cell>
          <cell r="M277">
            <v>0.80081999999999998</v>
          </cell>
          <cell r="N277">
            <v>0.80081999999999998</v>
          </cell>
          <cell r="O277">
            <v>0</v>
          </cell>
          <cell r="P277">
            <v>0.46865041178749506</v>
          </cell>
          <cell r="Q277">
            <v>0</v>
          </cell>
          <cell r="R277">
            <v>0.46865041178749506</v>
          </cell>
          <cell r="S277">
            <v>0</v>
          </cell>
        </row>
        <row r="278">
          <cell r="B278">
            <v>10</v>
          </cell>
          <cell r="C278" t="str">
            <v>Other Liab (C/M)</v>
          </cell>
          <cell r="D278">
            <v>0</v>
          </cell>
          <cell r="E278">
            <v>0</v>
          </cell>
          <cell r="F278">
            <v>0</v>
          </cell>
          <cell r="G278">
            <v>0</v>
          </cell>
          <cell r="H278">
            <v>0</v>
          </cell>
          <cell r="I278">
            <v>0</v>
          </cell>
          <cell r="J278">
            <v>1</v>
          </cell>
          <cell r="K278">
            <v>0.86785000000000001</v>
          </cell>
          <cell r="L278">
            <v>0</v>
          </cell>
          <cell r="M278">
            <v>0.86785000000000001</v>
          </cell>
          <cell r="N278">
            <v>0.86785000000000001</v>
          </cell>
          <cell r="O278">
            <v>0</v>
          </cell>
          <cell r="P278">
            <v>0.42749414333023639</v>
          </cell>
          <cell r="Q278">
            <v>0</v>
          </cell>
          <cell r="R278">
            <v>0.42749414333023639</v>
          </cell>
          <cell r="S278">
            <v>0</v>
          </cell>
        </row>
        <row r="279">
          <cell r="B279">
            <v>11</v>
          </cell>
          <cell r="C279" t="str">
            <v>Prod Liab (Occ)</v>
          </cell>
          <cell r="D279">
            <v>0</v>
          </cell>
          <cell r="E279">
            <v>0</v>
          </cell>
          <cell r="F279">
            <v>0</v>
          </cell>
          <cell r="G279">
            <v>0</v>
          </cell>
          <cell r="H279">
            <v>0</v>
          </cell>
          <cell r="I279">
            <v>0</v>
          </cell>
          <cell r="J279">
            <v>1</v>
          </cell>
          <cell r="K279">
            <v>0.83508000000000004</v>
          </cell>
          <cell r="L279">
            <v>0</v>
          </cell>
          <cell r="M279">
            <v>0.83508000000000004</v>
          </cell>
          <cell r="N279">
            <v>0.83508000000000004</v>
          </cell>
          <cell r="O279">
            <v>0</v>
          </cell>
          <cell r="P279">
            <v>0.49477191014942112</v>
          </cell>
          <cell r="Q279">
            <v>0</v>
          </cell>
          <cell r="R279">
            <v>0.49477191014942112</v>
          </cell>
          <cell r="S279">
            <v>0</v>
          </cell>
        </row>
        <row r="280">
          <cell r="B280">
            <v>12</v>
          </cell>
          <cell r="C280" t="str">
            <v>Prod Liab (C/M)</v>
          </cell>
          <cell r="D280">
            <v>0</v>
          </cell>
          <cell r="E280">
            <v>0</v>
          </cell>
          <cell r="F280">
            <v>0</v>
          </cell>
          <cell r="G280">
            <v>0</v>
          </cell>
          <cell r="H280">
            <v>0</v>
          </cell>
          <cell r="I280">
            <v>0</v>
          </cell>
          <cell r="J280">
            <v>1</v>
          </cell>
          <cell r="K280">
            <v>0.87821000000000005</v>
          </cell>
          <cell r="L280">
            <v>0</v>
          </cell>
          <cell r="M280">
            <v>0.87821000000000005</v>
          </cell>
          <cell r="N280">
            <v>0.87821000000000005</v>
          </cell>
          <cell r="O280">
            <v>0</v>
          </cell>
          <cell r="P280">
            <v>0.42993000739479614</v>
          </cell>
          <cell r="Q280">
            <v>0</v>
          </cell>
          <cell r="R280">
            <v>0.42993000739479614</v>
          </cell>
          <cell r="S280">
            <v>0</v>
          </cell>
        </row>
        <row r="281">
          <cell r="B281">
            <v>13</v>
          </cell>
          <cell r="C281" t="str">
            <v>Commercial Property</v>
          </cell>
          <cell r="D281">
            <v>0</v>
          </cell>
          <cell r="E281">
            <v>0</v>
          </cell>
          <cell r="F281">
            <v>0</v>
          </cell>
          <cell r="G281">
            <v>0</v>
          </cell>
          <cell r="H281">
            <v>0</v>
          </cell>
          <cell r="I281">
            <v>0</v>
          </cell>
          <cell r="J281">
            <v>1</v>
          </cell>
          <cell r="K281">
            <v>0.96499999999999997</v>
          </cell>
          <cell r="L281">
            <v>0</v>
          </cell>
          <cell r="M281">
            <v>0.96499999999999997</v>
          </cell>
          <cell r="N281">
            <v>0.96499999999999997</v>
          </cell>
          <cell r="O281">
            <v>0</v>
          </cell>
          <cell r="P281">
            <v>0.44712720769058789</v>
          </cell>
          <cell r="Q281">
            <v>0</v>
          </cell>
          <cell r="R281">
            <v>0.44712720769058789</v>
          </cell>
          <cell r="S281">
            <v>0</v>
          </cell>
        </row>
        <row r="282">
          <cell r="B282">
            <v>14</v>
          </cell>
          <cell r="C282" t="str">
            <v>Motor Phys Damage</v>
          </cell>
          <cell r="D282">
            <v>0</v>
          </cell>
          <cell r="E282">
            <v>0</v>
          </cell>
          <cell r="F282">
            <v>0</v>
          </cell>
          <cell r="G282">
            <v>0</v>
          </cell>
          <cell r="H282">
            <v>0</v>
          </cell>
          <cell r="I282">
            <v>0</v>
          </cell>
          <cell r="J282">
            <v>1</v>
          </cell>
          <cell r="K282">
            <v>0.97499999999999998</v>
          </cell>
          <cell r="L282">
            <v>0</v>
          </cell>
          <cell r="M282">
            <v>0.97499999999999998</v>
          </cell>
          <cell r="N282">
            <v>0.97499999999999998</v>
          </cell>
          <cell r="O282">
            <v>0</v>
          </cell>
          <cell r="P282">
            <v>0.44712720769058789</v>
          </cell>
          <cell r="Q282">
            <v>0</v>
          </cell>
          <cell r="R282">
            <v>0.44712720769058789</v>
          </cell>
          <cell r="S282">
            <v>0</v>
          </cell>
        </row>
        <row r="283">
          <cell r="B283">
            <v>15</v>
          </cell>
          <cell r="C283" t="str">
            <v>Fid &amp; Sur /Fin. Guar</v>
          </cell>
          <cell r="D283">
            <v>0</v>
          </cell>
          <cell r="E283">
            <v>0</v>
          </cell>
          <cell r="F283">
            <v>0</v>
          </cell>
          <cell r="G283">
            <v>0</v>
          </cell>
          <cell r="H283">
            <v>0</v>
          </cell>
          <cell r="I283">
            <v>0</v>
          </cell>
          <cell r="J283">
            <v>1</v>
          </cell>
          <cell r="K283">
            <v>0.94599999999999995</v>
          </cell>
          <cell r="L283">
            <v>0</v>
          </cell>
          <cell r="M283">
            <v>0.94599999999999995</v>
          </cell>
          <cell r="N283">
            <v>0.94599999999999995</v>
          </cell>
          <cell r="O283">
            <v>0</v>
          </cell>
          <cell r="P283">
            <v>0.44712720769058789</v>
          </cell>
          <cell r="Q283">
            <v>0</v>
          </cell>
          <cell r="R283">
            <v>0.44712720769058789</v>
          </cell>
          <cell r="S283">
            <v>0</v>
          </cell>
        </row>
        <row r="284">
          <cell r="B284">
            <v>16</v>
          </cell>
          <cell r="C284" t="str">
            <v>X/S Property (Reinsurance)</v>
          </cell>
          <cell r="D284">
            <v>0</v>
          </cell>
          <cell r="E284">
            <v>0</v>
          </cell>
          <cell r="F284">
            <v>0</v>
          </cell>
          <cell r="G284">
            <v>0</v>
          </cell>
          <cell r="H284">
            <v>0</v>
          </cell>
          <cell r="I284">
            <v>0</v>
          </cell>
          <cell r="J284">
            <v>1</v>
          </cell>
          <cell r="K284">
            <v>0.88966000000000001</v>
          </cell>
          <cell r="L284">
            <v>0</v>
          </cell>
          <cell r="M284">
            <v>0.88966000000000001</v>
          </cell>
          <cell r="N284">
            <v>0.88966000000000001</v>
          </cell>
          <cell r="O284">
            <v>0</v>
          </cell>
          <cell r="P284">
            <v>0.48444761667920849</v>
          </cell>
          <cell r="Q284">
            <v>0</v>
          </cell>
          <cell r="R284">
            <v>0.48444761667920849</v>
          </cell>
          <cell r="S284">
            <v>0</v>
          </cell>
        </row>
        <row r="285">
          <cell r="B285">
            <v>17</v>
          </cell>
          <cell r="C285" t="str">
            <v>X/S Casualty (Reinsurance)</v>
          </cell>
          <cell r="D285">
            <v>0</v>
          </cell>
          <cell r="E285">
            <v>0</v>
          </cell>
          <cell r="F285">
            <v>0</v>
          </cell>
          <cell r="G285">
            <v>0</v>
          </cell>
          <cell r="H285">
            <v>0</v>
          </cell>
          <cell r="I285">
            <v>0</v>
          </cell>
          <cell r="J285">
            <v>1</v>
          </cell>
          <cell r="K285">
            <v>0.79842999999999997</v>
          </cell>
          <cell r="L285">
            <v>0</v>
          </cell>
          <cell r="M285">
            <v>0.79842999999999997</v>
          </cell>
          <cell r="N285">
            <v>0.79842999999999997</v>
          </cell>
          <cell r="O285">
            <v>0</v>
          </cell>
          <cell r="P285">
            <v>0.54775111649935904</v>
          </cell>
          <cell r="Q285">
            <v>0</v>
          </cell>
          <cell r="R285">
            <v>0.54775111649935904</v>
          </cell>
          <cell r="S285">
            <v>0</v>
          </cell>
        </row>
        <row r="286">
          <cell r="B286">
            <v>18</v>
          </cell>
          <cell r="C286" t="str">
            <v>Other P/C</v>
          </cell>
          <cell r="D286">
            <v>0</v>
          </cell>
          <cell r="E286">
            <v>0</v>
          </cell>
          <cell r="F286">
            <v>0</v>
          </cell>
          <cell r="G286">
            <v>0</v>
          </cell>
          <cell r="H286">
            <v>0</v>
          </cell>
          <cell r="I286">
            <v>0</v>
          </cell>
          <cell r="J286">
            <v>1</v>
          </cell>
          <cell r="K286">
            <v>0.9</v>
          </cell>
          <cell r="L286">
            <v>0</v>
          </cell>
          <cell r="M286">
            <v>0.9</v>
          </cell>
          <cell r="N286">
            <v>0.9</v>
          </cell>
          <cell r="O286">
            <v>0</v>
          </cell>
          <cell r="P286">
            <v>0.33534540576794092</v>
          </cell>
          <cell r="Q286">
            <v>0</v>
          </cell>
          <cell r="R286">
            <v>0.33534540576794092</v>
          </cell>
          <cell r="S286">
            <v>0</v>
          </cell>
        </row>
        <row r="287">
          <cell r="B287">
            <v>19</v>
          </cell>
          <cell r="C287" t="str">
            <v>Other P/C</v>
          </cell>
          <cell r="D287">
            <v>0</v>
          </cell>
          <cell r="E287">
            <v>0</v>
          </cell>
          <cell r="F287">
            <v>0</v>
          </cell>
          <cell r="G287">
            <v>0</v>
          </cell>
          <cell r="H287">
            <v>0</v>
          </cell>
          <cell r="I287">
            <v>0</v>
          </cell>
          <cell r="J287">
            <v>1</v>
          </cell>
          <cell r="K287">
            <v>0.9</v>
          </cell>
          <cell r="L287">
            <v>0</v>
          </cell>
          <cell r="M287">
            <v>0.9</v>
          </cell>
          <cell r="N287">
            <v>0.9</v>
          </cell>
          <cell r="O287">
            <v>0</v>
          </cell>
          <cell r="P287">
            <v>0.33534540576794092</v>
          </cell>
          <cell r="Q287">
            <v>0</v>
          </cell>
          <cell r="R287">
            <v>0.33534540576794092</v>
          </cell>
          <cell r="S287">
            <v>0</v>
          </cell>
        </row>
        <row r="288">
          <cell r="B288">
            <v>20</v>
          </cell>
          <cell r="C288" t="str">
            <v>Sub-Total</v>
          </cell>
          <cell r="D288">
            <v>0</v>
          </cell>
          <cell r="E288">
            <v>0</v>
          </cell>
          <cell r="F288">
            <v>0</v>
          </cell>
          <cell r="G288">
            <v>0</v>
          </cell>
          <cell r="H288">
            <v>0</v>
          </cell>
          <cell r="I288">
            <v>0</v>
          </cell>
          <cell r="J288">
            <v>1</v>
          </cell>
          <cell r="K288">
            <v>1</v>
          </cell>
          <cell r="M288">
            <v>1</v>
          </cell>
          <cell r="N288">
            <v>1</v>
          </cell>
          <cell r="O288">
            <v>0</v>
          </cell>
          <cell r="P288">
            <v>1</v>
          </cell>
          <cell r="R288">
            <v>0</v>
          </cell>
          <cell r="S288">
            <v>0</v>
          </cell>
        </row>
        <row r="290">
          <cell r="B290">
            <v>21</v>
          </cell>
          <cell r="F290" t="str">
            <v>Percent of net pml added to reserves for stress:</v>
          </cell>
          <cell r="G290">
            <v>0.4</v>
          </cell>
        </row>
        <row r="294">
          <cell r="D294" t="str">
            <v>(1)</v>
          </cell>
          <cell r="E294" t="str">
            <v>(2)</v>
          </cell>
          <cell r="F294" t="str">
            <v>(3)</v>
          </cell>
          <cell r="G294" t="str">
            <v>(4)</v>
          </cell>
          <cell r="H294" t="str">
            <v>(5)</v>
          </cell>
          <cell r="I294" t="str">
            <v>(6)</v>
          </cell>
          <cell r="J294" t="str">
            <v>(7)</v>
          </cell>
          <cell r="K294" t="str">
            <v>(8)</v>
          </cell>
          <cell r="L294" t="str">
            <v>(9)</v>
          </cell>
          <cell r="M294" t="str">
            <v>(10)</v>
          </cell>
          <cell r="N294" t="str">
            <v>(11)</v>
          </cell>
          <cell r="O294" t="str">
            <v>(12)</v>
          </cell>
          <cell r="P294" t="str">
            <v>(13)</v>
          </cell>
          <cell r="Q294" t="str">
            <v>(14)</v>
          </cell>
          <cell r="R294" t="str">
            <v>(15)</v>
          </cell>
          <cell r="S294" t="str">
            <v>(16)</v>
          </cell>
          <cell r="T294" t="str">
            <v>(17)</v>
          </cell>
        </row>
        <row r="296">
          <cell r="E296" t="str">
            <v>&lt;---------------------------- Carried Reserve ----------------------------&gt;</v>
          </cell>
          <cell r="L296" t="str">
            <v>Adjust-</v>
          </cell>
          <cell r="M296" t="str">
            <v>Final</v>
          </cell>
          <cell r="N296" t="str">
            <v>Total</v>
          </cell>
          <cell r="R296" t="str">
            <v>Final</v>
          </cell>
          <cell r="S296" t="str">
            <v>Adjusted</v>
          </cell>
        </row>
        <row r="297">
          <cell r="C297" t="str">
            <v>Health Business</v>
          </cell>
          <cell r="D297" t="str">
            <v>%</v>
          </cell>
          <cell r="E297" t="str">
            <v>Baseline</v>
          </cell>
          <cell r="F297" t="str">
            <v>Allocated Adjustment</v>
          </cell>
          <cell r="G297" t="str">
            <v>Stress Test Adjustment</v>
          </cell>
          <cell r="H297" t="str">
            <v>Manual Adjustment</v>
          </cell>
          <cell r="I297" t="str">
            <v>Total</v>
          </cell>
          <cell r="J297" t="str">
            <v>Deficiency Factor</v>
          </cell>
          <cell r="K297" t="str">
            <v>Base Discount Factor</v>
          </cell>
          <cell r="L297" t="str">
            <v>ment to Discount Factor</v>
          </cell>
          <cell r="M297" t="str">
            <v>Discount Factor (8)+(9)</v>
          </cell>
          <cell r="N297" t="str">
            <v>Adj. Factor  (7)*(10)</v>
          </cell>
          <cell r="O297" t="str">
            <v>Adjusted Reserves (6)*(11)</v>
          </cell>
          <cell r="P297" t="str">
            <v>Base Capital Factor</v>
          </cell>
          <cell r="Q297" t="str">
            <v>Adjust- ment</v>
          </cell>
          <cell r="R297" t="str">
            <v>Capital Factor (13)+(14)</v>
          </cell>
          <cell r="S297" t="str">
            <v>Required Capital    (12)*(15)</v>
          </cell>
          <cell r="T297" t="str">
            <v>Explanation of Adjustments</v>
          </cell>
        </row>
        <row r="298">
          <cell r="B298">
            <v>22</v>
          </cell>
          <cell r="C298" t="str">
            <v>Medical</v>
          </cell>
          <cell r="D298">
            <v>0</v>
          </cell>
          <cell r="E298">
            <v>0</v>
          </cell>
          <cell r="F298">
            <v>0</v>
          </cell>
          <cell r="G298">
            <v>0</v>
          </cell>
          <cell r="H298">
            <v>0</v>
          </cell>
          <cell r="I298">
            <v>0</v>
          </cell>
          <cell r="J298">
            <v>1</v>
          </cell>
          <cell r="K298">
            <v>0.95</v>
          </cell>
          <cell r="L298">
            <v>0</v>
          </cell>
          <cell r="M298">
            <v>0.95</v>
          </cell>
          <cell r="N298">
            <v>0.95</v>
          </cell>
          <cell r="O298">
            <v>0</v>
          </cell>
          <cell r="P298">
            <v>0.38229376257545261</v>
          </cell>
          <cell r="Q298">
            <v>0</v>
          </cell>
          <cell r="R298">
            <v>0.38229376257545261</v>
          </cell>
          <cell r="S298">
            <v>0</v>
          </cell>
        </row>
        <row r="299">
          <cell r="B299">
            <v>23</v>
          </cell>
          <cell r="C299" t="str">
            <v>Disability and Long Term Care</v>
          </cell>
          <cell r="D299">
            <v>0</v>
          </cell>
          <cell r="E299">
            <v>0</v>
          </cell>
          <cell r="F299">
            <v>0</v>
          </cell>
          <cell r="G299">
            <v>0</v>
          </cell>
          <cell r="H299">
            <v>0</v>
          </cell>
          <cell r="I299">
            <v>0</v>
          </cell>
          <cell r="J299">
            <v>1</v>
          </cell>
          <cell r="K299">
            <v>0.95</v>
          </cell>
          <cell r="L299">
            <v>0</v>
          </cell>
          <cell r="M299">
            <v>0.95</v>
          </cell>
          <cell r="N299">
            <v>0.95</v>
          </cell>
          <cell r="O299">
            <v>0</v>
          </cell>
          <cell r="P299">
            <v>0.38229376257545261</v>
          </cell>
          <cell r="Q299">
            <v>0</v>
          </cell>
          <cell r="R299">
            <v>0.38229376257545261</v>
          </cell>
          <cell r="S299">
            <v>0</v>
          </cell>
        </row>
        <row r="300">
          <cell r="B300">
            <v>24</v>
          </cell>
          <cell r="C300" t="str">
            <v>Critical Illness - Guaranteed</v>
          </cell>
          <cell r="D300">
            <v>0</v>
          </cell>
          <cell r="E300">
            <v>0</v>
          </cell>
          <cell r="F300">
            <v>0</v>
          </cell>
          <cell r="G300">
            <v>0</v>
          </cell>
          <cell r="H300">
            <v>0</v>
          </cell>
          <cell r="I300">
            <v>0</v>
          </cell>
          <cell r="J300">
            <v>1</v>
          </cell>
          <cell r="K300">
            <v>0.95</v>
          </cell>
          <cell r="L300">
            <v>0</v>
          </cell>
          <cell r="M300">
            <v>0.95</v>
          </cell>
          <cell r="N300">
            <v>0.95</v>
          </cell>
          <cell r="O300">
            <v>0</v>
          </cell>
          <cell r="P300">
            <v>0.38229376257545261</v>
          </cell>
          <cell r="Q300">
            <v>0</v>
          </cell>
          <cell r="R300">
            <v>0.38229376257545261</v>
          </cell>
          <cell r="S300">
            <v>0</v>
          </cell>
        </row>
        <row r="301">
          <cell r="B301">
            <v>25</v>
          </cell>
          <cell r="C301" t="str">
            <v>Critical Illness - NonGuaranteed</v>
          </cell>
          <cell r="D301">
            <v>0</v>
          </cell>
          <cell r="E301">
            <v>0</v>
          </cell>
          <cell r="F301">
            <v>0</v>
          </cell>
          <cell r="G301">
            <v>0</v>
          </cell>
          <cell r="H301">
            <v>0</v>
          </cell>
          <cell r="I301">
            <v>0</v>
          </cell>
          <cell r="J301">
            <v>1</v>
          </cell>
          <cell r="K301">
            <v>0.95</v>
          </cell>
          <cell r="L301">
            <v>0</v>
          </cell>
          <cell r="M301">
            <v>0.95</v>
          </cell>
          <cell r="N301">
            <v>0.95</v>
          </cell>
          <cell r="O301">
            <v>0</v>
          </cell>
          <cell r="P301">
            <v>0.38229376257545261</v>
          </cell>
          <cell r="Q301">
            <v>0</v>
          </cell>
          <cell r="R301">
            <v>0.38229376257545261</v>
          </cell>
          <cell r="S301">
            <v>0</v>
          </cell>
        </row>
        <row r="302">
          <cell r="B302">
            <v>26</v>
          </cell>
          <cell r="C302" t="str">
            <v>Health Reinsurance</v>
          </cell>
          <cell r="D302">
            <v>0</v>
          </cell>
          <cell r="E302">
            <v>0</v>
          </cell>
          <cell r="F302">
            <v>0</v>
          </cell>
          <cell r="G302">
            <v>0</v>
          </cell>
          <cell r="H302">
            <v>0</v>
          </cell>
          <cell r="I302">
            <v>0</v>
          </cell>
          <cell r="J302">
            <v>1</v>
          </cell>
          <cell r="K302">
            <v>0.79842999999999997</v>
          </cell>
          <cell r="L302">
            <v>0</v>
          </cell>
          <cell r="M302">
            <v>0.79842999999999997</v>
          </cell>
          <cell r="N302">
            <v>0.79842999999999997</v>
          </cell>
          <cell r="O302">
            <v>0</v>
          </cell>
          <cell r="P302">
            <v>0.54775111649935904</v>
          </cell>
          <cell r="Q302">
            <v>0</v>
          </cell>
          <cell r="R302">
            <v>0.54775111649935904</v>
          </cell>
          <cell r="S302">
            <v>0</v>
          </cell>
        </row>
        <row r="303">
          <cell r="B303">
            <v>27</v>
          </cell>
          <cell r="C303" t="str">
            <v>Other Health</v>
          </cell>
          <cell r="D303">
            <v>0</v>
          </cell>
          <cell r="E303">
            <v>0</v>
          </cell>
          <cell r="F303">
            <v>0</v>
          </cell>
          <cell r="G303">
            <v>0</v>
          </cell>
          <cell r="H303">
            <v>0</v>
          </cell>
          <cell r="I303">
            <v>0</v>
          </cell>
          <cell r="J303">
            <v>1</v>
          </cell>
          <cell r="K303">
            <v>0.95</v>
          </cell>
          <cell r="L303">
            <v>0</v>
          </cell>
          <cell r="M303">
            <v>0.95</v>
          </cell>
          <cell r="N303">
            <v>0.95</v>
          </cell>
          <cell r="O303">
            <v>0</v>
          </cell>
          <cell r="P303">
            <v>0.38229376257545261</v>
          </cell>
          <cell r="Q303">
            <v>0</v>
          </cell>
          <cell r="R303">
            <v>0.38229376257545261</v>
          </cell>
          <cell r="S303">
            <v>0</v>
          </cell>
        </row>
        <row r="304">
          <cell r="B304">
            <v>28</v>
          </cell>
          <cell r="C304" t="str">
            <v>Other Health</v>
          </cell>
          <cell r="D304">
            <v>0</v>
          </cell>
          <cell r="E304">
            <v>0</v>
          </cell>
          <cell r="F304">
            <v>0</v>
          </cell>
          <cell r="G304">
            <v>0</v>
          </cell>
          <cell r="H304">
            <v>0</v>
          </cell>
          <cell r="I304">
            <v>0</v>
          </cell>
          <cell r="J304">
            <v>1</v>
          </cell>
          <cell r="K304">
            <v>0.95</v>
          </cell>
          <cell r="L304">
            <v>0</v>
          </cell>
          <cell r="M304">
            <v>0.95</v>
          </cell>
          <cell r="N304">
            <v>0.95</v>
          </cell>
          <cell r="O304">
            <v>0</v>
          </cell>
          <cell r="P304">
            <v>0.38229376257545261</v>
          </cell>
          <cell r="Q304">
            <v>0</v>
          </cell>
          <cell r="R304">
            <v>0.38229376257545261</v>
          </cell>
          <cell r="S304">
            <v>0</v>
          </cell>
        </row>
        <row r="305">
          <cell r="B305">
            <v>29</v>
          </cell>
          <cell r="C305" t="str">
            <v>Sub-Total</v>
          </cell>
          <cell r="D305">
            <v>0</v>
          </cell>
          <cell r="E305">
            <v>0</v>
          </cell>
          <cell r="F305">
            <v>0</v>
          </cell>
          <cell r="G305">
            <v>0</v>
          </cell>
          <cell r="H305">
            <v>0</v>
          </cell>
          <cell r="I305">
            <v>0</v>
          </cell>
          <cell r="J305">
            <v>1</v>
          </cell>
          <cell r="K305">
            <v>1</v>
          </cell>
          <cell r="M305">
            <v>1</v>
          </cell>
          <cell r="N305">
            <v>1</v>
          </cell>
          <cell r="O305">
            <v>0</v>
          </cell>
          <cell r="P305">
            <v>1</v>
          </cell>
          <cell r="R305">
            <v>0</v>
          </cell>
          <cell r="S305">
            <v>0</v>
          </cell>
        </row>
        <row r="310">
          <cell r="B310">
            <v>30</v>
          </cell>
          <cell r="C310" t="str">
            <v>Total</v>
          </cell>
          <cell r="D310">
            <v>0</v>
          </cell>
          <cell r="E310">
            <v>0</v>
          </cell>
          <cell r="F310">
            <v>0</v>
          </cell>
          <cell r="G310">
            <v>0</v>
          </cell>
          <cell r="H310">
            <v>0</v>
          </cell>
          <cell r="I310">
            <v>0</v>
          </cell>
          <cell r="J310">
            <v>0</v>
          </cell>
          <cell r="K310">
            <v>1</v>
          </cell>
          <cell r="M310">
            <v>1</v>
          </cell>
          <cell r="N310">
            <v>1</v>
          </cell>
          <cell r="O310">
            <v>0</v>
          </cell>
          <cell r="P310">
            <v>0</v>
          </cell>
          <cell r="R310">
            <v>0</v>
          </cell>
          <cell r="S310">
            <v>0</v>
          </cell>
        </row>
        <row r="311">
          <cell r="E311">
            <v>0</v>
          </cell>
          <cell r="F311">
            <v>0</v>
          </cell>
          <cell r="G311">
            <v>0</v>
          </cell>
          <cell r="H311">
            <v>0</v>
          </cell>
          <cell r="I311">
            <v>0</v>
          </cell>
          <cell r="J311">
            <v>0</v>
          </cell>
          <cell r="K311">
            <v>1</v>
          </cell>
          <cell r="L311">
            <v>1</v>
          </cell>
          <cell r="M311">
            <v>0.30000000000000004</v>
          </cell>
          <cell r="N311">
            <v>0.7</v>
          </cell>
          <cell r="O311">
            <v>1</v>
          </cell>
          <cell r="P311">
            <v>1</v>
          </cell>
        </row>
        <row r="312">
          <cell r="B312">
            <v>31</v>
          </cell>
          <cell r="E312" t="str">
            <v>wind exposed nwp</v>
          </cell>
          <cell r="F312" t="str">
            <v>eq exposed nwp</v>
          </cell>
          <cell r="G312" t="str">
            <v>terror exposed nwp</v>
          </cell>
          <cell r="O312" t="str">
            <v xml:space="preserve">Growth Factor </v>
          </cell>
          <cell r="R312">
            <v>1.5</v>
          </cell>
          <cell r="S312">
            <v>1.5</v>
          </cell>
        </row>
        <row r="313">
          <cell r="B313">
            <v>32</v>
          </cell>
          <cell r="O313" t="str">
            <v>By Line Diversification Factor</v>
          </cell>
          <cell r="S313">
            <v>1</v>
          </cell>
        </row>
        <row r="314">
          <cell r="O314" t="str">
            <v>By Country Diversification Factor</v>
          </cell>
          <cell r="S314">
            <v>1</v>
          </cell>
        </row>
        <row r="315">
          <cell r="B315">
            <v>33</v>
          </cell>
          <cell r="C315" t="str">
            <v>Net Unearned Prem Reserve P/C only</v>
          </cell>
          <cell r="E315">
            <v>0</v>
          </cell>
          <cell r="O315" t="str">
            <v>Adjusted Non-Life Reserve Required Capital</v>
          </cell>
          <cell r="S315">
            <v>0</v>
          </cell>
        </row>
        <row r="316">
          <cell r="B316">
            <v>34</v>
          </cell>
          <cell r="O316" t="str">
            <v>Analyst's Adjustment ( Non-Life Business)</v>
          </cell>
          <cell r="S316">
            <v>0</v>
          </cell>
        </row>
        <row r="317">
          <cell r="B317">
            <v>35</v>
          </cell>
          <cell r="O317" t="str">
            <v>Net Required Capital for Non-Life Reserve Risk (B5)</v>
          </cell>
          <cell r="S317">
            <v>0</v>
          </cell>
        </row>
        <row r="318">
          <cell r="G318" t="str">
            <v>Note: Mortality and Longevity Risk captured on Life Reserves page.</v>
          </cell>
        </row>
        <row r="492">
          <cell r="C492" t="str">
            <v>Company Name:</v>
          </cell>
          <cell r="D492" t="str">
            <v>XYZ Sample</v>
          </cell>
          <cell r="K492" t="str">
            <v>Currency:</v>
          </cell>
          <cell r="L492" t="str">
            <v>US Dollars</v>
          </cell>
          <cell r="T492" t="str">
            <v>Page 5</v>
          </cell>
          <cell r="AD492" t="str">
            <v>Company Name:</v>
          </cell>
          <cell r="AE492" t="str">
            <v>XYZ Sample</v>
          </cell>
          <cell r="AL492" t="str">
            <v>Currency:</v>
          </cell>
          <cell r="AM492" t="str">
            <v>US Dollars</v>
          </cell>
          <cell r="AT492" t="str">
            <v>Summary Exhibit 5.1</v>
          </cell>
          <cell r="AZ492" t="str">
            <v>Company Name:</v>
          </cell>
          <cell r="BA492" t="str">
            <v>XYZ Sample</v>
          </cell>
          <cell r="BP492" t="str">
            <v>Summary Exhibit 5.2</v>
          </cell>
        </row>
        <row r="493">
          <cell r="C493" t="str">
            <v>AMB Number:</v>
          </cell>
          <cell r="D493" t="str">
            <v>99999</v>
          </cell>
          <cell r="K493" t="str">
            <v>Denomination:</v>
          </cell>
          <cell r="L493" t="str">
            <v>(000)s</v>
          </cell>
          <cell r="AD493" t="str">
            <v>AMB Number:</v>
          </cell>
          <cell r="AE493" t="str">
            <v>99999</v>
          </cell>
          <cell r="AL493" t="str">
            <v>Denomination:</v>
          </cell>
          <cell r="AM493" t="str">
            <v>(000)s</v>
          </cell>
          <cell r="AZ493" t="str">
            <v>AMB Number:</v>
          </cell>
          <cell r="BA493" t="str">
            <v>99999</v>
          </cell>
        </row>
        <row r="494">
          <cell r="C494" t="str">
            <v>Analyst:</v>
          </cell>
          <cell r="D494" t="str">
            <v xml:space="preserve"> </v>
          </cell>
          <cell r="AD494" t="str">
            <v>Analyst:</v>
          </cell>
          <cell r="AE494" t="str">
            <v xml:space="preserve"> </v>
          </cell>
          <cell r="AZ494" t="str">
            <v>Analyst:</v>
          </cell>
          <cell r="BA494" t="str">
            <v xml:space="preserve"> </v>
          </cell>
        </row>
        <row r="495">
          <cell r="C495" t="str">
            <v>volatility = average</v>
          </cell>
          <cell r="K495" t="str">
            <v>NET LOSS AND LAE RESERVE RISK</v>
          </cell>
          <cell r="AD495" t="str">
            <v>volatility = average</v>
          </cell>
          <cell r="AL495" t="str">
            <v>NET LOSS AND LAE RESERVE RISK</v>
          </cell>
          <cell r="AZ495" t="str">
            <v>volatility = average</v>
          </cell>
          <cell r="BH495" t="str">
            <v>NET LOSS AND LAE RESERVE RISK</v>
          </cell>
        </row>
        <row r="496">
          <cell r="C496" t="str">
            <v>analysis type = standard</v>
          </cell>
          <cell r="E496">
            <v>39813</v>
          </cell>
          <cell r="AD496" t="str">
            <v>analysis type = standard</v>
          </cell>
          <cell r="AZ496" t="str">
            <v>analysis type = standard</v>
          </cell>
        </row>
        <row r="499">
          <cell r="D499" t="str">
            <v>(1)</v>
          </cell>
          <cell r="E499" t="str">
            <v>(2)</v>
          </cell>
          <cell r="F499" t="str">
            <v>(3)</v>
          </cell>
          <cell r="G499" t="str">
            <v>(4)</v>
          </cell>
          <cell r="H499" t="str">
            <v>(5)</v>
          </cell>
          <cell r="I499" t="str">
            <v>(6)</v>
          </cell>
          <cell r="J499" t="str">
            <v>(7)</v>
          </cell>
          <cell r="K499" t="str">
            <v>(8)</v>
          </cell>
          <cell r="L499" t="str">
            <v>(9)</v>
          </cell>
          <cell r="M499" t="str">
            <v>(10)</v>
          </cell>
          <cell r="N499" t="str">
            <v>(11)</v>
          </cell>
          <cell r="O499" t="str">
            <v>(12)</v>
          </cell>
          <cell r="P499" t="str">
            <v>(13)</v>
          </cell>
          <cell r="Q499" t="str">
            <v>(14)</v>
          </cell>
          <cell r="R499" t="str">
            <v>(15)</v>
          </cell>
          <cell r="S499" t="str">
            <v>(16)</v>
          </cell>
          <cell r="T499" t="str">
            <v>(17)</v>
          </cell>
        </row>
        <row r="501">
          <cell r="E501" t="str">
            <v>&lt;---------------------------- Carried Reserve ----------------------------&gt;</v>
          </cell>
          <cell r="L501" t="str">
            <v>Adjust-</v>
          </cell>
          <cell r="M501" t="str">
            <v>Final</v>
          </cell>
          <cell r="N501" t="str">
            <v>Total</v>
          </cell>
          <cell r="R501" t="str">
            <v>Final</v>
          </cell>
          <cell r="S501" t="str">
            <v>Adjusted</v>
          </cell>
          <cell r="AE501" t="str">
            <v>Carried Loss &amp; LAE Reserves</v>
          </cell>
          <cell r="AK501" t="str">
            <v>Adjusted Loss &amp; LAE Reserves</v>
          </cell>
          <cell r="AQ501" t="str">
            <v>Adjusted Required Capital</v>
          </cell>
          <cell r="BA501" t="str">
            <v>Selected Deficiency Factors</v>
          </cell>
          <cell r="BG501" t="str">
            <v>Selected Discount Factors</v>
          </cell>
          <cell r="BM501" t="str">
            <v>Selected Capital Factors</v>
          </cell>
        </row>
        <row r="502">
          <cell r="C502" t="str">
            <v>Property / Casualty Business</v>
          </cell>
          <cell r="D502" t="str">
            <v>%</v>
          </cell>
          <cell r="E502" t="str">
            <v>Baseline</v>
          </cell>
          <cell r="F502" t="str">
            <v>Allocated Adjustment</v>
          </cell>
          <cell r="G502" t="str">
            <v>Stress Test Adjustment</v>
          </cell>
          <cell r="H502" t="str">
            <v>Manual Adjustment</v>
          </cell>
          <cell r="I502" t="str">
            <v>Total</v>
          </cell>
          <cell r="J502" t="str">
            <v>Deficiency Factor</v>
          </cell>
          <cell r="K502" t="str">
            <v>Base Discount Factor</v>
          </cell>
          <cell r="L502" t="str">
            <v>ment to Discount Factor</v>
          </cell>
          <cell r="M502" t="str">
            <v>Discount Factor (8)+(9)</v>
          </cell>
          <cell r="N502" t="str">
            <v>Adj. Factor  (7)*(10)</v>
          </cell>
          <cell r="O502" t="str">
            <v>Adjusted Reserves (6)*(11)</v>
          </cell>
          <cell r="P502" t="str">
            <v>Base Capital Factor</v>
          </cell>
          <cell r="Q502" t="str">
            <v>Adjust- ment</v>
          </cell>
          <cell r="R502" t="str">
            <v>Capital Factor (13)+(14)</v>
          </cell>
          <cell r="S502" t="str">
            <v>Required Capital    (12)*(15)</v>
          </cell>
          <cell r="T502" t="str">
            <v>Explanation of Adjustments</v>
          </cell>
          <cell r="AD502" t="str">
            <v>Property / Casualty Business</v>
          </cell>
          <cell r="AE502">
            <v>39813</v>
          </cell>
          <cell r="AF502">
            <v>40178</v>
          </cell>
          <cell r="AG502">
            <v>40543</v>
          </cell>
          <cell r="AH502">
            <v>40908</v>
          </cell>
          <cell r="AI502">
            <v>41274</v>
          </cell>
          <cell r="AK502">
            <v>39813</v>
          </cell>
          <cell r="AL502">
            <v>40178</v>
          </cell>
          <cell r="AM502">
            <v>40543</v>
          </cell>
          <cell r="AN502">
            <v>40908</v>
          </cell>
          <cell r="AO502">
            <v>41274</v>
          </cell>
          <cell r="AQ502">
            <v>39813</v>
          </cell>
          <cell r="AR502">
            <v>40178</v>
          </cell>
          <cell r="AS502">
            <v>40543</v>
          </cell>
          <cell r="AT502">
            <v>40908</v>
          </cell>
          <cell r="AU502">
            <v>41274</v>
          </cell>
          <cell r="AZ502" t="str">
            <v>Property / Casualty Business</v>
          </cell>
          <cell r="BA502">
            <v>39813</v>
          </cell>
          <cell r="BB502">
            <v>40178</v>
          </cell>
          <cell r="BC502">
            <v>40543</v>
          </cell>
          <cell r="BD502">
            <v>40908</v>
          </cell>
          <cell r="BE502">
            <v>41274</v>
          </cell>
          <cell r="BG502">
            <v>39813</v>
          </cell>
          <cell r="BH502">
            <v>40178</v>
          </cell>
          <cell r="BI502">
            <v>40543</v>
          </cell>
          <cell r="BJ502">
            <v>40908</v>
          </cell>
          <cell r="BK502">
            <v>41274</v>
          </cell>
          <cell r="BM502">
            <v>39813</v>
          </cell>
          <cell r="BN502">
            <v>40178</v>
          </cell>
          <cell r="BO502">
            <v>40543</v>
          </cell>
          <cell r="BP502">
            <v>40908</v>
          </cell>
          <cell r="BQ502">
            <v>41274</v>
          </cell>
        </row>
        <row r="503">
          <cell r="B503">
            <v>1</v>
          </cell>
          <cell r="C503" t="str">
            <v>Personal Property</v>
          </cell>
          <cell r="D503">
            <v>0</v>
          </cell>
          <cell r="E503">
            <v>0</v>
          </cell>
          <cell r="F503">
            <v>0</v>
          </cell>
          <cell r="G503">
            <v>0</v>
          </cell>
          <cell r="H503">
            <v>0</v>
          </cell>
          <cell r="I503">
            <v>0</v>
          </cell>
          <cell r="J503">
            <v>1</v>
          </cell>
          <cell r="K503">
            <v>0.93520000000000003</v>
          </cell>
          <cell r="L503">
            <v>0</v>
          </cell>
          <cell r="M503">
            <v>0.93520000000000003</v>
          </cell>
          <cell r="N503">
            <v>0.93520000000000003</v>
          </cell>
          <cell r="O503">
            <v>0</v>
          </cell>
          <cell r="P503">
            <v>0.3739911588490048</v>
          </cell>
          <cell r="Q503">
            <v>0</v>
          </cell>
          <cell r="R503">
            <v>0.3739911588490048</v>
          </cell>
          <cell r="S503">
            <v>0</v>
          </cell>
          <cell r="T503" t="str">
            <v xml:space="preserve"> </v>
          </cell>
          <cell r="AC503">
            <v>1</v>
          </cell>
          <cell r="AD503" t="str">
            <v>Personal Property</v>
          </cell>
          <cell r="AE503">
            <v>0</v>
          </cell>
          <cell r="AF503">
            <v>0</v>
          </cell>
          <cell r="AG503">
            <v>0</v>
          </cell>
          <cell r="AH503">
            <v>0</v>
          </cell>
          <cell r="AI503">
            <v>0</v>
          </cell>
          <cell r="AK503">
            <v>0</v>
          </cell>
          <cell r="AL503">
            <v>0</v>
          </cell>
          <cell r="AM503">
            <v>0</v>
          </cell>
          <cell r="AN503">
            <v>0</v>
          </cell>
          <cell r="AO503">
            <v>0</v>
          </cell>
          <cell r="AQ503">
            <v>0</v>
          </cell>
          <cell r="AR503">
            <v>0</v>
          </cell>
          <cell r="AS503">
            <v>0</v>
          </cell>
          <cell r="AT503">
            <v>0</v>
          </cell>
          <cell r="AU503">
            <v>0</v>
          </cell>
          <cell r="AY503">
            <v>1</v>
          </cell>
          <cell r="AZ503" t="str">
            <v>Personal Property</v>
          </cell>
          <cell r="BA503">
            <v>1</v>
          </cell>
          <cell r="BB503">
            <v>1</v>
          </cell>
          <cell r="BC503">
            <v>1</v>
          </cell>
          <cell r="BD503">
            <v>1</v>
          </cell>
          <cell r="BE503">
            <v>1</v>
          </cell>
          <cell r="BG503">
            <v>0.93520000000000003</v>
          </cell>
          <cell r="BH503">
            <v>0.93520000000000003</v>
          </cell>
          <cell r="BI503">
            <v>0.93520000000000003</v>
          </cell>
          <cell r="BJ503">
            <v>0.93520000000000003</v>
          </cell>
          <cell r="BK503">
            <v>0.93520000000000003</v>
          </cell>
          <cell r="BM503">
            <v>0.3739911588490048</v>
          </cell>
          <cell r="BN503">
            <v>0.3739911588490048</v>
          </cell>
          <cell r="BO503">
            <v>0.3739911588490048</v>
          </cell>
          <cell r="BP503">
            <v>0.3739911588490048</v>
          </cell>
          <cell r="BQ503">
            <v>0.3739911588490048</v>
          </cell>
        </row>
        <row r="504">
          <cell r="B504">
            <v>2</v>
          </cell>
          <cell r="C504" t="str">
            <v>Personal Motor</v>
          </cell>
          <cell r="D504">
            <v>0</v>
          </cell>
          <cell r="E504">
            <v>0</v>
          </cell>
          <cell r="F504">
            <v>0</v>
          </cell>
          <cell r="G504">
            <v>0</v>
          </cell>
          <cell r="H504">
            <v>0</v>
          </cell>
          <cell r="I504">
            <v>0</v>
          </cell>
          <cell r="J504">
            <v>1</v>
          </cell>
          <cell r="K504">
            <v>0.92535999999999996</v>
          </cell>
          <cell r="L504">
            <v>0</v>
          </cell>
          <cell r="M504">
            <v>0.92535999999999996</v>
          </cell>
          <cell r="N504">
            <v>0.92535999999999996</v>
          </cell>
          <cell r="O504">
            <v>0</v>
          </cell>
          <cell r="P504">
            <v>0.38252327654137752</v>
          </cell>
          <cell r="Q504">
            <v>0</v>
          </cell>
          <cell r="R504">
            <v>0.38252327654137752</v>
          </cell>
          <cell r="S504">
            <v>0</v>
          </cell>
          <cell r="T504" t="str">
            <v xml:space="preserve"> </v>
          </cell>
          <cell r="AC504">
            <v>2</v>
          </cell>
          <cell r="AD504" t="str">
            <v>Personal Motor</v>
          </cell>
          <cell r="AE504">
            <v>0</v>
          </cell>
          <cell r="AF504">
            <v>0</v>
          </cell>
          <cell r="AG504">
            <v>0</v>
          </cell>
          <cell r="AH504">
            <v>0</v>
          </cell>
          <cell r="AI504">
            <v>0</v>
          </cell>
          <cell r="AK504">
            <v>0</v>
          </cell>
          <cell r="AL504">
            <v>0</v>
          </cell>
          <cell r="AM504">
            <v>0</v>
          </cell>
          <cell r="AN504">
            <v>0</v>
          </cell>
          <cell r="AO504">
            <v>0</v>
          </cell>
          <cell r="AQ504">
            <v>0</v>
          </cell>
          <cell r="AR504">
            <v>0</v>
          </cell>
          <cell r="AS504">
            <v>0</v>
          </cell>
          <cell r="AT504">
            <v>0</v>
          </cell>
          <cell r="AU504">
            <v>0</v>
          </cell>
          <cell r="AY504">
            <v>2</v>
          </cell>
          <cell r="AZ504" t="str">
            <v>Personal Motor</v>
          </cell>
          <cell r="BA504">
            <v>1</v>
          </cell>
          <cell r="BB504">
            <v>1</v>
          </cell>
          <cell r="BC504">
            <v>1</v>
          </cell>
          <cell r="BD504">
            <v>1</v>
          </cell>
          <cell r="BE504">
            <v>1</v>
          </cell>
          <cell r="BG504">
            <v>0.92535999999999996</v>
          </cell>
          <cell r="BH504">
            <v>0.92535999999999996</v>
          </cell>
          <cell r="BI504">
            <v>0.92535999999999996</v>
          </cell>
          <cell r="BJ504">
            <v>0.92535999999999996</v>
          </cell>
          <cell r="BK504">
            <v>0.92535999999999996</v>
          </cell>
          <cell r="BM504">
            <v>0.38252327654137752</v>
          </cell>
          <cell r="BN504">
            <v>0.38252327654137752</v>
          </cell>
          <cell r="BO504">
            <v>0.38252327654137752</v>
          </cell>
          <cell r="BP504">
            <v>0.38252327654137752</v>
          </cell>
          <cell r="BQ504">
            <v>0.38252327654137752</v>
          </cell>
        </row>
        <row r="505">
          <cell r="B505">
            <v>3</v>
          </cell>
          <cell r="C505" t="str">
            <v>Commercial Motor</v>
          </cell>
          <cell r="D505">
            <v>0</v>
          </cell>
          <cell r="E505">
            <v>0</v>
          </cell>
          <cell r="F505">
            <v>0</v>
          </cell>
          <cell r="G505">
            <v>0</v>
          </cell>
          <cell r="H505">
            <v>0</v>
          </cell>
          <cell r="I505">
            <v>0</v>
          </cell>
          <cell r="J505">
            <v>1</v>
          </cell>
          <cell r="K505">
            <v>0.91293999999999997</v>
          </cell>
          <cell r="L505">
            <v>0</v>
          </cell>
          <cell r="M505">
            <v>0.91293999999999997</v>
          </cell>
          <cell r="N505">
            <v>0.91293999999999997</v>
          </cell>
          <cell r="O505">
            <v>0</v>
          </cell>
          <cell r="P505">
            <v>0.38693700665531644</v>
          </cell>
          <cell r="Q505">
            <v>0</v>
          </cell>
          <cell r="R505">
            <v>0.38693700665531644</v>
          </cell>
          <cell r="S505">
            <v>0</v>
          </cell>
          <cell r="T505" t="str">
            <v xml:space="preserve"> </v>
          </cell>
          <cell r="AC505">
            <v>3</v>
          </cell>
          <cell r="AD505" t="str">
            <v>Commercial Motor</v>
          </cell>
          <cell r="AE505">
            <v>0</v>
          </cell>
          <cell r="AF505">
            <v>0</v>
          </cell>
          <cell r="AG505">
            <v>0</v>
          </cell>
          <cell r="AH505">
            <v>0</v>
          </cell>
          <cell r="AI505">
            <v>0</v>
          </cell>
          <cell r="AK505">
            <v>0</v>
          </cell>
          <cell r="AL505">
            <v>0</v>
          </cell>
          <cell r="AM505">
            <v>0</v>
          </cell>
          <cell r="AN505">
            <v>0</v>
          </cell>
          <cell r="AO505">
            <v>0</v>
          </cell>
          <cell r="AQ505">
            <v>0</v>
          </cell>
          <cell r="AR505">
            <v>0</v>
          </cell>
          <cell r="AS505">
            <v>0</v>
          </cell>
          <cell r="AT505">
            <v>0</v>
          </cell>
          <cell r="AU505">
            <v>0</v>
          </cell>
          <cell r="AY505">
            <v>3</v>
          </cell>
          <cell r="AZ505" t="str">
            <v>Commercial Motor</v>
          </cell>
          <cell r="BA505">
            <v>1</v>
          </cell>
          <cell r="BB505">
            <v>1</v>
          </cell>
          <cell r="BC505">
            <v>1</v>
          </cell>
          <cell r="BD505">
            <v>1</v>
          </cell>
          <cell r="BE505">
            <v>1</v>
          </cell>
          <cell r="BG505">
            <v>0.91293999999999997</v>
          </cell>
          <cell r="BH505">
            <v>0.91293999999999997</v>
          </cell>
          <cell r="BI505">
            <v>0.91293999999999997</v>
          </cell>
          <cell r="BJ505">
            <v>0.91293999999999997</v>
          </cell>
          <cell r="BK505">
            <v>0.91293999999999997</v>
          </cell>
          <cell r="BM505">
            <v>0.38693700665531644</v>
          </cell>
          <cell r="BN505">
            <v>0.38693700665531644</v>
          </cell>
          <cell r="BO505">
            <v>0.38693700665531644</v>
          </cell>
          <cell r="BP505">
            <v>0.38693700665531644</v>
          </cell>
          <cell r="BQ505">
            <v>0.38693700665531644</v>
          </cell>
        </row>
        <row r="506">
          <cell r="B506">
            <v>4</v>
          </cell>
          <cell r="C506" t="str">
            <v>Occupational Accident</v>
          </cell>
          <cell r="D506">
            <v>0</v>
          </cell>
          <cell r="E506">
            <v>0</v>
          </cell>
          <cell r="F506">
            <v>0</v>
          </cell>
          <cell r="G506">
            <v>0</v>
          </cell>
          <cell r="H506">
            <v>0</v>
          </cell>
          <cell r="I506">
            <v>0</v>
          </cell>
          <cell r="J506">
            <v>1</v>
          </cell>
          <cell r="K506">
            <v>0.78388999999999998</v>
          </cell>
          <cell r="L506">
            <v>0</v>
          </cell>
          <cell r="M506">
            <v>0.78388999999999998</v>
          </cell>
          <cell r="N506">
            <v>0.78388999999999998</v>
          </cell>
          <cell r="O506">
            <v>0</v>
          </cell>
          <cell r="P506">
            <v>0.38059377703801622</v>
          </cell>
          <cell r="Q506">
            <v>0</v>
          </cell>
          <cell r="R506">
            <v>0.38059377703801622</v>
          </cell>
          <cell r="S506">
            <v>0</v>
          </cell>
          <cell r="T506" t="str">
            <v xml:space="preserve"> </v>
          </cell>
          <cell r="AC506">
            <v>4</v>
          </cell>
          <cell r="AD506" t="str">
            <v>Occupational Accident</v>
          </cell>
          <cell r="AE506">
            <v>0</v>
          </cell>
          <cell r="AF506">
            <v>0</v>
          </cell>
          <cell r="AG506">
            <v>0</v>
          </cell>
          <cell r="AH506">
            <v>0</v>
          </cell>
          <cell r="AI506">
            <v>0</v>
          </cell>
          <cell r="AK506">
            <v>0</v>
          </cell>
          <cell r="AL506">
            <v>0</v>
          </cell>
          <cell r="AM506">
            <v>0</v>
          </cell>
          <cell r="AN506">
            <v>0</v>
          </cell>
          <cell r="AO506">
            <v>0</v>
          </cell>
          <cell r="AQ506">
            <v>0</v>
          </cell>
          <cell r="AR506">
            <v>0</v>
          </cell>
          <cell r="AS506">
            <v>0</v>
          </cell>
          <cell r="AT506">
            <v>0</v>
          </cell>
          <cell r="AU506">
            <v>0</v>
          </cell>
          <cell r="AY506">
            <v>4</v>
          </cell>
          <cell r="AZ506" t="str">
            <v>Occupational Accident</v>
          </cell>
          <cell r="BA506">
            <v>1</v>
          </cell>
          <cell r="BB506">
            <v>1</v>
          </cell>
          <cell r="BC506">
            <v>1</v>
          </cell>
          <cell r="BD506">
            <v>1</v>
          </cell>
          <cell r="BE506">
            <v>1</v>
          </cell>
          <cell r="BG506">
            <v>0.78388999999999998</v>
          </cell>
          <cell r="BH506">
            <v>0.78388999999999998</v>
          </cell>
          <cell r="BI506">
            <v>0.78388999999999998</v>
          </cell>
          <cell r="BJ506">
            <v>0.78388999999999998</v>
          </cell>
          <cell r="BK506">
            <v>0.78388999999999998</v>
          </cell>
          <cell r="BM506">
            <v>0.38059377703801622</v>
          </cell>
          <cell r="BN506">
            <v>0.38059377703801622</v>
          </cell>
          <cell r="BO506">
            <v>0.38059377703801622</v>
          </cell>
          <cell r="BP506">
            <v>0.38059377703801622</v>
          </cell>
          <cell r="BQ506">
            <v>0.38059377703801622</v>
          </cell>
        </row>
        <row r="507">
          <cell r="B507">
            <v>5</v>
          </cell>
          <cell r="C507" t="str">
            <v>Comm'l Multi Peril</v>
          </cell>
          <cell r="D507">
            <v>0</v>
          </cell>
          <cell r="E507">
            <v>0</v>
          </cell>
          <cell r="F507">
            <v>0</v>
          </cell>
          <cell r="G507">
            <v>0</v>
          </cell>
          <cell r="H507">
            <v>0</v>
          </cell>
          <cell r="I507">
            <v>0</v>
          </cell>
          <cell r="J507">
            <v>1</v>
          </cell>
          <cell r="K507">
            <v>0.86258999999999997</v>
          </cell>
          <cell r="L507">
            <v>0</v>
          </cell>
          <cell r="M507">
            <v>0.86258999999999997</v>
          </cell>
          <cell r="N507">
            <v>0.86258999999999997</v>
          </cell>
          <cell r="O507">
            <v>0</v>
          </cell>
          <cell r="P507">
            <v>0.40730211226875418</v>
          </cell>
          <cell r="Q507">
            <v>0</v>
          </cell>
          <cell r="R507">
            <v>0.40730211226875418</v>
          </cell>
          <cell r="S507">
            <v>0</v>
          </cell>
          <cell r="T507" t="str">
            <v xml:space="preserve"> </v>
          </cell>
          <cell r="AC507">
            <v>5</v>
          </cell>
          <cell r="AD507" t="str">
            <v>Comm'l Multi Peril</v>
          </cell>
          <cell r="AE507">
            <v>0</v>
          </cell>
          <cell r="AF507">
            <v>0</v>
          </cell>
          <cell r="AG507">
            <v>0</v>
          </cell>
          <cell r="AH507">
            <v>0</v>
          </cell>
          <cell r="AI507">
            <v>0</v>
          </cell>
          <cell r="AK507">
            <v>0</v>
          </cell>
          <cell r="AL507">
            <v>0</v>
          </cell>
          <cell r="AM507">
            <v>0</v>
          </cell>
          <cell r="AN507">
            <v>0</v>
          </cell>
          <cell r="AO507">
            <v>0</v>
          </cell>
          <cell r="AQ507">
            <v>0</v>
          </cell>
          <cell r="AR507">
            <v>0</v>
          </cell>
          <cell r="AS507">
            <v>0</v>
          </cell>
          <cell r="AT507">
            <v>0</v>
          </cell>
          <cell r="AU507">
            <v>0</v>
          </cell>
          <cell r="AY507">
            <v>5</v>
          </cell>
          <cell r="AZ507" t="str">
            <v>Comm'l Multi Peril</v>
          </cell>
          <cell r="BA507">
            <v>1</v>
          </cell>
          <cell r="BB507">
            <v>1</v>
          </cell>
          <cell r="BC507">
            <v>1</v>
          </cell>
          <cell r="BD507">
            <v>1</v>
          </cell>
          <cell r="BE507">
            <v>1</v>
          </cell>
          <cell r="BG507">
            <v>0.86258999999999997</v>
          </cell>
          <cell r="BH507">
            <v>0.86258999999999997</v>
          </cell>
          <cell r="BI507">
            <v>0.86258999999999997</v>
          </cell>
          <cell r="BJ507">
            <v>0.86258999999999997</v>
          </cell>
          <cell r="BK507">
            <v>0.86258999999999997</v>
          </cell>
          <cell r="BM507">
            <v>0.40730211226875418</v>
          </cell>
          <cell r="BN507">
            <v>0.40730211226875418</v>
          </cell>
          <cell r="BO507">
            <v>0.40730211226875418</v>
          </cell>
          <cell r="BP507">
            <v>0.40730211226875418</v>
          </cell>
          <cell r="BQ507">
            <v>0.40730211226875418</v>
          </cell>
        </row>
        <row r="508">
          <cell r="B508">
            <v>6</v>
          </cell>
          <cell r="C508" t="str">
            <v>Med Mal (Occ)</v>
          </cell>
          <cell r="D508">
            <v>0</v>
          </cell>
          <cell r="E508">
            <v>0</v>
          </cell>
          <cell r="F508">
            <v>0</v>
          </cell>
          <cell r="G508">
            <v>0</v>
          </cell>
          <cell r="H508">
            <v>0</v>
          </cell>
          <cell r="I508">
            <v>0</v>
          </cell>
          <cell r="J508">
            <v>1</v>
          </cell>
          <cell r="K508">
            <v>0.87587000000000004</v>
          </cell>
          <cell r="L508">
            <v>0</v>
          </cell>
          <cell r="M508">
            <v>0.87587000000000004</v>
          </cell>
          <cell r="N508">
            <v>0.87587000000000004</v>
          </cell>
          <cell r="O508">
            <v>0</v>
          </cell>
          <cell r="P508">
            <v>0.50051553099692692</v>
          </cell>
          <cell r="Q508">
            <v>0</v>
          </cell>
          <cell r="R508">
            <v>0.50051553099692692</v>
          </cell>
          <cell r="S508">
            <v>0</v>
          </cell>
          <cell r="T508" t="str">
            <v xml:space="preserve"> </v>
          </cell>
          <cell r="AC508">
            <v>6</v>
          </cell>
          <cell r="AD508" t="str">
            <v>Med Mal (Occ)</v>
          </cell>
          <cell r="AE508">
            <v>0</v>
          </cell>
          <cell r="AF508">
            <v>0</v>
          </cell>
          <cell r="AG508">
            <v>0</v>
          </cell>
          <cell r="AH508">
            <v>0</v>
          </cell>
          <cell r="AI508">
            <v>0</v>
          </cell>
          <cell r="AK508">
            <v>0</v>
          </cell>
          <cell r="AL508">
            <v>0</v>
          </cell>
          <cell r="AM508">
            <v>0</v>
          </cell>
          <cell r="AN508">
            <v>0</v>
          </cell>
          <cell r="AO508">
            <v>0</v>
          </cell>
          <cell r="AQ508">
            <v>0</v>
          </cell>
          <cell r="AR508">
            <v>0</v>
          </cell>
          <cell r="AS508">
            <v>0</v>
          </cell>
          <cell r="AT508">
            <v>0</v>
          </cell>
          <cell r="AU508">
            <v>0</v>
          </cell>
          <cell r="AY508">
            <v>6</v>
          </cell>
          <cell r="AZ508" t="str">
            <v>Med Mal (Occ)</v>
          </cell>
          <cell r="BA508">
            <v>1</v>
          </cell>
          <cell r="BB508">
            <v>1</v>
          </cell>
          <cell r="BC508">
            <v>1</v>
          </cell>
          <cell r="BD508">
            <v>1</v>
          </cell>
          <cell r="BE508">
            <v>1</v>
          </cell>
          <cell r="BG508">
            <v>0.87587000000000004</v>
          </cell>
          <cell r="BH508">
            <v>0.87587000000000004</v>
          </cell>
          <cell r="BI508">
            <v>0.87587000000000004</v>
          </cell>
          <cell r="BJ508">
            <v>0.87587000000000004</v>
          </cell>
          <cell r="BK508">
            <v>0.87587000000000004</v>
          </cell>
          <cell r="BM508">
            <v>0.50051553099692692</v>
          </cell>
          <cell r="BN508">
            <v>0.50051553099692692</v>
          </cell>
          <cell r="BO508">
            <v>0.50051553099692692</v>
          </cell>
          <cell r="BP508">
            <v>0.50051553099692692</v>
          </cell>
          <cell r="BQ508">
            <v>0.50051553099692692</v>
          </cell>
        </row>
        <row r="509">
          <cell r="B509">
            <v>7</v>
          </cell>
          <cell r="C509" t="str">
            <v>Med Mal (C/M)</v>
          </cell>
          <cell r="D509">
            <v>0</v>
          </cell>
          <cell r="E509">
            <v>0</v>
          </cell>
          <cell r="F509">
            <v>0</v>
          </cell>
          <cell r="G509">
            <v>0</v>
          </cell>
          <cell r="H509">
            <v>0</v>
          </cell>
          <cell r="I509">
            <v>0</v>
          </cell>
          <cell r="J509">
            <v>1</v>
          </cell>
          <cell r="K509">
            <v>0.89036999999999999</v>
          </cell>
          <cell r="L509">
            <v>0</v>
          </cell>
          <cell r="M509">
            <v>0.89036999999999999</v>
          </cell>
          <cell r="N509">
            <v>0.89036999999999999</v>
          </cell>
          <cell r="O509">
            <v>0</v>
          </cell>
          <cell r="P509">
            <v>0.4393171254601847</v>
          </cell>
          <cell r="Q509">
            <v>0</v>
          </cell>
          <cell r="R509">
            <v>0.4393171254601847</v>
          </cell>
          <cell r="S509">
            <v>0</v>
          </cell>
          <cell r="T509" t="str">
            <v xml:space="preserve"> </v>
          </cell>
          <cell r="AC509">
            <v>7</v>
          </cell>
          <cell r="AD509" t="str">
            <v>Med Mal (C/M)</v>
          </cell>
          <cell r="AE509">
            <v>0</v>
          </cell>
          <cell r="AF509">
            <v>0</v>
          </cell>
          <cell r="AG509">
            <v>0</v>
          </cell>
          <cell r="AH509">
            <v>0</v>
          </cell>
          <cell r="AI509">
            <v>0</v>
          </cell>
          <cell r="AK509">
            <v>0</v>
          </cell>
          <cell r="AL509">
            <v>0</v>
          </cell>
          <cell r="AM509">
            <v>0</v>
          </cell>
          <cell r="AN509">
            <v>0</v>
          </cell>
          <cell r="AO509">
            <v>0</v>
          </cell>
          <cell r="AQ509">
            <v>0</v>
          </cell>
          <cell r="AR509">
            <v>0</v>
          </cell>
          <cell r="AS509">
            <v>0</v>
          </cell>
          <cell r="AT509">
            <v>0</v>
          </cell>
          <cell r="AU509">
            <v>0</v>
          </cell>
          <cell r="AY509">
            <v>7</v>
          </cell>
          <cell r="AZ509" t="str">
            <v>Med Mal (C/M)</v>
          </cell>
          <cell r="BA509">
            <v>1</v>
          </cell>
          <cell r="BB509">
            <v>1</v>
          </cell>
          <cell r="BC509">
            <v>1</v>
          </cell>
          <cell r="BD509">
            <v>1</v>
          </cell>
          <cell r="BE509">
            <v>1</v>
          </cell>
          <cell r="BG509">
            <v>0.89036999999999999</v>
          </cell>
          <cell r="BH509">
            <v>0.89036999999999999</v>
          </cell>
          <cell r="BI509">
            <v>0.89036999999999999</v>
          </cell>
          <cell r="BJ509">
            <v>0.89036999999999999</v>
          </cell>
          <cell r="BK509">
            <v>0.89036999999999999</v>
          </cell>
          <cell r="BM509">
            <v>0.4393171254601847</v>
          </cell>
          <cell r="BN509">
            <v>0.4393171254601847</v>
          </cell>
          <cell r="BO509">
            <v>0.4393171254601847</v>
          </cell>
          <cell r="BP509">
            <v>0.4393171254601847</v>
          </cell>
          <cell r="BQ509">
            <v>0.4393171254601847</v>
          </cell>
        </row>
        <row r="510">
          <cell r="B510">
            <v>8</v>
          </cell>
          <cell r="C510" t="str">
            <v>Special Liab (Ocean, Air, B&amp;M)</v>
          </cell>
          <cell r="D510">
            <v>0</v>
          </cell>
          <cell r="E510">
            <v>0</v>
          </cell>
          <cell r="F510">
            <v>0</v>
          </cell>
          <cell r="G510">
            <v>0</v>
          </cell>
          <cell r="H510">
            <v>0</v>
          </cell>
          <cell r="I510">
            <v>0</v>
          </cell>
          <cell r="J510">
            <v>1</v>
          </cell>
          <cell r="K510">
            <v>0.89819000000000004</v>
          </cell>
          <cell r="L510">
            <v>0</v>
          </cell>
          <cell r="M510">
            <v>0.89819000000000004</v>
          </cell>
          <cell r="N510">
            <v>0.89819000000000004</v>
          </cell>
          <cell r="O510">
            <v>0</v>
          </cell>
          <cell r="P510">
            <v>0.45522000782978411</v>
          </cell>
          <cell r="Q510">
            <v>0</v>
          </cell>
          <cell r="R510">
            <v>0.45522000782978411</v>
          </cell>
          <cell r="S510">
            <v>0</v>
          </cell>
          <cell r="T510" t="str">
            <v xml:space="preserve"> </v>
          </cell>
          <cell r="AC510">
            <v>8</v>
          </cell>
          <cell r="AD510" t="str">
            <v>Special Liab (Ocean, Air, B&amp;M)</v>
          </cell>
          <cell r="AE510">
            <v>0</v>
          </cell>
          <cell r="AF510">
            <v>0</v>
          </cell>
          <cell r="AG510">
            <v>0</v>
          </cell>
          <cell r="AH510">
            <v>0</v>
          </cell>
          <cell r="AI510">
            <v>0</v>
          </cell>
          <cell r="AK510">
            <v>0</v>
          </cell>
          <cell r="AL510">
            <v>0</v>
          </cell>
          <cell r="AM510">
            <v>0</v>
          </cell>
          <cell r="AN510">
            <v>0</v>
          </cell>
          <cell r="AO510">
            <v>0</v>
          </cell>
          <cell r="AQ510">
            <v>0</v>
          </cell>
          <cell r="AR510">
            <v>0</v>
          </cell>
          <cell r="AS510">
            <v>0</v>
          </cell>
          <cell r="AT510">
            <v>0</v>
          </cell>
          <cell r="AU510">
            <v>0</v>
          </cell>
          <cell r="AY510">
            <v>8</v>
          </cell>
          <cell r="AZ510" t="str">
            <v>Special Liab (Ocean, Air, B&amp;M)</v>
          </cell>
          <cell r="BA510">
            <v>1</v>
          </cell>
          <cell r="BB510">
            <v>1</v>
          </cell>
          <cell r="BC510">
            <v>1</v>
          </cell>
          <cell r="BD510">
            <v>1</v>
          </cell>
          <cell r="BE510">
            <v>1</v>
          </cell>
          <cell r="BG510">
            <v>0.89819000000000004</v>
          </cell>
          <cell r="BH510">
            <v>0.89819000000000004</v>
          </cell>
          <cell r="BI510">
            <v>0.89819000000000004</v>
          </cell>
          <cell r="BJ510">
            <v>0.89819000000000004</v>
          </cell>
          <cell r="BK510">
            <v>0.89819000000000004</v>
          </cell>
          <cell r="BM510">
            <v>0.45522000782978411</v>
          </cell>
          <cell r="BN510">
            <v>0.45522000782978411</v>
          </cell>
          <cell r="BO510">
            <v>0.45522000782978411</v>
          </cell>
          <cell r="BP510">
            <v>0.45522000782978411</v>
          </cell>
          <cell r="BQ510">
            <v>0.45522000782978411</v>
          </cell>
        </row>
        <row r="511">
          <cell r="B511">
            <v>9</v>
          </cell>
          <cell r="C511" t="str">
            <v>Other Liab (Occ)</v>
          </cell>
          <cell r="D511">
            <v>0</v>
          </cell>
          <cell r="E511">
            <v>0</v>
          </cell>
          <cell r="F511">
            <v>0</v>
          </cell>
          <cell r="G511">
            <v>0</v>
          </cell>
          <cell r="H511">
            <v>0</v>
          </cell>
          <cell r="I511">
            <v>0</v>
          </cell>
          <cell r="J511">
            <v>1</v>
          </cell>
          <cell r="K511">
            <v>0.80081999999999998</v>
          </cell>
          <cell r="L511">
            <v>0</v>
          </cell>
          <cell r="M511">
            <v>0.80081999999999998</v>
          </cell>
          <cell r="N511">
            <v>0.80081999999999998</v>
          </cell>
          <cell r="O511">
            <v>0</v>
          </cell>
          <cell r="P511">
            <v>0.46865041178749506</v>
          </cell>
          <cell r="Q511">
            <v>0</v>
          </cell>
          <cell r="R511">
            <v>0.46865041178749506</v>
          </cell>
          <cell r="S511">
            <v>0</v>
          </cell>
          <cell r="T511" t="str">
            <v xml:space="preserve"> </v>
          </cell>
          <cell r="AC511">
            <v>9</v>
          </cell>
          <cell r="AD511" t="str">
            <v>Other Liab (Occ)</v>
          </cell>
          <cell r="AE511">
            <v>0</v>
          </cell>
          <cell r="AF511">
            <v>0</v>
          </cell>
          <cell r="AG511">
            <v>0</v>
          </cell>
          <cell r="AH511">
            <v>0</v>
          </cell>
          <cell r="AI511">
            <v>0</v>
          </cell>
          <cell r="AK511">
            <v>0</v>
          </cell>
          <cell r="AL511">
            <v>0</v>
          </cell>
          <cell r="AM511">
            <v>0</v>
          </cell>
          <cell r="AN511">
            <v>0</v>
          </cell>
          <cell r="AO511">
            <v>0</v>
          </cell>
          <cell r="AQ511">
            <v>0</v>
          </cell>
          <cell r="AR511">
            <v>0</v>
          </cell>
          <cell r="AS511">
            <v>0</v>
          </cell>
          <cell r="AT511">
            <v>0</v>
          </cell>
          <cell r="AU511">
            <v>0</v>
          </cell>
          <cell r="AY511">
            <v>9</v>
          </cell>
          <cell r="AZ511" t="str">
            <v>Other Liab (Occ)</v>
          </cell>
          <cell r="BA511">
            <v>1</v>
          </cell>
          <cell r="BB511">
            <v>1</v>
          </cell>
          <cell r="BC511">
            <v>1</v>
          </cell>
          <cell r="BD511">
            <v>1</v>
          </cell>
          <cell r="BE511">
            <v>1</v>
          </cell>
          <cell r="BG511">
            <v>0.80081999999999998</v>
          </cell>
          <cell r="BH511">
            <v>0.80081999999999998</v>
          </cell>
          <cell r="BI511">
            <v>0.80081999999999998</v>
          </cell>
          <cell r="BJ511">
            <v>0.80081999999999998</v>
          </cell>
          <cell r="BK511">
            <v>0.80081999999999998</v>
          </cell>
          <cell r="BM511">
            <v>0.46865041178749506</v>
          </cell>
          <cell r="BN511">
            <v>0.46865041178749506</v>
          </cell>
          <cell r="BO511">
            <v>0.46865041178749506</v>
          </cell>
          <cell r="BP511">
            <v>0.46865041178749506</v>
          </cell>
          <cell r="BQ511">
            <v>0.46865041178749506</v>
          </cell>
        </row>
        <row r="512">
          <cell r="B512">
            <v>10</v>
          </cell>
          <cell r="C512" t="str">
            <v>Other Liab (C/M)</v>
          </cell>
          <cell r="D512">
            <v>0</v>
          </cell>
          <cell r="E512">
            <v>0</v>
          </cell>
          <cell r="F512">
            <v>0</v>
          </cell>
          <cell r="G512">
            <v>0</v>
          </cell>
          <cell r="H512">
            <v>0</v>
          </cell>
          <cell r="I512">
            <v>0</v>
          </cell>
          <cell r="J512">
            <v>1</v>
          </cell>
          <cell r="K512">
            <v>0.86785000000000001</v>
          </cell>
          <cell r="L512">
            <v>0</v>
          </cell>
          <cell r="M512">
            <v>0.86785000000000001</v>
          </cell>
          <cell r="N512">
            <v>0.86785000000000001</v>
          </cell>
          <cell r="O512">
            <v>0</v>
          </cell>
          <cell r="P512">
            <v>0.42749414333023639</v>
          </cell>
          <cell r="Q512">
            <v>0</v>
          </cell>
          <cell r="R512">
            <v>0.42749414333023639</v>
          </cell>
          <cell r="S512">
            <v>0</v>
          </cell>
          <cell r="T512" t="str">
            <v xml:space="preserve"> </v>
          </cell>
          <cell r="AC512">
            <v>10</v>
          </cell>
          <cell r="AD512" t="str">
            <v>Other Liab (C/M)</v>
          </cell>
          <cell r="AE512">
            <v>0</v>
          </cell>
          <cell r="AF512">
            <v>0</v>
          </cell>
          <cell r="AG512">
            <v>0</v>
          </cell>
          <cell r="AH512">
            <v>0</v>
          </cell>
          <cell r="AI512">
            <v>0</v>
          </cell>
          <cell r="AK512">
            <v>0</v>
          </cell>
          <cell r="AL512">
            <v>0</v>
          </cell>
          <cell r="AM512">
            <v>0</v>
          </cell>
          <cell r="AN512">
            <v>0</v>
          </cell>
          <cell r="AO512">
            <v>0</v>
          </cell>
          <cell r="AQ512">
            <v>0</v>
          </cell>
          <cell r="AR512">
            <v>0</v>
          </cell>
          <cell r="AS512">
            <v>0</v>
          </cell>
          <cell r="AT512">
            <v>0</v>
          </cell>
          <cell r="AU512">
            <v>0</v>
          </cell>
          <cell r="AY512">
            <v>10</v>
          </cell>
          <cell r="AZ512" t="str">
            <v>Other Liab (C/M)</v>
          </cell>
          <cell r="BA512">
            <v>1</v>
          </cell>
          <cell r="BB512">
            <v>1</v>
          </cell>
          <cell r="BC512">
            <v>1</v>
          </cell>
          <cell r="BD512">
            <v>1</v>
          </cell>
          <cell r="BE512">
            <v>1</v>
          </cell>
          <cell r="BG512">
            <v>0.86785000000000001</v>
          </cell>
          <cell r="BH512">
            <v>0.86785000000000001</v>
          </cell>
          <cell r="BI512">
            <v>0.86785000000000001</v>
          </cell>
          <cell r="BJ512">
            <v>0.86785000000000001</v>
          </cell>
          <cell r="BK512">
            <v>0.86785000000000001</v>
          </cell>
          <cell r="BM512">
            <v>0.42749414333023639</v>
          </cell>
          <cell r="BN512">
            <v>0.42749414333023639</v>
          </cell>
          <cell r="BO512">
            <v>0.42749414333023639</v>
          </cell>
          <cell r="BP512">
            <v>0.42749414333023639</v>
          </cell>
          <cell r="BQ512">
            <v>0.42749414333023639</v>
          </cell>
        </row>
        <row r="513">
          <cell r="B513">
            <v>11</v>
          </cell>
          <cell r="C513" t="str">
            <v>Prod Liab (Occ)</v>
          </cell>
          <cell r="D513">
            <v>0</v>
          </cell>
          <cell r="E513">
            <v>0</v>
          </cell>
          <cell r="F513">
            <v>0</v>
          </cell>
          <cell r="G513">
            <v>0</v>
          </cell>
          <cell r="H513">
            <v>0</v>
          </cell>
          <cell r="I513">
            <v>0</v>
          </cell>
          <cell r="J513">
            <v>1</v>
          </cell>
          <cell r="K513">
            <v>0.83508000000000004</v>
          </cell>
          <cell r="L513">
            <v>0</v>
          </cell>
          <cell r="M513">
            <v>0.83508000000000004</v>
          </cell>
          <cell r="N513">
            <v>0.83508000000000004</v>
          </cell>
          <cell r="O513">
            <v>0</v>
          </cell>
          <cell r="P513">
            <v>0.49477191014942112</v>
          </cell>
          <cell r="Q513">
            <v>0</v>
          </cell>
          <cell r="R513">
            <v>0.49477191014942112</v>
          </cell>
          <cell r="S513">
            <v>0</v>
          </cell>
          <cell r="T513" t="str">
            <v xml:space="preserve"> </v>
          </cell>
          <cell r="AC513">
            <v>11</v>
          </cell>
          <cell r="AD513" t="str">
            <v>Prod Liab (Occ)</v>
          </cell>
          <cell r="AE513">
            <v>0</v>
          </cell>
          <cell r="AF513">
            <v>0</v>
          </cell>
          <cell r="AG513">
            <v>0</v>
          </cell>
          <cell r="AH513">
            <v>0</v>
          </cell>
          <cell r="AI513">
            <v>0</v>
          </cell>
          <cell r="AK513">
            <v>0</v>
          </cell>
          <cell r="AL513">
            <v>0</v>
          </cell>
          <cell r="AM513">
            <v>0</v>
          </cell>
          <cell r="AN513">
            <v>0</v>
          </cell>
          <cell r="AO513">
            <v>0</v>
          </cell>
          <cell r="AQ513">
            <v>0</v>
          </cell>
          <cell r="AR513">
            <v>0</v>
          </cell>
          <cell r="AS513">
            <v>0</v>
          </cell>
          <cell r="AT513">
            <v>0</v>
          </cell>
          <cell r="AU513">
            <v>0</v>
          </cell>
          <cell r="AY513">
            <v>11</v>
          </cell>
          <cell r="AZ513" t="str">
            <v>Prod Liab (Occ)</v>
          </cell>
          <cell r="BA513">
            <v>1</v>
          </cell>
          <cell r="BB513">
            <v>1</v>
          </cell>
          <cell r="BC513">
            <v>1</v>
          </cell>
          <cell r="BD513">
            <v>1</v>
          </cell>
          <cell r="BE513">
            <v>1</v>
          </cell>
          <cell r="BG513">
            <v>0.83508000000000004</v>
          </cell>
          <cell r="BH513">
            <v>0.83508000000000004</v>
          </cell>
          <cell r="BI513">
            <v>0.83508000000000004</v>
          </cell>
          <cell r="BJ513">
            <v>0.83508000000000004</v>
          </cell>
          <cell r="BK513">
            <v>0.83508000000000004</v>
          </cell>
          <cell r="BM513">
            <v>0.49477191014942112</v>
          </cell>
          <cell r="BN513">
            <v>0.49477191014942112</v>
          </cell>
          <cell r="BO513">
            <v>0.49477191014942112</v>
          </cell>
          <cell r="BP513">
            <v>0.49477191014942112</v>
          </cell>
          <cell r="BQ513">
            <v>0.49477191014942112</v>
          </cell>
        </row>
        <row r="514">
          <cell r="B514">
            <v>12</v>
          </cell>
          <cell r="C514" t="str">
            <v>Prod Liab (C/M)</v>
          </cell>
          <cell r="D514">
            <v>0</v>
          </cell>
          <cell r="E514">
            <v>0</v>
          </cell>
          <cell r="F514">
            <v>0</v>
          </cell>
          <cell r="G514">
            <v>0</v>
          </cell>
          <cell r="H514">
            <v>0</v>
          </cell>
          <cell r="I514">
            <v>0</v>
          </cell>
          <cell r="J514">
            <v>1</v>
          </cell>
          <cell r="K514">
            <v>0.87821000000000005</v>
          </cell>
          <cell r="L514">
            <v>0</v>
          </cell>
          <cell r="M514">
            <v>0.87821000000000005</v>
          </cell>
          <cell r="N514">
            <v>0.87821000000000005</v>
          </cell>
          <cell r="O514">
            <v>0</v>
          </cell>
          <cell r="P514">
            <v>0.42993000739479614</v>
          </cell>
          <cell r="Q514">
            <v>0</v>
          </cell>
          <cell r="R514">
            <v>0.42993000739479614</v>
          </cell>
          <cell r="S514">
            <v>0</v>
          </cell>
          <cell r="T514" t="str">
            <v xml:space="preserve"> </v>
          </cell>
          <cell r="AC514">
            <v>12</v>
          </cell>
          <cell r="AD514" t="str">
            <v>Prod Liab (C/M)</v>
          </cell>
          <cell r="AE514">
            <v>0</v>
          </cell>
          <cell r="AF514">
            <v>0</v>
          </cell>
          <cell r="AG514">
            <v>0</v>
          </cell>
          <cell r="AH514">
            <v>0</v>
          </cell>
          <cell r="AI514">
            <v>0</v>
          </cell>
          <cell r="AK514">
            <v>0</v>
          </cell>
          <cell r="AL514">
            <v>0</v>
          </cell>
          <cell r="AM514">
            <v>0</v>
          </cell>
          <cell r="AN514">
            <v>0</v>
          </cell>
          <cell r="AO514">
            <v>0</v>
          </cell>
          <cell r="AQ514">
            <v>0</v>
          </cell>
          <cell r="AR514">
            <v>0</v>
          </cell>
          <cell r="AS514">
            <v>0</v>
          </cell>
          <cell r="AT514">
            <v>0</v>
          </cell>
          <cell r="AU514">
            <v>0</v>
          </cell>
          <cell r="AY514">
            <v>12</v>
          </cell>
          <cell r="AZ514" t="str">
            <v>Prod Liab (C/M)</v>
          </cell>
          <cell r="BA514">
            <v>1</v>
          </cell>
          <cell r="BB514">
            <v>1</v>
          </cell>
          <cell r="BC514">
            <v>1</v>
          </cell>
          <cell r="BD514">
            <v>1</v>
          </cell>
          <cell r="BE514">
            <v>1</v>
          </cell>
          <cell r="BG514">
            <v>0.87821000000000005</v>
          </cell>
          <cell r="BH514">
            <v>0.87821000000000005</v>
          </cell>
          <cell r="BI514">
            <v>0.87821000000000005</v>
          </cell>
          <cell r="BJ514">
            <v>0.87821000000000005</v>
          </cell>
          <cell r="BK514">
            <v>0.87821000000000005</v>
          </cell>
          <cell r="BM514">
            <v>0.42993000739479614</v>
          </cell>
          <cell r="BN514">
            <v>0.42993000739479614</v>
          </cell>
          <cell r="BO514">
            <v>0.42993000739479614</v>
          </cell>
          <cell r="BP514">
            <v>0.42993000739479614</v>
          </cell>
          <cell r="BQ514">
            <v>0.42993000739479614</v>
          </cell>
        </row>
        <row r="515">
          <cell r="B515">
            <v>13</v>
          </cell>
          <cell r="C515" t="str">
            <v>Commercial Property</v>
          </cell>
          <cell r="D515">
            <v>0</v>
          </cell>
          <cell r="E515">
            <v>0</v>
          </cell>
          <cell r="F515">
            <v>0</v>
          </cell>
          <cell r="G515">
            <v>0</v>
          </cell>
          <cell r="H515">
            <v>0</v>
          </cell>
          <cell r="I515">
            <v>0</v>
          </cell>
          <cell r="J515">
            <v>1</v>
          </cell>
          <cell r="K515">
            <v>0.96499999999999997</v>
          </cell>
          <cell r="L515">
            <v>0</v>
          </cell>
          <cell r="M515">
            <v>0.96499999999999997</v>
          </cell>
          <cell r="N515">
            <v>0.96499999999999997</v>
          </cell>
          <cell r="O515">
            <v>0</v>
          </cell>
          <cell r="P515">
            <v>0.44712720769058789</v>
          </cell>
          <cell r="Q515">
            <v>0</v>
          </cell>
          <cell r="R515">
            <v>0.44712720769058789</v>
          </cell>
          <cell r="S515">
            <v>0</v>
          </cell>
          <cell r="T515" t="str">
            <v xml:space="preserve"> </v>
          </cell>
          <cell r="AC515">
            <v>13</v>
          </cell>
          <cell r="AD515" t="str">
            <v>Commercial Property</v>
          </cell>
          <cell r="AE515">
            <v>0</v>
          </cell>
          <cell r="AF515">
            <v>0</v>
          </cell>
          <cell r="AG515">
            <v>0</v>
          </cell>
          <cell r="AH515">
            <v>0</v>
          </cell>
          <cell r="AI515">
            <v>0</v>
          </cell>
          <cell r="AK515">
            <v>0</v>
          </cell>
          <cell r="AL515">
            <v>0</v>
          </cell>
          <cell r="AM515">
            <v>0</v>
          </cell>
          <cell r="AN515">
            <v>0</v>
          </cell>
          <cell r="AO515">
            <v>0</v>
          </cell>
          <cell r="AQ515">
            <v>0</v>
          </cell>
          <cell r="AR515">
            <v>0</v>
          </cell>
          <cell r="AS515">
            <v>0</v>
          </cell>
          <cell r="AT515">
            <v>0</v>
          </cell>
          <cell r="AU515">
            <v>0</v>
          </cell>
          <cell r="AY515">
            <v>13</v>
          </cell>
          <cell r="AZ515" t="str">
            <v>Commercial Property</v>
          </cell>
          <cell r="BA515">
            <v>1</v>
          </cell>
          <cell r="BB515">
            <v>1</v>
          </cell>
          <cell r="BC515">
            <v>1</v>
          </cell>
          <cell r="BD515">
            <v>1</v>
          </cell>
          <cell r="BE515">
            <v>1</v>
          </cell>
          <cell r="BG515">
            <v>0.96499999999999997</v>
          </cell>
          <cell r="BH515">
            <v>0.96499999999999997</v>
          </cell>
          <cell r="BI515">
            <v>0.96499999999999997</v>
          </cell>
          <cell r="BJ515">
            <v>0.96499999999999997</v>
          </cell>
          <cell r="BK515">
            <v>0.96499999999999997</v>
          </cell>
          <cell r="BM515">
            <v>0.44712720769058789</v>
          </cell>
          <cell r="BN515">
            <v>0.44712720769058789</v>
          </cell>
          <cell r="BO515">
            <v>0.44712720769058789</v>
          </cell>
          <cell r="BP515">
            <v>0.44712720769058789</v>
          </cell>
          <cell r="BQ515">
            <v>0.44712720769058789</v>
          </cell>
        </row>
        <row r="516">
          <cell r="B516">
            <v>14</v>
          </cell>
          <cell r="C516" t="str">
            <v>Motor Phys Damage</v>
          </cell>
          <cell r="D516">
            <v>0</v>
          </cell>
          <cell r="E516">
            <v>0</v>
          </cell>
          <cell r="F516">
            <v>0</v>
          </cell>
          <cell r="G516">
            <v>0</v>
          </cell>
          <cell r="H516">
            <v>0</v>
          </cell>
          <cell r="I516">
            <v>0</v>
          </cell>
          <cell r="J516">
            <v>1</v>
          </cell>
          <cell r="K516">
            <v>0.97499999999999998</v>
          </cell>
          <cell r="L516">
            <v>0</v>
          </cell>
          <cell r="M516">
            <v>0.97499999999999998</v>
          </cell>
          <cell r="N516">
            <v>0.97499999999999998</v>
          </cell>
          <cell r="O516">
            <v>0</v>
          </cell>
          <cell r="P516">
            <v>0.44712720769058789</v>
          </cell>
          <cell r="Q516">
            <v>0</v>
          </cell>
          <cell r="R516">
            <v>0.44712720769058789</v>
          </cell>
          <cell r="S516">
            <v>0</v>
          </cell>
          <cell r="T516" t="str">
            <v xml:space="preserve"> </v>
          </cell>
          <cell r="AC516">
            <v>14</v>
          </cell>
          <cell r="AD516" t="str">
            <v>Motor Phys Damage</v>
          </cell>
          <cell r="AE516">
            <v>0</v>
          </cell>
          <cell r="AF516">
            <v>0</v>
          </cell>
          <cell r="AG516">
            <v>0</v>
          </cell>
          <cell r="AH516">
            <v>0</v>
          </cell>
          <cell r="AI516">
            <v>0</v>
          </cell>
          <cell r="AK516">
            <v>0</v>
          </cell>
          <cell r="AL516">
            <v>0</v>
          </cell>
          <cell r="AM516">
            <v>0</v>
          </cell>
          <cell r="AN516">
            <v>0</v>
          </cell>
          <cell r="AO516">
            <v>0</v>
          </cell>
          <cell r="AQ516">
            <v>0</v>
          </cell>
          <cell r="AR516">
            <v>0</v>
          </cell>
          <cell r="AS516">
            <v>0</v>
          </cell>
          <cell r="AT516">
            <v>0</v>
          </cell>
          <cell r="AU516">
            <v>0</v>
          </cell>
          <cell r="AY516">
            <v>14</v>
          </cell>
          <cell r="AZ516" t="str">
            <v>Motor Phys Damage</v>
          </cell>
          <cell r="BA516">
            <v>1</v>
          </cell>
          <cell r="BB516">
            <v>1</v>
          </cell>
          <cell r="BC516">
            <v>1</v>
          </cell>
          <cell r="BD516">
            <v>1</v>
          </cell>
          <cell r="BE516">
            <v>1</v>
          </cell>
          <cell r="BG516">
            <v>0.97499999999999998</v>
          </cell>
          <cell r="BH516">
            <v>0.97499999999999998</v>
          </cell>
          <cell r="BI516">
            <v>0.97499999999999998</v>
          </cell>
          <cell r="BJ516">
            <v>0.97499999999999998</v>
          </cell>
          <cell r="BK516">
            <v>0.97499999999999998</v>
          </cell>
          <cell r="BM516">
            <v>0.44712720769058789</v>
          </cell>
          <cell r="BN516">
            <v>0.44712720769058789</v>
          </cell>
          <cell r="BO516">
            <v>0.44712720769058789</v>
          </cell>
          <cell r="BP516">
            <v>0.44712720769058789</v>
          </cell>
          <cell r="BQ516">
            <v>0.44712720769058789</v>
          </cell>
        </row>
        <row r="517">
          <cell r="B517">
            <v>15</v>
          </cell>
          <cell r="C517" t="str">
            <v>Fid &amp; Sur /Fin. Guar</v>
          </cell>
          <cell r="D517">
            <v>0</v>
          </cell>
          <cell r="E517">
            <v>0</v>
          </cell>
          <cell r="F517">
            <v>0</v>
          </cell>
          <cell r="G517">
            <v>0</v>
          </cell>
          <cell r="H517">
            <v>0</v>
          </cell>
          <cell r="I517">
            <v>0</v>
          </cell>
          <cell r="J517">
            <v>1</v>
          </cell>
          <cell r="K517">
            <v>0.94599999999999995</v>
          </cell>
          <cell r="L517">
            <v>0</v>
          </cell>
          <cell r="M517">
            <v>0.94599999999999995</v>
          </cell>
          <cell r="N517">
            <v>0.94599999999999995</v>
          </cell>
          <cell r="O517">
            <v>0</v>
          </cell>
          <cell r="P517">
            <v>0.44712720769058789</v>
          </cell>
          <cell r="Q517">
            <v>0</v>
          </cell>
          <cell r="R517">
            <v>0.44712720769058789</v>
          </cell>
          <cell r="S517">
            <v>0</v>
          </cell>
          <cell r="T517" t="str">
            <v xml:space="preserve"> </v>
          </cell>
          <cell r="AC517">
            <v>15</v>
          </cell>
          <cell r="AD517" t="str">
            <v>Fid &amp; Sur /Fin. Guar</v>
          </cell>
          <cell r="AE517">
            <v>0</v>
          </cell>
          <cell r="AF517">
            <v>0</v>
          </cell>
          <cell r="AG517">
            <v>0</v>
          </cell>
          <cell r="AH517">
            <v>0</v>
          </cell>
          <cell r="AI517">
            <v>0</v>
          </cell>
          <cell r="AK517">
            <v>0</v>
          </cell>
          <cell r="AL517">
            <v>0</v>
          </cell>
          <cell r="AM517">
            <v>0</v>
          </cell>
          <cell r="AN517">
            <v>0</v>
          </cell>
          <cell r="AO517">
            <v>0</v>
          </cell>
          <cell r="AQ517">
            <v>0</v>
          </cell>
          <cell r="AR517">
            <v>0</v>
          </cell>
          <cell r="AS517">
            <v>0</v>
          </cell>
          <cell r="AT517">
            <v>0</v>
          </cell>
          <cell r="AU517">
            <v>0</v>
          </cell>
          <cell r="AY517">
            <v>15</v>
          </cell>
          <cell r="AZ517" t="str">
            <v>Fid &amp; Sur /Fin. Guar</v>
          </cell>
          <cell r="BA517">
            <v>1</v>
          </cell>
          <cell r="BB517">
            <v>1</v>
          </cell>
          <cell r="BC517">
            <v>1</v>
          </cell>
          <cell r="BD517">
            <v>1</v>
          </cell>
          <cell r="BE517">
            <v>1</v>
          </cell>
          <cell r="BG517">
            <v>0.94599999999999995</v>
          </cell>
          <cell r="BH517">
            <v>0.94599999999999995</v>
          </cell>
          <cell r="BI517">
            <v>0.94599999999999995</v>
          </cell>
          <cell r="BJ517">
            <v>0.94599999999999995</v>
          </cell>
          <cell r="BK517">
            <v>0.94599999999999995</v>
          </cell>
          <cell r="BM517">
            <v>0.44712720769058789</v>
          </cell>
          <cell r="BN517">
            <v>0.44712720769058789</v>
          </cell>
          <cell r="BO517">
            <v>0.44712720769058789</v>
          </cell>
          <cell r="BP517">
            <v>0.44712720769058789</v>
          </cell>
          <cell r="BQ517">
            <v>0.44712720769058789</v>
          </cell>
        </row>
        <row r="518">
          <cell r="B518">
            <v>16</v>
          </cell>
          <cell r="C518" t="str">
            <v>X/S Property (Reinsurance)</v>
          </cell>
          <cell r="D518">
            <v>0</v>
          </cell>
          <cell r="E518">
            <v>0</v>
          </cell>
          <cell r="F518">
            <v>0</v>
          </cell>
          <cell r="G518">
            <v>0</v>
          </cell>
          <cell r="H518">
            <v>0</v>
          </cell>
          <cell r="I518">
            <v>0</v>
          </cell>
          <cell r="J518">
            <v>1</v>
          </cell>
          <cell r="K518">
            <v>0.88966000000000001</v>
          </cell>
          <cell r="L518">
            <v>0</v>
          </cell>
          <cell r="M518">
            <v>0.88966000000000001</v>
          </cell>
          <cell r="N518">
            <v>0.88966000000000001</v>
          </cell>
          <cell r="O518">
            <v>0</v>
          </cell>
          <cell r="P518">
            <v>0.48444761667920849</v>
          </cell>
          <cell r="Q518">
            <v>0</v>
          </cell>
          <cell r="R518">
            <v>0.48444761667920849</v>
          </cell>
          <cell r="S518">
            <v>0</v>
          </cell>
          <cell r="T518" t="str">
            <v xml:space="preserve"> </v>
          </cell>
          <cell r="AC518">
            <v>16</v>
          </cell>
          <cell r="AD518" t="str">
            <v>X/S Property (Reinsurance)</v>
          </cell>
          <cell r="AE518">
            <v>0</v>
          </cell>
          <cell r="AF518">
            <v>0</v>
          </cell>
          <cell r="AG518">
            <v>0</v>
          </cell>
          <cell r="AH518">
            <v>0</v>
          </cell>
          <cell r="AI518">
            <v>0</v>
          </cell>
          <cell r="AK518">
            <v>0</v>
          </cell>
          <cell r="AL518">
            <v>0</v>
          </cell>
          <cell r="AM518">
            <v>0</v>
          </cell>
          <cell r="AN518">
            <v>0</v>
          </cell>
          <cell r="AO518">
            <v>0</v>
          </cell>
          <cell r="AQ518">
            <v>0</v>
          </cell>
          <cell r="AR518">
            <v>0</v>
          </cell>
          <cell r="AS518">
            <v>0</v>
          </cell>
          <cell r="AT518">
            <v>0</v>
          </cell>
          <cell r="AU518">
            <v>0</v>
          </cell>
          <cell r="AY518">
            <v>16</v>
          </cell>
          <cell r="AZ518" t="str">
            <v>X/S Property (Reinsurance)</v>
          </cell>
          <cell r="BA518">
            <v>1</v>
          </cell>
          <cell r="BB518">
            <v>1</v>
          </cell>
          <cell r="BC518">
            <v>1</v>
          </cell>
          <cell r="BD518">
            <v>1</v>
          </cell>
          <cell r="BE518">
            <v>1</v>
          </cell>
          <cell r="BG518">
            <v>0.88966000000000001</v>
          </cell>
          <cell r="BH518">
            <v>0.88966000000000001</v>
          </cell>
          <cell r="BI518">
            <v>0.88966000000000001</v>
          </cell>
          <cell r="BJ518">
            <v>0.88966000000000001</v>
          </cell>
          <cell r="BK518">
            <v>0.88966000000000001</v>
          </cell>
          <cell r="BM518">
            <v>0.48444761667920849</v>
          </cell>
          <cell r="BN518">
            <v>0.48444761667920849</v>
          </cell>
          <cell r="BO518">
            <v>0.48444761667920849</v>
          </cell>
          <cell r="BP518">
            <v>0.48444761667920849</v>
          </cell>
          <cell r="BQ518">
            <v>0.48444761667920849</v>
          </cell>
        </row>
        <row r="519">
          <cell r="B519">
            <v>17</v>
          </cell>
          <cell r="C519" t="str">
            <v>X/S Casualty (Reinsurance)</v>
          </cell>
          <cell r="D519">
            <v>0</v>
          </cell>
          <cell r="E519">
            <v>0</v>
          </cell>
          <cell r="F519">
            <v>0</v>
          </cell>
          <cell r="G519">
            <v>0</v>
          </cell>
          <cell r="H519">
            <v>0</v>
          </cell>
          <cell r="I519">
            <v>0</v>
          </cell>
          <cell r="J519">
            <v>1</v>
          </cell>
          <cell r="K519">
            <v>0.79842999999999997</v>
          </cell>
          <cell r="L519">
            <v>0</v>
          </cell>
          <cell r="M519">
            <v>0.79842999999999997</v>
          </cell>
          <cell r="N519">
            <v>0.79842999999999997</v>
          </cell>
          <cell r="O519">
            <v>0</v>
          </cell>
          <cell r="P519">
            <v>0.54775111649935904</v>
          </cell>
          <cell r="Q519">
            <v>0</v>
          </cell>
          <cell r="R519">
            <v>0.54775111649935904</v>
          </cell>
          <cell r="S519">
            <v>0</v>
          </cell>
          <cell r="T519" t="str">
            <v xml:space="preserve"> </v>
          </cell>
          <cell r="AC519">
            <v>17</v>
          </cell>
          <cell r="AD519" t="str">
            <v>X/S Casualty (Reinsurance)</v>
          </cell>
          <cell r="AE519">
            <v>0</v>
          </cell>
          <cell r="AF519">
            <v>0</v>
          </cell>
          <cell r="AG519">
            <v>0</v>
          </cell>
          <cell r="AH519">
            <v>0</v>
          </cell>
          <cell r="AI519">
            <v>0</v>
          </cell>
          <cell r="AK519">
            <v>0</v>
          </cell>
          <cell r="AL519">
            <v>0</v>
          </cell>
          <cell r="AM519">
            <v>0</v>
          </cell>
          <cell r="AN519">
            <v>0</v>
          </cell>
          <cell r="AO519">
            <v>0</v>
          </cell>
          <cell r="AQ519">
            <v>0</v>
          </cell>
          <cell r="AR519">
            <v>0</v>
          </cell>
          <cell r="AS519">
            <v>0</v>
          </cell>
          <cell r="AT519">
            <v>0</v>
          </cell>
          <cell r="AU519">
            <v>0</v>
          </cell>
          <cell r="AY519">
            <v>17</v>
          </cell>
          <cell r="AZ519" t="str">
            <v>X/S Casualty (Reinsurance)</v>
          </cell>
          <cell r="BA519">
            <v>1</v>
          </cell>
          <cell r="BB519">
            <v>1</v>
          </cell>
          <cell r="BC519">
            <v>1</v>
          </cell>
          <cell r="BD519">
            <v>1</v>
          </cell>
          <cell r="BE519">
            <v>1</v>
          </cell>
          <cell r="BG519">
            <v>0.79842999999999997</v>
          </cell>
          <cell r="BH519">
            <v>0.79842999999999997</v>
          </cell>
          <cell r="BI519">
            <v>0.79842999999999997</v>
          </cell>
          <cell r="BJ519">
            <v>0.79842999999999997</v>
          </cell>
          <cell r="BK519">
            <v>0.79842999999999997</v>
          </cell>
          <cell r="BM519">
            <v>0.54775111649935904</v>
          </cell>
          <cell r="BN519">
            <v>0.54775111649935904</v>
          </cell>
          <cell r="BO519">
            <v>0.54775111649935904</v>
          </cell>
          <cell r="BP519">
            <v>0.54775111649935904</v>
          </cell>
          <cell r="BQ519">
            <v>0.54775111649935904</v>
          </cell>
        </row>
        <row r="520">
          <cell r="B520">
            <v>18</v>
          </cell>
          <cell r="C520" t="str">
            <v>Other P/C</v>
          </cell>
          <cell r="D520">
            <v>0</v>
          </cell>
          <cell r="E520">
            <v>0</v>
          </cell>
          <cell r="F520">
            <v>0</v>
          </cell>
          <cell r="G520">
            <v>0</v>
          </cell>
          <cell r="H520">
            <v>0</v>
          </cell>
          <cell r="I520">
            <v>0</v>
          </cell>
          <cell r="J520">
            <v>1</v>
          </cell>
          <cell r="K520">
            <v>0.9</v>
          </cell>
          <cell r="L520">
            <v>0</v>
          </cell>
          <cell r="M520">
            <v>0.9</v>
          </cell>
          <cell r="N520">
            <v>0.9</v>
          </cell>
          <cell r="O520">
            <v>0</v>
          </cell>
          <cell r="P520">
            <v>0.33534540576794092</v>
          </cell>
          <cell r="Q520">
            <v>0</v>
          </cell>
          <cell r="R520">
            <v>0.33534540576794092</v>
          </cell>
          <cell r="S520">
            <v>0</v>
          </cell>
          <cell r="T520" t="str">
            <v xml:space="preserve"> </v>
          </cell>
          <cell r="AC520">
            <v>18</v>
          </cell>
          <cell r="AD520" t="str">
            <v>Other P/C</v>
          </cell>
          <cell r="AE520">
            <v>0</v>
          </cell>
          <cell r="AF520">
            <v>0</v>
          </cell>
          <cell r="AG520">
            <v>0</v>
          </cell>
          <cell r="AH520">
            <v>0</v>
          </cell>
          <cell r="AI520">
            <v>0</v>
          </cell>
          <cell r="AK520">
            <v>0</v>
          </cell>
          <cell r="AL520">
            <v>0</v>
          </cell>
          <cell r="AM520">
            <v>0</v>
          </cell>
          <cell r="AN520">
            <v>0</v>
          </cell>
          <cell r="AO520">
            <v>0</v>
          </cell>
          <cell r="AQ520">
            <v>0</v>
          </cell>
          <cell r="AR520">
            <v>0</v>
          </cell>
          <cell r="AS520">
            <v>0</v>
          </cell>
          <cell r="AT520">
            <v>0</v>
          </cell>
          <cell r="AU520">
            <v>0</v>
          </cell>
          <cell r="AY520">
            <v>18</v>
          </cell>
          <cell r="AZ520" t="str">
            <v>Other P/C</v>
          </cell>
          <cell r="BA520">
            <v>1</v>
          </cell>
          <cell r="BB520">
            <v>1</v>
          </cell>
          <cell r="BC520">
            <v>1</v>
          </cell>
          <cell r="BD520">
            <v>1</v>
          </cell>
          <cell r="BE520">
            <v>1</v>
          </cell>
          <cell r="BG520">
            <v>0.9</v>
          </cell>
          <cell r="BH520">
            <v>0.9</v>
          </cell>
          <cell r="BI520">
            <v>0.9</v>
          </cell>
          <cell r="BJ520">
            <v>0.9</v>
          </cell>
          <cell r="BK520">
            <v>0.9</v>
          </cell>
          <cell r="BM520">
            <v>0.33534540576794092</v>
          </cell>
          <cell r="BN520">
            <v>0.33534540576794092</v>
          </cell>
          <cell r="BO520">
            <v>0.33534540576794092</v>
          </cell>
          <cell r="BP520">
            <v>0.33534540576794092</v>
          </cell>
          <cell r="BQ520">
            <v>0.33534540576794092</v>
          </cell>
        </row>
        <row r="521">
          <cell r="B521">
            <v>19</v>
          </cell>
          <cell r="C521" t="str">
            <v>Other P/C</v>
          </cell>
          <cell r="D521">
            <v>0</v>
          </cell>
          <cell r="E521">
            <v>0</v>
          </cell>
          <cell r="F521">
            <v>0</v>
          </cell>
          <cell r="G521">
            <v>0</v>
          </cell>
          <cell r="H521">
            <v>0</v>
          </cell>
          <cell r="I521">
            <v>0</v>
          </cell>
          <cell r="J521">
            <v>1</v>
          </cell>
          <cell r="K521">
            <v>0.9</v>
          </cell>
          <cell r="L521">
            <v>0</v>
          </cell>
          <cell r="M521">
            <v>0.9</v>
          </cell>
          <cell r="N521">
            <v>0.9</v>
          </cell>
          <cell r="O521">
            <v>0</v>
          </cell>
          <cell r="P521">
            <v>0.33534540576794092</v>
          </cell>
          <cell r="Q521">
            <v>0</v>
          </cell>
          <cell r="R521">
            <v>0.33534540576794092</v>
          </cell>
          <cell r="S521">
            <v>0</v>
          </cell>
          <cell r="T521" t="str">
            <v xml:space="preserve"> </v>
          </cell>
          <cell r="AC521">
            <v>19</v>
          </cell>
          <cell r="AD521" t="str">
            <v>Other P/C</v>
          </cell>
          <cell r="AE521">
            <v>0</v>
          </cell>
          <cell r="AF521">
            <v>0</v>
          </cell>
          <cell r="AG521">
            <v>0</v>
          </cell>
          <cell r="AH521">
            <v>0</v>
          </cell>
          <cell r="AI521">
            <v>0</v>
          </cell>
          <cell r="AK521">
            <v>0</v>
          </cell>
          <cell r="AL521">
            <v>0</v>
          </cell>
          <cell r="AM521">
            <v>0</v>
          </cell>
          <cell r="AN521">
            <v>0</v>
          </cell>
          <cell r="AO521">
            <v>0</v>
          </cell>
          <cell r="AQ521">
            <v>0</v>
          </cell>
          <cell r="AR521">
            <v>0</v>
          </cell>
          <cell r="AS521">
            <v>0</v>
          </cell>
          <cell r="AT521">
            <v>0</v>
          </cell>
          <cell r="AU521">
            <v>0</v>
          </cell>
          <cell r="AY521">
            <v>19</v>
          </cell>
          <cell r="AZ521" t="str">
            <v>Other P/C</v>
          </cell>
          <cell r="BA521">
            <v>1</v>
          </cell>
          <cell r="BB521">
            <v>1</v>
          </cell>
          <cell r="BC521">
            <v>1</v>
          </cell>
          <cell r="BD521">
            <v>1</v>
          </cell>
          <cell r="BE521">
            <v>1</v>
          </cell>
          <cell r="BG521">
            <v>0.9</v>
          </cell>
          <cell r="BH521">
            <v>0.9</v>
          </cell>
          <cell r="BI521">
            <v>0.9</v>
          </cell>
          <cell r="BJ521">
            <v>0.9</v>
          </cell>
          <cell r="BK521">
            <v>0.9</v>
          </cell>
          <cell r="BM521">
            <v>0.33534540576794092</v>
          </cell>
          <cell r="BN521">
            <v>0.33534540576794092</v>
          </cell>
          <cell r="BO521">
            <v>0.33534540576794092</v>
          </cell>
          <cell r="BP521">
            <v>0.33534540576794092</v>
          </cell>
          <cell r="BQ521">
            <v>0.33534540576794092</v>
          </cell>
        </row>
        <row r="522">
          <cell r="B522">
            <v>20</v>
          </cell>
          <cell r="C522" t="str">
            <v>Sub-Total</v>
          </cell>
          <cell r="D522">
            <v>0</v>
          </cell>
          <cell r="E522">
            <v>0</v>
          </cell>
          <cell r="F522">
            <v>0</v>
          </cell>
          <cell r="G522">
            <v>0</v>
          </cell>
          <cell r="H522">
            <v>0</v>
          </cell>
          <cell r="I522">
            <v>0</v>
          </cell>
          <cell r="J522">
            <v>1</v>
          </cell>
          <cell r="K522">
            <v>1</v>
          </cell>
          <cell r="M522">
            <v>1</v>
          </cell>
          <cell r="N522">
            <v>1</v>
          </cell>
          <cell r="O522">
            <v>0</v>
          </cell>
          <cell r="P522">
            <v>1</v>
          </cell>
          <cell r="R522">
            <v>0</v>
          </cell>
          <cell r="S522">
            <v>0</v>
          </cell>
          <cell r="AC522">
            <v>20</v>
          </cell>
          <cell r="AD522" t="str">
            <v>Sub-Total</v>
          </cell>
          <cell r="AE522">
            <v>0</v>
          </cell>
          <cell r="AF522">
            <v>0</v>
          </cell>
          <cell r="AG522">
            <v>0</v>
          </cell>
          <cell r="AH522">
            <v>0</v>
          </cell>
          <cell r="AI522">
            <v>0</v>
          </cell>
          <cell r="AK522">
            <v>0</v>
          </cell>
          <cell r="AL522">
            <v>0</v>
          </cell>
          <cell r="AM522">
            <v>0</v>
          </cell>
          <cell r="AN522">
            <v>0</v>
          </cell>
          <cell r="AO522">
            <v>0</v>
          </cell>
          <cell r="AQ522">
            <v>0</v>
          </cell>
          <cell r="AR522">
            <v>0</v>
          </cell>
          <cell r="AS522">
            <v>0</v>
          </cell>
          <cell r="AT522">
            <v>0</v>
          </cell>
          <cell r="AU522">
            <v>0</v>
          </cell>
          <cell r="AY522">
            <v>20</v>
          </cell>
          <cell r="AZ522" t="str">
            <v>Sub-Total</v>
          </cell>
          <cell r="BA522">
            <v>1</v>
          </cell>
          <cell r="BB522">
            <v>1</v>
          </cell>
          <cell r="BC522">
            <v>1</v>
          </cell>
          <cell r="BD522">
            <v>1</v>
          </cell>
          <cell r="BE522">
            <v>1</v>
          </cell>
          <cell r="BG522">
            <v>1</v>
          </cell>
          <cell r="BH522">
            <v>1</v>
          </cell>
          <cell r="BI522">
            <v>1</v>
          </cell>
          <cell r="BJ522">
            <v>1</v>
          </cell>
          <cell r="BK522">
            <v>1</v>
          </cell>
          <cell r="BM522">
            <v>0</v>
          </cell>
          <cell r="BN522">
            <v>0</v>
          </cell>
          <cell r="BO522">
            <v>0</v>
          </cell>
          <cell r="BP522">
            <v>0</v>
          </cell>
          <cell r="BQ522">
            <v>0</v>
          </cell>
        </row>
        <row r="524">
          <cell r="B524">
            <v>21</v>
          </cell>
          <cell r="F524" t="str">
            <v>Percent of net pml added to reserves for stress:</v>
          </cell>
          <cell r="G524">
            <v>0.4</v>
          </cell>
          <cell r="AC524">
            <v>21</v>
          </cell>
          <cell r="AD524" t="str">
            <v>Percent of net pml added to reserves for stress:</v>
          </cell>
          <cell r="AK524">
            <v>0.4</v>
          </cell>
          <cell r="AL524">
            <v>0.4</v>
          </cell>
          <cell r="AM524">
            <v>0.4</v>
          </cell>
          <cell r="AN524">
            <v>0.4</v>
          </cell>
          <cell r="AO524">
            <v>0.4</v>
          </cell>
          <cell r="AY524">
            <v>21</v>
          </cell>
        </row>
        <row r="528">
          <cell r="D528" t="str">
            <v>(1)</v>
          </cell>
          <cell r="E528" t="str">
            <v>(2)</v>
          </cell>
          <cell r="F528" t="str">
            <v>(3)</v>
          </cell>
          <cell r="G528" t="str">
            <v>(4)</v>
          </cell>
          <cell r="H528" t="str">
            <v>(5)</v>
          </cell>
          <cell r="I528" t="str">
            <v>(6)</v>
          </cell>
          <cell r="J528" t="str">
            <v>(7)</v>
          </cell>
          <cell r="K528" t="str">
            <v>(8)</v>
          </cell>
          <cell r="L528" t="str">
            <v>(9)</v>
          </cell>
          <cell r="M528" t="str">
            <v>(10)</v>
          </cell>
          <cell r="N528" t="str">
            <v>(11)</v>
          </cell>
          <cell r="O528" t="str">
            <v>(12)</v>
          </cell>
          <cell r="P528" t="str">
            <v>(13)</v>
          </cell>
          <cell r="Q528" t="str">
            <v>(14)</v>
          </cell>
          <cell r="R528" t="str">
            <v>(15)</v>
          </cell>
          <cell r="S528" t="str">
            <v>(16)</v>
          </cell>
          <cell r="T528" t="str">
            <v>(17)</v>
          </cell>
        </row>
        <row r="530">
          <cell r="E530" t="str">
            <v>&lt;---------------------------- Carried Reserve ----------------------------&gt;</v>
          </cell>
          <cell r="L530" t="str">
            <v>Adjust-</v>
          </cell>
          <cell r="M530" t="str">
            <v>Final</v>
          </cell>
          <cell r="N530" t="str">
            <v>Total</v>
          </cell>
          <cell r="R530" t="str">
            <v>Final</v>
          </cell>
          <cell r="S530" t="str">
            <v>Adjusted</v>
          </cell>
          <cell r="AE530" t="str">
            <v>Carried Loss &amp; LAE Reserves</v>
          </cell>
          <cell r="AK530" t="str">
            <v>Adjusted Loss &amp; LAE Reserves</v>
          </cell>
          <cell r="AQ530" t="str">
            <v>Adjusted Required Capital</v>
          </cell>
          <cell r="BA530" t="str">
            <v>Selected Deficiency Factors</v>
          </cell>
          <cell r="BG530" t="str">
            <v>Selected Discount Factors</v>
          </cell>
          <cell r="BM530" t="str">
            <v>Selected Capital Factors</v>
          </cell>
        </row>
        <row r="531">
          <cell r="C531" t="str">
            <v>Health Business</v>
          </cell>
          <cell r="D531" t="str">
            <v>%</v>
          </cell>
          <cell r="E531" t="str">
            <v>Baseline</v>
          </cell>
          <cell r="F531" t="str">
            <v>Allocated Adjustment</v>
          </cell>
          <cell r="G531" t="str">
            <v>Stress Test Adjustment</v>
          </cell>
          <cell r="H531" t="str">
            <v>Manual Adjustment</v>
          </cell>
          <cell r="I531" t="str">
            <v>Total</v>
          </cell>
          <cell r="J531" t="str">
            <v>Deficiency Factor</v>
          </cell>
          <cell r="K531" t="str">
            <v>Base Discount Factor</v>
          </cell>
          <cell r="L531" t="str">
            <v>ment to Discount Factor</v>
          </cell>
          <cell r="M531" t="str">
            <v>Discount Factor (8)+(9)</v>
          </cell>
          <cell r="N531" t="str">
            <v>Adj. Factor  (7)*(10)</v>
          </cell>
          <cell r="O531" t="str">
            <v>Adjusted Reserves (6)*(11)</v>
          </cell>
          <cell r="P531" t="str">
            <v>Base Capital Factor</v>
          </cell>
          <cell r="Q531" t="str">
            <v>Adjust- ment</v>
          </cell>
          <cell r="R531" t="str">
            <v>Capital Factor (13)+(14)</v>
          </cell>
          <cell r="S531" t="str">
            <v>Required Capital    (12)*(15)</v>
          </cell>
          <cell r="T531" t="str">
            <v>Explanation of Adjustments</v>
          </cell>
          <cell r="AD531" t="str">
            <v>Health Business</v>
          </cell>
          <cell r="AE531">
            <v>39813</v>
          </cell>
          <cell r="AF531">
            <v>40178</v>
          </cell>
          <cell r="AG531">
            <v>40543</v>
          </cell>
          <cell r="AH531">
            <v>40908</v>
          </cell>
          <cell r="AI531">
            <v>41274</v>
          </cell>
          <cell r="AK531">
            <v>39813</v>
          </cell>
          <cell r="AL531">
            <v>40178</v>
          </cell>
          <cell r="AM531">
            <v>40543</v>
          </cell>
          <cell r="AN531">
            <v>40908</v>
          </cell>
          <cell r="AO531">
            <v>41274</v>
          </cell>
          <cell r="AQ531">
            <v>39813</v>
          </cell>
          <cell r="AR531">
            <v>40178</v>
          </cell>
          <cell r="AS531">
            <v>40543</v>
          </cell>
          <cell r="AT531">
            <v>40908</v>
          </cell>
          <cell r="AU531">
            <v>41274</v>
          </cell>
          <cell r="AZ531" t="str">
            <v>Health Business</v>
          </cell>
          <cell r="BA531">
            <v>39813</v>
          </cell>
          <cell r="BB531">
            <v>40178</v>
          </cell>
          <cell r="BC531">
            <v>40543</v>
          </cell>
          <cell r="BD531">
            <v>40908</v>
          </cell>
          <cell r="BE531">
            <v>41274</v>
          </cell>
          <cell r="BG531">
            <v>39813</v>
          </cell>
          <cell r="BH531">
            <v>40178</v>
          </cell>
          <cell r="BI531">
            <v>40543</v>
          </cell>
          <cell r="BJ531">
            <v>40908</v>
          </cell>
          <cell r="BK531">
            <v>41274</v>
          </cell>
          <cell r="BM531">
            <v>39813</v>
          </cell>
          <cell r="BN531">
            <v>40178</v>
          </cell>
          <cell r="BO531">
            <v>40543</v>
          </cell>
          <cell r="BP531">
            <v>40908</v>
          </cell>
          <cell r="BQ531">
            <v>41274</v>
          </cell>
        </row>
        <row r="532">
          <cell r="B532">
            <v>22</v>
          </cell>
          <cell r="C532" t="str">
            <v>Medical</v>
          </cell>
          <cell r="D532">
            <v>0</v>
          </cell>
          <cell r="E532">
            <v>0</v>
          </cell>
          <cell r="F532">
            <v>0</v>
          </cell>
          <cell r="G532">
            <v>0</v>
          </cell>
          <cell r="H532">
            <v>0</v>
          </cell>
          <cell r="I532">
            <v>0</v>
          </cell>
          <cell r="J532">
            <v>1</v>
          </cell>
          <cell r="K532">
            <v>0.95</v>
          </cell>
          <cell r="L532">
            <v>0</v>
          </cell>
          <cell r="M532">
            <v>0.95</v>
          </cell>
          <cell r="N532">
            <v>0.95</v>
          </cell>
          <cell r="O532">
            <v>0</v>
          </cell>
          <cell r="P532">
            <v>0.38229376257545261</v>
          </cell>
          <cell r="Q532">
            <v>0</v>
          </cell>
          <cell r="R532">
            <v>0.38229376257545261</v>
          </cell>
          <cell r="S532">
            <v>0</v>
          </cell>
          <cell r="T532" t="str">
            <v xml:space="preserve"> </v>
          </cell>
          <cell r="AC532">
            <v>22</v>
          </cell>
          <cell r="AD532" t="str">
            <v>Medical</v>
          </cell>
          <cell r="AE532">
            <v>0</v>
          </cell>
          <cell r="AF532">
            <v>0</v>
          </cell>
          <cell r="AG532">
            <v>0</v>
          </cell>
          <cell r="AH532">
            <v>0</v>
          </cell>
          <cell r="AI532">
            <v>0</v>
          </cell>
          <cell r="AK532">
            <v>0</v>
          </cell>
          <cell r="AL532">
            <v>0</v>
          </cell>
          <cell r="AM532">
            <v>0</v>
          </cell>
          <cell r="AN532">
            <v>0</v>
          </cell>
          <cell r="AO532">
            <v>0</v>
          </cell>
          <cell r="AQ532">
            <v>0</v>
          </cell>
          <cell r="AR532">
            <v>0</v>
          </cell>
          <cell r="AS532">
            <v>0</v>
          </cell>
          <cell r="AT532">
            <v>0</v>
          </cell>
          <cell r="AU532">
            <v>0</v>
          </cell>
          <cell r="AY532">
            <v>22</v>
          </cell>
          <cell r="AZ532" t="str">
            <v>Medical</v>
          </cell>
          <cell r="BA532">
            <v>1</v>
          </cell>
          <cell r="BB532">
            <v>1</v>
          </cell>
          <cell r="BC532">
            <v>1</v>
          </cell>
          <cell r="BD532">
            <v>1</v>
          </cell>
          <cell r="BE532">
            <v>1</v>
          </cell>
          <cell r="BG532">
            <v>0.95</v>
          </cell>
          <cell r="BH532">
            <v>0.95</v>
          </cell>
          <cell r="BI532">
            <v>0.95</v>
          </cell>
          <cell r="BJ532">
            <v>0.95</v>
          </cell>
          <cell r="BK532">
            <v>0.95</v>
          </cell>
          <cell r="BM532">
            <v>0.38229376257545261</v>
          </cell>
          <cell r="BN532">
            <v>0.38229376257545261</v>
          </cell>
          <cell r="BO532">
            <v>0.38229376257545261</v>
          </cell>
          <cell r="BP532">
            <v>0.38229376257545261</v>
          </cell>
          <cell r="BQ532">
            <v>0.38229376257545261</v>
          </cell>
        </row>
        <row r="533">
          <cell r="B533">
            <v>23</v>
          </cell>
          <cell r="C533" t="str">
            <v>Disability and Long Term Care</v>
          </cell>
          <cell r="D533">
            <v>0</v>
          </cell>
          <cell r="E533">
            <v>0</v>
          </cell>
          <cell r="F533">
            <v>0</v>
          </cell>
          <cell r="G533">
            <v>0</v>
          </cell>
          <cell r="H533">
            <v>0</v>
          </cell>
          <cell r="I533">
            <v>0</v>
          </cell>
          <cell r="J533">
            <v>1</v>
          </cell>
          <cell r="K533">
            <v>0.95</v>
          </cell>
          <cell r="L533">
            <v>0</v>
          </cell>
          <cell r="M533">
            <v>0.95</v>
          </cell>
          <cell r="N533">
            <v>0.95</v>
          </cell>
          <cell r="O533">
            <v>0</v>
          </cell>
          <cell r="P533">
            <v>0.38229376257545261</v>
          </cell>
          <cell r="Q533">
            <v>0</v>
          </cell>
          <cell r="R533">
            <v>0.38229376257545261</v>
          </cell>
          <cell r="S533">
            <v>0</v>
          </cell>
          <cell r="T533" t="str">
            <v xml:space="preserve"> </v>
          </cell>
          <cell r="AC533">
            <v>23</v>
          </cell>
          <cell r="AD533" t="str">
            <v>Disability and Long Term Care</v>
          </cell>
          <cell r="AE533">
            <v>0</v>
          </cell>
          <cell r="AF533">
            <v>0</v>
          </cell>
          <cell r="AG533">
            <v>0</v>
          </cell>
          <cell r="AH533">
            <v>0</v>
          </cell>
          <cell r="AI533">
            <v>0</v>
          </cell>
          <cell r="AK533">
            <v>0</v>
          </cell>
          <cell r="AL533">
            <v>0</v>
          </cell>
          <cell r="AM533">
            <v>0</v>
          </cell>
          <cell r="AN533">
            <v>0</v>
          </cell>
          <cell r="AO533">
            <v>0</v>
          </cell>
          <cell r="AQ533">
            <v>0</v>
          </cell>
          <cell r="AR533">
            <v>0</v>
          </cell>
          <cell r="AS533">
            <v>0</v>
          </cell>
          <cell r="AT533">
            <v>0</v>
          </cell>
          <cell r="AU533">
            <v>0</v>
          </cell>
          <cell r="AY533">
            <v>23</v>
          </cell>
          <cell r="AZ533" t="str">
            <v>Disability and Long Term Care</v>
          </cell>
          <cell r="BA533">
            <v>1</v>
          </cell>
          <cell r="BB533">
            <v>1</v>
          </cell>
          <cell r="BC533">
            <v>1</v>
          </cell>
          <cell r="BD533">
            <v>1</v>
          </cell>
          <cell r="BE533">
            <v>1</v>
          </cell>
          <cell r="BG533">
            <v>0.95</v>
          </cell>
          <cell r="BH533">
            <v>0.95</v>
          </cell>
          <cell r="BI533">
            <v>0.95</v>
          </cell>
          <cell r="BJ533">
            <v>0.95</v>
          </cell>
          <cell r="BK533">
            <v>0.95</v>
          </cell>
          <cell r="BM533">
            <v>0.38229376257545261</v>
          </cell>
          <cell r="BN533">
            <v>0.38229376257545261</v>
          </cell>
          <cell r="BO533">
            <v>0.38229376257545261</v>
          </cell>
          <cell r="BP533">
            <v>0.38229376257545261</v>
          </cell>
          <cell r="BQ533">
            <v>0.38229376257545261</v>
          </cell>
        </row>
        <row r="534">
          <cell r="B534">
            <v>24</v>
          </cell>
          <cell r="C534" t="str">
            <v>Critical Illness - Guaranteed</v>
          </cell>
          <cell r="D534">
            <v>0</v>
          </cell>
          <cell r="E534">
            <v>0</v>
          </cell>
          <cell r="F534">
            <v>0</v>
          </cell>
          <cell r="G534">
            <v>0</v>
          </cell>
          <cell r="H534">
            <v>0</v>
          </cell>
          <cell r="I534">
            <v>0</v>
          </cell>
          <cell r="J534">
            <v>1</v>
          </cell>
          <cell r="K534">
            <v>0.95</v>
          </cell>
          <cell r="L534">
            <v>0</v>
          </cell>
          <cell r="M534">
            <v>0.95</v>
          </cell>
          <cell r="N534">
            <v>0.95</v>
          </cell>
          <cell r="O534">
            <v>0</v>
          </cell>
          <cell r="P534">
            <v>0.38229376257545261</v>
          </cell>
          <cell r="Q534">
            <v>0</v>
          </cell>
          <cell r="R534">
            <v>0.38229376257545261</v>
          </cell>
          <cell r="S534">
            <v>0</v>
          </cell>
          <cell r="T534" t="str">
            <v xml:space="preserve"> </v>
          </cell>
          <cell r="AC534">
            <v>24</v>
          </cell>
          <cell r="AD534" t="str">
            <v>Critical Illness - Guaranteed</v>
          </cell>
          <cell r="AE534">
            <v>0</v>
          </cell>
          <cell r="AF534">
            <v>0</v>
          </cell>
          <cell r="AG534">
            <v>0</v>
          </cell>
          <cell r="AH534">
            <v>0</v>
          </cell>
          <cell r="AI534">
            <v>0</v>
          </cell>
          <cell r="AK534">
            <v>0</v>
          </cell>
          <cell r="AL534">
            <v>0</v>
          </cell>
          <cell r="AM534">
            <v>0</v>
          </cell>
          <cell r="AN534">
            <v>0</v>
          </cell>
          <cell r="AO534">
            <v>0</v>
          </cell>
          <cell r="AQ534">
            <v>0</v>
          </cell>
          <cell r="AR534">
            <v>0</v>
          </cell>
          <cell r="AS534">
            <v>0</v>
          </cell>
          <cell r="AT534">
            <v>0</v>
          </cell>
          <cell r="AU534">
            <v>0</v>
          </cell>
          <cell r="AY534">
            <v>24</v>
          </cell>
          <cell r="AZ534" t="str">
            <v>Critical Illness - Guaranteed</v>
          </cell>
          <cell r="BA534">
            <v>1</v>
          </cell>
          <cell r="BB534">
            <v>1</v>
          </cell>
          <cell r="BC534">
            <v>1</v>
          </cell>
          <cell r="BD534">
            <v>1</v>
          </cell>
          <cell r="BE534">
            <v>1</v>
          </cell>
          <cell r="BG534">
            <v>0.95</v>
          </cell>
          <cell r="BH534">
            <v>0.95</v>
          </cell>
          <cell r="BI534">
            <v>0.95</v>
          </cell>
          <cell r="BJ534">
            <v>0.95</v>
          </cell>
          <cell r="BK534">
            <v>0.95</v>
          </cell>
          <cell r="BM534">
            <v>0.38229376257545261</v>
          </cell>
          <cell r="BN534">
            <v>0.38229376257545261</v>
          </cell>
          <cell r="BO534">
            <v>0.38229376257545261</v>
          </cell>
          <cell r="BP534">
            <v>0.38229376257545261</v>
          </cell>
          <cell r="BQ534">
            <v>0.38229376257545261</v>
          </cell>
        </row>
        <row r="535">
          <cell r="B535">
            <v>25</v>
          </cell>
          <cell r="C535" t="str">
            <v>Critical Illness - NonGuaranteed</v>
          </cell>
          <cell r="D535">
            <v>0</v>
          </cell>
          <cell r="E535">
            <v>0</v>
          </cell>
          <cell r="F535">
            <v>0</v>
          </cell>
          <cell r="G535">
            <v>0</v>
          </cell>
          <cell r="H535">
            <v>0</v>
          </cell>
          <cell r="I535">
            <v>0</v>
          </cell>
          <cell r="J535">
            <v>1</v>
          </cell>
          <cell r="K535">
            <v>0.95</v>
          </cell>
          <cell r="L535">
            <v>0</v>
          </cell>
          <cell r="M535">
            <v>0.95</v>
          </cell>
          <cell r="N535">
            <v>0.95</v>
          </cell>
          <cell r="O535">
            <v>0</v>
          </cell>
          <cell r="P535">
            <v>0.38229376257545261</v>
          </cell>
          <cell r="Q535">
            <v>0</v>
          </cell>
          <cell r="R535">
            <v>0.38229376257545261</v>
          </cell>
          <cell r="S535">
            <v>0</v>
          </cell>
          <cell r="T535" t="str">
            <v xml:space="preserve"> </v>
          </cell>
          <cell r="AC535">
            <v>25</v>
          </cell>
          <cell r="AD535" t="str">
            <v>Critical Illness - NonGuaranteed</v>
          </cell>
          <cell r="AE535">
            <v>0</v>
          </cell>
          <cell r="AF535">
            <v>0</v>
          </cell>
          <cell r="AG535">
            <v>0</v>
          </cell>
          <cell r="AH535">
            <v>0</v>
          </cell>
          <cell r="AI535">
            <v>0</v>
          </cell>
          <cell r="AK535">
            <v>0</v>
          </cell>
          <cell r="AL535">
            <v>0</v>
          </cell>
          <cell r="AM535">
            <v>0</v>
          </cell>
          <cell r="AN535">
            <v>0</v>
          </cell>
          <cell r="AO535">
            <v>0</v>
          </cell>
          <cell r="AQ535">
            <v>0</v>
          </cell>
          <cell r="AR535">
            <v>0</v>
          </cell>
          <cell r="AS535">
            <v>0</v>
          </cell>
          <cell r="AT535">
            <v>0</v>
          </cell>
          <cell r="AU535">
            <v>0</v>
          </cell>
          <cell r="AY535">
            <v>25</v>
          </cell>
          <cell r="AZ535" t="str">
            <v>Critical Illness - NonGuaranteed</v>
          </cell>
          <cell r="BA535">
            <v>1</v>
          </cell>
          <cell r="BB535">
            <v>1</v>
          </cell>
          <cell r="BC535">
            <v>1</v>
          </cell>
          <cell r="BD535">
            <v>1</v>
          </cell>
          <cell r="BE535">
            <v>1</v>
          </cell>
          <cell r="BG535">
            <v>0.95</v>
          </cell>
          <cell r="BH535">
            <v>0.95</v>
          </cell>
          <cell r="BI535">
            <v>0.95</v>
          </cell>
          <cell r="BJ535">
            <v>0.95</v>
          </cell>
          <cell r="BK535">
            <v>0.95</v>
          </cell>
          <cell r="BM535">
            <v>0.38229376257545261</v>
          </cell>
          <cell r="BN535">
            <v>0.38229376257545261</v>
          </cell>
          <cell r="BO535">
            <v>0.38229376257545261</v>
          </cell>
          <cell r="BP535">
            <v>0.38229376257545261</v>
          </cell>
          <cell r="BQ535">
            <v>0.38229376257545261</v>
          </cell>
        </row>
        <row r="536">
          <cell r="B536">
            <v>26</v>
          </cell>
          <cell r="C536" t="str">
            <v>Health Reinsurance</v>
          </cell>
          <cell r="D536">
            <v>0</v>
          </cell>
          <cell r="E536">
            <v>0</v>
          </cell>
          <cell r="F536">
            <v>0</v>
          </cell>
          <cell r="G536">
            <v>0</v>
          </cell>
          <cell r="H536">
            <v>0</v>
          </cell>
          <cell r="I536">
            <v>0</v>
          </cell>
          <cell r="J536">
            <v>1</v>
          </cell>
          <cell r="K536">
            <v>0.79842999999999997</v>
          </cell>
          <cell r="L536">
            <v>0</v>
          </cell>
          <cell r="M536">
            <v>0.79842999999999997</v>
          </cell>
          <cell r="N536">
            <v>0.79842999999999997</v>
          </cell>
          <cell r="O536">
            <v>0</v>
          </cell>
          <cell r="P536">
            <v>0.54775111649935904</v>
          </cell>
          <cell r="Q536">
            <v>0</v>
          </cell>
          <cell r="R536">
            <v>0.54775111649935904</v>
          </cell>
          <cell r="S536">
            <v>0</v>
          </cell>
          <cell r="T536" t="str">
            <v xml:space="preserve"> </v>
          </cell>
          <cell r="AC536">
            <v>26</v>
          </cell>
          <cell r="AD536" t="str">
            <v>Health Reinsurance</v>
          </cell>
          <cell r="AE536">
            <v>0</v>
          </cell>
          <cell r="AF536">
            <v>0</v>
          </cell>
          <cell r="AG536">
            <v>0</v>
          </cell>
          <cell r="AH536">
            <v>0</v>
          </cell>
          <cell r="AI536">
            <v>0</v>
          </cell>
          <cell r="AK536">
            <v>0</v>
          </cell>
          <cell r="AL536">
            <v>0</v>
          </cell>
          <cell r="AM536">
            <v>0</v>
          </cell>
          <cell r="AN536">
            <v>0</v>
          </cell>
          <cell r="AO536">
            <v>0</v>
          </cell>
          <cell r="AQ536">
            <v>0</v>
          </cell>
          <cell r="AR536">
            <v>0</v>
          </cell>
          <cell r="AS536">
            <v>0</v>
          </cell>
          <cell r="AT536">
            <v>0</v>
          </cell>
          <cell r="AU536">
            <v>0</v>
          </cell>
          <cell r="AY536">
            <v>26</v>
          </cell>
          <cell r="AZ536" t="str">
            <v>Health Reinsurance</v>
          </cell>
          <cell r="BA536">
            <v>1</v>
          </cell>
          <cell r="BB536">
            <v>1</v>
          </cell>
          <cell r="BC536">
            <v>1</v>
          </cell>
          <cell r="BD536">
            <v>1</v>
          </cell>
          <cell r="BE536">
            <v>1</v>
          </cell>
          <cell r="BG536">
            <v>0.79842999999999997</v>
          </cell>
          <cell r="BH536">
            <v>0.79842999999999997</v>
          </cell>
          <cell r="BI536">
            <v>0.79842999999999997</v>
          </cell>
          <cell r="BJ536">
            <v>0.79842999999999997</v>
          </cell>
          <cell r="BK536">
            <v>0.79842999999999997</v>
          </cell>
          <cell r="BM536">
            <v>0.54775111649935904</v>
          </cell>
          <cell r="BN536">
            <v>0.54775111649935904</v>
          </cell>
          <cell r="BO536">
            <v>0.54775111649935904</v>
          </cell>
          <cell r="BP536">
            <v>0.54775111649935904</v>
          </cell>
          <cell r="BQ536">
            <v>0.54775111649935904</v>
          </cell>
        </row>
        <row r="537">
          <cell r="B537">
            <v>27</v>
          </cell>
          <cell r="C537" t="str">
            <v>Other Health</v>
          </cell>
          <cell r="D537">
            <v>0</v>
          </cell>
          <cell r="E537">
            <v>0</v>
          </cell>
          <cell r="F537">
            <v>0</v>
          </cell>
          <cell r="G537">
            <v>0</v>
          </cell>
          <cell r="H537">
            <v>0</v>
          </cell>
          <cell r="I537">
            <v>0</v>
          </cell>
          <cell r="J537">
            <v>1</v>
          </cell>
          <cell r="K537">
            <v>0.95</v>
          </cell>
          <cell r="L537">
            <v>0</v>
          </cell>
          <cell r="M537">
            <v>0.95</v>
          </cell>
          <cell r="N537">
            <v>0.95</v>
          </cell>
          <cell r="O537">
            <v>0</v>
          </cell>
          <cell r="P537">
            <v>0.38229376257545261</v>
          </cell>
          <cell r="Q537">
            <v>0</v>
          </cell>
          <cell r="R537">
            <v>0.38229376257545261</v>
          </cell>
          <cell r="S537">
            <v>0</v>
          </cell>
          <cell r="T537" t="str">
            <v xml:space="preserve"> </v>
          </cell>
          <cell r="AC537">
            <v>27</v>
          </cell>
          <cell r="AD537" t="str">
            <v>Other Health</v>
          </cell>
          <cell r="AE537">
            <v>0</v>
          </cell>
          <cell r="AF537">
            <v>0</v>
          </cell>
          <cell r="AG537">
            <v>0</v>
          </cell>
          <cell r="AH537">
            <v>0</v>
          </cell>
          <cell r="AI537">
            <v>0</v>
          </cell>
          <cell r="AK537">
            <v>0</v>
          </cell>
          <cell r="AL537">
            <v>0</v>
          </cell>
          <cell r="AM537">
            <v>0</v>
          </cell>
          <cell r="AN537">
            <v>0</v>
          </cell>
          <cell r="AO537">
            <v>0</v>
          </cell>
          <cell r="AQ537">
            <v>0</v>
          </cell>
          <cell r="AR537">
            <v>0</v>
          </cell>
          <cell r="AS537">
            <v>0</v>
          </cell>
          <cell r="AT537">
            <v>0</v>
          </cell>
          <cell r="AU537">
            <v>0</v>
          </cell>
          <cell r="AY537">
            <v>27</v>
          </cell>
          <cell r="AZ537" t="str">
            <v>Other Health</v>
          </cell>
          <cell r="BA537">
            <v>1</v>
          </cell>
          <cell r="BB537">
            <v>1</v>
          </cell>
          <cell r="BC537">
            <v>1</v>
          </cell>
          <cell r="BD537">
            <v>1</v>
          </cell>
          <cell r="BE537">
            <v>1</v>
          </cell>
          <cell r="BG537">
            <v>0.95</v>
          </cell>
          <cell r="BH537">
            <v>0.95</v>
          </cell>
          <cell r="BI537">
            <v>0.95</v>
          </cell>
          <cell r="BJ537">
            <v>0.95</v>
          </cell>
          <cell r="BK537">
            <v>0.95</v>
          </cell>
          <cell r="BM537">
            <v>0.38229376257545261</v>
          </cell>
          <cell r="BN537">
            <v>0.38229376257545261</v>
          </cell>
          <cell r="BO537">
            <v>0.38229376257545261</v>
          </cell>
          <cell r="BP537">
            <v>0.38229376257545261</v>
          </cell>
          <cell r="BQ537">
            <v>0.38229376257545261</v>
          </cell>
        </row>
        <row r="538">
          <cell r="B538">
            <v>28</v>
          </cell>
          <cell r="C538" t="str">
            <v>Other Health</v>
          </cell>
          <cell r="D538">
            <v>0</v>
          </cell>
          <cell r="E538">
            <v>0</v>
          </cell>
          <cell r="F538">
            <v>0</v>
          </cell>
          <cell r="G538">
            <v>0</v>
          </cell>
          <cell r="H538">
            <v>0</v>
          </cell>
          <cell r="I538">
            <v>0</v>
          </cell>
          <cell r="J538">
            <v>1</v>
          </cell>
          <cell r="K538">
            <v>0.95</v>
          </cell>
          <cell r="L538">
            <v>0</v>
          </cell>
          <cell r="M538">
            <v>0.95</v>
          </cell>
          <cell r="N538">
            <v>0.95</v>
          </cell>
          <cell r="O538">
            <v>0</v>
          </cell>
          <cell r="P538">
            <v>0.38229376257545261</v>
          </cell>
          <cell r="Q538">
            <v>0</v>
          </cell>
          <cell r="R538">
            <v>0.38229376257545261</v>
          </cell>
          <cell r="S538">
            <v>0</v>
          </cell>
          <cell r="T538" t="str">
            <v xml:space="preserve"> </v>
          </cell>
          <cell r="AC538">
            <v>28</v>
          </cell>
          <cell r="AD538" t="str">
            <v>Other Health</v>
          </cell>
          <cell r="AE538">
            <v>0</v>
          </cell>
          <cell r="AF538">
            <v>0</v>
          </cell>
          <cell r="AG538">
            <v>0</v>
          </cell>
          <cell r="AH538">
            <v>0</v>
          </cell>
          <cell r="AI538">
            <v>0</v>
          </cell>
          <cell r="AK538">
            <v>0</v>
          </cell>
          <cell r="AL538">
            <v>0</v>
          </cell>
          <cell r="AM538">
            <v>0</v>
          </cell>
          <cell r="AN538">
            <v>0</v>
          </cell>
          <cell r="AO538">
            <v>0</v>
          </cell>
          <cell r="AQ538">
            <v>0</v>
          </cell>
          <cell r="AR538">
            <v>0</v>
          </cell>
          <cell r="AS538">
            <v>0</v>
          </cell>
          <cell r="AT538">
            <v>0</v>
          </cell>
          <cell r="AU538">
            <v>0</v>
          </cell>
          <cell r="AY538">
            <v>28</v>
          </cell>
          <cell r="AZ538" t="str">
            <v>Other Health</v>
          </cell>
          <cell r="BA538">
            <v>1</v>
          </cell>
          <cell r="BB538">
            <v>1</v>
          </cell>
          <cell r="BC538">
            <v>1</v>
          </cell>
          <cell r="BD538">
            <v>1</v>
          </cell>
          <cell r="BE538">
            <v>1</v>
          </cell>
          <cell r="BG538">
            <v>0.95</v>
          </cell>
          <cell r="BH538">
            <v>0.95</v>
          </cell>
          <cell r="BI538">
            <v>0.95</v>
          </cell>
          <cell r="BJ538">
            <v>0.95</v>
          </cell>
          <cell r="BK538">
            <v>0.95</v>
          </cell>
          <cell r="BM538">
            <v>0.38229376257545261</v>
          </cell>
          <cell r="BN538">
            <v>0.38229376257545261</v>
          </cell>
          <cell r="BO538">
            <v>0.38229376257545261</v>
          </cell>
          <cell r="BP538">
            <v>0.38229376257545261</v>
          </cell>
          <cell r="BQ538">
            <v>0.38229376257545261</v>
          </cell>
        </row>
        <row r="539">
          <cell r="B539">
            <v>29</v>
          </cell>
          <cell r="C539" t="str">
            <v>Sub-Total</v>
          </cell>
          <cell r="D539">
            <v>0</v>
          </cell>
          <cell r="E539">
            <v>0</v>
          </cell>
          <cell r="F539">
            <v>0</v>
          </cell>
          <cell r="G539">
            <v>0</v>
          </cell>
          <cell r="H539">
            <v>0</v>
          </cell>
          <cell r="I539">
            <v>0</v>
          </cell>
          <cell r="J539">
            <v>1</v>
          </cell>
          <cell r="K539">
            <v>1</v>
          </cell>
          <cell r="M539">
            <v>1</v>
          </cell>
          <cell r="N539">
            <v>1</v>
          </cell>
          <cell r="O539">
            <v>0</v>
          </cell>
          <cell r="P539">
            <v>1</v>
          </cell>
          <cell r="R539">
            <v>0</v>
          </cell>
          <cell r="S539">
            <v>0</v>
          </cell>
          <cell r="AC539">
            <v>29</v>
          </cell>
          <cell r="AD539" t="str">
            <v>Sub-Total</v>
          </cell>
          <cell r="AE539">
            <v>0</v>
          </cell>
          <cell r="AF539">
            <v>0</v>
          </cell>
          <cell r="AG539">
            <v>0</v>
          </cell>
          <cell r="AH539">
            <v>0</v>
          </cell>
          <cell r="AI539">
            <v>0</v>
          </cell>
          <cell r="AK539">
            <v>0</v>
          </cell>
          <cell r="AL539">
            <v>0</v>
          </cell>
          <cell r="AM539">
            <v>0</v>
          </cell>
          <cell r="AN539">
            <v>0</v>
          </cell>
          <cell r="AO539">
            <v>0</v>
          </cell>
          <cell r="AQ539">
            <v>0</v>
          </cell>
          <cell r="AR539">
            <v>0</v>
          </cell>
          <cell r="AS539">
            <v>0</v>
          </cell>
          <cell r="AT539">
            <v>0</v>
          </cell>
          <cell r="AU539">
            <v>0</v>
          </cell>
          <cell r="AY539">
            <v>29</v>
          </cell>
          <cell r="AZ539" t="str">
            <v>Sub-Total</v>
          </cell>
          <cell r="BA539">
            <v>1</v>
          </cell>
          <cell r="BB539">
            <v>1</v>
          </cell>
          <cell r="BC539">
            <v>1</v>
          </cell>
          <cell r="BD539">
            <v>1</v>
          </cell>
          <cell r="BE539">
            <v>1</v>
          </cell>
          <cell r="BG539">
            <v>1</v>
          </cell>
          <cell r="BH539">
            <v>1</v>
          </cell>
          <cell r="BI539">
            <v>1</v>
          </cell>
          <cell r="BJ539">
            <v>1</v>
          </cell>
          <cell r="BK539">
            <v>1</v>
          </cell>
          <cell r="BM539">
            <v>0</v>
          </cell>
          <cell r="BN539">
            <v>0</v>
          </cell>
          <cell r="BO539">
            <v>0</v>
          </cell>
          <cell r="BP539">
            <v>0</v>
          </cell>
          <cell r="BQ539">
            <v>0</v>
          </cell>
        </row>
        <row r="544">
          <cell r="B544">
            <v>30</v>
          </cell>
          <cell r="C544" t="str">
            <v>Totals</v>
          </cell>
          <cell r="D544">
            <v>0</v>
          </cell>
          <cell r="E544">
            <v>0</v>
          </cell>
          <cell r="F544">
            <v>0</v>
          </cell>
          <cell r="G544">
            <v>0</v>
          </cell>
          <cell r="H544">
            <v>0</v>
          </cell>
          <cell r="I544">
            <v>0</v>
          </cell>
          <cell r="J544">
            <v>0</v>
          </cell>
          <cell r="K544">
            <v>1</v>
          </cell>
          <cell r="M544">
            <v>1</v>
          </cell>
          <cell r="N544">
            <v>1</v>
          </cell>
          <cell r="O544">
            <v>0</v>
          </cell>
          <cell r="P544">
            <v>0</v>
          </cell>
          <cell r="R544">
            <v>0</v>
          </cell>
          <cell r="S544">
            <v>0</v>
          </cell>
          <cell r="AC544">
            <v>30</v>
          </cell>
          <cell r="AD544" t="str">
            <v>Totals</v>
          </cell>
          <cell r="AE544">
            <v>0</v>
          </cell>
          <cell r="AF544">
            <v>0</v>
          </cell>
          <cell r="AG544">
            <v>0</v>
          </cell>
          <cell r="AH544">
            <v>0</v>
          </cell>
          <cell r="AI544">
            <v>0</v>
          </cell>
          <cell r="AK544">
            <v>0</v>
          </cell>
          <cell r="AL544">
            <v>0</v>
          </cell>
          <cell r="AM544">
            <v>0</v>
          </cell>
          <cell r="AN544">
            <v>0</v>
          </cell>
          <cell r="AO544">
            <v>0</v>
          </cell>
          <cell r="AQ544">
            <v>0</v>
          </cell>
          <cell r="AR544">
            <v>0</v>
          </cell>
          <cell r="AS544">
            <v>0</v>
          </cell>
          <cell r="AT544">
            <v>0</v>
          </cell>
          <cell r="AU544">
            <v>0</v>
          </cell>
          <cell r="AY544">
            <v>30</v>
          </cell>
          <cell r="AZ544" t="str">
            <v>Totals</v>
          </cell>
          <cell r="BA544">
            <v>0</v>
          </cell>
          <cell r="BB544">
            <v>0</v>
          </cell>
          <cell r="BC544">
            <v>0</v>
          </cell>
          <cell r="BD544">
            <v>0</v>
          </cell>
          <cell r="BE544">
            <v>0</v>
          </cell>
          <cell r="BG544">
            <v>1</v>
          </cell>
          <cell r="BH544">
            <v>1</v>
          </cell>
          <cell r="BI544">
            <v>1</v>
          </cell>
          <cell r="BJ544">
            <v>1</v>
          </cell>
          <cell r="BK544">
            <v>1</v>
          </cell>
          <cell r="BM544">
            <v>0</v>
          </cell>
          <cell r="BN544">
            <v>0</v>
          </cell>
          <cell r="BO544">
            <v>0</v>
          </cell>
          <cell r="BP544">
            <v>0</v>
          </cell>
          <cell r="BQ544">
            <v>0</v>
          </cell>
        </row>
        <row r="546">
          <cell r="B546">
            <v>31</v>
          </cell>
          <cell r="O546" t="str">
            <v xml:space="preserve">Growth Factor </v>
          </cell>
          <cell r="S546">
            <v>1.5</v>
          </cell>
          <cell r="T546" t="str">
            <v xml:space="preserve"> </v>
          </cell>
          <cell r="AC546">
            <v>31</v>
          </cell>
          <cell r="AM546" t="str">
            <v>Growth Factor</v>
          </cell>
          <cell r="AQ546">
            <v>1.5</v>
          </cell>
          <cell r="AR546">
            <v>1.5</v>
          </cell>
          <cell r="AS546">
            <v>1.5</v>
          </cell>
          <cell r="AT546">
            <v>1.5</v>
          </cell>
          <cell r="AU546">
            <v>1.5</v>
          </cell>
        </row>
        <row r="547">
          <cell r="B547">
            <v>32</v>
          </cell>
          <cell r="O547" t="str">
            <v>By Line Diversification Factor</v>
          </cell>
          <cell r="S547">
            <v>1</v>
          </cell>
          <cell r="AC547">
            <v>32</v>
          </cell>
          <cell r="AM547" t="str">
            <v>By Line Diversification Factor</v>
          </cell>
          <cell r="AQ547">
            <v>1</v>
          </cell>
          <cell r="AR547">
            <v>1</v>
          </cell>
          <cell r="AS547">
            <v>1</v>
          </cell>
          <cell r="AT547">
            <v>1</v>
          </cell>
          <cell r="AU547">
            <v>1</v>
          </cell>
        </row>
        <row r="548">
          <cell r="O548" t="str">
            <v>By Country Diversification Factor</v>
          </cell>
          <cell r="S548">
            <v>1</v>
          </cell>
          <cell r="AM548" t="str">
            <v>By Country Diversification Factor</v>
          </cell>
          <cell r="AQ548">
            <v>1</v>
          </cell>
          <cell r="AR548">
            <v>1</v>
          </cell>
          <cell r="AS548">
            <v>1</v>
          </cell>
          <cell r="AT548">
            <v>1</v>
          </cell>
          <cell r="AU548">
            <v>1</v>
          </cell>
        </row>
        <row r="549">
          <cell r="B549">
            <v>33</v>
          </cell>
          <cell r="C549" t="str">
            <v>Net Unearned Prem Reserve P/C only</v>
          </cell>
          <cell r="E549">
            <v>0</v>
          </cell>
          <cell r="O549" t="str">
            <v>Adjusted Non-Life Reserve Required Capital</v>
          </cell>
          <cell r="S549">
            <v>0</v>
          </cell>
          <cell r="AC549">
            <v>33</v>
          </cell>
          <cell r="AD549" t="str">
            <v>Net Unearned Prem Reserve P/C only</v>
          </cell>
          <cell r="AE549">
            <v>0</v>
          </cell>
          <cell r="AF549">
            <v>0</v>
          </cell>
          <cell r="AG549">
            <v>0</v>
          </cell>
          <cell r="AH549">
            <v>0</v>
          </cell>
          <cell r="AI549">
            <v>0</v>
          </cell>
          <cell r="AM549" t="str">
            <v>Adjusted Non-Life Reserve Required Capital</v>
          </cell>
          <cell r="AQ549">
            <v>0</v>
          </cell>
          <cell r="AR549">
            <v>0</v>
          </cell>
          <cell r="AS549">
            <v>0</v>
          </cell>
          <cell r="AT549">
            <v>0</v>
          </cell>
          <cell r="AU549">
            <v>0</v>
          </cell>
        </row>
        <row r="550">
          <cell r="B550">
            <v>34</v>
          </cell>
          <cell r="O550" t="str">
            <v>Analyst's Adjustment ( Non-Life Business)</v>
          </cell>
          <cell r="S550">
            <v>0</v>
          </cell>
          <cell r="T550" t="str">
            <v xml:space="preserve"> </v>
          </cell>
          <cell r="AC550">
            <v>34</v>
          </cell>
          <cell r="AM550" t="str">
            <v>Analyst's Adjustment ( Non-Life Business)</v>
          </cell>
          <cell r="AQ550">
            <v>0</v>
          </cell>
          <cell r="AR550">
            <v>0</v>
          </cell>
          <cell r="AS550">
            <v>0</v>
          </cell>
          <cell r="AT550">
            <v>0</v>
          </cell>
          <cell r="AU550">
            <v>0</v>
          </cell>
        </row>
        <row r="551">
          <cell r="B551">
            <v>35</v>
          </cell>
          <cell r="O551" t="str">
            <v>Net Required Capital for Non-Life Reserve Risk (B5)</v>
          </cell>
          <cell r="S551">
            <v>0</v>
          </cell>
          <cell r="AC551">
            <v>35</v>
          </cell>
          <cell r="AM551" t="str">
            <v>Net Required Capital for Non-Life Reserve Risk (B5)</v>
          </cell>
          <cell r="AQ551">
            <v>0</v>
          </cell>
          <cell r="AR551">
            <v>0</v>
          </cell>
          <cell r="AS551">
            <v>0</v>
          </cell>
          <cell r="AT551">
            <v>0</v>
          </cell>
          <cell r="AU551">
            <v>0</v>
          </cell>
        </row>
        <row r="552">
          <cell r="G552" t="str">
            <v>Note: Mortality and Longevity Risk captured on Life Reserves page.</v>
          </cell>
          <cell r="AE552" t="str">
            <v>Note: Mortality and Longevity Risk captured on Life Reserves page.</v>
          </cell>
          <cell r="BA552" t="str">
            <v>Note: Mortality and Longevity Risk captured on Life Reserves page.</v>
          </cell>
        </row>
        <row r="556">
          <cell r="C556" t="str">
            <v>Company Name:</v>
          </cell>
          <cell r="D556" t="str">
            <v>XYZ Sample</v>
          </cell>
          <cell r="K556" t="str">
            <v>Currency:</v>
          </cell>
          <cell r="L556" t="str">
            <v>US Dollars</v>
          </cell>
          <cell r="T556" t="str">
            <v>Page 13</v>
          </cell>
        </row>
        <row r="557">
          <cell r="C557" t="str">
            <v>AMB Number:</v>
          </cell>
          <cell r="D557" t="str">
            <v>99999</v>
          </cell>
          <cell r="K557" t="str">
            <v>Denomination:</v>
          </cell>
          <cell r="L557" t="str">
            <v>(000)s</v>
          </cell>
        </row>
        <row r="558">
          <cell r="C558" t="str">
            <v>Analyst:</v>
          </cell>
          <cell r="D558" t="str">
            <v xml:space="preserve"> </v>
          </cell>
        </row>
        <row r="559">
          <cell r="C559" t="str">
            <v>volatility = average</v>
          </cell>
          <cell r="K559" t="str">
            <v>NET LOSS AND LAE RESERVE RISK</v>
          </cell>
        </row>
        <row r="560">
          <cell r="C560" t="str">
            <v>analysis type = standard</v>
          </cell>
          <cell r="E560">
            <v>40178</v>
          </cell>
        </row>
        <row r="563">
          <cell r="D563" t="str">
            <v>(1)</v>
          </cell>
          <cell r="E563" t="str">
            <v>(2)</v>
          </cell>
          <cell r="F563" t="str">
            <v>(3)</v>
          </cell>
          <cell r="G563" t="str">
            <v>(4)</v>
          </cell>
          <cell r="H563" t="str">
            <v>(5)</v>
          </cell>
          <cell r="I563" t="str">
            <v>(6)</v>
          </cell>
          <cell r="J563" t="str">
            <v>(7)</v>
          </cell>
          <cell r="K563" t="str">
            <v>(8)</v>
          </cell>
          <cell r="L563" t="str">
            <v>(9)</v>
          </cell>
          <cell r="M563" t="str">
            <v>(10)</v>
          </cell>
          <cell r="N563" t="str">
            <v>(11)</v>
          </cell>
          <cell r="O563" t="str">
            <v>(12)</v>
          </cell>
          <cell r="P563" t="str">
            <v>(13)</v>
          </cell>
          <cell r="Q563" t="str">
            <v>(14)</v>
          </cell>
          <cell r="R563" t="str">
            <v>(15)</v>
          </cell>
          <cell r="S563" t="str">
            <v>(16)</v>
          </cell>
          <cell r="T563" t="str">
            <v>(17)</v>
          </cell>
        </row>
        <row r="565">
          <cell r="E565" t="str">
            <v>&lt;---------------------------- Carried Reserve ----------------------------&gt;</v>
          </cell>
          <cell r="L565" t="str">
            <v>Adjust-</v>
          </cell>
          <cell r="M565" t="str">
            <v>Final</v>
          </cell>
          <cell r="N565" t="str">
            <v>Total</v>
          </cell>
          <cell r="R565" t="str">
            <v>Final</v>
          </cell>
          <cell r="S565" t="str">
            <v>Adjusted</v>
          </cell>
        </row>
        <row r="566">
          <cell r="C566" t="str">
            <v>Property / Casualty Business</v>
          </cell>
          <cell r="D566" t="str">
            <v>%</v>
          </cell>
          <cell r="E566" t="str">
            <v>Baseline</v>
          </cell>
          <cell r="F566" t="str">
            <v>Allocated Adjustment</v>
          </cell>
          <cell r="G566" t="str">
            <v>Stress Test Adjustment</v>
          </cell>
          <cell r="H566" t="str">
            <v>Manual Adjustment</v>
          </cell>
          <cell r="I566" t="str">
            <v>Total</v>
          </cell>
          <cell r="J566" t="str">
            <v>Deficiency Factor</v>
          </cell>
          <cell r="K566" t="str">
            <v>Base Discount Factor</v>
          </cell>
          <cell r="L566" t="str">
            <v>ment to Discount Factor</v>
          </cell>
          <cell r="M566" t="str">
            <v>Discount Factor (8)+(9)</v>
          </cell>
          <cell r="N566" t="str">
            <v>Adj. Factor  (7)*(10)</v>
          </cell>
          <cell r="O566" t="str">
            <v>Adjusted Reserves (6)*(11)</v>
          </cell>
          <cell r="P566" t="str">
            <v>Base Capital Factor</v>
          </cell>
          <cell r="Q566" t="str">
            <v>Adjust- ment</v>
          </cell>
          <cell r="R566" t="str">
            <v>Capital Factor (13)+(14)</v>
          </cell>
          <cell r="S566" t="str">
            <v>Required Capital    (12)*(15)</v>
          </cell>
          <cell r="T566" t="str">
            <v>Explanation of Adjustments</v>
          </cell>
        </row>
        <row r="567">
          <cell r="B567">
            <v>1</v>
          </cell>
          <cell r="C567" t="str">
            <v>Personal Property</v>
          </cell>
          <cell r="D567">
            <v>0</v>
          </cell>
          <cell r="E567">
            <v>0</v>
          </cell>
          <cell r="F567">
            <v>0</v>
          </cell>
          <cell r="G567">
            <v>0</v>
          </cell>
          <cell r="H567">
            <v>0</v>
          </cell>
          <cell r="I567">
            <v>0</v>
          </cell>
          <cell r="J567">
            <v>1</v>
          </cell>
          <cell r="K567">
            <v>0.93520000000000003</v>
          </cell>
          <cell r="L567">
            <v>0</v>
          </cell>
          <cell r="M567">
            <v>0.93520000000000003</v>
          </cell>
          <cell r="N567">
            <v>0.93520000000000003</v>
          </cell>
          <cell r="O567">
            <v>0</v>
          </cell>
          <cell r="P567">
            <v>0.3739911588490048</v>
          </cell>
          <cell r="Q567">
            <v>0</v>
          </cell>
          <cell r="R567">
            <v>0.3739911588490048</v>
          </cell>
          <cell r="S567">
            <v>0</v>
          </cell>
          <cell r="T567" t="str">
            <v xml:space="preserve"> </v>
          </cell>
        </row>
        <row r="568">
          <cell r="B568">
            <v>2</v>
          </cell>
          <cell r="C568" t="str">
            <v>Personal Motor</v>
          </cell>
          <cell r="D568">
            <v>0</v>
          </cell>
          <cell r="E568">
            <v>0</v>
          </cell>
          <cell r="F568">
            <v>0</v>
          </cell>
          <cell r="G568">
            <v>0</v>
          </cell>
          <cell r="H568">
            <v>0</v>
          </cell>
          <cell r="I568">
            <v>0</v>
          </cell>
          <cell r="J568">
            <v>1</v>
          </cell>
          <cell r="K568">
            <v>0.92535999999999996</v>
          </cell>
          <cell r="L568">
            <v>0</v>
          </cell>
          <cell r="M568">
            <v>0.92535999999999996</v>
          </cell>
          <cell r="N568">
            <v>0.92535999999999996</v>
          </cell>
          <cell r="O568">
            <v>0</v>
          </cell>
          <cell r="P568">
            <v>0.38252327654137752</v>
          </cell>
          <cell r="Q568">
            <v>0</v>
          </cell>
          <cell r="R568">
            <v>0.38252327654137752</v>
          </cell>
          <cell r="S568">
            <v>0</v>
          </cell>
          <cell r="T568" t="str">
            <v xml:space="preserve"> </v>
          </cell>
        </row>
        <row r="569">
          <cell r="B569">
            <v>3</v>
          </cell>
          <cell r="C569" t="str">
            <v>Commercial Motor</v>
          </cell>
          <cell r="D569">
            <v>0</v>
          </cell>
          <cell r="E569">
            <v>0</v>
          </cell>
          <cell r="F569">
            <v>0</v>
          </cell>
          <cell r="G569">
            <v>0</v>
          </cell>
          <cell r="H569">
            <v>0</v>
          </cell>
          <cell r="I569">
            <v>0</v>
          </cell>
          <cell r="J569">
            <v>1</v>
          </cell>
          <cell r="K569">
            <v>0.91293999999999997</v>
          </cell>
          <cell r="L569">
            <v>0</v>
          </cell>
          <cell r="M569">
            <v>0.91293999999999997</v>
          </cell>
          <cell r="N569">
            <v>0.91293999999999997</v>
          </cell>
          <cell r="O569">
            <v>0</v>
          </cell>
          <cell r="P569">
            <v>0.38693700665531644</v>
          </cell>
          <cell r="Q569">
            <v>0</v>
          </cell>
          <cell r="R569">
            <v>0.38693700665531644</v>
          </cell>
          <cell r="S569">
            <v>0</v>
          </cell>
          <cell r="T569" t="str">
            <v xml:space="preserve"> </v>
          </cell>
        </row>
        <row r="570">
          <cell r="B570">
            <v>4</v>
          </cell>
          <cell r="C570" t="str">
            <v>Occupational Accident</v>
          </cell>
          <cell r="D570">
            <v>0</v>
          </cell>
          <cell r="E570">
            <v>0</v>
          </cell>
          <cell r="F570">
            <v>0</v>
          </cell>
          <cell r="G570">
            <v>0</v>
          </cell>
          <cell r="H570">
            <v>0</v>
          </cell>
          <cell r="I570">
            <v>0</v>
          </cell>
          <cell r="J570">
            <v>1</v>
          </cell>
          <cell r="K570">
            <v>0.78388999999999998</v>
          </cell>
          <cell r="L570">
            <v>0</v>
          </cell>
          <cell r="M570">
            <v>0.78388999999999998</v>
          </cell>
          <cell r="N570">
            <v>0.78388999999999998</v>
          </cell>
          <cell r="O570">
            <v>0</v>
          </cell>
          <cell r="P570">
            <v>0.38059377703801622</v>
          </cell>
          <cell r="Q570">
            <v>0</v>
          </cell>
          <cell r="R570">
            <v>0.38059377703801622</v>
          </cell>
          <cell r="S570">
            <v>0</v>
          </cell>
          <cell r="T570" t="str">
            <v xml:space="preserve"> </v>
          </cell>
        </row>
        <row r="571">
          <cell r="B571">
            <v>5</v>
          </cell>
          <cell r="C571" t="str">
            <v>Comm'l Multi Peril</v>
          </cell>
          <cell r="D571">
            <v>0</v>
          </cell>
          <cell r="E571">
            <v>0</v>
          </cell>
          <cell r="F571">
            <v>0</v>
          </cell>
          <cell r="G571">
            <v>0</v>
          </cell>
          <cell r="H571">
            <v>0</v>
          </cell>
          <cell r="I571">
            <v>0</v>
          </cell>
          <cell r="J571">
            <v>1</v>
          </cell>
          <cell r="K571">
            <v>0.86258999999999997</v>
          </cell>
          <cell r="L571">
            <v>0</v>
          </cell>
          <cell r="M571">
            <v>0.86258999999999997</v>
          </cell>
          <cell r="N571">
            <v>0.86258999999999997</v>
          </cell>
          <cell r="O571">
            <v>0</v>
          </cell>
          <cell r="P571">
            <v>0.40730211226875418</v>
          </cell>
          <cell r="Q571">
            <v>0</v>
          </cell>
          <cell r="R571">
            <v>0.40730211226875418</v>
          </cell>
          <cell r="S571">
            <v>0</v>
          </cell>
          <cell r="T571" t="str">
            <v xml:space="preserve"> </v>
          </cell>
        </row>
        <row r="572">
          <cell r="B572">
            <v>6</v>
          </cell>
          <cell r="C572" t="str">
            <v>Med Mal (Occ)</v>
          </cell>
          <cell r="D572">
            <v>0</v>
          </cell>
          <cell r="E572">
            <v>0</v>
          </cell>
          <cell r="F572">
            <v>0</v>
          </cell>
          <cell r="G572">
            <v>0</v>
          </cell>
          <cell r="H572">
            <v>0</v>
          </cell>
          <cell r="I572">
            <v>0</v>
          </cell>
          <cell r="J572">
            <v>1</v>
          </cell>
          <cell r="K572">
            <v>0.87587000000000004</v>
          </cell>
          <cell r="L572">
            <v>0</v>
          </cell>
          <cell r="M572">
            <v>0.87587000000000004</v>
          </cell>
          <cell r="N572">
            <v>0.87587000000000004</v>
          </cell>
          <cell r="O572">
            <v>0</v>
          </cell>
          <cell r="P572">
            <v>0.50051553099692692</v>
          </cell>
          <cell r="Q572">
            <v>0</v>
          </cell>
          <cell r="R572">
            <v>0.50051553099692692</v>
          </cell>
          <cell r="S572">
            <v>0</v>
          </cell>
          <cell r="T572" t="str">
            <v xml:space="preserve"> </v>
          </cell>
        </row>
        <row r="573">
          <cell r="B573">
            <v>7</v>
          </cell>
          <cell r="C573" t="str">
            <v>Med Mal (C/M)</v>
          </cell>
          <cell r="D573">
            <v>0</v>
          </cell>
          <cell r="E573">
            <v>0</v>
          </cell>
          <cell r="F573">
            <v>0</v>
          </cell>
          <cell r="G573">
            <v>0</v>
          </cell>
          <cell r="H573">
            <v>0</v>
          </cell>
          <cell r="I573">
            <v>0</v>
          </cell>
          <cell r="J573">
            <v>1</v>
          </cell>
          <cell r="K573">
            <v>0.89036999999999999</v>
          </cell>
          <cell r="L573">
            <v>0</v>
          </cell>
          <cell r="M573">
            <v>0.89036999999999999</v>
          </cell>
          <cell r="N573">
            <v>0.89036999999999999</v>
          </cell>
          <cell r="O573">
            <v>0</v>
          </cell>
          <cell r="P573">
            <v>0.4393171254601847</v>
          </cell>
          <cell r="Q573">
            <v>0</v>
          </cell>
          <cell r="R573">
            <v>0.4393171254601847</v>
          </cell>
          <cell r="S573">
            <v>0</v>
          </cell>
          <cell r="T573" t="str">
            <v xml:space="preserve"> </v>
          </cell>
        </row>
        <row r="574">
          <cell r="B574">
            <v>8</v>
          </cell>
          <cell r="C574" t="str">
            <v>Special Liab (Ocean, Air, B&amp;M)</v>
          </cell>
          <cell r="D574">
            <v>0</v>
          </cell>
          <cell r="E574">
            <v>0</v>
          </cell>
          <cell r="F574">
            <v>0</v>
          </cell>
          <cell r="G574">
            <v>0</v>
          </cell>
          <cell r="H574">
            <v>0</v>
          </cell>
          <cell r="I574">
            <v>0</v>
          </cell>
          <cell r="J574">
            <v>1</v>
          </cell>
          <cell r="K574">
            <v>0.89819000000000004</v>
          </cell>
          <cell r="L574">
            <v>0</v>
          </cell>
          <cell r="M574">
            <v>0.89819000000000004</v>
          </cell>
          <cell r="N574">
            <v>0.89819000000000004</v>
          </cell>
          <cell r="O574">
            <v>0</v>
          </cell>
          <cell r="P574">
            <v>0.45522000782978411</v>
          </cell>
          <cell r="Q574">
            <v>0</v>
          </cell>
          <cell r="R574">
            <v>0.45522000782978411</v>
          </cell>
          <cell r="S574">
            <v>0</v>
          </cell>
          <cell r="T574" t="str">
            <v xml:space="preserve"> </v>
          </cell>
        </row>
        <row r="575">
          <cell r="B575">
            <v>9</v>
          </cell>
          <cell r="C575" t="str">
            <v>Other Liab (Occ)</v>
          </cell>
          <cell r="D575">
            <v>0</v>
          </cell>
          <cell r="E575">
            <v>0</v>
          </cell>
          <cell r="F575">
            <v>0</v>
          </cell>
          <cell r="G575">
            <v>0</v>
          </cell>
          <cell r="H575">
            <v>0</v>
          </cell>
          <cell r="I575">
            <v>0</v>
          </cell>
          <cell r="J575">
            <v>1</v>
          </cell>
          <cell r="K575">
            <v>0.80081999999999998</v>
          </cell>
          <cell r="L575">
            <v>0</v>
          </cell>
          <cell r="M575">
            <v>0.80081999999999998</v>
          </cell>
          <cell r="N575">
            <v>0.80081999999999998</v>
          </cell>
          <cell r="O575">
            <v>0</v>
          </cell>
          <cell r="P575">
            <v>0.46865041178749506</v>
          </cell>
          <cell r="Q575">
            <v>0</v>
          </cell>
          <cell r="R575">
            <v>0.46865041178749506</v>
          </cell>
          <cell r="S575">
            <v>0</v>
          </cell>
          <cell r="T575" t="str">
            <v xml:space="preserve"> </v>
          </cell>
        </row>
        <row r="576">
          <cell r="B576">
            <v>10</v>
          </cell>
          <cell r="C576" t="str">
            <v>Other Liab (C/M)</v>
          </cell>
          <cell r="D576">
            <v>0</v>
          </cell>
          <cell r="E576">
            <v>0</v>
          </cell>
          <cell r="F576">
            <v>0</v>
          </cell>
          <cell r="G576">
            <v>0</v>
          </cell>
          <cell r="H576">
            <v>0</v>
          </cell>
          <cell r="I576">
            <v>0</v>
          </cell>
          <cell r="J576">
            <v>1</v>
          </cell>
          <cell r="K576">
            <v>0.86785000000000001</v>
          </cell>
          <cell r="L576">
            <v>0</v>
          </cell>
          <cell r="M576">
            <v>0.86785000000000001</v>
          </cell>
          <cell r="N576">
            <v>0.86785000000000001</v>
          </cell>
          <cell r="O576">
            <v>0</v>
          </cell>
          <cell r="P576">
            <v>0.42749414333023639</v>
          </cell>
          <cell r="Q576">
            <v>0</v>
          </cell>
          <cell r="R576">
            <v>0.42749414333023639</v>
          </cell>
          <cell r="S576">
            <v>0</v>
          </cell>
          <cell r="T576" t="str">
            <v xml:space="preserve"> </v>
          </cell>
        </row>
        <row r="577">
          <cell r="B577">
            <v>11</v>
          </cell>
          <cell r="C577" t="str">
            <v>Prod Liab (Occ)</v>
          </cell>
          <cell r="D577">
            <v>0</v>
          </cell>
          <cell r="E577">
            <v>0</v>
          </cell>
          <cell r="F577">
            <v>0</v>
          </cell>
          <cell r="G577">
            <v>0</v>
          </cell>
          <cell r="H577">
            <v>0</v>
          </cell>
          <cell r="I577">
            <v>0</v>
          </cell>
          <cell r="J577">
            <v>1</v>
          </cell>
          <cell r="K577">
            <v>0.83508000000000004</v>
          </cell>
          <cell r="L577">
            <v>0</v>
          </cell>
          <cell r="M577">
            <v>0.83508000000000004</v>
          </cell>
          <cell r="N577">
            <v>0.83508000000000004</v>
          </cell>
          <cell r="O577">
            <v>0</v>
          </cell>
          <cell r="P577">
            <v>0.49477191014942112</v>
          </cell>
          <cell r="Q577">
            <v>0</v>
          </cell>
          <cell r="R577">
            <v>0.49477191014942112</v>
          </cell>
          <cell r="S577">
            <v>0</v>
          </cell>
          <cell r="T577" t="str">
            <v xml:space="preserve"> </v>
          </cell>
        </row>
        <row r="578">
          <cell r="B578">
            <v>12</v>
          </cell>
          <cell r="C578" t="str">
            <v>Prod Liab (C/M)</v>
          </cell>
          <cell r="D578">
            <v>0</v>
          </cell>
          <cell r="E578">
            <v>0</v>
          </cell>
          <cell r="F578">
            <v>0</v>
          </cell>
          <cell r="G578">
            <v>0</v>
          </cell>
          <cell r="H578">
            <v>0</v>
          </cell>
          <cell r="I578">
            <v>0</v>
          </cell>
          <cell r="J578">
            <v>1</v>
          </cell>
          <cell r="K578">
            <v>0.87821000000000005</v>
          </cell>
          <cell r="L578">
            <v>0</v>
          </cell>
          <cell r="M578">
            <v>0.87821000000000005</v>
          </cell>
          <cell r="N578">
            <v>0.87821000000000005</v>
          </cell>
          <cell r="O578">
            <v>0</v>
          </cell>
          <cell r="P578">
            <v>0.42993000739479614</v>
          </cell>
          <cell r="Q578">
            <v>0</v>
          </cell>
          <cell r="R578">
            <v>0.42993000739479614</v>
          </cell>
          <cell r="S578">
            <v>0</v>
          </cell>
          <cell r="T578" t="str">
            <v xml:space="preserve"> </v>
          </cell>
        </row>
        <row r="579">
          <cell r="B579">
            <v>13</v>
          </cell>
          <cell r="C579" t="str">
            <v>Commercial Property</v>
          </cell>
          <cell r="D579">
            <v>0</v>
          </cell>
          <cell r="E579">
            <v>0</v>
          </cell>
          <cell r="F579">
            <v>0</v>
          </cell>
          <cell r="G579">
            <v>0</v>
          </cell>
          <cell r="H579">
            <v>0</v>
          </cell>
          <cell r="I579">
            <v>0</v>
          </cell>
          <cell r="J579">
            <v>1</v>
          </cell>
          <cell r="K579">
            <v>0.96499999999999997</v>
          </cell>
          <cell r="L579">
            <v>0</v>
          </cell>
          <cell r="M579">
            <v>0.96499999999999997</v>
          </cell>
          <cell r="N579">
            <v>0.96499999999999997</v>
          </cell>
          <cell r="O579">
            <v>0</v>
          </cell>
          <cell r="P579">
            <v>0.44712720769058789</v>
          </cell>
          <cell r="Q579">
            <v>0</v>
          </cell>
          <cell r="R579">
            <v>0.44712720769058789</v>
          </cell>
          <cell r="S579">
            <v>0</v>
          </cell>
          <cell r="T579" t="str">
            <v xml:space="preserve"> </v>
          </cell>
        </row>
        <row r="580">
          <cell r="B580">
            <v>14</v>
          </cell>
          <cell r="C580" t="str">
            <v>Motor Phys Damage</v>
          </cell>
          <cell r="D580">
            <v>0</v>
          </cell>
          <cell r="E580">
            <v>0</v>
          </cell>
          <cell r="F580">
            <v>0</v>
          </cell>
          <cell r="G580">
            <v>0</v>
          </cell>
          <cell r="H580">
            <v>0</v>
          </cell>
          <cell r="I580">
            <v>0</v>
          </cell>
          <cell r="J580">
            <v>1</v>
          </cell>
          <cell r="K580">
            <v>0.97499999999999998</v>
          </cell>
          <cell r="L580">
            <v>0</v>
          </cell>
          <cell r="M580">
            <v>0.97499999999999998</v>
          </cell>
          <cell r="N580">
            <v>0.97499999999999998</v>
          </cell>
          <cell r="O580">
            <v>0</v>
          </cell>
          <cell r="P580">
            <v>0.44712720769058789</v>
          </cell>
          <cell r="Q580">
            <v>0</v>
          </cell>
          <cell r="R580">
            <v>0.44712720769058789</v>
          </cell>
          <cell r="S580">
            <v>0</v>
          </cell>
          <cell r="T580" t="str">
            <v xml:space="preserve"> </v>
          </cell>
        </row>
        <row r="581">
          <cell r="B581">
            <v>15</v>
          </cell>
          <cell r="C581" t="str">
            <v>Fid &amp; Sur /Fin. Guar</v>
          </cell>
          <cell r="D581">
            <v>0</v>
          </cell>
          <cell r="E581">
            <v>0</v>
          </cell>
          <cell r="F581">
            <v>0</v>
          </cell>
          <cell r="G581">
            <v>0</v>
          </cell>
          <cell r="H581">
            <v>0</v>
          </cell>
          <cell r="I581">
            <v>0</v>
          </cell>
          <cell r="J581">
            <v>1</v>
          </cell>
          <cell r="K581">
            <v>0.94599999999999995</v>
          </cell>
          <cell r="L581">
            <v>0</v>
          </cell>
          <cell r="M581">
            <v>0.94599999999999995</v>
          </cell>
          <cell r="N581">
            <v>0.94599999999999995</v>
          </cell>
          <cell r="O581">
            <v>0</v>
          </cell>
          <cell r="P581">
            <v>0.44712720769058789</v>
          </cell>
          <cell r="Q581">
            <v>0</v>
          </cell>
          <cell r="R581">
            <v>0.44712720769058789</v>
          </cell>
          <cell r="S581">
            <v>0</v>
          </cell>
          <cell r="T581" t="str">
            <v xml:space="preserve"> </v>
          </cell>
        </row>
        <row r="582">
          <cell r="B582">
            <v>16</v>
          </cell>
          <cell r="C582" t="str">
            <v>X/S Property (Reinsurance)</v>
          </cell>
          <cell r="D582">
            <v>0</v>
          </cell>
          <cell r="E582">
            <v>0</v>
          </cell>
          <cell r="F582">
            <v>0</v>
          </cell>
          <cell r="G582">
            <v>0</v>
          </cell>
          <cell r="H582">
            <v>0</v>
          </cell>
          <cell r="I582">
            <v>0</v>
          </cell>
          <cell r="J582">
            <v>1</v>
          </cell>
          <cell r="K582">
            <v>0.88966000000000001</v>
          </cell>
          <cell r="L582">
            <v>0</v>
          </cell>
          <cell r="M582">
            <v>0.88966000000000001</v>
          </cell>
          <cell r="N582">
            <v>0.88966000000000001</v>
          </cell>
          <cell r="O582">
            <v>0</v>
          </cell>
          <cell r="P582">
            <v>0.48444761667920849</v>
          </cell>
          <cell r="Q582">
            <v>0</v>
          </cell>
          <cell r="R582">
            <v>0.48444761667920849</v>
          </cell>
          <cell r="S582">
            <v>0</v>
          </cell>
          <cell r="T582" t="str">
            <v xml:space="preserve"> </v>
          </cell>
        </row>
        <row r="583">
          <cell r="B583">
            <v>17</v>
          </cell>
          <cell r="C583" t="str">
            <v>X/S Casualty (Reinsurance)</v>
          </cell>
          <cell r="D583">
            <v>0</v>
          </cell>
          <cell r="E583">
            <v>0</v>
          </cell>
          <cell r="F583">
            <v>0</v>
          </cell>
          <cell r="G583">
            <v>0</v>
          </cell>
          <cell r="H583">
            <v>0</v>
          </cell>
          <cell r="I583">
            <v>0</v>
          </cell>
          <cell r="J583">
            <v>1</v>
          </cell>
          <cell r="K583">
            <v>0.79842999999999997</v>
          </cell>
          <cell r="L583">
            <v>0</v>
          </cell>
          <cell r="M583">
            <v>0.79842999999999997</v>
          </cell>
          <cell r="N583">
            <v>0.79842999999999997</v>
          </cell>
          <cell r="O583">
            <v>0</v>
          </cell>
          <cell r="P583">
            <v>0.54775111649935904</v>
          </cell>
          <cell r="Q583">
            <v>0</v>
          </cell>
          <cell r="R583">
            <v>0.54775111649935904</v>
          </cell>
          <cell r="S583">
            <v>0</v>
          </cell>
          <cell r="T583" t="str">
            <v xml:space="preserve"> </v>
          </cell>
        </row>
        <row r="584">
          <cell r="B584">
            <v>18</v>
          </cell>
          <cell r="C584" t="str">
            <v>Other P/C</v>
          </cell>
          <cell r="D584">
            <v>0</v>
          </cell>
          <cell r="E584">
            <v>0</v>
          </cell>
          <cell r="F584">
            <v>0</v>
          </cell>
          <cell r="G584">
            <v>0</v>
          </cell>
          <cell r="H584">
            <v>0</v>
          </cell>
          <cell r="I584">
            <v>0</v>
          </cell>
          <cell r="J584">
            <v>1</v>
          </cell>
          <cell r="K584">
            <v>0.9</v>
          </cell>
          <cell r="L584">
            <v>0</v>
          </cell>
          <cell r="M584">
            <v>0.9</v>
          </cell>
          <cell r="N584">
            <v>0.9</v>
          </cell>
          <cell r="O584">
            <v>0</v>
          </cell>
          <cell r="P584">
            <v>0.33534540576794092</v>
          </cell>
          <cell r="Q584">
            <v>0</v>
          </cell>
          <cell r="R584">
            <v>0.33534540576794092</v>
          </cell>
          <cell r="S584">
            <v>0</v>
          </cell>
          <cell r="T584" t="str">
            <v xml:space="preserve"> </v>
          </cell>
        </row>
        <row r="585">
          <cell r="B585">
            <v>19</v>
          </cell>
          <cell r="C585" t="str">
            <v>Other P/C</v>
          </cell>
          <cell r="D585">
            <v>0</v>
          </cell>
          <cell r="E585">
            <v>0</v>
          </cell>
          <cell r="F585">
            <v>0</v>
          </cell>
          <cell r="G585">
            <v>0</v>
          </cell>
          <cell r="H585">
            <v>0</v>
          </cell>
          <cell r="I585">
            <v>0</v>
          </cell>
          <cell r="J585">
            <v>1</v>
          </cell>
          <cell r="K585">
            <v>0.9</v>
          </cell>
          <cell r="L585">
            <v>0</v>
          </cell>
          <cell r="M585">
            <v>0.9</v>
          </cell>
          <cell r="N585">
            <v>0.9</v>
          </cell>
          <cell r="O585">
            <v>0</v>
          </cell>
          <cell r="P585">
            <v>0.33534540576794092</v>
          </cell>
          <cell r="Q585">
            <v>0</v>
          </cell>
          <cell r="R585">
            <v>0.33534540576794092</v>
          </cell>
          <cell r="S585">
            <v>0</v>
          </cell>
          <cell r="T585" t="str">
            <v xml:space="preserve"> </v>
          </cell>
        </row>
        <row r="586">
          <cell r="B586">
            <v>20</v>
          </cell>
          <cell r="C586" t="str">
            <v>Sub-Total</v>
          </cell>
          <cell r="D586">
            <v>0</v>
          </cell>
          <cell r="E586">
            <v>0</v>
          </cell>
          <cell r="F586">
            <v>0</v>
          </cell>
          <cell r="G586">
            <v>0</v>
          </cell>
          <cell r="H586">
            <v>0</v>
          </cell>
          <cell r="I586">
            <v>0</v>
          </cell>
          <cell r="J586">
            <v>1</v>
          </cell>
          <cell r="K586">
            <v>1</v>
          </cell>
          <cell r="M586">
            <v>1</v>
          </cell>
          <cell r="N586">
            <v>1</v>
          </cell>
          <cell r="O586">
            <v>0</v>
          </cell>
          <cell r="P586">
            <v>1</v>
          </cell>
          <cell r="R586">
            <v>0</v>
          </cell>
          <cell r="S586">
            <v>0</v>
          </cell>
        </row>
        <row r="588">
          <cell r="B588">
            <v>21</v>
          </cell>
          <cell r="F588" t="str">
            <v>Percent of net pml added to reserves for stress:</v>
          </cell>
          <cell r="G588">
            <v>0.4</v>
          </cell>
        </row>
        <row r="592">
          <cell r="D592" t="str">
            <v>(1)</v>
          </cell>
          <cell r="E592" t="str">
            <v>(2)</v>
          </cell>
          <cell r="F592" t="str">
            <v>(3)</v>
          </cell>
          <cell r="G592" t="str">
            <v>(4)</v>
          </cell>
          <cell r="H592" t="str">
            <v>(5)</v>
          </cell>
          <cell r="I592" t="str">
            <v>(6)</v>
          </cell>
          <cell r="J592" t="str">
            <v>(7)</v>
          </cell>
          <cell r="K592" t="str">
            <v>(8)</v>
          </cell>
          <cell r="L592" t="str">
            <v>(9)</v>
          </cell>
          <cell r="M592" t="str">
            <v>(10)</v>
          </cell>
          <cell r="N592" t="str">
            <v>(11)</v>
          </cell>
          <cell r="O592" t="str">
            <v>(12)</v>
          </cell>
          <cell r="P592" t="str">
            <v>(13)</v>
          </cell>
          <cell r="Q592" t="str">
            <v>(14)</v>
          </cell>
          <cell r="R592" t="str">
            <v>(15)</v>
          </cell>
          <cell r="S592" t="str">
            <v>(16)</v>
          </cell>
          <cell r="T592" t="str">
            <v>(17)</v>
          </cell>
        </row>
        <row r="594">
          <cell r="E594" t="str">
            <v>&lt;---------------------------- Carried Reserve ----------------------------&gt;</v>
          </cell>
          <cell r="L594" t="str">
            <v>Adjust-</v>
          </cell>
          <cell r="M594" t="str">
            <v>Final</v>
          </cell>
          <cell r="N594" t="str">
            <v>Total</v>
          </cell>
          <cell r="R594" t="str">
            <v>Final</v>
          </cell>
          <cell r="S594" t="str">
            <v>Adjusted</v>
          </cell>
        </row>
        <row r="595">
          <cell r="C595" t="str">
            <v>Health Business</v>
          </cell>
          <cell r="D595" t="str">
            <v>%</v>
          </cell>
          <cell r="E595" t="str">
            <v>Baseline</v>
          </cell>
          <cell r="F595" t="str">
            <v>Allocated Adjustment</v>
          </cell>
          <cell r="G595" t="str">
            <v>Stress Test Adjustment</v>
          </cell>
          <cell r="H595" t="str">
            <v>Manual Adjustment</v>
          </cell>
          <cell r="I595" t="str">
            <v>Total</v>
          </cell>
          <cell r="J595" t="str">
            <v>Deficiency Factor</v>
          </cell>
          <cell r="K595" t="str">
            <v>Base Discount Factor</v>
          </cell>
          <cell r="L595" t="str">
            <v>ment to Discount Factor</v>
          </cell>
          <cell r="M595" t="str">
            <v>Discount Factor (8)+(9)</v>
          </cell>
          <cell r="N595" t="str">
            <v>Adj. Factor  (7)*(10)</v>
          </cell>
          <cell r="O595" t="str">
            <v>Adjusted Reserves (6)*(11)</v>
          </cell>
          <cell r="P595" t="str">
            <v>Base Capital Factor</v>
          </cell>
          <cell r="Q595" t="str">
            <v>Adjust- ment</v>
          </cell>
          <cell r="R595" t="str">
            <v>Capital Factor (13)+(14)</v>
          </cell>
          <cell r="S595" t="str">
            <v>Required Capital    (12)*(15)</v>
          </cell>
          <cell r="T595" t="str">
            <v>Explanation of Adjustments</v>
          </cell>
        </row>
        <row r="596">
          <cell r="B596">
            <v>22</v>
          </cell>
          <cell r="C596" t="str">
            <v>Medical</v>
          </cell>
          <cell r="D596">
            <v>0</v>
          </cell>
          <cell r="E596">
            <v>0</v>
          </cell>
          <cell r="F596">
            <v>0</v>
          </cell>
          <cell r="G596">
            <v>0</v>
          </cell>
          <cell r="H596">
            <v>0</v>
          </cell>
          <cell r="I596">
            <v>0</v>
          </cell>
          <cell r="J596">
            <v>1</v>
          </cell>
          <cell r="K596">
            <v>0.95</v>
          </cell>
          <cell r="L596">
            <v>0</v>
          </cell>
          <cell r="M596">
            <v>0.95</v>
          </cell>
          <cell r="N596">
            <v>0.95</v>
          </cell>
          <cell r="O596">
            <v>0</v>
          </cell>
          <cell r="P596">
            <v>0.38229376257545261</v>
          </cell>
          <cell r="Q596">
            <v>0</v>
          </cell>
          <cell r="R596">
            <v>0.38229376257545261</v>
          </cell>
          <cell r="S596">
            <v>0</v>
          </cell>
          <cell r="T596" t="str">
            <v xml:space="preserve"> </v>
          </cell>
        </row>
        <row r="597">
          <cell r="B597">
            <v>23</v>
          </cell>
          <cell r="C597" t="str">
            <v>Disability and Long Term Care</v>
          </cell>
          <cell r="D597">
            <v>0</v>
          </cell>
          <cell r="E597">
            <v>0</v>
          </cell>
          <cell r="F597">
            <v>0</v>
          </cell>
          <cell r="G597">
            <v>0</v>
          </cell>
          <cell r="H597">
            <v>0</v>
          </cell>
          <cell r="I597">
            <v>0</v>
          </cell>
          <cell r="J597">
            <v>1</v>
          </cell>
          <cell r="K597">
            <v>0.95</v>
          </cell>
          <cell r="L597">
            <v>0</v>
          </cell>
          <cell r="M597">
            <v>0.95</v>
          </cell>
          <cell r="N597">
            <v>0.95</v>
          </cell>
          <cell r="O597">
            <v>0</v>
          </cell>
          <cell r="P597">
            <v>0.38229376257545261</v>
          </cell>
          <cell r="Q597">
            <v>0</v>
          </cell>
          <cell r="R597">
            <v>0.38229376257545261</v>
          </cell>
          <cell r="S597">
            <v>0</v>
          </cell>
          <cell r="T597" t="str">
            <v xml:space="preserve"> </v>
          </cell>
        </row>
        <row r="598">
          <cell r="B598">
            <v>24</v>
          </cell>
          <cell r="C598" t="str">
            <v>Critical Illness - Guaranteed</v>
          </cell>
          <cell r="D598">
            <v>0</v>
          </cell>
          <cell r="E598">
            <v>0</v>
          </cell>
          <cell r="F598">
            <v>0</v>
          </cell>
          <cell r="G598">
            <v>0</v>
          </cell>
          <cell r="H598">
            <v>0</v>
          </cell>
          <cell r="I598">
            <v>0</v>
          </cell>
          <cell r="J598">
            <v>1</v>
          </cell>
          <cell r="K598">
            <v>0.95</v>
          </cell>
          <cell r="L598">
            <v>0</v>
          </cell>
          <cell r="M598">
            <v>0.95</v>
          </cell>
          <cell r="N598">
            <v>0.95</v>
          </cell>
          <cell r="O598">
            <v>0</v>
          </cell>
          <cell r="P598">
            <v>0.38229376257545261</v>
          </cell>
          <cell r="Q598">
            <v>0</v>
          </cell>
          <cell r="R598">
            <v>0.38229376257545261</v>
          </cell>
          <cell r="S598">
            <v>0</v>
          </cell>
          <cell r="T598" t="str">
            <v xml:space="preserve"> </v>
          </cell>
        </row>
        <row r="599">
          <cell r="B599">
            <v>25</v>
          </cell>
          <cell r="C599" t="str">
            <v>Critical Illness - NonGuaranteed</v>
          </cell>
          <cell r="D599">
            <v>0</v>
          </cell>
          <cell r="E599">
            <v>0</v>
          </cell>
          <cell r="F599">
            <v>0</v>
          </cell>
          <cell r="G599">
            <v>0</v>
          </cell>
          <cell r="H599">
            <v>0</v>
          </cell>
          <cell r="I599">
            <v>0</v>
          </cell>
          <cell r="J599">
            <v>1</v>
          </cell>
          <cell r="K599">
            <v>0.95</v>
          </cell>
          <cell r="L599">
            <v>0</v>
          </cell>
          <cell r="M599">
            <v>0.95</v>
          </cell>
          <cell r="N599">
            <v>0.95</v>
          </cell>
          <cell r="O599">
            <v>0</v>
          </cell>
          <cell r="P599">
            <v>0.38229376257545261</v>
          </cell>
          <cell r="Q599">
            <v>0</v>
          </cell>
          <cell r="R599">
            <v>0.38229376257545261</v>
          </cell>
          <cell r="S599">
            <v>0</v>
          </cell>
          <cell r="T599" t="str">
            <v xml:space="preserve"> </v>
          </cell>
        </row>
        <row r="600">
          <cell r="B600">
            <v>26</v>
          </cell>
          <cell r="C600" t="str">
            <v>Health Reinsurance</v>
          </cell>
          <cell r="D600">
            <v>0</v>
          </cell>
          <cell r="E600">
            <v>0</v>
          </cell>
          <cell r="F600">
            <v>0</v>
          </cell>
          <cell r="G600">
            <v>0</v>
          </cell>
          <cell r="H600">
            <v>0</v>
          </cell>
          <cell r="I600">
            <v>0</v>
          </cell>
          <cell r="J600">
            <v>1</v>
          </cell>
          <cell r="K600">
            <v>0.79842999999999997</v>
          </cell>
          <cell r="L600">
            <v>0</v>
          </cell>
          <cell r="M600">
            <v>0.79842999999999997</v>
          </cell>
          <cell r="N600">
            <v>0.79842999999999997</v>
          </cell>
          <cell r="O600">
            <v>0</v>
          </cell>
          <cell r="P600">
            <v>0.54775111649935904</v>
          </cell>
          <cell r="Q600">
            <v>0</v>
          </cell>
          <cell r="R600">
            <v>0.54775111649935904</v>
          </cell>
          <cell r="S600">
            <v>0</v>
          </cell>
          <cell r="T600" t="str">
            <v xml:space="preserve"> </v>
          </cell>
        </row>
        <row r="601">
          <cell r="B601">
            <v>27</v>
          </cell>
          <cell r="C601" t="str">
            <v>Other Health</v>
          </cell>
          <cell r="D601">
            <v>0</v>
          </cell>
          <cell r="E601">
            <v>0</v>
          </cell>
          <cell r="F601">
            <v>0</v>
          </cell>
          <cell r="G601">
            <v>0</v>
          </cell>
          <cell r="H601">
            <v>0</v>
          </cell>
          <cell r="I601">
            <v>0</v>
          </cell>
          <cell r="J601">
            <v>1</v>
          </cell>
          <cell r="K601">
            <v>0.95</v>
          </cell>
          <cell r="L601">
            <v>0</v>
          </cell>
          <cell r="M601">
            <v>0.95</v>
          </cell>
          <cell r="N601">
            <v>0.95</v>
          </cell>
          <cell r="O601">
            <v>0</v>
          </cell>
          <cell r="P601">
            <v>0.38229376257545261</v>
          </cell>
          <cell r="Q601">
            <v>0</v>
          </cell>
          <cell r="R601">
            <v>0.38229376257545261</v>
          </cell>
          <cell r="S601">
            <v>0</v>
          </cell>
          <cell r="T601" t="str">
            <v xml:space="preserve"> </v>
          </cell>
        </row>
        <row r="602">
          <cell r="B602">
            <v>28</v>
          </cell>
          <cell r="C602" t="str">
            <v>Other Health</v>
          </cell>
          <cell r="D602">
            <v>0</v>
          </cell>
          <cell r="E602">
            <v>0</v>
          </cell>
          <cell r="F602">
            <v>0</v>
          </cell>
          <cell r="G602">
            <v>0</v>
          </cell>
          <cell r="H602">
            <v>0</v>
          </cell>
          <cell r="I602">
            <v>0</v>
          </cell>
          <cell r="J602">
            <v>1</v>
          </cell>
          <cell r="K602">
            <v>0.95</v>
          </cell>
          <cell r="L602">
            <v>0</v>
          </cell>
          <cell r="M602">
            <v>0.95</v>
          </cell>
          <cell r="N602">
            <v>0.95</v>
          </cell>
          <cell r="O602">
            <v>0</v>
          </cell>
          <cell r="P602">
            <v>0.38229376257545261</v>
          </cell>
          <cell r="Q602">
            <v>0</v>
          </cell>
          <cell r="R602">
            <v>0.38229376257545261</v>
          </cell>
          <cell r="S602">
            <v>0</v>
          </cell>
          <cell r="T602" t="str">
            <v xml:space="preserve"> </v>
          </cell>
        </row>
        <row r="603">
          <cell r="B603">
            <v>29</v>
          </cell>
          <cell r="C603" t="str">
            <v>Sub-Total</v>
          </cell>
          <cell r="D603">
            <v>0</v>
          </cell>
          <cell r="E603">
            <v>0</v>
          </cell>
          <cell r="F603">
            <v>0</v>
          </cell>
          <cell r="G603">
            <v>0</v>
          </cell>
          <cell r="H603">
            <v>0</v>
          </cell>
          <cell r="I603">
            <v>0</v>
          </cell>
          <cell r="J603">
            <v>1</v>
          </cell>
          <cell r="K603">
            <v>1</v>
          </cell>
          <cell r="M603">
            <v>1</v>
          </cell>
          <cell r="N603">
            <v>1</v>
          </cell>
          <cell r="O603">
            <v>0</v>
          </cell>
          <cell r="P603">
            <v>1</v>
          </cell>
          <cell r="R603">
            <v>0</v>
          </cell>
          <cell r="S603">
            <v>0</v>
          </cell>
        </row>
        <row r="608">
          <cell r="B608">
            <v>30</v>
          </cell>
          <cell r="C608" t="str">
            <v>Totals</v>
          </cell>
          <cell r="D608">
            <v>0</v>
          </cell>
          <cell r="E608">
            <v>0</v>
          </cell>
          <cell r="F608">
            <v>0</v>
          </cell>
          <cell r="G608">
            <v>0</v>
          </cell>
          <cell r="H608">
            <v>0</v>
          </cell>
          <cell r="I608">
            <v>0</v>
          </cell>
          <cell r="J608">
            <v>0</v>
          </cell>
          <cell r="K608">
            <v>1</v>
          </cell>
          <cell r="M608">
            <v>1</v>
          </cell>
          <cell r="N608">
            <v>1</v>
          </cell>
          <cell r="O608">
            <v>0</v>
          </cell>
          <cell r="P608">
            <v>0</v>
          </cell>
          <cell r="R608">
            <v>0</v>
          </cell>
          <cell r="S608">
            <v>0</v>
          </cell>
        </row>
        <row r="610">
          <cell r="B610">
            <v>31</v>
          </cell>
          <cell r="O610" t="str">
            <v xml:space="preserve">Growth Factor </v>
          </cell>
          <cell r="S610">
            <v>1.5</v>
          </cell>
          <cell r="T610" t="str">
            <v xml:space="preserve"> </v>
          </cell>
        </row>
        <row r="611">
          <cell r="B611">
            <v>32</v>
          </cell>
          <cell r="O611" t="str">
            <v>By Line Diversification Factor</v>
          </cell>
          <cell r="S611">
            <v>1</v>
          </cell>
        </row>
        <row r="612">
          <cell r="O612" t="str">
            <v>By Country Diversification Factor</v>
          </cell>
          <cell r="S612">
            <v>1</v>
          </cell>
        </row>
        <row r="613">
          <cell r="B613">
            <v>33</v>
          </cell>
          <cell r="C613" t="str">
            <v>Net Unearned Prem Reserve P/C only</v>
          </cell>
          <cell r="E613">
            <v>0</v>
          </cell>
          <cell r="O613" t="str">
            <v>Adjusted Non-Life Reserve Required Capital</v>
          </cell>
          <cell r="S613">
            <v>0</v>
          </cell>
        </row>
        <row r="614">
          <cell r="B614">
            <v>34</v>
          </cell>
          <cell r="O614" t="str">
            <v>Analyst's Adjustment ( Non-Life Business)</v>
          </cell>
          <cell r="S614">
            <v>0</v>
          </cell>
          <cell r="T614" t="str">
            <v xml:space="preserve"> </v>
          </cell>
        </row>
        <row r="615">
          <cell r="B615">
            <v>35</v>
          </cell>
          <cell r="O615" t="str">
            <v>Net Required Capital for Non-Life Reserve Risk (B5)</v>
          </cell>
          <cell r="S615">
            <v>0</v>
          </cell>
        </row>
        <row r="616">
          <cell r="G616" t="str">
            <v>Note: Mortality and Longevity Risk captured on Life Reserves page.</v>
          </cell>
        </row>
        <row r="620">
          <cell r="C620" t="str">
            <v>Company Name:</v>
          </cell>
          <cell r="D620" t="str">
            <v>XYZ Sample</v>
          </cell>
          <cell r="K620" t="str">
            <v>Currency:</v>
          </cell>
          <cell r="L620" t="str">
            <v>US Dollars</v>
          </cell>
          <cell r="T620" t="str">
            <v>Page 21</v>
          </cell>
        </row>
        <row r="621">
          <cell r="C621" t="str">
            <v>AMB Number:</v>
          </cell>
          <cell r="D621" t="str">
            <v>99999</v>
          </cell>
          <cell r="K621" t="str">
            <v>Denomination:</v>
          </cell>
          <cell r="L621" t="str">
            <v>(000)s</v>
          </cell>
        </row>
        <row r="622">
          <cell r="C622" t="str">
            <v>Analyst:</v>
          </cell>
          <cell r="D622" t="str">
            <v xml:space="preserve"> </v>
          </cell>
        </row>
        <row r="623">
          <cell r="C623" t="str">
            <v>volatility = average</v>
          </cell>
          <cell r="K623" t="str">
            <v>NET LOSS AND LAE RESERVE RISK</v>
          </cell>
        </row>
        <row r="624">
          <cell r="C624" t="str">
            <v>analysis type = standard</v>
          </cell>
          <cell r="E624">
            <v>40543</v>
          </cell>
        </row>
        <row r="627">
          <cell r="D627" t="str">
            <v>(1)</v>
          </cell>
          <cell r="E627" t="str">
            <v>(2)</v>
          </cell>
          <cell r="F627" t="str">
            <v>(3)</v>
          </cell>
          <cell r="G627" t="str">
            <v>(4)</v>
          </cell>
          <cell r="H627" t="str">
            <v>(5)</v>
          </cell>
          <cell r="I627" t="str">
            <v>(6)</v>
          </cell>
          <cell r="J627" t="str">
            <v>(7)</v>
          </cell>
          <cell r="K627" t="str">
            <v>(8)</v>
          </cell>
          <cell r="L627" t="str">
            <v>(9)</v>
          </cell>
          <cell r="M627" t="str">
            <v>(10)</v>
          </cell>
          <cell r="N627" t="str">
            <v>(11)</v>
          </cell>
          <cell r="O627" t="str">
            <v>(12)</v>
          </cell>
          <cell r="P627" t="str">
            <v>(13)</v>
          </cell>
          <cell r="Q627" t="str">
            <v>(14)</v>
          </cell>
          <cell r="R627" t="str">
            <v>(15)</v>
          </cell>
          <cell r="S627" t="str">
            <v>(16)</v>
          </cell>
          <cell r="T627" t="str">
            <v>(17)</v>
          </cell>
        </row>
        <row r="629">
          <cell r="E629" t="str">
            <v>&lt;---------------------------- Carried Reserve ----------------------------&gt;</v>
          </cell>
          <cell r="L629" t="str">
            <v>Adjust-</v>
          </cell>
          <cell r="M629" t="str">
            <v>Final</v>
          </cell>
          <cell r="N629" t="str">
            <v>Total</v>
          </cell>
          <cell r="R629" t="str">
            <v>Final</v>
          </cell>
          <cell r="S629" t="str">
            <v>Adjusted</v>
          </cell>
        </row>
        <row r="630">
          <cell r="C630" t="str">
            <v>Property / Casualty Business</v>
          </cell>
          <cell r="D630" t="str">
            <v>%</v>
          </cell>
          <cell r="E630" t="str">
            <v>Baseline</v>
          </cell>
          <cell r="F630" t="str">
            <v>Allocated Adjustment</v>
          </cell>
          <cell r="G630" t="str">
            <v>Stress Test Adjustment</v>
          </cell>
          <cell r="H630" t="str">
            <v>Manual Adjustment</v>
          </cell>
          <cell r="I630" t="str">
            <v>Total</v>
          </cell>
          <cell r="J630" t="str">
            <v>Deficiency Factor</v>
          </cell>
          <cell r="K630" t="str">
            <v>Base Discount Factor</v>
          </cell>
          <cell r="L630" t="str">
            <v>ment to Discount Factor</v>
          </cell>
          <cell r="M630" t="str">
            <v>Discount Factor (8)+(9)</v>
          </cell>
          <cell r="N630" t="str">
            <v>Adj. Factor  (7)*(10)</v>
          </cell>
          <cell r="O630" t="str">
            <v>Adjusted Reserves (6)*(11)</v>
          </cell>
          <cell r="P630" t="str">
            <v>Base Capital Factor</v>
          </cell>
          <cell r="Q630" t="str">
            <v>Adjust- ment</v>
          </cell>
          <cell r="R630" t="str">
            <v>Capital Factor (13)+(14)</v>
          </cell>
          <cell r="S630" t="str">
            <v>Required Capital    (12)*(15)</v>
          </cell>
          <cell r="T630" t="str">
            <v>Explanation of Adjustments</v>
          </cell>
        </row>
        <row r="631">
          <cell r="B631">
            <v>1</v>
          </cell>
          <cell r="C631" t="str">
            <v>Personal Property</v>
          </cell>
          <cell r="D631">
            <v>0</v>
          </cell>
          <cell r="E631">
            <v>0</v>
          </cell>
          <cell r="F631">
            <v>0</v>
          </cell>
          <cell r="G631">
            <v>0</v>
          </cell>
          <cell r="H631">
            <v>0</v>
          </cell>
          <cell r="I631">
            <v>0</v>
          </cell>
          <cell r="J631">
            <v>1</v>
          </cell>
          <cell r="K631">
            <v>0.93520000000000003</v>
          </cell>
          <cell r="L631">
            <v>0</v>
          </cell>
          <cell r="M631">
            <v>0.93520000000000003</v>
          </cell>
          <cell r="N631">
            <v>0.93520000000000003</v>
          </cell>
          <cell r="O631">
            <v>0</v>
          </cell>
          <cell r="P631">
            <v>0.3739911588490048</v>
          </cell>
          <cell r="Q631">
            <v>0</v>
          </cell>
          <cell r="R631">
            <v>0.3739911588490048</v>
          </cell>
          <cell r="S631">
            <v>0</v>
          </cell>
          <cell r="T631" t="str">
            <v xml:space="preserve"> </v>
          </cell>
        </row>
        <row r="632">
          <cell r="B632">
            <v>2</v>
          </cell>
          <cell r="C632" t="str">
            <v>Personal Motor</v>
          </cell>
          <cell r="D632">
            <v>0</v>
          </cell>
          <cell r="E632">
            <v>0</v>
          </cell>
          <cell r="F632">
            <v>0</v>
          </cell>
          <cell r="G632">
            <v>0</v>
          </cell>
          <cell r="H632">
            <v>0</v>
          </cell>
          <cell r="I632">
            <v>0</v>
          </cell>
          <cell r="J632">
            <v>1</v>
          </cell>
          <cell r="K632">
            <v>0.92535999999999996</v>
          </cell>
          <cell r="L632">
            <v>0</v>
          </cell>
          <cell r="M632">
            <v>0.92535999999999996</v>
          </cell>
          <cell r="N632">
            <v>0.92535999999999996</v>
          </cell>
          <cell r="O632">
            <v>0</v>
          </cell>
          <cell r="P632">
            <v>0.38252327654137752</v>
          </cell>
          <cell r="Q632">
            <v>0</v>
          </cell>
          <cell r="R632">
            <v>0.38252327654137752</v>
          </cell>
          <cell r="S632">
            <v>0</v>
          </cell>
          <cell r="T632" t="str">
            <v xml:space="preserve"> </v>
          </cell>
        </row>
        <row r="633">
          <cell r="B633">
            <v>3</v>
          </cell>
          <cell r="C633" t="str">
            <v>Commercial Motor</v>
          </cell>
          <cell r="D633">
            <v>0</v>
          </cell>
          <cell r="E633">
            <v>0</v>
          </cell>
          <cell r="F633">
            <v>0</v>
          </cell>
          <cell r="G633">
            <v>0</v>
          </cell>
          <cell r="H633">
            <v>0</v>
          </cell>
          <cell r="I633">
            <v>0</v>
          </cell>
          <cell r="J633">
            <v>1</v>
          </cell>
          <cell r="K633">
            <v>0.91293999999999997</v>
          </cell>
          <cell r="L633">
            <v>0</v>
          </cell>
          <cell r="M633">
            <v>0.91293999999999997</v>
          </cell>
          <cell r="N633">
            <v>0.91293999999999997</v>
          </cell>
          <cell r="O633">
            <v>0</v>
          </cell>
          <cell r="P633">
            <v>0.38693700665531644</v>
          </cell>
          <cell r="Q633">
            <v>0</v>
          </cell>
          <cell r="R633">
            <v>0.38693700665531644</v>
          </cell>
          <cell r="S633">
            <v>0</v>
          </cell>
          <cell r="T633" t="str">
            <v xml:space="preserve"> </v>
          </cell>
        </row>
        <row r="634">
          <cell r="B634">
            <v>4</v>
          </cell>
          <cell r="C634" t="str">
            <v>Occupational Accident</v>
          </cell>
          <cell r="D634">
            <v>0</v>
          </cell>
          <cell r="E634">
            <v>0</v>
          </cell>
          <cell r="F634">
            <v>0</v>
          </cell>
          <cell r="G634">
            <v>0</v>
          </cell>
          <cell r="H634">
            <v>0</v>
          </cell>
          <cell r="I634">
            <v>0</v>
          </cell>
          <cell r="J634">
            <v>1</v>
          </cell>
          <cell r="K634">
            <v>0.78388999999999998</v>
          </cell>
          <cell r="L634">
            <v>0</v>
          </cell>
          <cell r="M634">
            <v>0.78388999999999998</v>
          </cell>
          <cell r="N634">
            <v>0.78388999999999998</v>
          </cell>
          <cell r="O634">
            <v>0</v>
          </cell>
          <cell r="P634">
            <v>0.38059377703801622</v>
          </cell>
          <cell r="Q634">
            <v>0</v>
          </cell>
          <cell r="R634">
            <v>0.38059377703801622</v>
          </cell>
          <cell r="S634">
            <v>0</v>
          </cell>
          <cell r="T634" t="str">
            <v xml:space="preserve"> </v>
          </cell>
        </row>
        <row r="635">
          <cell r="B635">
            <v>5</v>
          </cell>
          <cell r="C635" t="str">
            <v>Comm'l Multi Peril</v>
          </cell>
          <cell r="D635">
            <v>0</v>
          </cell>
          <cell r="E635">
            <v>0</v>
          </cell>
          <cell r="F635">
            <v>0</v>
          </cell>
          <cell r="G635">
            <v>0</v>
          </cell>
          <cell r="H635">
            <v>0</v>
          </cell>
          <cell r="I635">
            <v>0</v>
          </cell>
          <cell r="J635">
            <v>1</v>
          </cell>
          <cell r="K635">
            <v>0.86258999999999997</v>
          </cell>
          <cell r="L635">
            <v>0</v>
          </cell>
          <cell r="M635">
            <v>0.86258999999999997</v>
          </cell>
          <cell r="N635">
            <v>0.86258999999999997</v>
          </cell>
          <cell r="O635">
            <v>0</v>
          </cell>
          <cell r="P635">
            <v>0.40730211226875418</v>
          </cell>
          <cell r="Q635">
            <v>0</v>
          </cell>
          <cell r="R635">
            <v>0.40730211226875418</v>
          </cell>
          <cell r="S635">
            <v>0</v>
          </cell>
          <cell r="T635" t="str">
            <v xml:space="preserve"> </v>
          </cell>
        </row>
        <row r="636">
          <cell r="B636">
            <v>6</v>
          </cell>
          <cell r="C636" t="str">
            <v>Med Mal (Occ)</v>
          </cell>
          <cell r="D636">
            <v>0</v>
          </cell>
          <cell r="E636">
            <v>0</v>
          </cell>
          <cell r="F636">
            <v>0</v>
          </cell>
          <cell r="G636">
            <v>0</v>
          </cell>
          <cell r="H636">
            <v>0</v>
          </cell>
          <cell r="I636">
            <v>0</v>
          </cell>
          <cell r="J636">
            <v>1</v>
          </cell>
          <cell r="K636">
            <v>0.87587000000000004</v>
          </cell>
          <cell r="L636">
            <v>0</v>
          </cell>
          <cell r="M636">
            <v>0.87587000000000004</v>
          </cell>
          <cell r="N636">
            <v>0.87587000000000004</v>
          </cell>
          <cell r="O636">
            <v>0</v>
          </cell>
          <cell r="P636">
            <v>0.50051553099692692</v>
          </cell>
          <cell r="Q636">
            <v>0</v>
          </cell>
          <cell r="R636">
            <v>0.50051553099692692</v>
          </cell>
          <cell r="S636">
            <v>0</v>
          </cell>
          <cell r="T636" t="str">
            <v xml:space="preserve"> </v>
          </cell>
        </row>
        <row r="637">
          <cell r="B637">
            <v>7</v>
          </cell>
          <cell r="C637" t="str">
            <v>Med Mal (C/M)</v>
          </cell>
          <cell r="D637">
            <v>0</v>
          </cell>
          <cell r="E637">
            <v>0</v>
          </cell>
          <cell r="F637">
            <v>0</v>
          </cell>
          <cell r="G637">
            <v>0</v>
          </cell>
          <cell r="H637">
            <v>0</v>
          </cell>
          <cell r="I637">
            <v>0</v>
          </cell>
          <cell r="J637">
            <v>1</v>
          </cell>
          <cell r="K637">
            <v>0.89036999999999999</v>
          </cell>
          <cell r="L637">
            <v>0</v>
          </cell>
          <cell r="M637">
            <v>0.89036999999999999</v>
          </cell>
          <cell r="N637">
            <v>0.89036999999999999</v>
          </cell>
          <cell r="O637">
            <v>0</v>
          </cell>
          <cell r="P637">
            <v>0.4393171254601847</v>
          </cell>
          <cell r="Q637">
            <v>0</v>
          </cell>
          <cell r="R637">
            <v>0.4393171254601847</v>
          </cell>
          <cell r="S637">
            <v>0</v>
          </cell>
          <cell r="T637" t="str">
            <v xml:space="preserve"> </v>
          </cell>
        </row>
        <row r="638">
          <cell r="B638">
            <v>8</v>
          </cell>
          <cell r="C638" t="str">
            <v>Special Liab (Ocean, Air, B&amp;M)</v>
          </cell>
          <cell r="D638">
            <v>0</v>
          </cell>
          <cell r="E638">
            <v>0</v>
          </cell>
          <cell r="F638">
            <v>0</v>
          </cell>
          <cell r="G638">
            <v>0</v>
          </cell>
          <cell r="H638">
            <v>0</v>
          </cell>
          <cell r="I638">
            <v>0</v>
          </cell>
          <cell r="J638">
            <v>1</v>
          </cell>
          <cell r="K638">
            <v>0.89819000000000004</v>
          </cell>
          <cell r="L638">
            <v>0</v>
          </cell>
          <cell r="M638">
            <v>0.89819000000000004</v>
          </cell>
          <cell r="N638">
            <v>0.89819000000000004</v>
          </cell>
          <cell r="O638">
            <v>0</v>
          </cell>
          <cell r="P638">
            <v>0.45522000782978411</v>
          </cell>
          <cell r="Q638">
            <v>0</v>
          </cell>
          <cell r="R638">
            <v>0.45522000782978411</v>
          </cell>
          <cell r="S638">
            <v>0</v>
          </cell>
          <cell r="T638" t="str">
            <v xml:space="preserve"> </v>
          </cell>
        </row>
        <row r="639">
          <cell r="B639">
            <v>9</v>
          </cell>
          <cell r="C639" t="str">
            <v>Other Liab (Occ)</v>
          </cell>
          <cell r="D639">
            <v>0</v>
          </cell>
          <cell r="E639">
            <v>0</v>
          </cell>
          <cell r="F639">
            <v>0</v>
          </cell>
          <cell r="G639">
            <v>0</v>
          </cell>
          <cell r="H639">
            <v>0</v>
          </cell>
          <cell r="I639">
            <v>0</v>
          </cell>
          <cell r="J639">
            <v>1</v>
          </cell>
          <cell r="K639">
            <v>0.80081999999999998</v>
          </cell>
          <cell r="L639">
            <v>0</v>
          </cell>
          <cell r="M639">
            <v>0.80081999999999998</v>
          </cell>
          <cell r="N639">
            <v>0.80081999999999998</v>
          </cell>
          <cell r="O639">
            <v>0</v>
          </cell>
          <cell r="P639">
            <v>0.46865041178749506</v>
          </cell>
          <cell r="Q639">
            <v>0</v>
          </cell>
          <cell r="R639">
            <v>0.46865041178749506</v>
          </cell>
          <cell r="S639">
            <v>0</v>
          </cell>
          <cell r="T639" t="str">
            <v xml:space="preserve"> </v>
          </cell>
        </row>
        <row r="640">
          <cell r="B640">
            <v>10</v>
          </cell>
          <cell r="C640" t="str">
            <v>Other Liab (C/M)</v>
          </cell>
          <cell r="D640">
            <v>0</v>
          </cell>
          <cell r="E640">
            <v>0</v>
          </cell>
          <cell r="F640">
            <v>0</v>
          </cell>
          <cell r="G640">
            <v>0</v>
          </cell>
          <cell r="H640">
            <v>0</v>
          </cell>
          <cell r="I640">
            <v>0</v>
          </cell>
          <cell r="J640">
            <v>1</v>
          </cell>
          <cell r="K640">
            <v>0.86785000000000001</v>
          </cell>
          <cell r="L640">
            <v>0</v>
          </cell>
          <cell r="M640">
            <v>0.86785000000000001</v>
          </cell>
          <cell r="N640">
            <v>0.86785000000000001</v>
          </cell>
          <cell r="O640">
            <v>0</v>
          </cell>
          <cell r="P640">
            <v>0.42749414333023639</v>
          </cell>
          <cell r="Q640">
            <v>0</v>
          </cell>
          <cell r="R640">
            <v>0.42749414333023639</v>
          </cell>
          <cell r="S640">
            <v>0</v>
          </cell>
          <cell r="T640" t="str">
            <v xml:space="preserve"> </v>
          </cell>
        </row>
        <row r="641">
          <cell r="B641">
            <v>11</v>
          </cell>
          <cell r="C641" t="str">
            <v>Prod Liab (Occ)</v>
          </cell>
          <cell r="D641">
            <v>0</v>
          </cell>
          <cell r="E641">
            <v>0</v>
          </cell>
          <cell r="F641">
            <v>0</v>
          </cell>
          <cell r="G641">
            <v>0</v>
          </cell>
          <cell r="H641">
            <v>0</v>
          </cell>
          <cell r="I641">
            <v>0</v>
          </cell>
          <cell r="J641">
            <v>1</v>
          </cell>
          <cell r="K641">
            <v>0.83508000000000004</v>
          </cell>
          <cell r="L641">
            <v>0</v>
          </cell>
          <cell r="M641">
            <v>0.83508000000000004</v>
          </cell>
          <cell r="N641">
            <v>0.83508000000000004</v>
          </cell>
          <cell r="O641">
            <v>0</v>
          </cell>
          <cell r="P641">
            <v>0.49477191014942112</v>
          </cell>
          <cell r="Q641">
            <v>0</v>
          </cell>
          <cell r="R641">
            <v>0.49477191014942112</v>
          </cell>
          <cell r="S641">
            <v>0</v>
          </cell>
          <cell r="T641" t="str">
            <v xml:space="preserve"> </v>
          </cell>
        </row>
        <row r="642">
          <cell r="B642">
            <v>12</v>
          </cell>
          <cell r="C642" t="str">
            <v>Prod Liab (C/M)</v>
          </cell>
          <cell r="D642">
            <v>0</v>
          </cell>
          <cell r="E642">
            <v>0</v>
          </cell>
          <cell r="F642">
            <v>0</v>
          </cell>
          <cell r="G642">
            <v>0</v>
          </cell>
          <cell r="H642">
            <v>0</v>
          </cell>
          <cell r="I642">
            <v>0</v>
          </cell>
          <cell r="J642">
            <v>1</v>
          </cell>
          <cell r="K642">
            <v>0.87821000000000005</v>
          </cell>
          <cell r="L642">
            <v>0</v>
          </cell>
          <cell r="M642">
            <v>0.87821000000000005</v>
          </cell>
          <cell r="N642">
            <v>0.87821000000000005</v>
          </cell>
          <cell r="O642">
            <v>0</v>
          </cell>
          <cell r="P642">
            <v>0.42993000739479614</v>
          </cell>
          <cell r="Q642">
            <v>0</v>
          </cell>
          <cell r="R642">
            <v>0.42993000739479614</v>
          </cell>
          <cell r="S642">
            <v>0</v>
          </cell>
          <cell r="T642" t="str">
            <v xml:space="preserve"> </v>
          </cell>
        </row>
        <row r="643">
          <cell r="B643">
            <v>13</v>
          </cell>
          <cell r="C643" t="str">
            <v>Commercial Property</v>
          </cell>
          <cell r="D643">
            <v>0</v>
          </cell>
          <cell r="E643">
            <v>0</v>
          </cell>
          <cell r="F643">
            <v>0</v>
          </cell>
          <cell r="G643">
            <v>0</v>
          </cell>
          <cell r="H643">
            <v>0</v>
          </cell>
          <cell r="I643">
            <v>0</v>
          </cell>
          <cell r="J643">
            <v>1</v>
          </cell>
          <cell r="K643">
            <v>0.96499999999999997</v>
          </cell>
          <cell r="L643">
            <v>0</v>
          </cell>
          <cell r="M643">
            <v>0.96499999999999997</v>
          </cell>
          <cell r="N643">
            <v>0.96499999999999997</v>
          </cell>
          <cell r="O643">
            <v>0</v>
          </cell>
          <cell r="P643">
            <v>0.44712720769058789</v>
          </cell>
          <cell r="Q643">
            <v>0</v>
          </cell>
          <cell r="R643">
            <v>0.44712720769058789</v>
          </cell>
          <cell r="S643">
            <v>0</v>
          </cell>
          <cell r="T643" t="str">
            <v xml:space="preserve"> </v>
          </cell>
        </row>
        <row r="644">
          <cell r="B644">
            <v>14</v>
          </cell>
          <cell r="C644" t="str">
            <v>Motor Phys Damage</v>
          </cell>
          <cell r="D644">
            <v>0</v>
          </cell>
          <cell r="E644">
            <v>0</v>
          </cell>
          <cell r="F644">
            <v>0</v>
          </cell>
          <cell r="G644">
            <v>0</v>
          </cell>
          <cell r="H644">
            <v>0</v>
          </cell>
          <cell r="I644">
            <v>0</v>
          </cell>
          <cell r="J644">
            <v>1</v>
          </cell>
          <cell r="K644">
            <v>0.97499999999999998</v>
          </cell>
          <cell r="L644">
            <v>0</v>
          </cell>
          <cell r="M644">
            <v>0.97499999999999998</v>
          </cell>
          <cell r="N644">
            <v>0.97499999999999998</v>
          </cell>
          <cell r="O644">
            <v>0</v>
          </cell>
          <cell r="P644">
            <v>0.44712720769058789</v>
          </cell>
          <cell r="Q644">
            <v>0</v>
          </cell>
          <cell r="R644">
            <v>0.44712720769058789</v>
          </cell>
          <cell r="S644">
            <v>0</v>
          </cell>
          <cell r="T644" t="str">
            <v xml:space="preserve"> </v>
          </cell>
        </row>
        <row r="645">
          <cell r="B645">
            <v>15</v>
          </cell>
          <cell r="C645" t="str">
            <v>Fid &amp; Sur /Fin. Guar</v>
          </cell>
          <cell r="D645">
            <v>0</v>
          </cell>
          <cell r="E645">
            <v>0</v>
          </cell>
          <cell r="F645">
            <v>0</v>
          </cell>
          <cell r="G645">
            <v>0</v>
          </cell>
          <cell r="H645">
            <v>0</v>
          </cell>
          <cell r="I645">
            <v>0</v>
          </cell>
          <cell r="J645">
            <v>1</v>
          </cell>
          <cell r="K645">
            <v>0.94599999999999995</v>
          </cell>
          <cell r="L645">
            <v>0</v>
          </cell>
          <cell r="M645">
            <v>0.94599999999999995</v>
          </cell>
          <cell r="N645">
            <v>0.94599999999999995</v>
          </cell>
          <cell r="O645">
            <v>0</v>
          </cell>
          <cell r="P645">
            <v>0.44712720769058789</v>
          </cell>
          <cell r="Q645">
            <v>0</v>
          </cell>
          <cell r="R645">
            <v>0.44712720769058789</v>
          </cell>
          <cell r="S645">
            <v>0</v>
          </cell>
          <cell r="T645" t="str">
            <v xml:space="preserve"> </v>
          </cell>
        </row>
        <row r="646">
          <cell r="B646">
            <v>16</v>
          </cell>
          <cell r="C646" t="str">
            <v>X/S Property (Reinsurance)</v>
          </cell>
          <cell r="D646">
            <v>0</v>
          </cell>
          <cell r="E646">
            <v>0</v>
          </cell>
          <cell r="F646">
            <v>0</v>
          </cell>
          <cell r="G646">
            <v>0</v>
          </cell>
          <cell r="H646">
            <v>0</v>
          </cell>
          <cell r="I646">
            <v>0</v>
          </cell>
          <cell r="J646">
            <v>1</v>
          </cell>
          <cell r="K646">
            <v>0.88966000000000001</v>
          </cell>
          <cell r="L646">
            <v>0</v>
          </cell>
          <cell r="M646">
            <v>0.88966000000000001</v>
          </cell>
          <cell r="N646">
            <v>0.88966000000000001</v>
          </cell>
          <cell r="O646">
            <v>0</v>
          </cell>
          <cell r="P646">
            <v>0.48444761667920849</v>
          </cell>
          <cell r="Q646">
            <v>0</v>
          </cell>
          <cell r="R646">
            <v>0.48444761667920849</v>
          </cell>
          <cell r="S646">
            <v>0</v>
          </cell>
          <cell r="T646" t="str">
            <v xml:space="preserve"> </v>
          </cell>
        </row>
        <row r="647">
          <cell r="B647">
            <v>17</v>
          </cell>
          <cell r="C647" t="str">
            <v>X/S Casualty (Reinsurance)</v>
          </cell>
          <cell r="D647">
            <v>0</v>
          </cell>
          <cell r="E647">
            <v>0</v>
          </cell>
          <cell r="F647">
            <v>0</v>
          </cell>
          <cell r="G647">
            <v>0</v>
          </cell>
          <cell r="H647">
            <v>0</v>
          </cell>
          <cell r="I647">
            <v>0</v>
          </cell>
          <cell r="J647">
            <v>1</v>
          </cell>
          <cell r="K647">
            <v>0.79842999999999997</v>
          </cell>
          <cell r="L647">
            <v>0</v>
          </cell>
          <cell r="M647">
            <v>0.79842999999999997</v>
          </cell>
          <cell r="N647">
            <v>0.79842999999999997</v>
          </cell>
          <cell r="O647">
            <v>0</v>
          </cell>
          <cell r="P647">
            <v>0.54775111649935904</v>
          </cell>
          <cell r="Q647">
            <v>0</v>
          </cell>
          <cell r="R647">
            <v>0.54775111649935904</v>
          </cell>
          <cell r="S647">
            <v>0</v>
          </cell>
          <cell r="T647" t="str">
            <v xml:space="preserve"> </v>
          </cell>
        </row>
        <row r="648">
          <cell r="B648">
            <v>18</v>
          </cell>
          <cell r="C648" t="str">
            <v>Other P/C</v>
          </cell>
          <cell r="D648">
            <v>0</v>
          </cell>
          <cell r="E648">
            <v>0</v>
          </cell>
          <cell r="F648">
            <v>0</v>
          </cell>
          <cell r="G648">
            <v>0</v>
          </cell>
          <cell r="H648">
            <v>0</v>
          </cell>
          <cell r="I648">
            <v>0</v>
          </cell>
          <cell r="J648">
            <v>1</v>
          </cell>
          <cell r="K648">
            <v>0.9</v>
          </cell>
          <cell r="L648">
            <v>0</v>
          </cell>
          <cell r="M648">
            <v>0.9</v>
          </cell>
          <cell r="N648">
            <v>0.9</v>
          </cell>
          <cell r="O648">
            <v>0</v>
          </cell>
          <cell r="P648">
            <v>0.33534540576794092</v>
          </cell>
          <cell r="Q648">
            <v>0</v>
          </cell>
          <cell r="R648">
            <v>0.33534540576794092</v>
          </cell>
          <cell r="S648">
            <v>0</v>
          </cell>
          <cell r="T648" t="str">
            <v xml:space="preserve"> </v>
          </cell>
        </row>
        <row r="649">
          <cell r="B649">
            <v>19</v>
          </cell>
          <cell r="C649" t="str">
            <v>Other P/C</v>
          </cell>
          <cell r="D649">
            <v>0</v>
          </cell>
          <cell r="E649">
            <v>0</v>
          </cell>
          <cell r="F649">
            <v>0</v>
          </cell>
          <cell r="G649">
            <v>0</v>
          </cell>
          <cell r="H649">
            <v>0</v>
          </cell>
          <cell r="I649">
            <v>0</v>
          </cell>
          <cell r="J649">
            <v>1</v>
          </cell>
          <cell r="K649">
            <v>0.9</v>
          </cell>
          <cell r="L649">
            <v>0</v>
          </cell>
          <cell r="M649">
            <v>0.9</v>
          </cell>
          <cell r="N649">
            <v>0.9</v>
          </cell>
          <cell r="O649">
            <v>0</v>
          </cell>
          <cell r="P649">
            <v>0.33534540576794092</v>
          </cell>
          <cell r="Q649">
            <v>0</v>
          </cell>
          <cell r="R649">
            <v>0.33534540576794092</v>
          </cell>
          <cell r="S649">
            <v>0</v>
          </cell>
          <cell r="T649" t="str">
            <v xml:space="preserve"> </v>
          </cell>
        </row>
        <row r="650">
          <cell r="B650">
            <v>20</v>
          </cell>
          <cell r="C650" t="str">
            <v>Sub-Total</v>
          </cell>
          <cell r="D650">
            <v>0</v>
          </cell>
          <cell r="E650">
            <v>0</v>
          </cell>
          <cell r="F650">
            <v>0</v>
          </cell>
          <cell r="G650">
            <v>0</v>
          </cell>
          <cell r="H650">
            <v>0</v>
          </cell>
          <cell r="I650">
            <v>0</v>
          </cell>
          <cell r="J650">
            <v>1</v>
          </cell>
          <cell r="K650">
            <v>1</v>
          </cell>
          <cell r="M650">
            <v>1</v>
          </cell>
          <cell r="N650">
            <v>1</v>
          </cell>
          <cell r="O650">
            <v>0</v>
          </cell>
          <cell r="P650">
            <v>1</v>
          </cell>
          <cell r="R650">
            <v>0</v>
          </cell>
          <cell r="S650">
            <v>0</v>
          </cell>
        </row>
        <row r="652">
          <cell r="B652">
            <v>21</v>
          </cell>
          <cell r="F652" t="str">
            <v>Percent of net pml added to reserves for stress:</v>
          </cell>
          <cell r="G652">
            <v>0.4</v>
          </cell>
        </row>
        <row r="656">
          <cell r="D656" t="str">
            <v>(1)</v>
          </cell>
          <cell r="E656" t="str">
            <v>(2)</v>
          </cell>
          <cell r="F656" t="str">
            <v>(3)</v>
          </cell>
          <cell r="G656" t="str">
            <v>(4)</v>
          </cell>
          <cell r="H656" t="str">
            <v>(5)</v>
          </cell>
          <cell r="I656" t="str">
            <v>(6)</v>
          </cell>
          <cell r="J656" t="str">
            <v>(7)</v>
          </cell>
          <cell r="K656" t="str">
            <v>(8)</v>
          </cell>
          <cell r="L656" t="str">
            <v>(9)</v>
          </cell>
          <cell r="M656" t="str">
            <v>(10)</v>
          </cell>
          <cell r="N656" t="str">
            <v>(11)</v>
          </cell>
          <cell r="O656" t="str">
            <v>(12)</v>
          </cell>
          <cell r="P656" t="str">
            <v>(13)</v>
          </cell>
          <cell r="Q656" t="str">
            <v>(14)</v>
          </cell>
          <cell r="R656" t="str">
            <v>(15)</v>
          </cell>
          <cell r="S656" t="str">
            <v>(16)</v>
          </cell>
          <cell r="T656" t="str">
            <v>(17)</v>
          </cell>
        </row>
        <row r="658">
          <cell r="E658" t="str">
            <v>&lt;---------------------------- Carried Reserve ----------------------------&gt;</v>
          </cell>
          <cell r="L658" t="str">
            <v>Adjust-</v>
          </cell>
          <cell r="M658" t="str">
            <v>Final</v>
          </cell>
          <cell r="N658" t="str">
            <v>Total</v>
          </cell>
          <cell r="R658" t="str">
            <v>Final</v>
          </cell>
          <cell r="S658" t="str">
            <v>Adjusted</v>
          </cell>
        </row>
        <row r="659">
          <cell r="C659" t="str">
            <v>Health Business</v>
          </cell>
          <cell r="D659" t="str">
            <v>%</v>
          </cell>
          <cell r="E659" t="str">
            <v>Baseline</v>
          </cell>
          <cell r="F659" t="str">
            <v>Allocated Adjustment</v>
          </cell>
          <cell r="G659" t="str">
            <v>Stress Test Adjustment</v>
          </cell>
          <cell r="H659" t="str">
            <v>Manual Adjustment</v>
          </cell>
          <cell r="I659" t="str">
            <v>Total</v>
          </cell>
          <cell r="J659" t="str">
            <v>Deficiency Factor</v>
          </cell>
          <cell r="K659" t="str">
            <v>Base Discount Factor</v>
          </cell>
          <cell r="L659" t="str">
            <v>ment to Discount Factor</v>
          </cell>
          <cell r="M659" t="str">
            <v>Discount Factor (8)+(9)</v>
          </cell>
          <cell r="N659" t="str">
            <v>Adj. Factor  (7)*(10)</v>
          </cell>
          <cell r="O659" t="str">
            <v>Adjusted Reserves (6)*(11)</v>
          </cell>
          <cell r="P659" t="str">
            <v>Base Capital Factor</v>
          </cell>
          <cell r="Q659" t="str">
            <v>Adjust- ment</v>
          </cell>
          <cell r="R659" t="str">
            <v>Capital Factor (13)+(14)</v>
          </cell>
          <cell r="S659" t="str">
            <v>Required Capital    (12)*(15)</v>
          </cell>
          <cell r="T659" t="str">
            <v>Explanation of Adjustments</v>
          </cell>
        </row>
        <row r="660">
          <cell r="B660">
            <v>22</v>
          </cell>
          <cell r="C660" t="str">
            <v>Medical</v>
          </cell>
          <cell r="D660">
            <v>0</v>
          </cell>
          <cell r="E660">
            <v>0</v>
          </cell>
          <cell r="F660">
            <v>0</v>
          </cell>
          <cell r="G660">
            <v>0</v>
          </cell>
          <cell r="H660">
            <v>0</v>
          </cell>
          <cell r="I660">
            <v>0</v>
          </cell>
          <cell r="J660">
            <v>1</v>
          </cell>
          <cell r="K660">
            <v>0.95</v>
          </cell>
          <cell r="L660">
            <v>0</v>
          </cell>
          <cell r="M660">
            <v>0.95</v>
          </cell>
          <cell r="N660">
            <v>0.95</v>
          </cell>
          <cell r="O660">
            <v>0</v>
          </cell>
          <cell r="P660">
            <v>0.38229376257545261</v>
          </cell>
          <cell r="Q660">
            <v>0</v>
          </cell>
          <cell r="R660">
            <v>0.38229376257545261</v>
          </cell>
          <cell r="S660">
            <v>0</v>
          </cell>
          <cell r="T660" t="str">
            <v xml:space="preserve"> </v>
          </cell>
        </row>
        <row r="661">
          <cell r="B661">
            <v>23</v>
          </cell>
          <cell r="C661" t="str">
            <v>Disability and Long Term Care</v>
          </cell>
          <cell r="D661">
            <v>0</v>
          </cell>
          <cell r="E661">
            <v>0</v>
          </cell>
          <cell r="F661">
            <v>0</v>
          </cell>
          <cell r="G661">
            <v>0</v>
          </cell>
          <cell r="H661">
            <v>0</v>
          </cell>
          <cell r="I661">
            <v>0</v>
          </cell>
          <cell r="J661">
            <v>1</v>
          </cell>
          <cell r="K661">
            <v>0.95</v>
          </cell>
          <cell r="L661">
            <v>0</v>
          </cell>
          <cell r="M661">
            <v>0.95</v>
          </cell>
          <cell r="N661">
            <v>0.95</v>
          </cell>
          <cell r="O661">
            <v>0</v>
          </cell>
          <cell r="P661">
            <v>0.38229376257545261</v>
          </cell>
          <cell r="Q661">
            <v>0</v>
          </cell>
          <cell r="R661">
            <v>0.38229376257545261</v>
          </cell>
          <cell r="S661">
            <v>0</v>
          </cell>
          <cell r="T661" t="str">
            <v xml:space="preserve"> </v>
          </cell>
        </row>
        <row r="662">
          <cell r="B662">
            <v>24</v>
          </cell>
          <cell r="C662" t="str">
            <v>Critical Illness - Guaranteed</v>
          </cell>
          <cell r="D662">
            <v>0</v>
          </cell>
          <cell r="E662">
            <v>0</v>
          </cell>
          <cell r="F662">
            <v>0</v>
          </cell>
          <cell r="G662">
            <v>0</v>
          </cell>
          <cell r="H662">
            <v>0</v>
          </cell>
          <cell r="I662">
            <v>0</v>
          </cell>
          <cell r="J662">
            <v>1</v>
          </cell>
          <cell r="K662">
            <v>0.95</v>
          </cell>
          <cell r="L662">
            <v>0</v>
          </cell>
          <cell r="M662">
            <v>0.95</v>
          </cell>
          <cell r="N662">
            <v>0.95</v>
          </cell>
          <cell r="O662">
            <v>0</v>
          </cell>
          <cell r="P662">
            <v>0.38229376257545261</v>
          </cell>
          <cell r="Q662">
            <v>0</v>
          </cell>
          <cell r="R662">
            <v>0.38229376257545261</v>
          </cell>
          <cell r="S662">
            <v>0</v>
          </cell>
          <cell r="T662" t="str">
            <v xml:space="preserve"> </v>
          </cell>
        </row>
        <row r="663">
          <cell r="B663">
            <v>25</v>
          </cell>
          <cell r="C663" t="str">
            <v>Critical Illness - NonGuaranteed</v>
          </cell>
          <cell r="D663">
            <v>0</v>
          </cell>
          <cell r="E663">
            <v>0</v>
          </cell>
          <cell r="F663">
            <v>0</v>
          </cell>
          <cell r="G663">
            <v>0</v>
          </cell>
          <cell r="H663">
            <v>0</v>
          </cell>
          <cell r="I663">
            <v>0</v>
          </cell>
          <cell r="J663">
            <v>1</v>
          </cell>
          <cell r="K663">
            <v>0.95</v>
          </cell>
          <cell r="L663">
            <v>0</v>
          </cell>
          <cell r="M663">
            <v>0.95</v>
          </cell>
          <cell r="N663">
            <v>0.95</v>
          </cell>
          <cell r="O663">
            <v>0</v>
          </cell>
          <cell r="P663">
            <v>0.38229376257545261</v>
          </cell>
          <cell r="Q663">
            <v>0</v>
          </cell>
          <cell r="R663">
            <v>0.38229376257545261</v>
          </cell>
          <cell r="S663">
            <v>0</v>
          </cell>
          <cell r="T663" t="str">
            <v xml:space="preserve"> </v>
          </cell>
        </row>
        <row r="664">
          <cell r="B664">
            <v>26</v>
          </cell>
          <cell r="C664" t="str">
            <v>Health Reinsurance</v>
          </cell>
          <cell r="D664">
            <v>0</v>
          </cell>
          <cell r="E664">
            <v>0</v>
          </cell>
          <cell r="F664">
            <v>0</v>
          </cell>
          <cell r="G664">
            <v>0</v>
          </cell>
          <cell r="H664">
            <v>0</v>
          </cell>
          <cell r="I664">
            <v>0</v>
          </cell>
          <cell r="J664">
            <v>1</v>
          </cell>
          <cell r="K664">
            <v>0.79842999999999997</v>
          </cell>
          <cell r="L664">
            <v>0</v>
          </cell>
          <cell r="M664">
            <v>0.79842999999999997</v>
          </cell>
          <cell r="N664">
            <v>0.79842999999999997</v>
          </cell>
          <cell r="O664">
            <v>0</v>
          </cell>
          <cell r="P664">
            <v>0.54775111649935904</v>
          </cell>
          <cell r="Q664">
            <v>0</v>
          </cell>
          <cell r="R664">
            <v>0.54775111649935904</v>
          </cell>
          <cell r="S664">
            <v>0</v>
          </cell>
          <cell r="T664" t="str">
            <v xml:space="preserve"> </v>
          </cell>
        </row>
        <row r="665">
          <cell r="B665">
            <v>27</v>
          </cell>
          <cell r="C665" t="str">
            <v>Other Health</v>
          </cell>
          <cell r="D665">
            <v>0</v>
          </cell>
          <cell r="E665">
            <v>0</v>
          </cell>
          <cell r="F665">
            <v>0</v>
          </cell>
          <cell r="G665">
            <v>0</v>
          </cell>
          <cell r="H665">
            <v>0</v>
          </cell>
          <cell r="I665">
            <v>0</v>
          </cell>
          <cell r="J665">
            <v>1</v>
          </cell>
          <cell r="K665">
            <v>0.95</v>
          </cell>
          <cell r="L665">
            <v>0</v>
          </cell>
          <cell r="M665">
            <v>0.95</v>
          </cell>
          <cell r="N665">
            <v>0.95</v>
          </cell>
          <cell r="O665">
            <v>0</v>
          </cell>
          <cell r="P665">
            <v>0.38229376257545261</v>
          </cell>
          <cell r="Q665">
            <v>0</v>
          </cell>
          <cell r="R665">
            <v>0.38229376257545261</v>
          </cell>
          <cell r="S665">
            <v>0</v>
          </cell>
          <cell r="T665" t="str">
            <v xml:space="preserve"> </v>
          </cell>
        </row>
        <row r="666">
          <cell r="B666">
            <v>28</v>
          </cell>
          <cell r="C666" t="str">
            <v>Other Health</v>
          </cell>
          <cell r="D666">
            <v>0</v>
          </cell>
          <cell r="E666">
            <v>0</v>
          </cell>
          <cell r="F666">
            <v>0</v>
          </cell>
          <cell r="G666">
            <v>0</v>
          </cell>
          <cell r="H666">
            <v>0</v>
          </cell>
          <cell r="I666">
            <v>0</v>
          </cell>
          <cell r="J666">
            <v>1</v>
          </cell>
          <cell r="K666">
            <v>0.95</v>
          </cell>
          <cell r="L666">
            <v>0</v>
          </cell>
          <cell r="M666">
            <v>0.95</v>
          </cell>
          <cell r="N666">
            <v>0.95</v>
          </cell>
          <cell r="O666">
            <v>0</v>
          </cell>
          <cell r="P666">
            <v>0.38229376257545261</v>
          </cell>
          <cell r="Q666">
            <v>0</v>
          </cell>
          <cell r="R666">
            <v>0.38229376257545261</v>
          </cell>
          <cell r="S666">
            <v>0</v>
          </cell>
          <cell r="T666" t="str">
            <v xml:space="preserve"> </v>
          </cell>
        </row>
        <row r="667">
          <cell r="B667">
            <v>29</v>
          </cell>
          <cell r="C667" t="str">
            <v>Sub-Total</v>
          </cell>
          <cell r="D667">
            <v>0</v>
          </cell>
          <cell r="E667">
            <v>0</v>
          </cell>
          <cell r="F667">
            <v>0</v>
          </cell>
          <cell r="G667">
            <v>0</v>
          </cell>
          <cell r="H667">
            <v>0</v>
          </cell>
          <cell r="I667">
            <v>0</v>
          </cell>
          <cell r="J667">
            <v>1</v>
          </cell>
          <cell r="K667">
            <v>1</v>
          </cell>
          <cell r="M667">
            <v>1</v>
          </cell>
          <cell r="N667">
            <v>1</v>
          </cell>
          <cell r="O667">
            <v>0</v>
          </cell>
          <cell r="P667">
            <v>1</v>
          </cell>
          <cell r="R667">
            <v>0</v>
          </cell>
          <cell r="S667">
            <v>0</v>
          </cell>
        </row>
        <row r="672">
          <cell r="B672">
            <v>30</v>
          </cell>
          <cell r="C672" t="str">
            <v>Totals</v>
          </cell>
          <cell r="D672">
            <v>0</v>
          </cell>
          <cell r="E672">
            <v>0</v>
          </cell>
          <cell r="F672">
            <v>0</v>
          </cell>
          <cell r="G672">
            <v>0</v>
          </cell>
          <cell r="H672">
            <v>0</v>
          </cell>
          <cell r="I672">
            <v>0</v>
          </cell>
          <cell r="J672">
            <v>0</v>
          </cell>
          <cell r="K672">
            <v>1</v>
          </cell>
          <cell r="M672">
            <v>1</v>
          </cell>
          <cell r="N672">
            <v>1</v>
          </cell>
          <cell r="O672">
            <v>0</v>
          </cell>
          <cell r="P672">
            <v>0</v>
          </cell>
          <cell r="R672">
            <v>0</v>
          </cell>
          <cell r="S672">
            <v>0</v>
          </cell>
        </row>
        <row r="674">
          <cell r="B674">
            <v>31</v>
          </cell>
          <cell r="O674" t="str">
            <v xml:space="preserve">Growth Factor </v>
          </cell>
          <cell r="S674">
            <v>1.5</v>
          </cell>
          <cell r="T674" t="str">
            <v xml:space="preserve"> </v>
          </cell>
        </row>
        <row r="675">
          <cell r="B675">
            <v>32</v>
          </cell>
          <cell r="O675" t="str">
            <v>By Line Diversification Factor</v>
          </cell>
          <cell r="S675">
            <v>1</v>
          </cell>
        </row>
        <row r="676">
          <cell r="O676" t="str">
            <v>By Country Diversification Factor</v>
          </cell>
          <cell r="S676">
            <v>1</v>
          </cell>
        </row>
        <row r="677">
          <cell r="B677">
            <v>33</v>
          </cell>
          <cell r="C677" t="str">
            <v>Net Unearned Prem Reserve P/C only</v>
          </cell>
          <cell r="E677">
            <v>0</v>
          </cell>
          <cell r="O677" t="str">
            <v>Adjusted Non-Life Reserve Required Capital</v>
          </cell>
          <cell r="S677">
            <v>0</v>
          </cell>
        </row>
        <row r="678">
          <cell r="B678">
            <v>34</v>
          </cell>
          <cell r="O678" t="str">
            <v>Analyst's Adjustment ( Non-Life Business)</v>
          </cell>
          <cell r="S678">
            <v>0</v>
          </cell>
          <cell r="T678" t="str">
            <v xml:space="preserve"> </v>
          </cell>
        </row>
        <row r="679">
          <cell r="B679">
            <v>35</v>
          </cell>
          <cell r="O679" t="str">
            <v>Net Required Capital for Non-Life Reserve Risk (B5)</v>
          </cell>
          <cell r="S679">
            <v>0</v>
          </cell>
        </row>
        <row r="680">
          <cell r="G680" t="str">
            <v>Note: Mortality and Longevity Risk captured on Life Reserves page.</v>
          </cell>
        </row>
        <row r="684">
          <cell r="C684" t="str">
            <v>Company Name:</v>
          </cell>
          <cell r="D684" t="str">
            <v>XYZ Sample</v>
          </cell>
          <cell r="K684" t="str">
            <v>Currency:</v>
          </cell>
          <cell r="L684" t="str">
            <v>US Dollars</v>
          </cell>
          <cell r="T684" t="str">
            <v>Page 29</v>
          </cell>
        </row>
        <row r="685">
          <cell r="C685" t="str">
            <v>AMB Number:</v>
          </cell>
          <cell r="D685" t="str">
            <v>99999</v>
          </cell>
          <cell r="K685" t="str">
            <v>Denomination:</v>
          </cell>
          <cell r="L685" t="str">
            <v>(000)s</v>
          </cell>
        </row>
        <row r="686">
          <cell r="C686" t="str">
            <v>Analyst:</v>
          </cell>
          <cell r="D686" t="str">
            <v xml:space="preserve"> </v>
          </cell>
        </row>
        <row r="687">
          <cell r="C687" t="str">
            <v>volatility = average</v>
          </cell>
          <cell r="K687" t="str">
            <v>NET LOSS AND LAE RESERVE RISK</v>
          </cell>
        </row>
        <row r="688">
          <cell r="C688" t="str">
            <v>analysis type = standard</v>
          </cell>
          <cell r="E688">
            <v>40908</v>
          </cell>
        </row>
        <row r="691">
          <cell r="D691" t="str">
            <v>(1)</v>
          </cell>
          <cell r="E691" t="str">
            <v>(2)</v>
          </cell>
          <cell r="F691" t="str">
            <v>(3)</v>
          </cell>
          <cell r="G691" t="str">
            <v>(4)</v>
          </cell>
          <cell r="H691" t="str">
            <v>(5)</v>
          </cell>
          <cell r="I691" t="str">
            <v>(6)</v>
          </cell>
          <cell r="J691" t="str">
            <v>(7)</v>
          </cell>
          <cell r="K691" t="str">
            <v>(8)</v>
          </cell>
          <cell r="L691" t="str">
            <v>(9)</v>
          </cell>
          <cell r="M691" t="str">
            <v>(10)</v>
          </cell>
          <cell r="N691" t="str">
            <v>(11)</v>
          </cell>
          <cell r="O691" t="str">
            <v>(12)</v>
          </cell>
          <cell r="P691" t="str">
            <v>(13)</v>
          </cell>
          <cell r="Q691" t="str">
            <v>(14)</v>
          </cell>
          <cell r="R691" t="str">
            <v>(15)</v>
          </cell>
          <cell r="S691" t="str">
            <v>(16)</v>
          </cell>
          <cell r="T691" t="str">
            <v>(17)</v>
          </cell>
        </row>
        <row r="693">
          <cell r="E693" t="str">
            <v>&lt;---------------------------- Carried Reserve ----------------------------&gt;</v>
          </cell>
          <cell r="L693" t="str">
            <v>Adjust-</v>
          </cell>
          <cell r="M693" t="str">
            <v>Final</v>
          </cell>
          <cell r="N693" t="str">
            <v>Total</v>
          </cell>
          <cell r="R693" t="str">
            <v>Final</v>
          </cell>
          <cell r="S693" t="str">
            <v>Adjusted</v>
          </cell>
        </row>
        <row r="694">
          <cell r="C694" t="str">
            <v>Property / Casualty Business</v>
          </cell>
          <cell r="D694" t="str">
            <v>%</v>
          </cell>
          <cell r="E694" t="str">
            <v>Baseline</v>
          </cell>
          <cell r="F694" t="str">
            <v>Allocated Adjustment</v>
          </cell>
          <cell r="G694" t="str">
            <v>Stress Test Adjustment</v>
          </cell>
          <cell r="H694" t="str">
            <v>Manual Adjustment</v>
          </cell>
          <cell r="I694" t="str">
            <v>Total</v>
          </cell>
          <cell r="J694" t="str">
            <v>Deficiency Factor</v>
          </cell>
          <cell r="K694" t="str">
            <v>Base Discount Factor</v>
          </cell>
          <cell r="L694" t="str">
            <v>ment to Discount Factor</v>
          </cell>
          <cell r="M694" t="str">
            <v>Discount Factor (8)+(9)</v>
          </cell>
          <cell r="N694" t="str">
            <v>Adj. Factor  (7)*(10)</v>
          </cell>
          <cell r="O694" t="str">
            <v>Adjusted Reserves (6)*(11)</v>
          </cell>
          <cell r="P694" t="str">
            <v>Base Capital Factor</v>
          </cell>
          <cell r="Q694" t="str">
            <v>Adjust- ment</v>
          </cell>
          <cell r="R694" t="str">
            <v>Capital Factor (13)+(14)</v>
          </cell>
          <cell r="S694" t="str">
            <v>Required Capital    (12)*(15)</v>
          </cell>
          <cell r="T694" t="str">
            <v>Explanation of Adjustments</v>
          </cell>
        </row>
        <row r="695">
          <cell r="B695">
            <v>1</v>
          </cell>
          <cell r="C695" t="str">
            <v>Personal Property</v>
          </cell>
          <cell r="D695">
            <v>0</v>
          </cell>
          <cell r="E695">
            <v>0</v>
          </cell>
          <cell r="F695">
            <v>0</v>
          </cell>
          <cell r="G695">
            <v>0</v>
          </cell>
          <cell r="H695">
            <v>0</v>
          </cell>
          <cell r="I695">
            <v>0</v>
          </cell>
          <cell r="J695">
            <v>1</v>
          </cell>
          <cell r="K695">
            <v>0.93520000000000003</v>
          </cell>
          <cell r="L695">
            <v>0</v>
          </cell>
          <cell r="M695">
            <v>0.93520000000000003</v>
          </cell>
          <cell r="N695">
            <v>0.93520000000000003</v>
          </cell>
          <cell r="O695">
            <v>0</v>
          </cell>
          <cell r="P695">
            <v>0.3739911588490048</v>
          </cell>
          <cell r="Q695">
            <v>0</v>
          </cell>
          <cell r="R695">
            <v>0.3739911588490048</v>
          </cell>
          <cell r="S695">
            <v>0</v>
          </cell>
          <cell r="T695" t="str">
            <v xml:space="preserve"> </v>
          </cell>
        </row>
        <row r="696">
          <cell r="B696">
            <v>2</v>
          </cell>
          <cell r="C696" t="str">
            <v>Personal Motor</v>
          </cell>
          <cell r="D696">
            <v>0</v>
          </cell>
          <cell r="E696">
            <v>0</v>
          </cell>
          <cell r="F696">
            <v>0</v>
          </cell>
          <cell r="G696">
            <v>0</v>
          </cell>
          <cell r="H696">
            <v>0</v>
          </cell>
          <cell r="I696">
            <v>0</v>
          </cell>
          <cell r="J696">
            <v>1</v>
          </cell>
          <cell r="K696">
            <v>0.92535999999999996</v>
          </cell>
          <cell r="L696">
            <v>0</v>
          </cell>
          <cell r="M696">
            <v>0.92535999999999996</v>
          </cell>
          <cell r="N696">
            <v>0.92535999999999996</v>
          </cell>
          <cell r="O696">
            <v>0</v>
          </cell>
          <cell r="P696">
            <v>0.38252327654137752</v>
          </cell>
          <cell r="Q696">
            <v>0</v>
          </cell>
          <cell r="R696">
            <v>0.38252327654137752</v>
          </cell>
          <cell r="S696">
            <v>0</v>
          </cell>
          <cell r="T696" t="str">
            <v xml:space="preserve"> </v>
          </cell>
        </row>
        <row r="697">
          <cell r="B697">
            <v>3</v>
          </cell>
          <cell r="C697" t="str">
            <v>Commercial Motor</v>
          </cell>
          <cell r="D697">
            <v>0</v>
          </cell>
          <cell r="E697">
            <v>0</v>
          </cell>
          <cell r="F697">
            <v>0</v>
          </cell>
          <cell r="G697">
            <v>0</v>
          </cell>
          <cell r="H697">
            <v>0</v>
          </cell>
          <cell r="I697">
            <v>0</v>
          </cell>
          <cell r="J697">
            <v>1</v>
          </cell>
          <cell r="K697">
            <v>0.91293999999999997</v>
          </cell>
          <cell r="L697">
            <v>0</v>
          </cell>
          <cell r="M697">
            <v>0.91293999999999997</v>
          </cell>
          <cell r="N697">
            <v>0.91293999999999997</v>
          </cell>
          <cell r="O697">
            <v>0</v>
          </cell>
          <cell r="P697">
            <v>0.38693700665531644</v>
          </cell>
          <cell r="Q697">
            <v>0</v>
          </cell>
          <cell r="R697">
            <v>0.38693700665531644</v>
          </cell>
          <cell r="S697">
            <v>0</v>
          </cell>
          <cell r="T697" t="str">
            <v xml:space="preserve"> </v>
          </cell>
        </row>
        <row r="698">
          <cell r="B698">
            <v>4</v>
          </cell>
          <cell r="C698" t="str">
            <v>Occupational Accident</v>
          </cell>
          <cell r="D698">
            <v>0</v>
          </cell>
          <cell r="E698">
            <v>0</v>
          </cell>
          <cell r="F698">
            <v>0</v>
          </cell>
          <cell r="G698">
            <v>0</v>
          </cell>
          <cell r="H698">
            <v>0</v>
          </cell>
          <cell r="I698">
            <v>0</v>
          </cell>
          <cell r="J698">
            <v>1</v>
          </cell>
          <cell r="K698">
            <v>0.78388999999999998</v>
          </cell>
          <cell r="L698">
            <v>0</v>
          </cell>
          <cell r="M698">
            <v>0.78388999999999998</v>
          </cell>
          <cell r="N698">
            <v>0.78388999999999998</v>
          </cell>
          <cell r="O698">
            <v>0</v>
          </cell>
          <cell r="P698">
            <v>0.38059377703801622</v>
          </cell>
          <cell r="Q698">
            <v>0</v>
          </cell>
          <cell r="R698">
            <v>0.38059377703801622</v>
          </cell>
          <cell r="S698">
            <v>0</v>
          </cell>
          <cell r="T698" t="str">
            <v xml:space="preserve"> </v>
          </cell>
        </row>
        <row r="699">
          <cell r="B699">
            <v>5</v>
          </cell>
          <cell r="C699" t="str">
            <v>Comm'l Multi Peril</v>
          </cell>
          <cell r="D699">
            <v>0</v>
          </cell>
          <cell r="E699">
            <v>0</v>
          </cell>
          <cell r="F699">
            <v>0</v>
          </cell>
          <cell r="G699">
            <v>0</v>
          </cell>
          <cell r="H699">
            <v>0</v>
          </cell>
          <cell r="I699">
            <v>0</v>
          </cell>
          <cell r="J699">
            <v>1</v>
          </cell>
          <cell r="K699">
            <v>0.86258999999999997</v>
          </cell>
          <cell r="L699">
            <v>0</v>
          </cell>
          <cell r="M699">
            <v>0.86258999999999997</v>
          </cell>
          <cell r="N699">
            <v>0.86258999999999997</v>
          </cell>
          <cell r="O699">
            <v>0</v>
          </cell>
          <cell r="P699">
            <v>0.40730211226875418</v>
          </cell>
          <cell r="Q699">
            <v>0</v>
          </cell>
          <cell r="R699">
            <v>0.40730211226875418</v>
          </cell>
          <cell r="S699">
            <v>0</v>
          </cell>
          <cell r="T699" t="str">
            <v xml:space="preserve"> </v>
          </cell>
        </row>
        <row r="700">
          <cell r="B700">
            <v>6</v>
          </cell>
          <cell r="C700" t="str">
            <v>Med Mal (Occ)</v>
          </cell>
          <cell r="D700">
            <v>0</v>
          </cell>
          <cell r="E700">
            <v>0</v>
          </cell>
          <cell r="F700">
            <v>0</v>
          </cell>
          <cell r="G700">
            <v>0</v>
          </cell>
          <cell r="H700">
            <v>0</v>
          </cell>
          <cell r="I700">
            <v>0</v>
          </cell>
          <cell r="J700">
            <v>1</v>
          </cell>
          <cell r="K700">
            <v>0.87587000000000004</v>
          </cell>
          <cell r="L700">
            <v>0</v>
          </cell>
          <cell r="M700">
            <v>0.87587000000000004</v>
          </cell>
          <cell r="N700">
            <v>0.87587000000000004</v>
          </cell>
          <cell r="O700">
            <v>0</v>
          </cell>
          <cell r="P700">
            <v>0.50051553099692692</v>
          </cell>
          <cell r="Q700">
            <v>0</v>
          </cell>
          <cell r="R700">
            <v>0.50051553099692692</v>
          </cell>
          <cell r="S700">
            <v>0</v>
          </cell>
          <cell r="T700" t="str">
            <v xml:space="preserve"> </v>
          </cell>
        </row>
        <row r="701">
          <cell r="B701">
            <v>7</v>
          </cell>
          <cell r="C701" t="str">
            <v>Med Mal (C/M)</v>
          </cell>
          <cell r="D701">
            <v>0</v>
          </cell>
          <cell r="E701">
            <v>0</v>
          </cell>
          <cell r="F701">
            <v>0</v>
          </cell>
          <cell r="G701">
            <v>0</v>
          </cell>
          <cell r="H701">
            <v>0</v>
          </cell>
          <cell r="I701">
            <v>0</v>
          </cell>
          <cell r="J701">
            <v>1</v>
          </cell>
          <cell r="K701">
            <v>0.89036999999999999</v>
          </cell>
          <cell r="L701">
            <v>0</v>
          </cell>
          <cell r="M701">
            <v>0.89036999999999999</v>
          </cell>
          <cell r="N701">
            <v>0.89036999999999999</v>
          </cell>
          <cell r="O701">
            <v>0</v>
          </cell>
          <cell r="P701">
            <v>0.4393171254601847</v>
          </cell>
          <cell r="Q701">
            <v>0</v>
          </cell>
          <cell r="R701">
            <v>0.4393171254601847</v>
          </cell>
          <cell r="S701">
            <v>0</v>
          </cell>
          <cell r="T701" t="str">
            <v xml:space="preserve"> </v>
          </cell>
        </row>
        <row r="702">
          <cell r="B702">
            <v>8</v>
          </cell>
          <cell r="C702" t="str">
            <v>Special Liab (Ocean, Air, B&amp;M)</v>
          </cell>
          <cell r="D702">
            <v>0</v>
          </cell>
          <cell r="E702">
            <v>0</v>
          </cell>
          <cell r="F702">
            <v>0</v>
          </cell>
          <cell r="G702">
            <v>0</v>
          </cell>
          <cell r="H702">
            <v>0</v>
          </cell>
          <cell r="I702">
            <v>0</v>
          </cell>
          <cell r="J702">
            <v>1</v>
          </cell>
          <cell r="K702">
            <v>0.89819000000000004</v>
          </cell>
          <cell r="L702">
            <v>0</v>
          </cell>
          <cell r="M702">
            <v>0.89819000000000004</v>
          </cell>
          <cell r="N702">
            <v>0.89819000000000004</v>
          </cell>
          <cell r="O702">
            <v>0</v>
          </cell>
          <cell r="P702">
            <v>0.45522000782978411</v>
          </cell>
          <cell r="Q702">
            <v>0</v>
          </cell>
          <cell r="R702">
            <v>0.45522000782978411</v>
          </cell>
          <cell r="S702">
            <v>0</v>
          </cell>
          <cell r="T702" t="str">
            <v xml:space="preserve"> </v>
          </cell>
        </row>
        <row r="703">
          <cell r="B703">
            <v>9</v>
          </cell>
          <cell r="C703" t="str">
            <v>Other Liab (Occ)</v>
          </cell>
          <cell r="D703">
            <v>0</v>
          </cell>
          <cell r="E703">
            <v>0</v>
          </cell>
          <cell r="F703">
            <v>0</v>
          </cell>
          <cell r="G703">
            <v>0</v>
          </cell>
          <cell r="H703">
            <v>0</v>
          </cell>
          <cell r="I703">
            <v>0</v>
          </cell>
          <cell r="J703">
            <v>1</v>
          </cell>
          <cell r="K703">
            <v>0.80081999999999998</v>
          </cell>
          <cell r="L703">
            <v>0</v>
          </cell>
          <cell r="M703">
            <v>0.80081999999999998</v>
          </cell>
          <cell r="N703">
            <v>0.80081999999999998</v>
          </cell>
          <cell r="O703">
            <v>0</v>
          </cell>
          <cell r="P703">
            <v>0.46865041178749506</v>
          </cell>
          <cell r="Q703">
            <v>0</v>
          </cell>
          <cell r="R703">
            <v>0.46865041178749506</v>
          </cell>
          <cell r="S703">
            <v>0</v>
          </cell>
          <cell r="T703" t="str">
            <v xml:space="preserve"> </v>
          </cell>
        </row>
        <row r="704">
          <cell r="B704">
            <v>10</v>
          </cell>
          <cell r="C704" t="str">
            <v>Other Liab (C/M)</v>
          </cell>
          <cell r="D704">
            <v>0</v>
          </cell>
          <cell r="E704">
            <v>0</v>
          </cell>
          <cell r="F704">
            <v>0</v>
          </cell>
          <cell r="G704">
            <v>0</v>
          </cell>
          <cell r="H704">
            <v>0</v>
          </cell>
          <cell r="I704">
            <v>0</v>
          </cell>
          <cell r="J704">
            <v>1</v>
          </cell>
          <cell r="K704">
            <v>0.86785000000000001</v>
          </cell>
          <cell r="L704">
            <v>0</v>
          </cell>
          <cell r="M704">
            <v>0.86785000000000001</v>
          </cell>
          <cell r="N704">
            <v>0.86785000000000001</v>
          </cell>
          <cell r="O704">
            <v>0</v>
          </cell>
          <cell r="P704">
            <v>0.42749414333023639</v>
          </cell>
          <cell r="Q704">
            <v>0</v>
          </cell>
          <cell r="R704">
            <v>0.42749414333023639</v>
          </cell>
          <cell r="S704">
            <v>0</v>
          </cell>
          <cell r="T704" t="str">
            <v xml:space="preserve"> </v>
          </cell>
        </row>
        <row r="705">
          <cell r="B705">
            <v>11</v>
          </cell>
          <cell r="C705" t="str">
            <v>Prod Liab (Occ)</v>
          </cell>
          <cell r="D705">
            <v>0</v>
          </cell>
          <cell r="E705">
            <v>0</v>
          </cell>
          <cell r="F705">
            <v>0</v>
          </cell>
          <cell r="G705">
            <v>0</v>
          </cell>
          <cell r="H705">
            <v>0</v>
          </cell>
          <cell r="I705">
            <v>0</v>
          </cell>
          <cell r="J705">
            <v>1</v>
          </cell>
          <cell r="K705">
            <v>0.83508000000000004</v>
          </cell>
          <cell r="L705">
            <v>0</v>
          </cell>
          <cell r="M705">
            <v>0.83508000000000004</v>
          </cell>
          <cell r="N705">
            <v>0.83508000000000004</v>
          </cell>
          <cell r="O705">
            <v>0</v>
          </cell>
          <cell r="P705">
            <v>0.49477191014942112</v>
          </cell>
          <cell r="Q705">
            <v>0</v>
          </cell>
          <cell r="R705">
            <v>0.49477191014942112</v>
          </cell>
          <cell r="S705">
            <v>0</v>
          </cell>
          <cell r="T705" t="str">
            <v xml:space="preserve"> </v>
          </cell>
        </row>
        <row r="706">
          <cell r="B706">
            <v>12</v>
          </cell>
          <cell r="C706" t="str">
            <v>Prod Liab (C/M)</v>
          </cell>
          <cell r="D706">
            <v>0</v>
          </cell>
          <cell r="E706">
            <v>0</v>
          </cell>
          <cell r="F706">
            <v>0</v>
          </cell>
          <cell r="G706">
            <v>0</v>
          </cell>
          <cell r="H706">
            <v>0</v>
          </cell>
          <cell r="I706">
            <v>0</v>
          </cell>
          <cell r="J706">
            <v>1</v>
          </cell>
          <cell r="K706">
            <v>0.87821000000000005</v>
          </cell>
          <cell r="L706">
            <v>0</v>
          </cell>
          <cell r="M706">
            <v>0.87821000000000005</v>
          </cell>
          <cell r="N706">
            <v>0.87821000000000005</v>
          </cell>
          <cell r="O706">
            <v>0</v>
          </cell>
          <cell r="P706">
            <v>0.42993000739479614</v>
          </cell>
          <cell r="Q706">
            <v>0</v>
          </cell>
          <cell r="R706">
            <v>0.42993000739479614</v>
          </cell>
          <cell r="S706">
            <v>0</v>
          </cell>
          <cell r="T706" t="str">
            <v xml:space="preserve"> </v>
          </cell>
        </row>
        <row r="707">
          <cell r="B707">
            <v>13</v>
          </cell>
          <cell r="C707" t="str">
            <v>Commercial Property</v>
          </cell>
          <cell r="D707">
            <v>0</v>
          </cell>
          <cell r="E707">
            <v>0</v>
          </cell>
          <cell r="F707">
            <v>0</v>
          </cell>
          <cell r="G707">
            <v>0</v>
          </cell>
          <cell r="H707">
            <v>0</v>
          </cell>
          <cell r="I707">
            <v>0</v>
          </cell>
          <cell r="J707">
            <v>1</v>
          </cell>
          <cell r="K707">
            <v>0.96499999999999997</v>
          </cell>
          <cell r="L707">
            <v>0</v>
          </cell>
          <cell r="M707">
            <v>0.96499999999999997</v>
          </cell>
          <cell r="N707">
            <v>0.96499999999999997</v>
          </cell>
          <cell r="O707">
            <v>0</v>
          </cell>
          <cell r="P707">
            <v>0.44712720769058789</v>
          </cell>
          <cell r="Q707">
            <v>0</v>
          </cell>
          <cell r="R707">
            <v>0.44712720769058789</v>
          </cell>
          <cell r="S707">
            <v>0</v>
          </cell>
          <cell r="T707" t="str">
            <v xml:space="preserve"> </v>
          </cell>
        </row>
        <row r="708">
          <cell r="B708">
            <v>14</v>
          </cell>
          <cell r="C708" t="str">
            <v>Motor Phys Damage</v>
          </cell>
          <cell r="D708">
            <v>0</v>
          </cell>
          <cell r="E708">
            <v>0</v>
          </cell>
          <cell r="F708">
            <v>0</v>
          </cell>
          <cell r="G708">
            <v>0</v>
          </cell>
          <cell r="H708">
            <v>0</v>
          </cell>
          <cell r="I708">
            <v>0</v>
          </cell>
          <cell r="J708">
            <v>1</v>
          </cell>
          <cell r="K708">
            <v>0.97499999999999998</v>
          </cell>
          <cell r="L708">
            <v>0</v>
          </cell>
          <cell r="M708">
            <v>0.97499999999999998</v>
          </cell>
          <cell r="N708">
            <v>0.97499999999999998</v>
          </cell>
          <cell r="O708">
            <v>0</v>
          </cell>
          <cell r="P708">
            <v>0.44712720769058789</v>
          </cell>
          <cell r="Q708">
            <v>0</v>
          </cell>
          <cell r="R708">
            <v>0.44712720769058789</v>
          </cell>
          <cell r="S708">
            <v>0</v>
          </cell>
          <cell r="T708" t="str">
            <v xml:space="preserve"> </v>
          </cell>
        </row>
        <row r="709">
          <cell r="B709">
            <v>15</v>
          </cell>
          <cell r="C709" t="str">
            <v>Fid &amp; Sur /Fin. Guar</v>
          </cell>
          <cell r="D709">
            <v>0</v>
          </cell>
          <cell r="E709">
            <v>0</v>
          </cell>
          <cell r="F709">
            <v>0</v>
          </cell>
          <cell r="G709">
            <v>0</v>
          </cell>
          <cell r="H709">
            <v>0</v>
          </cell>
          <cell r="I709">
            <v>0</v>
          </cell>
          <cell r="J709">
            <v>1</v>
          </cell>
          <cell r="K709">
            <v>0.94599999999999995</v>
          </cell>
          <cell r="L709">
            <v>0</v>
          </cell>
          <cell r="M709">
            <v>0.94599999999999995</v>
          </cell>
          <cell r="N709">
            <v>0.94599999999999995</v>
          </cell>
          <cell r="O709">
            <v>0</v>
          </cell>
          <cell r="P709">
            <v>0.44712720769058789</v>
          </cell>
          <cell r="Q709">
            <v>0</v>
          </cell>
          <cell r="R709">
            <v>0.44712720769058789</v>
          </cell>
          <cell r="S709">
            <v>0</v>
          </cell>
          <cell r="T709" t="str">
            <v xml:space="preserve"> </v>
          </cell>
        </row>
        <row r="710">
          <cell r="B710">
            <v>16</v>
          </cell>
          <cell r="C710" t="str">
            <v>X/S Property (Reinsurance)</v>
          </cell>
          <cell r="D710">
            <v>0</v>
          </cell>
          <cell r="E710">
            <v>0</v>
          </cell>
          <cell r="F710">
            <v>0</v>
          </cell>
          <cell r="G710">
            <v>0</v>
          </cell>
          <cell r="H710">
            <v>0</v>
          </cell>
          <cell r="I710">
            <v>0</v>
          </cell>
          <cell r="J710">
            <v>1</v>
          </cell>
          <cell r="K710">
            <v>0.88966000000000001</v>
          </cell>
          <cell r="L710">
            <v>0</v>
          </cell>
          <cell r="M710">
            <v>0.88966000000000001</v>
          </cell>
          <cell r="N710">
            <v>0.88966000000000001</v>
          </cell>
          <cell r="O710">
            <v>0</v>
          </cell>
          <cell r="P710">
            <v>0.48444761667920849</v>
          </cell>
          <cell r="Q710">
            <v>0</v>
          </cell>
          <cell r="R710">
            <v>0.48444761667920849</v>
          </cell>
          <cell r="S710">
            <v>0</v>
          </cell>
          <cell r="T710" t="str">
            <v xml:space="preserve"> </v>
          </cell>
        </row>
        <row r="711">
          <cell r="B711">
            <v>17</v>
          </cell>
          <cell r="C711" t="str">
            <v>X/S Casualty (Reinsurance)</v>
          </cell>
          <cell r="D711">
            <v>0</v>
          </cell>
          <cell r="E711">
            <v>0</v>
          </cell>
          <cell r="F711">
            <v>0</v>
          </cell>
          <cell r="G711">
            <v>0</v>
          </cell>
          <cell r="H711">
            <v>0</v>
          </cell>
          <cell r="I711">
            <v>0</v>
          </cell>
          <cell r="J711">
            <v>1</v>
          </cell>
          <cell r="K711">
            <v>0.79842999999999997</v>
          </cell>
          <cell r="L711">
            <v>0</v>
          </cell>
          <cell r="M711">
            <v>0.79842999999999997</v>
          </cell>
          <cell r="N711">
            <v>0.79842999999999997</v>
          </cell>
          <cell r="O711">
            <v>0</v>
          </cell>
          <cell r="P711">
            <v>0.54775111649935904</v>
          </cell>
          <cell r="Q711">
            <v>0</v>
          </cell>
          <cell r="R711">
            <v>0.54775111649935904</v>
          </cell>
          <cell r="S711">
            <v>0</v>
          </cell>
          <cell r="T711" t="str">
            <v xml:space="preserve"> </v>
          </cell>
        </row>
        <row r="712">
          <cell r="B712">
            <v>18</v>
          </cell>
          <cell r="C712" t="str">
            <v>Other P/C</v>
          </cell>
          <cell r="D712">
            <v>0</v>
          </cell>
          <cell r="E712">
            <v>0</v>
          </cell>
          <cell r="F712">
            <v>0</v>
          </cell>
          <cell r="G712">
            <v>0</v>
          </cell>
          <cell r="H712">
            <v>0</v>
          </cell>
          <cell r="I712">
            <v>0</v>
          </cell>
          <cell r="J712">
            <v>1</v>
          </cell>
          <cell r="K712">
            <v>0.9</v>
          </cell>
          <cell r="L712">
            <v>0</v>
          </cell>
          <cell r="M712">
            <v>0.9</v>
          </cell>
          <cell r="N712">
            <v>0.9</v>
          </cell>
          <cell r="O712">
            <v>0</v>
          </cell>
          <cell r="P712">
            <v>0.33534540576794092</v>
          </cell>
          <cell r="Q712">
            <v>0</v>
          </cell>
          <cell r="R712">
            <v>0.33534540576794092</v>
          </cell>
          <cell r="S712">
            <v>0</v>
          </cell>
          <cell r="T712" t="str">
            <v xml:space="preserve"> </v>
          </cell>
        </row>
        <row r="713">
          <cell r="B713">
            <v>19</v>
          </cell>
          <cell r="C713" t="str">
            <v>Other P/C</v>
          </cell>
          <cell r="D713">
            <v>0</v>
          </cell>
          <cell r="E713">
            <v>0</v>
          </cell>
          <cell r="F713">
            <v>0</v>
          </cell>
          <cell r="G713">
            <v>0</v>
          </cell>
          <cell r="H713">
            <v>0</v>
          </cell>
          <cell r="I713">
            <v>0</v>
          </cell>
          <cell r="J713">
            <v>1</v>
          </cell>
          <cell r="K713">
            <v>0.9</v>
          </cell>
          <cell r="L713">
            <v>0</v>
          </cell>
          <cell r="M713">
            <v>0.9</v>
          </cell>
          <cell r="N713">
            <v>0.9</v>
          </cell>
          <cell r="O713">
            <v>0</v>
          </cell>
          <cell r="P713">
            <v>0.33534540576794092</v>
          </cell>
          <cell r="Q713">
            <v>0</v>
          </cell>
          <cell r="R713">
            <v>0.33534540576794092</v>
          </cell>
          <cell r="S713">
            <v>0</v>
          </cell>
          <cell r="T713" t="str">
            <v xml:space="preserve"> </v>
          </cell>
        </row>
        <row r="714">
          <cell r="B714">
            <v>20</v>
          </cell>
          <cell r="C714" t="str">
            <v>Sub-Total</v>
          </cell>
          <cell r="D714">
            <v>0</v>
          </cell>
          <cell r="E714">
            <v>0</v>
          </cell>
          <cell r="F714">
            <v>0</v>
          </cell>
          <cell r="G714">
            <v>0</v>
          </cell>
          <cell r="H714">
            <v>0</v>
          </cell>
          <cell r="I714">
            <v>0</v>
          </cell>
          <cell r="J714">
            <v>1</v>
          </cell>
          <cell r="K714">
            <v>1</v>
          </cell>
          <cell r="M714">
            <v>1</v>
          </cell>
          <cell r="N714">
            <v>1</v>
          </cell>
          <cell r="O714">
            <v>0</v>
          </cell>
          <cell r="P714">
            <v>1</v>
          </cell>
          <cell r="R714">
            <v>0</v>
          </cell>
          <cell r="S714">
            <v>0</v>
          </cell>
        </row>
        <row r="716">
          <cell r="B716">
            <v>21</v>
          </cell>
          <cell r="F716" t="str">
            <v>Percent of net pml added to reserves for stress:</v>
          </cell>
          <cell r="G716">
            <v>0.4</v>
          </cell>
        </row>
        <row r="720">
          <cell r="D720" t="str">
            <v>(1)</v>
          </cell>
          <cell r="E720" t="str">
            <v>(2)</v>
          </cell>
          <cell r="F720" t="str">
            <v>(3)</v>
          </cell>
          <cell r="G720" t="str">
            <v>(4)</v>
          </cell>
          <cell r="H720" t="str">
            <v>(5)</v>
          </cell>
          <cell r="I720" t="str">
            <v>(6)</v>
          </cell>
          <cell r="J720" t="str">
            <v>(7)</v>
          </cell>
          <cell r="K720" t="str">
            <v>(8)</v>
          </cell>
          <cell r="L720" t="str">
            <v>(9)</v>
          </cell>
          <cell r="M720" t="str">
            <v>(10)</v>
          </cell>
          <cell r="N720" t="str">
            <v>(11)</v>
          </cell>
          <cell r="O720" t="str">
            <v>(12)</v>
          </cell>
          <cell r="P720" t="str">
            <v>(13)</v>
          </cell>
          <cell r="Q720" t="str">
            <v>(14)</v>
          </cell>
          <cell r="R720" t="str">
            <v>(15)</v>
          </cell>
          <cell r="S720" t="str">
            <v>(16)</v>
          </cell>
          <cell r="T720" t="str">
            <v>(17)</v>
          </cell>
        </row>
        <row r="722">
          <cell r="E722" t="str">
            <v>&lt;---------------------------- Carried Reserve ----------------------------&gt;</v>
          </cell>
          <cell r="L722" t="str">
            <v>Adjust-</v>
          </cell>
          <cell r="M722" t="str">
            <v>Final</v>
          </cell>
          <cell r="N722" t="str">
            <v>Total</v>
          </cell>
          <cell r="R722" t="str">
            <v>Final</v>
          </cell>
          <cell r="S722" t="str">
            <v>Adjusted</v>
          </cell>
        </row>
        <row r="723">
          <cell r="C723" t="str">
            <v>Health Business</v>
          </cell>
          <cell r="D723" t="str">
            <v>%</v>
          </cell>
          <cell r="E723" t="str">
            <v>Baseline</v>
          </cell>
          <cell r="F723" t="str">
            <v>Allocated Adjustment</v>
          </cell>
          <cell r="G723" t="str">
            <v>Stress Test Adjustment</v>
          </cell>
          <cell r="H723" t="str">
            <v>Manual Adjustment</v>
          </cell>
          <cell r="I723" t="str">
            <v>Total</v>
          </cell>
          <cell r="J723" t="str">
            <v>Deficiency Factor</v>
          </cell>
          <cell r="K723" t="str">
            <v>Base Discount Factor</v>
          </cell>
          <cell r="L723" t="str">
            <v>ment to Discount Factor</v>
          </cell>
          <cell r="M723" t="str">
            <v>Discount Factor (8)+(9)</v>
          </cell>
          <cell r="N723" t="str">
            <v>Adj. Factor  (7)*(10)</v>
          </cell>
          <cell r="O723" t="str">
            <v>Adjusted Reserves (6)*(11)</v>
          </cell>
          <cell r="P723" t="str">
            <v>Base Capital Factor</v>
          </cell>
          <cell r="Q723" t="str">
            <v>Adjust- ment</v>
          </cell>
          <cell r="R723" t="str">
            <v>Capital Factor (13)+(14)</v>
          </cell>
          <cell r="S723" t="str">
            <v>Required Capital    (12)*(15)</v>
          </cell>
          <cell r="T723" t="str">
            <v>Explanation of Adjustments</v>
          </cell>
        </row>
        <row r="724">
          <cell r="B724">
            <v>22</v>
          </cell>
          <cell r="C724" t="str">
            <v>Medical</v>
          </cell>
          <cell r="D724">
            <v>0</v>
          </cell>
          <cell r="E724">
            <v>0</v>
          </cell>
          <cell r="F724">
            <v>0</v>
          </cell>
          <cell r="G724">
            <v>0</v>
          </cell>
          <cell r="H724">
            <v>0</v>
          </cell>
          <cell r="I724">
            <v>0</v>
          </cell>
          <cell r="J724">
            <v>1</v>
          </cell>
          <cell r="K724">
            <v>0.95</v>
          </cell>
          <cell r="L724">
            <v>0</v>
          </cell>
          <cell r="M724">
            <v>0.95</v>
          </cell>
          <cell r="N724">
            <v>0.95</v>
          </cell>
          <cell r="O724">
            <v>0</v>
          </cell>
          <cell r="P724">
            <v>0.38229376257545261</v>
          </cell>
          <cell r="Q724">
            <v>0</v>
          </cell>
          <cell r="R724">
            <v>0.38229376257545261</v>
          </cell>
          <cell r="S724">
            <v>0</v>
          </cell>
          <cell r="T724" t="str">
            <v xml:space="preserve"> </v>
          </cell>
        </row>
        <row r="725">
          <cell r="B725">
            <v>23</v>
          </cell>
          <cell r="C725" t="str">
            <v>Disability and Long Term Care</v>
          </cell>
          <cell r="D725">
            <v>0</v>
          </cell>
          <cell r="E725">
            <v>0</v>
          </cell>
          <cell r="F725">
            <v>0</v>
          </cell>
          <cell r="G725">
            <v>0</v>
          </cell>
          <cell r="H725">
            <v>0</v>
          </cell>
          <cell r="I725">
            <v>0</v>
          </cell>
          <cell r="J725">
            <v>1</v>
          </cell>
          <cell r="K725">
            <v>0.95</v>
          </cell>
          <cell r="L725">
            <v>0</v>
          </cell>
          <cell r="M725">
            <v>0.95</v>
          </cell>
          <cell r="N725">
            <v>0.95</v>
          </cell>
          <cell r="O725">
            <v>0</v>
          </cell>
          <cell r="P725">
            <v>0.38229376257545261</v>
          </cell>
          <cell r="Q725">
            <v>0</v>
          </cell>
          <cell r="R725">
            <v>0.38229376257545261</v>
          </cell>
          <cell r="S725">
            <v>0</v>
          </cell>
          <cell r="T725" t="str">
            <v xml:space="preserve"> </v>
          </cell>
        </row>
        <row r="726">
          <cell r="B726">
            <v>24</v>
          </cell>
          <cell r="C726" t="str">
            <v>Critical Illness - Guaranteed</v>
          </cell>
          <cell r="D726">
            <v>0</v>
          </cell>
          <cell r="E726">
            <v>0</v>
          </cell>
          <cell r="F726">
            <v>0</v>
          </cell>
          <cell r="G726">
            <v>0</v>
          </cell>
          <cell r="H726">
            <v>0</v>
          </cell>
          <cell r="I726">
            <v>0</v>
          </cell>
          <cell r="J726">
            <v>1</v>
          </cell>
          <cell r="K726">
            <v>0.95</v>
          </cell>
          <cell r="L726">
            <v>0</v>
          </cell>
          <cell r="M726">
            <v>0.95</v>
          </cell>
          <cell r="N726">
            <v>0.95</v>
          </cell>
          <cell r="O726">
            <v>0</v>
          </cell>
          <cell r="P726">
            <v>0.38229376257545261</v>
          </cell>
          <cell r="Q726">
            <v>0</v>
          </cell>
          <cell r="R726">
            <v>0.38229376257545261</v>
          </cell>
          <cell r="S726">
            <v>0</v>
          </cell>
          <cell r="T726" t="str">
            <v xml:space="preserve"> </v>
          </cell>
        </row>
        <row r="727">
          <cell r="B727">
            <v>25</v>
          </cell>
          <cell r="C727" t="str">
            <v>Critical Illness - NonGuaranteed</v>
          </cell>
          <cell r="D727">
            <v>0</v>
          </cell>
          <cell r="E727">
            <v>0</v>
          </cell>
          <cell r="F727">
            <v>0</v>
          </cell>
          <cell r="G727">
            <v>0</v>
          </cell>
          <cell r="H727">
            <v>0</v>
          </cell>
          <cell r="I727">
            <v>0</v>
          </cell>
          <cell r="J727">
            <v>1</v>
          </cell>
          <cell r="K727">
            <v>0.95</v>
          </cell>
          <cell r="L727">
            <v>0</v>
          </cell>
          <cell r="M727">
            <v>0.95</v>
          </cell>
          <cell r="N727">
            <v>0.95</v>
          </cell>
          <cell r="O727">
            <v>0</v>
          </cell>
          <cell r="P727">
            <v>0.38229376257545261</v>
          </cell>
          <cell r="Q727">
            <v>0</v>
          </cell>
          <cell r="R727">
            <v>0.38229376257545261</v>
          </cell>
          <cell r="S727">
            <v>0</v>
          </cell>
          <cell r="T727" t="str">
            <v xml:space="preserve"> </v>
          </cell>
        </row>
        <row r="728">
          <cell r="B728">
            <v>26</v>
          </cell>
          <cell r="C728" t="str">
            <v>Health Reinsurance</v>
          </cell>
          <cell r="D728">
            <v>0</v>
          </cell>
          <cell r="E728">
            <v>0</v>
          </cell>
          <cell r="F728">
            <v>0</v>
          </cell>
          <cell r="G728">
            <v>0</v>
          </cell>
          <cell r="H728">
            <v>0</v>
          </cell>
          <cell r="I728">
            <v>0</v>
          </cell>
          <cell r="J728">
            <v>1</v>
          </cell>
          <cell r="K728">
            <v>0.79842999999999997</v>
          </cell>
          <cell r="L728">
            <v>0</v>
          </cell>
          <cell r="M728">
            <v>0.79842999999999997</v>
          </cell>
          <cell r="N728">
            <v>0.79842999999999997</v>
          </cell>
          <cell r="O728">
            <v>0</v>
          </cell>
          <cell r="P728">
            <v>0.54775111649935904</v>
          </cell>
          <cell r="Q728">
            <v>0</v>
          </cell>
          <cell r="R728">
            <v>0.54775111649935904</v>
          </cell>
          <cell r="S728">
            <v>0</v>
          </cell>
          <cell r="T728" t="str">
            <v xml:space="preserve"> </v>
          </cell>
        </row>
        <row r="729">
          <cell r="B729">
            <v>27</v>
          </cell>
          <cell r="C729" t="str">
            <v>Other Health</v>
          </cell>
          <cell r="D729">
            <v>0</v>
          </cell>
          <cell r="E729">
            <v>0</v>
          </cell>
          <cell r="F729">
            <v>0</v>
          </cell>
          <cell r="G729">
            <v>0</v>
          </cell>
          <cell r="H729">
            <v>0</v>
          </cell>
          <cell r="I729">
            <v>0</v>
          </cell>
          <cell r="J729">
            <v>1</v>
          </cell>
          <cell r="K729">
            <v>0.95</v>
          </cell>
          <cell r="L729">
            <v>0</v>
          </cell>
          <cell r="M729">
            <v>0.95</v>
          </cell>
          <cell r="N729">
            <v>0.95</v>
          </cell>
          <cell r="O729">
            <v>0</v>
          </cell>
          <cell r="P729">
            <v>0.38229376257545261</v>
          </cell>
          <cell r="Q729">
            <v>0</v>
          </cell>
          <cell r="R729">
            <v>0.38229376257545261</v>
          </cell>
          <cell r="S729">
            <v>0</v>
          </cell>
          <cell r="T729" t="str">
            <v xml:space="preserve"> </v>
          </cell>
        </row>
        <row r="730">
          <cell r="B730">
            <v>28</v>
          </cell>
          <cell r="C730" t="str">
            <v>Other Health</v>
          </cell>
          <cell r="D730">
            <v>0</v>
          </cell>
          <cell r="E730">
            <v>0</v>
          </cell>
          <cell r="F730">
            <v>0</v>
          </cell>
          <cell r="G730">
            <v>0</v>
          </cell>
          <cell r="H730">
            <v>0</v>
          </cell>
          <cell r="I730">
            <v>0</v>
          </cell>
          <cell r="J730">
            <v>1</v>
          </cell>
          <cell r="K730">
            <v>0.95</v>
          </cell>
          <cell r="L730">
            <v>0</v>
          </cell>
          <cell r="M730">
            <v>0.95</v>
          </cell>
          <cell r="N730">
            <v>0.95</v>
          </cell>
          <cell r="O730">
            <v>0</v>
          </cell>
          <cell r="P730">
            <v>0.38229376257545261</v>
          </cell>
          <cell r="Q730">
            <v>0</v>
          </cell>
          <cell r="R730">
            <v>0.38229376257545261</v>
          </cell>
          <cell r="S730">
            <v>0</v>
          </cell>
          <cell r="T730" t="str">
            <v xml:space="preserve"> </v>
          </cell>
        </row>
        <row r="731">
          <cell r="B731">
            <v>29</v>
          </cell>
          <cell r="C731" t="str">
            <v>Sub-Total</v>
          </cell>
          <cell r="D731">
            <v>0</v>
          </cell>
          <cell r="E731">
            <v>0</v>
          </cell>
          <cell r="F731">
            <v>0</v>
          </cell>
          <cell r="G731">
            <v>0</v>
          </cell>
          <cell r="H731">
            <v>0</v>
          </cell>
          <cell r="I731">
            <v>0</v>
          </cell>
          <cell r="J731">
            <v>1</v>
          </cell>
          <cell r="K731">
            <v>1</v>
          </cell>
          <cell r="M731">
            <v>1</v>
          </cell>
          <cell r="N731">
            <v>1</v>
          </cell>
          <cell r="O731">
            <v>0</v>
          </cell>
          <cell r="P731">
            <v>1</v>
          </cell>
          <cell r="R731">
            <v>0</v>
          </cell>
          <cell r="S731">
            <v>0</v>
          </cell>
        </row>
        <row r="736">
          <cell r="B736">
            <v>30</v>
          </cell>
          <cell r="C736" t="str">
            <v>Totals</v>
          </cell>
          <cell r="D736">
            <v>0</v>
          </cell>
          <cell r="E736">
            <v>0</v>
          </cell>
          <cell r="F736">
            <v>0</v>
          </cell>
          <cell r="G736">
            <v>0</v>
          </cell>
          <cell r="H736">
            <v>0</v>
          </cell>
          <cell r="I736">
            <v>0</v>
          </cell>
          <cell r="J736">
            <v>0</v>
          </cell>
          <cell r="K736">
            <v>1</v>
          </cell>
          <cell r="M736">
            <v>1</v>
          </cell>
          <cell r="N736">
            <v>1</v>
          </cell>
          <cell r="O736">
            <v>0</v>
          </cell>
          <cell r="P736">
            <v>0</v>
          </cell>
          <cell r="R736">
            <v>0</v>
          </cell>
          <cell r="S736">
            <v>0</v>
          </cell>
        </row>
        <row r="738">
          <cell r="B738">
            <v>31</v>
          </cell>
          <cell r="O738" t="str">
            <v xml:space="preserve">Growth Factor </v>
          </cell>
          <cell r="S738">
            <v>1.5</v>
          </cell>
          <cell r="T738" t="str">
            <v xml:space="preserve"> </v>
          </cell>
        </row>
        <row r="739">
          <cell r="B739">
            <v>32</v>
          </cell>
          <cell r="O739" t="str">
            <v>By Line Diversification Factor</v>
          </cell>
          <cell r="S739">
            <v>1</v>
          </cell>
        </row>
        <row r="740">
          <cell r="O740" t="str">
            <v>By Country Diversification Factor</v>
          </cell>
          <cell r="S740">
            <v>1</v>
          </cell>
        </row>
        <row r="741">
          <cell r="B741">
            <v>33</v>
          </cell>
          <cell r="C741" t="str">
            <v>Net Unearned Prem Reserve P/C only</v>
          </cell>
          <cell r="E741">
            <v>0</v>
          </cell>
          <cell r="O741" t="str">
            <v>Adjusted Non-Life Reserve Required Capital</v>
          </cell>
          <cell r="S741">
            <v>0</v>
          </cell>
        </row>
        <row r="742">
          <cell r="B742">
            <v>34</v>
          </cell>
          <cell r="O742" t="str">
            <v>Analyst's Adjustment ( Non-Life Business)</v>
          </cell>
          <cell r="S742">
            <v>0</v>
          </cell>
          <cell r="T742" t="str">
            <v xml:space="preserve"> </v>
          </cell>
        </row>
        <row r="743">
          <cell r="B743">
            <v>35</v>
          </cell>
          <cell r="O743" t="str">
            <v>Net Required Capital for Non-Life Reserve Risk (B5)</v>
          </cell>
          <cell r="S743">
            <v>0</v>
          </cell>
        </row>
        <row r="744">
          <cell r="G744" t="str">
            <v>Note: Mortality and Longevity Risk captured on Life Reserves page.</v>
          </cell>
        </row>
        <row r="748">
          <cell r="C748" t="str">
            <v>Company Name:</v>
          </cell>
          <cell r="D748" t="str">
            <v>XYZ Sample</v>
          </cell>
          <cell r="K748" t="str">
            <v>Currency:</v>
          </cell>
          <cell r="L748" t="str">
            <v>US Dollars</v>
          </cell>
          <cell r="T748" t="str">
            <v>Page 37</v>
          </cell>
        </row>
        <row r="749">
          <cell r="C749" t="str">
            <v>AMB Number:</v>
          </cell>
          <cell r="D749" t="str">
            <v>99999</v>
          </cell>
          <cell r="K749" t="str">
            <v>Denomination:</v>
          </cell>
          <cell r="L749" t="str">
            <v>(000)s</v>
          </cell>
        </row>
        <row r="750">
          <cell r="C750" t="str">
            <v>Analyst:</v>
          </cell>
          <cell r="D750" t="str">
            <v xml:space="preserve"> </v>
          </cell>
        </row>
        <row r="751">
          <cell r="C751" t="str">
            <v>volatility = average</v>
          </cell>
          <cell r="K751" t="str">
            <v>NET LOSS AND LAE RESERVE RISK</v>
          </cell>
        </row>
        <row r="752">
          <cell r="C752" t="str">
            <v>analysis type = standard</v>
          </cell>
          <cell r="E752">
            <v>41274</v>
          </cell>
        </row>
        <row r="755">
          <cell r="D755" t="str">
            <v>(1)</v>
          </cell>
          <cell r="E755" t="str">
            <v>(2)</v>
          </cell>
          <cell r="F755" t="str">
            <v>(3)</v>
          </cell>
          <cell r="G755" t="str">
            <v>(4)</v>
          </cell>
          <cell r="H755" t="str">
            <v>(5)</v>
          </cell>
          <cell r="I755" t="str">
            <v>(6)</v>
          </cell>
          <cell r="J755" t="str">
            <v>(7)</v>
          </cell>
          <cell r="K755" t="str">
            <v>(8)</v>
          </cell>
          <cell r="L755" t="str">
            <v>(9)</v>
          </cell>
          <cell r="M755" t="str">
            <v>(10)</v>
          </cell>
          <cell r="N755" t="str">
            <v>(11)</v>
          </cell>
          <cell r="O755" t="str">
            <v>(12)</v>
          </cell>
          <cell r="P755" t="str">
            <v>(13)</v>
          </cell>
          <cell r="Q755" t="str">
            <v>(14)</v>
          </cell>
          <cell r="R755" t="str">
            <v>(15)</v>
          </cell>
          <cell r="S755" t="str">
            <v>(16)</v>
          </cell>
          <cell r="T755" t="str">
            <v>(17)</v>
          </cell>
        </row>
        <row r="757">
          <cell r="E757" t="str">
            <v>&lt;---------------------------- Carried Reserve ----------------------------&gt;</v>
          </cell>
          <cell r="L757" t="str">
            <v>Adjust-</v>
          </cell>
          <cell r="M757" t="str">
            <v>Final</v>
          </cell>
          <cell r="N757" t="str">
            <v>Total</v>
          </cell>
          <cell r="R757" t="str">
            <v>Final</v>
          </cell>
          <cell r="S757" t="str">
            <v>Adjusted</v>
          </cell>
        </row>
        <row r="758">
          <cell r="C758" t="str">
            <v>Property / Casualty Business</v>
          </cell>
          <cell r="D758" t="str">
            <v>%</v>
          </cell>
          <cell r="E758" t="str">
            <v>Baseline</v>
          </cell>
          <cell r="F758" t="str">
            <v>Allocated Adjustment</v>
          </cell>
          <cell r="G758" t="str">
            <v>Stress Test Adjustment</v>
          </cell>
          <cell r="H758" t="str">
            <v>Manual Adjustment</v>
          </cell>
          <cell r="I758" t="str">
            <v>Total</v>
          </cell>
          <cell r="J758" t="str">
            <v>Deficiency Factor</v>
          </cell>
          <cell r="K758" t="str">
            <v>Base Discount Factor</v>
          </cell>
          <cell r="L758" t="str">
            <v>ment to Discount Factor</v>
          </cell>
          <cell r="M758" t="str">
            <v>Discount Factor (8)+(9)</v>
          </cell>
          <cell r="N758" t="str">
            <v>Adj. Factor  (7)*(10)</v>
          </cell>
          <cell r="O758" t="str">
            <v>Adjusted Reserves (6)*(11)</v>
          </cell>
          <cell r="P758" t="str">
            <v>Base Capital Factor</v>
          </cell>
          <cell r="Q758" t="str">
            <v>Adjust- ment</v>
          </cell>
          <cell r="R758" t="str">
            <v>Capital Factor (13)+(14)</v>
          </cell>
          <cell r="S758" t="str">
            <v>Required Capital    (12)*(15)</v>
          </cell>
          <cell r="T758" t="str">
            <v>Explanation of Adjustments</v>
          </cell>
        </row>
        <row r="759">
          <cell r="B759">
            <v>1</v>
          </cell>
          <cell r="C759" t="str">
            <v>Personal Property</v>
          </cell>
          <cell r="D759">
            <v>0</v>
          </cell>
          <cell r="E759">
            <v>0</v>
          </cell>
          <cell r="F759">
            <v>0</v>
          </cell>
          <cell r="G759">
            <v>0</v>
          </cell>
          <cell r="H759">
            <v>0</v>
          </cell>
          <cell r="I759">
            <v>0</v>
          </cell>
          <cell r="J759">
            <v>1</v>
          </cell>
          <cell r="K759">
            <v>0.93520000000000003</v>
          </cell>
          <cell r="L759">
            <v>0</v>
          </cell>
          <cell r="M759">
            <v>0.93520000000000003</v>
          </cell>
          <cell r="N759">
            <v>0.93520000000000003</v>
          </cell>
          <cell r="O759">
            <v>0</v>
          </cell>
          <cell r="P759">
            <v>0.3739911588490048</v>
          </cell>
          <cell r="Q759">
            <v>0</v>
          </cell>
          <cell r="R759">
            <v>0.3739911588490048</v>
          </cell>
          <cell r="S759">
            <v>0</v>
          </cell>
          <cell r="T759" t="str">
            <v xml:space="preserve"> </v>
          </cell>
        </row>
        <row r="760">
          <cell r="B760">
            <v>2</v>
          </cell>
          <cell r="C760" t="str">
            <v>Personal Motor</v>
          </cell>
          <cell r="D760">
            <v>0</v>
          </cell>
          <cell r="E760">
            <v>0</v>
          </cell>
          <cell r="F760">
            <v>0</v>
          </cell>
          <cell r="G760">
            <v>0</v>
          </cell>
          <cell r="H760">
            <v>0</v>
          </cell>
          <cell r="I760">
            <v>0</v>
          </cell>
          <cell r="J760">
            <v>1</v>
          </cell>
          <cell r="K760">
            <v>0.92535999999999996</v>
          </cell>
          <cell r="L760">
            <v>0</v>
          </cell>
          <cell r="M760">
            <v>0.92535999999999996</v>
          </cell>
          <cell r="N760">
            <v>0.92535999999999996</v>
          </cell>
          <cell r="O760">
            <v>0</v>
          </cell>
          <cell r="P760">
            <v>0.38252327654137752</v>
          </cell>
          <cell r="Q760">
            <v>0</v>
          </cell>
          <cell r="R760">
            <v>0.38252327654137752</v>
          </cell>
          <cell r="S760">
            <v>0</v>
          </cell>
          <cell r="T760" t="str">
            <v xml:space="preserve"> </v>
          </cell>
        </row>
        <row r="761">
          <cell r="B761">
            <v>3</v>
          </cell>
          <cell r="C761" t="str">
            <v>Commercial Motor</v>
          </cell>
          <cell r="D761">
            <v>0</v>
          </cell>
          <cell r="E761">
            <v>0</v>
          </cell>
          <cell r="F761">
            <v>0</v>
          </cell>
          <cell r="G761">
            <v>0</v>
          </cell>
          <cell r="H761">
            <v>0</v>
          </cell>
          <cell r="I761">
            <v>0</v>
          </cell>
          <cell r="J761">
            <v>1</v>
          </cell>
          <cell r="K761">
            <v>0.91293999999999997</v>
          </cell>
          <cell r="L761">
            <v>0</v>
          </cell>
          <cell r="M761">
            <v>0.91293999999999997</v>
          </cell>
          <cell r="N761">
            <v>0.91293999999999997</v>
          </cell>
          <cell r="O761">
            <v>0</v>
          </cell>
          <cell r="P761">
            <v>0.38693700665531644</v>
          </cell>
          <cell r="Q761">
            <v>0</v>
          </cell>
          <cell r="R761">
            <v>0.38693700665531644</v>
          </cell>
          <cell r="S761">
            <v>0</v>
          </cell>
          <cell r="T761" t="str">
            <v xml:space="preserve"> </v>
          </cell>
        </row>
        <row r="762">
          <cell r="B762">
            <v>4</v>
          </cell>
          <cell r="C762" t="str">
            <v>Occupational Accident</v>
          </cell>
          <cell r="D762">
            <v>0</v>
          </cell>
          <cell r="E762">
            <v>0</v>
          </cell>
          <cell r="F762">
            <v>0</v>
          </cell>
          <cell r="G762">
            <v>0</v>
          </cell>
          <cell r="H762">
            <v>0</v>
          </cell>
          <cell r="I762">
            <v>0</v>
          </cell>
          <cell r="J762">
            <v>1</v>
          </cell>
          <cell r="K762">
            <v>0.78388999999999998</v>
          </cell>
          <cell r="L762">
            <v>0</v>
          </cell>
          <cell r="M762">
            <v>0.78388999999999998</v>
          </cell>
          <cell r="N762">
            <v>0.78388999999999998</v>
          </cell>
          <cell r="O762">
            <v>0</v>
          </cell>
          <cell r="P762">
            <v>0.38059377703801622</v>
          </cell>
          <cell r="Q762">
            <v>0</v>
          </cell>
          <cell r="R762">
            <v>0.38059377703801622</v>
          </cell>
          <cell r="S762">
            <v>0</v>
          </cell>
          <cell r="T762" t="str">
            <v xml:space="preserve"> </v>
          </cell>
        </row>
        <row r="763">
          <cell r="B763">
            <v>5</v>
          </cell>
          <cell r="C763" t="str">
            <v>Comm'l Multi Peril</v>
          </cell>
          <cell r="D763">
            <v>0</v>
          </cell>
          <cell r="E763">
            <v>0</v>
          </cell>
          <cell r="F763">
            <v>0</v>
          </cell>
          <cell r="G763">
            <v>0</v>
          </cell>
          <cell r="H763">
            <v>0</v>
          </cell>
          <cell r="I763">
            <v>0</v>
          </cell>
          <cell r="J763">
            <v>1</v>
          </cell>
          <cell r="K763">
            <v>0.86258999999999997</v>
          </cell>
          <cell r="L763">
            <v>0</v>
          </cell>
          <cell r="M763">
            <v>0.86258999999999997</v>
          </cell>
          <cell r="N763">
            <v>0.86258999999999997</v>
          </cell>
          <cell r="O763">
            <v>0</v>
          </cell>
          <cell r="P763">
            <v>0.40730211226875418</v>
          </cell>
          <cell r="Q763">
            <v>0</v>
          </cell>
          <cell r="R763">
            <v>0.40730211226875418</v>
          </cell>
          <cell r="S763">
            <v>0</v>
          </cell>
          <cell r="T763" t="str">
            <v xml:space="preserve"> </v>
          </cell>
        </row>
        <row r="764">
          <cell r="B764">
            <v>6</v>
          </cell>
          <cell r="C764" t="str">
            <v>Med Mal (Occ)</v>
          </cell>
          <cell r="D764">
            <v>0</v>
          </cell>
          <cell r="E764">
            <v>0</v>
          </cell>
          <cell r="F764">
            <v>0</v>
          </cell>
          <cell r="G764">
            <v>0</v>
          </cell>
          <cell r="H764">
            <v>0</v>
          </cell>
          <cell r="I764">
            <v>0</v>
          </cell>
          <cell r="J764">
            <v>1</v>
          </cell>
          <cell r="K764">
            <v>0.87587000000000004</v>
          </cell>
          <cell r="L764">
            <v>0</v>
          </cell>
          <cell r="M764">
            <v>0.87587000000000004</v>
          </cell>
          <cell r="N764">
            <v>0.87587000000000004</v>
          </cell>
          <cell r="O764">
            <v>0</v>
          </cell>
          <cell r="P764">
            <v>0.50051553099692692</v>
          </cell>
          <cell r="Q764">
            <v>0</v>
          </cell>
          <cell r="R764">
            <v>0.50051553099692692</v>
          </cell>
          <cell r="S764">
            <v>0</v>
          </cell>
          <cell r="T764" t="str">
            <v xml:space="preserve"> </v>
          </cell>
        </row>
        <row r="765">
          <cell r="B765">
            <v>7</v>
          </cell>
          <cell r="C765" t="str">
            <v>Med Mal (C/M)</v>
          </cell>
          <cell r="D765">
            <v>0</v>
          </cell>
          <cell r="E765">
            <v>0</v>
          </cell>
          <cell r="F765">
            <v>0</v>
          </cell>
          <cell r="G765">
            <v>0</v>
          </cell>
          <cell r="H765">
            <v>0</v>
          </cell>
          <cell r="I765">
            <v>0</v>
          </cell>
          <cell r="J765">
            <v>1</v>
          </cell>
          <cell r="K765">
            <v>0.89036999999999999</v>
          </cell>
          <cell r="L765">
            <v>0</v>
          </cell>
          <cell r="M765">
            <v>0.89036999999999999</v>
          </cell>
          <cell r="N765">
            <v>0.89036999999999999</v>
          </cell>
          <cell r="O765">
            <v>0</v>
          </cell>
          <cell r="P765">
            <v>0.4393171254601847</v>
          </cell>
          <cell r="Q765">
            <v>0</v>
          </cell>
          <cell r="R765">
            <v>0.4393171254601847</v>
          </cell>
          <cell r="S765">
            <v>0</v>
          </cell>
          <cell r="T765" t="str">
            <v xml:space="preserve"> </v>
          </cell>
        </row>
        <row r="766">
          <cell r="B766">
            <v>8</v>
          </cell>
          <cell r="C766" t="str">
            <v>Special Liab (Ocean, Air, B&amp;M)</v>
          </cell>
          <cell r="D766">
            <v>0</v>
          </cell>
          <cell r="E766">
            <v>0</v>
          </cell>
          <cell r="F766">
            <v>0</v>
          </cell>
          <cell r="G766">
            <v>0</v>
          </cell>
          <cell r="H766">
            <v>0</v>
          </cell>
          <cell r="I766">
            <v>0</v>
          </cell>
          <cell r="J766">
            <v>1</v>
          </cell>
          <cell r="K766">
            <v>0.89819000000000004</v>
          </cell>
          <cell r="L766">
            <v>0</v>
          </cell>
          <cell r="M766">
            <v>0.89819000000000004</v>
          </cell>
          <cell r="N766">
            <v>0.89819000000000004</v>
          </cell>
          <cell r="O766">
            <v>0</v>
          </cell>
          <cell r="P766">
            <v>0.45522000782978411</v>
          </cell>
          <cell r="Q766">
            <v>0</v>
          </cell>
          <cell r="R766">
            <v>0.45522000782978411</v>
          </cell>
          <cell r="S766">
            <v>0</v>
          </cell>
          <cell r="T766" t="str">
            <v xml:space="preserve"> </v>
          </cell>
        </row>
        <row r="767">
          <cell r="B767">
            <v>9</v>
          </cell>
          <cell r="C767" t="str">
            <v>Other Liab (Occ)</v>
          </cell>
          <cell r="D767">
            <v>0</v>
          </cell>
          <cell r="E767">
            <v>0</v>
          </cell>
          <cell r="F767">
            <v>0</v>
          </cell>
          <cell r="G767">
            <v>0</v>
          </cell>
          <cell r="H767">
            <v>0</v>
          </cell>
          <cell r="I767">
            <v>0</v>
          </cell>
          <cell r="J767">
            <v>1</v>
          </cell>
          <cell r="K767">
            <v>0.80081999999999998</v>
          </cell>
          <cell r="L767">
            <v>0</v>
          </cell>
          <cell r="M767">
            <v>0.80081999999999998</v>
          </cell>
          <cell r="N767">
            <v>0.80081999999999998</v>
          </cell>
          <cell r="O767">
            <v>0</v>
          </cell>
          <cell r="P767">
            <v>0.46865041178749506</v>
          </cell>
          <cell r="Q767">
            <v>0</v>
          </cell>
          <cell r="R767">
            <v>0.46865041178749506</v>
          </cell>
          <cell r="S767">
            <v>0</v>
          </cell>
          <cell r="T767" t="str">
            <v xml:space="preserve"> </v>
          </cell>
        </row>
        <row r="768">
          <cell r="B768">
            <v>10</v>
          </cell>
          <cell r="C768" t="str">
            <v>Other Liab (C/M)</v>
          </cell>
          <cell r="D768">
            <v>0</v>
          </cell>
          <cell r="E768">
            <v>0</v>
          </cell>
          <cell r="F768">
            <v>0</v>
          </cell>
          <cell r="G768">
            <v>0</v>
          </cell>
          <cell r="H768">
            <v>0</v>
          </cell>
          <cell r="I768">
            <v>0</v>
          </cell>
          <cell r="J768">
            <v>1</v>
          </cell>
          <cell r="K768">
            <v>0.86785000000000001</v>
          </cell>
          <cell r="L768">
            <v>0</v>
          </cell>
          <cell r="M768">
            <v>0.86785000000000001</v>
          </cell>
          <cell r="N768">
            <v>0.86785000000000001</v>
          </cell>
          <cell r="O768">
            <v>0</v>
          </cell>
          <cell r="P768">
            <v>0.42749414333023639</v>
          </cell>
          <cell r="Q768">
            <v>0</v>
          </cell>
          <cell r="R768">
            <v>0.42749414333023639</v>
          </cell>
          <cell r="S768">
            <v>0</v>
          </cell>
          <cell r="T768" t="str">
            <v xml:space="preserve"> </v>
          </cell>
        </row>
        <row r="769">
          <cell r="B769">
            <v>11</v>
          </cell>
          <cell r="C769" t="str">
            <v>Prod Liab (Occ)</v>
          </cell>
          <cell r="D769">
            <v>0</v>
          </cell>
          <cell r="E769">
            <v>0</v>
          </cell>
          <cell r="F769">
            <v>0</v>
          </cell>
          <cell r="G769">
            <v>0</v>
          </cell>
          <cell r="H769">
            <v>0</v>
          </cell>
          <cell r="I769">
            <v>0</v>
          </cell>
          <cell r="J769">
            <v>1</v>
          </cell>
          <cell r="K769">
            <v>0.83508000000000004</v>
          </cell>
          <cell r="L769">
            <v>0</v>
          </cell>
          <cell r="M769">
            <v>0.83508000000000004</v>
          </cell>
          <cell r="N769">
            <v>0.83508000000000004</v>
          </cell>
          <cell r="O769">
            <v>0</v>
          </cell>
          <cell r="P769">
            <v>0.49477191014942112</v>
          </cell>
          <cell r="Q769">
            <v>0</v>
          </cell>
          <cell r="R769">
            <v>0.49477191014942112</v>
          </cell>
          <cell r="S769">
            <v>0</v>
          </cell>
          <cell r="T769" t="str">
            <v xml:space="preserve"> </v>
          </cell>
        </row>
        <row r="770">
          <cell r="B770">
            <v>12</v>
          </cell>
          <cell r="C770" t="str">
            <v>Prod Liab (C/M)</v>
          </cell>
          <cell r="D770">
            <v>0</v>
          </cell>
          <cell r="E770">
            <v>0</v>
          </cell>
          <cell r="F770">
            <v>0</v>
          </cell>
          <cell r="G770">
            <v>0</v>
          </cell>
          <cell r="H770">
            <v>0</v>
          </cell>
          <cell r="I770">
            <v>0</v>
          </cell>
          <cell r="J770">
            <v>1</v>
          </cell>
          <cell r="K770">
            <v>0.87821000000000005</v>
          </cell>
          <cell r="L770">
            <v>0</v>
          </cell>
          <cell r="M770">
            <v>0.87821000000000005</v>
          </cell>
          <cell r="N770">
            <v>0.87821000000000005</v>
          </cell>
          <cell r="O770">
            <v>0</v>
          </cell>
          <cell r="P770">
            <v>0.42993000739479614</v>
          </cell>
          <cell r="Q770">
            <v>0</v>
          </cell>
          <cell r="R770">
            <v>0.42993000739479614</v>
          </cell>
          <cell r="S770">
            <v>0</v>
          </cell>
          <cell r="T770" t="str">
            <v xml:space="preserve"> </v>
          </cell>
        </row>
        <row r="771">
          <cell r="B771">
            <v>13</v>
          </cell>
          <cell r="C771" t="str">
            <v>Commercial Property</v>
          </cell>
          <cell r="D771">
            <v>0</v>
          </cell>
          <cell r="E771">
            <v>0</v>
          </cell>
          <cell r="F771">
            <v>0</v>
          </cell>
          <cell r="G771">
            <v>0</v>
          </cell>
          <cell r="H771">
            <v>0</v>
          </cell>
          <cell r="I771">
            <v>0</v>
          </cell>
          <cell r="J771">
            <v>1</v>
          </cell>
          <cell r="K771">
            <v>0.96499999999999997</v>
          </cell>
          <cell r="L771">
            <v>0</v>
          </cell>
          <cell r="M771">
            <v>0.96499999999999997</v>
          </cell>
          <cell r="N771">
            <v>0.96499999999999997</v>
          </cell>
          <cell r="O771">
            <v>0</v>
          </cell>
          <cell r="P771">
            <v>0.44712720769058789</v>
          </cell>
          <cell r="Q771">
            <v>0</v>
          </cell>
          <cell r="R771">
            <v>0.44712720769058789</v>
          </cell>
          <cell r="S771">
            <v>0</v>
          </cell>
          <cell r="T771" t="str">
            <v xml:space="preserve"> </v>
          </cell>
        </row>
        <row r="772">
          <cell r="B772">
            <v>14</v>
          </cell>
          <cell r="C772" t="str">
            <v>Motor Phys Damage</v>
          </cell>
          <cell r="D772">
            <v>0</v>
          </cell>
          <cell r="E772">
            <v>0</v>
          </cell>
          <cell r="F772">
            <v>0</v>
          </cell>
          <cell r="G772">
            <v>0</v>
          </cell>
          <cell r="H772">
            <v>0</v>
          </cell>
          <cell r="I772">
            <v>0</v>
          </cell>
          <cell r="J772">
            <v>1</v>
          </cell>
          <cell r="K772">
            <v>0.97499999999999998</v>
          </cell>
          <cell r="L772">
            <v>0</v>
          </cell>
          <cell r="M772">
            <v>0.97499999999999998</v>
          </cell>
          <cell r="N772">
            <v>0.97499999999999998</v>
          </cell>
          <cell r="O772">
            <v>0</v>
          </cell>
          <cell r="P772">
            <v>0.44712720769058789</v>
          </cell>
          <cell r="Q772">
            <v>0</v>
          </cell>
          <cell r="R772">
            <v>0.44712720769058789</v>
          </cell>
          <cell r="S772">
            <v>0</v>
          </cell>
          <cell r="T772" t="str">
            <v xml:space="preserve"> </v>
          </cell>
        </row>
        <row r="773">
          <cell r="B773">
            <v>15</v>
          </cell>
          <cell r="C773" t="str">
            <v>Fid &amp; Sur /Fin. Guar</v>
          </cell>
          <cell r="D773">
            <v>0</v>
          </cell>
          <cell r="E773">
            <v>0</v>
          </cell>
          <cell r="F773">
            <v>0</v>
          </cell>
          <cell r="G773">
            <v>0</v>
          </cell>
          <cell r="H773">
            <v>0</v>
          </cell>
          <cell r="I773">
            <v>0</v>
          </cell>
          <cell r="J773">
            <v>1</v>
          </cell>
          <cell r="K773">
            <v>0.94599999999999995</v>
          </cell>
          <cell r="L773">
            <v>0</v>
          </cell>
          <cell r="M773">
            <v>0.94599999999999995</v>
          </cell>
          <cell r="N773">
            <v>0.94599999999999995</v>
          </cell>
          <cell r="O773">
            <v>0</v>
          </cell>
          <cell r="P773">
            <v>0.44712720769058789</v>
          </cell>
          <cell r="Q773">
            <v>0</v>
          </cell>
          <cell r="R773">
            <v>0.44712720769058789</v>
          </cell>
          <cell r="S773">
            <v>0</v>
          </cell>
          <cell r="T773" t="str">
            <v xml:space="preserve"> </v>
          </cell>
        </row>
        <row r="774">
          <cell r="B774">
            <v>16</v>
          </cell>
          <cell r="C774" t="str">
            <v>X/S Property (Reinsurance)</v>
          </cell>
          <cell r="D774">
            <v>0</v>
          </cell>
          <cell r="E774">
            <v>0</v>
          </cell>
          <cell r="F774">
            <v>0</v>
          </cell>
          <cell r="G774">
            <v>0</v>
          </cell>
          <cell r="H774">
            <v>0</v>
          </cell>
          <cell r="I774">
            <v>0</v>
          </cell>
          <cell r="J774">
            <v>1</v>
          </cell>
          <cell r="K774">
            <v>0.88966000000000001</v>
          </cell>
          <cell r="L774">
            <v>0</v>
          </cell>
          <cell r="M774">
            <v>0.88966000000000001</v>
          </cell>
          <cell r="N774">
            <v>0.88966000000000001</v>
          </cell>
          <cell r="O774">
            <v>0</v>
          </cell>
          <cell r="P774">
            <v>0.48444761667920849</v>
          </cell>
          <cell r="Q774">
            <v>0</v>
          </cell>
          <cell r="R774">
            <v>0.48444761667920849</v>
          </cell>
          <cell r="S774">
            <v>0</v>
          </cell>
          <cell r="T774" t="str">
            <v xml:space="preserve"> </v>
          </cell>
        </row>
        <row r="775">
          <cell r="B775">
            <v>17</v>
          </cell>
          <cell r="C775" t="str">
            <v>X/S Casualty (Reinsurance)</v>
          </cell>
          <cell r="D775">
            <v>0</v>
          </cell>
          <cell r="E775">
            <v>0</v>
          </cell>
          <cell r="F775">
            <v>0</v>
          </cell>
          <cell r="G775">
            <v>0</v>
          </cell>
          <cell r="H775">
            <v>0</v>
          </cell>
          <cell r="I775">
            <v>0</v>
          </cell>
          <cell r="J775">
            <v>1</v>
          </cell>
          <cell r="K775">
            <v>0.79842999999999997</v>
          </cell>
          <cell r="L775">
            <v>0</v>
          </cell>
          <cell r="M775">
            <v>0.79842999999999997</v>
          </cell>
          <cell r="N775">
            <v>0.79842999999999997</v>
          </cell>
          <cell r="O775">
            <v>0</v>
          </cell>
          <cell r="P775">
            <v>0.54775111649935904</v>
          </cell>
          <cell r="Q775">
            <v>0</v>
          </cell>
          <cell r="R775">
            <v>0.54775111649935904</v>
          </cell>
          <cell r="S775">
            <v>0</v>
          </cell>
          <cell r="T775" t="str">
            <v xml:space="preserve"> </v>
          </cell>
        </row>
        <row r="776">
          <cell r="B776">
            <v>18</v>
          </cell>
          <cell r="C776" t="str">
            <v>Other P/C</v>
          </cell>
          <cell r="D776">
            <v>0</v>
          </cell>
          <cell r="E776">
            <v>0</v>
          </cell>
          <cell r="F776">
            <v>0</v>
          </cell>
          <cell r="G776">
            <v>0</v>
          </cell>
          <cell r="H776">
            <v>0</v>
          </cell>
          <cell r="I776">
            <v>0</v>
          </cell>
          <cell r="J776">
            <v>1</v>
          </cell>
          <cell r="K776">
            <v>0.9</v>
          </cell>
          <cell r="L776">
            <v>0</v>
          </cell>
          <cell r="M776">
            <v>0.9</v>
          </cell>
          <cell r="N776">
            <v>0.9</v>
          </cell>
          <cell r="O776">
            <v>0</v>
          </cell>
          <cell r="P776">
            <v>0.33534540576794092</v>
          </cell>
          <cell r="Q776">
            <v>0</v>
          </cell>
          <cell r="R776">
            <v>0.33534540576794092</v>
          </cell>
          <cell r="S776">
            <v>0</v>
          </cell>
          <cell r="T776" t="str">
            <v xml:space="preserve"> </v>
          </cell>
        </row>
        <row r="777">
          <cell r="B777">
            <v>19</v>
          </cell>
          <cell r="C777" t="str">
            <v>Other P/C</v>
          </cell>
          <cell r="D777">
            <v>0</v>
          </cell>
          <cell r="E777">
            <v>0</v>
          </cell>
          <cell r="F777">
            <v>0</v>
          </cell>
          <cell r="G777">
            <v>0</v>
          </cell>
          <cell r="H777">
            <v>0</v>
          </cell>
          <cell r="I777">
            <v>0</v>
          </cell>
          <cell r="J777">
            <v>1</v>
          </cell>
          <cell r="K777">
            <v>0.9</v>
          </cell>
          <cell r="L777">
            <v>0</v>
          </cell>
          <cell r="M777">
            <v>0.9</v>
          </cell>
          <cell r="N777">
            <v>0.9</v>
          </cell>
          <cell r="O777">
            <v>0</v>
          </cell>
          <cell r="P777">
            <v>0.33534540576794092</v>
          </cell>
          <cell r="Q777">
            <v>0</v>
          </cell>
          <cell r="R777">
            <v>0.33534540576794092</v>
          </cell>
          <cell r="S777">
            <v>0</v>
          </cell>
          <cell r="T777" t="str">
            <v xml:space="preserve"> </v>
          </cell>
        </row>
        <row r="778">
          <cell r="B778">
            <v>20</v>
          </cell>
          <cell r="C778" t="str">
            <v>Sub-Total</v>
          </cell>
          <cell r="D778">
            <v>0</v>
          </cell>
          <cell r="E778">
            <v>0</v>
          </cell>
          <cell r="F778">
            <v>0</v>
          </cell>
          <cell r="G778">
            <v>0</v>
          </cell>
          <cell r="H778">
            <v>0</v>
          </cell>
          <cell r="I778">
            <v>0</v>
          </cell>
          <cell r="J778">
            <v>1</v>
          </cell>
          <cell r="K778">
            <v>1</v>
          </cell>
          <cell r="M778">
            <v>1</v>
          </cell>
          <cell r="N778">
            <v>1</v>
          </cell>
          <cell r="O778">
            <v>0</v>
          </cell>
          <cell r="P778">
            <v>1</v>
          </cell>
          <cell r="R778">
            <v>0</v>
          </cell>
          <cell r="S778">
            <v>0</v>
          </cell>
        </row>
        <row r="780">
          <cell r="B780">
            <v>21</v>
          </cell>
          <cell r="F780" t="str">
            <v>Percent of net pml added to reserves for stress:</v>
          </cell>
          <cell r="G780">
            <v>0.4</v>
          </cell>
        </row>
        <row r="784">
          <cell r="D784" t="str">
            <v>(1)</v>
          </cell>
          <cell r="E784" t="str">
            <v>(2)</v>
          </cell>
          <cell r="F784" t="str">
            <v>(3)</v>
          </cell>
          <cell r="G784" t="str">
            <v>(4)</v>
          </cell>
          <cell r="H784" t="str">
            <v>(5)</v>
          </cell>
          <cell r="I784" t="str">
            <v>(6)</v>
          </cell>
          <cell r="J784" t="str">
            <v>(7)</v>
          </cell>
          <cell r="K784" t="str">
            <v>(8)</v>
          </cell>
          <cell r="L784" t="str">
            <v>(9)</v>
          </cell>
          <cell r="M784" t="str">
            <v>(10)</v>
          </cell>
          <cell r="N784" t="str">
            <v>(11)</v>
          </cell>
          <cell r="O784" t="str">
            <v>(12)</v>
          </cell>
          <cell r="P784" t="str">
            <v>(13)</v>
          </cell>
          <cell r="Q784" t="str">
            <v>(14)</v>
          </cell>
          <cell r="R784" t="str">
            <v>(15)</v>
          </cell>
          <cell r="S784" t="str">
            <v>(16)</v>
          </cell>
          <cell r="T784" t="str">
            <v>(17)</v>
          </cell>
        </row>
        <row r="786">
          <cell r="E786" t="str">
            <v>&lt;---------------------------- Carried Reserve ----------------------------&gt;</v>
          </cell>
          <cell r="L786" t="str">
            <v>Adjust-</v>
          </cell>
          <cell r="M786" t="str">
            <v>Final</v>
          </cell>
          <cell r="N786" t="str">
            <v>Total</v>
          </cell>
          <cell r="R786" t="str">
            <v>Final</v>
          </cell>
          <cell r="S786" t="str">
            <v>Adjusted</v>
          </cell>
        </row>
        <row r="787">
          <cell r="C787" t="str">
            <v>Health Business</v>
          </cell>
          <cell r="D787" t="str">
            <v>%</v>
          </cell>
          <cell r="E787" t="str">
            <v>Baseline</v>
          </cell>
          <cell r="F787" t="str">
            <v>Allocated Adjustment</v>
          </cell>
          <cell r="G787" t="str">
            <v>Stress Test Adjustment</v>
          </cell>
          <cell r="H787" t="str">
            <v>Manual Adjustment</v>
          </cell>
          <cell r="I787" t="str">
            <v>Total</v>
          </cell>
          <cell r="J787" t="str">
            <v>Deficiency Factor</v>
          </cell>
          <cell r="K787" t="str">
            <v>Base Discount Factor</v>
          </cell>
          <cell r="L787" t="str">
            <v>ment to Discount Factor</v>
          </cell>
          <cell r="M787" t="str">
            <v>Discount Factor (8)+(9)</v>
          </cell>
          <cell r="N787" t="str">
            <v>Adj. Factor  (7)*(10)</v>
          </cell>
          <cell r="O787" t="str">
            <v>Adjusted Reserves (6)*(11)</v>
          </cell>
          <cell r="P787" t="str">
            <v>Base Capital Factor</v>
          </cell>
          <cell r="Q787" t="str">
            <v>Adjust- ment</v>
          </cell>
          <cell r="R787" t="str">
            <v>Capital Factor (13)+(14)</v>
          </cell>
          <cell r="S787" t="str">
            <v>Required Capital    (12)*(15)</v>
          </cell>
          <cell r="T787" t="str">
            <v>Explanation of Adjustments</v>
          </cell>
        </row>
        <row r="788">
          <cell r="B788">
            <v>22</v>
          </cell>
          <cell r="C788" t="str">
            <v>Medical</v>
          </cell>
          <cell r="D788">
            <v>0</v>
          </cell>
          <cell r="E788">
            <v>0</v>
          </cell>
          <cell r="F788">
            <v>0</v>
          </cell>
          <cell r="G788">
            <v>0</v>
          </cell>
          <cell r="H788">
            <v>0</v>
          </cell>
          <cell r="I788">
            <v>0</v>
          </cell>
          <cell r="J788">
            <v>1</v>
          </cell>
          <cell r="K788">
            <v>0.95</v>
          </cell>
          <cell r="L788">
            <v>0</v>
          </cell>
          <cell r="M788">
            <v>0.95</v>
          </cell>
          <cell r="N788">
            <v>0.95</v>
          </cell>
          <cell r="O788">
            <v>0</v>
          </cell>
          <cell r="P788">
            <v>0.38229376257545261</v>
          </cell>
          <cell r="Q788">
            <v>0</v>
          </cell>
          <cell r="R788">
            <v>0.38229376257545261</v>
          </cell>
          <cell r="S788">
            <v>0</v>
          </cell>
          <cell r="T788" t="str">
            <v xml:space="preserve"> </v>
          </cell>
        </row>
        <row r="789">
          <cell r="B789">
            <v>23</v>
          </cell>
          <cell r="C789" t="str">
            <v>Disability and Long Term Care</v>
          </cell>
          <cell r="D789">
            <v>0</v>
          </cell>
          <cell r="E789">
            <v>0</v>
          </cell>
          <cell r="F789">
            <v>0</v>
          </cell>
          <cell r="G789">
            <v>0</v>
          </cell>
          <cell r="H789">
            <v>0</v>
          </cell>
          <cell r="I789">
            <v>0</v>
          </cell>
          <cell r="J789">
            <v>1</v>
          </cell>
          <cell r="K789">
            <v>0.95</v>
          </cell>
          <cell r="L789">
            <v>0</v>
          </cell>
          <cell r="M789">
            <v>0.95</v>
          </cell>
          <cell r="N789">
            <v>0.95</v>
          </cell>
          <cell r="O789">
            <v>0</v>
          </cell>
          <cell r="P789">
            <v>0.38229376257545261</v>
          </cell>
          <cell r="Q789">
            <v>0</v>
          </cell>
          <cell r="R789">
            <v>0.38229376257545261</v>
          </cell>
          <cell r="S789">
            <v>0</v>
          </cell>
          <cell r="T789" t="str">
            <v xml:space="preserve"> </v>
          </cell>
        </row>
        <row r="790">
          <cell r="B790">
            <v>24</v>
          </cell>
          <cell r="C790" t="str">
            <v>Critical Illness - Guaranteed</v>
          </cell>
          <cell r="D790">
            <v>0</v>
          </cell>
          <cell r="E790">
            <v>0</v>
          </cell>
          <cell r="F790">
            <v>0</v>
          </cell>
          <cell r="G790">
            <v>0</v>
          </cell>
          <cell r="H790">
            <v>0</v>
          </cell>
          <cell r="I790">
            <v>0</v>
          </cell>
          <cell r="J790">
            <v>1</v>
          </cell>
          <cell r="K790">
            <v>0.95</v>
          </cell>
          <cell r="L790">
            <v>0</v>
          </cell>
          <cell r="M790">
            <v>0.95</v>
          </cell>
          <cell r="N790">
            <v>0.95</v>
          </cell>
          <cell r="O790">
            <v>0</v>
          </cell>
          <cell r="P790">
            <v>0.38229376257545261</v>
          </cell>
          <cell r="Q790">
            <v>0</v>
          </cell>
          <cell r="R790">
            <v>0.38229376257545261</v>
          </cell>
          <cell r="S790">
            <v>0</v>
          </cell>
          <cell r="T790" t="str">
            <v xml:space="preserve"> </v>
          </cell>
        </row>
        <row r="791">
          <cell r="B791">
            <v>25</v>
          </cell>
          <cell r="C791" t="str">
            <v>Critical Illness - NonGuaranteed</v>
          </cell>
          <cell r="D791">
            <v>0</v>
          </cell>
          <cell r="E791">
            <v>0</v>
          </cell>
          <cell r="F791">
            <v>0</v>
          </cell>
          <cell r="G791">
            <v>0</v>
          </cell>
          <cell r="H791">
            <v>0</v>
          </cell>
          <cell r="I791">
            <v>0</v>
          </cell>
          <cell r="J791">
            <v>1</v>
          </cell>
          <cell r="K791">
            <v>0.95</v>
          </cell>
          <cell r="L791">
            <v>0</v>
          </cell>
          <cell r="M791">
            <v>0.95</v>
          </cell>
          <cell r="N791">
            <v>0.95</v>
          </cell>
          <cell r="O791">
            <v>0</v>
          </cell>
          <cell r="P791">
            <v>0.38229376257545261</v>
          </cell>
          <cell r="Q791">
            <v>0</v>
          </cell>
          <cell r="R791">
            <v>0.38229376257545261</v>
          </cell>
          <cell r="S791">
            <v>0</v>
          </cell>
          <cell r="T791" t="str">
            <v xml:space="preserve"> </v>
          </cell>
        </row>
        <row r="792">
          <cell r="B792">
            <v>26</v>
          </cell>
          <cell r="C792" t="str">
            <v>Health Reinsurance</v>
          </cell>
          <cell r="D792">
            <v>0</v>
          </cell>
          <cell r="E792">
            <v>0</v>
          </cell>
          <cell r="F792">
            <v>0</v>
          </cell>
          <cell r="G792">
            <v>0</v>
          </cell>
          <cell r="H792">
            <v>0</v>
          </cell>
          <cell r="I792">
            <v>0</v>
          </cell>
          <cell r="J792">
            <v>1</v>
          </cell>
          <cell r="K792">
            <v>0.79842999999999997</v>
          </cell>
          <cell r="L792">
            <v>0</v>
          </cell>
          <cell r="M792">
            <v>0.79842999999999997</v>
          </cell>
          <cell r="N792">
            <v>0.79842999999999997</v>
          </cell>
          <cell r="O792">
            <v>0</v>
          </cell>
          <cell r="P792">
            <v>0.54775111649935904</v>
          </cell>
          <cell r="Q792">
            <v>0</v>
          </cell>
          <cell r="R792">
            <v>0.54775111649935904</v>
          </cell>
          <cell r="S792">
            <v>0</v>
          </cell>
          <cell r="T792" t="str">
            <v xml:space="preserve"> </v>
          </cell>
        </row>
        <row r="793">
          <cell r="B793">
            <v>27</v>
          </cell>
          <cell r="C793" t="str">
            <v>Other Health</v>
          </cell>
          <cell r="D793">
            <v>0</v>
          </cell>
          <cell r="E793">
            <v>0</v>
          </cell>
          <cell r="F793">
            <v>0</v>
          </cell>
          <cell r="G793">
            <v>0</v>
          </cell>
          <cell r="H793">
            <v>0</v>
          </cell>
          <cell r="I793">
            <v>0</v>
          </cell>
          <cell r="J793">
            <v>1</v>
          </cell>
          <cell r="K793">
            <v>0.95</v>
          </cell>
          <cell r="L793">
            <v>0</v>
          </cell>
          <cell r="M793">
            <v>0.95</v>
          </cell>
          <cell r="N793">
            <v>0.95</v>
          </cell>
          <cell r="O793">
            <v>0</v>
          </cell>
          <cell r="P793">
            <v>0.38229376257545261</v>
          </cell>
          <cell r="Q793">
            <v>0</v>
          </cell>
          <cell r="R793">
            <v>0.38229376257545261</v>
          </cell>
          <cell r="S793">
            <v>0</v>
          </cell>
          <cell r="T793" t="str">
            <v xml:space="preserve"> </v>
          </cell>
        </row>
        <row r="794">
          <cell r="B794">
            <v>28</v>
          </cell>
          <cell r="C794" t="str">
            <v>Other Health</v>
          </cell>
          <cell r="D794">
            <v>0</v>
          </cell>
          <cell r="E794">
            <v>0</v>
          </cell>
          <cell r="F794">
            <v>0</v>
          </cell>
          <cell r="G794">
            <v>0</v>
          </cell>
          <cell r="H794">
            <v>0</v>
          </cell>
          <cell r="I794">
            <v>0</v>
          </cell>
          <cell r="J794">
            <v>1</v>
          </cell>
          <cell r="K794">
            <v>0.95</v>
          </cell>
          <cell r="L794">
            <v>0</v>
          </cell>
          <cell r="M794">
            <v>0.95</v>
          </cell>
          <cell r="N794">
            <v>0.95</v>
          </cell>
          <cell r="O794">
            <v>0</v>
          </cell>
          <cell r="P794">
            <v>0.38229376257545261</v>
          </cell>
          <cell r="Q794">
            <v>0</v>
          </cell>
          <cell r="R794">
            <v>0.38229376257545261</v>
          </cell>
          <cell r="S794">
            <v>0</v>
          </cell>
          <cell r="T794" t="str">
            <v xml:space="preserve"> </v>
          </cell>
        </row>
        <row r="795">
          <cell r="B795">
            <v>29</v>
          </cell>
          <cell r="C795" t="str">
            <v>Sub-Total</v>
          </cell>
          <cell r="D795">
            <v>0</v>
          </cell>
          <cell r="E795">
            <v>0</v>
          </cell>
          <cell r="F795">
            <v>0</v>
          </cell>
          <cell r="G795">
            <v>0</v>
          </cell>
          <cell r="H795">
            <v>0</v>
          </cell>
          <cell r="I795">
            <v>0</v>
          </cell>
          <cell r="J795">
            <v>1</v>
          </cell>
          <cell r="K795">
            <v>1</v>
          </cell>
          <cell r="M795">
            <v>1</v>
          </cell>
          <cell r="N795">
            <v>1</v>
          </cell>
          <cell r="O795">
            <v>0</v>
          </cell>
          <cell r="P795">
            <v>1</v>
          </cell>
          <cell r="R795">
            <v>0</v>
          </cell>
          <cell r="S795">
            <v>0</v>
          </cell>
        </row>
        <row r="800">
          <cell r="B800">
            <v>30</v>
          </cell>
          <cell r="C800" t="str">
            <v>Totals</v>
          </cell>
          <cell r="D800">
            <v>0</v>
          </cell>
          <cell r="E800">
            <v>0</v>
          </cell>
          <cell r="F800">
            <v>0</v>
          </cell>
          <cell r="G800">
            <v>0</v>
          </cell>
          <cell r="H800">
            <v>0</v>
          </cell>
          <cell r="I800">
            <v>0</v>
          </cell>
          <cell r="J800">
            <v>0</v>
          </cell>
          <cell r="K800">
            <v>1</v>
          </cell>
          <cell r="M800">
            <v>1</v>
          </cell>
          <cell r="N800">
            <v>1</v>
          </cell>
          <cell r="O800">
            <v>0</v>
          </cell>
          <cell r="P800">
            <v>0</v>
          </cell>
          <cell r="R800">
            <v>0</v>
          </cell>
          <cell r="S800">
            <v>0</v>
          </cell>
        </row>
        <row r="802">
          <cell r="B802">
            <v>31</v>
          </cell>
          <cell r="O802" t="str">
            <v xml:space="preserve">Growth Factor </v>
          </cell>
          <cell r="S802">
            <v>1.5</v>
          </cell>
          <cell r="T802" t="str">
            <v xml:space="preserve"> </v>
          </cell>
        </row>
        <row r="803">
          <cell r="B803">
            <v>32</v>
          </cell>
          <cell r="O803" t="str">
            <v>By Line Diversification Factor</v>
          </cell>
          <cell r="S803">
            <v>1</v>
          </cell>
        </row>
        <row r="804">
          <cell r="O804" t="str">
            <v>By Country Diversification Factor</v>
          </cell>
          <cell r="S804">
            <v>1</v>
          </cell>
        </row>
        <row r="805">
          <cell r="B805">
            <v>33</v>
          </cell>
          <cell r="C805" t="str">
            <v>Net Unearned Prem Reserve P/C only</v>
          </cell>
          <cell r="E805">
            <v>0</v>
          </cell>
          <cell r="O805" t="str">
            <v>Adjusted Non-Life Reserve Required Capital</v>
          </cell>
          <cell r="S805">
            <v>0</v>
          </cell>
        </row>
        <row r="806">
          <cell r="B806">
            <v>34</v>
          </cell>
          <cell r="O806" t="str">
            <v>Analyst's Adjustment ( Non-Life Business)</v>
          </cell>
          <cell r="S806">
            <v>0</v>
          </cell>
          <cell r="T806" t="str">
            <v xml:space="preserve"> </v>
          </cell>
        </row>
        <row r="807">
          <cell r="B807">
            <v>35</v>
          </cell>
          <cell r="O807" t="str">
            <v>Net Required Capital for Non-Life Reserve Risk (B5)</v>
          </cell>
          <cell r="S807">
            <v>0</v>
          </cell>
        </row>
        <row r="808">
          <cell r="G808" t="str">
            <v>Note: Mortality and Longevity Risk captured on Life Reserves page.</v>
          </cell>
        </row>
      </sheetData>
      <sheetData sheetId="6">
        <row r="3">
          <cell r="C3" t="str">
            <v xml:space="preserve">Company:   </v>
          </cell>
          <cell r="D3" t="str">
            <v>XYZ Sample</v>
          </cell>
          <cell r="F3" t="str">
            <v>Currency:</v>
          </cell>
          <cell r="G3" t="str">
            <v>Euros</v>
          </cell>
          <cell r="L3" t="str">
            <v>Page 6</v>
          </cell>
          <cell r="AE3" t="str">
            <v xml:space="preserve">Company:   </v>
          </cell>
          <cell r="AF3" t="str">
            <v>XYZ Sample</v>
          </cell>
          <cell r="AI3" t="str">
            <v>Currency:</v>
          </cell>
          <cell r="AJ3" t="str">
            <v>Euros</v>
          </cell>
          <cell r="AQ3" t="str">
            <v>Summary Exhibit 6</v>
          </cell>
        </row>
        <row r="4">
          <cell r="C4" t="str">
            <v>AMB #:</v>
          </cell>
          <cell r="D4" t="str">
            <v>99999</v>
          </cell>
          <cell r="F4" t="str">
            <v>Denomination:</v>
          </cell>
          <cell r="G4" t="str">
            <v>(000)s</v>
          </cell>
          <cell r="AE4" t="str">
            <v>AMB #:</v>
          </cell>
          <cell r="AF4" t="str">
            <v>99999</v>
          </cell>
          <cell r="AI4" t="str">
            <v>Denomination:</v>
          </cell>
          <cell r="AJ4" t="str">
            <v>(000)s</v>
          </cell>
        </row>
        <row r="5">
          <cell r="C5" t="str">
            <v>Analyst:</v>
          </cell>
          <cell r="D5" t="str">
            <v xml:space="preserve"> </v>
          </cell>
          <cell r="AE5" t="str">
            <v>Analyst:</v>
          </cell>
          <cell r="AF5" t="str">
            <v xml:space="preserve"> </v>
          </cell>
        </row>
        <row r="6">
          <cell r="E6">
            <v>39813</v>
          </cell>
          <cell r="H6" t="str">
            <v>Base</v>
          </cell>
          <cell r="J6" t="str">
            <v>Final</v>
          </cell>
          <cell r="K6" t="str">
            <v>Adjusted</v>
          </cell>
        </row>
        <row r="7">
          <cell r="E7" t="str">
            <v>In Force  Business</v>
          </cell>
          <cell r="H7" t="str">
            <v>Capital</v>
          </cell>
          <cell r="I7" t="str">
            <v>Adjust-</v>
          </cell>
          <cell r="J7" t="str">
            <v>Capital</v>
          </cell>
          <cell r="K7" t="str">
            <v>Required</v>
          </cell>
          <cell r="AG7" t="str">
            <v>Inforce Business</v>
          </cell>
          <cell r="AM7" t="str">
            <v>Adjusted Required Capital</v>
          </cell>
        </row>
        <row r="8">
          <cell r="C8" t="str">
            <v>Sums At Risk:</v>
          </cell>
          <cell r="E8" t="str">
            <v>Annual Statement or Questionnaire Amount</v>
          </cell>
          <cell r="H8" t="str">
            <v>Factor</v>
          </cell>
          <cell r="I8" t="str">
            <v>ment</v>
          </cell>
          <cell r="J8" t="str">
            <v>Factor</v>
          </cell>
          <cell r="K8" t="str">
            <v>Capital</v>
          </cell>
          <cell r="L8" t="str">
            <v>Factor {Formula =}</v>
          </cell>
          <cell r="AE8" t="str">
            <v>Sums At Risk:</v>
          </cell>
          <cell r="AG8">
            <v>39813</v>
          </cell>
          <cell r="AH8">
            <v>40178</v>
          </cell>
          <cell r="AI8">
            <v>40543</v>
          </cell>
          <cell r="AJ8">
            <v>40908</v>
          </cell>
          <cell r="AK8">
            <v>41274</v>
          </cell>
          <cell r="AM8">
            <v>39813</v>
          </cell>
          <cell r="AN8">
            <v>40178</v>
          </cell>
          <cell r="AO8">
            <v>40543</v>
          </cell>
          <cell r="AP8">
            <v>40908</v>
          </cell>
          <cell r="AQ8">
            <v>41274</v>
          </cell>
        </row>
        <row r="10">
          <cell r="C10" t="str">
            <v>MORTALITY</v>
          </cell>
          <cell r="E10" t="str">
            <v>Gross Only</v>
          </cell>
          <cell r="F10" t="str">
            <v>Reinsurance</v>
          </cell>
          <cell r="G10" t="str">
            <v xml:space="preserve">Net </v>
          </cell>
          <cell r="L10" t="str">
            <v>&lt;=  For Mortality only  =&gt;</v>
          </cell>
          <cell r="AE10" t="str">
            <v>MORTALITY</v>
          </cell>
          <cell r="AG10" t="str">
            <v>Net of Reinsurance</v>
          </cell>
          <cell r="AM10" t="str">
            <v>Net of Reinsurance</v>
          </cell>
        </row>
        <row r="12">
          <cell r="B12">
            <v>1</v>
          </cell>
          <cell r="C12" t="str">
            <v>Individual Life In-Force</v>
          </cell>
          <cell r="E12">
            <v>0</v>
          </cell>
          <cell r="F12">
            <v>0</v>
          </cell>
          <cell r="G12">
            <v>0</v>
          </cell>
          <cell r="L12" t="str">
            <v>=0.0015 for 1st 349M, 0.0010 next 3140M,</v>
          </cell>
          <cell r="AD12">
            <v>1</v>
          </cell>
          <cell r="AE12" t="str">
            <v>Individual Life In-Force</v>
          </cell>
          <cell r="AG12">
            <v>0</v>
          </cell>
          <cell r="AH12">
            <v>0</v>
          </cell>
          <cell r="AI12">
            <v>0</v>
          </cell>
          <cell r="AJ12">
            <v>0</v>
          </cell>
          <cell r="AK12">
            <v>0</v>
          </cell>
        </row>
        <row r="13">
          <cell r="B13">
            <v>2</v>
          </cell>
          <cell r="C13" t="str">
            <v>(Less) Ord. Life Reserve</v>
          </cell>
          <cell r="E13">
            <v>0</v>
          </cell>
          <cell r="F13">
            <v>0</v>
          </cell>
          <cell r="G13">
            <v>0</v>
          </cell>
          <cell r="L13" t="str">
            <v>0.00075 next 13954M, 0.0006 over 17443M</v>
          </cell>
          <cell r="AD13">
            <v>2</v>
          </cell>
          <cell r="AE13" t="str">
            <v>(Less) Ord. Life Reserve</v>
          </cell>
          <cell r="AG13">
            <v>0</v>
          </cell>
          <cell r="AH13">
            <v>0</v>
          </cell>
          <cell r="AI13">
            <v>0</v>
          </cell>
          <cell r="AJ13">
            <v>0</v>
          </cell>
          <cell r="AK13">
            <v>0</v>
          </cell>
        </row>
        <row r="14">
          <cell r="B14">
            <v>3</v>
          </cell>
          <cell r="C14" t="str">
            <v>SUBTOTAL - Ordinary Life In-Force</v>
          </cell>
          <cell r="E14">
            <v>0</v>
          </cell>
          <cell r="F14">
            <v>0</v>
          </cell>
          <cell r="G14">
            <v>0</v>
          </cell>
          <cell r="H14">
            <v>1.5E-3</v>
          </cell>
          <cell r="I14">
            <v>0</v>
          </cell>
          <cell r="J14">
            <v>1.5E-3</v>
          </cell>
          <cell r="K14">
            <v>0</v>
          </cell>
          <cell r="AD14">
            <v>3</v>
          </cell>
          <cell r="AE14" t="str">
            <v>SUBTOTAL - Ordinary Life In-Force</v>
          </cell>
          <cell r="AG14">
            <v>0</v>
          </cell>
          <cell r="AH14">
            <v>0</v>
          </cell>
          <cell r="AI14">
            <v>0</v>
          </cell>
          <cell r="AJ14">
            <v>0</v>
          </cell>
          <cell r="AK14">
            <v>0</v>
          </cell>
          <cell r="AM14">
            <v>0</v>
          </cell>
          <cell r="AN14">
            <v>0</v>
          </cell>
          <cell r="AO14">
            <v>0</v>
          </cell>
          <cell r="AP14">
            <v>0</v>
          </cell>
          <cell r="AQ14">
            <v>0</v>
          </cell>
        </row>
        <row r="16">
          <cell r="B16">
            <v>4</v>
          </cell>
          <cell r="C16" t="str">
            <v>Credit Life In-Force</v>
          </cell>
          <cell r="E16">
            <v>0</v>
          </cell>
          <cell r="F16">
            <v>0</v>
          </cell>
          <cell r="G16">
            <v>0</v>
          </cell>
          <cell r="L16" t="str">
            <v>=0.0012 for 1st 349M, 0.0008 next 3140M,</v>
          </cell>
          <cell r="AD16">
            <v>4</v>
          </cell>
          <cell r="AE16" t="str">
            <v>Credit Life In-Force</v>
          </cell>
          <cell r="AG16">
            <v>0</v>
          </cell>
          <cell r="AH16">
            <v>0</v>
          </cell>
          <cell r="AI16">
            <v>0</v>
          </cell>
          <cell r="AJ16">
            <v>0</v>
          </cell>
          <cell r="AK16">
            <v>0</v>
          </cell>
        </row>
        <row r="17">
          <cell r="B17">
            <v>5</v>
          </cell>
          <cell r="C17" t="str">
            <v>(Less) Credit Life Reserve</v>
          </cell>
          <cell r="E17">
            <v>0</v>
          </cell>
          <cell r="F17">
            <v>0</v>
          </cell>
          <cell r="G17">
            <v>0</v>
          </cell>
          <cell r="L17" t="str">
            <v>0.0006 next 13954M, 0.0005 over 17443M</v>
          </cell>
          <cell r="AD17">
            <v>5</v>
          </cell>
          <cell r="AE17" t="str">
            <v>(Less) Credit Life Reserve</v>
          </cell>
          <cell r="AG17">
            <v>0</v>
          </cell>
          <cell r="AH17">
            <v>0</v>
          </cell>
          <cell r="AI17">
            <v>0</v>
          </cell>
          <cell r="AJ17">
            <v>0</v>
          </cell>
          <cell r="AK17">
            <v>0</v>
          </cell>
        </row>
        <row r="18">
          <cell r="B18">
            <v>6</v>
          </cell>
          <cell r="C18" t="str">
            <v>SUBTOTAL - Credit Life In-Force</v>
          </cell>
          <cell r="E18">
            <v>0</v>
          </cell>
          <cell r="F18">
            <v>0</v>
          </cell>
          <cell r="G18">
            <v>0</v>
          </cell>
          <cell r="H18">
            <v>1.1999999999999999E-3</v>
          </cell>
          <cell r="I18">
            <v>0</v>
          </cell>
          <cell r="J18">
            <v>1.1999999999999999E-3</v>
          </cell>
          <cell r="K18">
            <v>0</v>
          </cell>
          <cell r="AD18">
            <v>6</v>
          </cell>
          <cell r="AE18" t="str">
            <v>SUBTOTAL - Credit Life In-Force</v>
          </cell>
          <cell r="AG18">
            <v>0</v>
          </cell>
          <cell r="AH18">
            <v>0</v>
          </cell>
          <cell r="AI18">
            <v>0</v>
          </cell>
          <cell r="AJ18">
            <v>0</v>
          </cell>
          <cell r="AK18">
            <v>0</v>
          </cell>
          <cell r="AM18">
            <v>0</v>
          </cell>
          <cell r="AN18">
            <v>0</v>
          </cell>
          <cell r="AO18">
            <v>0</v>
          </cell>
          <cell r="AP18">
            <v>0</v>
          </cell>
          <cell r="AQ18">
            <v>0</v>
          </cell>
        </row>
        <row r="20">
          <cell r="B20">
            <v>7</v>
          </cell>
          <cell r="C20" t="str">
            <v>Group Life In-Force</v>
          </cell>
          <cell r="E20">
            <v>0</v>
          </cell>
          <cell r="F20">
            <v>0</v>
          </cell>
          <cell r="G20">
            <v>0</v>
          </cell>
          <cell r="AD20">
            <v>7</v>
          </cell>
          <cell r="AE20" t="str">
            <v>Group Life In-Force</v>
          </cell>
          <cell r="AG20">
            <v>0</v>
          </cell>
          <cell r="AH20">
            <v>0</v>
          </cell>
          <cell r="AI20">
            <v>0</v>
          </cell>
          <cell r="AJ20">
            <v>0</v>
          </cell>
          <cell r="AK20">
            <v>0</v>
          </cell>
        </row>
        <row r="21">
          <cell r="B21">
            <v>8</v>
          </cell>
          <cell r="C21" t="str">
            <v>(Less) FEGLI/SEGLI In-Force</v>
          </cell>
          <cell r="E21">
            <v>0</v>
          </cell>
          <cell r="F21">
            <v>0</v>
          </cell>
          <cell r="G21">
            <v>0</v>
          </cell>
          <cell r="L21" t="str">
            <v>=0.0012 for 1st 349M, 0.0008 next 3140M,</v>
          </cell>
          <cell r="AD21">
            <v>8</v>
          </cell>
          <cell r="AE21" t="str">
            <v>(Less) FEGLI/SEGLI In-Force</v>
          </cell>
          <cell r="AG21">
            <v>0</v>
          </cell>
          <cell r="AH21">
            <v>0</v>
          </cell>
          <cell r="AI21">
            <v>0</v>
          </cell>
          <cell r="AJ21">
            <v>0</v>
          </cell>
          <cell r="AK21">
            <v>0</v>
          </cell>
        </row>
        <row r="22">
          <cell r="B22">
            <v>9</v>
          </cell>
          <cell r="C22" t="str">
            <v>(Less) Group Life Reserve</v>
          </cell>
          <cell r="E22">
            <v>0</v>
          </cell>
          <cell r="F22">
            <v>0</v>
          </cell>
          <cell r="G22">
            <v>0</v>
          </cell>
          <cell r="L22" t="str">
            <v>0.0006 next 13954M, 0.0005 over 17443M</v>
          </cell>
          <cell r="AD22">
            <v>9</v>
          </cell>
          <cell r="AE22" t="str">
            <v>(Less) Group Life Reserve</v>
          </cell>
          <cell r="AG22">
            <v>0</v>
          </cell>
          <cell r="AH22">
            <v>0</v>
          </cell>
          <cell r="AI22">
            <v>0</v>
          </cell>
          <cell r="AJ22">
            <v>0</v>
          </cell>
          <cell r="AK22">
            <v>0</v>
          </cell>
        </row>
        <row r="23">
          <cell r="B23">
            <v>10</v>
          </cell>
          <cell r="C23" t="str">
            <v>SUBTOTAL - Group Life In-Force</v>
          </cell>
          <cell r="E23">
            <v>0</v>
          </cell>
          <cell r="F23">
            <v>0</v>
          </cell>
          <cell r="G23">
            <v>0</v>
          </cell>
          <cell r="H23">
            <v>1.1999999999999999E-3</v>
          </cell>
          <cell r="I23">
            <v>0</v>
          </cell>
          <cell r="J23">
            <v>1.1999999999999999E-3</v>
          </cell>
          <cell r="K23">
            <v>0</v>
          </cell>
          <cell r="AD23">
            <v>10</v>
          </cell>
          <cell r="AE23" t="str">
            <v>SUBTOTAL - Group Life In-Force</v>
          </cell>
          <cell r="AG23">
            <v>0</v>
          </cell>
          <cell r="AH23">
            <v>0</v>
          </cell>
          <cell r="AI23">
            <v>0</v>
          </cell>
          <cell r="AJ23">
            <v>0</v>
          </cell>
          <cell r="AK23">
            <v>0</v>
          </cell>
          <cell r="AM23">
            <v>0</v>
          </cell>
          <cell r="AN23">
            <v>0</v>
          </cell>
          <cell r="AO23">
            <v>0</v>
          </cell>
          <cell r="AP23">
            <v>0</v>
          </cell>
          <cell r="AQ23">
            <v>0</v>
          </cell>
        </row>
        <row r="26">
          <cell r="C26" t="str">
            <v>LONGEVITY</v>
          </cell>
          <cell r="E26" t="str">
            <v>Gross Only</v>
          </cell>
          <cell r="F26" t="str">
            <v>Reinsurance</v>
          </cell>
          <cell r="G26" t="str">
            <v xml:space="preserve">Net </v>
          </cell>
          <cell r="AE26" t="str">
            <v>LONGEVITY</v>
          </cell>
          <cell r="AG26" t="str">
            <v>Net of Reinsurance</v>
          </cell>
          <cell r="AM26" t="str">
            <v>Net of Reinsurance</v>
          </cell>
        </row>
        <row r="27">
          <cell r="L27" t="str">
            <v>Explanation  of Adjustment</v>
          </cell>
        </row>
        <row r="28">
          <cell r="B28">
            <v>11</v>
          </cell>
          <cell r="C28" t="str">
            <v>Immediate Annuity Reserves</v>
          </cell>
          <cell r="E28">
            <v>0</v>
          </cell>
          <cell r="F28">
            <v>0</v>
          </cell>
          <cell r="G28">
            <v>0</v>
          </cell>
          <cell r="H28">
            <v>0.04</v>
          </cell>
          <cell r="I28">
            <v>0</v>
          </cell>
          <cell r="J28">
            <v>0.04</v>
          </cell>
          <cell r="K28">
            <v>0</v>
          </cell>
          <cell r="AD28">
            <v>11</v>
          </cell>
          <cell r="AE28" t="str">
            <v>Immediate Annuity Reserves</v>
          </cell>
          <cell r="AG28">
            <v>0</v>
          </cell>
          <cell r="AH28">
            <v>0</v>
          </cell>
          <cell r="AI28">
            <v>0</v>
          </cell>
          <cell r="AJ28">
            <v>0</v>
          </cell>
          <cell r="AK28">
            <v>0</v>
          </cell>
          <cell r="AM28">
            <v>0</v>
          </cell>
          <cell r="AN28">
            <v>0</v>
          </cell>
          <cell r="AO28">
            <v>0</v>
          </cell>
          <cell r="AP28">
            <v>0</v>
          </cell>
          <cell r="AQ28">
            <v>0</v>
          </cell>
        </row>
        <row r="29">
          <cell r="B29">
            <v>12</v>
          </cell>
          <cell r="C29" t="str">
            <v>Deferred Annuity Reserves</v>
          </cell>
          <cell r="E29">
            <v>0</v>
          </cell>
          <cell r="F29">
            <v>0</v>
          </cell>
          <cell r="G29">
            <v>0</v>
          </cell>
          <cell r="H29">
            <v>0.04</v>
          </cell>
          <cell r="I29">
            <v>0</v>
          </cell>
          <cell r="J29">
            <v>0.04</v>
          </cell>
          <cell r="K29">
            <v>0</v>
          </cell>
          <cell r="AD29">
            <v>12</v>
          </cell>
          <cell r="AE29" t="str">
            <v>Deferred Annuity Reserves</v>
          </cell>
          <cell r="AG29">
            <v>0</v>
          </cell>
          <cell r="AH29">
            <v>0</v>
          </cell>
          <cell r="AI29">
            <v>0</v>
          </cell>
          <cell r="AJ29">
            <v>0</v>
          </cell>
          <cell r="AK29">
            <v>0</v>
          </cell>
          <cell r="AM29">
            <v>0</v>
          </cell>
          <cell r="AN29">
            <v>0</v>
          </cell>
          <cell r="AO29">
            <v>0</v>
          </cell>
          <cell r="AP29">
            <v>0</v>
          </cell>
          <cell r="AQ29">
            <v>0</v>
          </cell>
        </row>
        <row r="30">
          <cell r="B30">
            <v>13</v>
          </cell>
          <cell r="C30" t="str">
            <v>Pension Plan Reserves</v>
          </cell>
          <cell r="E30">
            <v>0</v>
          </cell>
          <cell r="F30">
            <v>0</v>
          </cell>
          <cell r="G30">
            <v>0</v>
          </cell>
          <cell r="H30">
            <v>0.06</v>
          </cell>
          <cell r="I30">
            <v>0</v>
          </cell>
          <cell r="J30">
            <v>0.06</v>
          </cell>
          <cell r="K30">
            <v>0</v>
          </cell>
          <cell r="AD30">
            <v>13</v>
          </cell>
          <cell r="AE30" t="str">
            <v>Pension Plan Reserves</v>
          </cell>
          <cell r="AG30">
            <v>0</v>
          </cell>
          <cell r="AH30">
            <v>0</v>
          </cell>
          <cell r="AI30">
            <v>0</v>
          </cell>
          <cell r="AJ30">
            <v>0</v>
          </cell>
          <cell r="AK30">
            <v>0</v>
          </cell>
          <cell r="AM30">
            <v>0</v>
          </cell>
          <cell r="AN30">
            <v>0</v>
          </cell>
          <cell r="AO30">
            <v>0</v>
          </cell>
          <cell r="AP30">
            <v>0</v>
          </cell>
          <cell r="AQ30">
            <v>0</v>
          </cell>
        </row>
        <row r="31">
          <cell r="B31">
            <v>14</v>
          </cell>
          <cell r="C31" t="str">
            <v>German Healthcare Reserves</v>
          </cell>
          <cell r="E31">
            <v>0</v>
          </cell>
          <cell r="F31">
            <v>0</v>
          </cell>
          <cell r="G31">
            <v>0</v>
          </cell>
          <cell r="H31">
            <v>0.03</v>
          </cell>
          <cell r="I31">
            <v>0</v>
          </cell>
          <cell r="J31">
            <v>0.03</v>
          </cell>
          <cell r="K31">
            <v>0</v>
          </cell>
          <cell r="AD31">
            <v>14</v>
          </cell>
          <cell r="AE31" t="str">
            <v>German Healthcare Reserves</v>
          </cell>
          <cell r="AG31">
            <v>0</v>
          </cell>
          <cell r="AH31">
            <v>0</v>
          </cell>
          <cell r="AI31">
            <v>0</v>
          </cell>
          <cell r="AJ31">
            <v>0</v>
          </cell>
          <cell r="AK31">
            <v>0</v>
          </cell>
          <cell r="AM31">
            <v>0</v>
          </cell>
          <cell r="AN31">
            <v>0</v>
          </cell>
          <cell r="AO31">
            <v>0</v>
          </cell>
          <cell r="AP31">
            <v>0</v>
          </cell>
          <cell r="AQ31">
            <v>0</v>
          </cell>
        </row>
        <row r="32">
          <cell r="B32">
            <v>15</v>
          </cell>
          <cell r="C32" t="str">
            <v>Other Longevity Risks Reserves</v>
          </cell>
          <cell r="E32">
            <v>0</v>
          </cell>
          <cell r="F32">
            <v>0</v>
          </cell>
          <cell r="G32">
            <v>0</v>
          </cell>
          <cell r="H32">
            <v>0.05</v>
          </cell>
          <cell r="I32">
            <v>0</v>
          </cell>
          <cell r="J32">
            <v>0.05</v>
          </cell>
          <cell r="K32">
            <v>0</v>
          </cell>
          <cell r="AD32">
            <v>15</v>
          </cell>
          <cell r="AE32" t="str">
            <v>Other Longevity Risks Reserves</v>
          </cell>
          <cell r="AG32">
            <v>0</v>
          </cell>
          <cell r="AH32">
            <v>0</v>
          </cell>
          <cell r="AI32">
            <v>0</v>
          </cell>
          <cell r="AJ32">
            <v>0</v>
          </cell>
          <cell r="AK32">
            <v>0</v>
          </cell>
          <cell r="AM32">
            <v>0</v>
          </cell>
          <cell r="AN32">
            <v>0</v>
          </cell>
          <cell r="AO32">
            <v>0</v>
          </cell>
          <cell r="AP32">
            <v>0</v>
          </cell>
          <cell r="AQ32">
            <v>0</v>
          </cell>
        </row>
        <row r="33">
          <cell r="B33">
            <v>16</v>
          </cell>
          <cell r="C33" t="str">
            <v>Subtotal - Longevity Risks</v>
          </cell>
          <cell r="E33">
            <v>0</v>
          </cell>
          <cell r="F33">
            <v>0</v>
          </cell>
          <cell r="G33">
            <v>0</v>
          </cell>
          <cell r="H33">
            <v>0</v>
          </cell>
          <cell r="J33">
            <v>0</v>
          </cell>
          <cell r="K33">
            <v>0</v>
          </cell>
          <cell r="AD33">
            <v>16</v>
          </cell>
          <cell r="AE33" t="str">
            <v>Subtotal - Longevity Risks</v>
          </cell>
          <cell r="AG33">
            <v>0</v>
          </cell>
          <cell r="AH33">
            <v>0</v>
          </cell>
          <cell r="AI33">
            <v>0</v>
          </cell>
          <cell r="AJ33">
            <v>0</v>
          </cell>
          <cell r="AK33">
            <v>0</v>
          </cell>
          <cell r="AM33">
            <v>0</v>
          </cell>
          <cell r="AN33">
            <v>0</v>
          </cell>
          <cell r="AO33">
            <v>0</v>
          </cell>
          <cell r="AP33">
            <v>0</v>
          </cell>
          <cell r="AQ33">
            <v>0</v>
          </cell>
        </row>
        <row r="35">
          <cell r="B35">
            <v>17</v>
          </cell>
          <cell r="C35" t="str">
            <v>Non-Proportional Life Reinsurance Reserves</v>
          </cell>
          <cell r="E35">
            <v>0</v>
          </cell>
          <cell r="F35">
            <v>0</v>
          </cell>
          <cell r="G35">
            <v>0</v>
          </cell>
          <cell r="H35">
            <v>0.03</v>
          </cell>
          <cell r="I35">
            <v>0</v>
          </cell>
          <cell r="J35">
            <v>0.03</v>
          </cell>
          <cell r="K35">
            <v>0</v>
          </cell>
          <cell r="AD35">
            <v>17</v>
          </cell>
          <cell r="AE35" t="str">
            <v>Non-Proportional Life Reinsurance Reserves</v>
          </cell>
          <cell r="AG35">
            <v>0</v>
          </cell>
          <cell r="AH35">
            <v>0</v>
          </cell>
          <cell r="AI35">
            <v>0</v>
          </cell>
          <cell r="AJ35">
            <v>0</v>
          </cell>
          <cell r="AK35">
            <v>0</v>
          </cell>
          <cell r="AM35">
            <v>0</v>
          </cell>
          <cell r="AN35">
            <v>0</v>
          </cell>
          <cell r="AO35">
            <v>0</v>
          </cell>
          <cell r="AP35">
            <v>0</v>
          </cell>
          <cell r="AQ35">
            <v>0</v>
          </cell>
        </row>
        <row r="37">
          <cell r="H37" t="str">
            <v>By Country Diversification Factor:</v>
          </cell>
          <cell r="K37">
            <v>1</v>
          </cell>
          <cell r="AE37" t="str">
            <v>By Country Diversification Factor:</v>
          </cell>
          <cell r="AM37">
            <v>1</v>
          </cell>
          <cell r="AN37">
            <v>1</v>
          </cell>
          <cell r="AO37">
            <v>1</v>
          </cell>
          <cell r="AP37">
            <v>1</v>
          </cell>
          <cell r="AQ37">
            <v>1</v>
          </cell>
        </row>
        <row r="38">
          <cell r="B38">
            <v>18</v>
          </cell>
          <cell r="C38" t="str">
            <v>GRAND TOTAL</v>
          </cell>
          <cell r="E38">
            <v>0</v>
          </cell>
          <cell r="F38">
            <v>0</v>
          </cell>
          <cell r="G38">
            <v>0</v>
          </cell>
          <cell r="H38">
            <v>0</v>
          </cell>
          <cell r="J38">
            <v>0</v>
          </cell>
          <cell r="K38">
            <v>0</v>
          </cell>
          <cell r="L38" t="str">
            <v>Net Required Capital for Life Reserve Risk (B5)</v>
          </cell>
          <cell r="AD38">
            <v>18</v>
          </cell>
          <cell r="AE38" t="str">
            <v>GRAND TOTAL</v>
          </cell>
          <cell r="AG38">
            <v>0</v>
          </cell>
          <cell r="AH38">
            <v>0</v>
          </cell>
          <cell r="AI38">
            <v>0</v>
          </cell>
          <cell r="AJ38">
            <v>0</v>
          </cell>
          <cell r="AK38">
            <v>0</v>
          </cell>
          <cell r="AM38">
            <v>0</v>
          </cell>
          <cell r="AN38">
            <v>0</v>
          </cell>
          <cell r="AO38">
            <v>0</v>
          </cell>
          <cell r="AP38">
            <v>0</v>
          </cell>
          <cell r="AQ38">
            <v>0</v>
          </cell>
        </row>
        <row r="43">
          <cell r="C43" t="str">
            <v xml:space="preserve">Company:   </v>
          </cell>
          <cell r="D43" t="str">
            <v>XYZ Sample</v>
          </cell>
          <cell r="F43" t="str">
            <v>Currency:</v>
          </cell>
          <cell r="G43" t="str">
            <v>Euros</v>
          </cell>
          <cell r="L43" t="str">
            <v>Page 14</v>
          </cell>
        </row>
        <row r="44">
          <cell r="C44" t="str">
            <v>AMB #:</v>
          </cell>
          <cell r="D44" t="str">
            <v>99999</v>
          </cell>
          <cell r="F44" t="str">
            <v>Denomination:</v>
          </cell>
          <cell r="G44" t="str">
            <v>(000)s</v>
          </cell>
        </row>
        <row r="45">
          <cell r="C45" t="str">
            <v>Analyst:</v>
          </cell>
          <cell r="D45" t="str">
            <v xml:space="preserve"> </v>
          </cell>
        </row>
        <row r="46">
          <cell r="E46">
            <v>40178</v>
          </cell>
          <cell r="H46" t="str">
            <v>Base</v>
          </cell>
          <cell r="J46" t="str">
            <v>Final</v>
          </cell>
          <cell r="K46" t="str">
            <v>Adjusted</v>
          </cell>
        </row>
        <row r="47">
          <cell r="E47" t="str">
            <v>In Force  Business</v>
          </cell>
          <cell r="H47" t="str">
            <v>Capital</v>
          </cell>
          <cell r="I47" t="str">
            <v>Adjust-</v>
          </cell>
          <cell r="J47" t="str">
            <v>Capital</v>
          </cell>
          <cell r="K47" t="str">
            <v>Required</v>
          </cell>
        </row>
        <row r="48">
          <cell r="C48" t="str">
            <v>Sums At Risk:</v>
          </cell>
          <cell r="E48" t="str">
            <v>Annual Statement or Questionnaire Amount</v>
          </cell>
          <cell r="H48" t="str">
            <v>Factor</v>
          </cell>
          <cell r="I48" t="str">
            <v>ment</v>
          </cell>
          <cell r="J48" t="str">
            <v>Factor</v>
          </cell>
          <cell r="K48" t="str">
            <v>Capital</v>
          </cell>
          <cell r="L48" t="str">
            <v>Factor {Formula =}</v>
          </cell>
        </row>
        <row r="50">
          <cell r="C50" t="str">
            <v>MORTALITY</v>
          </cell>
          <cell r="E50" t="str">
            <v>Gross Only</v>
          </cell>
          <cell r="F50" t="str">
            <v>Reinsurance</v>
          </cell>
          <cell r="G50" t="str">
            <v xml:space="preserve">Net </v>
          </cell>
          <cell r="L50" t="str">
            <v>&lt;=  For Mortality only  =&gt;</v>
          </cell>
        </row>
        <row r="52">
          <cell r="B52">
            <v>1</v>
          </cell>
          <cell r="C52" t="str">
            <v>Individual Life In-Force</v>
          </cell>
          <cell r="E52">
            <v>0</v>
          </cell>
          <cell r="F52">
            <v>0</v>
          </cell>
          <cell r="G52">
            <v>0</v>
          </cell>
          <cell r="L52" t="str">
            <v>=0.0015 for 1st 349M, 0.0010 next 3140M,</v>
          </cell>
        </row>
        <row r="53">
          <cell r="B53">
            <v>2</v>
          </cell>
          <cell r="C53" t="str">
            <v>(Less) Ord. Life Reserve</v>
          </cell>
          <cell r="E53">
            <v>0</v>
          </cell>
          <cell r="F53">
            <v>0</v>
          </cell>
          <cell r="G53">
            <v>0</v>
          </cell>
          <cell r="L53" t="str">
            <v>0.00075 next 13954M, 0.0006 over 17443M</v>
          </cell>
        </row>
        <row r="54">
          <cell r="B54">
            <v>3</v>
          </cell>
          <cell r="C54" t="str">
            <v>SUBTOTAL - Ordinary Life In-Force</v>
          </cell>
          <cell r="E54">
            <v>0</v>
          </cell>
          <cell r="F54">
            <v>0</v>
          </cell>
          <cell r="G54">
            <v>0</v>
          </cell>
          <cell r="H54">
            <v>1.5E-3</v>
          </cell>
          <cell r="I54">
            <v>0</v>
          </cell>
          <cell r="J54">
            <v>1.5E-3</v>
          </cell>
          <cell r="K54">
            <v>0</v>
          </cell>
        </row>
        <row r="56">
          <cell r="B56">
            <v>4</v>
          </cell>
          <cell r="C56" t="str">
            <v>Credit Life In-Force</v>
          </cell>
          <cell r="E56">
            <v>0</v>
          </cell>
          <cell r="F56">
            <v>0</v>
          </cell>
          <cell r="G56">
            <v>0</v>
          </cell>
          <cell r="L56" t="str">
            <v>=0.0012 for 1st 349M, 0.0008 next 3140M,</v>
          </cell>
        </row>
        <row r="57">
          <cell r="B57">
            <v>5</v>
          </cell>
          <cell r="C57" t="str">
            <v>(Less) Credit Life Reserve</v>
          </cell>
          <cell r="E57">
            <v>0</v>
          </cell>
          <cell r="F57">
            <v>0</v>
          </cell>
          <cell r="G57">
            <v>0</v>
          </cell>
          <cell r="L57" t="str">
            <v>0.0006 next 13954M, 0.0005 over 17443M</v>
          </cell>
        </row>
        <row r="58">
          <cell r="B58">
            <v>6</v>
          </cell>
          <cell r="C58" t="str">
            <v>SUBTOTAL - Credit Life In-Force</v>
          </cell>
          <cell r="E58">
            <v>0</v>
          </cell>
          <cell r="F58">
            <v>0</v>
          </cell>
          <cell r="G58">
            <v>0</v>
          </cell>
          <cell r="H58">
            <v>1.1999999999999999E-3</v>
          </cell>
          <cell r="I58">
            <v>0</v>
          </cell>
          <cell r="J58">
            <v>1.1999999999999999E-3</v>
          </cell>
          <cell r="K58">
            <v>0</v>
          </cell>
        </row>
        <row r="60">
          <cell r="B60">
            <v>7</v>
          </cell>
          <cell r="C60" t="str">
            <v>Group Life In-Force</v>
          </cell>
          <cell r="E60">
            <v>0</v>
          </cell>
          <cell r="F60">
            <v>0</v>
          </cell>
          <cell r="G60">
            <v>0</v>
          </cell>
        </row>
        <row r="61">
          <cell r="B61">
            <v>8</v>
          </cell>
          <cell r="C61" t="str">
            <v>(Less) FEGLI/SEGLI In-Force</v>
          </cell>
          <cell r="E61">
            <v>0</v>
          </cell>
          <cell r="F61">
            <v>0</v>
          </cell>
          <cell r="G61">
            <v>0</v>
          </cell>
          <cell r="L61" t="str">
            <v>=0.0012 for 1st 349M, 0.0008 next 3140M,</v>
          </cell>
        </row>
        <row r="62">
          <cell r="B62">
            <v>9</v>
          </cell>
          <cell r="C62" t="str">
            <v>(Less) Group Life Reserve</v>
          </cell>
          <cell r="E62">
            <v>0</v>
          </cell>
          <cell r="F62">
            <v>0</v>
          </cell>
          <cell r="G62">
            <v>0</v>
          </cell>
          <cell r="L62" t="str">
            <v>0.0006 next 13954M, 0.0005 over 17443M</v>
          </cell>
        </row>
        <row r="63">
          <cell r="B63">
            <v>10</v>
          </cell>
          <cell r="C63" t="str">
            <v>SUBTOTAL - Group Life In-Force</v>
          </cell>
          <cell r="E63">
            <v>0</v>
          </cell>
          <cell r="F63">
            <v>0</v>
          </cell>
          <cell r="G63">
            <v>0</v>
          </cell>
          <cell r="H63">
            <v>1.1999999999999999E-3</v>
          </cell>
          <cell r="I63">
            <v>0</v>
          </cell>
          <cell r="J63">
            <v>1.1999999999999999E-3</v>
          </cell>
          <cell r="K63">
            <v>0</v>
          </cell>
        </row>
        <row r="66">
          <cell r="C66" t="str">
            <v>LONGEVITY</v>
          </cell>
          <cell r="E66" t="str">
            <v>Gross Only</v>
          </cell>
          <cell r="F66" t="str">
            <v>Reinsurance</v>
          </cell>
          <cell r="G66" t="str">
            <v xml:space="preserve">Net </v>
          </cell>
        </row>
        <row r="67">
          <cell r="L67" t="str">
            <v>Explanation  of Adjustment</v>
          </cell>
        </row>
        <row r="68">
          <cell r="B68">
            <v>11</v>
          </cell>
          <cell r="C68" t="str">
            <v>Immediate Annuity Reserves</v>
          </cell>
          <cell r="E68">
            <v>0</v>
          </cell>
          <cell r="F68">
            <v>0</v>
          </cell>
          <cell r="G68">
            <v>0</v>
          </cell>
          <cell r="H68">
            <v>0.04</v>
          </cell>
          <cell r="I68">
            <v>0</v>
          </cell>
          <cell r="J68">
            <v>0.04</v>
          </cell>
          <cell r="K68">
            <v>0</v>
          </cell>
        </row>
        <row r="69">
          <cell r="B69">
            <v>12</v>
          </cell>
          <cell r="C69" t="str">
            <v>Deferred Annuity Reserves</v>
          </cell>
          <cell r="E69">
            <v>0</v>
          </cell>
          <cell r="F69">
            <v>0</v>
          </cell>
          <cell r="G69">
            <v>0</v>
          </cell>
          <cell r="H69">
            <v>0.04</v>
          </cell>
          <cell r="I69">
            <v>0</v>
          </cell>
          <cell r="J69">
            <v>0.04</v>
          </cell>
          <cell r="K69">
            <v>0</v>
          </cell>
        </row>
        <row r="70">
          <cell r="B70">
            <v>13</v>
          </cell>
          <cell r="C70" t="str">
            <v>Pension Plan Reserves</v>
          </cell>
          <cell r="E70">
            <v>0</v>
          </cell>
          <cell r="F70">
            <v>0</v>
          </cell>
          <cell r="G70">
            <v>0</v>
          </cell>
          <cell r="H70">
            <v>0.06</v>
          </cell>
          <cell r="I70">
            <v>0</v>
          </cell>
          <cell r="J70">
            <v>0.06</v>
          </cell>
          <cell r="K70">
            <v>0</v>
          </cell>
        </row>
        <row r="71">
          <cell r="B71">
            <v>14</v>
          </cell>
          <cell r="C71" t="str">
            <v>German Healthcare Reserves</v>
          </cell>
          <cell r="E71">
            <v>0</v>
          </cell>
          <cell r="F71">
            <v>0</v>
          </cell>
          <cell r="G71">
            <v>0</v>
          </cell>
          <cell r="H71">
            <v>0.03</v>
          </cell>
          <cell r="I71">
            <v>0</v>
          </cell>
          <cell r="J71">
            <v>0.03</v>
          </cell>
          <cell r="K71">
            <v>0</v>
          </cell>
        </row>
        <row r="72">
          <cell r="B72">
            <v>15</v>
          </cell>
          <cell r="C72" t="str">
            <v>Other Longevity Risks Reserves</v>
          </cell>
          <cell r="E72">
            <v>0</v>
          </cell>
          <cell r="F72">
            <v>0</v>
          </cell>
          <cell r="G72">
            <v>0</v>
          </cell>
          <cell r="H72">
            <v>0.05</v>
          </cell>
          <cell r="I72">
            <v>0</v>
          </cell>
          <cell r="J72">
            <v>0.05</v>
          </cell>
          <cell r="K72">
            <v>0</v>
          </cell>
        </row>
        <row r="73">
          <cell r="B73">
            <v>16</v>
          </cell>
          <cell r="C73" t="str">
            <v>Subtotal - Longevity Risks</v>
          </cell>
          <cell r="E73">
            <v>0</v>
          </cell>
          <cell r="F73">
            <v>0</v>
          </cell>
          <cell r="G73">
            <v>0</v>
          </cell>
          <cell r="H73">
            <v>0</v>
          </cell>
          <cell r="J73">
            <v>0</v>
          </cell>
          <cell r="K73">
            <v>0</v>
          </cell>
        </row>
        <row r="75">
          <cell r="B75">
            <v>17</v>
          </cell>
          <cell r="C75" t="str">
            <v>Non-Proportional Life Reinsurance Reserves</v>
          </cell>
          <cell r="E75">
            <v>0</v>
          </cell>
          <cell r="F75">
            <v>0</v>
          </cell>
          <cell r="G75">
            <v>0</v>
          </cell>
          <cell r="H75">
            <v>0.03</v>
          </cell>
          <cell r="I75">
            <v>0</v>
          </cell>
          <cell r="J75">
            <v>0.03</v>
          </cell>
          <cell r="K75">
            <v>0</v>
          </cell>
        </row>
        <row r="77">
          <cell r="H77" t="str">
            <v>By Country Diversification Factor:</v>
          </cell>
          <cell r="K77">
            <v>1</v>
          </cell>
        </row>
        <row r="78">
          <cell r="B78">
            <v>18</v>
          </cell>
          <cell r="C78" t="str">
            <v>GRAND TOTAL</v>
          </cell>
          <cell r="E78">
            <v>0</v>
          </cell>
          <cell r="F78">
            <v>0</v>
          </cell>
          <cell r="G78">
            <v>0</v>
          </cell>
          <cell r="H78">
            <v>0</v>
          </cell>
          <cell r="J78">
            <v>0</v>
          </cell>
          <cell r="K78">
            <v>0</v>
          </cell>
          <cell r="L78" t="str">
            <v>Net Required Capital for Life Reserve Risk (B5)</v>
          </cell>
        </row>
        <row r="83">
          <cell r="C83" t="str">
            <v xml:space="preserve">Company:   </v>
          </cell>
          <cell r="D83" t="str">
            <v>XYZ Sample</v>
          </cell>
          <cell r="F83" t="str">
            <v>Currency:</v>
          </cell>
          <cell r="G83" t="str">
            <v>Euros</v>
          </cell>
          <cell r="L83" t="str">
            <v>Page 22</v>
          </cell>
        </row>
        <row r="84">
          <cell r="C84" t="str">
            <v>AMB #:</v>
          </cell>
          <cell r="D84" t="str">
            <v>99999</v>
          </cell>
          <cell r="F84" t="str">
            <v>Denomination:</v>
          </cell>
          <cell r="G84" t="str">
            <v>(000)s</v>
          </cell>
        </row>
        <row r="85">
          <cell r="C85" t="str">
            <v>Analyst:</v>
          </cell>
          <cell r="D85" t="str">
            <v xml:space="preserve"> </v>
          </cell>
        </row>
        <row r="86">
          <cell r="E86">
            <v>40543</v>
          </cell>
          <cell r="H86" t="str">
            <v>Base</v>
          </cell>
          <cell r="J86" t="str">
            <v>Final</v>
          </cell>
          <cell r="K86" t="str">
            <v>Adjusted</v>
          </cell>
        </row>
        <row r="87">
          <cell r="E87" t="str">
            <v>In Force  Business</v>
          </cell>
          <cell r="H87" t="str">
            <v>Capital</v>
          </cell>
          <cell r="I87" t="str">
            <v>Adjust-</v>
          </cell>
          <cell r="J87" t="str">
            <v>Capital</v>
          </cell>
          <cell r="K87" t="str">
            <v>Required</v>
          </cell>
        </row>
        <row r="88">
          <cell r="C88" t="str">
            <v>Sums At Risk:</v>
          </cell>
          <cell r="E88" t="str">
            <v>Annual Statement or Questionnaire Amount</v>
          </cell>
          <cell r="H88" t="str">
            <v>Factor</v>
          </cell>
          <cell r="I88" t="str">
            <v>ment</v>
          </cell>
          <cell r="J88" t="str">
            <v>Factor</v>
          </cell>
          <cell r="K88" t="str">
            <v>Capital</v>
          </cell>
          <cell r="L88" t="str">
            <v>Factor {Formula =}</v>
          </cell>
        </row>
        <row r="90">
          <cell r="C90" t="str">
            <v>MORTALITY</v>
          </cell>
          <cell r="E90" t="str">
            <v>Gross Only</v>
          </cell>
          <cell r="F90" t="str">
            <v>Reinsurance</v>
          </cell>
          <cell r="G90" t="str">
            <v xml:space="preserve">Net </v>
          </cell>
          <cell r="L90" t="str">
            <v>&lt;=  For Mortality only  =&gt;</v>
          </cell>
        </row>
        <row r="92">
          <cell r="B92">
            <v>1</v>
          </cell>
          <cell r="C92" t="str">
            <v>Individual Life In-Force</v>
          </cell>
          <cell r="E92">
            <v>0</v>
          </cell>
          <cell r="F92">
            <v>0</v>
          </cell>
          <cell r="G92">
            <v>0</v>
          </cell>
          <cell r="L92" t="str">
            <v>=0.0015 for 1st 349M, 0.0010 next 3140M,</v>
          </cell>
        </row>
        <row r="93">
          <cell r="B93">
            <v>2</v>
          </cell>
          <cell r="C93" t="str">
            <v>(Less) Ord. Life Reserve</v>
          </cell>
          <cell r="E93">
            <v>0</v>
          </cell>
          <cell r="F93">
            <v>0</v>
          </cell>
          <cell r="G93">
            <v>0</v>
          </cell>
          <cell r="L93" t="str">
            <v>0.00075 next 13954M, 0.0006 over 17443M</v>
          </cell>
        </row>
        <row r="94">
          <cell r="B94">
            <v>3</v>
          </cell>
          <cell r="C94" t="str">
            <v>SUBTOTAL - Ordinary Life In-Force</v>
          </cell>
          <cell r="E94">
            <v>0</v>
          </cell>
          <cell r="F94">
            <v>0</v>
          </cell>
          <cell r="G94">
            <v>0</v>
          </cell>
          <cell r="H94">
            <v>1.5E-3</v>
          </cell>
          <cell r="I94">
            <v>0</v>
          </cell>
          <cell r="J94">
            <v>1.5E-3</v>
          </cell>
          <cell r="K94">
            <v>0</v>
          </cell>
        </row>
        <row r="96">
          <cell r="B96">
            <v>4</v>
          </cell>
          <cell r="C96" t="str">
            <v>Credit Life In-Force</v>
          </cell>
          <cell r="E96">
            <v>0</v>
          </cell>
          <cell r="F96">
            <v>0</v>
          </cell>
          <cell r="G96">
            <v>0</v>
          </cell>
          <cell r="L96" t="str">
            <v>=0.0012 for 1st 349M, 0.0008 next 3140M,</v>
          </cell>
        </row>
        <row r="97">
          <cell r="B97">
            <v>5</v>
          </cell>
          <cell r="C97" t="str">
            <v>(Less) Credit Life Reserve</v>
          </cell>
          <cell r="E97">
            <v>0</v>
          </cell>
          <cell r="F97">
            <v>0</v>
          </cell>
          <cell r="G97">
            <v>0</v>
          </cell>
          <cell r="L97" t="str">
            <v>0.0006 next 13954M, 0.0005 over 17443M</v>
          </cell>
        </row>
        <row r="98">
          <cell r="B98">
            <v>6</v>
          </cell>
          <cell r="C98" t="str">
            <v>SUBTOTAL - Credit Life In-Force</v>
          </cell>
          <cell r="E98">
            <v>0</v>
          </cell>
          <cell r="F98">
            <v>0</v>
          </cell>
          <cell r="G98">
            <v>0</v>
          </cell>
          <cell r="H98">
            <v>1.1999999999999999E-3</v>
          </cell>
          <cell r="I98">
            <v>0</v>
          </cell>
          <cell r="J98">
            <v>1.1999999999999999E-3</v>
          </cell>
          <cell r="K98">
            <v>0</v>
          </cell>
        </row>
        <row r="100">
          <cell r="B100">
            <v>7</v>
          </cell>
          <cell r="C100" t="str">
            <v>Group Life In-Force</v>
          </cell>
          <cell r="E100">
            <v>0</v>
          </cell>
          <cell r="F100">
            <v>0</v>
          </cell>
          <cell r="G100">
            <v>0</v>
          </cell>
        </row>
        <row r="101">
          <cell r="B101">
            <v>8</v>
          </cell>
          <cell r="C101" t="str">
            <v>(Less) FEGLI/SEGLI In-Force</v>
          </cell>
          <cell r="E101">
            <v>0</v>
          </cell>
          <cell r="F101">
            <v>0</v>
          </cell>
          <cell r="G101">
            <v>0</v>
          </cell>
          <cell r="L101" t="str">
            <v>=0.0012 for 1st 349M, 0.0008 next 3140M,</v>
          </cell>
        </row>
        <row r="102">
          <cell r="B102">
            <v>9</v>
          </cell>
          <cell r="C102" t="str">
            <v>(Less) Group Life Reserve</v>
          </cell>
          <cell r="E102">
            <v>0</v>
          </cell>
          <cell r="F102">
            <v>0</v>
          </cell>
          <cell r="G102">
            <v>0</v>
          </cell>
          <cell r="L102" t="str">
            <v>0.0006 next 13954M, 0.0005 over 17443M</v>
          </cell>
        </row>
        <row r="103">
          <cell r="B103">
            <v>10</v>
          </cell>
          <cell r="C103" t="str">
            <v>SUBTOTAL - Group Life In-Force</v>
          </cell>
          <cell r="E103">
            <v>0</v>
          </cell>
          <cell r="F103">
            <v>0</v>
          </cell>
          <cell r="G103">
            <v>0</v>
          </cell>
          <cell r="H103">
            <v>1.1999999999999999E-3</v>
          </cell>
          <cell r="I103">
            <v>0</v>
          </cell>
          <cell r="J103">
            <v>1.1999999999999999E-3</v>
          </cell>
          <cell r="K103">
            <v>0</v>
          </cell>
        </row>
        <row r="106">
          <cell r="C106" t="str">
            <v>LONGEVITY</v>
          </cell>
          <cell r="E106" t="str">
            <v>Gross Only</v>
          </cell>
          <cell r="F106" t="str">
            <v>Reinsurance</v>
          </cell>
          <cell r="G106" t="str">
            <v xml:space="preserve">Net </v>
          </cell>
        </row>
        <row r="107">
          <cell r="L107" t="str">
            <v>Explanation  of Adjustment</v>
          </cell>
        </row>
        <row r="108">
          <cell r="B108">
            <v>11</v>
          </cell>
          <cell r="C108" t="str">
            <v>Immediate Annuity Reserves</v>
          </cell>
          <cell r="E108">
            <v>0</v>
          </cell>
          <cell r="F108">
            <v>0</v>
          </cell>
          <cell r="G108">
            <v>0</v>
          </cell>
          <cell r="H108">
            <v>0.04</v>
          </cell>
          <cell r="I108">
            <v>0</v>
          </cell>
          <cell r="J108">
            <v>0.04</v>
          </cell>
          <cell r="K108">
            <v>0</v>
          </cell>
        </row>
        <row r="109">
          <cell r="B109">
            <v>12</v>
          </cell>
          <cell r="C109" t="str">
            <v>Deferred Annuity Reserves</v>
          </cell>
          <cell r="E109">
            <v>0</v>
          </cell>
          <cell r="F109">
            <v>0</v>
          </cell>
          <cell r="G109">
            <v>0</v>
          </cell>
          <cell r="H109">
            <v>0.04</v>
          </cell>
          <cell r="I109">
            <v>0</v>
          </cell>
          <cell r="J109">
            <v>0.04</v>
          </cell>
          <cell r="K109">
            <v>0</v>
          </cell>
        </row>
        <row r="110">
          <cell r="B110">
            <v>13</v>
          </cell>
          <cell r="C110" t="str">
            <v>Pension Plan Reserves</v>
          </cell>
          <cell r="E110">
            <v>0</v>
          </cell>
          <cell r="F110">
            <v>0</v>
          </cell>
          <cell r="G110">
            <v>0</v>
          </cell>
          <cell r="H110">
            <v>0.06</v>
          </cell>
          <cell r="I110">
            <v>0</v>
          </cell>
          <cell r="J110">
            <v>0.06</v>
          </cell>
          <cell r="K110">
            <v>0</v>
          </cell>
        </row>
        <row r="111">
          <cell r="B111">
            <v>14</v>
          </cell>
          <cell r="C111" t="str">
            <v>German Healthcare Reserves</v>
          </cell>
          <cell r="E111">
            <v>0</v>
          </cell>
          <cell r="F111">
            <v>0</v>
          </cell>
          <cell r="G111">
            <v>0</v>
          </cell>
          <cell r="H111">
            <v>0.03</v>
          </cell>
          <cell r="I111">
            <v>0</v>
          </cell>
          <cell r="J111">
            <v>0.03</v>
          </cell>
          <cell r="K111">
            <v>0</v>
          </cell>
        </row>
        <row r="112">
          <cell r="B112">
            <v>15</v>
          </cell>
          <cell r="C112" t="str">
            <v>Other Longevity Risks Reserves</v>
          </cell>
          <cell r="E112">
            <v>0</v>
          </cell>
          <cell r="F112">
            <v>0</v>
          </cell>
          <cell r="G112">
            <v>0</v>
          </cell>
          <cell r="H112">
            <v>0.05</v>
          </cell>
          <cell r="I112">
            <v>0</v>
          </cell>
          <cell r="J112">
            <v>0.05</v>
          </cell>
          <cell r="K112">
            <v>0</v>
          </cell>
        </row>
        <row r="113">
          <cell r="B113">
            <v>16</v>
          </cell>
          <cell r="C113" t="str">
            <v>Subtotal - Longevity Risks</v>
          </cell>
          <cell r="E113">
            <v>0</v>
          </cell>
          <cell r="F113">
            <v>0</v>
          </cell>
          <cell r="G113">
            <v>0</v>
          </cell>
          <cell r="H113">
            <v>0</v>
          </cell>
          <cell r="J113">
            <v>0</v>
          </cell>
          <cell r="K113">
            <v>0</v>
          </cell>
        </row>
        <row r="115">
          <cell r="B115">
            <v>17</v>
          </cell>
          <cell r="C115" t="str">
            <v>Non-Proportional Life Reinsurance Reserves</v>
          </cell>
          <cell r="E115">
            <v>0</v>
          </cell>
          <cell r="F115">
            <v>0</v>
          </cell>
          <cell r="G115">
            <v>0</v>
          </cell>
          <cell r="H115">
            <v>0.03</v>
          </cell>
          <cell r="I115">
            <v>0</v>
          </cell>
          <cell r="J115">
            <v>0.03</v>
          </cell>
          <cell r="K115">
            <v>0</v>
          </cell>
        </row>
        <row r="117">
          <cell r="H117" t="str">
            <v>By Country Diversification Factor:</v>
          </cell>
          <cell r="K117">
            <v>1</v>
          </cell>
        </row>
        <row r="118">
          <cell r="B118">
            <v>18</v>
          </cell>
          <cell r="C118" t="str">
            <v>GRAND TOTAL</v>
          </cell>
          <cell r="E118">
            <v>0</v>
          </cell>
          <cell r="F118">
            <v>0</v>
          </cell>
          <cell r="G118">
            <v>0</v>
          </cell>
          <cell r="H118">
            <v>0</v>
          </cell>
          <cell r="J118">
            <v>0</v>
          </cell>
          <cell r="K118">
            <v>0</v>
          </cell>
          <cell r="L118" t="str">
            <v>Net Required Capital for Life Reserve Risk (B5)</v>
          </cell>
        </row>
        <row r="123">
          <cell r="C123" t="str">
            <v xml:space="preserve">Company:   </v>
          </cell>
          <cell r="D123" t="str">
            <v>XYZ Sample</v>
          </cell>
          <cell r="F123" t="str">
            <v>Currency:</v>
          </cell>
          <cell r="G123" t="str">
            <v>Euros</v>
          </cell>
          <cell r="L123" t="str">
            <v>Page 30</v>
          </cell>
        </row>
        <row r="124">
          <cell r="C124" t="str">
            <v>AMB #:</v>
          </cell>
          <cell r="D124" t="str">
            <v>99999</v>
          </cell>
          <cell r="F124" t="str">
            <v>Denomination:</v>
          </cell>
          <cell r="G124" t="str">
            <v>(000)s</v>
          </cell>
        </row>
        <row r="125">
          <cell r="C125" t="str">
            <v>Analyst:</v>
          </cell>
          <cell r="D125" t="str">
            <v xml:space="preserve"> </v>
          </cell>
        </row>
        <row r="126">
          <cell r="E126">
            <v>40908</v>
          </cell>
          <cell r="H126" t="str">
            <v>Base</v>
          </cell>
          <cell r="J126" t="str">
            <v>Final</v>
          </cell>
          <cell r="K126" t="str">
            <v>Adjusted</v>
          </cell>
        </row>
        <row r="127">
          <cell r="E127" t="str">
            <v>In Force  Business</v>
          </cell>
          <cell r="H127" t="str">
            <v>Capital</v>
          </cell>
          <cell r="I127" t="str">
            <v>Adjust-</v>
          </cell>
          <cell r="J127" t="str">
            <v>Capital</v>
          </cell>
          <cell r="K127" t="str">
            <v>Required</v>
          </cell>
        </row>
        <row r="128">
          <cell r="C128" t="str">
            <v>Sums At Risk:</v>
          </cell>
          <cell r="E128" t="str">
            <v>Annual Statement or Questionnaire Amount</v>
          </cell>
          <cell r="H128" t="str">
            <v>Factor</v>
          </cell>
          <cell r="I128" t="str">
            <v>ment</v>
          </cell>
          <cell r="J128" t="str">
            <v>Factor</v>
          </cell>
          <cell r="K128" t="str">
            <v>Capital</v>
          </cell>
          <cell r="L128" t="str">
            <v>Factor {Formula =}</v>
          </cell>
        </row>
        <row r="130">
          <cell r="C130" t="str">
            <v>MORTALITY</v>
          </cell>
          <cell r="E130" t="str">
            <v>Gross Only</v>
          </cell>
          <cell r="F130" t="str">
            <v>Reinsurance</v>
          </cell>
          <cell r="G130" t="str">
            <v xml:space="preserve">Net </v>
          </cell>
          <cell r="L130" t="str">
            <v>&lt;=  For Mortality only  =&gt;</v>
          </cell>
        </row>
        <row r="132">
          <cell r="B132">
            <v>1</v>
          </cell>
          <cell r="C132" t="str">
            <v>Individual Life In-Force</v>
          </cell>
          <cell r="E132">
            <v>0</v>
          </cell>
          <cell r="F132">
            <v>0</v>
          </cell>
          <cell r="G132">
            <v>0</v>
          </cell>
          <cell r="L132" t="str">
            <v>=0.0015 for 1st 349M, 0.0010 next 3140M,</v>
          </cell>
        </row>
        <row r="133">
          <cell r="B133">
            <v>2</v>
          </cell>
          <cell r="C133" t="str">
            <v>(Less) Ord. Life Reserve</v>
          </cell>
          <cell r="E133">
            <v>0</v>
          </cell>
          <cell r="F133">
            <v>0</v>
          </cell>
          <cell r="G133">
            <v>0</v>
          </cell>
          <cell r="L133" t="str">
            <v>0.00075 next 13954M, 0.0006 over 17443M</v>
          </cell>
        </row>
        <row r="134">
          <cell r="B134">
            <v>3</v>
          </cell>
          <cell r="C134" t="str">
            <v>SUBTOTAL - Ordinary Life In-Force</v>
          </cell>
          <cell r="E134">
            <v>0</v>
          </cell>
          <cell r="F134">
            <v>0</v>
          </cell>
          <cell r="G134">
            <v>0</v>
          </cell>
          <cell r="H134">
            <v>1.5E-3</v>
          </cell>
          <cell r="I134">
            <v>0</v>
          </cell>
          <cell r="J134">
            <v>1.5E-3</v>
          </cell>
          <cell r="K134">
            <v>0</v>
          </cell>
        </row>
        <row r="136">
          <cell r="B136">
            <v>4</v>
          </cell>
          <cell r="C136" t="str">
            <v>Credit Life In-Force</v>
          </cell>
          <cell r="E136">
            <v>0</v>
          </cell>
          <cell r="F136">
            <v>0</v>
          </cell>
          <cell r="G136">
            <v>0</v>
          </cell>
          <cell r="L136" t="str">
            <v>=0.0012 for 1st 349M, 0.0008 next 3140M,</v>
          </cell>
        </row>
        <row r="137">
          <cell r="B137">
            <v>5</v>
          </cell>
          <cell r="C137" t="str">
            <v>(Less) Credit Life Reserve</v>
          </cell>
          <cell r="E137">
            <v>0</v>
          </cell>
          <cell r="F137">
            <v>0</v>
          </cell>
          <cell r="G137">
            <v>0</v>
          </cell>
          <cell r="L137" t="str">
            <v>0.0006 next 13954M, 0.0005 over 17443M</v>
          </cell>
        </row>
        <row r="138">
          <cell r="B138">
            <v>6</v>
          </cell>
          <cell r="C138" t="str">
            <v>SUBTOTAL - Credit Life In-Force</v>
          </cell>
          <cell r="E138">
            <v>0</v>
          </cell>
          <cell r="F138">
            <v>0</v>
          </cell>
          <cell r="G138">
            <v>0</v>
          </cell>
          <cell r="H138">
            <v>1.1999999999999999E-3</v>
          </cell>
          <cell r="I138">
            <v>0</v>
          </cell>
          <cell r="J138">
            <v>1.1999999999999999E-3</v>
          </cell>
          <cell r="K138">
            <v>0</v>
          </cell>
        </row>
        <row r="140">
          <cell r="B140">
            <v>7</v>
          </cell>
          <cell r="C140" t="str">
            <v>Group Life In-Force</v>
          </cell>
          <cell r="E140">
            <v>0</v>
          </cell>
          <cell r="F140">
            <v>0</v>
          </cell>
          <cell r="G140">
            <v>0</v>
          </cell>
        </row>
        <row r="141">
          <cell r="B141">
            <v>8</v>
          </cell>
          <cell r="C141" t="str">
            <v>(Less) FEGLI/SEGLI In-Force</v>
          </cell>
          <cell r="E141">
            <v>0</v>
          </cell>
          <cell r="F141">
            <v>0</v>
          </cell>
          <cell r="G141">
            <v>0</v>
          </cell>
          <cell r="L141" t="str">
            <v>=0.0012 for 1st 349M, 0.0008 next 3140M,</v>
          </cell>
        </row>
        <row r="142">
          <cell r="B142">
            <v>9</v>
          </cell>
          <cell r="C142" t="str">
            <v>(Less) Group Life Reserve</v>
          </cell>
          <cell r="E142">
            <v>0</v>
          </cell>
          <cell r="F142">
            <v>0</v>
          </cell>
          <cell r="G142">
            <v>0</v>
          </cell>
          <cell r="L142" t="str">
            <v>0.0006 next 13954M, 0.0005 over 17443M</v>
          </cell>
        </row>
        <row r="143">
          <cell r="B143">
            <v>10</v>
          </cell>
          <cell r="C143" t="str">
            <v>SUBTOTAL - Group Life In-Force</v>
          </cell>
          <cell r="E143">
            <v>0</v>
          </cell>
          <cell r="F143">
            <v>0</v>
          </cell>
          <cell r="G143">
            <v>0</v>
          </cell>
          <cell r="H143">
            <v>1.1999999999999999E-3</v>
          </cell>
          <cell r="I143">
            <v>0</v>
          </cell>
          <cell r="J143">
            <v>1.1999999999999999E-3</v>
          </cell>
          <cell r="K143">
            <v>0</v>
          </cell>
        </row>
        <row r="146">
          <cell r="C146" t="str">
            <v>LONGEVITY</v>
          </cell>
          <cell r="E146" t="str">
            <v>Gross Only</v>
          </cell>
          <cell r="F146" t="str">
            <v>Reinsurance</v>
          </cell>
          <cell r="G146" t="str">
            <v xml:space="preserve">Net </v>
          </cell>
        </row>
        <row r="147">
          <cell r="L147" t="str">
            <v>Explanation  of Adjustment</v>
          </cell>
        </row>
        <row r="148">
          <cell r="B148">
            <v>11</v>
          </cell>
          <cell r="C148" t="str">
            <v>Immediate Annuity Reserves</v>
          </cell>
          <cell r="E148">
            <v>0</v>
          </cell>
          <cell r="F148">
            <v>0</v>
          </cell>
          <cell r="G148">
            <v>0</v>
          </cell>
          <cell r="H148">
            <v>0.04</v>
          </cell>
          <cell r="I148">
            <v>0</v>
          </cell>
          <cell r="J148">
            <v>0.04</v>
          </cell>
          <cell r="K148">
            <v>0</v>
          </cell>
        </row>
        <row r="149">
          <cell r="B149">
            <v>12</v>
          </cell>
          <cell r="C149" t="str">
            <v>Deferred Annuity Reserves</v>
          </cell>
          <cell r="E149">
            <v>0</v>
          </cell>
          <cell r="F149">
            <v>0</v>
          </cell>
          <cell r="G149">
            <v>0</v>
          </cell>
          <cell r="H149">
            <v>0.04</v>
          </cell>
          <cell r="I149">
            <v>0</v>
          </cell>
          <cell r="J149">
            <v>0.04</v>
          </cell>
          <cell r="K149">
            <v>0</v>
          </cell>
        </row>
        <row r="150">
          <cell r="B150">
            <v>13</v>
          </cell>
          <cell r="C150" t="str">
            <v>Pension Plan Reserves</v>
          </cell>
          <cell r="E150">
            <v>0</v>
          </cell>
          <cell r="F150">
            <v>0</v>
          </cell>
          <cell r="G150">
            <v>0</v>
          </cell>
          <cell r="H150">
            <v>0.06</v>
          </cell>
          <cell r="I150">
            <v>0</v>
          </cell>
          <cell r="J150">
            <v>0.06</v>
          </cell>
          <cell r="K150">
            <v>0</v>
          </cell>
        </row>
        <row r="151">
          <cell r="B151">
            <v>14</v>
          </cell>
          <cell r="C151" t="str">
            <v>German Healthcare Reserves</v>
          </cell>
          <cell r="E151">
            <v>0</v>
          </cell>
          <cell r="F151">
            <v>0</v>
          </cell>
          <cell r="G151">
            <v>0</v>
          </cell>
          <cell r="H151">
            <v>0.03</v>
          </cell>
          <cell r="I151">
            <v>0</v>
          </cell>
          <cell r="J151">
            <v>0.03</v>
          </cell>
          <cell r="K151">
            <v>0</v>
          </cell>
        </row>
        <row r="152">
          <cell r="B152">
            <v>15</v>
          </cell>
          <cell r="C152" t="str">
            <v>Other Longevity Risks Reserves</v>
          </cell>
          <cell r="E152">
            <v>0</v>
          </cell>
          <cell r="F152">
            <v>0</v>
          </cell>
          <cell r="G152">
            <v>0</v>
          </cell>
          <cell r="H152">
            <v>0.05</v>
          </cell>
          <cell r="I152">
            <v>0</v>
          </cell>
          <cell r="J152">
            <v>0.05</v>
          </cell>
          <cell r="K152">
            <v>0</v>
          </cell>
        </row>
        <row r="153">
          <cell r="B153">
            <v>16</v>
          </cell>
          <cell r="C153" t="str">
            <v>Subtotal - Longevity Risks</v>
          </cell>
          <cell r="E153">
            <v>0</v>
          </cell>
          <cell r="F153">
            <v>0</v>
          </cell>
          <cell r="G153">
            <v>0</v>
          </cell>
          <cell r="H153">
            <v>0</v>
          </cell>
          <cell r="J153">
            <v>0</v>
          </cell>
          <cell r="K153">
            <v>0</v>
          </cell>
        </row>
        <row r="155">
          <cell r="B155">
            <v>17</v>
          </cell>
          <cell r="C155" t="str">
            <v>Non-Proportional Life Reinsurance Reserves</v>
          </cell>
          <cell r="E155">
            <v>0</v>
          </cell>
          <cell r="F155">
            <v>0</v>
          </cell>
          <cell r="G155">
            <v>0</v>
          </cell>
          <cell r="H155">
            <v>0.03</v>
          </cell>
          <cell r="I155">
            <v>0</v>
          </cell>
          <cell r="J155">
            <v>0.03</v>
          </cell>
          <cell r="K155">
            <v>0</v>
          </cell>
        </row>
        <row r="157">
          <cell r="H157" t="str">
            <v>By Country Diversification Factor:</v>
          </cell>
          <cell r="K157">
            <v>1</v>
          </cell>
        </row>
        <row r="158">
          <cell r="B158">
            <v>18</v>
          </cell>
          <cell r="C158" t="str">
            <v>GRAND TOTAL</v>
          </cell>
          <cell r="E158">
            <v>0</v>
          </cell>
          <cell r="F158">
            <v>0</v>
          </cell>
          <cell r="G158">
            <v>0</v>
          </cell>
          <cell r="H158">
            <v>0</v>
          </cell>
          <cell r="J158">
            <v>0</v>
          </cell>
          <cell r="K158">
            <v>0</v>
          </cell>
          <cell r="L158" t="str">
            <v>Net Required Capital for Life Reserve Risk (B5)</v>
          </cell>
        </row>
        <row r="163">
          <cell r="C163" t="str">
            <v xml:space="preserve">Company:   </v>
          </cell>
          <cell r="D163" t="str">
            <v>XYZ Sample</v>
          </cell>
          <cell r="F163" t="str">
            <v>Currency:</v>
          </cell>
          <cell r="G163" t="str">
            <v>Euros</v>
          </cell>
          <cell r="L163" t="str">
            <v>Page 38</v>
          </cell>
        </row>
        <row r="164">
          <cell r="C164" t="str">
            <v>AMB #:</v>
          </cell>
          <cell r="D164" t="str">
            <v>99999</v>
          </cell>
          <cell r="F164" t="str">
            <v>Denomination:</v>
          </cell>
          <cell r="G164" t="str">
            <v>(000)s</v>
          </cell>
        </row>
        <row r="165">
          <cell r="C165" t="str">
            <v>Analyst:</v>
          </cell>
          <cell r="D165" t="str">
            <v xml:space="preserve"> </v>
          </cell>
        </row>
        <row r="166">
          <cell r="E166">
            <v>41274</v>
          </cell>
          <cell r="H166" t="str">
            <v>Base</v>
          </cell>
          <cell r="J166" t="str">
            <v>Final</v>
          </cell>
          <cell r="K166" t="str">
            <v>Adjusted</v>
          </cell>
        </row>
        <row r="167">
          <cell r="E167" t="str">
            <v>In Force  Business</v>
          </cell>
          <cell r="H167" t="str">
            <v>Capital</v>
          </cell>
          <cell r="I167" t="str">
            <v>Adjust-</v>
          </cell>
          <cell r="J167" t="str">
            <v>Capital</v>
          </cell>
          <cell r="K167" t="str">
            <v>Required</v>
          </cell>
        </row>
        <row r="168">
          <cell r="C168" t="str">
            <v>Sums At Risk:</v>
          </cell>
          <cell r="E168" t="str">
            <v>Annual Statement or Questionnaire Amount</v>
          </cell>
          <cell r="H168" t="str">
            <v>Factor</v>
          </cell>
          <cell r="I168" t="str">
            <v>ment</v>
          </cell>
          <cell r="J168" t="str">
            <v>Factor</v>
          </cell>
          <cell r="K168" t="str">
            <v>Capital</v>
          </cell>
          <cell r="L168" t="str">
            <v>Factor {Formula =}</v>
          </cell>
        </row>
        <row r="170">
          <cell r="C170" t="str">
            <v>MORTALITY</v>
          </cell>
          <cell r="E170" t="str">
            <v>Gross Only</v>
          </cell>
          <cell r="F170" t="str">
            <v>Reinsurance</v>
          </cell>
          <cell r="G170" t="str">
            <v xml:space="preserve">Net </v>
          </cell>
          <cell r="L170" t="str">
            <v>&lt;=  For Mortality only  =&gt;</v>
          </cell>
        </row>
        <row r="172">
          <cell r="B172">
            <v>1</v>
          </cell>
          <cell r="C172" t="str">
            <v>Individual Life In-Force</v>
          </cell>
          <cell r="E172">
            <v>0</v>
          </cell>
          <cell r="F172">
            <v>0</v>
          </cell>
          <cell r="G172">
            <v>0</v>
          </cell>
          <cell r="L172" t="str">
            <v>=0.0015 for 1st 349M, 0.0010 next 3140M,</v>
          </cell>
        </row>
        <row r="173">
          <cell r="B173">
            <v>2</v>
          </cell>
          <cell r="C173" t="str">
            <v>(Less) Ord. Life Reserve</v>
          </cell>
          <cell r="E173">
            <v>0</v>
          </cell>
          <cell r="F173">
            <v>0</v>
          </cell>
          <cell r="G173">
            <v>0</v>
          </cell>
          <cell r="L173" t="str">
            <v>0.00075 next 13954M, 0.0006 over 17443M</v>
          </cell>
        </row>
        <row r="174">
          <cell r="B174">
            <v>3</v>
          </cell>
          <cell r="C174" t="str">
            <v>SUBTOTAL - Ordinary Life In-Force</v>
          </cell>
          <cell r="E174">
            <v>0</v>
          </cell>
          <cell r="F174">
            <v>0</v>
          </cell>
          <cell r="G174">
            <v>0</v>
          </cell>
          <cell r="H174">
            <v>1.5E-3</v>
          </cell>
          <cell r="I174">
            <v>0</v>
          </cell>
          <cell r="J174">
            <v>1.5E-3</v>
          </cell>
          <cell r="K174">
            <v>0</v>
          </cell>
        </row>
        <row r="176">
          <cell r="B176">
            <v>4</v>
          </cell>
          <cell r="C176" t="str">
            <v>Credit Life In-Force</v>
          </cell>
          <cell r="E176">
            <v>0</v>
          </cell>
          <cell r="F176">
            <v>0</v>
          </cell>
          <cell r="G176">
            <v>0</v>
          </cell>
          <cell r="L176" t="str">
            <v>=0.0012 for 1st 349M, 0.0008 next 3140M,</v>
          </cell>
        </row>
        <row r="177">
          <cell r="B177">
            <v>5</v>
          </cell>
          <cell r="C177" t="str">
            <v>(Less) Credit Life Reserve</v>
          </cell>
          <cell r="E177">
            <v>0</v>
          </cell>
          <cell r="F177">
            <v>0</v>
          </cell>
          <cell r="G177">
            <v>0</v>
          </cell>
          <cell r="L177" t="str">
            <v>0.0006 next 13954M, 0.0005 over 17443M</v>
          </cell>
        </row>
        <row r="178">
          <cell r="B178">
            <v>6</v>
          </cell>
          <cell r="C178" t="str">
            <v>SUBTOTAL - Credit Life In-Force</v>
          </cell>
          <cell r="E178">
            <v>0</v>
          </cell>
          <cell r="F178">
            <v>0</v>
          </cell>
          <cell r="G178">
            <v>0</v>
          </cell>
          <cell r="H178">
            <v>1.1999999999999999E-3</v>
          </cell>
          <cell r="I178">
            <v>0</v>
          </cell>
          <cell r="J178">
            <v>1.1999999999999999E-3</v>
          </cell>
          <cell r="K178">
            <v>0</v>
          </cell>
        </row>
        <row r="180">
          <cell r="B180">
            <v>7</v>
          </cell>
          <cell r="C180" t="str">
            <v>Group Life In-Force</v>
          </cell>
          <cell r="E180">
            <v>0</v>
          </cell>
          <cell r="F180">
            <v>0</v>
          </cell>
          <cell r="G180">
            <v>0</v>
          </cell>
        </row>
        <row r="181">
          <cell r="B181">
            <v>8</v>
          </cell>
          <cell r="C181" t="str">
            <v>(Less) FEGLI/SEGLI In-Force</v>
          </cell>
          <cell r="E181">
            <v>0</v>
          </cell>
          <cell r="F181">
            <v>0</v>
          </cell>
          <cell r="G181">
            <v>0</v>
          </cell>
          <cell r="L181" t="str">
            <v>=0.0012 for 1st 349M, 0.0008 next 3140M,</v>
          </cell>
        </row>
        <row r="182">
          <cell r="B182">
            <v>9</v>
          </cell>
          <cell r="C182" t="str">
            <v>(Less) Group Life Reserve</v>
          </cell>
          <cell r="E182">
            <v>0</v>
          </cell>
          <cell r="F182">
            <v>0</v>
          </cell>
          <cell r="G182">
            <v>0</v>
          </cell>
          <cell r="L182" t="str">
            <v>0.0006 next 13954M, 0.0005 over 17443M</v>
          </cell>
        </row>
        <row r="183">
          <cell r="B183">
            <v>10</v>
          </cell>
          <cell r="C183" t="str">
            <v>SUBTOTAL - Group Life In-Force</v>
          </cell>
          <cell r="E183">
            <v>0</v>
          </cell>
          <cell r="F183">
            <v>0</v>
          </cell>
          <cell r="G183">
            <v>0</v>
          </cell>
          <cell r="H183">
            <v>1.1999999999999999E-3</v>
          </cell>
          <cell r="I183">
            <v>0</v>
          </cell>
          <cell r="J183">
            <v>1.1999999999999999E-3</v>
          </cell>
          <cell r="K183">
            <v>0</v>
          </cell>
        </row>
        <row r="186">
          <cell r="C186" t="str">
            <v>LONGEVITY</v>
          </cell>
          <cell r="E186" t="str">
            <v>Gross Only</v>
          </cell>
          <cell r="F186" t="str">
            <v>Reinsurance</v>
          </cell>
          <cell r="G186" t="str">
            <v xml:space="preserve">Net </v>
          </cell>
        </row>
        <row r="187">
          <cell r="L187" t="str">
            <v>Explanation  of Adjustment</v>
          </cell>
        </row>
        <row r="188">
          <cell r="B188">
            <v>11</v>
          </cell>
          <cell r="C188" t="str">
            <v>Immediate Annuity Reserves</v>
          </cell>
          <cell r="E188">
            <v>0</v>
          </cell>
          <cell r="F188">
            <v>0</v>
          </cell>
          <cell r="G188">
            <v>0</v>
          </cell>
          <cell r="H188">
            <v>0.04</v>
          </cell>
          <cell r="I188">
            <v>0</v>
          </cell>
          <cell r="J188">
            <v>0.04</v>
          </cell>
          <cell r="K188">
            <v>0</v>
          </cell>
        </row>
        <row r="189">
          <cell r="B189">
            <v>12</v>
          </cell>
          <cell r="C189" t="str">
            <v>Deferred Annuity Reserves</v>
          </cell>
          <cell r="E189">
            <v>0</v>
          </cell>
          <cell r="F189">
            <v>0</v>
          </cell>
          <cell r="G189">
            <v>0</v>
          </cell>
          <cell r="H189">
            <v>0.04</v>
          </cell>
          <cell r="I189">
            <v>0</v>
          </cell>
          <cell r="J189">
            <v>0.04</v>
          </cell>
          <cell r="K189">
            <v>0</v>
          </cell>
        </row>
        <row r="190">
          <cell r="B190">
            <v>13</v>
          </cell>
          <cell r="C190" t="str">
            <v>Pension Plan Reserves</v>
          </cell>
          <cell r="E190">
            <v>0</v>
          </cell>
          <cell r="F190">
            <v>0</v>
          </cell>
          <cell r="G190">
            <v>0</v>
          </cell>
          <cell r="H190">
            <v>0.06</v>
          </cell>
          <cell r="I190">
            <v>0</v>
          </cell>
          <cell r="J190">
            <v>0.06</v>
          </cell>
          <cell r="K190">
            <v>0</v>
          </cell>
        </row>
        <row r="191">
          <cell r="B191">
            <v>14</v>
          </cell>
          <cell r="C191" t="str">
            <v>German Healthcare Reserves</v>
          </cell>
          <cell r="E191">
            <v>0</v>
          </cell>
          <cell r="F191">
            <v>0</v>
          </cell>
          <cell r="G191">
            <v>0</v>
          </cell>
          <cell r="H191">
            <v>0.03</v>
          </cell>
          <cell r="I191">
            <v>0</v>
          </cell>
          <cell r="J191">
            <v>0.03</v>
          </cell>
          <cell r="K191">
            <v>0</v>
          </cell>
        </row>
        <row r="192">
          <cell r="B192">
            <v>15</v>
          </cell>
          <cell r="C192" t="str">
            <v>Other Longevity Risks Reserves</v>
          </cell>
          <cell r="E192">
            <v>0</v>
          </cell>
          <cell r="F192">
            <v>0</v>
          </cell>
          <cell r="G192">
            <v>0</v>
          </cell>
          <cell r="H192">
            <v>0.05</v>
          </cell>
          <cell r="I192">
            <v>0</v>
          </cell>
          <cell r="J192">
            <v>0.05</v>
          </cell>
          <cell r="K192">
            <v>0</v>
          </cell>
        </row>
        <row r="193">
          <cell r="B193">
            <v>16</v>
          </cell>
          <cell r="C193" t="str">
            <v>Subtotal - Longevity Risks</v>
          </cell>
          <cell r="E193">
            <v>0</v>
          </cell>
          <cell r="F193">
            <v>0</v>
          </cell>
          <cell r="G193">
            <v>0</v>
          </cell>
          <cell r="H193">
            <v>0</v>
          </cell>
          <cell r="J193">
            <v>0</v>
          </cell>
          <cell r="K193">
            <v>0</v>
          </cell>
        </row>
        <row r="195">
          <cell r="B195">
            <v>17</v>
          </cell>
          <cell r="C195" t="str">
            <v>Non-Proportional Life Reinsurance Reserves</v>
          </cell>
          <cell r="E195">
            <v>0</v>
          </cell>
          <cell r="F195">
            <v>0</v>
          </cell>
          <cell r="G195">
            <v>0</v>
          </cell>
          <cell r="H195">
            <v>0.03</v>
          </cell>
          <cell r="I195">
            <v>0</v>
          </cell>
          <cell r="J195">
            <v>0.03</v>
          </cell>
          <cell r="K195">
            <v>0</v>
          </cell>
        </row>
        <row r="197">
          <cell r="H197" t="str">
            <v>By Country Diversification Factor:</v>
          </cell>
          <cell r="K197">
            <v>1</v>
          </cell>
        </row>
        <row r="198">
          <cell r="B198">
            <v>18</v>
          </cell>
          <cell r="C198" t="str">
            <v>GRAND TOTAL</v>
          </cell>
          <cell r="E198">
            <v>0</v>
          </cell>
          <cell r="F198">
            <v>0</v>
          </cell>
          <cell r="G198">
            <v>0</v>
          </cell>
          <cell r="H198">
            <v>0</v>
          </cell>
          <cell r="J198">
            <v>0</v>
          </cell>
          <cell r="K198">
            <v>0</v>
          </cell>
          <cell r="L198" t="str">
            <v>Net Required Capital for Life Reserve Risk (B5)</v>
          </cell>
        </row>
        <row r="331">
          <cell r="C331" t="str">
            <v xml:space="preserve">Company:   </v>
          </cell>
          <cell r="D331" t="str">
            <v>XYZ Sample</v>
          </cell>
          <cell r="F331" t="str">
            <v>Currency:</v>
          </cell>
          <cell r="G331" t="str">
            <v>US Dollars</v>
          </cell>
          <cell r="L331" t="str">
            <v>Page 6</v>
          </cell>
          <cell r="AD331" t="str">
            <v xml:space="preserve">Company:   </v>
          </cell>
          <cell r="AF331" t="str">
            <v>XYZ Sample</v>
          </cell>
          <cell r="AI331" t="str">
            <v>Currency:</v>
          </cell>
          <cell r="AJ331" t="str">
            <v>US Dollars</v>
          </cell>
          <cell r="AQ331" t="str">
            <v>Summary Exhibit 6</v>
          </cell>
        </row>
        <row r="332">
          <cell r="C332" t="str">
            <v>AMB #:</v>
          </cell>
          <cell r="D332" t="str">
            <v>99999</v>
          </cell>
          <cell r="F332" t="str">
            <v>Denomination:</v>
          </cell>
          <cell r="G332" t="str">
            <v>(000)s</v>
          </cell>
          <cell r="AD332" t="str">
            <v>AMB #:</v>
          </cell>
          <cell r="AF332" t="str">
            <v>99999</v>
          </cell>
          <cell r="AI332" t="str">
            <v>Denomination:</v>
          </cell>
          <cell r="AJ332" t="str">
            <v>(000)s</v>
          </cell>
        </row>
        <row r="333">
          <cell r="C333" t="str">
            <v>Analyst:</v>
          </cell>
          <cell r="D333" t="str">
            <v xml:space="preserve"> </v>
          </cell>
          <cell r="AD333" t="str">
            <v>Analyst:</v>
          </cell>
          <cell r="AF333" t="str">
            <v xml:space="preserve"> </v>
          </cell>
        </row>
        <row r="334">
          <cell r="E334">
            <v>39813</v>
          </cell>
          <cell r="H334" t="str">
            <v>Base</v>
          </cell>
          <cell r="J334" t="str">
            <v>Final</v>
          </cell>
          <cell r="K334" t="str">
            <v>Adjusted</v>
          </cell>
        </row>
        <row r="335">
          <cell r="E335" t="str">
            <v>In Force  Business</v>
          </cell>
          <cell r="H335" t="str">
            <v>Capital</v>
          </cell>
          <cell r="I335" t="str">
            <v>Adjust-</v>
          </cell>
          <cell r="J335" t="str">
            <v>Capital</v>
          </cell>
          <cell r="K335" t="str">
            <v>Required</v>
          </cell>
          <cell r="AG335" t="str">
            <v>Inforce Business</v>
          </cell>
          <cell r="AM335" t="str">
            <v>Adjusted Required Capital</v>
          </cell>
        </row>
        <row r="336">
          <cell r="C336" t="str">
            <v>Sums At Risk:</v>
          </cell>
          <cell r="E336" t="str">
            <v>Annual Statement or Questionnaire Amount</v>
          </cell>
          <cell r="H336" t="str">
            <v>Factor</v>
          </cell>
          <cell r="I336" t="str">
            <v>ment</v>
          </cell>
          <cell r="J336" t="str">
            <v>Factor</v>
          </cell>
          <cell r="K336" t="str">
            <v>Capital</v>
          </cell>
          <cell r="L336" t="str">
            <v>Factor {Formula =}</v>
          </cell>
          <cell r="AE336" t="str">
            <v>Sums At Risk:</v>
          </cell>
          <cell r="AG336">
            <v>39813</v>
          </cell>
          <cell r="AH336">
            <v>40178</v>
          </cell>
          <cell r="AI336">
            <v>40543</v>
          </cell>
          <cell r="AJ336">
            <v>40908</v>
          </cell>
          <cell r="AK336">
            <v>41274</v>
          </cell>
          <cell r="AM336">
            <v>39813</v>
          </cell>
          <cell r="AN336">
            <v>40178</v>
          </cell>
          <cell r="AO336">
            <v>40543</v>
          </cell>
          <cell r="AP336">
            <v>40908</v>
          </cell>
          <cell r="AQ336">
            <v>41274</v>
          </cell>
        </row>
        <row r="338">
          <cell r="C338" t="str">
            <v>MORTALITY</v>
          </cell>
          <cell r="E338" t="str">
            <v>Gross Only</v>
          </cell>
          <cell r="F338" t="str">
            <v>Reinsurance</v>
          </cell>
          <cell r="G338" t="str">
            <v xml:space="preserve">Net </v>
          </cell>
          <cell r="L338" t="str">
            <v>&lt;=  For Mortality only  =&gt;</v>
          </cell>
          <cell r="AE338" t="str">
            <v>MORTALITY</v>
          </cell>
          <cell r="AG338" t="str">
            <v>Net of Reinsurance</v>
          </cell>
          <cell r="AM338" t="str">
            <v>Net of Reinsurance</v>
          </cell>
        </row>
        <row r="340">
          <cell r="B340">
            <v>1</v>
          </cell>
          <cell r="C340" t="str">
            <v>Individual Life In-Force</v>
          </cell>
          <cell r="E340">
            <v>0</v>
          </cell>
          <cell r="F340">
            <v>0</v>
          </cell>
          <cell r="G340">
            <v>0</v>
          </cell>
          <cell r="L340" t="str">
            <v>=0.0015 for 1st 500M, 0.0010 next 4500M,</v>
          </cell>
          <cell r="AD340">
            <v>1</v>
          </cell>
          <cell r="AE340" t="str">
            <v>Individual Life In-Force</v>
          </cell>
          <cell r="AG340">
            <v>0</v>
          </cell>
          <cell r="AH340">
            <v>0</v>
          </cell>
          <cell r="AI340">
            <v>0</v>
          </cell>
          <cell r="AJ340">
            <v>0</v>
          </cell>
          <cell r="AK340">
            <v>0</v>
          </cell>
        </row>
        <row r="341">
          <cell r="B341">
            <v>2</v>
          </cell>
          <cell r="C341" t="str">
            <v>(Less) Ord. Life Reserve</v>
          </cell>
          <cell r="E341">
            <v>0</v>
          </cell>
          <cell r="F341">
            <v>0</v>
          </cell>
          <cell r="G341">
            <v>0</v>
          </cell>
          <cell r="L341" t="str">
            <v>0.00075 next 20000M, 0.0006 over 25000M</v>
          </cell>
          <cell r="AD341">
            <v>2</v>
          </cell>
          <cell r="AE341" t="str">
            <v>(Less) Ord. Life Reserve</v>
          </cell>
          <cell r="AG341">
            <v>0</v>
          </cell>
          <cell r="AH341">
            <v>0</v>
          </cell>
          <cell r="AI341">
            <v>0</v>
          </cell>
          <cell r="AJ341">
            <v>0</v>
          </cell>
          <cell r="AK341">
            <v>0</v>
          </cell>
        </row>
        <row r="342">
          <cell r="B342">
            <v>3</v>
          </cell>
          <cell r="C342" t="str">
            <v>SUBTOTAL - Ordinary Life In-Force</v>
          </cell>
          <cell r="E342">
            <v>0</v>
          </cell>
          <cell r="F342">
            <v>0</v>
          </cell>
          <cell r="G342">
            <v>0</v>
          </cell>
          <cell r="H342">
            <v>1.5E-3</v>
          </cell>
          <cell r="I342">
            <v>0</v>
          </cell>
          <cell r="J342">
            <v>1.5E-3</v>
          </cell>
          <cell r="K342">
            <v>0</v>
          </cell>
          <cell r="L342" t="str">
            <v xml:space="preserve"> </v>
          </cell>
          <cell r="AD342">
            <v>3</v>
          </cell>
          <cell r="AE342" t="str">
            <v>SUBTOTAL - Ordinary Life In-Force</v>
          </cell>
          <cell r="AG342">
            <v>0</v>
          </cell>
          <cell r="AH342">
            <v>0</v>
          </cell>
          <cell r="AI342">
            <v>0</v>
          </cell>
          <cell r="AJ342">
            <v>0</v>
          </cell>
          <cell r="AK342">
            <v>0</v>
          </cell>
          <cell r="AM342">
            <v>0</v>
          </cell>
          <cell r="AN342">
            <v>0</v>
          </cell>
          <cell r="AO342">
            <v>0</v>
          </cell>
          <cell r="AP342">
            <v>0</v>
          </cell>
          <cell r="AQ342">
            <v>0</v>
          </cell>
        </row>
        <row r="344">
          <cell r="B344">
            <v>4</v>
          </cell>
          <cell r="C344" t="str">
            <v>Credit Life In-Force</v>
          </cell>
          <cell r="E344">
            <v>0</v>
          </cell>
          <cell r="F344">
            <v>0</v>
          </cell>
          <cell r="G344">
            <v>0</v>
          </cell>
          <cell r="L344" t="str">
            <v>=0.0012 for 1st 500M, 0.0008 next 4500M,</v>
          </cell>
          <cell r="AD344">
            <v>4</v>
          </cell>
          <cell r="AE344" t="str">
            <v>Credit Life In-Force</v>
          </cell>
          <cell r="AG344">
            <v>0</v>
          </cell>
          <cell r="AH344">
            <v>0</v>
          </cell>
          <cell r="AI344">
            <v>0</v>
          </cell>
          <cell r="AJ344">
            <v>0</v>
          </cell>
          <cell r="AK344">
            <v>0</v>
          </cell>
        </row>
        <row r="345">
          <cell r="B345">
            <v>5</v>
          </cell>
          <cell r="C345" t="str">
            <v>(Less) Credit Life Reserve</v>
          </cell>
          <cell r="E345">
            <v>0</v>
          </cell>
          <cell r="F345">
            <v>0</v>
          </cell>
          <cell r="G345">
            <v>0</v>
          </cell>
          <cell r="L345" t="str">
            <v>0.0006 next 20000M, 0.0005 over 25000M</v>
          </cell>
          <cell r="AD345">
            <v>5</v>
          </cell>
          <cell r="AE345" t="str">
            <v>(Less) Credit Life Reserve</v>
          </cell>
          <cell r="AG345">
            <v>0</v>
          </cell>
          <cell r="AH345">
            <v>0</v>
          </cell>
          <cell r="AI345">
            <v>0</v>
          </cell>
          <cell r="AJ345">
            <v>0</v>
          </cell>
          <cell r="AK345">
            <v>0</v>
          </cell>
        </row>
        <row r="346">
          <cell r="B346">
            <v>6</v>
          </cell>
          <cell r="C346" t="str">
            <v>SUBTOTAL - Credit Life In-Force</v>
          </cell>
          <cell r="E346">
            <v>0</v>
          </cell>
          <cell r="F346">
            <v>0</v>
          </cell>
          <cell r="G346">
            <v>0</v>
          </cell>
          <cell r="H346">
            <v>1.1999999999999999E-3</v>
          </cell>
          <cell r="I346">
            <v>0</v>
          </cell>
          <cell r="J346">
            <v>1.1999999999999999E-3</v>
          </cell>
          <cell r="K346">
            <v>0</v>
          </cell>
          <cell r="L346" t="str">
            <v xml:space="preserve"> </v>
          </cell>
          <cell r="AD346">
            <v>6</v>
          </cell>
          <cell r="AE346" t="str">
            <v>SUBTOTAL - Credit Life In-Force</v>
          </cell>
          <cell r="AG346">
            <v>0</v>
          </cell>
          <cell r="AH346">
            <v>0</v>
          </cell>
          <cell r="AI346">
            <v>0</v>
          </cell>
          <cell r="AJ346">
            <v>0</v>
          </cell>
          <cell r="AK346">
            <v>0</v>
          </cell>
          <cell r="AM346">
            <v>0</v>
          </cell>
          <cell r="AN346">
            <v>0</v>
          </cell>
          <cell r="AO346">
            <v>0</v>
          </cell>
          <cell r="AP346">
            <v>0</v>
          </cell>
          <cell r="AQ346">
            <v>0</v>
          </cell>
        </row>
        <row r="348">
          <cell r="B348">
            <v>7</v>
          </cell>
          <cell r="C348" t="str">
            <v>Group Life In-Force</v>
          </cell>
          <cell r="E348">
            <v>0</v>
          </cell>
          <cell r="F348">
            <v>0</v>
          </cell>
          <cell r="G348">
            <v>0</v>
          </cell>
          <cell r="AD348">
            <v>7</v>
          </cell>
          <cell r="AE348" t="str">
            <v>Group Life In-Force</v>
          </cell>
          <cell r="AG348">
            <v>0</v>
          </cell>
          <cell r="AH348">
            <v>0</v>
          </cell>
          <cell r="AI348">
            <v>0</v>
          </cell>
          <cell r="AJ348">
            <v>0</v>
          </cell>
          <cell r="AK348">
            <v>0</v>
          </cell>
        </row>
        <row r="349">
          <cell r="B349">
            <v>8</v>
          </cell>
          <cell r="C349" t="str">
            <v>(Less) FEGLI/SEGLI In-Force</v>
          </cell>
          <cell r="E349">
            <v>0</v>
          </cell>
          <cell r="F349">
            <v>0</v>
          </cell>
          <cell r="G349">
            <v>0</v>
          </cell>
          <cell r="L349" t="str">
            <v>=0.0012 for 1st 500M, 0.0008 next 4500M,</v>
          </cell>
          <cell r="AD349">
            <v>8</v>
          </cell>
          <cell r="AE349" t="str">
            <v>(Less) FEGLI/SEGLI In-Force</v>
          </cell>
          <cell r="AG349">
            <v>0</v>
          </cell>
          <cell r="AH349">
            <v>0</v>
          </cell>
          <cell r="AI349">
            <v>0</v>
          </cell>
          <cell r="AJ349">
            <v>0</v>
          </cell>
          <cell r="AK349">
            <v>0</v>
          </cell>
        </row>
        <row r="350">
          <cell r="B350">
            <v>9</v>
          </cell>
          <cell r="C350" t="str">
            <v>(Less) Group Life Reserve</v>
          </cell>
          <cell r="E350">
            <v>0</v>
          </cell>
          <cell r="F350">
            <v>0</v>
          </cell>
          <cell r="G350">
            <v>0</v>
          </cell>
          <cell r="L350" t="str">
            <v>0.0006 next 20000M, 0.0005 over 25000M</v>
          </cell>
          <cell r="AD350">
            <v>9</v>
          </cell>
          <cell r="AE350" t="str">
            <v>(Less) Group Life Reserve</v>
          </cell>
          <cell r="AG350">
            <v>0</v>
          </cell>
          <cell r="AH350">
            <v>0</v>
          </cell>
          <cell r="AI350">
            <v>0</v>
          </cell>
          <cell r="AJ350">
            <v>0</v>
          </cell>
          <cell r="AK350">
            <v>0</v>
          </cell>
        </row>
        <row r="351">
          <cell r="B351">
            <v>10</v>
          </cell>
          <cell r="C351" t="str">
            <v>SUBTOTAL - Group Life In-Force</v>
          </cell>
          <cell r="E351">
            <v>0</v>
          </cell>
          <cell r="F351">
            <v>0</v>
          </cell>
          <cell r="G351">
            <v>0</v>
          </cell>
          <cell r="H351">
            <v>1.1999999999999999E-3</v>
          </cell>
          <cell r="I351">
            <v>0</v>
          </cell>
          <cell r="J351">
            <v>1.1999999999999999E-3</v>
          </cell>
          <cell r="K351">
            <v>0</v>
          </cell>
          <cell r="L351" t="str">
            <v xml:space="preserve"> </v>
          </cell>
          <cell r="AD351">
            <v>10</v>
          </cell>
          <cell r="AE351" t="str">
            <v>SUBTOTAL - Group Life In-Force</v>
          </cell>
          <cell r="AG351">
            <v>0</v>
          </cell>
          <cell r="AH351">
            <v>0</v>
          </cell>
          <cell r="AI351">
            <v>0</v>
          </cell>
          <cell r="AJ351">
            <v>0</v>
          </cell>
          <cell r="AK351">
            <v>0</v>
          </cell>
          <cell r="AM351">
            <v>0</v>
          </cell>
          <cell r="AN351">
            <v>0</v>
          </cell>
          <cell r="AO351">
            <v>0</v>
          </cell>
          <cell r="AP351">
            <v>0</v>
          </cell>
          <cell r="AQ351">
            <v>0</v>
          </cell>
        </row>
        <row r="354">
          <cell r="C354" t="str">
            <v>LONGEVITY</v>
          </cell>
          <cell r="E354" t="str">
            <v>Gross Only</v>
          </cell>
          <cell r="F354" t="str">
            <v>Reinsurance</v>
          </cell>
          <cell r="G354" t="str">
            <v xml:space="preserve">Net </v>
          </cell>
          <cell r="AE354" t="str">
            <v>LONGEVITY</v>
          </cell>
          <cell r="AG354" t="str">
            <v>Net of Reinsurance</v>
          </cell>
          <cell r="AM354" t="str">
            <v>Net of Reinsurance</v>
          </cell>
        </row>
        <row r="355">
          <cell r="L355" t="str">
            <v>Explanation  of Adjustment</v>
          </cell>
        </row>
        <row r="356">
          <cell r="B356">
            <v>11</v>
          </cell>
          <cell r="C356" t="str">
            <v>Immediate Annuity Reserves</v>
          </cell>
          <cell r="E356">
            <v>0</v>
          </cell>
          <cell r="F356">
            <v>0</v>
          </cell>
          <cell r="G356">
            <v>0</v>
          </cell>
          <cell r="H356">
            <v>0.04</v>
          </cell>
          <cell r="I356">
            <v>0</v>
          </cell>
          <cell r="J356">
            <v>0.04</v>
          </cell>
          <cell r="K356">
            <v>0</v>
          </cell>
          <cell r="L356" t="str">
            <v xml:space="preserve"> </v>
          </cell>
          <cell r="AD356">
            <v>11</v>
          </cell>
          <cell r="AE356" t="str">
            <v>Immediate Annuity Reserves</v>
          </cell>
          <cell r="AG356">
            <v>0</v>
          </cell>
          <cell r="AH356">
            <v>0</v>
          </cell>
          <cell r="AI356">
            <v>0</v>
          </cell>
          <cell r="AJ356">
            <v>0</v>
          </cell>
          <cell r="AK356">
            <v>0</v>
          </cell>
          <cell r="AM356">
            <v>0</v>
          </cell>
          <cell r="AN356">
            <v>0</v>
          </cell>
          <cell r="AO356">
            <v>0</v>
          </cell>
          <cell r="AP356">
            <v>0</v>
          </cell>
          <cell r="AQ356">
            <v>0</v>
          </cell>
        </row>
        <row r="357">
          <cell r="B357">
            <v>12</v>
          </cell>
          <cell r="C357" t="str">
            <v>Deferred Annuity Reserves</v>
          </cell>
          <cell r="E357">
            <v>0</v>
          </cell>
          <cell r="F357">
            <v>0</v>
          </cell>
          <cell r="G357">
            <v>0</v>
          </cell>
          <cell r="H357">
            <v>0.04</v>
          </cell>
          <cell r="I357">
            <v>0</v>
          </cell>
          <cell r="J357">
            <v>0.04</v>
          </cell>
          <cell r="K357">
            <v>0</v>
          </cell>
          <cell r="L357" t="str">
            <v xml:space="preserve"> </v>
          </cell>
          <cell r="AD357">
            <v>12</v>
          </cell>
          <cell r="AE357" t="str">
            <v>Deferred Annuity Reserves</v>
          </cell>
          <cell r="AG357">
            <v>0</v>
          </cell>
          <cell r="AH357">
            <v>0</v>
          </cell>
          <cell r="AI357">
            <v>0</v>
          </cell>
          <cell r="AJ357">
            <v>0</v>
          </cell>
          <cell r="AK357">
            <v>0</v>
          </cell>
          <cell r="AM357">
            <v>0</v>
          </cell>
          <cell r="AN357">
            <v>0</v>
          </cell>
          <cell r="AO357">
            <v>0</v>
          </cell>
          <cell r="AP357">
            <v>0</v>
          </cell>
          <cell r="AQ357">
            <v>0</v>
          </cell>
        </row>
        <row r="358">
          <cell r="B358">
            <v>13</v>
          </cell>
          <cell r="C358" t="str">
            <v>Pension Plan Reserves</v>
          </cell>
          <cell r="E358">
            <v>0</v>
          </cell>
          <cell r="F358">
            <v>0</v>
          </cell>
          <cell r="G358">
            <v>0</v>
          </cell>
          <cell r="H358">
            <v>0.06</v>
          </cell>
          <cell r="I358">
            <v>0</v>
          </cell>
          <cell r="J358">
            <v>0.06</v>
          </cell>
          <cell r="K358">
            <v>0</v>
          </cell>
          <cell r="L358" t="str">
            <v xml:space="preserve"> </v>
          </cell>
          <cell r="AD358">
            <v>13</v>
          </cell>
          <cell r="AE358" t="str">
            <v>Pension Plan Reserves</v>
          </cell>
          <cell r="AG358">
            <v>0</v>
          </cell>
          <cell r="AH358">
            <v>0</v>
          </cell>
          <cell r="AI358">
            <v>0</v>
          </cell>
          <cell r="AJ358">
            <v>0</v>
          </cell>
          <cell r="AK358">
            <v>0</v>
          </cell>
          <cell r="AM358">
            <v>0</v>
          </cell>
          <cell r="AN358">
            <v>0</v>
          </cell>
          <cell r="AO358">
            <v>0</v>
          </cell>
          <cell r="AP358">
            <v>0</v>
          </cell>
          <cell r="AQ358">
            <v>0</v>
          </cell>
        </row>
        <row r="359">
          <cell r="B359">
            <v>14</v>
          </cell>
          <cell r="C359" t="str">
            <v>German Healthcare Reserves</v>
          </cell>
          <cell r="E359">
            <v>0</v>
          </cell>
          <cell r="F359">
            <v>0</v>
          </cell>
          <cell r="G359">
            <v>0</v>
          </cell>
          <cell r="H359">
            <v>0.03</v>
          </cell>
          <cell r="I359">
            <v>0</v>
          </cell>
          <cell r="J359">
            <v>0.03</v>
          </cell>
          <cell r="K359">
            <v>0</v>
          </cell>
          <cell r="L359" t="str">
            <v xml:space="preserve"> </v>
          </cell>
          <cell r="AD359">
            <v>14</v>
          </cell>
          <cell r="AE359" t="str">
            <v>German Healthcare Reserves</v>
          </cell>
          <cell r="AG359">
            <v>0</v>
          </cell>
          <cell r="AH359">
            <v>0</v>
          </cell>
          <cell r="AI359">
            <v>0</v>
          </cell>
          <cell r="AJ359">
            <v>0</v>
          </cell>
          <cell r="AK359">
            <v>0</v>
          </cell>
          <cell r="AM359">
            <v>0</v>
          </cell>
          <cell r="AN359">
            <v>0</v>
          </cell>
          <cell r="AO359">
            <v>0</v>
          </cell>
          <cell r="AP359">
            <v>0</v>
          </cell>
          <cell r="AQ359">
            <v>0</v>
          </cell>
        </row>
        <row r="360">
          <cell r="B360">
            <v>15</v>
          </cell>
          <cell r="C360" t="str">
            <v>Other Longevity Risks Reserves</v>
          </cell>
          <cell r="E360">
            <v>0</v>
          </cell>
          <cell r="F360">
            <v>0</v>
          </cell>
          <cell r="G360">
            <v>0</v>
          </cell>
          <cell r="H360">
            <v>0.05</v>
          </cell>
          <cell r="I360">
            <v>0</v>
          </cell>
          <cell r="J360">
            <v>0.05</v>
          </cell>
          <cell r="K360">
            <v>0</v>
          </cell>
          <cell r="L360" t="str">
            <v xml:space="preserve"> </v>
          </cell>
          <cell r="AD360">
            <v>15</v>
          </cell>
          <cell r="AE360" t="str">
            <v>Other Longevity Risks Reserves</v>
          </cell>
          <cell r="AG360">
            <v>0</v>
          </cell>
          <cell r="AH360">
            <v>0</v>
          </cell>
          <cell r="AI360">
            <v>0</v>
          </cell>
          <cell r="AJ360">
            <v>0</v>
          </cell>
          <cell r="AK360">
            <v>0</v>
          </cell>
          <cell r="AM360">
            <v>0</v>
          </cell>
          <cell r="AN360">
            <v>0</v>
          </cell>
          <cell r="AO360">
            <v>0</v>
          </cell>
          <cell r="AP360">
            <v>0</v>
          </cell>
          <cell r="AQ360">
            <v>0</v>
          </cell>
        </row>
        <row r="361">
          <cell r="B361">
            <v>16</v>
          </cell>
          <cell r="C361" t="str">
            <v>Subtotal - Longevity Risks</v>
          </cell>
          <cell r="E361">
            <v>0</v>
          </cell>
          <cell r="F361">
            <v>0</v>
          </cell>
          <cell r="G361">
            <v>0</v>
          </cell>
          <cell r="H361">
            <v>0</v>
          </cell>
          <cell r="I361">
            <v>0</v>
          </cell>
          <cell r="J361">
            <v>0</v>
          </cell>
          <cell r="K361">
            <v>0</v>
          </cell>
          <cell r="AD361">
            <v>16</v>
          </cell>
          <cell r="AE361" t="str">
            <v>Subtotal - Longevity Risks</v>
          </cell>
          <cell r="AG361">
            <v>0</v>
          </cell>
          <cell r="AH361">
            <v>0</v>
          </cell>
          <cell r="AI361">
            <v>0</v>
          </cell>
          <cell r="AJ361">
            <v>0</v>
          </cell>
          <cell r="AK361">
            <v>0</v>
          </cell>
          <cell r="AM361">
            <v>0</v>
          </cell>
          <cell r="AN361">
            <v>0</v>
          </cell>
          <cell r="AO361">
            <v>0</v>
          </cell>
          <cell r="AP361">
            <v>0</v>
          </cell>
          <cell r="AQ361">
            <v>0</v>
          </cell>
        </row>
        <row r="363">
          <cell r="B363">
            <v>17</v>
          </cell>
          <cell r="C363" t="str">
            <v>Non-Proportional Life Reinsurance Reserves</v>
          </cell>
          <cell r="E363">
            <v>0</v>
          </cell>
          <cell r="F363">
            <v>0</v>
          </cell>
          <cell r="G363">
            <v>0</v>
          </cell>
          <cell r="H363">
            <v>0.03</v>
          </cell>
          <cell r="I363">
            <v>0</v>
          </cell>
          <cell r="J363">
            <v>0.03</v>
          </cell>
          <cell r="K363">
            <v>0</v>
          </cell>
          <cell r="L363" t="str">
            <v xml:space="preserve"> </v>
          </cell>
          <cell r="AD363">
            <v>17</v>
          </cell>
          <cell r="AE363" t="str">
            <v>Non-Proportional Life Reinsurance Reserves</v>
          </cell>
          <cell r="AG363">
            <v>0</v>
          </cell>
          <cell r="AH363">
            <v>0</v>
          </cell>
          <cell r="AI363">
            <v>0</v>
          </cell>
          <cell r="AJ363">
            <v>0</v>
          </cell>
          <cell r="AK363">
            <v>0</v>
          </cell>
          <cell r="AM363">
            <v>0</v>
          </cell>
          <cell r="AN363">
            <v>0</v>
          </cell>
          <cell r="AO363">
            <v>0</v>
          </cell>
          <cell r="AP363">
            <v>0</v>
          </cell>
          <cell r="AQ363">
            <v>0</v>
          </cell>
        </row>
        <row r="364">
          <cell r="H364" t="str">
            <v xml:space="preserve"> </v>
          </cell>
        </row>
        <row r="365">
          <cell r="H365" t="str">
            <v>By Country Diversification Factor:</v>
          </cell>
          <cell r="K365">
            <v>1</v>
          </cell>
          <cell r="AE365" t="str">
            <v>By Country Diversification Factor:</v>
          </cell>
          <cell r="AM365">
            <v>1</v>
          </cell>
          <cell r="AN365">
            <v>1</v>
          </cell>
          <cell r="AO365">
            <v>1</v>
          </cell>
          <cell r="AP365">
            <v>1</v>
          </cell>
          <cell r="AQ365">
            <v>1</v>
          </cell>
        </row>
        <row r="366">
          <cell r="B366">
            <v>18</v>
          </cell>
          <cell r="C366" t="str">
            <v>GRAND TOTAL</v>
          </cell>
          <cell r="E366">
            <v>0</v>
          </cell>
          <cell r="F366">
            <v>0</v>
          </cell>
          <cell r="G366">
            <v>0</v>
          </cell>
          <cell r="H366">
            <v>0</v>
          </cell>
          <cell r="J366">
            <v>0</v>
          </cell>
          <cell r="K366">
            <v>0</v>
          </cell>
          <cell r="L366" t="str">
            <v>Net Required Capital for Life Reserve Risk (B5)</v>
          </cell>
          <cell r="AD366">
            <v>18</v>
          </cell>
          <cell r="AE366" t="str">
            <v>GRAND TOTAL</v>
          </cell>
          <cell r="AG366">
            <v>0</v>
          </cell>
          <cell r="AH366">
            <v>0</v>
          </cell>
          <cell r="AI366">
            <v>0</v>
          </cell>
          <cell r="AJ366">
            <v>0</v>
          </cell>
          <cell r="AK366">
            <v>0</v>
          </cell>
          <cell r="AM366">
            <v>0</v>
          </cell>
          <cell r="AN366">
            <v>0</v>
          </cell>
          <cell r="AO366">
            <v>0</v>
          </cell>
          <cell r="AP366">
            <v>0</v>
          </cell>
          <cell r="AQ366">
            <v>0</v>
          </cell>
        </row>
        <row r="371">
          <cell r="C371" t="str">
            <v xml:space="preserve">Company:   </v>
          </cell>
          <cell r="D371" t="str">
            <v>XYZ Sample</v>
          </cell>
          <cell r="F371" t="str">
            <v>Currency:</v>
          </cell>
          <cell r="G371" t="str">
            <v>US Dollars</v>
          </cell>
          <cell r="L371" t="str">
            <v>Page 14</v>
          </cell>
        </row>
        <row r="372">
          <cell r="C372" t="str">
            <v>AMB #:</v>
          </cell>
          <cell r="D372" t="str">
            <v>99999</v>
          </cell>
          <cell r="F372" t="str">
            <v>Denomination:</v>
          </cell>
          <cell r="G372" t="str">
            <v>(000)s</v>
          </cell>
        </row>
        <row r="373">
          <cell r="C373" t="str">
            <v>Analyst:</v>
          </cell>
          <cell r="D373" t="str">
            <v xml:space="preserve"> </v>
          </cell>
        </row>
        <row r="374">
          <cell r="E374">
            <v>40178</v>
          </cell>
          <cell r="H374" t="str">
            <v>Base</v>
          </cell>
          <cell r="J374" t="str">
            <v>Final</v>
          </cell>
          <cell r="K374" t="str">
            <v>Adjusted</v>
          </cell>
        </row>
        <row r="375">
          <cell r="E375" t="str">
            <v>In Force  Business</v>
          </cell>
          <cell r="H375" t="str">
            <v>Capital</v>
          </cell>
          <cell r="I375" t="str">
            <v>Adjust-</v>
          </cell>
          <cell r="J375" t="str">
            <v>Capital</v>
          </cell>
          <cell r="K375" t="str">
            <v>Required</v>
          </cell>
        </row>
        <row r="376">
          <cell r="C376" t="str">
            <v>Sums At Risk:</v>
          </cell>
          <cell r="E376" t="str">
            <v>Annual Statement or Questionnaire Amount</v>
          </cell>
          <cell r="H376" t="str">
            <v>Factor</v>
          </cell>
          <cell r="I376" t="str">
            <v>ment</v>
          </cell>
          <cell r="J376" t="str">
            <v>Factor</v>
          </cell>
          <cell r="K376" t="str">
            <v>Capital</v>
          </cell>
          <cell r="L376" t="str">
            <v>Factor {Formula =}</v>
          </cell>
        </row>
        <row r="378">
          <cell r="C378" t="str">
            <v>MORTALITY</v>
          </cell>
          <cell r="E378" t="str">
            <v>Gross Only</v>
          </cell>
          <cell r="F378" t="str">
            <v>Reinsurance</v>
          </cell>
          <cell r="G378" t="str">
            <v xml:space="preserve">Net </v>
          </cell>
          <cell r="L378" t="str">
            <v>&lt;=  For Mortality only  =&gt;</v>
          </cell>
        </row>
        <row r="380">
          <cell r="B380">
            <v>1</v>
          </cell>
          <cell r="C380" t="str">
            <v>Individual Life In-Force</v>
          </cell>
          <cell r="E380">
            <v>0</v>
          </cell>
          <cell r="F380">
            <v>0</v>
          </cell>
          <cell r="G380">
            <v>0</v>
          </cell>
          <cell r="L380" t="str">
            <v>=0.0015 for 1st 500M, 0.0010 next 4500M,</v>
          </cell>
        </row>
        <row r="381">
          <cell r="B381">
            <v>2</v>
          </cell>
          <cell r="C381" t="str">
            <v>(Less) Ord. Life Reserve</v>
          </cell>
          <cell r="E381">
            <v>0</v>
          </cell>
          <cell r="F381">
            <v>0</v>
          </cell>
          <cell r="G381">
            <v>0</v>
          </cell>
          <cell r="L381" t="str">
            <v>0.00075 next 20000M, 0.0006 over 25000M</v>
          </cell>
        </row>
        <row r="382">
          <cell r="B382">
            <v>3</v>
          </cell>
          <cell r="C382" t="str">
            <v>SUBTOTAL - Ordinary Life In-Force</v>
          </cell>
          <cell r="E382">
            <v>0</v>
          </cell>
          <cell r="F382">
            <v>0</v>
          </cell>
          <cell r="G382">
            <v>0</v>
          </cell>
          <cell r="H382">
            <v>1.5E-3</v>
          </cell>
          <cell r="I382">
            <v>0</v>
          </cell>
          <cell r="J382">
            <v>1.5E-3</v>
          </cell>
          <cell r="K382">
            <v>0</v>
          </cell>
          <cell r="L382" t="str">
            <v xml:space="preserve"> </v>
          </cell>
        </row>
        <row r="384">
          <cell r="B384">
            <v>4</v>
          </cell>
          <cell r="C384" t="str">
            <v>Credit Life In-Force</v>
          </cell>
          <cell r="E384">
            <v>0</v>
          </cell>
          <cell r="F384">
            <v>0</v>
          </cell>
          <cell r="G384">
            <v>0</v>
          </cell>
          <cell r="L384" t="str">
            <v>=0.0012 for 1st 500M, 0.0008 next 4500M,</v>
          </cell>
        </row>
        <row r="385">
          <cell r="B385">
            <v>5</v>
          </cell>
          <cell r="C385" t="str">
            <v>(Less) Credit Life Reserve</v>
          </cell>
          <cell r="E385">
            <v>0</v>
          </cell>
          <cell r="F385">
            <v>0</v>
          </cell>
          <cell r="G385">
            <v>0</v>
          </cell>
          <cell r="L385" t="str">
            <v>0.0006 next 20000M, 0.0005 over 25000M</v>
          </cell>
        </row>
        <row r="386">
          <cell r="B386">
            <v>6</v>
          </cell>
          <cell r="C386" t="str">
            <v>SUBTOTAL - Credit Life In-Force</v>
          </cell>
          <cell r="E386">
            <v>0</v>
          </cell>
          <cell r="F386">
            <v>0</v>
          </cell>
          <cell r="G386">
            <v>0</v>
          </cell>
          <cell r="H386">
            <v>1.1999999999999999E-3</v>
          </cell>
          <cell r="I386">
            <v>0</v>
          </cell>
          <cell r="J386">
            <v>1.1999999999999999E-3</v>
          </cell>
          <cell r="K386">
            <v>0</v>
          </cell>
          <cell r="L386" t="str">
            <v xml:space="preserve"> </v>
          </cell>
        </row>
        <row r="388">
          <cell r="B388">
            <v>7</v>
          </cell>
          <cell r="C388" t="str">
            <v>Group Life In-Force</v>
          </cell>
          <cell r="E388">
            <v>0</v>
          </cell>
          <cell r="F388">
            <v>0</v>
          </cell>
          <cell r="G388">
            <v>0</v>
          </cell>
        </row>
        <row r="389">
          <cell r="B389">
            <v>8</v>
          </cell>
          <cell r="C389" t="str">
            <v>(Less) FEGLI/SEGLI In-Force</v>
          </cell>
          <cell r="E389">
            <v>0</v>
          </cell>
          <cell r="F389">
            <v>0</v>
          </cell>
          <cell r="G389">
            <v>0</v>
          </cell>
          <cell r="L389" t="str">
            <v>=0.0012 for 1st 500M, 0.0008 next 4500M,</v>
          </cell>
        </row>
        <row r="390">
          <cell r="B390">
            <v>9</v>
          </cell>
          <cell r="C390" t="str">
            <v>(Less) Group Life Reserve</v>
          </cell>
          <cell r="E390">
            <v>0</v>
          </cell>
          <cell r="F390">
            <v>0</v>
          </cell>
          <cell r="G390">
            <v>0</v>
          </cell>
          <cell r="L390" t="str">
            <v>0.0006 next 20000M, 0.0005 over 25000M</v>
          </cell>
        </row>
        <row r="391">
          <cell r="B391">
            <v>10</v>
          </cell>
          <cell r="C391" t="str">
            <v>SUBTOTAL - Group Life In-Force</v>
          </cell>
          <cell r="E391">
            <v>0</v>
          </cell>
          <cell r="F391">
            <v>0</v>
          </cell>
          <cell r="G391">
            <v>0</v>
          </cell>
          <cell r="H391">
            <v>1.1999999999999999E-3</v>
          </cell>
          <cell r="I391">
            <v>0</v>
          </cell>
          <cell r="J391">
            <v>1.1999999999999999E-3</v>
          </cell>
          <cell r="K391">
            <v>0</v>
          </cell>
          <cell r="L391" t="str">
            <v xml:space="preserve"> </v>
          </cell>
        </row>
        <row r="394">
          <cell r="C394" t="str">
            <v>LONGEVITY</v>
          </cell>
          <cell r="E394" t="str">
            <v>Gross Only</v>
          </cell>
          <cell r="F394" t="str">
            <v>Reinsurance</v>
          </cell>
          <cell r="G394" t="str">
            <v xml:space="preserve">Net </v>
          </cell>
        </row>
        <row r="395">
          <cell r="L395" t="str">
            <v>Explanation  of Adjustment</v>
          </cell>
        </row>
        <row r="396">
          <cell r="B396">
            <v>11</v>
          </cell>
          <cell r="C396" t="str">
            <v>Immediate Annuity Reserves</v>
          </cell>
          <cell r="E396">
            <v>0</v>
          </cell>
          <cell r="F396">
            <v>0</v>
          </cell>
          <cell r="G396">
            <v>0</v>
          </cell>
          <cell r="H396">
            <v>0.04</v>
          </cell>
          <cell r="I396">
            <v>0</v>
          </cell>
          <cell r="J396">
            <v>0.04</v>
          </cell>
          <cell r="K396">
            <v>0</v>
          </cell>
          <cell r="L396" t="str">
            <v xml:space="preserve"> </v>
          </cell>
        </row>
        <row r="397">
          <cell r="B397">
            <v>12</v>
          </cell>
          <cell r="C397" t="str">
            <v>Deferred Annuity Reserves</v>
          </cell>
          <cell r="E397">
            <v>0</v>
          </cell>
          <cell r="F397">
            <v>0</v>
          </cell>
          <cell r="G397">
            <v>0</v>
          </cell>
          <cell r="H397">
            <v>0.04</v>
          </cell>
          <cell r="I397">
            <v>0</v>
          </cell>
          <cell r="J397">
            <v>0.04</v>
          </cell>
          <cell r="K397">
            <v>0</v>
          </cell>
          <cell r="L397" t="str">
            <v xml:space="preserve"> </v>
          </cell>
        </row>
        <row r="398">
          <cell r="B398">
            <v>13</v>
          </cell>
          <cell r="C398" t="str">
            <v>Pension Plan Reserves</v>
          </cell>
          <cell r="E398">
            <v>0</v>
          </cell>
          <cell r="F398">
            <v>0</v>
          </cell>
          <cell r="G398">
            <v>0</v>
          </cell>
          <cell r="H398">
            <v>0.06</v>
          </cell>
          <cell r="I398">
            <v>0</v>
          </cell>
          <cell r="J398">
            <v>0.06</v>
          </cell>
          <cell r="K398">
            <v>0</v>
          </cell>
          <cell r="L398" t="str">
            <v xml:space="preserve"> </v>
          </cell>
        </row>
        <row r="399">
          <cell r="B399">
            <v>14</v>
          </cell>
          <cell r="C399" t="str">
            <v>German Healthcare Reserves</v>
          </cell>
          <cell r="E399">
            <v>0</v>
          </cell>
          <cell r="F399">
            <v>0</v>
          </cell>
          <cell r="G399">
            <v>0</v>
          </cell>
          <cell r="H399">
            <v>0.03</v>
          </cell>
          <cell r="I399">
            <v>0</v>
          </cell>
          <cell r="J399">
            <v>0.03</v>
          </cell>
          <cell r="K399">
            <v>0</v>
          </cell>
          <cell r="L399" t="str">
            <v xml:space="preserve"> </v>
          </cell>
        </row>
        <row r="400">
          <cell r="B400">
            <v>15</v>
          </cell>
          <cell r="C400" t="str">
            <v>Other Longevity Risks Reserves</v>
          </cell>
          <cell r="E400">
            <v>0</v>
          </cell>
          <cell r="F400">
            <v>0</v>
          </cell>
          <cell r="G400">
            <v>0</v>
          </cell>
          <cell r="H400">
            <v>0.05</v>
          </cell>
          <cell r="I400">
            <v>0</v>
          </cell>
          <cell r="J400">
            <v>0.05</v>
          </cell>
          <cell r="K400">
            <v>0</v>
          </cell>
          <cell r="L400" t="str">
            <v xml:space="preserve"> </v>
          </cell>
        </row>
        <row r="401">
          <cell r="B401">
            <v>16</v>
          </cell>
          <cell r="C401" t="str">
            <v>Subtotal - Longevity Risks</v>
          </cell>
          <cell r="E401">
            <v>0</v>
          </cell>
          <cell r="F401">
            <v>0</v>
          </cell>
          <cell r="G401">
            <v>0</v>
          </cell>
          <cell r="H401">
            <v>0</v>
          </cell>
          <cell r="I401">
            <v>0</v>
          </cell>
          <cell r="J401">
            <v>0</v>
          </cell>
          <cell r="K401">
            <v>0</v>
          </cell>
        </row>
        <row r="403">
          <cell r="B403">
            <v>17</v>
          </cell>
          <cell r="C403" t="str">
            <v>Non-Proportional Life Reinsurance Reserves</v>
          </cell>
          <cell r="E403">
            <v>0</v>
          </cell>
          <cell r="F403">
            <v>0</v>
          </cell>
          <cell r="G403">
            <v>0</v>
          </cell>
          <cell r="H403">
            <v>0.03</v>
          </cell>
          <cell r="I403">
            <v>0</v>
          </cell>
          <cell r="J403">
            <v>0.03</v>
          </cell>
          <cell r="K403">
            <v>0</v>
          </cell>
          <cell r="L403" t="str">
            <v xml:space="preserve"> </v>
          </cell>
        </row>
        <row r="404">
          <cell r="H404" t="str">
            <v xml:space="preserve"> </v>
          </cell>
        </row>
        <row r="405">
          <cell r="H405" t="str">
            <v>By Country Diversification Factor:</v>
          </cell>
          <cell r="K405">
            <v>1</v>
          </cell>
        </row>
        <row r="406">
          <cell r="B406">
            <v>18</v>
          </cell>
          <cell r="C406" t="str">
            <v>GRAND TOTAL</v>
          </cell>
          <cell r="E406">
            <v>0</v>
          </cell>
          <cell r="F406">
            <v>0</v>
          </cell>
          <cell r="G406">
            <v>0</v>
          </cell>
          <cell r="H406">
            <v>0</v>
          </cell>
          <cell r="J406">
            <v>0</v>
          </cell>
          <cell r="K406">
            <v>0</v>
          </cell>
          <cell r="L406" t="str">
            <v>Net Required Capital for Life Reserve Risk (B5)</v>
          </cell>
        </row>
        <row r="411">
          <cell r="C411" t="str">
            <v xml:space="preserve">Company:   </v>
          </cell>
          <cell r="D411" t="str">
            <v>XYZ Sample</v>
          </cell>
          <cell r="F411" t="str">
            <v>Currency:</v>
          </cell>
          <cell r="G411" t="str">
            <v>US Dollars</v>
          </cell>
          <cell r="L411" t="str">
            <v>Page 22</v>
          </cell>
        </row>
        <row r="412">
          <cell r="C412" t="str">
            <v>AMB #:</v>
          </cell>
          <cell r="D412" t="str">
            <v>99999</v>
          </cell>
          <cell r="F412" t="str">
            <v>Denomination:</v>
          </cell>
          <cell r="G412" t="str">
            <v>(000)s</v>
          </cell>
        </row>
        <row r="413">
          <cell r="C413" t="str">
            <v>Analyst:</v>
          </cell>
          <cell r="D413" t="str">
            <v xml:space="preserve"> </v>
          </cell>
        </row>
        <row r="414">
          <cell r="E414">
            <v>40543</v>
          </cell>
          <cell r="H414" t="str">
            <v>Base</v>
          </cell>
          <cell r="J414" t="str">
            <v>Final</v>
          </cell>
          <cell r="K414" t="str">
            <v>Adjusted</v>
          </cell>
        </row>
        <row r="415">
          <cell r="E415" t="str">
            <v>In Force  Business</v>
          </cell>
          <cell r="H415" t="str">
            <v>Capital</v>
          </cell>
          <cell r="I415" t="str">
            <v>Adjust-</v>
          </cell>
          <cell r="J415" t="str">
            <v>Capital</v>
          </cell>
          <cell r="K415" t="str">
            <v>Required</v>
          </cell>
        </row>
        <row r="416">
          <cell r="C416" t="str">
            <v>Sums At Risk:</v>
          </cell>
          <cell r="E416" t="str">
            <v>Annual Statement or Questionnaire Amount</v>
          </cell>
          <cell r="H416" t="str">
            <v>Factor</v>
          </cell>
          <cell r="I416" t="str">
            <v>ment</v>
          </cell>
          <cell r="J416" t="str">
            <v>Factor</v>
          </cell>
          <cell r="K416" t="str">
            <v>Capital</v>
          </cell>
          <cell r="L416" t="str">
            <v>Factor {Formula =}</v>
          </cell>
        </row>
        <row r="418">
          <cell r="C418" t="str">
            <v>MORTALITY</v>
          </cell>
          <cell r="E418" t="str">
            <v>Gross Only</v>
          </cell>
          <cell r="F418" t="str">
            <v>Reinsurance</v>
          </cell>
          <cell r="G418" t="str">
            <v xml:space="preserve">Net </v>
          </cell>
          <cell r="L418" t="str">
            <v>&lt;=  For Mortality only  =&gt;</v>
          </cell>
        </row>
        <row r="420">
          <cell r="B420">
            <v>1</v>
          </cell>
          <cell r="C420" t="str">
            <v>Individual Life In-Force</v>
          </cell>
          <cell r="E420">
            <v>0</v>
          </cell>
          <cell r="F420">
            <v>0</v>
          </cell>
          <cell r="G420">
            <v>0</v>
          </cell>
          <cell r="L420" t="str">
            <v>=0.0015 for 1st 500M, 0.0010 next 4500M,</v>
          </cell>
        </row>
        <row r="421">
          <cell r="B421">
            <v>2</v>
          </cell>
          <cell r="C421" t="str">
            <v>(Less) Ord. Life Reserve</v>
          </cell>
          <cell r="E421">
            <v>0</v>
          </cell>
          <cell r="F421">
            <v>0</v>
          </cell>
          <cell r="G421">
            <v>0</v>
          </cell>
          <cell r="L421" t="str">
            <v>0.00075 next 20000M, 0.0006 over 25000M</v>
          </cell>
        </row>
        <row r="422">
          <cell r="B422">
            <v>3</v>
          </cell>
          <cell r="C422" t="str">
            <v>SUBTOTAL - Ordinary Life In-Force</v>
          </cell>
          <cell r="E422">
            <v>0</v>
          </cell>
          <cell r="F422">
            <v>0</v>
          </cell>
          <cell r="G422">
            <v>0</v>
          </cell>
          <cell r="H422">
            <v>1.5E-3</v>
          </cell>
          <cell r="I422">
            <v>0</v>
          </cell>
          <cell r="J422">
            <v>1.5E-3</v>
          </cell>
          <cell r="K422">
            <v>0</v>
          </cell>
          <cell r="L422" t="str">
            <v xml:space="preserve"> </v>
          </cell>
        </row>
        <row r="424">
          <cell r="B424">
            <v>4</v>
          </cell>
          <cell r="C424" t="str">
            <v>Credit Life In-Force</v>
          </cell>
          <cell r="E424">
            <v>0</v>
          </cell>
          <cell r="F424">
            <v>0</v>
          </cell>
          <cell r="G424">
            <v>0</v>
          </cell>
          <cell r="L424" t="str">
            <v>=0.0012 for 1st 500M, 0.0008 next 4500M,</v>
          </cell>
        </row>
        <row r="425">
          <cell r="B425">
            <v>5</v>
          </cell>
          <cell r="C425" t="str">
            <v>(Less) Credit Life Reserve</v>
          </cell>
          <cell r="E425">
            <v>0</v>
          </cell>
          <cell r="F425">
            <v>0</v>
          </cell>
          <cell r="G425">
            <v>0</v>
          </cell>
          <cell r="L425" t="str">
            <v>0.0006 next 20000M, 0.0005 over 25000M</v>
          </cell>
        </row>
        <row r="426">
          <cell r="B426">
            <v>6</v>
          </cell>
          <cell r="C426" t="str">
            <v>SUBTOTAL - Credit Life In-Force</v>
          </cell>
          <cell r="E426">
            <v>0</v>
          </cell>
          <cell r="F426">
            <v>0</v>
          </cell>
          <cell r="G426">
            <v>0</v>
          </cell>
          <cell r="H426">
            <v>1.1999999999999999E-3</v>
          </cell>
          <cell r="I426">
            <v>0</v>
          </cell>
          <cell r="J426">
            <v>1.1999999999999999E-3</v>
          </cell>
          <cell r="K426">
            <v>0</v>
          </cell>
          <cell r="L426" t="str">
            <v xml:space="preserve"> </v>
          </cell>
        </row>
        <row r="428">
          <cell r="B428">
            <v>7</v>
          </cell>
          <cell r="C428" t="str">
            <v>Group Life In-Force</v>
          </cell>
          <cell r="E428">
            <v>0</v>
          </cell>
          <cell r="F428">
            <v>0</v>
          </cell>
          <cell r="G428">
            <v>0</v>
          </cell>
        </row>
        <row r="429">
          <cell r="B429">
            <v>8</v>
          </cell>
          <cell r="C429" t="str">
            <v>(Less) FEGLI/SEGLI In-Force</v>
          </cell>
          <cell r="E429">
            <v>0</v>
          </cell>
          <cell r="F429">
            <v>0</v>
          </cell>
          <cell r="G429">
            <v>0</v>
          </cell>
          <cell r="L429" t="str">
            <v>=0.0012 for 1st 500M, 0.0008 next 4500M,</v>
          </cell>
        </row>
        <row r="430">
          <cell r="B430">
            <v>9</v>
          </cell>
          <cell r="C430" t="str">
            <v>(Less) Group Life Reserve</v>
          </cell>
          <cell r="E430">
            <v>0</v>
          </cell>
          <cell r="F430">
            <v>0</v>
          </cell>
          <cell r="G430">
            <v>0</v>
          </cell>
          <cell r="L430" t="str">
            <v>0.0006 next 20000M, 0.0005 over 25000M</v>
          </cell>
        </row>
        <row r="431">
          <cell r="B431">
            <v>10</v>
          </cell>
          <cell r="C431" t="str">
            <v>SUBTOTAL - Group Life In-Force</v>
          </cell>
          <cell r="E431">
            <v>0</v>
          </cell>
          <cell r="F431">
            <v>0</v>
          </cell>
          <cell r="G431">
            <v>0</v>
          </cell>
          <cell r="H431">
            <v>1.1999999999999999E-3</v>
          </cell>
          <cell r="I431">
            <v>0</v>
          </cell>
          <cell r="J431">
            <v>1.1999999999999999E-3</v>
          </cell>
          <cell r="K431">
            <v>0</v>
          </cell>
          <cell r="L431" t="str">
            <v xml:space="preserve"> </v>
          </cell>
        </row>
        <row r="434">
          <cell r="C434" t="str">
            <v>LONGEVITY</v>
          </cell>
          <cell r="E434" t="str">
            <v>Gross Only</v>
          </cell>
          <cell r="F434" t="str">
            <v>Reinsurance</v>
          </cell>
          <cell r="G434" t="str">
            <v xml:space="preserve">Net </v>
          </cell>
        </row>
        <row r="435">
          <cell r="L435" t="str">
            <v>Explanation  of Adjustment</v>
          </cell>
        </row>
        <row r="436">
          <cell r="B436">
            <v>11</v>
          </cell>
          <cell r="C436" t="str">
            <v>Immediate Annuity Reserves</v>
          </cell>
          <cell r="E436">
            <v>0</v>
          </cell>
          <cell r="F436">
            <v>0</v>
          </cell>
          <cell r="G436">
            <v>0</v>
          </cell>
          <cell r="H436">
            <v>0.04</v>
          </cell>
          <cell r="I436">
            <v>0</v>
          </cell>
          <cell r="J436">
            <v>0.04</v>
          </cell>
          <cell r="K436">
            <v>0</v>
          </cell>
          <cell r="L436" t="str">
            <v xml:space="preserve"> </v>
          </cell>
        </row>
        <row r="437">
          <cell r="B437">
            <v>12</v>
          </cell>
          <cell r="C437" t="str">
            <v>Deferred Annuity Reserves</v>
          </cell>
          <cell r="E437">
            <v>0</v>
          </cell>
          <cell r="F437">
            <v>0</v>
          </cell>
          <cell r="G437">
            <v>0</v>
          </cell>
          <cell r="H437">
            <v>0.04</v>
          </cell>
          <cell r="I437">
            <v>0</v>
          </cell>
          <cell r="J437">
            <v>0.04</v>
          </cell>
          <cell r="K437">
            <v>0</v>
          </cell>
          <cell r="L437" t="str">
            <v xml:space="preserve"> </v>
          </cell>
        </row>
        <row r="438">
          <cell r="B438">
            <v>13</v>
          </cell>
          <cell r="C438" t="str">
            <v>Pension Plan Reserves</v>
          </cell>
          <cell r="E438">
            <v>0</v>
          </cell>
          <cell r="F438">
            <v>0</v>
          </cell>
          <cell r="G438">
            <v>0</v>
          </cell>
          <cell r="H438">
            <v>0.06</v>
          </cell>
          <cell r="I438">
            <v>0</v>
          </cell>
          <cell r="J438">
            <v>0.06</v>
          </cell>
          <cell r="K438">
            <v>0</v>
          </cell>
          <cell r="L438" t="str">
            <v xml:space="preserve"> </v>
          </cell>
        </row>
        <row r="439">
          <cell r="B439">
            <v>14</v>
          </cell>
          <cell r="C439" t="str">
            <v>German Healthcare Reserves</v>
          </cell>
          <cell r="E439">
            <v>0</v>
          </cell>
          <cell r="F439">
            <v>0</v>
          </cell>
          <cell r="G439">
            <v>0</v>
          </cell>
          <cell r="H439">
            <v>0.03</v>
          </cell>
          <cell r="I439">
            <v>0</v>
          </cell>
          <cell r="J439">
            <v>0.03</v>
          </cell>
          <cell r="K439">
            <v>0</v>
          </cell>
          <cell r="L439" t="str">
            <v xml:space="preserve"> </v>
          </cell>
        </row>
        <row r="440">
          <cell r="B440">
            <v>15</v>
          </cell>
          <cell r="C440" t="str">
            <v>Other Longevity Risks Reserves</v>
          </cell>
          <cell r="E440">
            <v>0</v>
          </cell>
          <cell r="F440">
            <v>0</v>
          </cell>
          <cell r="G440">
            <v>0</v>
          </cell>
          <cell r="H440">
            <v>0.05</v>
          </cell>
          <cell r="I440">
            <v>0</v>
          </cell>
          <cell r="J440">
            <v>0.05</v>
          </cell>
          <cell r="K440">
            <v>0</v>
          </cell>
          <cell r="L440" t="str">
            <v xml:space="preserve"> </v>
          </cell>
        </row>
        <row r="441">
          <cell r="B441">
            <v>16</v>
          </cell>
          <cell r="C441" t="str">
            <v>Subtotal - Longevity Risks</v>
          </cell>
          <cell r="E441">
            <v>0</v>
          </cell>
          <cell r="F441">
            <v>0</v>
          </cell>
          <cell r="G441">
            <v>0</v>
          </cell>
          <cell r="H441">
            <v>0</v>
          </cell>
          <cell r="I441">
            <v>0</v>
          </cell>
          <cell r="J441">
            <v>0</v>
          </cell>
          <cell r="K441">
            <v>0</v>
          </cell>
        </row>
        <row r="443">
          <cell r="B443">
            <v>17</v>
          </cell>
          <cell r="C443" t="str">
            <v>Non-Proportional Life Reinsurance Reserves</v>
          </cell>
          <cell r="E443">
            <v>0</v>
          </cell>
          <cell r="F443">
            <v>0</v>
          </cell>
          <cell r="G443">
            <v>0</v>
          </cell>
          <cell r="H443">
            <v>0.03</v>
          </cell>
          <cell r="I443">
            <v>0</v>
          </cell>
          <cell r="J443">
            <v>0.03</v>
          </cell>
          <cell r="K443">
            <v>0</v>
          </cell>
          <cell r="L443" t="str">
            <v xml:space="preserve"> </v>
          </cell>
        </row>
        <row r="444">
          <cell r="H444" t="str">
            <v xml:space="preserve"> </v>
          </cell>
        </row>
        <row r="445">
          <cell r="H445" t="str">
            <v>By Country Diversification Factor:</v>
          </cell>
          <cell r="K445">
            <v>1</v>
          </cell>
        </row>
        <row r="446">
          <cell r="B446">
            <v>18</v>
          </cell>
          <cell r="C446" t="str">
            <v>GRAND TOTAL</v>
          </cell>
          <cell r="E446">
            <v>0</v>
          </cell>
          <cell r="F446">
            <v>0</v>
          </cell>
          <cell r="G446">
            <v>0</v>
          </cell>
          <cell r="H446">
            <v>0</v>
          </cell>
          <cell r="J446">
            <v>0</v>
          </cell>
          <cell r="K446">
            <v>0</v>
          </cell>
          <cell r="L446" t="str">
            <v>Net Required Capital for Life Reserve Risk (B5)</v>
          </cell>
        </row>
        <row r="451">
          <cell r="C451" t="str">
            <v xml:space="preserve">Company:   </v>
          </cell>
          <cell r="D451" t="str">
            <v>XYZ Sample</v>
          </cell>
          <cell r="F451" t="str">
            <v>Currency:</v>
          </cell>
          <cell r="G451" t="str">
            <v>US Dollars</v>
          </cell>
          <cell r="L451" t="str">
            <v>Page 30</v>
          </cell>
        </row>
        <row r="452">
          <cell r="C452" t="str">
            <v>AMB #:</v>
          </cell>
          <cell r="D452" t="str">
            <v>99999</v>
          </cell>
          <cell r="F452" t="str">
            <v>Denomination:</v>
          </cell>
          <cell r="G452" t="str">
            <v>(000)s</v>
          </cell>
        </row>
        <row r="453">
          <cell r="C453" t="str">
            <v>Analyst:</v>
          </cell>
          <cell r="D453" t="str">
            <v xml:space="preserve"> </v>
          </cell>
        </row>
        <row r="454">
          <cell r="E454">
            <v>40908</v>
          </cell>
          <cell r="H454" t="str">
            <v>Base</v>
          </cell>
          <cell r="J454" t="str">
            <v>Final</v>
          </cell>
          <cell r="K454" t="str">
            <v>Adjusted</v>
          </cell>
        </row>
        <row r="455">
          <cell r="E455" t="str">
            <v>In Force  Business</v>
          </cell>
          <cell r="H455" t="str">
            <v>Capital</v>
          </cell>
          <cell r="I455" t="str">
            <v>Adjust-</v>
          </cell>
          <cell r="J455" t="str">
            <v>Capital</v>
          </cell>
          <cell r="K455" t="str">
            <v>Required</v>
          </cell>
        </row>
        <row r="456">
          <cell r="C456" t="str">
            <v>Sums At Risk:</v>
          </cell>
          <cell r="E456" t="str">
            <v>Annual Statement or Questionnaire Amount</v>
          </cell>
          <cell r="H456" t="str">
            <v>Factor</v>
          </cell>
          <cell r="I456" t="str">
            <v>ment</v>
          </cell>
          <cell r="J456" t="str">
            <v>Factor</v>
          </cell>
          <cell r="K456" t="str">
            <v>Capital</v>
          </cell>
          <cell r="L456" t="str">
            <v>Factor {Formula =}</v>
          </cell>
        </row>
        <row r="458">
          <cell r="C458" t="str">
            <v>MORTALITY</v>
          </cell>
          <cell r="E458" t="str">
            <v>Gross Only</v>
          </cell>
          <cell r="F458" t="str">
            <v>Reinsurance</v>
          </cell>
          <cell r="G458" t="str">
            <v xml:space="preserve">Net </v>
          </cell>
          <cell r="L458" t="str">
            <v>&lt;=  For Mortality only  =&gt;</v>
          </cell>
        </row>
        <row r="460">
          <cell r="B460">
            <v>1</v>
          </cell>
          <cell r="C460" t="str">
            <v>Individual Life In-Force</v>
          </cell>
          <cell r="E460">
            <v>0</v>
          </cell>
          <cell r="F460">
            <v>0</v>
          </cell>
          <cell r="G460">
            <v>0</v>
          </cell>
          <cell r="L460" t="str">
            <v>=0.0015 for 1st 500M, 0.0010 next 4500M,</v>
          </cell>
        </row>
        <row r="461">
          <cell r="B461">
            <v>2</v>
          </cell>
          <cell r="C461" t="str">
            <v>(Less) Ord. Life Reserve</v>
          </cell>
          <cell r="E461">
            <v>0</v>
          </cell>
          <cell r="F461">
            <v>0</v>
          </cell>
          <cell r="G461">
            <v>0</v>
          </cell>
          <cell r="L461" t="str">
            <v>0.00075 next 20000M, 0.0006 over 25000M</v>
          </cell>
        </row>
        <row r="462">
          <cell r="B462">
            <v>3</v>
          </cell>
          <cell r="C462" t="str">
            <v>SUBTOTAL - Ordinary Life In-Force</v>
          </cell>
          <cell r="E462">
            <v>0</v>
          </cell>
          <cell r="F462">
            <v>0</v>
          </cell>
          <cell r="G462">
            <v>0</v>
          </cell>
          <cell r="H462">
            <v>1.5E-3</v>
          </cell>
          <cell r="I462">
            <v>0</v>
          </cell>
          <cell r="J462">
            <v>1.5E-3</v>
          </cell>
          <cell r="K462">
            <v>0</v>
          </cell>
          <cell r="L462" t="str">
            <v xml:space="preserve"> </v>
          </cell>
        </row>
        <row r="464">
          <cell r="B464">
            <v>4</v>
          </cell>
          <cell r="C464" t="str">
            <v>Credit Life In-Force</v>
          </cell>
          <cell r="E464">
            <v>0</v>
          </cell>
          <cell r="F464">
            <v>0</v>
          </cell>
          <cell r="G464">
            <v>0</v>
          </cell>
          <cell r="L464" t="str">
            <v>=0.0012 for 1st 500M, 0.0008 next 4500M,</v>
          </cell>
        </row>
        <row r="465">
          <cell r="B465">
            <v>5</v>
          </cell>
          <cell r="C465" t="str">
            <v>(Less) Credit Life Reserve</v>
          </cell>
          <cell r="E465">
            <v>0</v>
          </cell>
          <cell r="F465">
            <v>0</v>
          </cell>
          <cell r="G465">
            <v>0</v>
          </cell>
          <cell r="L465" t="str">
            <v>0.0006 next 20000M, 0.0005 over 25000M</v>
          </cell>
        </row>
        <row r="466">
          <cell r="B466">
            <v>6</v>
          </cell>
          <cell r="C466" t="str">
            <v>SUBTOTAL - Credit Life In-Force</v>
          </cell>
          <cell r="E466">
            <v>0</v>
          </cell>
          <cell r="F466">
            <v>0</v>
          </cell>
          <cell r="G466">
            <v>0</v>
          </cell>
          <cell r="H466">
            <v>1.1999999999999999E-3</v>
          </cell>
          <cell r="I466">
            <v>0</v>
          </cell>
          <cell r="J466">
            <v>1.1999999999999999E-3</v>
          </cell>
          <cell r="K466">
            <v>0</v>
          </cell>
          <cell r="L466" t="str">
            <v xml:space="preserve"> </v>
          </cell>
        </row>
        <row r="468">
          <cell r="B468">
            <v>7</v>
          </cell>
          <cell r="C468" t="str">
            <v>Group Life In-Force</v>
          </cell>
          <cell r="E468">
            <v>0</v>
          </cell>
          <cell r="F468">
            <v>0</v>
          </cell>
          <cell r="G468">
            <v>0</v>
          </cell>
        </row>
        <row r="469">
          <cell r="B469">
            <v>8</v>
          </cell>
          <cell r="C469" t="str">
            <v>(Less) FEGLI/SEGLI In-Force</v>
          </cell>
          <cell r="E469">
            <v>0</v>
          </cell>
          <cell r="F469">
            <v>0</v>
          </cell>
          <cell r="G469">
            <v>0</v>
          </cell>
          <cell r="L469" t="str">
            <v>=0.0012 for 1st 500M, 0.0008 next 4500M,</v>
          </cell>
        </row>
        <row r="470">
          <cell r="B470">
            <v>9</v>
          </cell>
          <cell r="C470" t="str">
            <v>(Less) Group Life Reserve</v>
          </cell>
          <cell r="E470">
            <v>0</v>
          </cell>
          <cell r="F470">
            <v>0</v>
          </cell>
          <cell r="G470">
            <v>0</v>
          </cell>
          <cell r="L470" t="str">
            <v>0.0006 next 20000M, 0.0005 over 25000M</v>
          </cell>
        </row>
        <row r="471">
          <cell r="B471">
            <v>10</v>
          </cell>
          <cell r="C471" t="str">
            <v>SUBTOTAL - Group Life In-Force</v>
          </cell>
          <cell r="E471">
            <v>0</v>
          </cell>
          <cell r="F471">
            <v>0</v>
          </cell>
          <cell r="G471">
            <v>0</v>
          </cell>
          <cell r="H471">
            <v>1.1999999999999999E-3</v>
          </cell>
          <cell r="I471">
            <v>0</v>
          </cell>
          <cell r="J471">
            <v>1.1999999999999999E-3</v>
          </cell>
          <cell r="K471">
            <v>0</v>
          </cell>
          <cell r="L471" t="str">
            <v xml:space="preserve"> </v>
          </cell>
        </row>
        <row r="474">
          <cell r="C474" t="str">
            <v>LONGEVITY</v>
          </cell>
          <cell r="E474" t="str">
            <v>Gross Only</v>
          </cell>
          <cell r="F474" t="str">
            <v>Reinsurance</v>
          </cell>
          <cell r="G474" t="str">
            <v xml:space="preserve">Net </v>
          </cell>
        </row>
        <row r="475">
          <cell r="L475" t="str">
            <v>Explanation  of Adjustment</v>
          </cell>
        </row>
        <row r="476">
          <cell r="B476">
            <v>11</v>
          </cell>
          <cell r="C476" t="str">
            <v>Immediate Annuity Reserves</v>
          </cell>
          <cell r="E476">
            <v>0</v>
          </cell>
          <cell r="F476">
            <v>0</v>
          </cell>
          <cell r="G476">
            <v>0</v>
          </cell>
          <cell r="H476">
            <v>0.04</v>
          </cell>
          <cell r="I476">
            <v>0</v>
          </cell>
          <cell r="J476">
            <v>0.04</v>
          </cell>
          <cell r="K476">
            <v>0</v>
          </cell>
          <cell r="L476" t="str">
            <v xml:space="preserve"> </v>
          </cell>
        </row>
        <row r="477">
          <cell r="B477">
            <v>12</v>
          </cell>
          <cell r="C477" t="str">
            <v>Deferred Annuity Reserves</v>
          </cell>
          <cell r="E477">
            <v>0</v>
          </cell>
          <cell r="F477">
            <v>0</v>
          </cell>
          <cell r="G477">
            <v>0</v>
          </cell>
          <cell r="H477">
            <v>0.04</v>
          </cell>
          <cell r="I477">
            <v>0</v>
          </cell>
          <cell r="J477">
            <v>0.04</v>
          </cell>
          <cell r="K477">
            <v>0</v>
          </cell>
          <cell r="L477" t="str">
            <v xml:space="preserve"> </v>
          </cell>
        </row>
        <row r="478">
          <cell r="B478">
            <v>13</v>
          </cell>
          <cell r="C478" t="str">
            <v>Pension Plan Reserves</v>
          </cell>
          <cell r="E478">
            <v>0</v>
          </cell>
          <cell r="F478">
            <v>0</v>
          </cell>
          <cell r="G478">
            <v>0</v>
          </cell>
          <cell r="H478">
            <v>0.06</v>
          </cell>
          <cell r="I478">
            <v>0</v>
          </cell>
          <cell r="J478">
            <v>0.06</v>
          </cell>
          <cell r="K478">
            <v>0</v>
          </cell>
          <cell r="L478" t="str">
            <v xml:space="preserve"> </v>
          </cell>
        </row>
        <row r="479">
          <cell r="B479">
            <v>14</v>
          </cell>
          <cell r="C479" t="str">
            <v>German Healthcare Reserves</v>
          </cell>
          <cell r="E479">
            <v>0</v>
          </cell>
          <cell r="F479">
            <v>0</v>
          </cell>
          <cell r="G479">
            <v>0</v>
          </cell>
          <cell r="H479">
            <v>0.03</v>
          </cell>
          <cell r="I479">
            <v>0</v>
          </cell>
          <cell r="J479">
            <v>0.03</v>
          </cell>
          <cell r="K479">
            <v>0</v>
          </cell>
          <cell r="L479" t="str">
            <v xml:space="preserve"> </v>
          </cell>
        </row>
        <row r="480">
          <cell r="B480">
            <v>15</v>
          </cell>
          <cell r="C480" t="str">
            <v>Other Longevity Risks Reserves</v>
          </cell>
          <cell r="E480">
            <v>0</v>
          </cell>
          <cell r="F480">
            <v>0</v>
          </cell>
          <cell r="G480">
            <v>0</v>
          </cell>
          <cell r="H480">
            <v>0.05</v>
          </cell>
          <cell r="I480">
            <v>0</v>
          </cell>
          <cell r="J480">
            <v>0.05</v>
          </cell>
          <cell r="K480">
            <v>0</v>
          </cell>
          <cell r="L480" t="str">
            <v xml:space="preserve"> </v>
          </cell>
        </row>
        <row r="481">
          <cell r="B481">
            <v>16</v>
          </cell>
          <cell r="C481" t="str">
            <v>Subtotal - Longevity Risks</v>
          </cell>
          <cell r="E481">
            <v>0</v>
          </cell>
          <cell r="F481">
            <v>0</v>
          </cell>
          <cell r="G481">
            <v>0</v>
          </cell>
          <cell r="H481">
            <v>0</v>
          </cell>
          <cell r="I481">
            <v>0</v>
          </cell>
          <cell r="J481">
            <v>0</v>
          </cell>
          <cell r="K481">
            <v>0</v>
          </cell>
        </row>
        <row r="483">
          <cell r="B483">
            <v>17</v>
          </cell>
          <cell r="C483" t="str">
            <v>Non-Proportional Life Reinsurance Reserves</v>
          </cell>
          <cell r="E483">
            <v>0</v>
          </cell>
          <cell r="F483">
            <v>0</v>
          </cell>
          <cell r="G483">
            <v>0</v>
          </cell>
          <cell r="H483">
            <v>0.03</v>
          </cell>
          <cell r="I483">
            <v>0</v>
          </cell>
          <cell r="J483">
            <v>0.03</v>
          </cell>
          <cell r="K483">
            <v>0</v>
          </cell>
          <cell r="L483" t="str">
            <v xml:space="preserve"> </v>
          </cell>
        </row>
        <row r="484">
          <cell r="H484" t="str">
            <v xml:space="preserve"> </v>
          </cell>
        </row>
        <row r="485">
          <cell r="H485" t="str">
            <v>By Country Diversification Factor:</v>
          </cell>
          <cell r="K485">
            <v>1</v>
          </cell>
        </row>
        <row r="486">
          <cell r="B486">
            <v>18</v>
          </cell>
          <cell r="C486" t="str">
            <v>GRAND TOTAL</v>
          </cell>
          <cell r="E486">
            <v>0</v>
          </cell>
          <cell r="F486">
            <v>0</v>
          </cell>
          <cell r="G486">
            <v>0</v>
          </cell>
          <cell r="H486">
            <v>0</v>
          </cell>
          <cell r="J486">
            <v>0</v>
          </cell>
          <cell r="K486">
            <v>0</v>
          </cell>
          <cell r="L486" t="str">
            <v>Net Required Capital for Life Reserve Risk (B5)</v>
          </cell>
        </row>
        <row r="491">
          <cell r="C491" t="str">
            <v xml:space="preserve">Company:   </v>
          </cell>
          <cell r="D491" t="str">
            <v>XYZ Sample</v>
          </cell>
          <cell r="F491" t="str">
            <v>Currency:</v>
          </cell>
          <cell r="G491" t="str">
            <v>US Dollars</v>
          </cell>
          <cell r="L491" t="str">
            <v>Page 38</v>
          </cell>
        </row>
        <row r="492">
          <cell r="C492" t="str">
            <v>AMB #:</v>
          </cell>
          <cell r="D492" t="str">
            <v>99999</v>
          </cell>
          <cell r="F492" t="str">
            <v>Denomination:</v>
          </cell>
          <cell r="G492" t="str">
            <v>(000)s</v>
          </cell>
        </row>
        <row r="493">
          <cell r="C493" t="str">
            <v>Analyst:</v>
          </cell>
          <cell r="D493" t="str">
            <v xml:space="preserve"> </v>
          </cell>
        </row>
        <row r="494">
          <cell r="E494">
            <v>41274</v>
          </cell>
          <cell r="H494" t="str">
            <v>Base</v>
          </cell>
          <cell r="J494" t="str">
            <v>Final</v>
          </cell>
          <cell r="K494" t="str">
            <v>Adjusted</v>
          </cell>
        </row>
        <row r="495">
          <cell r="E495" t="str">
            <v>In Force  Business</v>
          </cell>
          <cell r="H495" t="str">
            <v>Capital</v>
          </cell>
          <cell r="I495" t="str">
            <v>Adjust-</v>
          </cell>
          <cell r="J495" t="str">
            <v>Capital</v>
          </cell>
          <cell r="K495" t="str">
            <v>Required</v>
          </cell>
        </row>
        <row r="496">
          <cell r="C496" t="str">
            <v>Sums At Risk:</v>
          </cell>
          <cell r="E496" t="str">
            <v>Annual Statement or Questionnaire Amount</v>
          </cell>
          <cell r="H496" t="str">
            <v>Factor</v>
          </cell>
          <cell r="I496" t="str">
            <v>ment</v>
          </cell>
          <cell r="J496" t="str">
            <v>Factor</v>
          </cell>
          <cell r="K496" t="str">
            <v>Capital</v>
          </cell>
          <cell r="L496" t="str">
            <v>Factor {Formula =}</v>
          </cell>
        </row>
        <row r="498">
          <cell r="C498" t="str">
            <v>MORTALITY</v>
          </cell>
          <cell r="E498" t="str">
            <v>Gross Only</v>
          </cell>
          <cell r="F498" t="str">
            <v>Reinsurance</v>
          </cell>
          <cell r="G498" t="str">
            <v xml:space="preserve">Net </v>
          </cell>
          <cell r="L498" t="str">
            <v>&lt;=  For Mortality only  =&gt;</v>
          </cell>
        </row>
        <row r="500">
          <cell r="B500">
            <v>1</v>
          </cell>
          <cell r="C500" t="str">
            <v>Individual Life In-Force</v>
          </cell>
          <cell r="E500">
            <v>0</v>
          </cell>
          <cell r="F500">
            <v>0</v>
          </cell>
          <cell r="G500">
            <v>0</v>
          </cell>
          <cell r="L500" t="str">
            <v>=0.0015 for 1st 500M, 0.0010 next 4500M,</v>
          </cell>
        </row>
        <row r="501">
          <cell r="B501">
            <v>2</v>
          </cell>
          <cell r="C501" t="str">
            <v>(Less) Ord. Life Reserve</v>
          </cell>
          <cell r="E501">
            <v>0</v>
          </cell>
          <cell r="F501">
            <v>0</v>
          </cell>
          <cell r="G501">
            <v>0</v>
          </cell>
          <cell r="L501" t="str">
            <v>0.00075 next 20000M, 0.0006 over 25000M</v>
          </cell>
        </row>
        <row r="502">
          <cell r="B502">
            <v>3</v>
          </cell>
          <cell r="C502" t="str">
            <v>SUBTOTAL - Ordinary Life In-Force</v>
          </cell>
          <cell r="E502">
            <v>0</v>
          </cell>
          <cell r="F502">
            <v>0</v>
          </cell>
          <cell r="G502">
            <v>0</v>
          </cell>
          <cell r="H502">
            <v>1.5E-3</v>
          </cell>
          <cell r="I502">
            <v>0</v>
          </cell>
          <cell r="J502">
            <v>1.5E-3</v>
          </cell>
          <cell r="K502">
            <v>0</v>
          </cell>
          <cell r="L502" t="str">
            <v xml:space="preserve"> </v>
          </cell>
        </row>
        <row r="504">
          <cell r="B504">
            <v>4</v>
          </cell>
          <cell r="C504" t="str">
            <v>Credit Life In-Force</v>
          </cell>
          <cell r="E504">
            <v>0</v>
          </cell>
          <cell r="F504">
            <v>0</v>
          </cell>
          <cell r="G504">
            <v>0</v>
          </cell>
          <cell r="L504" t="str">
            <v>=0.0012 for 1st 500M, 0.0008 next 4500M,</v>
          </cell>
        </row>
        <row r="505">
          <cell r="B505">
            <v>5</v>
          </cell>
          <cell r="C505" t="str">
            <v>(Less) Credit Life Reserve</v>
          </cell>
          <cell r="E505">
            <v>0</v>
          </cell>
          <cell r="F505">
            <v>0</v>
          </cell>
          <cell r="G505">
            <v>0</v>
          </cell>
          <cell r="L505" t="str">
            <v>0.0006 next 20000M, 0.0005 over 25000M</v>
          </cell>
        </row>
        <row r="506">
          <cell r="B506">
            <v>6</v>
          </cell>
          <cell r="C506" t="str">
            <v>SUBTOTAL - Credit Life In-Force</v>
          </cell>
          <cell r="E506">
            <v>0</v>
          </cell>
          <cell r="F506">
            <v>0</v>
          </cell>
          <cell r="G506">
            <v>0</v>
          </cell>
          <cell r="H506">
            <v>1.1999999999999999E-3</v>
          </cell>
          <cell r="I506">
            <v>0</v>
          </cell>
          <cell r="J506">
            <v>1.1999999999999999E-3</v>
          </cell>
          <cell r="K506">
            <v>0</v>
          </cell>
          <cell r="L506" t="str">
            <v xml:space="preserve"> </v>
          </cell>
        </row>
        <row r="508">
          <cell r="B508">
            <v>7</v>
          </cell>
          <cell r="C508" t="str">
            <v>Group Life In-Force</v>
          </cell>
          <cell r="E508">
            <v>0</v>
          </cell>
          <cell r="F508">
            <v>0</v>
          </cell>
          <cell r="G508">
            <v>0</v>
          </cell>
        </row>
        <row r="509">
          <cell r="B509">
            <v>8</v>
          </cell>
          <cell r="C509" t="str">
            <v>(Less) FEGLI/SEGLI In-Force</v>
          </cell>
          <cell r="E509">
            <v>0</v>
          </cell>
          <cell r="F509">
            <v>0</v>
          </cell>
          <cell r="G509">
            <v>0</v>
          </cell>
          <cell r="L509" t="str">
            <v>=0.0012 for 1st 500M, 0.0008 next 4500M,</v>
          </cell>
        </row>
        <row r="510">
          <cell r="B510">
            <v>9</v>
          </cell>
          <cell r="C510" t="str">
            <v>(Less) Group Life Reserve</v>
          </cell>
          <cell r="E510">
            <v>0</v>
          </cell>
          <cell r="F510">
            <v>0</v>
          </cell>
          <cell r="G510">
            <v>0</v>
          </cell>
          <cell r="L510" t="str">
            <v>0.0006 next 20000M, 0.0005 over 25000M</v>
          </cell>
        </row>
        <row r="511">
          <cell r="B511">
            <v>10</v>
          </cell>
          <cell r="C511" t="str">
            <v>SUBTOTAL - Group Life In-Force</v>
          </cell>
          <cell r="E511">
            <v>0</v>
          </cell>
          <cell r="F511">
            <v>0</v>
          </cell>
          <cell r="G511">
            <v>0</v>
          </cell>
          <cell r="H511">
            <v>1.1999999999999999E-3</v>
          </cell>
          <cell r="I511">
            <v>0</v>
          </cell>
          <cell r="J511">
            <v>1.1999999999999999E-3</v>
          </cell>
          <cell r="K511">
            <v>0</v>
          </cell>
          <cell r="L511" t="str">
            <v xml:space="preserve"> </v>
          </cell>
        </row>
        <row r="514">
          <cell r="C514" t="str">
            <v>LONGEVITY</v>
          </cell>
          <cell r="E514" t="str">
            <v>Gross Only</v>
          </cell>
          <cell r="F514" t="str">
            <v>Reinsurance</v>
          </cell>
          <cell r="G514" t="str">
            <v xml:space="preserve">Net </v>
          </cell>
        </row>
        <row r="515">
          <cell r="L515" t="str">
            <v>Explanation  of Adjustment</v>
          </cell>
        </row>
        <row r="516">
          <cell r="B516">
            <v>11</v>
          </cell>
          <cell r="C516" t="str">
            <v>Immediate Annuity Reserves</v>
          </cell>
          <cell r="E516">
            <v>0</v>
          </cell>
          <cell r="F516">
            <v>0</v>
          </cell>
          <cell r="G516">
            <v>0</v>
          </cell>
          <cell r="H516">
            <v>0.04</v>
          </cell>
          <cell r="I516">
            <v>0</v>
          </cell>
          <cell r="J516">
            <v>0.04</v>
          </cell>
          <cell r="K516">
            <v>0</v>
          </cell>
          <cell r="L516" t="str">
            <v xml:space="preserve"> </v>
          </cell>
        </row>
        <row r="517">
          <cell r="B517">
            <v>12</v>
          </cell>
          <cell r="C517" t="str">
            <v>Deferred Annuity Reserves</v>
          </cell>
          <cell r="E517">
            <v>0</v>
          </cell>
          <cell r="F517">
            <v>0</v>
          </cell>
          <cell r="G517">
            <v>0</v>
          </cell>
          <cell r="H517">
            <v>0.04</v>
          </cell>
          <cell r="I517">
            <v>0</v>
          </cell>
          <cell r="J517">
            <v>0.04</v>
          </cell>
          <cell r="K517">
            <v>0</v>
          </cell>
          <cell r="L517" t="str">
            <v xml:space="preserve"> </v>
          </cell>
        </row>
        <row r="518">
          <cell r="B518">
            <v>13</v>
          </cell>
          <cell r="C518" t="str">
            <v>Pension Plan Reserves</v>
          </cell>
          <cell r="E518">
            <v>0</v>
          </cell>
          <cell r="F518">
            <v>0</v>
          </cell>
          <cell r="G518">
            <v>0</v>
          </cell>
          <cell r="H518">
            <v>0.06</v>
          </cell>
          <cell r="I518">
            <v>0</v>
          </cell>
          <cell r="J518">
            <v>0.06</v>
          </cell>
          <cell r="K518">
            <v>0</v>
          </cell>
          <cell r="L518" t="str">
            <v xml:space="preserve"> </v>
          </cell>
        </row>
        <row r="519">
          <cell r="B519">
            <v>14</v>
          </cell>
          <cell r="C519" t="str">
            <v>German Healthcare Reserves</v>
          </cell>
          <cell r="E519">
            <v>0</v>
          </cell>
          <cell r="F519">
            <v>0</v>
          </cell>
          <cell r="G519">
            <v>0</v>
          </cell>
          <cell r="H519">
            <v>0.03</v>
          </cell>
          <cell r="I519">
            <v>0</v>
          </cell>
          <cell r="J519">
            <v>0.03</v>
          </cell>
          <cell r="K519">
            <v>0</v>
          </cell>
          <cell r="L519" t="str">
            <v xml:space="preserve"> </v>
          </cell>
        </row>
        <row r="520">
          <cell r="B520">
            <v>15</v>
          </cell>
          <cell r="C520" t="str">
            <v>Other Longevity Risks Reserves</v>
          </cell>
          <cell r="E520">
            <v>0</v>
          </cell>
          <cell r="F520">
            <v>0</v>
          </cell>
          <cell r="G520">
            <v>0</v>
          </cell>
          <cell r="H520">
            <v>0.05</v>
          </cell>
          <cell r="I520">
            <v>0</v>
          </cell>
          <cell r="J520">
            <v>0.05</v>
          </cell>
          <cell r="K520">
            <v>0</v>
          </cell>
          <cell r="L520" t="str">
            <v xml:space="preserve"> </v>
          </cell>
        </row>
        <row r="521">
          <cell r="B521">
            <v>16</v>
          </cell>
          <cell r="C521" t="str">
            <v>Subtotal - Longevity Risks</v>
          </cell>
          <cell r="E521">
            <v>0</v>
          </cell>
          <cell r="F521">
            <v>0</v>
          </cell>
          <cell r="G521">
            <v>0</v>
          </cell>
          <cell r="H521">
            <v>0</v>
          </cell>
          <cell r="I521">
            <v>0</v>
          </cell>
          <cell r="J521">
            <v>0</v>
          </cell>
          <cell r="K521">
            <v>0</v>
          </cell>
        </row>
        <row r="523">
          <cell r="B523">
            <v>17</v>
          </cell>
          <cell r="C523" t="str">
            <v>Non-Proportional Life Reinsurance Reserves</v>
          </cell>
          <cell r="E523">
            <v>0</v>
          </cell>
          <cell r="F523">
            <v>0</v>
          </cell>
          <cell r="G523">
            <v>0</v>
          </cell>
          <cell r="H523">
            <v>0.03</v>
          </cell>
          <cell r="I523">
            <v>0</v>
          </cell>
          <cell r="J523">
            <v>0.03</v>
          </cell>
          <cell r="K523">
            <v>0</v>
          </cell>
          <cell r="L523" t="str">
            <v xml:space="preserve"> </v>
          </cell>
        </row>
        <row r="524">
          <cell r="H524" t="str">
            <v xml:space="preserve"> </v>
          </cell>
        </row>
        <row r="525">
          <cell r="H525" t="str">
            <v>By Country Diversification Factor:</v>
          </cell>
          <cell r="K525">
            <v>1</v>
          </cell>
        </row>
        <row r="526">
          <cell r="B526">
            <v>18</v>
          </cell>
          <cell r="C526" t="str">
            <v>GRAND TOTAL</v>
          </cell>
          <cell r="E526">
            <v>0</v>
          </cell>
          <cell r="F526">
            <v>0</v>
          </cell>
          <cell r="G526">
            <v>0</v>
          </cell>
          <cell r="H526">
            <v>0</v>
          </cell>
          <cell r="J526">
            <v>0</v>
          </cell>
          <cell r="K526">
            <v>0</v>
          </cell>
          <cell r="L526" t="str">
            <v>Net Required Capital for Life Reserve Risk (B5)</v>
          </cell>
        </row>
      </sheetData>
      <sheetData sheetId="7">
        <row r="2">
          <cell r="C2" t="str">
            <v>Company Name:</v>
          </cell>
          <cell r="D2" t="str">
            <v>XYZ Sample</v>
          </cell>
          <cell r="H2" t="str">
            <v>Currency:</v>
          </cell>
          <cell r="I2" t="str">
            <v>Euros</v>
          </cell>
          <cell r="M2" t="str">
            <v>Page 7</v>
          </cell>
          <cell r="AC2" t="str">
            <v>Company Name:</v>
          </cell>
          <cell r="AD2" t="str">
            <v>XYZ Sample</v>
          </cell>
          <cell r="AK2" t="str">
            <v>Currency:</v>
          </cell>
          <cell r="AL2" t="str">
            <v>Euros</v>
          </cell>
        </row>
        <row r="3">
          <cell r="C3" t="str">
            <v>AMB Number:</v>
          </cell>
          <cell r="D3" t="str">
            <v>99999</v>
          </cell>
          <cell r="H3" t="str">
            <v>Denomination:</v>
          </cell>
          <cell r="I3" t="str">
            <v>(000)s</v>
          </cell>
          <cell r="AC3" t="str">
            <v>AMB Number:</v>
          </cell>
          <cell r="AD3" t="str">
            <v>99999</v>
          </cell>
          <cell r="AK3" t="str">
            <v>Denomination:</v>
          </cell>
          <cell r="AL3" t="str">
            <v>(000)s</v>
          </cell>
          <cell r="AS3" t="str">
            <v>Summary Exhibit 7</v>
          </cell>
        </row>
        <row r="4">
          <cell r="C4" t="str">
            <v>Analyst:</v>
          </cell>
          <cell r="D4" t="str">
            <v xml:space="preserve"> </v>
          </cell>
          <cell r="AC4" t="str">
            <v>Analyst:</v>
          </cell>
          <cell r="AD4" t="str">
            <v xml:space="preserve"> </v>
          </cell>
        </row>
        <row r="5">
          <cell r="C5" t="str">
            <v>profitability = average</v>
          </cell>
          <cell r="G5" t="str">
            <v>NET PREMIUMS WRITTEN RISK</v>
          </cell>
          <cell r="AC5" t="str">
            <v>profitability = average</v>
          </cell>
          <cell r="AJ5" t="str">
            <v>NET PREMIUMS WRITTEN RISK</v>
          </cell>
        </row>
        <row r="6">
          <cell r="C6" t="str">
            <v>Pers - Middle Soft Mkt</v>
          </cell>
          <cell r="H6">
            <v>39813</v>
          </cell>
        </row>
        <row r="7">
          <cell r="C7" t="str">
            <v>Comm - Late Soft Mkt</v>
          </cell>
        </row>
        <row r="8">
          <cell r="C8" t="str">
            <v>Reins XS Prop - Early Hard Mkt</v>
          </cell>
        </row>
        <row r="9">
          <cell r="C9" t="str">
            <v>Reins XS Casualty - Middle Soft Mkt</v>
          </cell>
        </row>
        <row r="10">
          <cell r="D10" t="str">
            <v>(1)</v>
          </cell>
          <cell r="E10" t="str">
            <v>(2)</v>
          </cell>
          <cell r="F10" t="str">
            <v>(3)</v>
          </cell>
          <cell r="G10" t="str">
            <v>(4)</v>
          </cell>
          <cell r="H10" t="str">
            <v>(5)</v>
          </cell>
          <cell r="I10" t="str">
            <v>(6)</v>
          </cell>
          <cell r="J10" t="str">
            <v>(7)</v>
          </cell>
          <cell r="K10" t="str">
            <v>(8)</v>
          </cell>
          <cell r="L10" t="str">
            <v>(9)</v>
          </cell>
          <cell r="M10" t="str">
            <v>(10)</v>
          </cell>
        </row>
        <row r="12">
          <cell r="E12" t="str">
            <v>&lt;----------------- Net Premiums Written -----------------&gt;</v>
          </cell>
          <cell r="J12" t="str">
            <v>Adjust-</v>
          </cell>
          <cell r="K12" t="str">
            <v>Total</v>
          </cell>
          <cell r="L12" t="str">
            <v>Adjusted</v>
          </cell>
          <cell r="AD12" t="str">
            <v>Net Premiums Written</v>
          </cell>
          <cell r="AJ12" t="str">
            <v>Selected Capital Factor</v>
          </cell>
          <cell r="AP12" t="str">
            <v>Adjusted Required Capital</v>
          </cell>
        </row>
        <row r="13">
          <cell r="C13" t="str">
            <v>Property Casualty Business</v>
          </cell>
          <cell r="D13" t="str">
            <v>%</v>
          </cell>
          <cell r="E13" t="str">
            <v>Baseline</v>
          </cell>
          <cell r="F13" t="str">
            <v>Allocated Adjustment</v>
          </cell>
          <cell r="G13" t="str">
            <v>Manual Adjustment</v>
          </cell>
          <cell r="H13" t="str">
            <v>Total</v>
          </cell>
          <cell r="I13" t="str">
            <v>Capital Factor</v>
          </cell>
          <cell r="J13" t="str">
            <v>ment to Factor</v>
          </cell>
          <cell r="K13" t="str">
            <v>Capital Factor</v>
          </cell>
          <cell r="L13" t="str">
            <v>Required Capital</v>
          </cell>
          <cell r="M13" t="str">
            <v>Explanation of Adjustment</v>
          </cell>
          <cell r="AC13" t="str">
            <v>Property Casualty Business</v>
          </cell>
          <cell r="AD13">
            <v>39813</v>
          </cell>
          <cell r="AE13">
            <v>40178</v>
          </cell>
          <cell r="AF13">
            <v>40543</v>
          </cell>
          <cell r="AG13">
            <v>40908</v>
          </cell>
          <cell r="AH13">
            <v>41274</v>
          </cell>
          <cell r="AJ13">
            <v>39813</v>
          </cell>
          <cell r="AK13">
            <v>40178</v>
          </cell>
          <cell r="AL13">
            <v>40543</v>
          </cell>
          <cell r="AM13">
            <v>40908</v>
          </cell>
          <cell r="AN13">
            <v>41274</v>
          </cell>
          <cell r="AP13">
            <v>39813</v>
          </cell>
          <cell r="AQ13">
            <v>40178</v>
          </cell>
          <cell r="AR13">
            <v>40543</v>
          </cell>
          <cell r="AS13">
            <v>40908</v>
          </cell>
          <cell r="AT13">
            <v>41274</v>
          </cell>
        </row>
        <row r="14">
          <cell r="B14">
            <v>1</v>
          </cell>
          <cell r="C14" t="str">
            <v>Personal Property</v>
          </cell>
          <cell r="D14">
            <v>0</v>
          </cell>
          <cell r="E14">
            <v>0</v>
          </cell>
          <cell r="F14">
            <v>0</v>
          </cell>
          <cell r="G14">
            <v>0</v>
          </cell>
          <cell r="H14">
            <v>0</v>
          </cell>
          <cell r="I14">
            <v>0.53908821631644022</v>
          </cell>
          <cell r="J14">
            <v>0</v>
          </cell>
          <cell r="K14">
            <v>0.53908821631644022</v>
          </cell>
          <cell r="L14">
            <v>0</v>
          </cell>
          <cell r="N14">
            <v>0</v>
          </cell>
          <cell r="AB14">
            <v>1</v>
          </cell>
          <cell r="AC14" t="str">
            <v>Personal Property</v>
          </cell>
          <cell r="AD14">
            <v>0</v>
          </cell>
          <cell r="AE14">
            <v>0</v>
          </cell>
          <cell r="AF14">
            <v>0</v>
          </cell>
          <cell r="AG14">
            <v>0</v>
          </cell>
          <cell r="AH14">
            <v>0</v>
          </cell>
          <cell r="AJ14">
            <v>0.53908821631644022</v>
          </cell>
          <cell r="AK14">
            <v>0.52851785913376492</v>
          </cell>
          <cell r="AL14">
            <v>0.52851785913376492</v>
          </cell>
          <cell r="AM14">
            <v>0.49680678758573898</v>
          </cell>
          <cell r="AN14">
            <v>0.49680678758573898</v>
          </cell>
          <cell r="AP14">
            <v>0</v>
          </cell>
          <cell r="AQ14">
            <v>0</v>
          </cell>
          <cell r="AR14">
            <v>0</v>
          </cell>
          <cell r="AS14">
            <v>0</v>
          </cell>
          <cell r="AT14">
            <v>0</v>
          </cell>
        </row>
        <row r="15">
          <cell r="B15">
            <v>2</v>
          </cell>
          <cell r="C15" t="str">
            <v>Personal Motor</v>
          </cell>
          <cell r="D15">
            <v>0</v>
          </cell>
          <cell r="E15">
            <v>0</v>
          </cell>
          <cell r="F15">
            <v>0</v>
          </cell>
          <cell r="G15">
            <v>0</v>
          </cell>
          <cell r="H15">
            <v>0</v>
          </cell>
          <cell r="I15">
            <v>0.37021720879562769</v>
          </cell>
          <cell r="J15">
            <v>0</v>
          </cell>
          <cell r="K15">
            <v>0.37021720879562769</v>
          </cell>
          <cell r="L15">
            <v>0</v>
          </cell>
          <cell r="N15">
            <v>0</v>
          </cell>
          <cell r="AB15">
            <v>2</v>
          </cell>
          <cell r="AC15" t="str">
            <v>Personal Motor</v>
          </cell>
          <cell r="AD15">
            <v>0</v>
          </cell>
          <cell r="AE15">
            <v>0</v>
          </cell>
          <cell r="AF15">
            <v>0</v>
          </cell>
          <cell r="AG15">
            <v>0</v>
          </cell>
          <cell r="AH15">
            <v>0</v>
          </cell>
          <cell r="AJ15">
            <v>0.37021720879562769</v>
          </cell>
          <cell r="AK15">
            <v>0.36295804783885066</v>
          </cell>
          <cell r="AL15">
            <v>0.36295804783885066</v>
          </cell>
          <cell r="AM15">
            <v>0.34118056496851962</v>
          </cell>
          <cell r="AN15">
            <v>0.34118056496851962</v>
          </cell>
          <cell r="AP15">
            <v>0</v>
          </cell>
          <cell r="AQ15">
            <v>0</v>
          </cell>
          <cell r="AR15">
            <v>0</v>
          </cell>
          <cell r="AS15">
            <v>0</v>
          </cell>
          <cell r="AT15">
            <v>0</v>
          </cell>
        </row>
        <row r="16">
          <cell r="B16">
            <v>3</v>
          </cell>
          <cell r="C16" t="str">
            <v>Commercial Motor</v>
          </cell>
          <cell r="D16">
            <v>0</v>
          </cell>
          <cell r="E16">
            <v>0</v>
          </cell>
          <cell r="F16">
            <v>0</v>
          </cell>
          <cell r="G16">
            <v>0</v>
          </cell>
          <cell r="H16">
            <v>0</v>
          </cell>
          <cell r="I16">
            <v>0.42302236520430875</v>
          </cell>
          <cell r="J16">
            <v>0</v>
          </cell>
          <cell r="K16">
            <v>0.42302236520430875</v>
          </cell>
          <cell r="L16">
            <v>0</v>
          </cell>
          <cell r="N16">
            <v>0</v>
          </cell>
          <cell r="AB16">
            <v>3</v>
          </cell>
          <cell r="AC16" t="str">
            <v>Commercial Motor</v>
          </cell>
          <cell r="AD16">
            <v>0</v>
          </cell>
          <cell r="AE16">
            <v>0</v>
          </cell>
          <cell r="AF16">
            <v>0</v>
          </cell>
          <cell r="AG16">
            <v>0</v>
          </cell>
          <cell r="AH16">
            <v>0</v>
          </cell>
          <cell r="AJ16">
            <v>0.42302236520430875</v>
          </cell>
          <cell r="AK16">
            <v>0.42302236520430875</v>
          </cell>
          <cell r="AL16">
            <v>0.42302236520430875</v>
          </cell>
          <cell r="AM16">
            <v>0.39534800486383992</v>
          </cell>
          <cell r="AN16">
            <v>0.39534800486383992</v>
          </cell>
          <cell r="AP16">
            <v>0</v>
          </cell>
          <cell r="AQ16">
            <v>0</v>
          </cell>
          <cell r="AR16">
            <v>0</v>
          </cell>
          <cell r="AS16">
            <v>0</v>
          </cell>
          <cell r="AT16">
            <v>0</v>
          </cell>
        </row>
        <row r="17">
          <cell r="B17">
            <v>4</v>
          </cell>
          <cell r="C17" t="str">
            <v>Occupational Accident</v>
          </cell>
          <cell r="D17">
            <v>0</v>
          </cell>
          <cell r="E17">
            <v>0</v>
          </cell>
          <cell r="F17">
            <v>0</v>
          </cell>
          <cell r="G17">
            <v>0</v>
          </cell>
          <cell r="H17">
            <v>0</v>
          </cell>
          <cell r="I17">
            <v>0.42979072304757771</v>
          </cell>
          <cell r="J17">
            <v>0</v>
          </cell>
          <cell r="K17">
            <v>0.42979072304757771</v>
          </cell>
          <cell r="L17">
            <v>0</v>
          </cell>
          <cell r="N17">
            <v>0</v>
          </cell>
          <cell r="AB17">
            <v>4</v>
          </cell>
          <cell r="AC17" t="str">
            <v>Occupational Accident</v>
          </cell>
          <cell r="AD17">
            <v>0</v>
          </cell>
          <cell r="AE17">
            <v>0</v>
          </cell>
          <cell r="AF17">
            <v>0</v>
          </cell>
          <cell r="AG17">
            <v>0</v>
          </cell>
          <cell r="AH17">
            <v>0</v>
          </cell>
          <cell r="AJ17">
            <v>0.42979072304757771</v>
          </cell>
          <cell r="AK17">
            <v>0.42979072304757771</v>
          </cell>
          <cell r="AL17">
            <v>0.42979072304757771</v>
          </cell>
          <cell r="AM17">
            <v>0.40167357294166139</v>
          </cell>
          <cell r="AN17">
            <v>0.40167357294166139</v>
          </cell>
          <cell r="AP17">
            <v>0</v>
          </cell>
          <cell r="AQ17">
            <v>0</v>
          </cell>
          <cell r="AR17">
            <v>0</v>
          </cell>
          <cell r="AS17">
            <v>0</v>
          </cell>
          <cell r="AT17">
            <v>0</v>
          </cell>
        </row>
        <row r="18">
          <cell r="B18">
            <v>5</v>
          </cell>
          <cell r="C18" t="str">
            <v>Comm'l Multi Peril</v>
          </cell>
          <cell r="D18">
            <v>0</v>
          </cell>
          <cell r="E18">
            <v>0</v>
          </cell>
          <cell r="F18">
            <v>0</v>
          </cell>
          <cell r="G18">
            <v>0</v>
          </cell>
          <cell r="H18">
            <v>0</v>
          </cell>
          <cell r="I18">
            <v>0.42979072304757771</v>
          </cell>
          <cell r="J18">
            <v>0</v>
          </cell>
          <cell r="K18">
            <v>0.42979072304757771</v>
          </cell>
          <cell r="L18">
            <v>0</v>
          </cell>
          <cell r="N18">
            <v>0</v>
          </cell>
          <cell r="AB18">
            <v>5</v>
          </cell>
          <cell r="AC18" t="str">
            <v>Comm'l Multi Peril</v>
          </cell>
          <cell r="AD18">
            <v>0</v>
          </cell>
          <cell r="AE18">
            <v>0</v>
          </cell>
          <cell r="AF18">
            <v>0</v>
          </cell>
          <cell r="AG18">
            <v>0</v>
          </cell>
          <cell r="AH18">
            <v>0</v>
          </cell>
          <cell r="AJ18">
            <v>0.42979072304757771</v>
          </cell>
          <cell r="AK18">
            <v>0.42979072304757771</v>
          </cell>
          <cell r="AL18">
            <v>0.42979072304757771</v>
          </cell>
          <cell r="AM18">
            <v>0.40167357294166139</v>
          </cell>
          <cell r="AN18">
            <v>0.40167357294166139</v>
          </cell>
          <cell r="AP18">
            <v>0</v>
          </cell>
          <cell r="AQ18">
            <v>0</v>
          </cell>
          <cell r="AR18">
            <v>0</v>
          </cell>
          <cell r="AS18">
            <v>0</v>
          </cell>
          <cell r="AT18">
            <v>0</v>
          </cell>
        </row>
        <row r="19">
          <cell r="B19">
            <v>6</v>
          </cell>
          <cell r="C19" t="str">
            <v>Med Mal (Occ)</v>
          </cell>
          <cell r="D19">
            <v>0</v>
          </cell>
          <cell r="E19">
            <v>0</v>
          </cell>
          <cell r="F19">
            <v>0</v>
          </cell>
          <cell r="G19">
            <v>0</v>
          </cell>
          <cell r="H19">
            <v>0</v>
          </cell>
          <cell r="I19">
            <v>0.44399868083427452</v>
          </cell>
          <cell r="J19">
            <v>0</v>
          </cell>
          <cell r="K19">
            <v>0.44399868083427452</v>
          </cell>
          <cell r="L19">
            <v>0</v>
          </cell>
          <cell r="N19">
            <v>0</v>
          </cell>
          <cell r="AB19">
            <v>6</v>
          </cell>
          <cell r="AC19" t="str">
            <v>Med Mal (Occ)</v>
          </cell>
          <cell r="AD19">
            <v>0</v>
          </cell>
          <cell r="AE19">
            <v>0</v>
          </cell>
          <cell r="AF19">
            <v>0</v>
          </cell>
          <cell r="AG19">
            <v>0</v>
          </cell>
          <cell r="AH19">
            <v>0</v>
          </cell>
          <cell r="AJ19">
            <v>0.44399868083427452</v>
          </cell>
          <cell r="AK19">
            <v>0.44399868083427452</v>
          </cell>
          <cell r="AL19">
            <v>0.44399868083427452</v>
          </cell>
          <cell r="AM19">
            <v>0.41495203816287335</v>
          </cell>
          <cell r="AN19">
            <v>0.41495203816287335</v>
          </cell>
          <cell r="AP19">
            <v>0</v>
          </cell>
          <cell r="AQ19">
            <v>0</v>
          </cell>
          <cell r="AR19">
            <v>0</v>
          </cell>
          <cell r="AS19">
            <v>0</v>
          </cell>
          <cell r="AT19">
            <v>0</v>
          </cell>
        </row>
        <row r="20">
          <cell r="B20">
            <v>7</v>
          </cell>
          <cell r="C20" t="str">
            <v>Med Mal (C/M)</v>
          </cell>
          <cell r="D20">
            <v>0</v>
          </cell>
          <cell r="E20">
            <v>0</v>
          </cell>
          <cell r="F20">
            <v>0</v>
          </cell>
          <cell r="G20">
            <v>0</v>
          </cell>
          <cell r="H20">
            <v>0</v>
          </cell>
          <cell r="I20">
            <v>0.38836511118757022</v>
          </cell>
          <cell r="J20">
            <v>0</v>
          </cell>
          <cell r="K20">
            <v>0.38836511118757022</v>
          </cell>
          <cell r="L20">
            <v>0</v>
          </cell>
          <cell r="N20">
            <v>0</v>
          </cell>
          <cell r="AB20">
            <v>7</v>
          </cell>
          <cell r="AC20" t="str">
            <v>Med Mal (C/M)</v>
          </cell>
          <cell r="AD20">
            <v>0</v>
          </cell>
          <cell r="AE20">
            <v>0</v>
          </cell>
          <cell r="AF20">
            <v>0</v>
          </cell>
          <cell r="AG20">
            <v>0</v>
          </cell>
          <cell r="AH20">
            <v>0</v>
          </cell>
          <cell r="AJ20">
            <v>0.38836511118757022</v>
          </cell>
          <cell r="AK20">
            <v>0.38836511118757022</v>
          </cell>
          <cell r="AL20">
            <v>0.38836511118757022</v>
          </cell>
          <cell r="AM20">
            <v>0.36295804783885066</v>
          </cell>
          <cell r="AN20">
            <v>0.36295804783885066</v>
          </cell>
          <cell r="AP20">
            <v>0</v>
          </cell>
          <cell r="AQ20">
            <v>0</v>
          </cell>
          <cell r="AR20">
            <v>0</v>
          </cell>
          <cell r="AS20">
            <v>0</v>
          </cell>
          <cell r="AT20">
            <v>0</v>
          </cell>
        </row>
        <row r="21">
          <cell r="B21">
            <v>8</v>
          </cell>
          <cell r="C21" t="str">
            <v>Special Liab (Ocean, Air, B&amp;M)</v>
          </cell>
          <cell r="D21">
            <v>0</v>
          </cell>
          <cell r="E21">
            <v>0</v>
          </cell>
          <cell r="F21">
            <v>0</v>
          </cell>
          <cell r="G21">
            <v>0</v>
          </cell>
          <cell r="H21">
            <v>0</v>
          </cell>
          <cell r="I21">
            <v>0.43856196229344663</v>
          </cell>
          <cell r="J21">
            <v>0</v>
          </cell>
          <cell r="K21">
            <v>0.43856196229344663</v>
          </cell>
          <cell r="L21">
            <v>0</v>
          </cell>
          <cell r="N21">
            <v>0</v>
          </cell>
          <cell r="AB21">
            <v>8</v>
          </cell>
          <cell r="AC21" t="str">
            <v>Special Liab (Ocean, Air, B&amp;M)</v>
          </cell>
          <cell r="AD21">
            <v>0</v>
          </cell>
          <cell r="AE21">
            <v>0</v>
          </cell>
          <cell r="AF21">
            <v>0</v>
          </cell>
          <cell r="AG21">
            <v>0</v>
          </cell>
          <cell r="AH21">
            <v>0</v>
          </cell>
          <cell r="AJ21">
            <v>0.43856196229344663</v>
          </cell>
          <cell r="AK21">
            <v>0.43856196229344663</v>
          </cell>
          <cell r="AL21">
            <v>0.43856196229344663</v>
          </cell>
          <cell r="AM21">
            <v>0.40987099279761363</v>
          </cell>
          <cell r="AN21">
            <v>0.40987099279761363</v>
          </cell>
          <cell r="AP21">
            <v>0</v>
          </cell>
          <cell r="AQ21">
            <v>0</v>
          </cell>
          <cell r="AR21">
            <v>0</v>
          </cell>
          <cell r="AS21">
            <v>0</v>
          </cell>
          <cell r="AT21">
            <v>0</v>
          </cell>
        </row>
        <row r="22">
          <cell r="B22">
            <v>9</v>
          </cell>
          <cell r="C22" t="str">
            <v>Other Liab (Occ)</v>
          </cell>
          <cell r="D22">
            <v>0</v>
          </cell>
          <cell r="E22">
            <v>0</v>
          </cell>
          <cell r="F22">
            <v>0</v>
          </cell>
          <cell r="G22">
            <v>0</v>
          </cell>
          <cell r="H22">
            <v>0</v>
          </cell>
          <cell r="I22">
            <v>0.47333780071319131</v>
          </cell>
          <cell r="J22">
            <v>0</v>
          </cell>
          <cell r="K22">
            <v>0.47333780071319131</v>
          </cell>
          <cell r="L22">
            <v>0</v>
          </cell>
          <cell r="N22">
            <v>0</v>
          </cell>
          <cell r="AB22">
            <v>9</v>
          </cell>
          <cell r="AC22" t="str">
            <v>Other Liab (Occ)</v>
          </cell>
          <cell r="AD22">
            <v>0</v>
          </cell>
          <cell r="AE22">
            <v>0</v>
          </cell>
          <cell r="AF22">
            <v>0</v>
          </cell>
          <cell r="AG22">
            <v>0</v>
          </cell>
          <cell r="AH22">
            <v>0</v>
          </cell>
          <cell r="AJ22">
            <v>0.47333780071319131</v>
          </cell>
          <cell r="AK22">
            <v>0.47333780071319131</v>
          </cell>
          <cell r="AL22">
            <v>0.47333780071319131</v>
          </cell>
          <cell r="AM22">
            <v>0.44237177636746849</v>
          </cell>
          <cell r="AN22">
            <v>0.44237177636746849</v>
          </cell>
          <cell r="AP22">
            <v>0</v>
          </cell>
          <cell r="AQ22">
            <v>0</v>
          </cell>
          <cell r="AR22">
            <v>0</v>
          </cell>
          <cell r="AS22">
            <v>0</v>
          </cell>
          <cell r="AT22">
            <v>0</v>
          </cell>
        </row>
        <row r="23">
          <cell r="B23">
            <v>10</v>
          </cell>
          <cell r="C23" t="str">
            <v>Other Liab (C/M)</v>
          </cell>
          <cell r="D23">
            <v>0</v>
          </cell>
          <cell r="E23">
            <v>0</v>
          </cell>
          <cell r="F23">
            <v>0</v>
          </cell>
          <cell r="G23">
            <v>0</v>
          </cell>
          <cell r="H23">
            <v>0</v>
          </cell>
          <cell r="I23">
            <v>0.40242577064379942</v>
          </cell>
          <cell r="J23">
            <v>0</v>
          </cell>
          <cell r="K23">
            <v>0.40242577064379942</v>
          </cell>
          <cell r="L23">
            <v>0</v>
          </cell>
          <cell r="N23">
            <v>0</v>
          </cell>
          <cell r="AB23">
            <v>10</v>
          </cell>
          <cell r="AC23" t="str">
            <v>Other Liab (C/M)</v>
          </cell>
          <cell r="AD23">
            <v>0</v>
          </cell>
          <cell r="AE23">
            <v>0</v>
          </cell>
          <cell r="AF23">
            <v>0</v>
          </cell>
          <cell r="AG23">
            <v>0</v>
          </cell>
          <cell r="AH23">
            <v>0</v>
          </cell>
          <cell r="AJ23">
            <v>0.40242577064379942</v>
          </cell>
          <cell r="AK23">
            <v>0.40242577064379942</v>
          </cell>
          <cell r="AL23">
            <v>0.40242577064379942</v>
          </cell>
          <cell r="AM23">
            <v>0.3760988510689714</v>
          </cell>
          <cell r="AN23">
            <v>0.3760988510689714</v>
          </cell>
          <cell r="AP23">
            <v>0</v>
          </cell>
          <cell r="AQ23">
            <v>0</v>
          </cell>
          <cell r="AR23">
            <v>0</v>
          </cell>
          <cell r="AS23">
            <v>0</v>
          </cell>
          <cell r="AT23">
            <v>0</v>
          </cell>
        </row>
        <row r="24">
          <cell r="B24">
            <v>11</v>
          </cell>
          <cell r="C24" t="str">
            <v>Prod Liab (Occ)</v>
          </cell>
          <cell r="D24">
            <v>0</v>
          </cell>
          <cell r="E24">
            <v>0</v>
          </cell>
          <cell r="F24">
            <v>0</v>
          </cell>
          <cell r="G24">
            <v>0</v>
          </cell>
          <cell r="H24">
            <v>0</v>
          </cell>
          <cell r="I24">
            <v>0.45336574161136883</v>
          </cell>
          <cell r="J24">
            <v>0</v>
          </cell>
          <cell r="K24">
            <v>0.45336574161136883</v>
          </cell>
          <cell r="L24">
            <v>0</v>
          </cell>
          <cell r="N24">
            <v>0</v>
          </cell>
          <cell r="AB24">
            <v>11</v>
          </cell>
          <cell r="AC24" t="str">
            <v>Prod Liab (Occ)</v>
          </cell>
          <cell r="AD24">
            <v>0</v>
          </cell>
          <cell r="AE24">
            <v>0</v>
          </cell>
          <cell r="AF24">
            <v>0</v>
          </cell>
          <cell r="AG24">
            <v>0</v>
          </cell>
          <cell r="AH24">
            <v>0</v>
          </cell>
          <cell r="AJ24">
            <v>0.45336574161136883</v>
          </cell>
          <cell r="AK24">
            <v>0.45336574161136883</v>
          </cell>
          <cell r="AL24">
            <v>0.45336574161136883</v>
          </cell>
          <cell r="AM24">
            <v>0.42370630057137271</v>
          </cell>
          <cell r="AN24">
            <v>0.42370630057137271</v>
          </cell>
          <cell r="AP24">
            <v>0</v>
          </cell>
          <cell r="AQ24">
            <v>0</v>
          </cell>
          <cell r="AR24">
            <v>0</v>
          </cell>
          <cell r="AS24">
            <v>0</v>
          </cell>
          <cell r="AT24">
            <v>0</v>
          </cell>
        </row>
        <row r="25">
          <cell r="B25">
            <v>12</v>
          </cell>
          <cell r="C25" t="str">
            <v>Prod Liab (C/M)</v>
          </cell>
          <cell r="D25">
            <v>0</v>
          </cell>
          <cell r="E25">
            <v>0</v>
          </cell>
          <cell r="F25">
            <v>0</v>
          </cell>
          <cell r="G25">
            <v>0</v>
          </cell>
          <cell r="H25">
            <v>0</v>
          </cell>
          <cell r="I25">
            <v>0.38511713534729186</v>
          </cell>
          <cell r="J25">
            <v>0</v>
          </cell>
          <cell r="K25">
            <v>0.38511713534729186</v>
          </cell>
          <cell r="L25">
            <v>0</v>
          </cell>
          <cell r="N25">
            <v>0</v>
          </cell>
          <cell r="AB25">
            <v>12</v>
          </cell>
          <cell r="AC25" t="str">
            <v>Prod Liab (C/M)</v>
          </cell>
          <cell r="AD25">
            <v>0</v>
          </cell>
          <cell r="AE25">
            <v>0</v>
          </cell>
          <cell r="AF25">
            <v>0</v>
          </cell>
          <cell r="AG25">
            <v>0</v>
          </cell>
          <cell r="AH25">
            <v>0</v>
          </cell>
          <cell r="AJ25">
            <v>0.38511713534729186</v>
          </cell>
          <cell r="AK25">
            <v>0.38511713534729186</v>
          </cell>
          <cell r="AL25">
            <v>0.38511713534729186</v>
          </cell>
          <cell r="AM25">
            <v>0.35992255639933818</v>
          </cell>
          <cell r="AN25">
            <v>0.35992255639933818</v>
          </cell>
          <cell r="AP25">
            <v>0</v>
          </cell>
          <cell r="AQ25">
            <v>0</v>
          </cell>
          <cell r="AR25">
            <v>0</v>
          </cell>
          <cell r="AS25">
            <v>0</v>
          </cell>
          <cell r="AT25">
            <v>0</v>
          </cell>
        </row>
        <row r="26">
          <cell r="B26">
            <v>13</v>
          </cell>
          <cell r="C26" t="str">
            <v>Commercial Property</v>
          </cell>
          <cell r="D26">
            <v>0</v>
          </cell>
          <cell r="E26">
            <v>0</v>
          </cell>
          <cell r="F26">
            <v>0</v>
          </cell>
          <cell r="G26">
            <v>0</v>
          </cell>
          <cell r="H26">
            <v>0</v>
          </cell>
          <cell r="I26">
            <v>0.51165562267568776</v>
          </cell>
          <cell r="J26">
            <v>0</v>
          </cell>
          <cell r="K26">
            <v>0.51165562267568776</v>
          </cell>
          <cell r="L26">
            <v>0</v>
          </cell>
          <cell r="N26">
            <v>0</v>
          </cell>
          <cell r="AB26">
            <v>13</v>
          </cell>
          <cell r="AC26" t="str">
            <v>Commercial Property</v>
          </cell>
          <cell r="AD26">
            <v>0</v>
          </cell>
          <cell r="AE26">
            <v>0</v>
          </cell>
          <cell r="AF26">
            <v>0</v>
          </cell>
          <cell r="AG26">
            <v>0</v>
          </cell>
          <cell r="AH26">
            <v>0</v>
          </cell>
          <cell r="AJ26">
            <v>0.51165562267568776</v>
          </cell>
          <cell r="AK26">
            <v>0.51165562267568776</v>
          </cell>
          <cell r="AL26">
            <v>0.51165562267568776</v>
          </cell>
          <cell r="AM26">
            <v>0.47818282493054926</v>
          </cell>
          <cell r="AN26">
            <v>0.47818282493054926</v>
          </cell>
          <cell r="AP26">
            <v>0</v>
          </cell>
          <cell r="AQ26">
            <v>0</v>
          </cell>
          <cell r="AR26">
            <v>0</v>
          </cell>
          <cell r="AS26">
            <v>0</v>
          </cell>
          <cell r="AT26">
            <v>0</v>
          </cell>
        </row>
        <row r="27">
          <cell r="B27">
            <v>14</v>
          </cell>
          <cell r="C27" t="str">
            <v>Motor Phys Damage</v>
          </cell>
          <cell r="D27">
            <v>0</v>
          </cell>
          <cell r="E27">
            <v>0</v>
          </cell>
          <cell r="F27">
            <v>0</v>
          </cell>
          <cell r="G27">
            <v>0</v>
          </cell>
          <cell r="H27">
            <v>0</v>
          </cell>
          <cell r="I27">
            <v>0.34979073643669678</v>
          </cell>
          <cell r="J27">
            <v>0</v>
          </cell>
          <cell r="K27">
            <v>0.34979073643669678</v>
          </cell>
          <cell r="L27">
            <v>0</v>
          </cell>
          <cell r="N27">
            <v>0</v>
          </cell>
          <cell r="AB27">
            <v>14</v>
          </cell>
          <cell r="AC27" t="str">
            <v>Motor Phys Damage</v>
          </cell>
          <cell r="AD27">
            <v>0</v>
          </cell>
          <cell r="AE27">
            <v>0</v>
          </cell>
          <cell r="AF27">
            <v>0</v>
          </cell>
          <cell r="AG27">
            <v>0</v>
          </cell>
          <cell r="AH27">
            <v>0</v>
          </cell>
          <cell r="AJ27">
            <v>0.34979073643669678</v>
          </cell>
          <cell r="AK27">
            <v>0.34644345666218301</v>
          </cell>
          <cell r="AL27">
            <v>0.34644345666218301</v>
          </cell>
          <cell r="AM27">
            <v>0.32468613812784297</v>
          </cell>
          <cell r="AN27">
            <v>0.32468613812784297</v>
          </cell>
          <cell r="AP27">
            <v>0</v>
          </cell>
          <cell r="AQ27">
            <v>0</v>
          </cell>
          <cell r="AR27">
            <v>0</v>
          </cell>
          <cell r="AS27">
            <v>0</v>
          </cell>
          <cell r="AT27">
            <v>0</v>
          </cell>
        </row>
        <row r="28">
          <cell r="B28">
            <v>15</v>
          </cell>
          <cell r="C28" t="str">
            <v>Fid &amp; Sur /Fin. Guar</v>
          </cell>
          <cell r="D28">
            <v>0</v>
          </cell>
          <cell r="E28">
            <v>0</v>
          </cell>
          <cell r="F28">
            <v>0</v>
          </cell>
          <cell r="G28">
            <v>0</v>
          </cell>
          <cell r="H28">
            <v>0</v>
          </cell>
          <cell r="I28">
            <v>0.35815893587298142</v>
          </cell>
          <cell r="J28">
            <v>0</v>
          </cell>
          <cell r="K28">
            <v>0.35815893587298142</v>
          </cell>
          <cell r="L28">
            <v>0</v>
          </cell>
          <cell r="N28">
            <v>0</v>
          </cell>
          <cell r="AB28">
            <v>15</v>
          </cell>
          <cell r="AC28" t="str">
            <v>Fid &amp; Sur /Fin. Guar</v>
          </cell>
          <cell r="AD28">
            <v>0</v>
          </cell>
          <cell r="AE28">
            <v>0</v>
          </cell>
          <cell r="AF28">
            <v>0</v>
          </cell>
          <cell r="AG28">
            <v>0</v>
          </cell>
          <cell r="AH28">
            <v>0</v>
          </cell>
          <cell r="AJ28">
            <v>0.35815893587298142</v>
          </cell>
          <cell r="AK28">
            <v>0.35815893587298142</v>
          </cell>
          <cell r="AL28">
            <v>0.35815893587298142</v>
          </cell>
          <cell r="AM28">
            <v>0.3347279774513845</v>
          </cell>
          <cell r="AN28">
            <v>0.3347279774513845</v>
          </cell>
          <cell r="AP28">
            <v>0</v>
          </cell>
          <cell r="AQ28">
            <v>0</v>
          </cell>
          <cell r="AR28">
            <v>0</v>
          </cell>
          <cell r="AS28">
            <v>0</v>
          </cell>
          <cell r="AT28">
            <v>0</v>
          </cell>
        </row>
        <row r="29">
          <cell r="B29">
            <v>16</v>
          </cell>
          <cell r="C29" t="str">
            <v>X/S Property</v>
          </cell>
          <cell r="D29">
            <v>0</v>
          </cell>
          <cell r="E29">
            <v>0</v>
          </cell>
          <cell r="F29">
            <v>0</v>
          </cell>
          <cell r="G29">
            <v>0</v>
          </cell>
          <cell r="H29">
            <v>0</v>
          </cell>
          <cell r="I29">
            <v>0.5662691347861768</v>
          </cell>
          <cell r="J29">
            <v>0</v>
          </cell>
          <cell r="K29">
            <v>0.5662691347861768</v>
          </cell>
          <cell r="L29">
            <v>0</v>
          </cell>
          <cell r="N29">
            <v>0</v>
          </cell>
          <cell r="AB29">
            <v>16</v>
          </cell>
          <cell r="AC29" t="str">
            <v>X/S Property</v>
          </cell>
          <cell r="AD29">
            <v>0</v>
          </cell>
          <cell r="AE29">
            <v>0</v>
          </cell>
          <cell r="AF29">
            <v>0</v>
          </cell>
          <cell r="AG29">
            <v>0</v>
          </cell>
          <cell r="AH29">
            <v>0</v>
          </cell>
          <cell r="AJ29">
            <v>0.5662691347861768</v>
          </cell>
          <cell r="AK29">
            <v>0.52663029535114447</v>
          </cell>
          <cell r="AL29">
            <v>0.52663029535114447</v>
          </cell>
          <cell r="AM29">
            <v>0.54928106074259153</v>
          </cell>
          <cell r="AN29">
            <v>0.54928106074259153</v>
          </cell>
          <cell r="AP29">
            <v>0</v>
          </cell>
          <cell r="AQ29">
            <v>0</v>
          </cell>
          <cell r="AR29">
            <v>0</v>
          </cell>
          <cell r="AS29">
            <v>0</v>
          </cell>
          <cell r="AT29">
            <v>0</v>
          </cell>
        </row>
        <row r="30">
          <cell r="B30">
            <v>17</v>
          </cell>
          <cell r="C30" t="str">
            <v>X/S Casualty</v>
          </cell>
          <cell r="D30">
            <v>0</v>
          </cell>
          <cell r="E30">
            <v>0</v>
          </cell>
          <cell r="F30">
            <v>0</v>
          </cell>
          <cell r="G30">
            <v>0</v>
          </cell>
          <cell r="H30">
            <v>0</v>
          </cell>
          <cell r="I30">
            <v>0.49243635144290215</v>
          </cell>
          <cell r="J30">
            <v>0</v>
          </cell>
          <cell r="K30">
            <v>0.49243635144290215</v>
          </cell>
          <cell r="L30">
            <v>0</v>
          </cell>
          <cell r="N30">
            <v>0</v>
          </cell>
          <cell r="AB30">
            <v>17</v>
          </cell>
          <cell r="AC30" t="str">
            <v>X/S Casualty</v>
          </cell>
          <cell r="AD30">
            <v>0</v>
          </cell>
          <cell r="AE30">
            <v>0</v>
          </cell>
          <cell r="AF30">
            <v>0</v>
          </cell>
          <cell r="AG30">
            <v>0</v>
          </cell>
          <cell r="AH30">
            <v>0</v>
          </cell>
          <cell r="AJ30">
            <v>0.49243635144290215</v>
          </cell>
          <cell r="AK30">
            <v>0.49243635144290215</v>
          </cell>
          <cell r="AL30">
            <v>0.5165753882783386</v>
          </cell>
          <cell r="AM30">
            <v>0.5165753882783386</v>
          </cell>
          <cell r="AN30">
            <v>0.48278073670872762</v>
          </cell>
          <cell r="AP30">
            <v>0</v>
          </cell>
          <cell r="AQ30">
            <v>0</v>
          </cell>
          <cell r="AR30">
            <v>0</v>
          </cell>
          <cell r="AS30">
            <v>0</v>
          </cell>
          <cell r="AT30">
            <v>0</v>
          </cell>
        </row>
        <row r="31">
          <cell r="B31">
            <v>18</v>
          </cell>
          <cell r="C31" t="str">
            <v>Other P/C</v>
          </cell>
          <cell r="D31">
            <v>0</v>
          </cell>
          <cell r="E31">
            <v>0</v>
          </cell>
          <cell r="F31">
            <v>0</v>
          </cell>
          <cell r="G31">
            <v>0</v>
          </cell>
          <cell r="H31">
            <v>0</v>
          </cell>
          <cell r="I31">
            <v>0.42979072304757771</v>
          </cell>
          <cell r="J31">
            <v>0</v>
          </cell>
          <cell r="K31">
            <v>0.42979072304757771</v>
          </cell>
          <cell r="L31">
            <v>0</v>
          </cell>
          <cell r="N31">
            <v>0</v>
          </cell>
          <cell r="AB31">
            <v>18</v>
          </cell>
          <cell r="AC31" t="str">
            <v>Other P/C</v>
          </cell>
          <cell r="AD31">
            <v>0</v>
          </cell>
          <cell r="AE31">
            <v>0</v>
          </cell>
          <cell r="AF31">
            <v>0</v>
          </cell>
          <cell r="AG31">
            <v>0</v>
          </cell>
          <cell r="AH31">
            <v>0</v>
          </cell>
          <cell r="AJ31">
            <v>0.42979072304757771</v>
          </cell>
          <cell r="AK31">
            <v>0.42979072304757771</v>
          </cell>
          <cell r="AL31">
            <v>0.42979072304757771</v>
          </cell>
          <cell r="AM31">
            <v>0.40167357294166139</v>
          </cell>
          <cell r="AN31">
            <v>0.40167357294166139</v>
          </cell>
          <cell r="AP31">
            <v>0</v>
          </cell>
          <cell r="AQ31">
            <v>0</v>
          </cell>
          <cell r="AR31">
            <v>0</v>
          </cell>
          <cell r="AS31">
            <v>0</v>
          </cell>
          <cell r="AT31">
            <v>0</v>
          </cell>
        </row>
        <row r="32">
          <cell r="B32">
            <v>19</v>
          </cell>
          <cell r="C32" t="str">
            <v>Other P/C</v>
          </cell>
          <cell r="D32">
            <v>0</v>
          </cell>
          <cell r="E32">
            <v>0</v>
          </cell>
          <cell r="F32">
            <v>0</v>
          </cell>
          <cell r="G32">
            <v>0</v>
          </cell>
          <cell r="H32">
            <v>0</v>
          </cell>
          <cell r="I32">
            <v>0.42979072304757771</v>
          </cell>
          <cell r="J32">
            <v>0</v>
          </cell>
          <cell r="K32">
            <v>0.42979072304757771</v>
          </cell>
          <cell r="L32">
            <v>0</v>
          </cell>
          <cell r="N32">
            <v>0</v>
          </cell>
          <cell r="AB32">
            <v>19</v>
          </cell>
          <cell r="AC32" t="str">
            <v>Other P/C</v>
          </cell>
          <cell r="AD32">
            <v>0</v>
          </cell>
          <cell r="AE32">
            <v>0</v>
          </cell>
          <cell r="AF32">
            <v>0</v>
          </cell>
          <cell r="AG32">
            <v>0</v>
          </cell>
          <cell r="AH32">
            <v>0</v>
          </cell>
          <cell r="AJ32">
            <v>0.42979072304757771</v>
          </cell>
          <cell r="AK32">
            <v>0.42979072304757771</v>
          </cell>
          <cell r="AL32">
            <v>0.42979072304757771</v>
          </cell>
          <cell r="AM32">
            <v>0.40167357294166139</v>
          </cell>
          <cell r="AN32">
            <v>0.40167357294166139</v>
          </cell>
          <cell r="AP32">
            <v>0</v>
          </cell>
          <cell r="AQ32">
            <v>0</v>
          </cell>
          <cell r="AR32">
            <v>0</v>
          </cell>
          <cell r="AS32">
            <v>0</v>
          </cell>
          <cell r="AT32">
            <v>0</v>
          </cell>
        </row>
        <row r="33">
          <cell r="B33">
            <v>20</v>
          </cell>
          <cell r="C33" t="str">
            <v>Sub-Total</v>
          </cell>
          <cell r="D33">
            <v>0</v>
          </cell>
          <cell r="E33">
            <v>0</v>
          </cell>
          <cell r="F33">
            <v>0</v>
          </cell>
          <cell r="G33">
            <v>0</v>
          </cell>
          <cell r="H33">
            <v>0</v>
          </cell>
          <cell r="I33">
            <v>0</v>
          </cell>
          <cell r="K33">
            <v>0</v>
          </cell>
          <cell r="L33">
            <v>0</v>
          </cell>
          <cell r="AB33">
            <v>20</v>
          </cell>
          <cell r="AC33" t="str">
            <v>Sub-Total</v>
          </cell>
          <cell r="AD33">
            <v>0</v>
          </cell>
          <cell r="AE33">
            <v>0</v>
          </cell>
          <cell r="AF33">
            <v>0</v>
          </cell>
          <cell r="AG33">
            <v>0</v>
          </cell>
          <cell r="AH33">
            <v>0</v>
          </cell>
          <cell r="AJ33">
            <v>0</v>
          </cell>
          <cell r="AK33">
            <v>0</v>
          </cell>
          <cell r="AL33">
            <v>0</v>
          </cell>
          <cell r="AM33">
            <v>0</v>
          </cell>
          <cell r="AN33">
            <v>0</v>
          </cell>
          <cell r="AP33">
            <v>0</v>
          </cell>
          <cell r="AQ33">
            <v>0</v>
          </cell>
          <cell r="AR33">
            <v>0</v>
          </cell>
          <cell r="AS33">
            <v>0</v>
          </cell>
          <cell r="AT33">
            <v>0</v>
          </cell>
        </row>
        <row r="35">
          <cell r="D35" t="str">
            <v>(1)</v>
          </cell>
          <cell r="E35" t="str">
            <v>(2)</v>
          </cell>
          <cell r="F35" t="str">
            <v>(3)</v>
          </cell>
          <cell r="G35" t="str">
            <v>(4)</v>
          </cell>
          <cell r="H35" t="str">
            <v>(5)</v>
          </cell>
          <cell r="I35" t="str">
            <v>(6)</v>
          </cell>
          <cell r="J35" t="str">
            <v>(7)</v>
          </cell>
          <cell r="K35" t="str">
            <v>(8)</v>
          </cell>
          <cell r="L35" t="str">
            <v>(9)</v>
          </cell>
          <cell r="M35" t="str">
            <v>(10)</v>
          </cell>
        </row>
        <row r="37">
          <cell r="E37" t="str">
            <v>&lt;----------------- Net Premiums Written -----------------&gt;</v>
          </cell>
          <cell r="J37" t="str">
            <v>Adjust-</v>
          </cell>
          <cell r="K37" t="str">
            <v>Total</v>
          </cell>
          <cell r="L37" t="str">
            <v>Adjusted</v>
          </cell>
          <cell r="AD37" t="str">
            <v>Net Premiums Written</v>
          </cell>
          <cell r="AJ37" t="str">
            <v>Selected Capital Factor</v>
          </cell>
          <cell r="AP37" t="str">
            <v>Adjusted Required Capital</v>
          </cell>
        </row>
        <row r="38">
          <cell r="C38" t="str">
            <v>Health Business</v>
          </cell>
          <cell r="D38" t="str">
            <v>%</v>
          </cell>
          <cell r="E38" t="str">
            <v>Baseline</v>
          </cell>
          <cell r="F38" t="str">
            <v>Allocated Adjustment</v>
          </cell>
          <cell r="G38" t="str">
            <v>Manual Adjustment</v>
          </cell>
          <cell r="H38" t="str">
            <v>Total</v>
          </cell>
          <cell r="I38" t="str">
            <v>Capital Factor</v>
          </cell>
          <cell r="J38" t="str">
            <v>ment to Factor</v>
          </cell>
          <cell r="K38" t="str">
            <v>Capital Factor</v>
          </cell>
          <cell r="L38" t="str">
            <v>Required Capital</v>
          </cell>
          <cell r="M38" t="str">
            <v>Explanation of Adjustment</v>
          </cell>
          <cell r="AC38" t="str">
            <v>Health Business</v>
          </cell>
          <cell r="AD38">
            <v>39813</v>
          </cell>
          <cell r="AE38">
            <v>40178</v>
          </cell>
          <cell r="AF38">
            <v>40543</v>
          </cell>
          <cell r="AG38">
            <v>40908</v>
          </cell>
          <cell r="AH38">
            <v>41274</v>
          </cell>
          <cell r="AJ38">
            <v>39813</v>
          </cell>
          <cell r="AK38">
            <v>40178</v>
          </cell>
          <cell r="AL38">
            <v>40543</v>
          </cell>
          <cell r="AM38">
            <v>40908</v>
          </cell>
          <cell r="AN38">
            <v>41274</v>
          </cell>
          <cell r="AP38">
            <v>39813</v>
          </cell>
          <cell r="AQ38">
            <v>40178</v>
          </cell>
          <cell r="AR38">
            <v>40543</v>
          </cell>
          <cell r="AS38">
            <v>40908</v>
          </cell>
          <cell r="AT38">
            <v>41274</v>
          </cell>
        </row>
        <row r="39">
          <cell r="B39">
            <v>21</v>
          </cell>
          <cell r="C39" t="str">
            <v>Medical</v>
          </cell>
          <cell r="D39">
            <v>0</v>
          </cell>
          <cell r="E39">
            <v>0</v>
          </cell>
          <cell r="F39">
            <v>0</v>
          </cell>
          <cell r="G39">
            <v>0</v>
          </cell>
          <cell r="H39">
            <v>0</v>
          </cell>
          <cell r="I39">
            <v>0.25</v>
          </cell>
          <cell r="J39">
            <v>0</v>
          </cell>
          <cell r="K39">
            <v>0.25</v>
          </cell>
          <cell r="L39">
            <v>0</v>
          </cell>
          <cell r="N39">
            <v>0</v>
          </cell>
          <cell r="AB39">
            <v>21</v>
          </cell>
          <cell r="AC39" t="str">
            <v>Medical</v>
          </cell>
          <cell r="AD39">
            <v>0</v>
          </cell>
          <cell r="AE39">
            <v>0</v>
          </cell>
          <cell r="AF39">
            <v>0</v>
          </cell>
          <cell r="AG39">
            <v>0</v>
          </cell>
          <cell r="AH39">
            <v>0</v>
          </cell>
          <cell r="AJ39">
            <v>0.25</v>
          </cell>
          <cell r="AK39">
            <v>0.25</v>
          </cell>
          <cell r="AL39">
            <v>0.25</v>
          </cell>
          <cell r="AM39">
            <v>0.25</v>
          </cell>
          <cell r="AN39">
            <v>0.25</v>
          </cell>
          <cell r="AP39">
            <v>0</v>
          </cell>
          <cell r="AQ39">
            <v>0</v>
          </cell>
          <cell r="AR39">
            <v>0</v>
          </cell>
          <cell r="AS39">
            <v>0</v>
          </cell>
          <cell r="AT39">
            <v>0</v>
          </cell>
        </row>
        <row r="40">
          <cell r="B40">
            <v>22</v>
          </cell>
          <cell r="C40" t="str">
            <v>Disability and Long Term Care</v>
          </cell>
          <cell r="D40">
            <v>0</v>
          </cell>
          <cell r="E40">
            <v>0</v>
          </cell>
          <cell r="F40">
            <v>0</v>
          </cell>
          <cell r="G40">
            <v>0</v>
          </cell>
          <cell r="H40">
            <v>0</v>
          </cell>
          <cell r="I40">
            <v>0.45</v>
          </cell>
          <cell r="J40">
            <v>0</v>
          </cell>
          <cell r="K40">
            <v>0.45</v>
          </cell>
          <cell r="L40">
            <v>0</v>
          </cell>
          <cell r="N40">
            <v>0</v>
          </cell>
          <cell r="AB40">
            <v>22</v>
          </cell>
          <cell r="AC40" t="str">
            <v>Disability and Long Term Care</v>
          </cell>
          <cell r="AD40">
            <v>0</v>
          </cell>
          <cell r="AE40">
            <v>0</v>
          </cell>
          <cell r="AF40">
            <v>0</v>
          </cell>
          <cell r="AG40">
            <v>0</v>
          </cell>
          <cell r="AH40">
            <v>0</v>
          </cell>
          <cell r="AJ40">
            <v>0.45</v>
          </cell>
          <cell r="AK40">
            <v>0.45</v>
          </cell>
          <cell r="AL40">
            <v>0.45</v>
          </cell>
          <cell r="AM40">
            <v>0.45</v>
          </cell>
          <cell r="AN40">
            <v>0.45</v>
          </cell>
          <cell r="AP40">
            <v>0</v>
          </cell>
          <cell r="AQ40">
            <v>0</v>
          </cell>
          <cell r="AR40">
            <v>0</v>
          </cell>
          <cell r="AS40">
            <v>0</v>
          </cell>
          <cell r="AT40">
            <v>0</v>
          </cell>
        </row>
        <row r="41">
          <cell r="B41">
            <v>23</v>
          </cell>
          <cell r="C41" t="str">
            <v>Critical Illness - Guaranteed</v>
          </cell>
          <cell r="D41">
            <v>0</v>
          </cell>
          <cell r="E41">
            <v>0</v>
          </cell>
          <cell r="F41">
            <v>0</v>
          </cell>
          <cell r="G41">
            <v>0</v>
          </cell>
          <cell r="H41">
            <v>0</v>
          </cell>
          <cell r="I41">
            <v>0.12</v>
          </cell>
          <cell r="J41">
            <v>0</v>
          </cell>
          <cell r="K41">
            <v>0.12</v>
          </cell>
          <cell r="L41">
            <v>0</v>
          </cell>
          <cell r="N41">
            <v>0</v>
          </cell>
          <cell r="AB41">
            <v>23</v>
          </cell>
          <cell r="AC41" t="str">
            <v>Critical Illness - Guaranteed</v>
          </cell>
          <cell r="AD41">
            <v>0</v>
          </cell>
          <cell r="AE41">
            <v>0</v>
          </cell>
          <cell r="AF41">
            <v>0</v>
          </cell>
          <cell r="AG41">
            <v>0</v>
          </cell>
          <cell r="AH41">
            <v>0</v>
          </cell>
          <cell r="AJ41">
            <v>0.12</v>
          </cell>
          <cell r="AK41">
            <v>0.12</v>
          </cell>
          <cell r="AL41">
            <v>0.12</v>
          </cell>
          <cell r="AM41">
            <v>0.12</v>
          </cell>
          <cell r="AN41">
            <v>0.12</v>
          </cell>
          <cell r="AP41">
            <v>0</v>
          </cell>
          <cell r="AQ41">
            <v>0</v>
          </cell>
          <cell r="AR41">
            <v>0</v>
          </cell>
          <cell r="AS41">
            <v>0</v>
          </cell>
          <cell r="AT41">
            <v>0</v>
          </cell>
        </row>
        <row r="42">
          <cell r="B42">
            <v>24</v>
          </cell>
          <cell r="C42" t="str">
            <v>Critical Illness - NonGuarant'd</v>
          </cell>
          <cell r="D42">
            <v>0</v>
          </cell>
          <cell r="E42">
            <v>0</v>
          </cell>
          <cell r="F42">
            <v>0</v>
          </cell>
          <cell r="G42">
            <v>0</v>
          </cell>
          <cell r="H42">
            <v>0</v>
          </cell>
          <cell r="I42">
            <v>0.12</v>
          </cell>
          <cell r="J42">
            <v>0</v>
          </cell>
          <cell r="K42">
            <v>0.12</v>
          </cell>
          <cell r="L42">
            <v>0</v>
          </cell>
          <cell r="N42">
            <v>0</v>
          </cell>
          <cell r="AB42">
            <v>24</v>
          </cell>
          <cell r="AC42" t="str">
            <v>Critical Illness - NonGuarant'd</v>
          </cell>
          <cell r="AD42">
            <v>0</v>
          </cell>
          <cell r="AE42">
            <v>0</v>
          </cell>
          <cell r="AF42">
            <v>0</v>
          </cell>
          <cell r="AG42">
            <v>0</v>
          </cell>
          <cell r="AH42">
            <v>0</v>
          </cell>
          <cell r="AJ42">
            <v>0.12</v>
          </cell>
          <cell r="AK42">
            <v>0.12</v>
          </cell>
          <cell r="AL42">
            <v>0.12</v>
          </cell>
          <cell r="AM42">
            <v>0.12</v>
          </cell>
          <cell r="AN42">
            <v>0.12</v>
          </cell>
          <cell r="AP42">
            <v>0</v>
          </cell>
          <cell r="AQ42">
            <v>0</v>
          </cell>
          <cell r="AR42">
            <v>0</v>
          </cell>
          <cell r="AS42">
            <v>0</v>
          </cell>
          <cell r="AT42">
            <v>0</v>
          </cell>
        </row>
        <row r="43">
          <cell r="B43">
            <v>25</v>
          </cell>
          <cell r="C43" t="str">
            <v>Health Reinsurance</v>
          </cell>
          <cell r="D43">
            <v>0</v>
          </cell>
          <cell r="E43">
            <v>0</v>
          </cell>
          <cell r="F43">
            <v>0</v>
          </cell>
          <cell r="G43">
            <v>0</v>
          </cell>
          <cell r="H43">
            <v>0</v>
          </cell>
          <cell r="I43">
            <v>0.49243635144290215</v>
          </cell>
          <cell r="J43">
            <v>0</v>
          </cell>
          <cell r="K43">
            <v>0.49243635144290215</v>
          </cell>
          <cell r="L43">
            <v>0</v>
          </cell>
          <cell r="N43">
            <v>0</v>
          </cell>
          <cell r="AB43">
            <v>25</v>
          </cell>
          <cell r="AC43" t="str">
            <v>Health Reinsurance</v>
          </cell>
          <cell r="AD43">
            <v>0</v>
          </cell>
          <cell r="AE43">
            <v>0</v>
          </cell>
          <cell r="AF43">
            <v>0</v>
          </cell>
          <cell r="AG43">
            <v>0</v>
          </cell>
          <cell r="AH43">
            <v>0</v>
          </cell>
          <cell r="AJ43">
            <v>0.49243635144290215</v>
          </cell>
          <cell r="AK43">
            <v>0.49243635144290215</v>
          </cell>
          <cell r="AL43">
            <v>0.5165753882783386</v>
          </cell>
          <cell r="AM43">
            <v>0.5165753882783386</v>
          </cell>
          <cell r="AN43">
            <v>0.48278073670872762</v>
          </cell>
          <cell r="AP43">
            <v>0</v>
          </cell>
          <cell r="AQ43">
            <v>0</v>
          </cell>
          <cell r="AR43">
            <v>0</v>
          </cell>
          <cell r="AS43">
            <v>0</v>
          </cell>
          <cell r="AT43">
            <v>0</v>
          </cell>
        </row>
        <row r="44">
          <cell r="B44">
            <v>26</v>
          </cell>
          <cell r="C44" t="str">
            <v>Other Health</v>
          </cell>
          <cell r="D44">
            <v>0</v>
          </cell>
          <cell r="E44">
            <v>0</v>
          </cell>
          <cell r="F44">
            <v>0</v>
          </cell>
          <cell r="G44">
            <v>0</v>
          </cell>
          <cell r="H44">
            <v>0</v>
          </cell>
          <cell r="I44">
            <v>0.40830118689519879</v>
          </cell>
          <cell r="J44">
            <v>0</v>
          </cell>
          <cell r="K44">
            <v>0.40830118689519879</v>
          </cell>
          <cell r="L44">
            <v>0</v>
          </cell>
          <cell r="N44">
            <v>0</v>
          </cell>
          <cell r="AB44">
            <v>26</v>
          </cell>
          <cell r="AC44" t="str">
            <v>Other Health</v>
          </cell>
          <cell r="AD44">
            <v>0</v>
          </cell>
          <cell r="AE44">
            <v>0</v>
          </cell>
          <cell r="AF44">
            <v>0</v>
          </cell>
          <cell r="AG44">
            <v>0</v>
          </cell>
          <cell r="AH44">
            <v>0</v>
          </cell>
          <cell r="AJ44">
            <v>0.40830118689519879</v>
          </cell>
          <cell r="AK44">
            <v>0.40830118689519879</v>
          </cell>
          <cell r="AL44">
            <v>0.40830118689519879</v>
          </cell>
          <cell r="AM44">
            <v>0.38158989429457829</v>
          </cell>
          <cell r="AN44">
            <v>0.38158989429457829</v>
          </cell>
          <cell r="AP44">
            <v>0</v>
          </cell>
          <cell r="AQ44">
            <v>0</v>
          </cell>
          <cell r="AR44">
            <v>0</v>
          </cell>
          <cell r="AS44">
            <v>0</v>
          </cell>
          <cell r="AT44">
            <v>0</v>
          </cell>
        </row>
        <row r="45">
          <cell r="B45">
            <v>27</v>
          </cell>
          <cell r="C45" t="str">
            <v>Other Health</v>
          </cell>
          <cell r="D45">
            <v>0</v>
          </cell>
          <cell r="E45">
            <v>0</v>
          </cell>
          <cell r="F45">
            <v>0</v>
          </cell>
          <cell r="G45">
            <v>0</v>
          </cell>
          <cell r="H45">
            <v>0</v>
          </cell>
          <cell r="I45">
            <v>0.40830118689519879</v>
          </cell>
          <cell r="J45">
            <v>0</v>
          </cell>
          <cell r="K45">
            <v>0.40830118689519879</v>
          </cell>
          <cell r="L45">
            <v>0</v>
          </cell>
          <cell r="N45">
            <v>0</v>
          </cell>
          <cell r="AB45">
            <v>27</v>
          </cell>
          <cell r="AC45" t="str">
            <v>Other Health</v>
          </cell>
          <cell r="AD45">
            <v>0</v>
          </cell>
          <cell r="AE45">
            <v>0</v>
          </cell>
          <cell r="AF45">
            <v>0</v>
          </cell>
          <cell r="AG45">
            <v>0</v>
          </cell>
          <cell r="AH45">
            <v>0</v>
          </cell>
          <cell r="AJ45">
            <v>0.40830118689519879</v>
          </cell>
          <cell r="AK45">
            <v>0.40830118689519879</v>
          </cell>
          <cell r="AL45">
            <v>0.40830118689519879</v>
          </cell>
          <cell r="AM45">
            <v>0.38158989429457829</v>
          </cell>
          <cell r="AN45">
            <v>0.38158989429457829</v>
          </cell>
          <cell r="AP45">
            <v>0</v>
          </cell>
          <cell r="AQ45">
            <v>0</v>
          </cell>
          <cell r="AR45">
            <v>0</v>
          </cell>
          <cell r="AS45">
            <v>0</v>
          </cell>
          <cell r="AT45">
            <v>0</v>
          </cell>
        </row>
        <row r="46">
          <cell r="B46">
            <v>28</v>
          </cell>
          <cell r="C46" t="str">
            <v>Sub-Total</v>
          </cell>
          <cell r="D46">
            <v>0</v>
          </cell>
          <cell r="E46">
            <v>0</v>
          </cell>
          <cell r="F46">
            <v>0</v>
          </cell>
          <cell r="G46">
            <v>0</v>
          </cell>
          <cell r="H46">
            <v>0</v>
          </cell>
          <cell r="I46">
            <v>0</v>
          </cell>
          <cell r="K46">
            <v>0</v>
          </cell>
          <cell r="L46">
            <v>0</v>
          </cell>
          <cell r="AB46">
            <v>28</v>
          </cell>
          <cell r="AC46" t="str">
            <v>Sub-Total</v>
          </cell>
          <cell r="AD46">
            <v>0</v>
          </cell>
          <cell r="AE46">
            <v>0</v>
          </cell>
          <cell r="AF46">
            <v>0</v>
          </cell>
          <cell r="AG46">
            <v>0</v>
          </cell>
          <cell r="AH46">
            <v>0</v>
          </cell>
          <cell r="AJ46">
            <v>0</v>
          </cell>
          <cell r="AK46">
            <v>0</v>
          </cell>
          <cell r="AL46">
            <v>0</v>
          </cell>
          <cell r="AM46">
            <v>0</v>
          </cell>
          <cell r="AN46">
            <v>0</v>
          </cell>
          <cell r="AP46">
            <v>0</v>
          </cell>
          <cell r="AQ46">
            <v>0</v>
          </cell>
          <cell r="AR46">
            <v>0</v>
          </cell>
          <cell r="AS46">
            <v>0</v>
          </cell>
          <cell r="AT46">
            <v>0</v>
          </cell>
        </row>
        <row r="48">
          <cell r="D48" t="str">
            <v>(1)</v>
          </cell>
          <cell r="E48" t="str">
            <v>(2)</v>
          </cell>
          <cell r="F48" t="str">
            <v>(3)</v>
          </cell>
          <cell r="G48" t="str">
            <v>(4)</v>
          </cell>
          <cell r="H48" t="str">
            <v>(5)</v>
          </cell>
          <cell r="I48" t="str">
            <v>(6)</v>
          </cell>
          <cell r="J48" t="str">
            <v>(7)</v>
          </cell>
          <cell r="K48" t="str">
            <v>(8)</v>
          </cell>
          <cell r="L48" t="str">
            <v>(9)</v>
          </cell>
          <cell r="M48" t="str">
            <v>(10)</v>
          </cell>
        </row>
        <row r="50">
          <cell r="E50" t="str">
            <v>&lt;----------------- Net Premiums Written -----------------&gt;</v>
          </cell>
          <cell r="J50" t="str">
            <v>Adjust-</v>
          </cell>
          <cell r="K50" t="str">
            <v>Total</v>
          </cell>
          <cell r="L50" t="str">
            <v>Adjusted</v>
          </cell>
          <cell r="AD50" t="str">
            <v>Net Premiums Written</v>
          </cell>
          <cell r="AJ50" t="str">
            <v>Selected Capital Factor</v>
          </cell>
          <cell r="AP50" t="str">
            <v>Adjusted Required Capital</v>
          </cell>
        </row>
        <row r="51">
          <cell r="C51" t="str">
            <v>Life Business (New business only)</v>
          </cell>
          <cell r="D51" t="str">
            <v>%</v>
          </cell>
          <cell r="E51" t="str">
            <v>Baseline</v>
          </cell>
          <cell r="F51" t="str">
            <v>Allocated Adjustment</v>
          </cell>
          <cell r="G51" t="str">
            <v>Manual Adjustment</v>
          </cell>
          <cell r="H51" t="str">
            <v>Total</v>
          </cell>
          <cell r="I51" t="str">
            <v>Capital Factor</v>
          </cell>
          <cell r="J51" t="str">
            <v>ment to Factor</v>
          </cell>
          <cell r="K51" t="str">
            <v>Capital Factor</v>
          </cell>
          <cell r="L51" t="str">
            <v>Required Capital</v>
          </cell>
          <cell r="M51" t="str">
            <v>Explanation of Adjustment</v>
          </cell>
          <cell r="AC51" t="str">
            <v>Life Business (New business only)</v>
          </cell>
          <cell r="AD51">
            <v>39813</v>
          </cell>
          <cell r="AE51">
            <v>40178</v>
          </cell>
          <cell r="AF51">
            <v>40543</v>
          </cell>
          <cell r="AG51">
            <v>40908</v>
          </cell>
          <cell r="AH51">
            <v>41274</v>
          </cell>
          <cell r="AJ51">
            <v>39813</v>
          </cell>
          <cell r="AK51">
            <v>40178</v>
          </cell>
          <cell r="AL51">
            <v>40543</v>
          </cell>
          <cell r="AM51">
            <v>40908</v>
          </cell>
          <cell r="AN51">
            <v>41274</v>
          </cell>
          <cell r="AP51">
            <v>39813</v>
          </cell>
          <cell r="AQ51">
            <v>40178</v>
          </cell>
          <cell r="AR51">
            <v>40543</v>
          </cell>
          <cell r="AS51">
            <v>40908</v>
          </cell>
          <cell r="AT51">
            <v>41274</v>
          </cell>
        </row>
        <row r="52">
          <cell r="B52">
            <v>29</v>
          </cell>
          <cell r="C52" t="str">
            <v xml:space="preserve">Life - Investment Products (Unit Linked &amp; Partic) </v>
          </cell>
          <cell r="D52">
            <v>0</v>
          </cell>
          <cell r="E52">
            <v>0</v>
          </cell>
          <cell r="F52">
            <v>0</v>
          </cell>
          <cell r="G52">
            <v>0</v>
          </cell>
          <cell r="H52">
            <v>0</v>
          </cell>
          <cell r="I52">
            <v>0.02</v>
          </cell>
          <cell r="J52">
            <v>0</v>
          </cell>
          <cell r="K52">
            <v>0.02</v>
          </cell>
          <cell r="L52">
            <v>0</v>
          </cell>
          <cell r="AB52">
            <v>29</v>
          </cell>
          <cell r="AC52" t="str">
            <v xml:space="preserve">Life - Investment Products (Unit Linked &amp; Partic) </v>
          </cell>
          <cell r="AD52">
            <v>0</v>
          </cell>
          <cell r="AE52">
            <v>0</v>
          </cell>
          <cell r="AF52">
            <v>0</v>
          </cell>
          <cell r="AG52">
            <v>0</v>
          </cell>
          <cell r="AH52">
            <v>0</v>
          </cell>
          <cell r="AJ52">
            <v>0.02</v>
          </cell>
          <cell r="AK52">
            <v>0.02</v>
          </cell>
          <cell r="AL52">
            <v>0.02</v>
          </cell>
          <cell r="AM52">
            <v>0.02</v>
          </cell>
          <cell r="AN52">
            <v>0.02</v>
          </cell>
          <cell r="AP52">
            <v>0</v>
          </cell>
          <cell r="AQ52">
            <v>0</v>
          </cell>
          <cell r="AR52">
            <v>0</v>
          </cell>
          <cell r="AS52">
            <v>0</v>
          </cell>
          <cell r="AT52">
            <v>0</v>
          </cell>
        </row>
        <row r="53">
          <cell r="B53">
            <v>30</v>
          </cell>
          <cell r="C53" t="str">
            <v xml:space="preserve">Life - Protection Products (Individ &amp; Group) </v>
          </cell>
          <cell r="D53">
            <v>0</v>
          </cell>
          <cell r="E53">
            <v>0</v>
          </cell>
          <cell r="F53">
            <v>0</v>
          </cell>
          <cell r="G53">
            <v>0</v>
          </cell>
          <cell r="H53">
            <v>0</v>
          </cell>
          <cell r="I53">
            <v>0.02</v>
          </cell>
          <cell r="J53">
            <v>0</v>
          </cell>
          <cell r="K53">
            <v>0.02</v>
          </cell>
          <cell r="L53">
            <v>0</v>
          </cell>
          <cell r="AB53">
            <v>30</v>
          </cell>
          <cell r="AC53" t="str">
            <v xml:space="preserve">Life - Protection Products (Individ &amp; Group) </v>
          </cell>
          <cell r="AD53">
            <v>0</v>
          </cell>
          <cell r="AE53">
            <v>0</v>
          </cell>
          <cell r="AF53">
            <v>0</v>
          </cell>
          <cell r="AG53">
            <v>0</v>
          </cell>
          <cell r="AH53">
            <v>0</v>
          </cell>
          <cell r="AJ53">
            <v>0.02</v>
          </cell>
          <cell r="AK53">
            <v>0.02</v>
          </cell>
          <cell r="AL53">
            <v>0.02</v>
          </cell>
          <cell r="AM53">
            <v>0.02</v>
          </cell>
          <cell r="AN53">
            <v>0.02</v>
          </cell>
          <cell r="AP53">
            <v>0</v>
          </cell>
          <cell r="AQ53">
            <v>0</v>
          </cell>
          <cell r="AR53">
            <v>0</v>
          </cell>
          <cell r="AS53">
            <v>0</v>
          </cell>
          <cell r="AT53">
            <v>0</v>
          </cell>
        </row>
        <row r="54">
          <cell r="B54">
            <v>31</v>
          </cell>
          <cell r="C54" t="str">
            <v xml:space="preserve">Life Reinsurance </v>
          </cell>
          <cell r="D54">
            <v>0</v>
          </cell>
          <cell r="E54">
            <v>0</v>
          </cell>
          <cell r="F54">
            <v>0</v>
          </cell>
          <cell r="G54">
            <v>0</v>
          </cell>
          <cell r="H54">
            <v>0</v>
          </cell>
          <cell r="I54">
            <v>0.02</v>
          </cell>
          <cell r="J54">
            <v>0</v>
          </cell>
          <cell r="K54">
            <v>0.02</v>
          </cell>
          <cell r="L54">
            <v>0</v>
          </cell>
          <cell r="AB54">
            <v>31</v>
          </cell>
          <cell r="AC54" t="str">
            <v xml:space="preserve">Life Reinsurance </v>
          </cell>
          <cell r="AD54">
            <v>0</v>
          </cell>
          <cell r="AE54">
            <v>0</v>
          </cell>
          <cell r="AF54">
            <v>0</v>
          </cell>
          <cell r="AG54">
            <v>0</v>
          </cell>
          <cell r="AH54">
            <v>0</v>
          </cell>
          <cell r="AJ54">
            <v>0.02</v>
          </cell>
          <cell r="AK54">
            <v>0.02</v>
          </cell>
          <cell r="AL54">
            <v>0.02</v>
          </cell>
          <cell r="AM54">
            <v>0.02</v>
          </cell>
          <cell r="AN54">
            <v>0.02</v>
          </cell>
          <cell r="AP54">
            <v>0</v>
          </cell>
          <cell r="AQ54">
            <v>0</v>
          </cell>
          <cell r="AR54">
            <v>0</v>
          </cell>
          <cell r="AS54">
            <v>0</v>
          </cell>
          <cell r="AT54">
            <v>0</v>
          </cell>
        </row>
        <row r="55">
          <cell r="B55">
            <v>32</v>
          </cell>
          <cell r="C55" t="str">
            <v xml:space="preserve">Annuities - Immediate </v>
          </cell>
          <cell r="D55">
            <v>0</v>
          </cell>
          <cell r="E55">
            <v>0</v>
          </cell>
          <cell r="F55">
            <v>0</v>
          </cell>
          <cell r="G55">
            <v>0</v>
          </cell>
          <cell r="H55">
            <v>0</v>
          </cell>
          <cell r="I55">
            <v>0.02</v>
          </cell>
          <cell r="J55">
            <v>0</v>
          </cell>
          <cell r="K55">
            <v>0.02</v>
          </cell>
          <cell r="L55">
            <v>0</v>
          </cell>
          <cell r="AB55">
            <v>32</v>
          </cell>
          <cell r="AC55" t="str">
            <v xml:space="preserve">Annuities - Immediate </v>
          </cell>
          <cell r="AD55">
            <v>0</v>
          </cell>
          <cell r="AE55">
            <v>0</v>
          </cell>
          <cell r="AF55">
            <v>0</v>
          </cell>
          <cell r="AG55">
            <v>0</v>
          </cell>
          <cell r="AH55">
            <v>0</v>
          </cell>
          <cell r="AJ55">
            <v>0.02</v>
          </cell>
          <cell r="AK55">
            <v>0.02</v>
          </cell>
          <cell r="AL55">
            <v>0.02</v>
          </cell>
          <cell r="AM55">
            <v>0.02</v>
          </cell>
          <cell r="AN55">
            <v>0.02</v>
          </cell>
          <cell r="AP55">
            <v>0</v>
          </cell>
          <cell r="AQ55">
            <v>0</v>
          </cell>
          <cell r="AR55">
            <v>0</v>
          </cell>
          <cell r="AS55">
            <v>0</v>
          </cell>
          <cell r="AT55">
            <v>0</v>
          </cell>
        </row>
        <row r="56">
          <cell r="B56">
            <v>33</v>
          </cell>
          <cell r="C56" t="str">
            <v xml:space="preserve">Annuities - Deferred </v>
          </cell>
          <cell r="D56">
            <v>0</v>
          </cell>
          <cell r="E56">
            <v>0</v>
          </cell>
          <cell r="F56">
            <v>0</v>
          </cell>
          <cell r="G56">
            <v>0</v>
          </cell>
          <cell r="H56">
            <v>0</v>
          </cell>
          <cell r="I56">
            <v>0.02</v>
          </cell>
          <cell r="J56">
            <v>0</v>
          </cell>
          <cell r="K56">
            <v>0.02</v>
          </cell>
          <cell r="L56">
            <v>0</v>
          </cell>
          <cell r="AB56">
            <v>33</v>
          </cell>
          <cell r="AC56" t="str">
            <v xml:space="preserve">Annuities - Deferred </v>
          </cell>
          <cell r="AD56">
            <v>0</v>
          </cell>
          <cell r="AE56">
            <v>0</v>
          </cell>
          <cell r="AF56">
            <v>0</v>
          </cell>
          <cell r="AG56">
            <v>0</v>
          </cell>
          <cell r="AH56">
            <v>0</v>
          </cell>
          <cell r="AJ56">
            <v>0.02</v>
          </cell>
          <cell r="AK56">
            <v>0.02</v>
          </cell>
          <cell r="AL56">
            <v>0.02</v>
          </cell>
          <cell r="AM56">
            <v>0.02</v>
          </cell>
          <cell r="AN56">
            <v>0.02</v>
          </cell>
          <cell r="AP56">
            <v>0</v>
          </cell>
          <cell r="AQ56">
            <v>0</v>
          </cell>
          <cell r="AR56">
            <v>0</v>
          </cell>
          <cell r="AS56">
            <v>0</v>
          </cell>
          <cell r="AT56">
            <v>0</v>
          </cell>
        </row>
        <row r="57">
          <cell r="B57">
            <v>34</v>
          </cell>
          <cell r="C57" t="str">
            <v xml:space="preserve">Pension Plans </v>
          </cell>
          <cell r="D57">
            <v>0</v>
          </cell>
          <cell r="E57">
            <v>0</v>
          </cell>
          <cell r="F57">
            <v>0</v>
          </cell>
          <cell r="G57">
            <v>0</v>
          </cell>
          <cell r="H57">
            <v>0</v>
          </cell>
          <cell r="I57">
            <v>0.02</v>
          </cell>
          <cell r="J57">
            <v>0</v>
          </cell>
          <cell r="K57">
            <v>0.02</v>
          </cell>
          <cell r="L57">
            <v>0</v>
          </cell>
          <cell r="AB57">
            <v>34</v>
          </cell>
          <cell r="AC57" t="str">
            <v xml:space="preserve">Pension Plans </v>
          </cell>
          <cell r="AD57">
            <v>0</v>
          </cell>
          <cell r="AE57">
            <v>0</v>
          </cell>
          <cell r="AF57">
            <v>0</v>
          </cell>
          <cell r="AG57">
            <v>0</v>
          </cell>
          <cell r="AH57">
            <v>0</v>
          </cell>
          <cell r="AJ57">
            <v>0.02</v>
          </cell>
          <cell r="AK57">
            <v>0.02</v>
          </cell>
          <cell r="AL57">
            <v>0.02</v>
          </cell>
          <cell r="AM57">
            <v>0.02</v>
          </cell>
          <cell r="AN57">
            <v>0.02</v>
          </cell>
          <cell r="AP57">
            <v>0</v>
          </cell>
          <cell r="AQ57">
            <v>0</v>
          </cell>
          <cell r="AR57">
            <v>0</v>
          </cell>
          <cell r="AS57">
            <v>0</v>
          </cell>
          <cell r="AT57">
            <v>0</v>
          </cell>
        </row>
        <row r="58">
          <cell r="B58">
            <v>35</v>
          </cell>
          <cell r="C58" t="str">
            <v xml:space="preserve">DHI </v>
          </cell>
          <cell r="D58">
            <v>0</v>
          </cell>
          <cell r="E58">
            <v>0</v>
          </cell>
          <cell r="F58">
            <v>0</v>
          </cell>
          <cell r="G58">
            <v>0</v>
          </cell>
          <cell r="H58">
            <v>0</v>
          </cell>
          <cell r="I58">
            <v>0.02</v>
          </cell>
          <cell r="J58">
            <v>0</v>
          </cell>
          <cell r="K58">
            <v>0.02</v>
          </cell>
          <cell r="L58">
            <v>0</v>
          </cell>
          <cell r="AB58">
            <v>35</v>
          </cell>
          <cell r="AC58" t="str">
            <v xml:space="preserve">DHI </v>
          </cell>
          <cell r="AD58">
            <v>0</v>
          </cell>
          <cell r="AE58">
            <v>0</v>
          </cell>
          <cell r="AF58">
            <v>0</v>
          </cell>
          <cell r="AG58">
            <v>0</v>
          </cell>
          <cell r="AH58">
            <v>0</v>
          </cell>
          <cell r="AJ58">
            <v>0.02</v>
          </cell>
          <cell r="AK58">
            <v>0.02</v>
          </cell>
          <cell r="AL58">
            <v>0.02</v>
          </cell>
          <cell r="AM58">
            <v>0.02</v>
          </cell>
          <cell r="AN58">
            <v>0.02</v>
          </cell>
          <cell r="AP58">
            <v>0</v>
          </cell>
          <cell r="AQ58">
            <v>0</v>
          </cell>
          <cell r="AR58">
            <v>0</v>
          </cell>
          <cell r="AS58">
            <v>0</v>
          </cell>
          <cell r="AT58">
            <v>0</v>
          </cell>
        </row>
        <row r="59">
          <cell r="B59">
            <v>36</v>
          </cell>
          <cell r="C59" t="str">
            <v xml:space="preserve">German HealthCare </v>
          </cell>
          <cell r="D59">
            <v>0</v>
          </cell>
          <cell r="E59">
            <v>0</v>
          </cell>
          <cell r="F59">
            <v>0</v>
          </cell>
          <cell r="G59">
            <v>0</v>
          </cell>
          <cell r="H59">
            <v>0</v>
          </cell>
          <cell r="I59">
            <v>0.02</v>
          </cell>
          <cell r="J59">
            <v>0</v>
          </cell>
          <cell r="K59">
            <v>0.02</v>
          </cell>
          <cell r="L59">
            <v>0</v>
          </cell>
          <cell r="AB59">
            <v>36</v>
          </cell>
          <cell r="AC59" t="str">
            <v xml:space="preserve">German HealthCare </v>
          </cell>
          <cell r="AD59">
            <v>0</v>
          </cell>
          <cell r="AE59">
            <v>0</v>
          </cell>
          <cell r="AF59">
            <v>0</v>
          </cell>
          <cell r="AG59">
            <v>0</v>
          </cell>
          <cell r="AH59">
            <v>0</v>
          </cell>
          <cell r="AJ59">
            <v>0.02</v>
          </cell>
          <cell r="AK59">
            <v>0.02</v>
          </cell>
          <cell r="AL59">
            <v>0.02</v>
          </cell>
          <cell r="AM59">
            <v>0.02</v>
          </cell>
          <cell r="AN59">
            <v>0.02</v>
          </cell>
          <cell r="AP59">
            <v>0</v>
          </cell>
          <cell r="AQ59">
            <v>0</v>
          </cell>
          <cell r="AR59">
            <v>0</v>
          </cell>
          <cell r="AS59">
            <v>0</v>
          </cell>
          <cell r="AT59">
            <v>0</v>
          </cell>
        </row>
        <row r="60">
          <cell r="B60">
            <v>37</v>
          </cell>
          <cell r="C60" t="str">
            <v xml:space="preserve">Other Life or Annuity </v>
          </cell>
          <cell r="D60">
            <v>0</v>
          </cell>
          <cell r="E60">
            <v>0</v>
          </cell>
          <cell r="F60">
            <v>0</v>
          </cell>
          <cell r="G60">
            <v>0</v>
          </cell>
          <cell r="H60">
            <v>0</v>
          </cell>
          <cell r="I60">
            <v>0.02</v>
          </cell>
          <cell r="J60">
            <v>0</v>
          </cell>
          <cell r="K60">
            <v>0.02</v>
          </cell>
          <cell r="L60">
            <v>0</v>
          </cell>
          <cell r="AB60">
            <v>37</v>
          </cell>
          <cell r="AC60" t="str">
            <v xml:space="preserve">Other Life or Annuity </v>
          </cell>
          <cell r="AD60">
            <v>0</v>
          </cell>
          <cell r="AE60">
            <v>0</v>
          </cell>
          <cell r="AF60">
            <v>0</v>
          </cell>
          <cell r="AG60">
            <v>0</v>
          </cell>
          <cell r="AH60">
            <v>0</v>
          </cell>
          <cell r="AJ60">
            <v>0.02</v>
          </cell>
          <cell r="AK60">
            <v>0.02</v>
          </cell>
          <cell r="AL60">
            <v>0.02</v>
          </cell>
          <cell r="AM60">
            <v>0.02</v>
          </cell>
          <cell r="AN60">
            <v>0.02</v>
          </cell>
          <cell r="AP60">
            <v>0</v>
          </cell>
          <cell r="AQ60">
            <v>0</v>
          </cell>
          <cell r="AR60">
            <v>0</v>
          </cell>
          <cell r="AS60">
            <v>0</v>
          </cell>
          <cell r="AT60">
            <v>0</v>
          </cell>
        </row>
        <row r="61">
          <cell r="B61">
            <v>38</v>
          </cell>
          <cell r="C61" t="str">
            <v xml:space="preserve">Other Life or Annuity </v>
          </cell>
          <cell r="D61">
            <v>0</v>
          </cell>
          <cell r="E61">
            <v>0</v>
          </cell>
          <cell r="F61">
            <v>0</v>
          </cell>
          <cell r="G61">
            <v>0</v>
          </cell>
          <cell r="H61">
            <v>0</v>
          </cell>
          <cell r="I61">
            <v>0.02</v>
          </cell>
          <cell r="J61">
            <v>0</v>
          </cell>
          <cell r="K61">
            <v>0.02</v>
          </cell>
          <cell r="L61">
            <v>0</v>
          </cell>
          <cell r="AB61">
            <v>38</v>
          </cell>
          <cell r="AC61" t="str">
            <v xml:space="preserve">Other Life or Annuity </v>
          </cell>
          <cell r="AD61">
            <v>0</v>
          </cell>
          <cell r="AE61">
            <v>0</v>
          </cell>
          <cell r="AF61">
            <v>0</v>
          </cell>
          <cell r="AG61">
            <v>0</v>
          </cell>
          <cell r="AH61">
            <v>0</v>
          </cell>
          <cell r="AJ61">
            <v>0.02</v>
          </cell>
          <cell r="AK61">
            <v>0.02</v>
          </cell>
          <cell r="AL61">
            <v>0.02</v>
          </cell>
          <cell r="AM61">
            <v>0.02</v>
          </cell>
          <cell r="AN61">
            <v>0.02</v>
          </cell>
          <cell r="AP61">
            <v>0</v>
          </cell>
          <cell r="AQ61">
            <v>0</v>
          </cell>
          <cell r="AR61">
            <v>0</v>
          </cell>
          <cell r="AS61">
            <v>0</v>
          </cell>
          <cell r="AT61">
            <v>0</v>
          </cell>
        </row>
        <row r="62">
          <cell r="B62">
            <v>39</v>
          </cell>
          <cell r="C62" t="str">
            <v>Sub-Total</v>
          </cell>
          <cell r="D62">
            <v>0</v>
          </cell>
          <cell r="E62">
            <v>0</v>
          </cell>
          <cell r="F62">
            <v>0</v>
          </cell>
          <cell r="G62">
            <v>0</v>
          </cell>
          <cell r="H62">
            <v>0</v>
          </cell>
          <cell r="I62">
            <v>0</v>
          </cell>
          <cell r="K62">
            <v>0</v>
          </cell>
          <cell r="L62">
            <v>0</v>
          </cell>
          <cell r="AB62">
            <v>39</v>
          </cell>
          <cell r="AC62" t="str">
            <v>Sub-Total</v>
          </cell>
          <cell r="AD62">
            <v>0</v>
          </cell>
          <cell r="AE62">
            <v>0</v>
          </cell>
          <cell r="AF62">
            <v>0</v>
          </cell>
          <cell r="AG62">
            <v>0</v>
          </cell>
          <cell r="AH62">
            <v>0</v>
          </cell>
          <cell r="AJ62">
            <v>0</v>
          </cell>
          <cell r="AK62">
            <v>0</v>
          </cell>
          <cell r="AL62">
            <v>0</v>
          </cell>
          <cell r="AM62">
            <v>0</v>
          </cell>
          <cell r="AN62">
            <v>0</v>
          </cell>
          <cell r="AP62">
            <v>0</v>
          </cell>
          <cell r="AQ62">
            <v>0</v>
          </cell>
          <cell r="AR62">
            <v>0</v>
          </cell>
          <cell r="AS62">
            <v>0</v>
          </cell>
          <cell r="AT62">
            <v>0</v>
          </cell>
        </row>
        <row r="64">
          <cell r="B64">
            <v>40</v>
          </cell>
          <cell r="C64" t="str">
            <v>Totals</v>
          </cell>
          <cell r="D64">
            <v>0</v>
          </cell>
          <cell r="E64">
            <v>0</v>
          </cell>
          <cell r="F64">
            <v>0</v>
          </cell>
          <cell r="G64">
            <v>0</v>
          </cell>
          <cell r="H64">
            <v>0</v>
          </cell>
          <cell r="I64">
            <v>0</v>
          </cell>
          <cell r="K64">
            <v>0</v>
          </cell>
          <cell r="L64">
            <v>0</v>
          </cell>
          <cell r="N64">
            <v>0</v>
          </cell>
          <cell r="AB64">
            <v>40</v>
          </cell>
          <cell r="AC64" t="str">
            <v>Totals</v>
          </cell>
          <cell r="AD64">
            <v>0</v>
          </cell>
          <cell r="AE64">
            <v>0</v>
          </cell>
          <cell r="AF64">
            <v>0</v>
          </cell>
          <cell r="AG64">
            <v>0</v>
          </cell>
          <cell r="AH64">
            <v>0</v>
          </cell>
          <cell r="AJ64">
            <v>0</v>
          </cell>
          <cell r="AK64">
            <v>0</v>
          </cell>
          <cell r="AL64">
            <v>0</v>
          </cell>
          <cell r="AM64">
            <v>0</v>
          </cell>
          <cell r="AN64">
            <v>0</v>
          </cell>
          <cell r="AP64">
            <v>0</v>
          </cell>
          <cell r="AQ64">
            <v>0</v>
          </cell>
          <cell r="AR64">
            <v>0</v>
          </cell>
          <cell r="AS64">
            <v>0</v>
          </cell>
          <cell r="AT64">
            <v>0</v>
          </cell>
        </row>
        <row r="65">
          <cell r="D65">
            <v>0</v>
          </cell>
          <cell r="E65">
            <v>1</v>
          </cell>
          <cell r="F65">
            <v>1</v>
          </cell>
          <cell r="G65">
            <v>0</v>
          </cell>
          <cell r="H65">
            <v>0</v>
          </cell>
          <cell r="J65">
            <v>0.30000000000000004</v>
          </cell>
          <cell r="K65">
            <v>0.7</v>
          </cell>
          <cell r="L65">
            <v>1</v>
          </cell>
        </row>
        <row r="66">
          <cell r="B66">
            <v>41</v>
          </cell>
          <cell r="G66" t="str">
            <v>Growth Factor (for Non Life Only)</v>
          </cell>
          <cell r="I66" t="str">
            <v xml:space="preserve"> </v>
          </cell>
          <cell r="K66">
            <v>1.5</v>
          </cell>
          <cell r="L66">
            <v>1.5</v>
          </cell>
          <cell r="AK66">
            <v>41</v>
          </cell>
          <cell r="AL66" t="str">
            <v>Growth Factor (for Non Life Only)</v>
          </cell>
          <cell r="AP66">
            <v>1.5</v>
          </cell>
          <cell r="AQ66">
            <v>1.5</v>
          </cell>
          <cell r="AR66">
            <v>1.5</v>
          </cell>
          <cell r="AS66">
            <v>1.5</v>
          </cell>
          <cell r="AT66">
            <v>1.5</v>
          </cell>
        </row>
        <row r="67">
          <cell r="B67">
            <v>42</v>
          </cell>
          <cell r="G67" t="str">
            <v>By Line Diversification Factor</v>
          </cell>
          <cell r="L67">
            <v>1</v>
          </cell>
          <cell r="N67">
            <v>1</v>
          </cell>
          <cell r="AK67">
            <v>42</v>
          </cell>
          <cell r="AL67" t="str">
            <v>By Line Diversification Factor</v>
          </cell>
          <cell r="AP67">
            <v>1</v>
          </cell>
          <cell r="AQ67">
            <v>1</v>
          </cell>
          <cell r="AR67">
            <v>1</v>
          </cell>
          <cell r="AS67">
            <v>1</v>
          </cell>
          <cell r="AT67">
            <v>1</v>
          </cell>
        </row>
        <row r="68">
          <cell r="G68" t="str">
            <v>By Country Diversification Factor</v>
          </cell>
          <cell r="L68">
            <v>1</v>
          </cell>
          <cell r="AL68" t="str">
            <v>By Country Diversification Factor</v>
          </cell>
          <cell r="AP68">
            <v>1</v>
          </cell>
          <cell r="AQ68">
            <v>1</v>
          </cell>
          <cell r="AR68">
            <v>1</v>
          </cell>
          <cell r="AS68">
            <v>1</v>
          </cell>
          <cell r="AT68">
            <v>1</v>
          </cell>
        </row>
        <row r="69">
          <cell r="B69">
            <v>43</v>
          </cell>
          <cell r="G69" t="str">
            <v>Adjusted Premium Capital</v>
          </cell>
          <cell r="L69">
            <v>0</v>
          </cell>
          <cell r="AK69">
            <v>43</v>
          </cell>
          <cell r="AL69" t="str">
            <v>Adjusted Premium Capital</v>
          </cell>
          <cell r="AP69">
            <v>0</v>
          </cell>
          <cell r="AQ69">
            <v>0</v>
          </cell>
          <cell r="AR69">
            <v>0</v>
          </cell>
          <cell r="AS69">
            <v>0</v>
          </cell>
          <cell r="AT69">
            <v>0</v>
          </cell>
        </row>
        <row r="70">
          <cell r="B70">
            <v>44</v>
          </cell>
          <cell r="G70" t="str">
            <v>Analyst's Adjustment ( NON-Life Business)</v>
          </cell>
          <cell r="L70">
            <v>0</v>
          </cell>
          <cell r="AK70">
            <v>44</v>
          </cell>
          <cell r="AL70" t="str">
            <v>Analyst's Adjustment ( NON-Life Business)</v>
          </cell>
          <cell r="AP70">
            <v>0</v>
          </cell>
          <cell r="AQ70">
            <v>0</v>
          </cell>
          <cell r="AR70">
            <v>0</v>
          </cell>
          <cell r="AS70">
            <v>0</v>
          </cell>
          <cell r="AT70">
            <v>0</v>
          </cell>
        </row>
        <row r="71">
          <cell r="B71">
            <v>45</v>
          </cell>
          <cell r="G71" t="str">
            <v>Analyst's Adjustment ( LIFE Business)</v>
          </cell>
          <cell r="L71">
            <v>0</v>
          </cell>
          <cell r="AK71">
            <v>45</v>
          </cell>
          <cell r="AL71" t="str">
            <v>Analyst's Adjustment ( LIFE Business)</v>
          </cell>
          <cell r="AP71">
            <v>0</v>
          </cell>
          <cell r="AQ71">
            <v>0</v>
          </cell>
          <cell r="AR71">
            <v>0</v>
          </cell>
          <cell r="AS71">
            <v>0</v>
          </cell>
          <cell r="AT71">
            <v>0</v>
          </cell>
        </row>
        <row r="72">
          <cell r="B72">
            <v>46</v>
          </cell>
          <cell r="G72" t="str">
            <v>Net Required Capital for Premium Risk (B6)</v>
          </cell>
          <cell r="L72">
            <v>0</v>
          </cell>
          <cell r="AK72">
            <v>46</v>
          </cell>
          <cell r="AL72" t="str">
            <v>Net Required Capital for Premium Risk (B6)</v>
          </cell>
          <cell r="AP72">
            <v>0</v>
          </cell>
          <cell r="AQ72">
            <v>0</v>
          </cell>
          <cell r="AR72">
            <v>0</v>
          </cell>
          <cell r="AS72">
            <v>0</v>
          </cell>
          <cell r="AT72">
            <v>0</v>
          </cell>
        </row>
        <row r="75">
          <cell r="C75" t="str">
            <v>Company Name:</v>
          </cell>
          <cell r="D75" t="str">
            <v>XYZ Sample</v>
          </cell>
          <cell r="H75" t="str">
            <v>Currency:</v>
          </cell>
          <cell r="I75" t="str">
            <v>Euros</v>
          </cell>
          <cell r="M75" t="str">
            <v>Page 15</v>
          </cell>
        </row>
        <row r="76">
          <cell r="C76" t="str">
            <v>AMB Number:</v>
          </cell>
          <cell r="D76" t="str">
            <v>99999</v>
          </cell>
          <cell r="H76" t="str">
            <v>Denomination:</v>
          </cell>
          <cell r="I76" t="str">
            <v>(000)s</v>
          </cell>
        </row>
        <row r="77">
          <cell r="C77" t="str">
            <v>Analyst:</v>
          </cell>
          <cell r="D77" t="str">
            <v xml:space="preserve"> </v>
          </cell>
        </row>
        <row r="78">
          <cell r="C78" t="str">
            <v>profitability = average</v>
          </cell>
          <cell r="G78" t="str">
            <v>NET PREMIUMS WRITTEN RISK</v>
          </cell>
        </row>
        <row r="79">
          <cell r="C79" t="str">
            <v>Pers - Early Hard Mkt</v>
          </cell>
          <cell r="H79">
            <v>40178</v>
          </cell>
        </row>
        <row r="80">
          <cell r="C80" t="str">
            <v>Comm - Late Soft Mkt</v>
          </cell>
        </row>
        <row r="81">
          <cell r="C81" t="str">
            <v>Reins XS Prop - Late Hard Mkt</v>
          </cell>
        </row>
        <row r="82">
          <cell r="C82" t="str">
            <v>Reins XS Casualty - Middle Soft Mkt</v>
          </cell>
        </row>
        <row r="83">
          <cell r="D83" t="str">
            <v>(1)</v>
          </cell>
          <cell r="E83" t="str">
            <v>(2)</v>
          </cell>
          <cell r="F83" t="str">
            <v>(3)</v>
          </cell>
          <cell r="G83" t="str">
            <v>(4)</v>
          </cell>
          <cell r="H83" t="str">
            <v>(5)</v>
          </cell>
          <cell r="I83" t="str">
            <v>(6)</v>
          </cell>
          <cell r="J83" t="str">
            <v>(7)</v>
          </cell>
          <cell r="K83" t="str">
            <v>(8)</v>
          </cell>
          <cell r="L83" t="str">
            <v>(9)</v>
          </cell>
          <cell r="M83" t="str">
            <v>(10)</v>
          </cell>
        </row>
        <row r="85">
          <cell r="E85" t="str">
            <v>&lt;----------------- Net Premiums Written -----------------&gt;</v>
          </cell>
          <cell r="J85" t="str">
            <v>Adjust-</v>
          </cell>
          <cell r="K85" t="str">
            <v>Total</v>
          </cell>
          <cell r="L85" t="str">
            <v>Adjusted</v>
          </cell>
        </row>
        <row r="86">
          <cell r="C86" t="str">
            <v>Property Casualty Business</v>
          </cell>
          <cell r="D86" t="str">
            <v>%</v>
          </cell>
          <cell r="E86" t="str">
            <v>Baseline</v>
          </cell>
          <cell r="F86" t="str">
            <v>Allocated Adjustment</v>
          </cell>
          <cell r="G86" t="str">
            <v>Manual Adjustment</v>
          </cell>
          <cell r="H86" t="str">
            <v>Total</v>
          </cell>
          <cell r="I86" t="str">
            <v>Capital Factor</v>
          </cell>
          <cell r="J86" t="str">
            <v>ment to Factor</v>
          </cell>
          <cell r="K86" t="str">
            <v>Capital Factor</v>
          </cell>
          <cell r="L86" t="str">
            <v>Required Capital</v>
          </cell>
          <cell r="M86" t="str">
            <v>Explanation of Adjustment</v>
          </cell>
        </row>
        <row r="87">
          <cell r="B87">
            <v>1</v>
          </cell>
          <cell r="C87" t="str">
            <v>Personal Property</v>
          </cell>
          <cell r="D87">
            <v>0</v>
          </cell>
          <cell r="E87">
            <v>0</v>
          </cell>
          <cell r="F87">
            <v>0</v>
          </cell>
          <cell r="G87">
            <v>0</v>
          </cell>
          <cell r="H87">
            <v>0</v>
          </cell>
          <cell r="I87">
            <v>0.52851785913376492</v>
          </cell>
          <cell r="J87">
            <v>0</v>
          </cell>
          <cell r="K87">
            <v>0.52851785913376492</v>
          </cell>
          <cell r="L87">
            <v>0</v>
          </cell>
          <cell r="N87">
            <v>0</v>
          </cell>
        </row>
        <row r="88">
          <cell r="B88">
            <v>2</v>
          </cell>
          <cell r="C88" t="str">
            <v>Personal Motor</v>
          </cell>
          <cell r="D88">
            <v>0</v>
          </cell>
          <cell r="E88">
            <v>0</v>
          </cell>
          <cell r="F88">
            <v>0</v>
          </cell>
          <cell r="G88">
            <v>0</v>
          </cell>
          <cell r="H88">
            <v>0</v>
          </cell>
          <cell r="I88">
            <v>0.36295804783885066</v>
          </cell>
          <cell r="J88">
            <v>0</v>
          </cell>
          <cell r="K88">
            <v>0.36295804783885066</v>
          </cell>
          <cell r="L88">
            <v>0</v>
          </cell>
          <cell r="N88">
            <v>0</v>
          </cell>
        </row>
        <row r="89">
          <cell r="B89">
            <v>3</v>
          </cell>
          <cell r="C89" t="str">
            <v>Commercial Motor</v>
          </cell>
          <cell r="D89">
            <v>0</v>
          </cell>
          <cell r="E89">
            <v>0</v>
          </cell>
          <cell r="F89">
            <v>0</v>
          </cell>
          <cell r="G89">
            <v>0</v>
          </cell>
          <cell r="H89">
            <v>0</v>
          </cell>
          <cell r="I89">
            <v>0.42302236520430875</v>
          </cell>
          <cell r="J89">
            <v>0</v>
          </cell>
          <cell r="K89">
            <v>0.42302236520430875</v>
          </cell>
          <cell r="L89">
            <v>0</v>
          </cell>
          <cell r="N89">
            <v>0</v>
          </cell>
        </row>
        <row r="90">
          <cell r="B90">
            <v>4</v>
          </cell>
          <cell r="C90" t="str">
            <v>Occupational Accident</v>
          </cell>
          <cell r="D90">
            <v>0</v>
          </cell>
          <cell r="E90">
            <v>0</v>
          </cell>
          <cell r="F90">
            <v>0</v>
          </cell>
          <cell r="G90">
            <v>0</v>
          </cell>
          <cell r="H90">
            <v>0</v>
          </cell>
          <cell r="I90">
            <v>0.42979072304757771</v>
          </cell>
          <cell r="J90">
            <v>0</v>
          </cell>
          <cell r="K90">
            <v>0.42979072304757771</v>
          </cell>
          <cell r="L90">
            <v>0</v>
          </cell>
          <cell r="N90">
            <v>0</v>
          </cell>
        </row>
        <row r="91">
          <cell r="B91">
            <v>5</v>
          </cell>
          <cell r="C91" t="str">
            <v>Comm'l Multi Peril</v>
          </cell>
          <cell r="D91">
            <v>0</v>
          </cell>
          <cell r="E91">
            <v>0</v>
          </cell>
          <cell r="F91">
            <v>0</v>
          </cell>
          <cell r="G91">
            <v>0</v>
          </cell>
          <cell r="H91">
            <v>0</v>
          </cell>
          <cell r="I91">
            <v>0.42979072304757771</v>
          </cell>
          <cell r="J91">
            <v>0</v>
          </cell>
          <cell r="K91">
            <v>0.42979072304757771</v>
          </cell>
          <cell r="L91">
            <v>0</v>
          </cell>
          <cell r="N91">
            <v>0</v>
          </cell>
        </row>
        <row r="92">
          <cell r="B92">
            <v>6</v>
          </cell>
          <cell r="C92" t="str">
            <v>Med Mal (Occ)</v>
          </cell>
          <cell r="D92">
            <v>0</v>
          </cell>
          <cell r="E92">
            <v>0</v>
          </cell>
          <cell r="F92">
            <v>0</v>
          </cell>
          <cell r="G92">
            <v>0</v>
          </cell>
          <cell r="H92">
            <v>0</v>
          </cell>
          <cell r="I92">
            <v>0.44399868083427452</v>
          </cell>
          <cell r="J92">
            <v>0</v>
          </cell>
          <cell r="K92">
            <v>0.44399868083427452</v>
          </cell>
          <cell r="L92">
            <v>0</v>
          </cell>
          <cell r="N92">
            <v>0</v>
          </cell>
        </row>
        <row r="93">
          <cell r="B93">
            <v>7</v>
          </cell>
          <cell r="C93" t="str">
            <v>Med Mal (C/M)</v>
          </cell>
          <cell r="D93">
            <v>0</v>
          </cell>
          <cell r="E93">
            <v>0</v>
          </cell>
          <cell r="F93">
            <v>0</v>
          </cell>
          <cell r="G93">
            <v>0</v>
          </cell>
          <cell r="H93">
            <v>0</v>
          </cell>
          <cell r="I93">
            <v>0.38836511118757022</v>
          </cell>
          <cell r="J93">
            <v>0</v>
          </cell>
          <cell r="K93">
            <v>0.38836511118757022</v>
          </cell>
          <cell r="L93">
            <v>0</v>
          </cell>
          <cell r="N93">
            <v>0</v>
          </cell>
        </row>
        <row r="94">
          <cell r="B94">
            <v>8</v>
          </cell>
          <cell r="C94" t="str">
            <v>Special Liab (Ocean, Air, B&amp;M)</v>
          </cell>
          <cell r="D94">
            <v>0</v>
          </cell>
          <cell r="E94">
            <v>0</v>
          </cell>
          <cell r="F94">
            <v>0</v>
          </cell>
          <cell r="G94">
            <v>0</v>
          </cell>
          <cell r="H94">
            <v>0</v>
          </cell>
          <cell r="I94">
            <v>0.43856196229344663</v>
          </cell>
          <cell r="J94">
            <v>0</v>
          </cell>
          <cell r="K94">
            <v>0.43856196229344663</v>
          </cell>
          <cell r="L94">
            <v>0</v>
          </cell>
          <cell r="N94">
            <v>0</v>
          </cell>
        </row>
        <row r="95">
          <cell r="B95">
            <v>9</v>
          </cell>
          <cell r="C95" t="str">
            <v>Other Liab (Occ)</v>
          </cell>
          <cell r="D95">
            <v>0</v>
          </cell>
          <cell r="E95">
            <v>0</v>
          </cell>
          <cell r="F95">
            <v>0</v>
          </cell>
          <cell r="G95">
            <v>0</v>
          </cell>
          <cell r="H95">
            <v>0</v>
          </cell>
          <cell r="I95">
            <v>0.47333780071319131</v>
          </cell>
          <cell r="J95">
            <v>0</v>
          </cell>
          <cell r="K95">
            <v>0.47333780071319131</v>
          </cell>
          <cell r="L95">
            <v>0</v>
          </cell>
          <cell r="N95">
            <v>0</v>
          </cell>
        </row>
        <row r="96">
          <cell r="B96">
            <v>10</v>
          </cell>
          <cell r="C96" t="str">
            <v>Other Liab (C/M)</v>
          </cell>
          <cell r="D96">
            <v>0</v>
          </cell>
          <cell r="E96">
            <v>0</v>
          </cell>
          <cell r="F96">
            <v>0</v>
          </cell>
          <cell r="G96">
            <v>0</v>
          </cell>
          <cell r="H96">
            <v>0</v>
          </cell>
          <cell r="I96">
            <v>0.40242577064379942</v>
          </cell>
          <cell r="J96">
            <v>0</v>
          </cell>
          <cell r="K96">
            <v>0.40242577064379942</v>
          </cell>
          <cell r="L96">
            <v>0</v>
          </cell>
          <cell r="N96">
            <v>0</v>
          </cell>
        </row>
        <row r="97">
          <cell r="B97">
            <v>11</v>
          </cell>
          <cell r="C97" t="str">
            <v>Prod Liab (Occ)</v>
          </cell>
          <cell r="D97">
            <v>0</v>
          </cell>
          <cell r="E97">
            <v>0</v>
          </cell>
          <cell r="F97">
            <v>0</v>
          </cell>
          <cell r="G97">
            <v>0</v>
          </cell>
          <cell r="H97">
            <v>0</v>
          </cell>
          <cell r="I97">
            <v>0.45336574161136883</v>
          </cell>
          <cell r="J97">
            <v>0</v>
          </cell>
          <cell r="K97">
            <v>0.45336574161136883</v>
          </cell>
          <cell r="L97">
            <v>0</v>
          </cell>
          <cell r="N97">
            <v>0</v>
          </cell>
        </row>
        <row r="98">
          <cell r="B98">
            <v>12</v>
          </cell>
          <cell r="C98" t="str">
            <v>Prod Liab (C/M)</v>
          </cell>
          <cell r="D98">
            <v>0</v>
          </cell>
          <cell r="E98">
            <v>0</v>
          </cell>
          <cell r="F98">
            <v>0</v>
          </cell>
          <cell r="G98">
            <v>0</v>
          </cell>
          <cell r="H98">
            <v>0</v>
          </cell>
          <cell r="I98">
            <v>0.38511713534729186</v>
          </cell>
          <cell r="J98">
            <v>0</v>
          </cell>
          <cell r="K98">
            <v>0.38511713534729186</v>
          </cell>
          <cell r="L98">
            <v>0</v>
          </cell>
          <cell r="N98">
            <v>0</v>
          </cell>
        </row>
        <row r="99">
          <cell r="B99">
            <v>13</v>
          </cell>
          <cell r="C99" t="str">
            <v>Commercial Property</v>
          </cell>
          <cell r="D99">
            <v>0</v>
          </cell>
          <cell r="E99">
            <v>0</v>
          </cell>
          <cell r="F99">
            <v>0</v>
          </cell>
          <cell r="G99">
            <v>0</v>
          </cell>
          <cell r="H99">
            <v>0</v>
          </cell>
          <cell r="I99">
            <v>0.51165562267568776</v>
          </cell>
          <cell r="J99">
            <v>0</v>
          </cell>
          <cell r="K99">
            <v>0.51165562267568776</v>
          </cell>
          <cell r="L99">
            <v>0</v>
          </cell>
          <cell r="N99">
            <v>0</v>
          </cell>
        </row>
        <row r="100">
          <cell r="B100">
            <v>14</v>
          </cell>
          <cell r="C100" t="str">
            <v>Motor Phys Damage</v>
          </cell>
          <cell r="D100">
            <v>0</v>
          </cell>
          <cell r="E100">
            <v>0</v>
          </cell>
          <cell r="F100">
            <v>0</v>
          </cell>
          <cell r="G100">
            <v>0</v>
          </cell>
          <cell r="H100">
            <v>0</v>
          </cell>
          <cell r="I100">
            <v>0.34644345666218301</v>
          </cell>
          <cell r="J100">
            <v>0</v>
          </cell>
          <cell r="K100">
            <v>0.34644345666218301</v>
          </cell>
          <cell r="L100">
            <v>0</v>
          </cell>
          <cell r="N100">
            <v>0</v>
          </cell>
        </row>
        <row r="101">
          <cell r="B101">
            <v>15</v>
          </cell>
          <cell r="C101" t="str">
            <v>Fid &amp; Sur /Fin. Guar</v>
          </cell>
          <cell r="D101">
            <v>0</v>
          </cell>
          <cell r="E101">
            <v>0</v>
          </cell>
          <cell r="F101">
            <v>0</v>
          </cell>
          <cell r="G101">
            <v>0</v>
          </cell>
          <cell r="H101">
            <v>0</v>
          </cell>
          <cell r="I101">
            <v>0.35815893587298142</v>
          </cell>
          <cell r="J101">
            <v>0</v>
          </cell>
          <cell r="K101">
            <v>0.35815893587298142</v>
          </cell>
          <cell r="L101">
            <v>0</v>
          </cell>
          <cell r="N101">
            <v>0</v>
          </cell>
        </row>
        <row r="102">
          <cell r="B102">
            <v>16</v>
          </cell>
          <cell r="C102" t="str">
            <v>X/S Property</v>
          </cell>
          <cell r="D102">
            <v>0</v>
          </cell>
          <cell r="E102">
            <v>0</v>
          </cell>
          <cell r="F102">
            <v>0</v>
          </cell>
          <cell r="G102">
            <v>0</v>
          </cell>
          <cell r="H102">
            <v>0</v>
          </cell>
          <cell r="I102">
            <v>0.52663029535114447</v>
          </cell>
          <cell r="J102">
            <v>0</v>
          </cell>
          <cell r="K102">
            <v>0.52663029535114447</v>
          </cell>
          <cell r="L102">
            <v>0</v>
          </cell>
          <cell r="N102">
            <v>0</v>
          </cell>
        </row>
        <row r="103">
          <cell r="B103">
            <v>17</v>
          </cell>
          <cell r="C103" t="str">
            <v>X/S Casualty</v>
          </cell>
          <cell r="D103">
            <v>0</v>
          </cell>
          <cell r="E103">
            <v>0</v>
          </cell>
          <cell r="F103">
            <v>0</v>
          </cell>
          <cell r="G103">
            <v>0</v>
          </cell>
          <cell r="H103">
            <v>0</v>
          </cell>
          <cell r="I103">
            <v>0.49243635144290215</v>
          </cell>
          <cell r="J103">
            <v>0</v>
          </cell>
          <cell r="K103">
            <v>0.49243635144290215</v>
          </cell>
          <cell r="L103">
            <v>0</v>
          </cell>
          <cell r="N103">
            <v>0</v>
          </cell>
        </row>
        <row r="104">
          <cell r="B104">
            <v>18</v>
          </cell>
          <cell r="C104" t="str">
            <v>Other P/C</v>
          </cell>
          <cell r="D104">
            <v>0</v>
          </cell>
          <cell r="E104">
            <v>0</v>
          </cell>
          <cell r="F104">
            <v>0</v>
          </cell>
          <cell r="G104">
            <v>0</v>
          </cell>
          <cell r="H104">
            <v>0</v>
          </cell>
          <cell r="I104">
            <v>0.42979072304757771</v>
          </cell>
          <cell r="J104">
            <v>0</v>
          </cell>
          <cell r="K104">
            <v>0.42979072304757771</v>
          </cell>
          <cell r="L104">
            <v>0</v>
          </cell>
          <cell r="N104">
            <v>0</v>
          </cell>
        </row>
        <row r="105">
          <cell r="B105">
            <v>19</v>
          </cell>
          <cell r="C105" t="str">
            <v>Other P/C</v>
          </cell>
          <cell r="D105">
            <v>0</v>
          </cell>
          <cell r="E105">
            <v>0</v>
          </cell>
          <cell r="F105">
            <v>0</v>
          </cell>
          <cell r="G105">
            <v>0</v>
          </cell>
          <cell r="H105">
            <v>0</v>
          </cell>
          <cell r="I105">
            <v>0.42979072304757771</v>
          </cell>
          <cell r="J105">
            <v>0</v>
          </cell>
          <cell r="K105">
            <v>0.42979072304757771</v>
          </cell>
          <cell r="L105">
            <v>0</v>
          </cell>
          <cell r="N105">
            <v>0</v>
          </cell>
        </row>
        <row r="106">
          <cell r="B106">
            <v>20</v>
          </cell>
          <cell r="C106" t="str">
            <v>Sub-Total</v>
          </cell>
          <cell r="D106">
            <v>0</v>
          </cell>
          <cell r="E106">
            <v>0</v>
          </cell>
          <cell r="F106">
            <v>0</v>
          </cell>
          <cell r="G106">
            <v>0</v>
          </cell>
          <cell r="H106">
            <v>0</v>
          </cell>
          <cell r="I106">
            <v>0</v>
          </cell>
          <cell r="K106">
            <v>0</v>
          </cell>
          <cell r="L106">
            <v>0</v>
          </cell>
        </row>
        <row r="108">
          <cell r="D108" t="str">
            <v>(1)</v>
          </cell>
          <cell r="E108" t="str">
            <v>(2)</v>
          </cell>
          <cell r="F108" t="str">
            <v>(3)</v>
          </cell>
          <cell r="G108" t="str">
            <v>(4)</v>
          </cell>
          <cell r="H108" t="str">
            <v>(5)</v>
          </cell>
          <cell r="I108" t="str">
            <v>(6)</v>
          </cell>
          <cell r="J108" t="str">
            <v>(7)</v>
          </cell>
          <cell r="K108" t="str">
            <v>(8)</v>
          </cell>
          <cell r="L108" t="str">
            <v>(9)</v>
          </cell>
          <cell r="M108" t="str">
            <v>(10)</v>
          </cell>
        </row>
        <row r="110">
          <cell r="E110" t="str">
            <v>&lt;----------------- Net Premiums Written -----------------&gt;</v>
          </cell>
          <cell r="J110" t="str">
            <v>Adjust-</v>
          </cell>
          <cell r="K110" t="str">
            <v>Total</v>
          </cell>
          <cell r="L110" t="str">
            <v>Adjusted</v>
          </cell>
        </row>
        <row r="111">
          <cell r="C111" t="str">
            <v>Health Business</v>
          </cell>
          <cell r="D111" t="str">
            <v>%</v>
          </cell>
          <cell r="E111" t="str">
            <v>Baseline</v>
          </cell>
          <cell r="F111" t="str">
            <v>Allocated Adjustment</v>
          </cell>
          <cell r="G111" t="str">
            <v>Manual Adjustment</v>
          </cell>
          <cell r="H111" t="str">
            <v>Total</v>
          </cell>
          <cell r="I111" t="str">
            <v>Capital Factor</v>
          </cell>
          <cell r="J111" t="str">
            <v>ment to Factor</v>
          </cell>
          <cell r="K111" t="str">
            <v>Capital Factor</v>
          </cell>
          <cell r="L111" t="str">
            <v>Required Capital</v>
          </cell>
          <cell r="M111" t="str">
            <v>Explanation of Adjustment</v>
          </cell>
        </row>
        <row r="112">
          <cell r="B112">
            <v>21</v>
          </cell>
          <cell r="C112" t="str">
            <v>Medical</v>
          </cell>
          <cell r="D112">
            <v>0</v>
          </cell>
          <cell r="E112">
            <v>0</v>
          </cell>
          <cell r="F112">
            <v>0</v>
          </cell>
          <cell r="G112">
            <v>0</v>
          </cell>
          <cell r="H112">
            <v>0</v>
          </cell>
          <cell r="I112">
            <v>0.25</v>
          </cell>
          <cell r="J112">
            <v>0</v>
          </cell>
          <cell r="K112">
            <v>0.25</v>
          </cell>
          <cell r="L112">
            <v>0</v>
          </cell>
          <cell r="N112">
            <v>0</v>
          </cell>
        </row>
        <row r="113">
          <cell r="B113">
            <v>22</v>
          </cell>
          <cell r="C113" t="str">
            <v>Disability and Long Term Care</v>
          </cell>
          <cell r="D113">
            <v>0</v>
          </cell>
          <cell r="E113">
            <v>0</v>
          </cell>
          <cell r="F113">
            <v>0</v>
          </cell>
          <cell r="G113">
            <v>0</v>
          </cell>
          <cell r="H113">
            <v>0</v>
          </cell>
          <cell r="I113">
            <v>0.45</v>
          </cell>
          <cell r="J113">
            <v>0</v>
          </cell>
          <cell r="K113">
            <v>0.45</v>
          </cell>
          <cell r="L113">
            <v>0</v>
          </cell>
          <cell r="N113">
            <v>0</v>
          </cell>
        </row>
        <row r="114">
          <cell r="B114">
            <v>23</v>
          </cell>
          <cell r="C114" t="str">
            <v>Critical Illness - Guaranteed</v>
          </cell>
          <cell r="D114">
            <v>0</v>
          </cell>
          <cell r="E114">
            <v>0</v>
          </cell>
          <cell r="F114">
            <v>0</v>
          </cell>
          <cell r="G114">
            <v>0</v>
          </cell>
          <cell r="H114">
            <v>0</v>
          </cell>
          <cell r="I114">
            <v>0.12</v>
          </cell>
          <cell r="J114">
            <v>0</v>
          </cell>
          <cell r="K114">
            <v>0.12</v>
          </cell>
          <cell r="L114">
            <v>0</v>
          </cell>
          <cell r="N114">
            <v>0</v>
          </cell>
        </row>
        <row r="115">
          <cell r="B115">
            <v>24</v>
          </cell>
          <cell r="C115" t="str">
            <v>Critical Illness - NonGuarant'd</v>
          </cell>
          <cell r="D115">
            <v>0</v>
          </cell>
          <cell r="E115">
            <v>0</v>
          </cell>
          <cell r="F115">
            <v>0</v>
          </cell>
          <cell r="G115">
            <v>0</v>
          </cell>
          <cell r="H115">
            <v>0</v>
          </cell>
          <cell r="I115">
            <v>0.12</v>
          </cell>
          <cell r="J115">
            <v>0</v>
          </cell>
          <cell r="K115">
            <v>0.12</v>
          </cell>
          <cell r="L115">
            <v>0</v>
          </cell>
          <cell r="N115">
            <v>0</v>
          </cell>
        </row>
        <row r="116">
          <cell r="B116">
            <v>25</v>
          </cell>
          <cell r="C116" t="str">
            <v>Health Reinsurance</v>
          </cell>
          <cell r="D116">
            <v>0</v>
          </cell>
          <cell r="E116">
            <v>0</v>
          </cell>
          <cell r="F116">
            <v>0</v>
          </cell>
          <cell r="G116">
            <v>0</v>
          </cell>
          <cell r="H116">
            <v>0</v>
          </cell>
          <cell r="I116">
            <v>0.49243635144290215</v>
          </cell>
          <cell r="J116">
            <v>0</v>
          </cell>
          <cell r="K116">
            <v>0.49243635144290215</v>
          </cell>
          <cell r="L116">
            <v>0</v>
          </cell>
          <cell r="N116">
            <v>0</v>
          </cell>
        </row>
        <row r="117">
          <cell r="B117">
            <v>26</v>
          </cell>
          <cell r="C117" t="str">
            <v>Other Health</v>
          </cell>
          <cell r="D117">
            <v>0</v>
          </cell>
          <cell r="E117">
            <v>0</v>
          </cell>
          <cell r="F117">
            <v>0</v>
          </cell>
          <cell r="G117">
            <v>0</v>
          </cell>
          <cell r="H117">
            <v>0</v>
          </cell>
          <cell r="I117">
            <v>0.40830118689519879</v>
          </cell>
          <cell r="J117">
            <v>0</v>
          </cell>
          <cell r="K117">
            <v>0.40830118689519879</v>
          </cell>
          <cell r="L117">
            <v>0</v>
          </cell>
          <cell r="N117">
            <v>0</v>
          </cell>
        </row>
        <row r="118">
          <cell r="B118">
            <v>27</v>
          </cell>
          <cell r="C118" t="str">
            <v>Other Health</v>
          </cell>
          <cell r="D118">
            <v>0</v>
          </cell>
          <cell r="E118">
            <v>0</v>
          </cell>
          <cell r="F118">
            <v>0</v>
          </cell>
          <cell r="G118">
            <v>0</v>
          </cell>
          <cell r="H118">
            <v>0</v>
          </cell>
          <cell r="I118">
            <v>0.40830118689519879</v>
          </cell>
          <cell r="J118">
            <v>0</v>
          </cell>
          <cell r="K118">
            <v>0.40830118689519879</v>
          </cell>
          <cell r="L118">
            <v>0</v>
          </cell>
          <cell r="N118">
            <v>0</v>
          </cell>
        </row>
        <row r="119">
          <cell r="B119">
            <v>28</v>
          </cell>
          <cell r="C119" t="str">
            <v>Sub-Total</v>
          </cell>
          <cell r="D119">
            <v>0</v>
          </cell>
          <cell r="E119">
            <v>0</v>
          </cell>
          <cell r="F119">
            <v>0</v>
          </cell>
          <cell r="G119">
            <v>0</v>
          </cell>
          <cell r="H119">
            <v>0</v>
          </cell>
          <cell r="I119">
            <v>0</v>
          </cell>
          <cell r="K119">
            <v>0</v>
          </cell>
          <cell r="L119">
            <v>0</v>
          </cell>
        </row>
        <row r="121">
          <cell r="D121" t="str">
            <v>(1)</v>
          </cell>
          <cell r="E121" t="str">
            <v>(2)</v>
          </cell>
          <cell r="F121" t="str">
            <v>(3)</v>
          </cell>
          <cell r="G121" t="str">
            <v>(4)</v>
          </cell>
          <cell r="H121" t="str">
            <v>(5)</v>
          </cell>
          <cell r="I121" t="str">
            <v>(6)</v>
          </cell>
          <cell r="J121" t="str">
            <v>(7)</v>
          </cell>
          <cell r="K121" t="str">
            <v>(8)</v>
          </cell>
          <cell r="L121" t="str">
            <v>(9)</v>
          </cell>
          <cell r="M121" t="str">
            <v>(10)</v>
          </cell>
        </row>
        <row r="123">
          <cell r="E123" t="str">
            <v>&lt;----------------- Net Premiums Written -----------------&gt;</v>
          </cell>
          <cell r="J123" t="str">
            <v>Adjust-</v>
          </cell>
          <cell r="K123" t="str">
            <v>Total</v>
          </cell>
          <cell r="L123" t="str">
            <v>Adjusted</v>
          </cell>
        </row>
        <row r="124">
          <cell r="C124" t="str">
            <v>Life Business (New business only)</v>
          </cell>
          <cell r="D124" t="str">
            <v>%</v>
          </cell>
          <cell r="E124" t="str">
            <v>Baseline</v>
          </cell>
          <cell r="F124" t="str">
            <v>Allocated Adjustment</v>
          </cell>
          <cell r="G124" t="str">
            <v>Manual Adjustment</v>
          </cell>
          <cell r="H124" t="str">
            <v>Total</v>
          </cell>
          <cell r="I124" t="str">
            <v>Capital Factor</v>
          </cell>
          <cell r="J124" t="str">
            <v>ment to Factor</v>
          </cell>
          <cell r="K124" t="str">
            <v>Capital Factor</v>
          </cell>
          <cell r="L124" t="str">
            <v>Required Capital</v>
          </cell>
          <cell r="M124" t="str">
            <v>Explanation of Adjustment</v>
          </cell>
        </row>
        <row r="125">
          <cell r="B125">
            <v>29</v>
          </cell>
          <cell r="C125" t="str">
            <v xml:space="preserve">Life - Investment Products (Unit Linked &amp; Partic) </v>
          </cell>
          <cell r="D125">
            <v>0</v>
          </cell>
          <cell r="E125">
            <v>0</v>
          </cell>
          <cell r="F125">
            <v>0</v>
          </cell>
          <cell r="G125">
            <v>0</v>
          </cell>
          <cell r="H125">
            <v>0</v>
          </cell>
          <cell r="I125">
            <v>0.02</v>
          </cell>
          <cell r="J125">
            <v>0</v>
          </cell>
          <cell r="K125">
            <v>0.02</v>
          </cell>
          <cell r="L125">
            <v>0</v>
          </cell>
        </row>
        <row r="126">
          <cell r="B126">
            <v>30</v>
          </cell>
          <cell r="C126" t="str">
            <v xml:space="preserve">Life - Protection Products (Individ &amp; Group) </v>
          </cell>
          <cell r="D126">
            <v>0</v>
          </cell>
          <cell r="E126">
            <v>0</v>
          </cell>
          <cell r="F126">
            <v>0</v>
          </cell>
          <cell r="G126">
            <v>0</v>
          </cell>
          <cell r="H126">
            <v>0</v>
          </cell>
          <cell r="I126">
            <v>0.02</v>
          </cell>
          <cell r="J126">
            <v>0</v>
          </cell>
          <cell r="K126">
            <v>0.02</v>
          </cell>
          <cell r="L126">
            <v>0</v>
          </cell>
        </row>
        <row r="127">
          <cell r="B127">
            <v>31</v>
          </cell>
          <cell r="C127" t="str">
            <v xml:space="preserve">Life Reinsurance </v>
          </cell>
          <cell r="D127">
            <v>0</v>
          </cell>
          <cell r="E127">
            <v>0</v>
          </cell>
          <cell r="F127">
            <v>0</v>
          </cell>
          <cell r="G127">
            <v>0</v>
          </cell>
          <cell r="H127">
            <v>0</v>
          </cell>
          <cell r="I127">
            <v>0.02</v>
          </cell>
          <cell r="J127">
            <v>0</v>
          </cell>
          <cell r="K127">
            <v>0.02</v>
          </cell>
          <cell r="L127">
            <v>0</v>
          </cell>
        </row>
        <row r="128">
          <cell r="B128">
            <v>32</v>
          </cell>
          <cell r="C128" t="str">
            <v xml:space="preserve">Annuities - Immediate </v>
          </cell>
          <cell r="D128">
            <v>0</v>
          </cell>
          <cell r="E128">
            <v>0</v>
          </cell>
          <cell r="F128">
            <v>0</v>
          </cell>
          <cell r="G128">
            <v>0</v>
          </cell>
          <cell r="H128">
            <v>0</v>
          </cell>
          <cell r="I128">
            <v>0.02</v>
          </cell>
          <cell r="J128">
            <v>0</v>
          </cell>
          <cell r="K128">
            <v>0.02</v>
          </cell>
          <cell r="L128">
            <v>0</v>
          </cell>
        </row>
        <row r="129">
          <cell r="B129">
            <v>33</v>
          </cell>
          <cell r="C129" t="str">
            <v xml:space="preserve">Annuities - Deferred </v>
          </cell>
          <cell r="D129">
            <v>0</v>
          </cell>
          <cell r="E129">
            <v>0</v>
          </cell>
          <cell r="F129">
            <v>0</v>
          </cell>
          <cell r="G129">
            <v>0</v>
          </cell>
          <cell r="H129">
            <v>0</v>
          </cell>
          <cell r="I129">
            <v>0.02</v>
          </cell>
          <cell r="J129">
            <v>0</v>
          </cell>
          <cell r="K129">
            <v>0.02</v>
          </cell>
          <cell r="L129">
            <v>0</v>
          </cell>
        </row>
        <row r="130">
          <cell r="B130">
            <v>34</v>
          </cell>
          <cell r="C130" t="str">
            <v xml:space="preserve">Pension Plans </v>
          </cell>
          <cell r="D130">
            <v>0</v>
          </cell>
          <cell r="E130">
            <v>0</v>
          </cell>
          <cell r="F130">
            <v>0</v>
          </cell>
          <cell r="G130">
            <v>0</v>
          </cell>
          <cell r="H130">
            <v>0</v>
          </cell>
          <cell r="I130">
            <v>0.02</v>
          </cell>
          <cell r="J130">
            <v>0</v>
          </cell>
          <cell r="K130">
            <v>0.02</v>
          </cell>
          <cell r="L130">
            <v>0</v>
          </cell>
        </row>
        <row r="131">
          <cell r="B131">
            <v>35</v>
          </cell>
          <cell r="C131" t="str">
            <v xml:space="preserve">DHI </v>
          </cell>
          <cell r="D131">
            <v>0</v>
          </cell>
          <cell r="E131">
            <v>0</v>
          </cell>
          <cell r="F131">
            <v>0</v>
          </cell>
          <cell r="G131">
            <v>0</v>
          </cell>
          <cell r="H131">
            <v>0</v>
          </cell>
          <cell r="I131">
            <v>0.02</v>
          </cell>
          <cell r="J131">
            <v>0</v>
          </cell>
          <cell r="K131">
            <v>0.02</v>
          </cell>
          <cell r="L131">
            <v>0</v>
          </cell>
        </row>
        <row r="132">
          <cell r="B132">
            <v>36</v>
          </cell>
          <cell r="C132" t="str">
            <v xml:space="preserve">German HealthCare </v>
          </cell>
          <cell r="D132">
            <v>0</v>
          </cell>
          <cell r="E132">
            <v>0</v>
          </cell>
          <cell r="F132">
            <v>0</v>
          </cell>
          <cell r="G132">
            <v>0</v>
          </cell>
          <cell r="H132">
            <v>0</v>
          </cell>
          <cell r="I132">
            <v>0.02</v>
          </cell>
          <cell r="J132">
            <v>0</v>
          </cell>
          <cell r="K132">
            <v>0.02</v>
          </cell>
          <cell r="L132">
            <v>0</v>
          </cell>
        </row>
        <row r="133">
          <cell r="B133">
            <v>37</v>
          </cell>
          <cell r="C133" t="str">
            <v xml:space="preserve">Other Life or Annuity </v>
          </cell>
          <cell r="D133">
            <v>0</v>
          </cell>
          <cell r="E133">
            <v>0</v>
          </cell>
          <cell r="F133">
            <v>0</v>
          </cell>
          <cell r="G133">
            <v>0</v>
          </cell>
          <cell r="H133">
            <v>0</v>
          </cell>
          <cell r="I133">
            <v>0.02</v>
          </cell>
          <cell r="J133">
            <v>0</v>
          </cell>
          <cell r="K133">
            <v>0.02</v>
          </cell>
          <cell r="L133">
            <v>0</v>
          </cell>
        </row>
        <row r="134">
          <cell r="B134">
            <v>38</v>
          </cell>
          <cell r="C134" t="str">
            <v xml:space="preserve">Other Life or Annuity </v>
          </cell>
          <cell r="D134">
            <v>0</v>
          </cell>
          <cell r="E134">
            <v>0</v>
          </cell>
          <cell r="F134">
            <v>0</v>
          </cell>
          <cell r="G134">
            <v>0</v>
          </cell>
          <cell r="H134">
            <v>0</v>
          </cell>
          <cell r="I134">
            <v>0.02</v>
          </cell>
          <cell r="J134">
            <v>0</v>
          </cell>
          <cell r="K134">
            <v>0.02</v>
          </cell>
          <cell r="L134">
            <v>0</v>
          </cell>
        </row>
        <row r="135">
          <cell r="B135">
            <v>39</v>
          </cell>
          <cell r="C135" t="str">
            <v>Sub-Total</v>
          </cell>
          <cell r="D135">
            <v>0</v>
          </cell>
          <cell r="E135">
            <v>0</v>
          </cell>
          <cell r="F135">
            <v>0</v>
          </cell>
          <cell r="G135">
            <v>0</v>
          </cell>
          <cell r="H135">
            <v>0</v>
          </cell>
          <cell r="I135">
            <v>0</v>
          </cell>
          <cell r="K135">
            <v>0</v>
          </cell>
          <cell r="L135">
            <v>0</v>
          </cell>
        </row>
        <row r="137">
          <cell r="B137">
            <v>40</v>
          </cell>
          <cell r="C137" t="str">
            <v>Totals</v>
          </cell>
          <cell r="D137">
            <v>0</v>
          </cell>
          <cell r="E137">
            <v>0</v>
          </cell>
          <cell r="F137">
            <v>0</v>
          </cell>
          <cell r="G137">
            <v>0</v>
          </cell>
          <cell r="H137">
            <v>0</v>
          </cell>
          <cell r="I137">
            <v>0</v>
          </cell>
          <cell r="K137">
            <v>0</v>
          </cell>
          <cell r="L137">
            <v>0</v>
          </cell>
          <cell r="N137">
            <v>0</v>
          </cell>
        </row>
        <row r="138">
          <cell r="D138">
            <v>0</v>
          </cell>
          <cell r="E138">
            <v>1</v>
          </cell>
          <cell r="F138">
            <v>1</v>
          </cell>
          <cell r="G138">
            <v>0</v>
          </cell>
          <cell r="H138">
            <v>0</v>
          </cell>
          <cell r="J138">
            <v>0.30000000000000004</v>
          </cell>
          <cell r="K138">
            <v>0.7</v>
          </cell>
          <cell r="L138">
            <v>1</v>
          </cell>
        </row>
        <row r="139">
          <cell r="B139">
            <v>41</v>
          </cell>
          <cell r="G139" t="str">
            <v>Growth Factor (for Non Life Only)</v>
          </cell>
          <cell r="I139" t="str">
            <v xml:space="preserve"> </v>
          </cell>
          <cell r="K139">
            <v>1.5</v>
          </cell>
          <cell r="L139">
            <v>1.5</v>
          </cell>
        </row>
        <row r="140">
          <cell r="B140">
            <v>42</v>
          </cell>
          <cell r="G140" t="str">
            <v>By Line Diversification Factor</v>
          </cell>
          <cell r="L140">
            <v>1</v>
          </cell>
          <cell r="N140">
            <v>1</v>
          </cell>
        </row>
        <row r="141">
          <cell r="G141" t="str">
            <v>By Country Diversification Factor</v>
          </cell>
          <cell r="L141">
            <v>1</v>
          </cell>
        </row>
        <row r="142">
          <cell r="B142">
            <v>43</v>
          </cell>
          <cell r="G142" t="str">
            <v>Adjusted Premium Capital</v>
          </cell>
          <cell r="L142">
            <v>0</v>
          </cell>
        </row>
        <row r="143">
          <cell r="B143">
            <v>44</v>
          </cell>
          <cell r="G143" t="str">
            <v>Analyst's Adjustment ( NON-Life Business)</v>
          </cell>
          <cell r="L143">
            <v>0</v>
          </cell>
        </row>
        <row r="144">
          <cell r="B144">
            <v>45</v>
          </cell>
          <cell r="G144" t="str">
            <v>Analyst's Adjustment ( LIFE Business)</v>
          </cell>
          <cell r="L144">
            <v>0</v>
          </cell>
        </row>
        <row r="145">
          <cell r="B145">
            <v>46</v>
          </cell>
          <cell r="G145" t="str">
            <v>Net Required Capital for Premium Risk (B6)</v>
          </cell>
          <cell r="L145">
            <v>0</v>
          </cell>
        </row>
        <row r="148">
          <cell r="C148" t="str">
            <v>Company Name:</v>
          </cell>
          <cell r="D148" t="str">
            <v>XYZ Sample</v>
          </cell>
          <cell r="H148" t="str">
            <v>Currency:</v>
          </cell>
          <cell r="I148" t="str">
            <v>Euros</v>
          </cell>
          <cell r="M148" t="str">
            <v>Page 23</v>
          </cell>
        </row>
        <row r="149">
          <cell r="C149" t="str">
            <v>AMB Number:</v>
          </cell>
          <cell r="D149" t="str">
            <v>99999</v>
          </cell>
          <cell r="H149" t="str">
            <v>Denomination:</v>
          </cell>
          <cell r="I149" t="str">
            <v>(000)s</v>
          </cell>
        </row>
        <row r="150">
          <cell r="C150" t="str">
            <v>Analyst:</v>
          </cell>
          <cell r="D150" t="str">
            <v xml:space="preserve"> </v>
          </cell>
        </row>
        <row r="151">
          <cell r="C151" t="str">
            <v>profitability = average</v>
          </cell>
          <cell r="G151" t="str">
            <v>NET PREMIUMS WRITTEN RISK</v>
          </cell>
        </row>
        <row r="152">
          <cell r="C152" t="str">
            <v>Pers - Early Hard Mkt</v>
          </cell>
          <cell r="H152">
            <v>40543</v>
          </cell>
        </row>
        <row r="153">
          <cell r="C153" t="str">
            <v>Comm - Late Soft Mkt</v>
          </cell>
        </row>
        <row r="154">
          <cell r="C154" t="str">
            <v>Reins XS Prop - Late Hard Mkt</v>
          </cell>
        </row>
        <row r="155">
          <cell r="C155" t="str">
            <v>Reins XS Casualty - Late Soft Mkt</v>
          </cell>
        </row>
        <row r="156">
          <cell r="D156" t="str">
            <v>(1)</v>
          </cell>
          <cell r="E156" t="str">
            <v>(2)</v>
          </cell>
          <cell r="F156" t="str">
            <v>(3)</v>
          </cell>
          <cell r="G156" t="str">
            <v>(4)</v>
          </cell>
          <cell r="H156" t="str">
            <v>(5)</v>
          </cell>
          <cell r="I156" t="str">
            <v>(6)</v>
          </cell>
          <cell r="J156" t="str">
            <v>(7)</v>
          </cell>
          <cell r="K156" t="str">
            <v>(8)</v>
          </cell>
          <cell r="L156" t="str">
            <v>(9)</v>
          </cell>
          <cell r="M156" t="str">
            <v>(10)</v>
          </cell>
        </row>
        <row r="158">
          <cell r="E158" t="str">
            <v>&lt;----------------- Net Premiums Written -----------------&gt;</v>
          </cell>
          <cell r="J158" t="str">
            <v>Adjust-</v>
          </cell>
          <cell r="K158" t="str">
            <v>Total</v>
          </cell>
          <cell r="L158" t="str">
            <v>Adjusted</v>
          </cell>
        </row>
        <row r="159">
          <cell r="C159" t="str">
            <v>Property Casualty Business</v>
          </cell>
          <cell r="D159" t="str">
            <v>%</v>
          </cell>
          <cell r="E159" t="str">
            <v>Baseline</v>
          </cell>
          <cell r="F159" t="str">
            <v>Allocated Adjustment</v>
          </cell>
          <cell r="G159" t="str">
            <v>Manual Adjustment</v>
          </cell>
          <cell r="H159" t="str">
            <v>Total</v>
          </cell>
          <cell r="I159" t="str">
            <v>Capital Factor</v>
          </cell>
          <cell r="J159" t="str">
            <v>ment to Factor</v>
          </cell>
          <cell r="K159" t="str">
            <v>Capital Factor</v>
          </cell>
          <cell r="L159" t="str">
            <v>Required Capital</v>
          </cell>
          <cell r="M159" t="str">
            <v>Explanation of Adjustment</v>
          </cell>
        </row>
        <row r="160">
          <cell r="B160">
            <v>1</v>
          </cell>
          <cell r="C160" t="str">
            <v>Personal Property</v>
          </cell>
          <cell r="D160">
            <v>0</v>
          </cell>
          <cell r="E160">
            <v>0</v>
          </cell>
          <cell r="F160">
            <v>0</v>
          </cell>
          <cell r="G160">
            <v>0</v>
          </cell>
          <cell r="H160">
            <v>0</v>
          </cell>
          <cell r="I160">
            <v>0.52851785913376492</v>
          </cell>
          <cell r="J160">
            <v>0</v>
          </cell>
          <cell r="K160">
            <v>0.52851785913376492</v>
          </cell>
          <cell r="L160">
            <v>0</v>
          </cell>
          <cell r="N160">
            <v>0</v>
          </cell>
        </row>
        <row r="161">
          <cell r="B161">
            <v>2</v>
          </cell>
          <cell r="C161" t="str">
            <v>Personal Motor</v>
          </cell>
          <cell r="D161">
            <v>0</v>
          </cell>
          <cell r="E161">
            <v>0</v>
          </cell>
          <cell r="F161">
            <v>0</v>
          </cell>
          <cell r="G161">
            <v>0</v>
          </cell>
          <cell r="H161">
            <v>0</v>
          </cell>
          <cell r="I161">
            <v>0.36295804783885066</v>
          </cell>
          <cell r="J161">
            <v>0</v>
          </cell>
          <cell r="K161">
            <v>0.36295804783885066</v>
          </cell>
          <cell r="L161">
            <v>0</v>
          </cell>
          <cell r="N161">
            <v>0</v>
          </cell>
        </row>
        <row r="162">
          <cell r="B162">
            <v>3</v>
          </cell>
          <cell r="C162" t="str">
            <v>Commercial Motor</v>
          </cell>
          <cell r="D162">
            <v>0</v>
          </cell>
          <cell r="E162">
            <v>0</v>
          </cell>
          <cell r="F162">
            <v>0</v>
          </cell>
          <cell r="G162">
            <v>0</v>
          </cell>
          <cell r="H162">
            <v>0</v>
          </cell>
          <cell r="I162">
            <v>0.42302236520430875</v>
          </cell>
          <cell r="J162">
            <v>0</v>
          </cell>
          <cell r="K162">
            <v>0.42302236520430875</v>
          </cell>
          <cell r="L162">
            <v>0</v>
          </cell>
          <cell r="N162">
            <v>0</v>
          </cell>
        </row>
        <row r="163">
          <cell r="B163">
            <v>4</v>
          </cell>
          <cell r="C163" t="str">
            <v>Occupational Accident</v>
          </cell>
          <cell r="D163">
            <v>0</v>
          </cell>
          <cell r="E163">
            <v>0</v>
          </cell>
          <cell r="F163">
            <v>0</v>
          </cell>
          <cell r="G163">
            <v>0</v>
          </cell>
          <cell r="H163">
            <v>0</v>
          </cell>
          <cell r="I163">
            <v>0.42979072304757771</v>
          </cell>
          <cell r="J163">
            <v>0</v>
          </cell>
          <cell r="K163">
            <v>0.42979072304757771</v>
          </cell>
          <cell r="L163">
            <v>0</v>
          </cell>
          <cell r="N163">
            <v>0</v>
          </cell>
        </row>
        <row r="164">
          <cell r="B164">
            <v>5</v>
          </cell>
          <cell r="C164" t="str">
            <v>Comm'l Multi Peril</v>
          </cell>
          <cell r="D164">
            <v>0</v>
          </cell>
          <cell r="E164">
            <v>0</v>
          </cell>
          <cell r="F164">
            <v>0</v>
          </cell>
          <cell r="G164">
            <v>0</v>
          </cell>
          <cell r="H164">
            <v>0</v>
          </cell>
          <cell r="I164">
            <v>0.42979072304757771</v>
          </cell>
          <cell r="J164">
            <v>0</v>
          </cell>
          <cell r="K164">
            <v>0.42979072304757771</v>
          </cell>
          <cell r="L164">
            <v>0</v>
          </cell>
          <cell r="N164">
            <v>0</v>
          </cell>
        </row>
        <row r="165">
          <cell r="B165">
            <v>6</v>
          </cell>
          <cell r="C165" t="str">
            <v>Med Mal (Occ)</v>
          </cell>
          <cell r="D165">
            <v>0</v>
          </cell>
          <cell r="E165">
            <v>0</v>
          </cell>
          <cell r="F165">
            <v>0</v>
          </cell>
          <cell r="G165">
            <v>0</v>
          </cell>
          <cell r="H165">
            <v>0</v>
          </cell>
          <cell r="I165">
            <v>0.44399868083427452</v>
          </cell>
          <cell r="J165">
            <v>0</v>
          </cell>
          <cell r="K165">
            <v>0.44399868083427452</v>
          </cell>
          <cell r="L165">
            <v>0</v>
          </cell>
          <cell r="N165">
            <v>0</v>
          </cell>
        </row>
        <row r="166">
          <cell r="B166">
            <v>7</v>
          </cell>
          <cell r="C166" t="str">
            <v>Med Mal (C/M)</v>
          </cell>
          <cell r="D166">
            <v>0</v>
          </cell>
          <cell r="E166">
            <v>0</v>
          </cell>
          <cell r="F166">
            <v>0</v>
          </cell>
          <cell r="G166">
            <v>0</v>
          </cell>
          <cell r="H166">
            <v>0</v>
          </cell>
          <cell r="I166">
            <v>0.38836511118757022</v>
          </cell>
          <cell r="J166">
            <v>0</v>
          </cell>
          <cell r="K166">
            <v>0.38836511118757022</v>
          </cell>
          <cell r="L166">
            <v>0</v>
          </cell>
          <cell r="N166">
            <v>0</v>
          </cell>
        </row>
        <row r="167">
          <cell r="B167">
            <v>8</v>
          </cell>
          <cell r="C167" t="str">
            <v>Special Liab (Ocean, Air, B&amp;M)</v>
          </cell>
          <cell r="D167">
            <v>0</v>
          </cell>
          <cell r="E167">
            <v>0</v>
          </cell>
          <cell r="F167">
            <v>0</v>
          </cell>
          <cell r="G167">
            <v>0</v>
          </cell>
          <cell r="H167">
            <v>0</v>
          </cell>
          <cell r="I167">
            <v>0.43856196229344663</v>
          </cell>
          <cell r="J167">
            <v>0</v>
          </cell>
          <cell r="K167">
            <v>0.43856196229344663</v>
          </cell>
          <cell r="L167">
            <v>0</v>
          </cell>
          <cell r="N167">
            <v>0</v>
          </cell>
        </row>
        <row r="168">
          <cell r="B168">
            <v>9</v>
          </cell>
          <cell r="C168" t="str">
            <v>Other Liab (Occ)</v>
          </cell>
          <cell r="D168">
            <v>0</v>
          </cell>
          <cell r="E168">
            <v>0</v>
          </cell>
          <cell r="F168">
            <v>0</v>
          </cell>
          <cell r="G168">
            <v>0</v>
          </cell>
          <cell r="H168">
            <v>0</v>
          </cell>
          <cell r="I168">
            <v>0.47333780071319131</v>
          </cell>
          <cell r="J168">
            <v>0</v>
          </cell>
          <cell r="K168">
            <v>0.47333780071319131</v>
          </cell>
          <cell r="L168">
            <v>0</v>
          </cell>
          <cell r="N168">
            <v>0</v>
          </cell>
        </row>
        <row r="169">
          <cell r="B169">
            <v>10</v>
          </cell>
          <cell r="C169" t="str">
            <v>Other Liab (C/M)</v>
          </cell>
          <cell r="D169">
            <v>0</v>
          </cell>
          <cell r="E169">
            <v>0</v>
          </cell>
          <cell r="F169">
            <v>0</v>
          </cell>
          <cell r="G169">
            <v>0</v>
          </cell>
          <cell r="H169">
            <v>0</v>
          </cell>
          <cell r="I169">
            <v>0.40242577064379942</v>
          </cell>
          <cell r="J169">
            <v>0</v>
          </cell>
          <cell r="K169">
            <v>0.40242577064379942</v>
          </cell>
          <cell r="L169">
            <v>0</v>
          </cell>
          <cell r="N169">
            <v>0</v>
          </cell>
        </row>
        <row r="170">
          <cell r="B170">
            <v>11</v>
          </cell>
          <cell r="C170" t="str">
            <v>Prod Liab (Occ)</v>
          </cell>
          <cell r="D170">
            <v>0</v>
          </cell>
          <cell r="E170">
            <v>0</v>
          </cell>
          <cell r="F170">
            <v>0</v>
          </cell>
          <cell r="G170">
            <v>0</v>
          </cell>
          <cell r="H170">
            <v>0</v>
          </cell>
          <cell r="I170">
            <v>0.45336574161136883</v>
          </cell>
          <cell r="J170">
            <v>0</v>
          </cell>
          <cell r="K170">
            <v>0.45336574161136883</v>
          </cell>
          <cell r="L170">
            <v>0</v>
          </cell>
          <cell r="N170">
            <v>0</v>
          </cell>
        </row>
        <row r="171">
          <cell r="B171">
            <v>12</v>
          </cell>
          <cell r="C171" t="str">
            <v>Prod Liab (C/M)</v>
          </cell>
          <cell r="D171">
            <v>0</v>
          </cell>
          <cell r="E171">
            <v>0</v>
          </cell>
          <cell r="F171">
            <v>0</v>
          </cell>
          <cell r="G171">
            <v>0</v>
          </cell>
          <cell r="H171">
            <v>0</v>
          </cell>
          <cell r="I171">
            <v>0.38511713534729186</v>
          </cell>
          <cell r="J171">
            <v>0</v>
          </cell>
          <cell r="K171">
            <v>0.38511713534729186</v>
          </cell>
          <cell r="L171">
            <v>0</v>
          </cell>
          <cell r="N171">
            <v>0</v>
          </cell>
        </row>
        <row r="172">
          <cell r="B172">
            <v>13</v>
          </cell>
          <cell r="C172" t="str">
            <v>Commercial Property</v>
          </cell>
          <cell r="D172">
            <v>0</v>
          </cell>
          <cell r="E172">
            <v>0</v>
          </cell>
          <cell r="F172">
            <v>0</v>
          </cell>
          <cell r="G172">
            <v>0</v>
          </cell>
          <cell r="H172">
            <v>0</v>
          </cell>
          <cell r="I172">
            <v>0.51165562267568776</v>
          </cell>
          <cell r="J172">
            <v>0</v>
          </cell>
          <cell r="K172">
            <v>0.51165562267568776</v>
          </cell>
          <cell r="L172">
            <v>0</v>
          </cell>
          <cell r="N172">
            <v>0</v>
          </cell>
        </row>
        <row r="173">
          <cell r="B173">
            <v>14</v>
          </cell>
          <cell r="C173" t="str">
            <v>Motor Phys Damage</v>
          </cell>
          <cell r="D173">
            <v>0</v>
          </cell>
          <cell r="E173">
            <v>0</v>
          </cell>
          <cell r="F173">
            <v>0</v>
          </cell>
          <cell r="G173">
            <v>0</v>
          </cell>
          <cell r="H173">
            <v>0</v>
          </cell>
          <cell r="I173">
            <v>0.34644345666218301</v>
          </cell>
          <cell r="J173">
            <v>0</v>
          </cell>
          <cell r="K173">
            <v>0.34644345666218301</v>
          </cell>
          <cell r="L173">
            <v>0</v>
          </cell>
          <cell r="N173">
            <v>0</v>
          </cell>
        </row>
        <row r="174">
          <cell r="B174">
            <v>15</v>
          </cell>
          <cell r="C174" t="str">
            <v>Fid &amp; Sur /Fin. Guar</v>
          </cell>
          <cell r="D174">
            <v>0</v>
          </cell>
          <cell r="E174">
            <v>0</v>
          </cell>
          <cell r="F174">
            <v>0</v>
          </cell>
          <cell r="G174">
            <v>0</v>
          </cell>
          <cell r="H174">
            <v>0</v>
          </cell>
          <cell r="I174">
            <v>0.35815893587298142</v>
          </cell>
          <cell r="J174">
            <v>0</v>
          </cell>
          <cell r="K174">
            <v>0.35815893587298142</v>
          </cell>
          <cell r="L174">
            <v>0</v>
          </cell>
          <cell r="N174">
            <v>0</v>
          </cell>
        </row>
        <row r="175">
          <cell r="B175">
            <v>16</v>
          </cell>
          <cell r="C175" t="str">
            <v>X/S Property</v>
          </cell>
          <cell r="D175">
            <v>0</v>
          </cell>
          <cell r="E175">
            <v>0</v>
          </cell>
          <cell r="F175">
            <v>0</v>
          </cell>
          <cell r="G175">
            <v>0</v>
          </cell>
          <cell r="H175">
            <v>0</v>
          </cell>
          <cell r="I175">
            <v>0.52663029535114447</v>
          </cell>
          <cell r="J175">
            <v>0</v>
          </cell>
          <cell r="K175">
            <v>0.52663029535114447</v>
          </cell>
          <cell r="L175">
            <v>0</v>
          </cell>
          <cell r="N175">
            <v>0</v>
          </cell>
        </row>
        <row r="176">
          <cell r="B176">
            <v>17</v>
          </cell>
          <cell r="C176" t="str">
            <v>X/S Casualty</v>
          </cell>
          <cell r="D176">
            <v>0</v>
          </cell>
          <cell r="E176">
            <v>0</v>
          </cell>
          <cell r="F176">
            <v>0</v>
          </cell>
          <cell r="G176">
            <v>0</v>
          </cell>
          <cell r="H176">
            <v>0</v>
          </cell>
          <cell r="I176">
            <v>0.5165753882783386</v>
          </cell>
          <cell r="J176">
            <v>0</v>
          </cell>
          <cell r="K176">
            <v>0.5165753882783386</v>
          </cell>
          <cell r="L176">
            <v>0</v>
          </cell>
          <cell r="N176">
            <v>0</v>
          </cell>
        </row>
        <row r="177">
          <cell r="B177">
            <v>18</v>
          </cell>
          <cell r="C177" t="str">
            <v>Other P/C</v>
          </cell>
          <cell r="D177">
            <v>0</v>
          </cell>
          <cell r="E177">
            <v>0</v>
          </cell>
          <cell r="F177">
            <v>0</v>
          </cell>
          <cell r="G177">
            <v>0</v>
          </cell>
          <cell r="H177">
            <v>0</v>
          </cell>
          <cell r="I177">
            <v>0.42979072304757771</v>
          </cell>
          <cell r="J177">
            <v>0</v>
          </cell>
          <cell r="K177">
            <v>0.42979072304757771</v>
          </cell>
          <cell r="L177">
            <v>0</v>
          </cell>
          <cell r="N177">
            <v>0</v>
          </cell>
        </row>
        <row r="178">
          <cell r="B178">
            <v>19</v>
          </cell>
          <cell r="C178" t="str">
            <v>Other P/C</v>
          </cell>
          <cell r="D178">
            <v>0</v>
          </cell>
          <cell r="E178">
            <v>0</v>
          </cell>
          <cell r="F178">
            <v>0</v>
          </cell>
          <cell r="G178">
            <v>0</v>
          </cell>
          <cell r="H178">
            <v>0</v>
          </cell>
          <cell r="I178">
            <v>0.42979072304757771</v>
          </cell>
          <cell r="J178">
            <v>0</v>
          </cell>
          <cell r="K178">
            <v>0.42979072304757771</v>
          </cell>
          <cell r="L178">
            <v>0</v>
          </cell>
          <cell r="N178">
            <v>0</v>
          </cell>
        </row>
        <row r="179">
          <cell r="B179">
            <v>20</v>
          </cell>
          <cell r="C179" t="str">
            <v>Sub-Total</v>
          </cell>
          <cell r="D179">
            <v>0</v>
          </cell>
          <cell r="E179">
            <v>0</v>
          </cell>
          <cell r="F179">
            <v>0</v>
          </cell>
          <cell r="G179">
            <v>0</v>
          </cell>
          <cell r="H179">
            <v>0</v>
          </cell>
          <cell r="I179">
            <v>0</v>
          </cell>
          <cell r="K179">
            <v>0</v>
          </cell>
          <cell r="L179">
            <v>0</v>
          </cell>
        </row>
        <row r="181">
          <cell r="D181" t="str">
            <v>(1)</v>
          </cell>
          <cell r="E181" t="str">
            <v>(2)</v>
          </cell>
          <cell r="F181" t="str">
            <v>(3)</v>
          </cell>
          <cell r="G181" t="str">
            <v>(4)</v>
          </cell>
          <cell r="H181" t="str">
            <v>(5)</v>
          </cell>
          <cell r="I181" t="str">
            <v>(6)</v>
          </cell>
          <cell r="J181" t="str">
            <v>(7)</v>
          </cell>
          <cell r="K181" t="str">
            <v>(8)</v>
          </cell>
          <cell r="L181" t="str">
            <v>(9)</v>
          </cell>
          <cell r="M181" t="str">
            <v>(10)</v>
          </cell>
        </row>
        <row r="183">
          <cell r="E183" t="str">
            <v>&lt;----------------- Net Premiums Written -----------------&gt;</v>
          </cell>
          <cell r="J183" t="str">
            <v>Adjust-</v>
          </cell>
          <cell r="K183" t="str">
            <v>Total</v>
          </cell>
          <cell r="L183" t="str">
            <v>Adjusted</v>
          </cell>
        </row>
        <row r="184">
          <cell r="C184" t="str">
            <v>Health Business</v>
          </cell>
          <cell r="D184" t="str">
            <v>%</v>
          </cell>
          <cell r="E184" t="str">
            <v>Baseline</v>
          </cell>
          <cell r="F184" t="str">
            <v>Allocated Adjustment</v>
          </cell>
          <cell r="G184" t="str">
            <v>Manual Adjustment</v>
          </cell>
          <cell r="H184" t="str">
            <v>Total</v>
          </cell>
          <cell r="I184" t="str">
            <v>Capital Factor</v>
          </cell>
          <cell r="J184" t="str">
            <v>ment to Factor</v>
          </cell>
          <cell r="K184" t="str">
            <v>Capital Factor</v>
          </cell>
          <cell r="L184" t="str">
            <v>Required Capital</v>
          </cell>
          <cell r="M184" t="str">
            <v>Explanation of Adjustment</v>
          </cell>
        </row>
        <row r="185">
          <cell r="B185">
            <v>21</v>
          </cell>
          <cell r="C185" t="str">
            <v>Medical</v>
          </cell>
          <cell r="D185">
            <v>0</v>
          </cell>
          <cell r="E185">
            <v>0</v>
          </cell>
          <cell r="F185">
            <v>0</v>
          </cell>
          <cell r="G185">
            <v>0</v>
          </cell>
          <cell r="H185">
            <v>0</v>
          </cell>
          <cell r="I185">
            <v>0.25</v>
          </cell>
          <cell r="J185">
            <v>0</v>
          </cell>
          <cell r="K185">
            <v>0.25</v>
          </cell>
          <cell r="L185">
            <v>0</v>
          </cell>
          <cell r="N185">
            <v>0</v>
          </cell>
        </row>
        <row r="186">
          <cell r="B186">
            <v>22</v>
          </cell>
          <cell r="C186" t="str">
            <v>Disability and Long Term Care</v>
          </cell>
          <cell r="D186">
            <v>0</v>
          </cell>
          <cell r="E186">
            <v>0</v>
          </cell>
          <cell r="F186">
            <v>0</v>
          </cell>
          <cell r="G186">
            <v>0</v>
          </cell>
          <cell r="H186">
            <v>0</v>
          </cell>
          <cell r="I186">
            <v>0.45</v>
          </cell>
          <cell r="J186">
            <v>0</v>
          </cell>
          <cell r="K186">
            <v>0.45</v>
          </cell>
          <cell r="L186">
            <v>0</v>
          </cell>
          <cell r="N186">
            <v>0</v>
          </cell>
        </row>
        <row r="187">
          <cell r="B187">
            <v>23</v>
          </cell>
          <cell r="C187" t="str">
            <v>Critical Illness - Guaranteed</v>
          </cell>
          <cell r="D187">
            <v>0</v>
          </cell>
          <cell r="E187">
            <v>0</v>
          </cell>
          <cell r="F187">
            <v>0</v>
          </cell>
          <cell r="G187">
            <v>0</v>
          </cell>
          <cell r="H187">
            <v>0</v>
          </cell>
          <cell r="I187">
            <v>0.12</v>
          </cell>
          <cell r="J187">
            <v>0</v>
          </cell>
          <cell r="K187">
            <v>0.12</v>
          </cell>
          <cell r="L187">
            <v>0</v>
          </cell>
          <cell r="N187">
            <v>0</v>
          </cell>
        </row>
        <row r="188">
          <cell r="B188">
            <v>24</v>
          </cell>
          <cell r="C188" t="str">
            <v>Critical Illness - NonGuarant'd</v>
          </cell>
          <cell r="D188">
            <v>0</v>
          </cell>
          <cell r="E188">
            <v>0</v>
          </cell>
          <cell r="F188">
            <v>0</v>
          </cell>
          <cell r="G188">
            <v>0</v>
          </cell>
          <cell r="H188">
            <v>0</v>
          </cell>
          <cell r="I188">
            <v>0.12</v>
          </cell>
          <cell r="J188">
            <v>0</v>
          </cell>
          <cell r="K188">
            <v>0.12</v>
          </cell>
          <cell r="L188">
            <v>0</v>
          </cell>
          <cell r="N188">
            <v>0</v>
          </cell>
        </row>
        <row r="189">
          <cell r="B189">
            <v>25</v>
          </cell>
          <cell r="C189" t="str">
            <v>Health Reinsurance</v>
          </cell>
          <cell r="D189">
            <v>0</v>
          </cell>
          <cell r="E189">
            <v>0</v>
          </cell>
          <cell r="F189">
            <v>0</v>
          </cell>
          <cell r="G189">
            <v>0</v>
          </cell>
          <cell r="H189">
            <v>0</v>
          </cell>
          <cell r="I189">
            <v>0.5165753882783386</v>
          </cell>
          <cell r="J189">
            <v>0</v>
          </cell>
          <cell r="K189">
            <v>0.5165753882783386</v>
          </cell>
          <cell r="L189">
            <v>0</v>
          </cell>
          <cell r="N189">
            <v>0</v>
          </cell>
        </row>
        <row r="190">
          <cell r="B190">
            <v>26</v>
          </cell>
          <cell r="C190" t="str">
            <v>Other Health</v>
          </cell>
          <cell r="D190">
            <v>0</v>
          </cell>
          <cell r="E190">
            <v>0</v>
          </cell>
          <cell r="F190">
            <v>0</v>
          </cell>
          <cell r="G190">
            <v>0</v>
          </cell>
          <cell r="H190">
            <v>0</v>
          </cell>
          <cell r="I190">
            <v>0.40830118689519879</v>
          </cell>
          <cell r="J190">
            <v>0</v>
          </cell>
          <cell r="K190">
            <v>0.40830118689519879</v>
          </cell>
          <cell r="L190">
            <v>0</v>
          </cell>
          <cell r="N190">
            <v>0</v>
          </cell>
        </row>
        <row r="191">
          <cell r="B191">
            <v>27</v>
          </cell>
          <cell r="C191" t="str">
            <v>Other Health</v>
          </cell>
          <cell r="D191">
            <v>0</v>
          </cell>
          <cell r="E191">
            <v>0</v>
          </cell>
          <cell r="F191">
            <v>0</v>
          </cell>
          <cell r="G191">
            <v>0</v>
          </cell>
          <cell r="H191">
            <v>0</v>
          </cell>
          <cell r="I191">
            <v>0.40830118689519879</v>
          </cell>
          <cell r="J191">
            <v>0</v>
          </cell>
          <cell r="K191">
            <v>0.40830118689519879</v>
          </cell>
          <cell r="L191">
            <v>0</v>
          </cell>
          <cell r="N191">
            <v>0</v>
          </cell>
        </row>
        <row r="192">
          <cell r="B192">
            <v>28</v>
          </cell>
          <cell r="C192" t="str">
            <v>Sub-Total</v>
          </cell>
          <cell r="D192">
            <v>0</v>
          </cell>
          <cell r="E192">
            <v>0</v>
          </cell>
          <cell r="F192">
            <v>0</v>
          </cell>
          <cell r="G192">
            <v>0</v>
          </cell>
          <cell r="H192">
            <v>0</v>
          </cell>
          <cell r="I192">
            <v>0</v>
          </cell>
          <cell r="K192">
            <v>0</v>
          </cell>
          <cell r="L192">
            <v>0</v>
          </cell>
        </row>
        <row r="194">
          <cell r="D194" t="str">
            <v>(1)</v>
          </cell>
          <cell r="E194" t="str">
            <v>(2)</v>
          </cell>
          <cell r="F194" t="str">
            <v>(3)</v>
          </cell>
          <cell r="G194" t="str">
            <v>(4)</v>
          </cell>
          <cell r="H194" t="str">
            <v>(5)</v>
          </cell>
          <cell r="I194" t="str">
            <v>(6)</v>
          </cell>
          <cell r="J194" t="str">
            <v>(7)</v>
          </cell>
          <cell r="K194" t="str">
            <v>(8)</v>
          </cell>
          <cell r="L194" t="str">
            <v>(9)</v>
          </cell>
          <cell r="M194" t="str">
            <v>(10)</v>
          </cell>
        </row>
        <row r="196">
          <cell r="E196" t="str">
            <v>&lt;----------------- Net Premiums Written -----------------&gt;</v>
          </cell>
          <cell r="J196" t="str">
            <v>Adjust-</v>
          </cell>
          <cell r="K196" t="str">
            <v>Total</v>
          </cell>
          <cell r="L196" t="str">
            <v>Adjusted</v>
          </cell>
        </row>
        <row r="197">
          <cell r="C197" t="str">
            <v>Life Business (New business only)</v>
          </cell>
          <cell r="D197" t="str">
            <v>%</v>
          </cell>
          <cell r="E197" t="str">
            <v>Baseline</v>
          </cell>
          <cell r="F197" t="str">
            <v>Allocated Adjustment</v>
          </cell>
          <cell r="G197" t="str">
            <v>Manual Adjustment</v>
          </cell>
          <cell r="H197" t="str">
            <v>Total</v>
          </cell>
          <cell r="I197" t="str">
            <v>Capital Factor</v>
          </cell>
          <cell r="J197" t="str">
            <v>ment to Factor</v>
          </cell>
          <cell r="K197" t="str">
            <v>Capital Factor</v>
          </cell>
          <cell r="L197" t="str">
            <v>Required Capital</v>
          </cell>
          <cell r="M197" t="str">
            <v>Explanation of Adjustment</v>
          </cell>
        </row>
        <row r="198">
          <cell r="B198">
            <v>29</v>
          </cell>
          <cell r="C198" t="str">
            <v xml:space="preserve">Life - Investment Products (Unit Linked &amp; Partic) </v>
          </cell>
          <cell r="D198">
            <v>0</v>
          </cell>
          <cell r="E198">
            <v>0</v>
          </cell>
          <cell r="F198">
            <v>0</v>
          </cell>
          <cell r="G198">
            <v>0</v>
          </cell>
          <cell r="H198">
            <v>0</v>
          </cell>
          <cell r="I198">
            <v>0.02</v>
          </cell>
          <cell r="J198">
            <v>0</v>
          </cell>
          <cell r="K198">
            <v>0.02</v>
          </cell>
          <cell r="L198">
            <v>0</v>
          </cell>
        </row>
        <row r="199">
          <cell r="B199">
            <v>30</v>
          </cell>
          <cell r="C199" t="str">
            <v xml:space="preserve">Life - Protection Products (Individ &amp; Group) </v>
          </cell>
          <cell r="D199">
            <v>0</v>
          </cell>
          <cell r="E199">
            <v>0</v>
          </cell>
          <cell r="F199">
            <v>0</v>
          </cell>
          <cell r="G199">
            <v>0</v>
          </cell>
          <cell r="H199">
            <v>0</v>
          </cell>
          <cell r="I199">
            <v>0.02</v>
          </cell>
          <cell r="J199">
            <v>0</v>
          </cell>
          <cell r="K199">
            <v>0.02</v>
          </cell>
          <cell r="L199">
            <v>0</v>
          </cell>
        </row>
        <row r="200">
          <cell r="B200">
            <v>31</v>
          </cell>
          <cell r="C200" t="str">
            <v xml:space="preserve">Life Reinsurance </v>
          </cell>
          <cell r="D200">
            <v>0</v>
          </cell>
          <cell r="E200">
            <v>0</v>
          </cell>
          <cell r="F200">
            <v>0</v>
          </cell>
          <cell r="G200">
            <v>0</v>
          </cell>
          <cell r="H200">
            <v>0</v>
          </cell>
          <cell r="I200">
            <v>0.02</v>
          </cell>
          <cell r="J200">
            <v>0</v>
          </cell>
          <cell r="K200">
            <v>0.02</v>
          </cell>
          <cell r="L200">
            <v>0</v>
          </cell>
        </row>
        <row r="201">
          <cell r="B201">
            <v>32</v>
          </cell>
          <cell r="C201" t="str">
            <v xml:space="preserve">Annuities - Immediate </v>
          </cell>
          <cell r="D201">
            <v>0</v>
          </cell>
          <cell r="E201">
            <v>0</v>
          </cell>
          <cell r="F201">
            <v>0</v>
          </cell>
          <cell r="G201">
            <v>0</v>
          </cell>
          <cell r="H201">
            <v>0</v>
          </cell>
          <cell r="I201">
            <v>0.02</v>
          </cell>
          <cell r="J201">
            <v>0</v>
          </cell>
          <cell r="K201">
            <v>0.02</v>
          </cell>
          <cell r="L201">
            <v>0</v>
          </cell>
        </row>
        <row r="202">
          <cell r="B202">
            <v>33</v>
          </cell>
          <cell r="C202" t="str">
            <v xml:space="preserve">Annuities - Deferred </v>
          </cell>
          <cell r="D202">
            <v>0</v>
          </cell>
          <cell r="E202">
            <v>0</v>
          </cell>
          <cell r="F202">
            <v>0</v>
          </cell>
          <cell r="G202">
            <v>0</v>
          </cell>
          <cell r="H202">
            <v>0</v>
          </cell>
          <cell r="I202">
            <v>0.02</v>
          </cell>
          <cell r="J202">
            <v>0</v>
          </cell>
          <cell r="K202">
            <v>0.02</v>
          </cell>
          <cell r="L202">
            <v>0</v>
          </cell>
        </row>
        <row r="203">
          <cell r="B203">
            <v>34</v>
          </cell>
          <cell r="C203" t="str">
            <v xml:space="preserve">Pension Plans </v>
          </cell>
          <cell r="D203">
            <v>0</v>
          </cell>
          <cell r="E203">
            <v>0</v>
          </cell>
          <cell r="F203">
            <v>0</v>
          </cell>
          <cell r="G203">
            <v>0</v>
          </cell>
          <cell r="H203">
            <v>0</v>
          </cell>
          <cell r="I203">
            <v>0.02</v>
          </cell>
          <cell r="J203">
            <v>0</v>
          </cell>
          <cell r="K203">
            <v>0.02</v>
          </cell>
          <cell r="L203">
            <v>0</v>
          </cell>
        </row>
        <row r="204">
          <cell r="B204">
            <v>35</v>
          </cell>
          <cell r="C204" t="str">
            <v xml:space="preserve">DHI </v>
          </cell>
          <cell r="D204">
            <v>0</v>
          </cell>
          <cell r="E204">
            <v>0</v>
          </cell>
          <cell r="F204">
            <v>0</v>
          </cell>
          <cell r="G204">
            <v>0</v>
          </cell>
          <cell r="H204">
            <v>0</v>
          </cell>
          <cell r="I204">
            <v>0.02</v>
          </cell>
          <cell r="J204">
            <v>0</v>
          </cell>
          <cell r="K204">
            <v>0.02</v>
          </cell>
          <cell r="L204">
            <v>0</v>
          </cell>
        </row>
        <row r="205">
          <cell r="B205">
            <v>36</v>
          </cell>
          <cell r="C205" t="str">
            <v xml:space="preserve">German HealthCare </v>
          </cell>
          <cell r="D205">
            <v>0</v>
          </cell>
          <cell r="E205">
            <v>0</v>
          </cell>
          <cell r="F205">
            <v>0</v>
          </cell>
          <cell r="G205">
            <v>0</v>
          </cell>
          <cell r="H205">
            <v>0</v>
          </cell>
          <cell r="I205">
            <v>0.02</v>
          </cell>
          <cell r="J205">
            <v>0</v>
          </cell>
          <cell r="K205">
            <v>0.02</v>
          </cell>
          <cell r="L205">
            <v>0</v>
          </cell>
        </row>
        <row r="206">
          <cell r="B206">
            <v>37</v>
          </cell>
          <cell r="C206" t="str">
            <v xml:space="preserve">Other Life or Annuity </v>
          </cell>
          <cell r="D206">
            <v>0</v>
          </cell>
          <cell r="E206">
            <v>0</v>
          </cell>
          <cell r="F206">
            <v>0</v>
          </cell>
          <cell r="G206">
            <v>0</v>
          </cell>
          <cell r="H206">
            <v>0</v>
          </cell>
          <cell r="I206">
            <v>0.02</v>
          </cell>
          <cell r="J206">
            <v>0</v>
          </cell>
          <cell r="K206">
            <v>0.02</v>
          </cell>
          <cell r="L206">
            <v>0</v>
          </cell>
        </row>
        <row r="207">
          <cell r="B207">
            <v>38</v>
          </cell>
          <cell r="C207" t="str">
            <v xml:space="preserve">Other Life or Annuity </v>
          </cell>
          <cell r="D207">
            <v>0</v>
          </cell>
          <cell r="E207">
            <v>0</v>
          </cell>
          <cell r="F207">
            <v>0</v>
          </cell>
          <cell r="G207">
            <v>0</v>
          </cell>
          <cell r="H207">
            <v>0</v>
          </cell>
          <cell r="I207">
            <v>0.02</v>
          </cell>
          <cell r="J207">
            <v>0</v>
          </cell>
          <cell r="K207">
            <v>0.02</v>
          </cell>
          <cell r="L207">
            <v>0</v>
          </cell>
        </row>
        <row r="208">
          <cell r="B208">
            <v>39</v>
          </cell>
          <cell r="C208" t="str">
            <v>Sub-Total</v>
          </cell>
          <cell r="D208">
            <v>0</v>
          </cell>
          <cell r="E208">
            <v>0</v>
          </cell>
          <cell r="F208">
            <v>0</v>
          </cell>
          <cell r="G208">
            <v>0</v>
          </cell>
          <cell r="H208">
            <v>0</v>
          </cell>
          <cell r="I208">
            <v>0</v>
          </cell>
          <cell r="K208">
            <v>0</v>
          </cell>
          <cell r="L208">
            <v>0</v>
          </cell>
        </row>
        <row r="210">
          <cell r="B210">
            <v>40</v>
          </cell>
          <cell r="C210" t="str">
            <v>Totals</v>
          </cell>
          <cell r="D210">
            <v>0</v>
          </cell>
          <cell r="E210">
            <v>0</v>
          </cell>
          <cell r="F210">
            <v>0</v>
          </cell>
          <cell r="G210">
            <v>0</v>
          </cell>
          <cell r="H210">
            <v>0</v>
          </cell>
          <cell r="I210">
            <v>0</v>
          </cell>
          <cell r="K210">
            <v>0</v>
          </cell>
          <cell r="L210">
            <v>0</v>
          </cell>
          <cell r="N210">
            <v>0</v>
          </cell>
        </row>
        <row r="211">
          <cell r="D211">
            <v>0</v>
          </cell>
          <cell r="E211">
            <v>1</v>
          </cell>
          <cell r="F211">
            <v>1</v>
          </cell>
          <cell r="G211">
            <v>0</v>
          </cell>
          <cell r="H211">
            <v>0</v>
          </cell>
          <cell r="J211">
            <v>0.30000000000000004</v>
          </cell>
          <cell r="K211">
            <v>0.7</v>
          </cell>
          <cell r="L211">
            <v>1</v>
          </cell>
        </row>
        <row r="212">
          <cell r="B212">
            <v>41</v>
          </cell>
          <cell r="G212" t="str">
            <v>Growth Factor (for Non Life Only)</v>
          </cell>
          <cell r="I212" t="str">
            <v xml:space="preserve"> </v>
          </cell>
          <cell r="K212">
            <v>1.5</v>
          </cell>
          <cell r="L212">
            <v>1.5</v>
          </cell>
        </row>
        <row r="213">
          <cell r="B213">
            <v>42</v>
          </cell>
          <cell r="G213" t="str">
            <v>By Line Diversification Factor</v>
          </cell>
          <cell r="L213">
            <v>1</v>
          </cell>
          <cell r="N213">
            <v>1</v>
          </cell>
        </row>
        <row r="214">
          <cell r="G214" t="str">
            <v>By Country Diversification Factor</v>
          </cell>
          <cell r="L214">
            <v>1</v>
          </cell>
        </row>
        <row r="215">
          <cell r="B215">
            <v>43</v>
          </cell>
          <cell r="G215" t="str">
            <v>Adjusted Premium Capital</v>
          </cell>
          <cell r="L215">
            <v>0</v>
          </cell>
        </row>
        <row r="216">
          <cell r="B216">
            <v>44</v>
          </cell>
          <cell r="G216" t="str">
            <v>Analyst's Adjustment ( NON-Life Business)</v>
          </cell>
          <cell r="L216">
            <v>0</v>
          </cell>
        </row>
        <row r="217">
          <cell r="B217">
            <v>45</v>
          </cell>
          <cell r="G217" t="str">
            <v>Analyst's Adjustment ( LIFE Business)</v>
          </cell>
          <cell r="L217">
            <v>0</v>
          </cell>
        </row>
        <row r="218">
          <cell r="B218">
            <v>46</v>
          </cell>
          <cell r="G218" t="str">
            <v>Net Required Capital for Premium Risk (B6)</v>
          </cell>
          <cell r="L218">
            <v>0</v>
          </cell>
        </row>
        <row r="221">
          <cell r="C221" t="str">
            <v>Company Name:</v>
          </cell>
          <cell r="D221" t="str">
            <v>XYZ Sample</v>
          </cell>
          <cell r="H221" t="str">
            <v>Currency:</v>
          </cell>
          <cell r="I221" t="str">
            <v>Euros</v>
          </cell>
          <cell r="M221" t="str">
            <v>Page 31</v>
          </cell>
        </row>
        <row r="222">
          <cell r="C222" t="str">
            <v>AMB Number:</v>
          </cell>
          <cell r="D222" t="str">
            <v>99999</v>
          </cell>
          <cell r="H222" t="str">
            <v>Denomination:</v>
          </cell>
          <cell r="I222" t="str">
            <v>(000)s</v>
          </cell>
        </row>
        <row r="223">
          <cell r="C223" t="str">
            <v>Analyst:</v>
          </cell>
          <cell r="D223" t="str">
            <v xml:space="preserve"> </v>
          </cell>
        </row>
        <row r="224">
          <cell r="C224" t="str">
            <v>profitability = average</v>
          </cell>
          <cell r="G224" t="str">
            <v>NET PREMIUMS WRITTEN RISK</v>
          </cell>
        </row>
        <row r="225">
          <cell r="C225" t="str">
            <v>Pers - Late Hard Mkt</v>
          </cell>
          <cell r="H225">
            <v>40908</v>
          </cell>
        </row>
        <row r="226">
          <cell r="C226" t="str">
            <v>Comm - Early Hard Mkt</v>
          </cell>
        </row>
        <row r="227">
          <cell r="C227" t="str">
            <v>Reins XS Prop - Early Soft Mkt</v>
          </cell>
        </row>
        <row r="228">
          <cell r="C228" t="str">
            <v>Reins XS Casualty - Late Soft Mkt</v>
          </cell>
        </row>
        <row r="229">
          <cell r="D229" t="str">
            <v>(1)</v>
          </cell>
          <cell r="E229" t="str">
            <v>(2)</v>
          </cell>
          <cell r="F229" t="str">
            <v>(3)</v>
          </cell>
          <cell r="G229" t="str">
            <v>(4)</v>
          </cell>
          <cell r="H229" t="str">
            <v>(5)</v>
          </cell>
          <cell r="I229" t="str">
            <v>(6)</v>
          </cell>
          <cell r="J229" t="str">
            <v>(7)</v>
          </cell>
          <cell r="K229" t="str">
            <v>(8)</v>
          </cell>
          <cell r="L229" t="str">
            <v>(9)</v>
          </cell>
          <cell r="M229" t="str">
            <v>(10)</v>
          </cell>
        </row>
        <row r="231">
          <cell r="E231" t="str">
            <v>&lt;----------------- Net Premiums Written -----------------&gt;</v>
          </cell>
          <cell r="J231" t="str">
            <v>Adjust-</v>
          </cell>
          <cell r="K231" t="str">
            <v>Total</v>
          </cell>
          <cell r="L231" t="str">
            <v>Adjusted</v>
          </cell>
        </row>
        <row r="232">
          <cell r="C232" t="str">
            <v>Property Casualty Business</v>
          </cell>
          <cell r="D232" t="str">
            <v>%</v>
          </cell>
          <cell r="E232" t="str">
            <v>Baseline</v>
          </cell>
          <cell r="F232" t="str">
            <v>Allocated Adjustment</v>
          </cell>
          <cell r="G232" t="str">
            <v>Manual Adjustment</v>
          </cell>
          <cell r="H232" t="str">
            <v>Total</v>
          </cell>
          <cell r="I232" t="str">
            <v>Capital Factor</v>
          </cell>
          <cell r="J232" t="str">
            <v>ment to Factor</v>
          </cell>
          <cell r="K232" t="str">
            <v>Capital Factor</v>
          </cell>
          <cell r="L232" t="str">
            <v>Required Capital</v>
          </cell>
          <cell r="M232" t="str">
            <v>Explanation of Adjustment</v>
          </cell>
        </row>
        <row r="233">
          <cell r="B233">
            <v>1</v>
          </cell>
          <cell r="C233" t="str">
            <v>Personal Property</v>
          </cell>
          <cell r="D233">
            <v>0</v>
          </cell>
          <cell r="E233">
            <v>0</v>
          </cell>
          <cell r="F233">
            <v>0</v>
          </cell>
          <cell r="G233">
            <v>0</v>
          </cell>
          <cell r="H233">
            <v>0</v>
          </cell>
          <cell r="I233">
            <v>0.49680678758573898</v>
          </cell>
          <cell r="J233">
            <v>0</v>
          </cell>
          <cell r="K233">
            <v>0.49680678758573898</v>
          </cell>
          <cell r="L233">
            <v>0</v>
          </cell>
          <cell r="N233">
            <v>0</v>
          </cell>
        </row>
        <row r="234">
          <cell r="B234">
            <v>2</v>
          </cell>
          <cell r="C234" t="str">
            <v>Personal Motor</v>
          </cell>
          <cell r="D234">
            <v>0</v>
          </cell>
          <cell r="E234">
            <v>0</v>
          </cell>
          <cell r="F234">
            <v>0</v>
          </cell>
          <cell r="G234">
            <v>0</v>
          </cell>
          <cell r="H234">
            <v>0</v>
          </cell>
          <cell r="I234">
            <v>0.34118056496851962</v>
          </cell>
          <cell r="J234">
            <v>0</v>
          </cell>
          <cell r="K234">
            <v>0.34118056496851962</v>
          </cell>
          <cell r="L234">
            <v>0</v>
          </cell>
          <cell r="N234">
            <v>0</v>
          </cell>
        </row>
        <row r="235">
          <cell r="B235">
            <v>3</v>
          </cell>
          <cell r="C235" t="str">
            <v>Commercial Motor</v>
          </cell>
          <cell r="D235">
            <v>0</v>
          </cell>
          <cell r="E235">
            <v>0</v>
          </cell>
          <cell r="F235">
            <v>0</v>
          </cell>
          <cell r="G235">
            <v>0</v>
          </cell>
          <cell r="H235">
            <v>0</v>
          </cell>
          <cell r="I235">
            <v>0.39534800486383992</v>
          </cell>
          <cell r="J235">
            <v>0</v>
          </cell>
          <cell r="K235">
            <v>0.39534800486383992</v>
          </cell>
          <cell r="L235">
            <v>0</v>
          </cell>
          <cell r="N235">
            <v>0</v>
          </cell>
        </row>
        <row r="236">
          <cell r="B236">
            <v>4</v>
          </cell>
          <cell r="C236" t="str">
            <v>Occupational Accident</v>
          </cell>
          <cell r="D236">
            <v>0</v>
          </cell>
          <cell r="E236">
            <v>0</v>
          </cell>
          <cell r="F236">
            <v>0</v>
          </cell>
          <cell r="G236">
            <v>0</v>
          </cell>
          <cell r="H236">
            <v>0</v>
          </cell>
          <cell r="I236">
            <v>0.40167357294166139</v>
          </cell>
          <cell r="J236">
            <v>0</v>
          </cell>
          <cell r="K236">
            <v>0.40167357294166139</v>
          </cell>
          <cell r="L236">
            <v>0</v>
          </cell>
          <cell r="N236">
            <v>0</v>
          </cell>
        </row>
        <row r="237">
          <cell r="B237">
            <v>5</v>
          </cell>
          <cell r="C237" t="str">
            <v>Comm'l Multi Peril</v>
          </cell>
          <cell r="D237">
            <v>0</v>
          </cell>
          <cell r="E237">
            <v>0</v>
          </cell>
          <cell r="F237">
            <v>0</v>
          </cell>
          <cell r="G237">
            <v>0</v>
          </cell>
          <cell r="H237">
            <v>0</v>
          </cell>
          <cell r="I237">
            <v>0.40167357294166139</v>
          </cell>
          <cell r="J237">
            <v>0</v>
          </cell>
          <cell r="K237">
            <v>0.40167357294166139</v>
          </cell>
          <cell r="L237">
            <v>0</v>
          </cell>
          <cell r="N237">
            <v>0</v>
          </cell>
        </row>
        <row r="238">
          <cell r="B238">
            <v>6</v>
          </cell>
          <cell r="C238" t="str">
            <v>Med Mal (Occ)</v>
          </cell>
          <cell r="D238">
            <v>0</v>
          </cell>
          <cell r="E238">
            <v>0</v>
          </cell>
          <cell r="F238">
            <v>0</v>
          </cell>
          <cell r="G238">
            <v>0</v>
          </cell>
          <cell r="H238">
            <v>0</v>
          </cell>
          <cell r="I238">
            <v>0.41495203816287335</v>
          </cell>
          <cell r="J238">
            <v>0</v>
          </cell>
          <cell r="K238">
            <v>0.41495203816287335</v>
          </cell>
          <cell r="L238">
            <v>0</v>
          </cell>
          <cell r="N238">
            <v>0</v>
          </cell>
        </row>
        <row r="239">
          <cell r="B239">
            <v>7</v>
          </cell>
          <cell r="C239" t="str">
            <v>Med Mal (C/M)</v>
          </cell>
          <cell r="D239">
            <v>0</v>
          </cell>
          <cell r="E239">
            <v>0</v>
          </cell>
          <cell r="F239">
            <v>0</v>
          </cell>
          <cell r="G239">
            <v>0</v>
          </cell>
          <cell r="H239">
            <v>0</v>
          </cell>
          <cell r="I239">
            <v>0.36295804783885066</v>
          </cell>
          <cell r="J239">
            <v>0</v>
          </cell>
          <cell r="K239">
            <v>0.36295804783885066</v>
          </cell>
          <cell r="L239">
            <v>0</v>
          </cell>
          <cell r="N239">
            <v>0</v>
          </cell>
        </row>
        <row r="240">
          <cell r="B240">
            <v>8</v>
          </cell>
          <cell r="C240" t="str">
            <v>Special Liab (Ocean, Air, B&amp;M)</v>
          </cell>
          <cell r="D240">
            <v>0</v>
          </cell>
          <cell r="E240">
            <v>0</v>
          </cell>
          <cell r="F240">
            <v>0</v>
          </cell>
          <cell r="G240">
            <v>0</v>
          </cell>
          <cell r="H240">
            <v>0</v>
          </cell>
          <cell r="I240">
            <v>0.40987099279761363</v>
          </cell>
          <cell r="J240">
            <v>0</v>
          </cell>
          <cell r="K240">
            <v>0.40987099279761363</v>
          </cell>
          <cell r="L240">
            <v>0</v>
          </cell>
          <cell r="N240">
            <v>0</v>
          </cell>
        </row>
        <row r="241">
          <cell r="B241">
            <v>9</v>
          </cell>
          <cell r="C241" t="str">
            <v>Other Liab (Occ)</v>
          </cell>
          <cell r="D241">
            <v>0</v>
          </cell>
          <cell r="E241">
            <v>0</v>
          </cell>
          <cell r="F241">
            <v>0</v>
          </cell>
          <cell r="G241">
            <v>0</v>
          </cell>
          <cell r="H241">
            <v>0</v>
          </cell>
          <cell r="I241">
            <v>0.44237177636746849</v>
          </cell>
          <cell r="J241">
            <v>0</v>
          </cell>
          <cell r="K241">
            <v>0.44237177636746849</v>
          </cell>
          <cell r="L241">
            <v>0</v>
          </cell>
          <cell r="N241">
            <v>0</v>
          </cell>
        </row>
        <row r="242">
          <cell r="B242">
            <v>10</v>
          </cell>
          <cell r="C242" t="str">
            <v>Other Liab (C/M)</v>
          </cell>
          <cell r="D242">
            <v>0</v>
          </cell>
          <cell r="E242">
            <v>0</v>
          </cell>
          <cell r="F242">
            <v>0</v>
          </cell>
          <cell r="G242">
            <v>0</v>
          </cell>
          <cell r="H242">
            <v>0</v>
          </cell>
          <cell r="I242">
            <v>0.3760988510689714</v>
          </cell>
          <cell r="J242">
            <v>0</v>
          </cell>
          <cell r="K242">
            <v>0.3760988510689714</v>
          </cell>
          <cell r="L242">
            <v>0</v>
          </cell>
          <cell r="N242">
            <v>0</v>
          </cell>
        </row>
        <row r="243">
          <cell r="B243">
            <v>11</v>
          </cell>
          <cell r="C243" t="str">
            <v>Prod Liab (Occ)</v>
          </cell>
          <cell r="D243">
            <v>0</v>
          </cell>
          <cell r="E243">
            <v>0</v>
          </cell>
          <cell r="F243">
            <v>0</v>
          </cell>
          <cell r="G243">
            <v>0</v>
          </cell>
          <cell r="H243">
            <v>0</v>
          </cell>
          <cell r="I243">
            <v>0.42370630057137271</v>
          </cell>
          <cell r="J243">
            <v>0</v>
          </cell>
          <cell r="K243">
            <v>0.42370630057137271</v>
          </cell>
          <cell r="L243">
            <v>0</v>
          </cell>
          <cell r="N243">
            <v>0</v>
          </cell>
        </row>
        <row r="244">
          <cell r="B244">
            <v>12</v>
          </cell>
          <cell r="C244" t="str">
            <v>Prod Liab (C/M)</v>
          </cell>
          <cell r="D244">
            <v>0</v>
          </cell>
          <cell r="E244">
            <v>0</v>
          </cell>
          <cell r="F244">
            <v>0</v>
          </cell>
          <cell r="G244">
            <v>0</v>
          </cell>
          <cell r="H244">
            <v>0</v>
          </cell>
          <cell r="I244">
            <v>0.35992255639933818</v>
          </cell>
          <cell r="J244">
            <v>0</v>
          </cell>
          <cell r="K244">
            <v>0.35992255639933818</v>
          </cell>
          <cell r="L244">
            <v>0</v>
          </cell>
          <cell r="N244">
            <v>0</v>
          </cell>
        </row>
        <row r="245">
          <cell r="B245">
            <v>13</v>
          </cell>
          <cell r="C245" t="str">
            <v>Commercial Property</v>
          </cell>
          <cell r="D245">
            <v>0</v>
          </cell>
          <cell r="E245">
            <v>0</v>
          </cell>
          <cell r="F245">
            <v>0</v>
          </cell>
          <cell r="G245">
            <v>0</v>
          </cell>
          <cell r="H245">
            <v>0</v>
          </cell>
          <cell r="I245">
            <v>0.47818282493054926</v>
          </cell>
          <cell r="J245">
            <v>0</v>
          </cell>
          <cell r="K245">
            <v>0.47818282493054926</v>
          </cell>
          <cell r="L245">
            <v>0</v>
          </cell>
          <cell r="N245">
            <v>0</v>
          </cell>
        </row>
        <row r="246">
          <cell r="B246">
            <v>14</v>
          </cell>
          <cell r="C246" t="str">
            <v>Motor Phys Damage</v>
          </cell>
          <cell r="D246">
            <v>0</v>
          </cell>
          <cell r="E246">
            <v>0</v>
          </cell>
          <cell r="F246">
            <v>0</v>
          </cell>
          <cell r="G246">
            <v>0</v>
          </cell>
          <cell r="H246">
            <v>0</v>
          </cell>
          <cell r="I246">
            <v>0.32468613812784297</v>
          </cell>
          <cell r="J246">
            <v>0</v>
          </cell>
          <cell r="K246">
            <v>0.32468613812784297</v>
          </cell>
          <cell r="L246">
            <v>0</v>
          </cell>
          <cell r="N246">
            <v>0</v>
          </cell>
        </row>
        <row r="247">
          <cell r="B247">
            <v>15</v>
          </cell>
          <cell r="C247" t="str">
            <v>Fid &amp; Sur /Fin. Guar</v>
          </cell>
          <cell r="D247">
            <v>0</v>
          </cell>
          <cell r="E247">
            <v>0</v>
          </cell>
          <cell r="F247">
            <v>0</v>
          </cell>
          <cell r="G247">
            <v>0</v>
          </cell>
          <cell r="H247">
            <v>0</v>
          </cell>
          <cell r="I247">
            <v>0.3347279774513845</v>
          </cell>
          <cell r="J247">
            <v>0</v>
          </cell>
          <cell r="K247">
            <v>0.3347279774513845</v>
          </cell>
          <cell r="L247">
            <v>0</v>
          </cell>
          <cell r="N247">
            <v>0</v>
          </cell>
        </row>
        <row r="248">
          <cell r="B248">
            <v>16</v>
          </cell>
          <cell r="C248" t="str">
            <v>X/S Property</v>
          </cell>
          <cell r="D248">
            <v>0</v>
          </cell>
          <cell r="E248">
            <v>0</v>
          </cell>
          <cell r="F248">
            <v>0</v>
          </cell>
          <cell r="G248">
            <v>0</v>
          </cell>
          <cell r="H248">
            <v>0</v>
          </cell>
          <cell r="I248">
            <v>0.54928106074259153</v>
          </cell>
          <cell r="J248">
            <v>0</v>
          </cell>
          <cell r="K248">
            <v>0.54928106074259153</v>
          </cell>
          <cell r="L248">
            <v>0</v>
          </cell>
          <cell r="N248">
            <v>0</v>
          </cell>
        </row>
        <row r="249">
          <cell r="B249">
            <v>17</v>
          </cell>
          <cell r="C249" t="str">
            <v>X/S Casualty</v>
          </cell>
          <cell r="D249">
            <v>0</v>
          </cell>
          <cell r="E249">
            <v>0</v>
          </cell>
          <cell r="F249">
            <v>0</v>
          </cell>
          <cell r="G249">
            <v>0</v>
          </cell>
          <cell r="H249">
            <v>0</v>
          </cell>
          <cell r="I249">
            <v>0.5165753882783386</v>
          </cell>
          <cell r="J249">
            <v>0</v>
          </cell>
          <cell r="K249">
            <v>0.5165753882783386</v>
          </cell>
          <cell r="L249">
            <v>0</v>
          </cell>
          <cell r="N249">
            <v>0</v>
          </cell>
        </row>
        <row r="250">
          <cell r="B250">
            <v>18</v>
          </cell>
          <cell r="C250" t="str">
            <v>Other P/C</v>
          </cell>
          <cell r="D250">
            <v>0</v>
          </cell>
          <cell r="E250">
            <v>0</v>
          </cell>
          <cell r="F250">
            <v>0</v>
          </cell>
          <cell r="G250">
            <v>0</v>
          </cell>
          <cell r="H250">
            <v>0</v>
          </cell>
          <cell r="I250">
            <v>0.40167357294166139</v>
          </cell>
          <cell r="J250">
            <v>0</v>
          </cell>
          <cell r="K250">
            <v>0.40167357294166139</v>
          </cell>
          <cell r="L250">
            <v>0</v>
          </cell>
          <cell r="N250">
            <v>0</v>
          </cell>
        </row>
        <row r="251">
          <cell r="B251">
            <v>19</v>
          </cell>
          <cell r="C251" t="str">
            <v>Other P/C</v>
          </cell>
          <cell r="D251">
            <v>0</v>
          </cell>
          <cell r="E251">
            <v>0</v>
          </cell>
          <cell r="F251">
            <v>0</v>
          </cell>
          <cell r="G251">
            <v>0</v>
          </cell>
          <cell r="H251">
            <v>0</v>
          </cell>
          <cell r="I251">
            <v>0.40167357294166139</v>
          </cell>
          <cell r="J251">
            <v>0</v>
          </cell>
          <cell r="K251">
            <v>0.40167357294166139</v>
          </cell>
          <cell r="L251">
            <v>0</v>
          </cell>
          <cell r="N251">
            <v>0</v>
          </cell>
        </row>
        <row r="252">
          <cell r="B252">
            <v>20</v>
          </cell>
          <cell r="C252" t="str">
            <v>Sub-Total</v>
          </cell>
          <cell r="D252">
            <v>0</v>
          </cell>
          <cell r="E252">
            <v>0</v>
          </cell>
          <cell r="F252">
            <v>0</v>
          </cell>
          <cell r="G252">
            <v>0</v>
          </cell>
          <cell r="H252">
            <v>0</v>
          </cell>
          <cell r="I252">
            <v>0</v>
          </cell>
          <cell r="K252">
            <v>0</v>
          </cell>
          <cell r="L252">
            <v>0</v>
          </cell>
        </row>
        <row r="254">
          <cell r="D254" t="str">
            <v>(1)</v>
          </cell>
          <cell r="E254" t="str">
            <v>(2)</v>
          </cell>
          <cell r="F254" t="str">
            <v>(3)</v>
          </cell>
          <cell r="G254" t="str">
            <v>(4)</v>
          </cell>
          <cell r="H254" t="str">
            <v>(5)</v>
          </cell>
          <cell r="I254" t="str">
            <v>(6)</v>
          </cell>
          <cell r="J254" t="str">
            <v>(7)</v>
          </cell>
          <cell r="K254" t="str">
            <v>(8)</v>
          </cell>
          <cell r="L254" t="str">
            <v>(9)</v>
          </cell>
          <cell r="M254" t="str">
            <v>(10)</v>
          </cell>
        </row>
        <row r="256">
          <cell r="E256" t="str">
            <v>&lt;----------------- Net Premiums Written -----------------&gt;</v>
          </cell>
          <cell r="J256" t="str">
            <v>Adjust-</v>
          </cell>
          <cell r="K256" t="str">
            <v>Total</v>
          </cell>
          <cell r="L256" t="str">
            <v>Adjusted</v>
          </cell>
        </row>
        <row r="257">
          <cell r="C257" t="str">
            <v>Health Business</v>
          </cell>
          <cell r="D257" t="str">
            <v>%</v>
          </cell>
          <cell r="E257" t="str">
            <v>Baseline</v>
          </cell>
          <cell r="F257" t="str">
            <v>Allocated Adjustment</v>
          </cell>
          <cell r="G257" t="str">
            <v>Manual Adjustment</v>
          </cell>
          <cell r="H257" t="str">
            <v>Total</v>
          </cell>
          <cell r="I257" t="str">
            <v>Capital Factor</v>
          </cell>
          <cell r="J257" t="str">
            <v>ment to Factor</v>
          </cell>
          <cell r="K257" t="str">
            <v>Capital Factor</v>
          </cell>
          <cell r="L257" t="str">
            <v>Required Capital</v>
          </cell>
          <cell r="M257" t="str">
            <v>Explanation of Adjustment</v>
          </cell>
        </row>
        <row r="258">
          <cell r="B258">
            <v>21</v>
          </cell>
          <cell r="C258" t="str">
            <v>Medical</v>
          </cell>
          <cell r="D258">
            <v>0</v>
          </cell>
          <cell r="E258">
            <v>0</v>
          </cell>
          <cell r="F258">
            <v>0</v>
          </cell>
          <cell r="G258">
            <v>0</v>
          </cell>
          <cell r="H258">
            <v>0</v>
          </cell>
          <cell r="I258">
            <v>0.25</v>
          </cell>
          <cell r="J258">
            <v>0</v>
          </cell>
          <cell r="K258">
            <v>0.25</v>
          </cell>
          <cell r="L258">
            <v>0</v>
          </cell>
          <cell r="N258">
            <v>0</v>
          </cell>
        </row>
        <row r="259">
          <cell r="B259">
            <v>22</v>
          </cell>
          <cell r="C259" t="str">
            <v>Disability and Long Term Care</v>
          </cell>
          <cell r="D259">
            <v>0</v>
          </cell>
          <cell r="E259">
            <v>0</v>
          </cell>
          <cell r="F259">
            <v>0</v>
          </cell>
          <cell r="G259">
            <v>0</v>
          </cell>
          <cell r="H259">
            <v>0</v>
          </cell>
          <cell r="I259">
            <v>0.45</v>
          </cell>
          <cell r="J259">
            <v>0</v>
          </cell>
          <cell r="K259">
            <v>0.45</v>
          </cell>
          <cell r="L259">
            <v>0</v>
          </cell>
          <cell r="N259">
            <v>0</v>
          </cell>
        </row>
        <row r="260">
          <cell r="B260">
            <v>23</v>
          </cell>
          <cell r="C260" t="str">
            <v>Critical Illness - Guaranteed</v>
          </cell>
          <cell r="D260">
            <v>0</v>
          </cell>
          <cell r="E260">
            <v>0</v>
          </cell>
          <cell r="F260">
            <v>0</v>
          </cell>
          <cell r="G260">
            <v>0</v>
          </cell>
          <cell r="H260">
            <v>0</v>
          </cell>
          <cell r="I260">
            <v>0.12</v>
          </cell>
          <cell r="J260">
            <v>0</v>
          </cell>
          <cell r="K260">
            <v>0.12</v>
          </cell>
          <cell r="L260">
            <v>0</v>
          </cell>
          <cell r="N260">
            <v>0</v>
          </cell>
        </row>
        <row r="261">
          <cell r="B261">
            <v>24</v>
          </cell>
          <cell r="C261" t="str">
            <v>Critical Illness - NonGuarant'd</v>
          </cell>
          <cell r="D261">
            <v>0</v>
          </cell>
          <cell r="E261">
            <v>0</v>
          </cell>
          <cell r="F261">
            <v>0</v>
          </cell>
          <cell r="G261">
            <v>0</v>
          </cell>
          <cell r="H261">
            <v>0</v>
          </cell>
          <cell r="I261">
            <v>0.12</v>
          </cell>
          <cell r="J261">
            <v>0</v>
          </cell>
          <cell r="K261">
            <v>0.12</v>
          </cell>
          <cell r="L261">
            <v>0</v>
          </cell>
          <cell r="N261">
            <v>0</v>
          </cell>
        </row>
        <row r="262">
          <cell r="B262">
            <v>25</v>
          </cell>
          <cell r="C262" t="str">
            <v>Health Reinsurance</v>
          </cell>
          <cell r="D262">
            <v>0</v>
          </cell>
          <cell r="E262">
            <v>0</v>
          </cell>
          <cell r="F262">
            <v>0</v>
          </cell>
          <cell r="G262">
            <v>0</v>
          </cell>
          <cell r="H262">
            <v>0</v>
          </cell>
          <cell r="I262">
            <v>0.5165753882783386</v>
          </cell>
          <cell r="J262">
            <v>0</v>
          </cell>
          <cell r="K262">
            <v>0.5165753882783386</v>
          </cell>
          <cell r="L262">
            <v>0</v>
          </cell>
          <cell r="N262">
            <v>0</v>
          </cell>
        </row>
        <row r="263">
          <cell r="B263">
            <v>26</v>
          </cell>
          <cell r="C263" t="str">
            <v>Other Health</v>
          </cell>
          <cell r="D263">
            <v>0</v>
          </cell>
          <cell r="E263">
            <v>0</v>
          </cell>
          <cell r="F263">
            <v>0</v>
          </cell>
          <cell r="G263">
            <v>0</v>
          </cell>
          <cell r="H263">
            <v>0</v>
          </cell>
          <cell r="I263">
            <v>0.38158989429457829</v>
          </cell>
          <cell r="J263">
            <v>0</v>
          </cell>
          <cell r="K263">
            <v>0.38158989429457829</v>
          </cell>
          <cell r="L263">
            <v>0</v>
          </cell>
          <cell r="N263">
            <v>0</v>
          </cell>
        </row>
        <row r="264">
          <cell r="B264">
            <v>27</v>
          </cell>
          <cell r="C264" t="str">
            <v>Other Health</v>
          </cell>
          <cell r="D264">
            <v>0</v>
          </cell>
          <cell r="E264">
            <v>0</v>
          </cell>
          <cell r="F264">
            <v>0</v>
          </cell>
          <cell r="G264">
            <v>0</v>
          </cell>
          <cell r="H264">
            <v>0</v>
          </cell>
          <cell r="I264">
            <v>0.38158989429457829</v>
          </cell>
          <cell r="J264">
            <v>0</v>
          </cell>
          <cell r="K264">
            <v>0.38158989429457829</v>
          </cell>
          <cell r="L264">
            <v>0</v>
          </cell>
          <cell r="N264">
            <v>0</v>
          </cell>
        </row>
        <row r="265">
          <cell r="B265">
            <v>28</v>
          </cell>
          <cell r="C265" t="str">
            <v>Sub-Total</v>
          </cell>
          <cell r="D265">
            <v>0</v>
          </cell>
          <cell r="E265">
            <v>0</v>
          </cell>
          <cell r="F265">
            <v>0</v>
          </cell>
          <cell r="G265">
            <v>0</v>
          </cell>
          <cell r="H265">
            <v>0</v>
          </cell>
          <cell r="I265">
            <v>0</v>
          </cell>
          <cell r="K265">
            <v>0</v>
          </cell>
          <cell r="L265">
            <v>0</v>
          </cell>
        </row>
        <row r="267">
          <cell r="D267" t="str">
            <v>(1)</v>
          </cell>
          <cell r="E267" t="str">
            <v>(2)</v>
          </cell>
          <cell r="F267" t="str">
            <v>(3)</v>
          </cell>
          <cell r="G267" t="str">
            <v>(4)</v>
          </cell>
          <cell r="H267" t="str">
            <v>(5)</v>
          </cell>
          <cell r="I267" t="str">
            <v>(6)</v>
          </cell>
          <cell r="J267" t="str">
            <v>(7)</v>
          </cell>
          <cell r="K267" t="str">
            <v>(8)</v>
          </cell>
          <cell r="L267" t="str">
            <v>(9)</v>
          </cell>
          <cell r="M267" t="str">
            <v>(10)</v>
          </cell>
        </row>
        <row r="269">
          <cell r="E269" t="str">
            <v>&lt;----------------- Net Premiums Written -----------------&gt;</v>
          </cell>
          <cell r="J269" t="str">
            <v>Adjust-</v>
          </cell>
          <cell r="K269" t="str">
            <v>Total</v>
          </cell>
          <cell r="L269" t="str">
            <v>Adjusted</v>
          </cell>
        </row>
        <row r="270">
          <cell r="C270" t="str">
            <v>Life Business (New business only)</v>
          </cell>
          <cell r="D270" t="str">
            <v>%</v>
          </cell>
          <cell r="E270" t="str">
            <v>Baseline</v>
          </cell>
          <cell r="F270" t="str">
            <v>Allocated Adjustment</v>
          </cell>
          <cell r="G270" t="str">
            <v>Manual Adjustment</v>
          </cell>
          <cell r="H270" t="str">
            <v>Total</v>
          </cell>
          <cell r="I270" t="str">
            <v>Capital Factor</v>
          </cell>
          <cell r="J270" t="str">
            <v>ment to Factor</v>
          </cell>
          <cell r="K270" t="str">
            <v>Capital Factor</v>
          </cell>
          <cell r="L270" t="str">
            <v>Required Capital</v>
          </cell>
          <cell r="M270" t="str">
            <v>Explanation of Adjustment</v>
          </cell>
        </row>
        <row r="271">
          <cell r="B271">
            <v>29</v>
          </cell>
          <cell r="C271" t="str">
            <v xml:space="preserve">Life - Investment Products (Unit Linked &amp; Partic) </v>
          </cell>
          <cell r="D271">
            <v>0</v>
          </cell>
          <cell r="E271">
            <v>0</v>
          </cell>
          <cell r="F271">
            <v>0</v>
          </cell>
          <cell r="G271">
            <v>0</v>
          </cell>
          <cell r="H271">
            <v>0</v>
          </cell>
          <cell r="I271">
            <v>0.02</v>
          </cell>
          <cell r="J271">
            <v>0</v>
          </cell>
          <cell r="K271">
            <v>0.02</v>
          </cell>
          <cell r="L271">
            <v>0</v>
          </cell>
        </row>
        <row r="272">
          <cell r="B272">
            <v>30</v>
          </cell>
          <cell r="C272" t="str">
            <v xml:space="preserve">Life - Protection Products (Individ &amp; Group) </v>
          </cell>
          <cell r="D272">
            <v>0</v>
          </cell>
          <cell r="E272">
            <v>0</v>
          </cell>
          <cell r="F272">
            <v>0</v>
          </cell>
          <cell r="G272">
            <v>0</v>
          </cell>
          <cell r="H272">
            <v>0</v>
          </cell>
          <cell r="I272">
            <v>0.02</v>
          </cell>
          <cell r="J272">
            <v>0</v>
          </cell>
          <cell r="K272">
            <v>0.02</v>
          </cell>
          <cell r="L272">
            <v>0</v>
          </cell>
        </row>
        <row r="273">
          <cell r="B273">
            <v>31</v>
          </cell>
          <cell r="C273" t="str">
            <v xml:space="preserve">Life Reinsurance </v>
          </cell>
          <cell r="D273">
            <v>0</v>
          </cell>
          <cell r="E273">
            <v>0</v>
          </cell>
          <cell r="F273">
            <v>0</v>
          </cell>
          <cell r="G273">
            <v>0</v>
          </cell>
          <cell r="H273">
            <v>0</v>
          </cell>
          <cell r="I273">
            <v>0.02</v>
          </cell>
          <cell r="J273">
            <v>0</v>
          </cell>
          <cell r="K273">
            <v>0.02</v>
          </cell>
          <cell r="L273">
            <v>0</v>
          </cell>
        </row>
        <row r="274">
          <cell r="B274">
            <v>32</v>
          </cell>
          <cell r="C274" t="str">
            <v xml:space="preserve">Annuities - Immediate </v>
          </cell>
          <cell r="D274">
            <v>0</v>
          </cell>
          <cell r="E274">
            <v>0</v>
          </cell>
          <cell r="F274">
            <v>0</v>
          </cell>
          <cell r="G274">
            <v>0</v>
          </cell>
          <cell r="H274">
            <v>0</v>
          </cell>
          <cell r="I274">
            <v>0.02</v>
          </cell>
          <cell r="J274">
            <v>0</v>
          </cell>
          <cell r="K274">
            <v>0.02</v>
          </cell>
          <cell r="L274">
            <v>0</v>
          </cell>
        </row>
        <row r="275">
          <cell r="B275">
            <v>33</v>
          </cell>
          <cell r="C275" t="str">
            <v xml:space="preserve">Annuities - Deferred </v>
          </cell>
          <cell r="D275">
            <v>0</v>
          </cell>
          <cell r="E275">
            <v>0</v>
          </cell>
          <cell r="F275">
            <v>0</v>
          </cell>
          <cell r="G275">
            <v>0</v>
          </cell>
          <cell r="H275">
            <v>0</v>
          </cell>
          <cell r="I275">
            <v>0.02</v>
          </cell>
          <cell r="J275">
            <v>0</v>
          </cell>
          <cell r="K275">
            <v>0.02</v>
          </cell>
          <cell r="L275">
            <v>0</v>
          </cell>
        </row>
        <row r="276">
          <cell r="B276">
            <v>34</v>
          </cell>
          <cell r="C276" t="str">
            <v xml:space="preserve">Pension Plans </v>
          </cell>
          <cell r="D276">
            <v>0</v>
          </cell>
          <cell r="E276">
            <v>0</v>
          </cell>
          <cell r="F276">
            <v>0</v>
          </cell>
          <cell r="G276">
            <v>0</v>
          </cell>
          <cell r="H276">
            <v>0</v>
          </cell>
          <cell r="I276">
            <v>0.02</v>
          </cell>
          <cell r="J276">
            <v>0</v>
          </cell>
          <cell r="K276">
            <v>0.02</v>
          </cell>
          <cell r="L276">
            <v>0</v>
          </cell>
        </row>
        <row r="277">
          <cell r="B277">
            <v>35</v>
          </cell>
          <cell r="C277" t="str">
            <v xml:space="preserve">DHI </v>
          </cell>
          <cell r="D277">
            <v>0</v>
          </cell>
          <cell r="E277">
            <v>0</v>
          </cell>
          <cell r="F277">
            <v>0</v>
          </cell>
          <cell r="G277">
            <v>0</v>
          </cell>
          <cell r="H277">
            <v>0</v>
          </cell>
          <cell r="I277">
            <v>0.02</v>
          </cell>
          <cell r="J277">
            <v>0</v>
          </cell>
          <cell r="K277">
            <v>0.02</v>
          </cell>
          <cell r="L277">
            <v>0</v>
          </cell>
        </row>
        <row r="278">
          <cell r="B278">
            <v>36</v>
          </cell>
          <cell r="C278" t="str">
            <v xml:space="preserve">German HealthCare </v>
          </cell>
          <cell r="D278">
            <v>0</v>
          </cell>
          <cell r="E278">
            <v>0</v>
          </cell>
          <cell r="F278">
            <v>0</v>
          </cell>
          <cell r="G278">
            <v>0</v>
          </cell>
          <cell r="H278">
            <v>0</v>
          </cell>
          <cell r="I278">
            <v>0.02</v>
          </cell>
          <cell r="J278">
            <v>0</v>
          </cell>
          <cell r="K278">
            <v>0.02</v>
          </cell>
          <cell r="L278">
            <v>0</v>
          </cell>
        </row>
        <row r="279">
          <cell r="B279">
            <v>37</v>
          </cell>
          <cell r="C279" t="str">
            <v xml:space="preserve">Other Life or Annuity </v>
          </cell>
          <cell r="D279">
            <v>0</v>
          </cell>
          <cell r="E279">
            <v>0</v>
          </cell>
          <cell r="F279">
            <v>0</v>
          </cell>
          <cell r="G279">
            <v>0</v>
          </cell>
          <cell r="H279">
            <v>0</v>
          </cell>
          <cell r="I279">
            <v>0.02</v>
          </cell>
          <cell r="J279">
            <v>0</v>
          </cell>
          <cell r="K279">
            <v>0.02</v>
          </cell>
          <cell r="L279">
            <v>0</v>
          </cell>
        </row>
        <row r="280">
          <cell r="B280">
            <v>38</v>
          </cell>
          <cell r="C280" t="str">
            <v xml:space="preserve">Other Life or Annuity </v>
          </cell>
          <cell r="D280">
            <v>0</v>
          </cell>
          <cell r="E280">
            <v>0</v>
          </cell>
          <cell r="F280">
            <v>0</v>
          </cell>
          <cell r="G280">
            <v>0</v>
          </cell>
          <cell r="H280">
            <v>0</v>
          </cell>
          <cell r="I280">
            <v>0.02</v>
          </cell>
          <cell r="J280">
            <v>0</v>
          </cell>
          <cell r="K280">
            <v>0.02</v>
          </cell>
          <cell r="L280">
            <v>0</v>
          </cell>
        </row>
        <row r="281">
          <cell r="B281">
            <v>39</v>
          </cell>
          <cell r="C281" t="str">
            <v>Sub-Total</v>
          </cell>
          <cell r="D281">
            <v>0</v>
          </cell>
          <cell r="E281">
            <v>0</v>
          </cell>
          <cell r="F281">
            <v>0</v>
          </cell>
          <cell r="G281">
            <v>0</v>
          </cell>
          <cell r="H281">
            <v>0</v>
          </cell>
          <cell r="I281">
            <v>0</v>
          </cell>
          <cell r="K281">
            <v>0</v>
          </cell>
          <cell r="L281">
            <v>0</v>
          </cell>
        </row>
        <row r="283">
          <cell r="B283">
            <v>40</v>
          </cell>
          <cell r="C283" t="str">
            <v>Totals</v>
          </cell>
          <cell r="D283">
            <v>0</v>
          </cell>
          <cell r="E283">
            <v>0</v>
          </cell>
          <cell r="F283">
            <v>0</v>
          </cell>
          <cell r="G283">
            <v>0</v>
          </cell>
          <cell r="H283">
            <v>0</v>
          </cell>
          <cell r="I283">
            <v>0</v>
          </cell>
          <cell r="K283">
            <v>0</v>
          </cell>
          <cell r="L283">
            <v>0</v>
          </cell>
          <cell r="N283">
            <v>0</v>
          </cell>
        </row>
        <row r="284">
          <cell r="D284">
            <v>0</v>
          </cell>
          <cell r="E284">
            <v>1</v>
          </cell>
          <cell r="F284">
            <v>1</v>
          </cell>
          <cell r="G284">
            <v>0</v>
          </cell>
          <cell r="H284">
            <v>0</v>
          </cell>
          <cell r="J284">
            <v>0.30000000000000004</v>
          </cell>
          <cell r="K284">
            <v>0.7</v>
          </cell>
          <cell r="L284">
            <v>1</v>
          </cell>
        </row>
        <row r="285">
          <cell r="B285">
            <v>41</v>
          </cell>
          <cell r="G285" t="str">
            <v>Growth Factor (for Non Life Only)</v>
          </cell>
          <cell r="I285" t="str">
            <v xml:space="preserve"> </v>
          </cell>
          <cell r="K285">
            <v>1.5</v>
          </cell>
          <cell r="L285">
            <v>1.5</v>
          </cell>
        </row>
        <row r="286">
          <cell r="B286">
            <v>42</v>
          </cell>
          <cell r="G286" t="str">
            <v>By Line Diversification Factor</v>
          </cell>
          <cell r="L286">
            <v>1</v>
          </cell>
          <cell r="N286">
            <v>1</v>
          </cell>
        </row>
        <row r="287">
          <cell r="G287" t="str">
            <v>By Country Diversification Factor</v>
          </cell>
          <cell r="L287">
            <v>1</v>
          </cell>
        </row>
        <row r="288">
          <cell r="B288">
            <v>43</v>
          </cell>
          <cell r="G288" t="str">
            <v>Adjusted Premium Capital</v>
          </cell>
          <cell r="L288">
            <v>0</v>
          </cell>
        </row>
        <row r="289">
          <cell r="B289">
            <v>44</v>
          </cell>
          <cell r="G289" t="str">
            <v>Analyst's Adjustment ( NON-Life Business)</v>
          </cell>
          <cell r="L289">
            <v>0</v>
          </cell>
        </row>
        <row r="290">
          <cell r="B290">
            <v>45</v>
          </cell>
          <cell r="G290" t="str">
            <v>Analyst's Adjustment ( LIFE Business)</v>
          </cell>
          <cell r="L290">
            <v>0</v>
          </cell>
        </row>
        <row r="291">
          <cell r="B291">
            <v>46</v>
          </cell>
          <cell r="G291" t="str">
            <v>Net Required Capital for Premium Risk (B6)</v>
          </cell>
          <cell r="L291">
            <v>0</v>
          </cell>
        </row>
        <row r="294">
          <cell r="C294" t="str">
            <v>Company Name:</v>
          </cell>
          <cell r="D294" t="str">
            <v>XYZ Sample</v>
          </cell>
          <cell r="H294" t="str">
            <v>Currency:</v>
          </cell>
          <cell r="I294" t="str">
            <v>Euros</v>
          </cell>
          <cell r="M294" t="str">
            <v>Page 39</v>
          </cell>
        </row>
        <row r="295">
          <cell r="C295" t="str">
            <v>AMB Number:</v>
          </cell>
          <cell r="D295" t="str">
            <v>99999</v>
          </cell>
          <cell r="H295" t="str">
            <v>Denomination:</v>
          </cell>
          <cell r="I295" t="str">
            <v>(000)s</v>
          </cell>
        </row>
        <row r="296">
          <cell r="C296" t="str">
            <v>Analyst:</v>
          </cell>
          <cell r="D296" t="str">
            <v xml:space="preserve"> </v>
          </cell>
        </row>
        <row r="297">
          <cell r="C297" t="str">
            <v>profitability = average</v>
          </cell>
          <cell r="G297" t="str">
            <v>NET PREMIUMS WRITTEN RISK</v>
          </cell>
        </row>
        <row r="298">
          <cell r="C298" t="str">
            <v>Pers - Late Hard Mkt</v>
          </cell>
          <cell r="H298">
            <v>41274</v>
          </cell>
        </row>
        <row r="299">
          <cell r="C299" t="str">
            <v>Comm - Early Hard Mkt</v>
          </cell>
        </row>
        <row r="300">
          <cell r="C300" t="str">
            <v>Reins XS Prop - Early Soft Mkt</v>
          </cell>
        </row>
        <row r="301">
          <cell r="C301" t="str">
            <v>Reins XS Casualty - Early Hard Mkt</v>
          </cell>
        </row>
        <row r="302">
          <cell r="D302" t="str">
            <v>(1)</v>
          </cell>
          <cell r="E302" t="str">
            <v>(2)</v>
          </cell>
          <cell r="F302" t="str">
            <v>(3)</v>
          </cell>
          <cell r="G302" t="str">
            <v>(4)</v>
          </cell>
          <cell r="H302" t="str">
            <v>(5)</v>
          </cell>
          <cell r="I302" t="str">
            <v>(6)</v>
          </cell>
          <cell r="J302" t="str">
            <v>(7)</v>
          </cell>
          <cell r="K302" t="str">
            <v>(8)</v>
          </cell>
          <cell r="L302" t="str">
            <v>(9)</v>
          </cell>
          <cell r="M302" t="str">
            <v>(10)</v>
          </cell>
        </row>
        <row r="304">
          <cell r="E304" t="str">
            <v>&lt;----------------- Net Premiums Written -----------------&gt;</v>
          </cell>
          <cell r="J304" t="str">
            <v>Adjust-</v>
          </cell>
          <cell r="K304" t="str">
            <v>Total</v>
          </cell>
          <cell r="L304" t="str">
            <v>Adjusted</v>
          </cell>
        </row>
        <row r="305">
          <cell r="C305" t="str">
            <v>Property Casualty Business</v>
          </cell>
          <cell r="D305" t="str">
            <v>%</v>
          </cell>
          <cell r="E305" t="str">
            <v>Baseline</v>
          </cell>
          <cell r="F305" t="str">
            <v>Allocated Adjustment</v>
          </cell>
          <cell r="G305" t="str">
            <v>Manual Adjustment</v>
          </cell>
          <cell r="H305" t="str">
            <v>Total</v>
          </cell>
          <cell r="I305" t="str">
            <v>Capital Factor</v>
          </cell>
          <cell r="J305" t="str">
            <v>ment to Factor</v>
          </cell>
          <cell r="K305" t="str">
            <v>Capital Factor</v>
          </cell>
          <cell r="L305" t="str">
            <v>Required Capital</v>
          </cell>
          <cell r="M305" t="str">
            <v>Explanation of Adjustment</v>
          </cell>
        </row>
        <row r="306">
          <cell r="B306">
            <v>1</v>
          </cell>
          <cell r="C306" t="str">
            <v>Personal Property</v>
          </cell>
          <cell r="D306">
            <v>0</v>
          </cell>
          <cell r="E306">
            <v>0</v>
          </cell>
          <cell r="F306">
            <v>0</v>
          </cell>
          <cell r="G306">
            <v>0</v>
          </cell>
          <cell r="H306">
            <v>0</v>
          </cell>
          <cell r="I306">
            <v>0.49680678758573898</v>
          </cell>
          <cell r="J306">
            <v>0</v>
          </cell>
          <cell r="K306">
            <v>0.49680678758573898</v>
          </cell>
          <cell r="L306">
            <v>0</v>
          </cell>
          <cell r="N306">
            <v>0</v>
          </cell>
        </row>
        <row r="307">
          <cell r="B307">
            <v>2</v>
          </cell>
          <cell r="C307" t="str">
            <v>Personal Motor</v>
          </cell>
          <cell r="D307">
            <v>0</v>
          </cell>
          <cell r="E307">
            <v>0</v>
          </cell>
          <cell r="F307">
            <v>0</v>
          </cell>
          <cell r="G307">
            <v>0</v>
          </cell>
          <cell r="H307">
            <v>0</v>
          </cell>
          <cell r="I307">
            <v>0.34118056496851962</v>
          </cell>
          <cell r="J307">
            <v>0</v>
          </cell>
          <cell r="K307">
            <v>0.34118056496851962</v>
          </cell>
          <cell r="L307">
            <v>0</v>
          </cell>
          <cell r="N307">
            <v>0</v>
          </cell>
        </row>
        <row r="308">
          <cell r="B308">
            <v>3</v>
          </cell>
          <cell r="C308" t="str">
            <v>Commercial Motor</v>
          </cell>
          <cell r="D308">
            <v>0</v>
          </cell>
          <cell r="E308">
            <v>0</v>
          </cell>
          <cell r="F308">
            <v>0</v>
          </cell>
          <cell r="G308">
            <v>0</v>
          </cell>
          <cell r="H308">
            <v>0</v>
          </cell>
          <cell r="I308">
            <v>0.39534800486383992</v>
          </cell>
          <cell r="J308">
            <v>0</v>
          </cell>
          <cell r="K308">
            <v>0.39534800486383992</v>
          </cell>
          <cell r="L308">
            <v>0</v>
          </cell>
          <cell r="N308">
            <v>0</v>
          </cell>
        </row>
        <row r="309">
          <cell r="B309">
            <v>4</v>
          </cell>
          <cell r="C309" t="str">
            <v>Occupational Accident</v>
          </cell>
          <cell r="D309">
            <v>0</v>
          </cell>
          <cell r="E309">
            <v>0</v>
          </cell>
          <cell r="F309">
            <v>0</v>
          </cell>
          <cell r="G309">
            <v>0</v>
          </cell>
          <cell r="H309">
            <v>0</v>
          </cell>
          <cell r="I309">
            <v>0.40167357294166139</v>
          </cell>
          <cell r="J309">
            <v>0</v>
          </cell>
          <cell r="K309">
            <v>0.40167357294166139</v>
          </cell>
          <cell r="L309">
            <v>0</v>
          </cell>
          <cell r="N309">
            <v>0</v>
          </cell>
        </row>
        <row r="310">
          <cell r="B310">
            <v>5</v>
          </cell>
          <cell r="C310" t="str">
            <v>Comm'l Multi Peril</v>
          </cell>
          <cell r="D310">
            <v>0</v>
          </cell>
          <cell r="E310">
            <v>0</v>
          </cell>
          <cell r="F310">
            <v>0</v>
          </cell>
          <cell r="G310">
            <v>0</v>
          </cell>
          <cell r="H310">
            <v>0</v>
          </cell>
          <cell r="I310">
            <v>0.40167357294166139</v>
          </cell>
          <cell r="J310">
            <v>0</v>
          </cell>
          <cell r="K310">
            <v>0.40167357294166139</v>
          </cell>
          <cell r="L310">
            <v>0</v>
          </cell>
          <cell r="N310">
            <v>0</v>
          </cell>
        </row>
        <row r="311">
          <cell r="B311">
            <v>6</v>
          </cell>
          <cell r="C311" t="str">
            <v>Med Mal (Occ)</v>
          </cell>
          <cell r="D311">
            <v>0</v>
          </cell>
          <cell r="E311">
            <v>0</v>
          </cell>
          <cell r="F311">
            <v>0</v>
          </cell>
          <cell r="G311">
            <v>0</v>
          </cell>
          <cell r="H311">
            <v>0</v>
          </cell>
          <cell r="I311">
            <v>0.41495203816287335</v>
          </cell>
          <cell r="J311">
            <v>0</v>
          </cell>
          <cell r="K311">
            <v>0.41495203816287335</v>
          </cell>
          <cell r="L311">
            <v>0</v>
          </cell>
          <cell r="N311">
            <v>0</v>
          </cell>
        </row>
        <row r="312">
          <cell r="B312">
            <v>7</v>
          </cell>
          <cell r="C312" t="str">
            <v>Med Mal (C/M)</v>
          </cell>
          <cell r="D312">
            <v>0</v>
          </cell>
          <cell r="E312">
            <v>0</v>
          </cell>
          <cell r="F312">
            <v>0</v>
          </cell>
          <cell r="G312">
            <v>0</v>
          </cell>
          <cell r="H312">
            <v>0</v>
          </cell>
          <cell r="I312">
            <v>0.36295804783885066</v>
          </cell>
          <cell r="J312">
            <v>0</v>
          </cell>
          <cell r="K312">
            <v>0.36295804783885066</v>
          </cell>
          <cell r="L312">
            <v>0</v>
          </cell>
          <cell r="N312">
            <v>0</v>
          </cell>
        </row>
        <row r="313">
          <cell r="B313">
            <v>8</v>
          </cell>
          <cell r="C313" t="str">
            <v>Special Liab (Ocean, Air, B&amp;M)</v>
          </cell>
          <cell r="D313">
            <v>0</v>
          </cell>
          <cell r="E313">
            <v>0</v>
          </cell>
          <cell r="F313">
            <v>0</v>
          </cell>
          <cell r="G313">
            <v>0</v>
          </cell>
          <cell r="H313">
            <v>0</v>
          </cell>
          <cell r="I313">
            <v>0.40987099279761363</v>
          </cell>
          <cell r="J313">
            <v>0</v>
          </cell>
          <cell r="K313">
            <v>0.40987099279761363</v>
          </cell>
          <cell r="L313">
            <v>0</v>
          </cell>
          <cell r="N313">
            <v>0</v>
          </cell>
        </row>
        <row r="314">
          <cell r="B314">
            <v>9</v>
          </cell>
          <cell r="C314" t="str">
            <v>Other Liab (Occ)</v>
          </cell>
          <cell r="D314">
            <v>0</v>
          </cell>
          <cell r="E314">
            <v>0</v>
          </cell>
          <cell r="F314">
            <v>0</v>
          </cell>
          <cell r="G314">
            <v>0</v>
          </cell>
          <cell r="H314">
            <v>0</v>
          </cell>
          <cell r="I314">
            <v>0.44237177636746849</v>
          </cell>
          <cell r="J314">
            <v>0</v>
          </cell>
          <cell r="K314">
            <v>0.44237177636746849</v>
          </cell>
          <cell r="L314">
            <v>0</v>
          </cell>
          <cell r="N314">
            <v>0</v>
          </cell>
        </row>
        <row r="315">
          <cell r="B315">
            <v>10</v>
          </cell>
          <cell r="C315" t="str">
            <v>Other Liab (C/M)</v>
          </cell>
          <cell r="D315">
            <v>0</v>
          </cell>
          <cell r="E315">
            <v>0</v>
          </cell>
          <cell r="F315">
            <v>0</v>
          </cell>
          <cell r="G315">
            <v>0</v>
          </cell>
          <cell r="H315">
            <v>0</v>
          </cell>
          <cell r="I315">
            <v>0.3760988510689714</v>
          </cell>
          <cell r="J315">
            <v>0</v>
          </cell>
          <cell r="K315">
            <v>0.3760988510689714</v>
          </cell>
          <cell r="L315">
            <v>0</v>
          </cell>
          <cell r="N315">
            <v>0</v>
          </cell>
        </row>
        <row r="316">
          <cell r="B316">
            <v>11</v>
          </cell>
          <cell r="C316" t="str">
            <v>Prod Liab (Occ)</v>
          </cell>
          <cell r="D316">
            <v>0</v>
          </cell>
          <cell r="E316">
            <v>0</v>
          </cell>
          <cell r="F316">
            <v>0</v>
          </cell>
          <cell r="G316">
            <v>0</v>
          </cell>
          <cell r="H316">
            <v>0</v>
          </cell>
          <cell r="I316">
            <v>0.42370630057137271</v>
          </cell>
          <cell r="J316">
            <v>0</v>
          </cell>
          <cell r="K316">
            <v>0.42370630057137271</v>
          </cell>
          <cell r="L316">
            <v>0</v>
          </cell>
          <cell r="N316">
            <v>0</v>
          </cell>
        </row>
        <row r="317">
          <cell r="B317">
            <v>12</v>
          </cell>
          <cell r="C317" t="str">
            <v>Prod Liab (C/M)</v>
          </cell>
          <cell r="D317">
            <v>0</v>
          </cell>
          <cell r="E317">
            <v>0</v>
          </cell>
          <cell r="F317">
            <v>0</v>
          </cell>
          <cell r="G317">
            <v>0</v>
          </cell>
          <cell r="H317">
            <v>0</v>
          </cell>
          <cell r="I317">
            <v>0.35992255639933818</v>
          </cell>
          <cell r="J317">
            <v>0</v>
          </cell>
          <cell r="K317">
            <v>0.35992255639933818</v>
          </cell>
          <cell r="L317">
            <v>0</v>
          </cell>
          <cell r="N317">
            <v>0</v>
          </cell>
        </row>
        <row r="318">
          <cell r="B318">
            <v>13</v>
          </cell>
          <cell r="C318" t="str">
            <v>Commercial Property</v>
          </cell>
          <cell r="D318">
            <v>0</v>
          </cell>
          <cell r="E318">
            <v>0</v>
          </cell>
          <cell r="F318">
            <v>0</v>
          </cell>
          <cell r="G318">
            <v>0</v>
          </cell>
          <cell r="H318">
            <v>0</v>
          </cell>
          <cell r="I318">
            <v>0.47818282493054926</v>
          </cell>
          <cell r="J318">
            <v>0</v>
          </cell>
          <cell r="K318">
            <v>0.47818282493054926</v>
          </cell>
          <cell r="L318">
            <v>0</v>
          </cell>
          <cell r="N318">
            <v>0</v>
          </cell>
        </row>
        <row r="319">
          <cell r="B319">
            <v>14</v>
          </cell>
          <cell r="C319" t="str">
            <v>Motor Phys Damage</v>
          </cell>
          <cell r="D319">
            <v>0</v>
          </cell>
          <cell r="E319">
            <v>0</v>
          </cell>
          <cell r="F319">
            <v>0</v>
          </cell>
          <cell r="G319">
            <v>0</v>
          </cell>
          <cell r="H319">
            <v>0</v>
          </cell>
          <cell r="I319">
            <v>0.32468613812784297</v>
          </cell>
          <cell r="J319">
            <v>0</v>
          </cell>
          <cell r="K319">
            <v>0.32468613812784297</v>
          </cell>
          <cell r="L319">
            <v>0</v>
          </cell>
          <cell r="N319">
            <v>0</v>
          </cell>
        </row>
        <row r="320">
          <cell r="B320">
            <v>15</v>
          </cell>
          <cell r="C320" t="str">
            <v>Fid &amp; Sur /Fin. Guar</v>
          </cell>
          <cell r="D320">
            <v>0</v>
          </cell>
          <cell r="E320">
            <v>0</v>
          </cell>
          <cell r="F320">
            <v>0</v>
          </cell>
          <cell r="G320">
            <v>0</v>
          </cell>
          <cell r="H320">
            <v>0</v>
          </cell>
          <cell r="I320">
            <v>0.3347279774513845</v>
          </cell>
          <cell r="J320">
            <v>0</v>
          </cell>
          <cell r="K320">
            <v>0.3347279774513845</v>
          </cell>
          <cell r="L320">
            <v>0</v>
          </cell>
          <cell r="N320">
            <v>0</v>
          </cell>
        </row>
        <row r="321">
          <cell r="B321">
            <v>16</v>
          </cell>
          <cell r="C321" t="str">
            <v>X/S Property</v>
          </cell>
          <cell r="D321">
            <v>0</v>
          </cell>
          <cell r="E321">
            <v>0</v>
          </cell>
          <cell r="F321">
            <v>0</v>
          </cell>
          <cell r="G321">
            <v>0</v>
          </cell>
          <cell r="H321">
            <v>0</v>
          </cell>
          <cell r="I321">
            <v>0.54928106074259153</v>
          </cell>
          <cell r="J321">
            <v>0</v>
          </cell>
          <cell r="K321">
            <v>0.54928106074259153</v>
          </cell>
          <cell r="L321">
            <v>0</v>
          </cell>
          <cell r="N321">
            <v>0</v>
          </cell>
        </row>
        <row r="322">
          <cell r="B322">
            <v>17</v>
          </cell>
          <cell r="C322" t="str">
            <v>X/S Casualty</v>
          </cell>
          <cell r="D322">
            <v>0</v>
          </cell>
          <cell r="E322">
            <v>0</v>
          </cell>
          <cell r="F322">
            <v>0</v>
          </cell>
          <cell r="G322">
            <v>0</v>
          </cell>
          <cell r="H322">
            <v>0</v>
          </cell>
          <cell r="I322">
            <v>0.48278073670872762</v>
          </cell>
          <cell r="J322">
            <v>0</v>
          </cell>
          <cell r="K322">
            <v>0.48278073670872762</v>
          </cell>
          <cell r="L322">
            <v>0</v>
          </cell>
          <cell r="N322">
            <v>0</v>
          </cell>
        </row>
        <row r="323">
          <cell r="B323">
            <v>18</v>
          </cell>
          <cell r="C323" t="str">
            <v>Other P/C</v>
          </cell>
          <cell r="D323">
            <v>0</v>
          </cell>
          <cell r="E323">
            <v>0</v>
          </cell>
          <cell r="F323">
            <v>0</v>
          </cell>
          <cell r="G323">
            <v>0</v>
          </cell>
          <cell r="H323">
            <v>0</v>
          </cell>
          <cell r="I323">
            <v>0.40167357294166139</v>
          </cell>
          <cell r="J323">
            <v>0</v>
          </cell>
          <cell r="K323">
            <v>0.40167357294166139</v>
          </cell>
          <cell r="L323">
            <v>0</v>
          </cell>
          <cell r="N323">
            <v>0</v>
          </cell>
        </row>
        <row r="324">
          <cell r="B324">
            <v>19</v>
          </cell>
          <cell r="C324" t="str">
            <v>Other P/C</v>
          </cell>
          <cell r="D324">
            <v>0</v>
          </cell>
          <cell r="E324">
            <v>0</v>
          </cell>
          <cell r="F324">
            <v>0</v>
          </cell>
          <cell r="G324">
            <v>0</v>
          </cell>
          <cell r="H324">
            <v>0</v>
          </cell>
          <cell r="I324">
            <v>0.40167357294166139</v>
          </cell>
          <cell r="J324">
            <v>0</v>
          </cell>
          <cell r="K324">
            <v>0.40167357294166139</v>
          </cell>
          <cell r="L324">
            <v>0</v>
          </cell>
          <cell r="N324">
            <v>0</v>
          </cell>
        </row>
        <row r="325">
          <cell r="B325">
            <v>20</v>
          </cell>
          <cell r="C325" t="str">
            <v>Sub-Total</v>
          </cell>
          <cell r="D325">
            <v>0</v>
          </cell>
          <cell r="E325">
            <v>0</v>
          </cell>
          <cell r="F325">
            <v>0</v>
          </cell>
          <cell r="G325">
            <v>0</v>
          </cell>
          <cell r="H325">
            <v>0</v>
          </cell>
          <cell r="I325">
            <v>0</v>
          </cell>
          <cell r="K325">
            <v>0</v>
          </cell>
          <cell r="L325">
            <v>0</v>
          </cell>
        </row>
        <row r="327">
          <cell r="D327" t="str">
            <v>(1)</v>
          </cell>
          <cell r="E327" t="str">
            <v>(2)</v>
          </cell>
          <cell r="F327" t="str">
            <v>(3)</v>
          </cell>
          <cell r="G327" t="str">
            <v>(4)</v>
          </cell>
          <cell r="H327" t="str">
            <v>(5)</v>
          </cell>
          <cell r="I327" t="str">
            <v>(6)</v>
          </cell>
          <cell r="J327" t="str">
            <v>(7)</v>
          </cell>
          <cell r="K327" t="str">
            <v>(8)</v>
          </cell>
          <cell r="L327" t="str">
            <v>(9)</v>
          </cell>
          <cell r="M327" t="str">
            <v>(10)</v>
          </cell>
        </row>
        <row r="329">
          <cell r="E329" t="str">
            <v>&lt;----------------- Net Premiums Written -----------------&gt;</v>
          </cell>
          <cell r="J329" t="str">
            <v>Adjust-</v>
          </cell>
          <cell r="K329" t="str">
            <v>Total</v>
          </cell>
          <cell r="L329" t="str">
            <v>Adjusted</v>
          </cell>
        </row>
        <row r="330">
          <cell r="C330" t="str">
            <v>Health Business</v>
          </cell>
          <cell r="D330" t="str">
            <v>%</v>
          </cell>
          <cell r="E330" t="str">
            <v>Baseline</v>
          </cell>
          <cell r="F330" t="str">
            <v>Allocated Adjustment</v>
          </cell>
          <cell r="G330" t="str">
            <v>Manual Adjustment</v>
          </cell>
          <cell r="H330" t="str">
            <v>Total</v>
          </cell>
          <cell r="I330" t="str">
            <v>Capital Factor</v>
          </cell>
          <cell r="J330" t="str">
            <v>ment to Factor</v>
          </cell>
          <cell r="K330" t="str">
            <v>Capital Factor</v>
          </cell>
          <cell r="L330" t="str">
            <v>Required Capital</v>
          </cell>
          <cell r="M330" t="str">
            <v>Explanation of Adjustment</v>
          </cell>
        </row>
        <row r="331">
          <cell r="B331">
            <v>21</v>
          </cell>
          <cell r="C331" t="str">
            <v>Medical</v>
          </cell>
          <cell r="D331">
            <v>0</v>
          </cell>
          <cell r="E331">
            <v>0</v>
          </cell>
          <cell r="F331">
            <v>0</v>
          </cell>
          <cell r="G331">
            <v>0</v>
          </cell>
          <cell r="H331">
            <v>0</v>
          </cell>
          <cell r="I331">
            <v>0.25</v>
          </cell>
          <cell r="J331">
            <v>0</v>
          </cell>
          <cell r="K331">
            <v>0.25</v>
          </cell>
          <cell r="L331">
            <v>0</v>
          </cell>
          <cell r="N331">
            <v>0</v>
          </cell>
        </row>
        <row r="332">
          <cell r="B332">
            <v>22</v>
          </cell>
          <cell r="C332" t="str">
            <v>Disability and Long Term Care</v>
          </cell>
          <cell r="D332">
            <v>0</v>
          </cell>
          <cell r="E332">
            <v>0</v>
          </cell>
          <cell r="F332">
            <v>0</v>
          </cell>
          <cell r="G332">
            <v>0</v>
          </cell>
          <cell r="H332">
            <v>0</v>
          </cell>
          <cell r="I332">
            <v>0.45</v>
          </cell>
          <cell r="J332">
            <v>0</v>
          </cell>
          <cell r="K332">
            <v>0.45</v>
          </cell>
          <cell r="L332">
            <v>0</v>
          </cell>
          <cell r="N332">
            <v>0</v>
          </cell>
        </row>
        <row r="333">
          <cell r="B333">
            <v>23</v>
          </cell>
          <cell r="C333" t="str">
            <v>Critical Illness - Guaranteed</v>
          </cell>
          <cell r="D333">
            <v>0</v>
          </cell>
          <cell r="E333">
            <v>0</v>
          </cell>
          <cell r="F333">
            <v>0</v>
          </cell>
          <cell r="G333">
            <v>0</v>
          </cell>
          <cell r="H333">
            <v>0</v>
          </cell>
          <cell r="I333">
            <v>0.12</v>
          </cell>
          <cell r="J333">
            <v>0</v>
          </cell>
          <cell r="K333">
            <v>0.12</v>
          </cell>
          <cell r="L333">
            <v>0</v>
          </cell>
          <cell r="N333">
            <v>0</v>
          </cell>
        </row>
        <row r="334">
          <cell r="B334">
            <v>24</v>
          </cell>
          <cell r="C334" t="str">
            <v>Critical Illness - NonGuarant'd</v>
          </cell>
          <cell r="D334">
            <v>0</v>
          </cell>
          <cell r="E334">
            <v>0</v>
          </cell>
          <cell r="F334">
            <v>0</v>
          </cell>
          <cell r="G334">
            <v>0</v>
          </cell>
          <cell r="H334">
            <v>0</v>
          </cell>
          <cell r="I334">
            <v>0.12</v>
          </cell>
          <cell r="J334">
            <v>0</v>
          </cell>
          <cell r="K334">
            <v>0.12</v>
          </cell>
          <cell r="L334">
            <v>0</v>
          </cell>
          <cell r="N334">
            <v>0</v>
          </cell>
        </row>
        <row r="335">
          <cell r="B335">
            <v>25</v>
          </cell>
          <cell r="C335" t="str">
            <v>Health Reinsurance</v>
          </cell>
          <cell r="D335">
            <v>0</v>
          </cell>
          <cell r="E335">
            <v>0</v>
          </cell>
          <cell r="F335">
            <v>0</v>
          </cell>
          <cell r="G335">
            <v>0</v>
          </cell>
          <cell r="H335">
            <v>0</v>
          </cell>
          <cell r="I335">
            <v>0.48278073670872762</v>
          </cell>
          <cell r="J335">
            <v>0</v>
          </cell>
          <cell r="K335">
            <v>0.48278073670872762</v>
          </cell>
          <cell r="L335">
            <v>0</v>
          </cell>
          <cell r="N335">
            <v>0</v>
          </cell>
        </row>
        <row r="336">
          <cell r="B336">
            <v>26</v>
          </cell>
          <cell r="C336" t="str">
            <v>Other Health</v>
          </cell>
          <cell r="D336">
            <v>0</v>
          </cell>
          <cell r="E336">
            <v>0</v>
          </cell>
          <cell r="F336">
            <v>0</v>
          </cell>
          <cell r="G336">
            <v>0</v>
          </cell>
          <cell r="H336">
            <v>0</v>
          </cell>
          <cell r="I336">
            <v>0.38158989429457829</v>
          </cell>
          <cell r="J336">
            <v>0</v>
          </cell>
          <cell r="K336">
            <v>0.38158989429457829</v>
          </cell>
          <cell r="L336">
            <v>0</v>
          </cell>
          <cell r="N336">
            <v>0</v>
          </cell>
        </row>
        <row r="337">
          <cell r="B337">
            <v>27</v>
          </cell>
          <cell r="C337" t="str">
            <v>Other Health</v>
          </cell>
          <cell r="D337">
            <v>0</v>
          </cell>
          <cell r="E337">
            <v>0</v>
          </cell>
          <cell r="F337">
            <v>0</v>
          </cell>
          <cell r="G337">
            <v>0</v>
          </cell>
          <cell r="H337">
            <v>0</v>
          </cell>
          <cell r="I337">
            <v>0.38158989429457829</v>
          </cell>
          <cell r="J337">
            <v>0</v>
          </cell>
          <cell r="K337">
            <v>0.38158989429457829</v>
          </cell>
          <cell r="L337">
            <v>0</v>
          </cell>
          <cell r="N337">
            <v>0</v>
          </cell>
        </row>
        <row r="338">
          <cell r="B338">
            <v>28</v>
          </cell>
          <cell r="C338" t="str">
            <v>Sub-Total</v>
          </cell>
          <cell r="D338">
            <v>0</v>
          </cell>
          <cell r="E338">
            <v>0</v>
          </cell>
          <cell r="F338">
            <v>0</v>
          </cell>
          <cell r="G338">
            <v>0</v>
          </cell>
          <cell r="H338">
            <v>0</v>
          </cell>
          <cell r="I338">
            <v>0</v>
          </cell>
          <cell r="K338">
            <v>0</v>
          </cell>
          <cell r="L338">
            <v>0</v>
          </cell>
        </row>
        <row r="340">
          <cell r="D340" t="str">
            <v>(1)</v>
          </cell>
          <cell r="E340" t="str">
            <v>(2)</v>
          </cell>
          <cell r="F340" t="str">
            <v>(3)</v>
          </cell>
          <cell r="G340" t="str">
            <v>(4)</v>
          </cell>
          <cell r="H340" t="str">
            <v>(5)</v>
          </cell>
          <cell r="I340" t="str">
            <v>(6)</v>
          </cell>
          <cell r="J340" t="str">
            <v>(7)</v>
          </cell>
          <cell r="K340" t="str">
            <v>(8)</v>
          </cell>
          <cell r="L340" t="str">
            <v>(9)</v>
          </cell>
          <cell r="M340" t="str">
            <v>(10)</v>
          </cell>
        </row>
        <row r="342">
          <cell r="E342" t="str">
            <v>&lt;----------------- Net Premiums Written -----------------&gt;</v>
          </cell>
          <cell r="J342" t="str">
            <v>Adjust-</v>
          </cell>
          <cell r="K342" t="str">
            <v>Total</v>
          </cell>
          <cell r="L342" t="str">
            <v>Adjusted</v>
          </cell>
        </row>
        <row r="343">
          <cell r="C343" t="str">
            <v>Life Business (New business only)</v>
          </cell>
          <cell r="D343" t="str">
            <v>%</v>
          </cell>
          <cell r="E343" t="str">
            <v>Baseline</v>
          </cell>
          <cell r="F343" t="str">
            <v>Allocated Adjustment</v>
          </cell>
          <cell r="G343" t="str">
            <v>Manual Adjustment</v>
          </cell>
          <cell r="H343" t="str">
            <v>Total</v>
          </cell>
          <cell r="I343" t="str">
            <v>Capital Factor</v>
          </cell>
          <cell r="J343" t="str">
            <v>ment to Factor</v>
          </cell>
          <cell r="K343" t="str">
            <v>Capital Factor</v>
          </cell>
          <cell r="L343" t="str">
            <v>Required Capital</v>
          </cell>
          <cell r="M343" t="str">
            <v>Explanation of Adjustment</v>
          </cell>
        </row>
        <row r="344">
          <cell r="B344">
            <v>29</v>
          </cell>
          <cell r="C344" t="str">
            <v xml:space="preserve">Life - Investment Products (Unit Linked &amp; Partic) </v>
          </cell>
          <cell r="D344">
            <v>0</v>
          </cell>
          <cell r="E344">
            <v>0</v>
          </cell>
          <cell r="F344">
            <v>0</v>
          </cell>
          <cell r="G344">
            <v>0</v>
          </cell>
          <cell r="H344">
            <v>0</v>
          </cell>
          <cell r="I344">
            <v>0.02</v>
          </cell>
          <cell r="J344">
            <v>0</v>
          </cell>
          <cell r="K344">
            <v>0.02</v>
          </cell>
          <cell r="L344">
            <v>0</v>
          </cell>
        </row>
        <row r="345">
          <cell r="B345">
            <v>30</v>
          </cell>
          <cell r="C345" t="str">
            <v xml:space="preserve">Life - Protection Products (Individ &amp; Group) </v>
          </cell>
          <cell r="D345">
            <v>0</v>
          </cell>
          <cell r="E345">
            <v>0</v>
          </cell>
          <cell r="F345">
            <v>0</v>
          </cell>
          <cell r="G345">
            <v>0</v>
          </cell>
          <cell r="H345">
            <v>0</v>
          </cell>
          <cell r="I345">
            <v>0.02</v>
          </cell>
          <cell r="J345">
            <v>0</v>
          </cell>
          <cell r="K345">
            <v>0.02</v>
          </cell>
          <cell r="L345">
            <v>0</v>
          </cell>
        </row>
        <row r="346">
          <cell r="B346">
            <v>31</v>
          </cell>
          <cell r="C346" t="str">
            <v xml:space="preserve">Life Reinsurance </v>
          </cell>
          <cell r="D346">
            <v>0</v>
          </cell>
          <cell r="E346">
            <v>0</v>
          </cell>
          <cell r="F346">
            <v>0</v>
          </cell>
          <cell r="G346">
            <v>0</v>
          </cell>
          <cell r="H346">
            <v>0</v>
          </cell>
          <cell r="I346">
            <v>0.02</v>
          </cell>
          <cell r="J346">
            <v>0</v>
          </cell>
          <cell r="K346">
            <v>0.02</v>
          </cell>
          <cell r="L346">
            <v>0</v>
          </cell>
        </row>
        <row r="347">
          <cell r="B347">
            <v>32</v>
          </cell>
          <cell r="C347" t="str">
            <v xml:space="preserve">Annuities - Immediate </v>
          </cell>
          <cell r="D347">
            <v>0</v>
          </cell>
          <cell r="E347">
            <v>0</v>
          </cell>
          <cell r="F347">
            <v>0</v>
          </cell>
          <cell r="G347">
            <v>0</v>
          </cell>
          <cell r="H347">
            <v>0</v>
          </cell>
          <cell r="I347">
            <v>0.02</v>
          </cell>
          <cell r="J347">
            <v>0</v>
          </cell>
          <cell r="K347">
            <v>0.02</v>
          </cell>
          <cell r="L347">
            <v>0</v>
          </cell>
        </row>
        <row r="348">
          <cell r="B348">
            <v>33</v>
          </cell>
          <cell r="C348" t="str">
            <v xml:space="preserve">Annuities - Deferred </v>
          </cell>
          <cell r="D348">
            <v>0</v>
          </cell>
          <cell r="E348">
            <v>0</v>
          </cell>
          <cell r="F348">
            <v>0</v>
          </cell>
          <cell r="G348">
            <v>0</v>
          </cell>
          <cell r="H348">
            <v>0</v>
          </cell>
          <cell r="I348">
            <v>0.02</v>
          </cell>
          <cell r="J348">
            <v>0</v>
          </cell>
          <cell r="K348">
            <v>0.02</v>
          </cell>
          <cell r="L348">
            <v>0</v>
          </cell>
        </row>
        <row r="349">
          <cell r="B349">
            <v>34</v>
          </cell>
          <cell r="C349" t="str">
            <v xml:space="preserve">Pension Plans </v>
          </cell>
          <cell r="D349">
            <v>0</v>
          </cell>
          <cell r="E349">
            <v>0</v>
          </cell>
          <cell r="F349">
            <v>0</v>
          </cell>
          <cell r="G349">
            <v>0</v>
          </cell>
          <cell r="H349">
            <v>0</v>
          </cell>
          <cell r="I349">
            <v>0.02</v>
          </cell>
          <cell r="J349">
            <v>0</v>
          </cell>
          <cell r="K349">
            <v>0.02</v>
          </cell>
          <cell r="L349">
            <v>0</v>
          </cell>
        </row>
        <row r="350">
          <cell r="B350">
            <v>35</v>
          </cell>
          <cell r="C350" t="str">
            <v xml:space="preserve">DHI </v>
          </cell>
          <cell r="D350">
            <v>0</v>
          </cell>
          <cell r="E350">
            <v>0</v>
          </cell>
          <cell r="F350">
            <v>0</v>
          </cell>
          <cell r="G350">
            <v>0</v>
          </cell>
          <cell r="H350">
            <v>0</v>
          </cell>
          <cell r="I350">
            <v>0.02</v>
          </cell>
          <cell r="J350">
            <v>0</v>
          </cell>
          <cell r="K350">
            <v>0.02</v>
          </cell>
          <cell r="L350">
            <v>0</v>
          </cell>
        </row>
        <row r="351">
          <cell r="B351">
            <v>36</v>
          </cell>
          <cell r="C351" t="str">
            <v xml:space="preserve">German HealthCare </v>
          </cell>
          <cell r="D351">
            <v>0</v>
          </cell>
          <cell r="E351">
            <v>0</v>
          </cell>
          <cell r="F351">
            <v>0</v>
          </cell>
          <cell r="G351">
            <v>0</v>
          </cell>
          <cell r="H351">
            <v>0</v>
          </cell>
          <cell r="I351">
            <v>0.02</v>
          </cell>
          <cell r="J351">
            <v>0</v>
          </cell>
          <cell r="K351">
            <v>0.02</v>
          </cell>
          <cell r="L351">
            <v>0</v>
          </cell>
        </row>
        <row r="352">
          <cell r="B352">
            <v>37</v>
          </cell>
          <cell r="C352" t="str">
            <v xml:space="preserve">Other Life or Annuity </v>
          </cell>
          <cell r="D352">
            <v>0</v>
          </cell>
          <cell r="E352">
            <v>0</v>
          </cell>
          <cell r="F352">
            <v>0</v>
          </cell>
          <cell r="G352">
            <v>0</v>
          </cell>
          <cell r="H352">
            <v>0</v>
          </cell>
          <cell r="I352">
            <v>0.02</v>
          </cell>
          <cell r="J352">
            <v>0</v>
          </cell>
          <cell r="K352">
            <v>0.02</v>
          </cell>
          <cell r="L352">
            <v>0</v>
          </cell>
        </row>
        <row r="353">
          <cell r="B353">
            <v>38</v>
          </cell>
          <cell r="C353" t="str">
            <v xml:space="preserve">Other Life or Annuity </v>
          </cell>
          <cell r="D353">
            <v>0</v>
          </cell>
          <cell r="E353">
            <v>0</v>
          </cell>
          <cell r="F353">
            <v>0</v>
          </cell>
          <cell r="G353">
            <v>0</v>
          </cell>
          <cell r="H353">
            <v>0</v>
          </cell>
          <cell r="I353">
            <v>0.02</v>
          </cell>
          <cell r="J353">
            <v>0</v>
          </cell>
          <cell r="K353">
            <v>0.02</v>
          </cell>
          <cell r="L353">
            <v>0</v>
          </cell>
        </row>
        <row r="354">
          <cell r="B354">
            <v>39</v>
          </cell>
          <cell r="C354" t="str">
            <v>Sub-Total</v>
          </cell>
          <cell r="D354">
            <v>0</v>
          </cell>
          <cell r="E354">
            <v>0</v>
          </cell>
          <cell r="F354">
            <v>0</v>
          </cell>
          <cell r="G354">
            <v>0</v>
          </cell>
          <cell r="H354">
            <v>0</v>
          </cell>
          <cell r="I354">
            <v>0</v>
          </cell>
          <cell r="K354">
            <v>0</v>
          </cell>
          <cell r="L354">
            <v>0</v>
          </cell>
        </row>
        <row r="356">
          <cell r="B356">
            <v>40</v>
          </cell>
          <cell r="C356" t="str">
            <v>Totals</v>
          </cell>
          <cell r="D356">
            <v>0</v>
          </cell>
          <cell r="E356">
            <v>0</v>
          </cell>
          <cell r="F356">
            <v>0</v>
          </cell>
          <cell r="G356">
            <v>0</v>
          </cell>
          <cell r="H356">
            <v>0</v>
          </cell>
          <cell r="I356">
            <v>0</v>
          </cell>
          <cell r="K356">
            <v>0</v>
          </cell>
          <cell r="L356">
            <v>0</v>
          </cell>
          <cell r="N356">
            <v>0</v>
          </cell>
        </row>
        <row r="357">
          <cell r="D357">
            <v>0</v>
          </cell>
          <cell r="E357">
            <v>1</v>
          </cell>
          <cell r="F357">
            <v>1</v>
          </cell>
          <cell r="G357">
            <v>0</v>
          </cell>
          <cell r="H357">
            <v>0</v>
          </cell>
          <cell r="J357">
            <v>0.30000000000000004</v>
          </cell>
          <cell r="K357">
            <v>0.7</v>
          </cell>
          <cell r="L357">
            <v>1</v>
          </cell>
        </row>
        <row r="358">
          <cell r="B358">
            <v>41</v>
          </cell>
          <cell r="G358" t="str">
            <v>Growth Factor (for Non Life Only)</v>
          </cell>
          <cell r="I358" t="str">
            <v xml:space="preserve"> </v>
          </cell>
          <cell r="K358">
            <v>1.5</v>
          </cell>
          <cell r="L358">
            <v>1.5</v>
          </cell>
        </row>
        <row r="359">
          <cell r="B359">
            <v>42</v>
          </cell>
          <cell r="G359" t="str">
            <v>By Line Diversification Factor</v>
          </cell>
          <cell r="L359">
            <v>1</v>
          </cell>
          <cell r="N359">
            <v>1</v>
          </cell>
        </row>
        <row r="360">
          <cell r="G360" t="str">
            <v>By Country Diversification Factor</v>
          </cell>
          <cell r="L360">
            <v>1</v>
          </cell>
        </row>
        <row r="361">
          <cell r="B361">
            <v>43</v>
          </cell>
          <cell r="G361" t="str">
            <v>Adjusted Premium Capital</v>
          </cell>
          <cell r="L361">
            <v>0</v>
          </cell>
        </row>
        <row r="362">
          <cell r="B362">
            <v>44</v>
          </cell>
          <cell r="G362" t="str">
            <v>Analyst's Adjustment ( NON-Life Business)</v>
          </cell>
          <cell r="L362">
            <v>0</v>
          </cell>
        </row>
        <row r="363">
          <cell r="B363">
            <v>45</v>
          </cell>
          <cell r="G363" t="str">
            <v>Analyst's Adjustment ( LIFE Business)</v>
          </cell>
          <cell r="L363">
            <v>0</v>
          </cell>
        </row>
        <row r="364">
          <cell r="B364">
            <v>46</v>
          </cell>
          <cell r="G364" t="str">
            <v>Net Required Capital for Premium Risk (B6)</v>
          </cell>
          <cell r="L364">
            <v>0</v>
          </cell>
        </row>
        <row r="513">
          <cell r="C513" t="str">
            <v>Company Name:</v>
          </cell>
          <cell r="D513" t="str">
            <v>XYZ Sample</v>
          </cell>
          <cell r="H513" t="str">
            <v>Currency:</v>
          </cell>
          <cell r="I513" t="str">
            <v>US Dollars</v>
          </cell>
          <cell r="M513" t="str">
            <v>Page 7</v>
          </cell>
          <cell r="AC513" t="str">
            <v>Company Name:</v>
          </cell>
          <cell r="AD513" t="str">
            <v>XYZ Sample</v>
          </cell>
          <cell r="AK513" t="str">
            <v>Currency:</v>
          </cell>
          <cell r="AL513" t="str">
            <v>US Dollars</v>
          </cell>
        </row>
        <row r="514">
          <cell r="C514" t="str">
            <v>AMB Number:</v>
          </cell>
          <cell r="D514" t="str">
            <v>99999</v>
          </cell>
          <cell r="H514" t="str">
            <v>Denomination:</v>
          </cell>
          <cell r="I514" t="str">
            <v>(000)s</v>
          </cell>
          <cell r="AC514" t="str">
            <v>AMB Number:</v>
          </cell>
          <cell r="AD514" t="str">
            <v>99999</v>
          </cell>
          <cell r="AK514" t="str">
            <v>Denomination:</v>
          </cell>
          <cell r="AL514" t="str">
            <v>(000)s</v>
          </cell>
          <cell r="AS514" t="str">
            <v>Summary Exhibit 7</v>
          </cell>
        </row>
        <row r="515">
          <cell r="C515" t="str">
            <v>Analyst:</v>
          </cell>
          <cell r="D515" t="str">
            <v xml:space="preserve"> </v>
          </cell>
          <cell r="AC515" t="str">
            <v>Analyst:</v>
          </cell>
          <cell r="AD515" t="str">
            <v xml:space="preserve"> </v>
          </cell>
        </row>
        <row r="516">
          <cell r="C516" t="str">
            <v>profitability = average</v>
          </cell>
          <cell r="G516" t="str">
            <v>NET PREMIUMS WRITTEN RISK</v>
          </cell>
          <cell r="AC516" t="str">
            <v>profitability = average</v>
          </cell>
          <cell r="AJ516" t="str">
            <v>NET PREMIUMS WRITTEN RISK</v>
          </cell>
        </row>
        <row r="517">
          <cell r="C517" t="str">
            <v>Pers - Middle Soft Mkt</v>
          </cell>
          <cell r="H517">
            <v>39813</v>
          </cell>
        </row>
        <row r="518">
          <cell r="C518" t="str">
            <v>Comm - Late Soft Mkt</v>
          </cell>
        </row>
        <row r="519">
          <cell r="C519" t="str">
            <v>Reins XS Prop - Early Hard Mkt</v>
          </cell>
        </row>
        <row r="520">
          <cell r="C520" t="str">
            <v>Reins XS Casualty - Middle Soft Mkt</v>
          </cell>
        </row>
        <row r="521">
          <cell r="D521" t="str">
            <v>(1)</v>
          </cell>
          <cell r="E521" t="str">
            <v>(2)</v>
          </cell>
          <cell r="F521" t="str">
            <v>(3)</v>
          </cell>
          <cell r="G521" t="str">
            <v>(4)</v>
          </cell>
          <cell r="H521" t="str">
            <v>(5)</v>
          </cell>
          <cell r="I521" t="str">
            <v>(6)</v>
          </cell>
          <cell r="J521" t="str">
            <v>(7)</v>
          </cell>
          <cell r="K521" t="str">
            <v>(8)</v>
          </cell>
          <cell r="L521" t="str">
            <v>(9)</v>
          </cell>
          <cell r="M521" t="str">
            <v>(10)</v>
          </cell>
        </row>
        <row r="523">
          <cell r="E523" t="str">
            <v>&lt;----------------- Net Premiums Written -----------------&gt;</v>
          </cell>
          <cell r="J523" t="str">
            <v>Adjust-</v>
          </cell>
          <cell r="K523" t="str">
            <v>Total</v>
          </cell>
          <cell r="L523" t="str">
            <v>Adjusted</v>
          </cell>
          <cell r="AD523" t="str">
            <v>Net Premiums Written</v>
          </cell>
          <cell r="AJ523" t="str">
            <v>Selected Capital Factor</v>
          </cell>
          <cell r="AP523" t="str">
            <v>Adjusted Required Capital</v>
          </cell>
        </row>
        <row r="524">
          <cell r="C524" t="str">
            <v>Property Casualty Business</v>
          </cell>
          <cell r="D524" t="str">
            <v>%</v>
          </cell>
          <cell r="E524" t="str">
            <v>Baseline</v>
          </cell>
          <cell r="F524" t="str">
            <v>Allocated Adjustment</v>
          </cell>
          <cell r="G524" t="str">
            <v>Manual Adjustment</v>
          </cell>
          <cell r="H524" t="str">
            <v>Total</v>
          </cell>
          <cell r="I524" t="str">
            <v>Capital Factor</v>
          </cell>
          <cell r="J524" t="str">
            <v>ment to Factor</v>
          </cell>
          <cell r="K524" t="str">
            <v>Capital Factor</v>
          </cell>
          <cell r="L524" t="str">
            <v>Required Capital</v>
          </cell>
          <cell r="M524" t="str">
            <v>Explanation of Adjustment</v>
          </cell>
          <cell r="AC524" t="str">
            <v>Property Casualty Business</v>
          </cell>
          <cell r="AD524">
            <v>39813</v>
          </cell>
          <cell r="AE524">
            <v>40178</v>
          </cell>
          <cell r="AF524">
            <v>40543</v>
          </cell>
          <cell r="AG524">
            <v>40908</v>
          </cell>
          <cell r="AH524">
            <v>41274</v>
          </cell>
          <cell r="AJ524">
            <v>39813</v>
          </cell>
          <cell r="AK524">
            <v>40178</v>
          </cell>
          <cell r="AL524">
            <v>40543</v>
          </cell>
          <cell r="AM524">
            <v>40908</v>
          </cell>
          <cell r="AN524">
            <v>41274</v>
          </cell>
          <cell r="AP524">
            <v>39813</v>
          </cell>
          <cell r="AQ524">
            <v>40178</v>
          </cell>
          <cell r="AR524">
            <v>40543</v>
          </cell>
          <cell r="AS524">
            <v>40908</v>
          </cell>
          <cell r="AT524">
            <v>41274</v>
          </cell>
        </row>
        <row r="525">
          <cell r="B525">
            <v>1</v>
          </cell>
          <cell r="C525" t="str">
            <v>Personal Property</v>
          </cell>
          <cell r="D525">
            <v>0</v>
          </cell>
          <cell r="E525">
            <v>0</v>
          </cell>
          <cell r="F525">
            <v>0</v>
          </cell>
          <cell r="G525">
            <v>0</v>
          </cell>
          <cell r="H525">
            <v>0</v>
          </cell>
          <cell r="I525">
            <v>0.53908821631644022</v>
          </cell>
          <cell r="J525">
            <v>0</v>
          </cell>
          <cell r="K525">
            <v>0.53908821631644022</v>
          </cell>
          <cell r="L525">
            <v>0</v>
          </cell>
          <cell r="M525" t="str">
            <v xml:space="preserve"> </v>
          </cell>
          <cell r="AB525">
            <v>1</v>
          </cell>
          <cell r="AC525" t="str">
            <v>Personal Property</v>
          </cell>
          <cell r="AD525">
            <v>0</v>
          </cell>
          <cell r="AE525">
            <v>0</v>
          </cell>
          <cell r="AF525">
            <v>0</v>
          </cell>
          <cell r="AG525">
            <v>0</v>
          </cell>
          <cell r="AH525">
            <v>0</v>
          </cell>
          <cell r="AJ525">
            <v>0.53908821631644022</v>
          </cell>
          <cell r="AK525">
            <v>0.52851785913376492</v>
          </cell>
          <cell r="AL525">
            <v>0.52851785913376492</v>
          </cell>
          <cell r="AM525">
            <v>0.49680678758573898</v>
          </cell>
          <cell r="AN525">
            <v>0.49680678758573898</v>
          </cell>
          <cell r="AP525">
            <v>0</v>
          </cell>
          <cell r="AQ525">
            <v>0</v>
          </cell>
          <cell r="AR525">
            <v>0</v>
          </cell>
          <cell r="AS525">
            <v>0</v>
          </cell>
          <cell r="AT525">
            <v>0</v>
          </cell>
        </row>
        <row r="526">
          <cell r="B526">
            <v>2</v>
          </cell>
          <cell r="C526" t="str">
            <v>Personal Motor</v>
          </cell>
          <cell r="D526">
            <v>0</v>
          </cell>
          <cell r="E526">
            <v>0</v>
          </cell>
          <cell r="F526">
            <v>0</v>
          </cell>
          <cell r="G526">
            <v>0</v>
          </cell>
          <cell r="H526">
            <v>0</v>
          </cell>
          <cell r="I526">
            <v>0.37021720879562769</v>
          </cell>
          <cell r="J526">
            <v>0</v>
          </cell>
          <cell r="K526">
            <v>0.37021720879562769</v>
          </cell>
          <cell r="L526">
            <v>0</v>
          </cell>
          <cell r="M526" t="str">
            <v xml:space="preserve"> </v>
          </cell>
          <cell r="AB526">
            <v>2</v>
          </cell>
          <cell r="AC526" t="str">
            <v>Personal Motor</v>
          </cell>
          <cell r="AD526">
            <v>0</v>
          </cell>
          <cell r="AE526">
            <v>0</v>
          </cell>
          <cell r="AF526">
            <v>0</v>
          </cell>
          <cell r="AG526">
            <v>0</v>
          </cell>
          <cell r="AH526">
            <v>0</v>
          </cell>
          <cell r="AJ526">
            <v>0.37021720879562769</v>
          </cell>
          <cell r="AK526">
            <v>0.36295804783885066</v>
          </cell>
          <cell r="AL526">
            <v>0.36295804783885066</v>
          </cell>
          <cell r="AM526">
            <v>0.34118056496851962</v>
          </cell>
          <cell r="AN526">
            <v>0.34118056496851962</v>
          </cell>
          <cell r="AP526">
            <v>0</v>
          </cell>
          <cell r="AQ526">
            <v>0</v>
          </cell>
          <cell r="AR526">
            <v>0</v>
          </cell>
          <cell r="AS526">
            <v>0</v>
          </cell>
          <cell r="AT526">
            <v>0</v>
          </cell>
        </row>
        <row r="527">
          <cell r="B527">
            <v>3</v>
          </cell>
          <cell r="C527" t="str">
            <v>Commercial Motor</v>
          </cell>
          <cell r="D527">
            <v>0</v>
          </cell>
          <cell r="E527">
            <v>0</v>
          </cell>
          <cell r="F527">
            <v>0</v>
          </cell>
          <cell r="G527">
            <v>0</v>
          </cell>
          <cell r="H527">
            <v>0</v>
          </cell>
          <cell r="I527">
            <v>0.42302236520430875</v>
          </cell>
          <cell r="J527">
            <v>0</v>
          </cell>
          <cell r="K527">
            <v>0.42302236520430875</v>
          </cell>
          <cell r="L527">
            <v>0</v>
          </cell>
          <cell r="M527" t="str">
            <v xml:space="preserve"> </v>
          </cell>
          <cell r="AB527">
            <v>3</v>
          </cell>
          <cell r="AC527" t="str">
            <v>Commercial Motor</v>
          </cell>
          <cell r="AD527">
            <v>0</v>
          </cell>
          <cell r="AE527">
            <v>0</v>
          </cell>
          <cell r="AF527">
            <v>0</v>
          </cell>
          <cell r="AG527">
            <v>0</v>
          </cell>
          <cell r="AH527">
            <v>0</v>
          </cell>
          <cell r="AJ527">
            <v>0.42302236520430875</v>
          </cell>
          <cell r="AK527">
            <v>0.42302236520430875</v>
          </cell>
          <cell r="AL527">
            <v>0.42302236520430875</v>
          </cell>
          <cell r="AM527">
            <v>0.39534800486383992</v>
          </cell>
          <cell r="AN527">
            <v>0.39534800486383992</v>
          </cell>
          <cell r="AP527">
            <v>0</v>
          </cell>
          <cell r="AQ527">
            <v>0</v>
          </cell>
          <cell r="AR527">
            <v>0</v>
          </cell>
          <cell r="AS527">
            <v>0</v>
          </cell>
          <cell r="AT527">
            <v>0</v>
          </cell>
        </row>
        <row r="528">
          <cell r="B528">
            <v>4</v>
          </cell>
          <cell r="C528" t="str">
            <v>Occupational Accident</v>
          </cell>
          <cell r="D528">
            <v>0</v>
          </cell>
          <cell r="E528">
            <v>0</v>
          </cell>
          <cell r="F528">
            <v>0</v>
          </cell>
          <cell r="G528">
            <v>0</v>
          </cell>
          <cell r="H528">
            <v>0</v>
          </cell>
          <cell r="I528">
            <v>0.42979072304757771</v>
          </cell>
          <cell r="J528">
            <v>0</v>
          </cell>
          <cell r="K528">
            <v>0.42979072304757771</v>
          </cell>
          <cell r="L528">
            <v>0</v>
          </cell>
          <cell r="M528" t="str">
            <v xml:space="preserve"> </v>
          </cell>
          <cell r="AB528">
            <v>4</v>
          </cell>
          <cell r="AC528" t="str">
            <v>Occupational Accident</v>
          </cell>
          <cell r="AD528">
            <v>0</v>
          </cell>
          <cell r="AE528">
            <v>0</v>
          </cell>
          <cell r="AF528">
            <v>0</v>
          </cell>
          <cell r="AG528">
            <v>0</v>
          </cell>
          <cell r="AH528">
            <v>0</v>
          </cell>
          <cell r="AJ528">
            <v>0.42979072304757771</v>
          </cell>
          <cell r="AK528">
            <v>0.42979072304757771</v>
          </cell>
          <cell r="AL528">
            <v>0.42979072304757771</v>
          </cell>
          <cell r="AM528">
            <v>0.40167357294166139</v>
          </cell>
          <cell r="AN528">
            <v>0.40167357294166139</v>
          </cell>
          <cell r="AP528">
            <v>0</v>
          </cell>
          <cell r="AQ528">
            <v>0</v>
          </cell>
          <cell r="AR528">
            <v>0</v>
          </cell>
          <cell r="AS528">
            <v>0</v>
          </cell>
          <cell r="AT528">
            <v>0</v>
          </cell>
        </row>
        <row r="529">
          <cell r="B529">
            <v>5</v>
          </cell>
          <cell r="C529" t="str">
            <v>Comm'l Multi Peril</v>
          </cell>
          <cell r="D529">
            <v>0</v>
          </cell>
          <cell r="E529">
            <v>0</v>
          </cell>
          <cell r="F529">
            <v>0</v>
          </cell>
          <cell r="G529">
            <v>0</v>
          </cell>
          <cell r="H529">
            <v>0</v>
          </cell>
          <cell r="I529">
            <v>0.42979072304757771</v>
          </cell>
          <cell r="J529">
            <v>0</v>
          </cell>
          <cell r="K529">
            <v>0.42979072304757771</v>
          </cell>
          <cell r="L529">
            <v>0</v>
          </cell>
          <cell r="M529" t="str">
            <v xml:space="preserve"> </v>
          </cell>
          <cell r="AB529">
            <v>5</v>
          </cell>
          <cell r="AC529" t="str">
            <v>Comm'l Multi Peril</v>
          </cell>
          <cell r="AD529">
            <v>0</v>
          </cell>
          <cell r="AE529">
            <v>0</v>
          </cell>
          <cell r="AF529">
            <v>0</v>
          </cell>
          <cell r="AG529">
            <v>0</v>
          </cell>
          <cell r="AH529">
            <v>0</v>
          </cell>
          <cell r="AJ529">
            <v>0.42979072304757771</v>
          </cell>
          <cell r="AK529">
            <v>0.42979072304757771</v>
          </cell>
          <cell r="AL529">
            <v>0.42979072304757771</v>
          </cell>
          <cell r="AM529">
            <v>0.40167357294166139</v>
          </cell>
          <cell r="AN529">
            <v>0.40167357294166139</v>
          </cell>
          <cell r="AP529">
            <v>0</v>
          </cell>
          <cell r="AQ529">
            <v>0</v>
          </cell>
          <cell r="AR529">
            <v>0</v>
          </cell>
          <cell r="AS529">
            <v>0</v>
          </cell>
          <cell r="AT529">
            <v>0</v>
          </cell>
        </row>
        <row r="530">
          <cell r="B530">
            <v>6</v>
          </cell>
          <cell r="C530" t="str">
            <v>Med Mal (Occ)</v>
          </cell>
          <cell r="D530">
            <v>0</v>
          </cell>
          <cell r="E530">
            <v>0</v>
          </cell>
          <cell r="F530">
            <v>0</v>
          </cell>
          <cell r="G530">
            <v>0</v>
          </cell>
          <cell r="H530">
            <v>0</v>
          </cell>
          <cell r="I530">
            <v>0.44399868083427452</v>
          </cell>
          <cell r="J530">
            <v>0</v>
          </cell>
          <cell r="K530">
            <v>0.44399868083427452</v>
          </cell>
          <cell r="L530">
            <v>0</v>
          </cell>
          <cell r="M530" t="str">
            <v xml:space="preserve"> </v>
          </cell>
          <cell r="AB530">
            <v>6</v>
          </cell>
          <cell r="AC530" t="str">
            <v>Med Mal (Occ)</v>
          </cell>
          <cell r="AD530">
            <v>0</v>
          </cell>
          <cell r="AE530">
            <v>0</v>
          </cell>
          <cell r="AF530">
            <v>0</v>
          </cell>
          <cell r="AG530">
            <v>0</v>
          </cell>
          <cell r="AH530">
            <v>0</v>
          </cell>
          <cell r="AJ530">
            <v>0.44399868083427452</v>
          </cell>
          <cell r="AK530">
            <v>0.44399868083427452</v>
          </cell>
          <cell r="AL530">
            <v>0.44399868083427452</v>
          </cell>
          <cell r="AM530">
            <v>0.41495203816287335</v>
          </cell>
          <cell r="AN530">
            <v>0.41495203816287335</v>
          </cell>
          <cell r="AP530">
            <v>0</v>
          </cell>
          <cell r="AQ530">
            <v>0</v>
          </cell>
          <cell r="AR530">
            <v>0</v>
          </cell>
          <cell r="AS530">
            <v>0</v>
          </cell>
          <cell r="AT530">
            <v>0</v>
          </cell>
        </row>
        <row r="531">
          <cell r="B531">
            <v>7</v>
          </cell>
          <cell r="C531" t="str">
            <v>Med Mal (C/M)</v>
          </cell>
          <cell r="D531">
            <v>0</v>
          </cell>
          <cell r="E531">
            <v>0</v>
          </cell>
          <cell r="F531">
            <v>0</v>
          </cell>
          <cell r="G531">
            <v>0</v>
          </cell>
          <cell r="H531">
            <v>0</v>
          </cell>
          <cell r="I531">
            <v>0.38836511118757022</v>
          </cell>
          <cell r="J531">
            <v>0</v>
          </cell>
          <cell r="K531">
            <v>0.38836511118757022</v>
          </cell>
          <cell r="L531">
            <v>0</v>
          </cell>
          <cell r="M531" t="str">
            <v xml:space="preserve"> </v>
          </cell>
          <cell r="AB531">
            <v>7</v>
          </cell>
          <cell r="AC531" t="str">
            <v>Med Mal (C/M)</v>
          </cell>
          <cell r="AD531">
            <v>0</v>
          </cell>
          <cell r="AE531">
            <v>0</v>
          </cell>
          <cell r="AF531">
            <v>0</v>
          </cell>
          <cell r="AG531">
            <v>0</v>
          </cell>
          <cell r="AH531">
            <v>0</v>
          </cell>
          <cell r="AJ531">
            <v>0.38836511118757022</v>
          </cell>
          <cell r="AK531">
            <v>0.38836511118757022</v>
          </cell>
          <cell r="AL531">
            <v>0.38836511118757022</v>
          </cell>
          <cell r="AM531">
            <v>0.36295804783885066</v>
          </cell>
          <cell r="AN531">
            <v>0.36295804783885066</v>
          </cell>
          <cell r="AP531">
            <v>0</v>
          </cell>
          <cell r="AQ531">
            <v>0</v>
          </cell>
          <cell r="AR531">
            <v>0</v>
          </cell>
          <cell r="AS531">
            <v>0</v>
          </cell>
          <cell r="AT531">
            <v>0</v>
          </cell>
        </row>
        <row r="532">
          <cell r="B532">
            <v>8</v>
          </cell>
          <cell r="C532" t="str">
            <v>Special Liab (Ocean, Air, B&amp;M)</v>
          </cell>
          <cell r="D532">
            <v>0</v>
          </cell>
          <cell r="E532">
            <v>0</v>
          </cell>
          <cell r="F532">
            <v>0</v>
          </cell>
          <cell r="G532">
            <v>0</v>
          </cell>
          <cell r="H532">
            <v>0</v>
          </cell>
          <cell r="I532">
            <v>0.43856196229344663</v>
          </cell>
          <cell r="J532">
            <v>0</v>
          </cell>
          <cell r="K532">
            <v>0.43856196229344663</v>
          </cell>
          <cell r="L532">
            <v>0</v>
          </cell>
          <cell r="M532" t="str">
            <v xml:space="preserve"> </v>
          </cell>
          <cell r="AB532">
            <v>8</v>
          </cell>
          <cell r="AC532" t="str">
            <v>Special Liab (Ocean, Air, B&amp;M)</v>
          </cell>
          <cell r="AD532">
            <v>0</v>
          </cell>
          <cell r="AE532">
            <v>0</v>
          </cell>
          <cell r="AF532">
            <v>0</v>
          </cell>
          <cell r="AG532">
            <v>0</v>
          </cell>
          <cell r="AH532">
            <v>0</v>
          </cell>
          <cell r="AJ532">
            <v>0.43856196229344663</v>
          </cell>
          <cell r="AK532">
            <v>0.43856196229344663</v>
          </cell>
          <cell r="AL532">
            <v>0.43856196229344663</v>
          </cell>
          <cell r="AM532">
            <v>0.40987099279761363</v>
          </cell>
          <cell r="AN532">
            <v>0.40987099279761363</v>
          </cell>
          <cell r="AP532">
            <v>0</v>
          </cell>
          <cell r="AQ532">
            <v>0</v>
          </cell>
          <cell r="AR532">
            <v>0</v>
          </cell>
          <cell r="AS532">
            <v>0</v>
          </cell>
          <cell r="AT532">
            <v>0</v>
          </cell>
        </row>
        <row r="533">
          <cell r="B533">
            <v>9</v>
          </cell>
          <cell r="C533" t="str">
            <v>Other Liab (Occ)</v>
          </cell>
          <cell r="D533">
            <v>0</v>
          </cell>
          <cell r="E533">
            <v>0</v>
          </cell>
          <cell r="F533">
            <v>0</v>
          </cell>
          <cell r="G533">
            <v>0</v>
          </cell>
          <cell r="H533">
            <v>0</v>
          </cell>
          <cell r="I533">
            <v>0.47333780071319131</v>
          </cell>
          <cell r="J533">
            <v>0</v>
          </cell>
          <cell r="K533">
            <v>0.47333780071319131</v>
          </cell>
          <cell r="L533">
            <v>0</v>
          </cell>
          <cell r="M533" t="str">
            <v xml:space="preserve"> </v>
          </cell>
          <cell r="AB533">
            <v>9</v>
          </cell>
          <cell r="AC533" t="str">
            <v>Other Liab (Occ)</v>
          </cell>
          <cell r="AD533">
            <v>0</v>
          </cell>
          <cell r="AE533">
            <v>0</v>
          </cell>
          <cell r="AF533">
            <v>0</v>
          </cell>
          <cell r="AG533">
            <v>0</v>
          </cell>
          <cell r="AH533">
            <v>0</v>
          </cell>
          <cell r="AJ533">
            <v>0.47333780071319131</v>
          </cell>
          <cell r="AK533">
            <v>0.47333780071319131</v>
          </cell>
          <cell r="AL533">
            <v>0.47333780071319131</v>
          </cell>
          <cell r="AM533">
            <v>0.44237177636746849</v>
          </cell>
          <cell r="AN533">
            <v>0.44237177636746849</v>
          </cell>
          <cell r="AP533">
            <v>0</v>
          </cell>
          <cell r="AQ533">
            <v>0</v>
          </cell>
          <cell r="AR533">
            <v>0</v>
          </cell>
          <cell r="AS533">
            <v>0</v>
          </cell>
          <cell r="AT533">
            <v>0</v>
          </cell>
        </row>
        <row r="534">
          <cell r="B534">
            <v>10</v>
          </cell>
          <cell r="C534" t="str">
            <v>Other Liab (C/M)</v>
          </cell>
          <cell r="D534">
            <v>0</v>
          </cell>
          <cell r="E534">
            <v>0</v>
          </cell>
          <cell r="F534">
            <v>0</v>
          </cell>
          <cell r="G534">
            <v>0</v>
          </cell>
          <cell r="H534">
            <v>0</v>
          </cell>
          <cell r="I534">
            <v>0.40242577064379942</v>
          </cell>
          <cell r="J534">
            <v>0</v>
          </cell>
          <cell r="K534">
            <v>0.40242577064379942</v>
          </cell>
          <cell r="L534">
            <v>0</v>
          </cell>
          <cell r="M534" t="str">
            <v xml:space="preserve"> </v>
          </cell>
          <cell r="AB534">
            <v>10</v>
          </cell>
          <cell r="AC534" t="str">
            <v>Other Liab (C/M)</v>
          </cell>
          <cell r="AD534">
            <v>0</v>
          </cell>
          <cell r="AE534">
            <v>0</v>
          </cell>
          <cell r="AF534">
            <v>0</v>
          </cell>
          <cell r="AG534">
            <v>0</v>
          </cell>
          <cell r="AH534">
            <v>0</v>
          </cell>
          <cell r="AJ534">
            <v>0.40242577064379942</v>
          </cell>
          <cell r="AK534">
            <v>0.40242577064379942</v>
          </cell>
          <cell r="AL534">
            <v>0.40242577064379942</v>
          </cell>
          <cell r="AM534">
            <v>0.3760988510689714</v>
          </cell>
          <cell r="AN534">
            <v>0.3760988510689714</v>
          </cell>
          <cell r="AP534">
            <v>0</v>
          </cell>
          <cell r="AQ534">
            <v>0</v>
          </cell>
          <cell r="AR534">
            <v>0</v>
          </cell>
          <cell r="AS534">
            <v>0</v>
          </cell>
          <cell r="AT534">
            <v>0</v>
          </cell>
        </row>
        <row r="535">
          <cell r="B535">
            <v>11</v>
          </cell>
          <cell r="C535" t="str">
            <v>Prod Liab (Occ)</v>
          </cell>
          <cell r="D535">
            <v>0</v>
          </cell>
          <cell r="E535">
            <v>0</v>
          </cell>
          <cell r="F535">
            <v>0</v>
          </cell>
          <cell r="G535">
            <v>0</v>
          </cell>
          <cell r="H535">
            <v>0</v>
          </cell>
          <cell r="I535">
            <v>0.45336574161136883</v>
          </cell>
          <cell r="J535">
            <v>0</v>
          </cell>
          <cell r="K535">
            <v>0.45336574161136883</v>
          </cell>
          <cell r="L535">
            <v>0</v>
          </cell>
          <cell r="M535" t="str">
            <v xml:space="preserve"> </v>
          </cell>
          <cell r="AB535">
            <v>11</v>
          </cell>
          <cell r="AC535" t="str">
            <v>Prod Liab (Occ)</v>
          </cell>
          <cell r="AD535">
            <v>0</v>
          </cell>
          <cell r="AE535">
            <v>0</v>
          </cell>
          <cell r="AF535">
            <v>0</v>
          </cell>
          <cell r="AG535">
            <v>0</v>
          </cell>
          <cell r="AH535">
            <v>0</v>
          </cell>
          <cell r="AJ535">
            <v>0.45336574161136883</v>
          </cell>
          <cell r="AK535">
            <v>0.45336574161136883</v>
          </cell>
          <cell r="AL535">
            <v>0.45336574161136883</v>
          </cell>
          <cell r="AM535">
            <v>0.42370630057137271</v>
          </cell>
          <cell r="AN535">
            <v>0.42370630057137271</v>
          </cell>
          <cell r="AP535">
            <v>0</v>
          </cell>
          <cell r="AQ535">
            <v>0</v>
          </cell>
          <cell r="AR535">
            <v>0</v>
          </cell>
          <cell r="AS535">
            <v>0</v>
          </cell>
          <cell r="AT535">
            <v>0</v>
          </cell>
        </row>
        <row r="536">
          <cell r="B536">
            <v>12</v>
          </cell>
          <cell r="C536" t="str">
            <v>Prod Liab (C/M)</v>
          </cell>
          <cell r="D536">
            <v>0</v>
          </cell>
          <cell r="E536">
            <v>0</v>
          </cell>
          <cell r="F536">
            <v>0</v>
          </cell>
          <cell r="G536">
            <v>0</v>
          </cell>
          <cell r="H536">
            <v>0</v>
          </cell>
          <cell r="I536">
            <v>0.38511713534729186</v>
          </cell>
          <cell r="J536">
            <v>0</v>
          </cell>
          <cell r="K536">
            <v>0.38511713534729186</v>
          </cell>
          <cell r="L536">
            <v>0</v>
          </cell>
          <cell r="M536" t="str">
            <v xml:space="preserve"> </v>
          </cell>
          <cell r="AB536">
            <v>12</v>
          </cell>
          <cell r="AC536" t="str">
            <v>Prod Liab (C/M)</v>
          </cell>
          <cell r="AD536">
            <v>0</v>
          </cell>
          <cell r="AE536">
            <v>0</v>
          </cell>
          <cell r="AF536">
            <v>0</v>
          </cell>
          <cell r="AG536">
            <v>0</v>
          </cell>
          <cell r="AH536">
            <v>0</v>
          </cell>
          <cell r="AJ536">
            <v>0.38511713534729186</v>
          </cell>
          <cell r="AK536">
            <v>0.38511713534729186</v>
          </cell>
          <cell r="AL536">
            <v>0.38511713534729186</v>
          </cell>
          <cell r="AM536">
            <v>0.35992255639933818</v>
          </cell>
          <cell r="AN536">
            <v>0.35992255639933818</v>
          </cell>
          <cell r="AP536">
            <v>0</v>
          </cell>
          <cell r="AQ536">
            <v>0</v>
          </cell>
          <cell r="AR536">
            <v>0</v>
          </cell>
          <cell r="AS536">
            <v>0</v>
          </cell>
          <cell r="AT536">
            <v>0</v>
          </cell>
        </row>
        <row r="537">
          <cell r="B537">
            <v>13</v>
          </cell>
          <cell r="C537" t="str">
            <v>Commercial Property</v>
          </cell>
          <cell r="D537">
            <v>0</v>
          </cell>
          <cell r="E537">
            <v>0</v>
          </cell>
          <cell r="F537">
            <v>0</v>
          </cell>
          <cell r="G537">
            <v>0</v>
          </cell>
          <cell r="H537">
            <v>0</v>
          </cell>
          <cell r="I537">
            <v>0.51165562267568776</v>
          </cell>
          <cell r="J537">
            <v>0</v>
          </cell>
          <cell r="K537">
            <v>0.51165562267568776</v>
          </cell>
          <cell r="L537">
            <v>0</v>
          </cell>
          <cell r="M537" t="str">
            <v xml:space="preserve"> </v>
          </cell>
          <cell r="AB537">
            <v>13</v>
          </cell>
          <cell r="AC537" t="str">
            <v>Commercial Property</v>
          </cell>
          <cell r="AD537">
            <v>0</v>
          </cell>
          <cell r="AE537">
            <v>0</v>
          </cell>
          <cell r="AF537">
            <v>0</v>
          </cell>
          <cell r="AG537">
            <v>0</v>
          </cell>
          <cell r="AH537">
            <v>0</v>
          </cell>
          <cell r="AJ537">
            <v>0.51165562267568776</v>
          </cell>
          <cell r="AK537">
            <v>0.51165562267568776</v>
          </cell>
          <cell r="AL537">
            <v>0.51165562267568776</v>
          </cell>
          <cell r="AM537">
            <v>0.47818282493054926</v>
          </cell>
          <cell r="AN537">
            <v>0.47818282493054926</v>
          </cell>
          <cell r="AP537">
            <v>0</v>
          </cell>
          <cell r="AQ537">
            <v>0</v>
          </cell>
          <cell r="AR537">
            <v>0</v>
          </cell>
          <cell r="AS537">
            <v>0</v>
          </cell>
          <cell r="AT537">
            <v>0</v>
          </cell>
        </row>
        <row r="538">
          <cell r="B538">
            <v>14</v>
          </cell>
          <cell r="C538" t="str">
            <v>Motor Phys Damage</v>
          </cell>
          <cell r="D538">
            <v>0</v>
          </cell>
          <cell r="E538">
            <v>0</v>
          </cell>
          <cell r="F538">
            <v>0</v>
          </cell>
          <cell r="G538">
            <v>0</v>
          </cell>
          <cell r="H538">
            <v>0</v>
          </cell>
          <cell r="I538">
            <v>0.34979073643669678</v>
          </cell>
          <cell r="J538">
            <v>0</v>
          </cell>
          <cell r="K538">
            <v>0.34979073643669678</v>
          </cell>
          <cell r="L538">
            <v>0</v>
          </cell>
          <cell r="M538" t="str">
            <v xml:space="preserve"> </v>
          </cell>
          <cell r="AB538">
            <v>14</v>
          </cell>
          <cell r="AC538" t="str">
            <v>Motor Phys Damage</v>
          </cell>
          <cell r="AD538">
            <v>0</v>
          </cell>
          <cell r="AE538">
            <v>0</v>
          </cell>
          <cell r="AF538">
            <v>0</v>
          </cell>
          <cell r="AG538">
            <v>0</v>
          </cell>
          <cell r="AH538">
            <v>0</v>
          </cell>
          <cell r="AJ538">
            <v>0.34979073643669678</v>
          </cell>
          <cell r="AK538">
            <v>0.34644345666218301</v>
          </cell>
          <cell r="AL538">
            <v>0.34644345666218301</v>
          </cell>
          <cell r="AM538">
            <v>0.32468613812784297</v>
          </cell>
          <cell r="AN538">
            <v>0.32468613812784297</v>
          </cell>
          <cell r="AP538">
            <v>0</v>
          </cell>
          <cell r="AQ538">
            <v>0</v>
          </cell>
          <cell r="AR538">
            <v>0</v>
          </cell>
          <cell r="AS538">
            <v>0</v>
          </cell>
          <cell r="AT538">
            <v>0</v>
          </cell>
        </row>
        <row r="539">
          <cell r="B539">
            <v>15</v>
          </cell>
          <cell r="C539" t="str">
            <v>Fid &amp; Sur /Fin. Guar</v>
          </cell>
          <cell r="D539">
            <v>0</v>
          </cell>
          <cell r="E539">
            <v>0</v>
          </cell>
          <cell r="F539">
            <v>0</v>
          </cell>
          <cell r="G539">
            <v>0</v>
          </cell>
          <cell r="H539">
            <v>0</v>
          </cell>
          <cell r="I539">
            <v>0.35815893587298142</v>
          </cell>
          <cell r="J539">
            <v>0</v>
          </cell>
          <cell r="K539">
            <v>0.35815893587298142</v>
          </cell>
          <cell r="L539">
            <v>0</v>
          </cell>
          <cell r="M539" t="str">
            <v xml:space="preserve"> </v>
          </cell>
          <cell r="AB539">
            <v>15</v>
          </cell>
          <cell r="AC539" t="str">
            <v>Fid &amp; Sur /Fin. Guar</v>
          </cell>
          <cell r="AD539">
            <v>0</v>
          </cell>
          <cell r="AE539">
            <v>0</v>
          </cell>
          <cell r="AF539">
            <v>0</v>
          </cell>
          <cell r="AG539">
            <v>0</v>
          </cell>
          <cell r="AH539">
            <v>0</v>
          </cell>
          <cell r="AJ539">
            <v>0.35815893587298142</v>
          </cell>
          <cell r="AK539">
            <v>0.35815893587298142</v>
          </cell>
          <cell r="AL539">
            <v>0.35815893587298142</v>
          </cell>
          <cell r="AM539">
            <v>0.3347279774513845</v>
          </cell>
          <cell r="AN539">
            <v>0.3347279774513845</v>
          </cell>
          <cell r="AP539">
            <v>0</v>
          </cell>
          <cell r="AQ539">
            <v>0</v>
          </cell>
          <cell r="AR539">
            <v>0</v>
          </cell>
          <cell r="AS539">
            <v>0</v>
          </cell>
          <cell r="AT539">
            <v>0</v>
          </cell>
        </row>
        <row r="540">
          <cell r="B540">
            <v>16</v>
          </cell>
          <cell r="C540" t="str">
            <v>X/S Property</v>
          </cell>
          <cell r="D540">
            <v>0</v>
          </cell>
          <cell r="E540">
            <v>0</v>
          </cell>
          <cell r="F540">
            <v>0</v>
          </cell>
          <cell r="G540">
            <v>0</v>
          </cell>
          <cell r="H540">
            <v>0</v>
          </cell>
          <cell r="I540">
            <v>0.5662691347861768</v>
          </cell>
          <cell r="J540">
            <v>0</v>
          </cell>
          <cell r="K540">
            <v>0.5662691347861768</v>
          </cell>
          <cell r="L540">
            <v>0</v>
          </cell>
          <cell r="M540" t="str">
            <v xml:space="preserve"> </v>
          </cell>
          <cell r="AB540">
            <v>16</v>
          </cell>
          <cell r="AC540" t="str">
            <v>X/S Property</v>
          </cell>
          <cell r="AD540">
            <v>0</v>
          </cell>
          <cell r="AE540">
            <v>0</v>
          </cell>
          <cell r="AF540">
            <v>0</v>
          </cell>
          <cell r="AG540">
            <v>0</v>
          </cell>
          <cell r="AH540">
            <v>0</v>
          </cell>
          <cell r="AJ540">
            <v>0.5662691347861768</v>
          </cell>
          <cell r="AK540">
            <v>0.52663029535114447</v>
          </cell>
          <cell r="AL540">
            <v>0.52663029535114447</v>
          </cell>
          <cell r="AM540">
            <v>0.54928106074259153</v>
          </cell>
          <cell r="AN540">
            <v>0.54928106074259153</v>
          </cell>
          <cell r="AP540">
            <v>0</v>
          </cell>
          <cell r="AQ540">
            <v>0</v>
          </cell>
          <cell r="AR540">
            <v>0</v>
          </cell>
          <cell r="AS540">
            <v>0</v>
          </cell>
          <cell r="AT540">
            <v>0</v>
          </cell>
        </row>
        <row r="541">
          <cell r="B541">
            <v>17</v>
          </cell>
          <cell r="C541" t="str">
            <v>X/S Casualty</v>
          </cell>
          <cell r="D541">
            <v>0</v>
          </cell>
          <cell r="E541">
            <v>0</v>
          </cell>
          <cell r="F541">
            <v>0</v>
          </cell>
          <cell r="G541">
            <v>0</v>
          </cell>
          <cell r="H541">
            <v>0</v>
          </cell>
          <cell r="I541">
            <v>0.49243635144290215</v>
          </cell>
          <cell r="J541">
            <v>0</v>
          </cell>
          <cell r="K541">
            <v>0.49243635144290215</v>
          </cell>
          <cell r="L541">
            <v>0</v>
          </cell>
          <cell r="M541" t="str">
            <v xml:space="preserve"> </v>
          </cell>
          <cell r="AB541">
            <v>17</v>
          </cell>
          <cell r="AC541" t="str">
            <v>X/S Casualty</v>
          </cell>
          <cell r="AD541">
            <v>0</v>
          </cell>
          <cell r="AE541">
            <v>0</v>
          </cell>
          <cell r="AF541">
            <v>0</v>
          </cell>
          <cell r="AG541">
            <v>0</v>
          </cell>
          <cell r="AH541">
            <v>0</v>
          </cell>
          <cell r="AJ541">
            <v>0.49243635144290215</v>
          </cell>
          <cell r="AK541">
            <v>0.49243635144290215</v>
          </cell>
          <cell r="AL541">
            <v>0.5165753882783386</v>
          </cell>
          <cell r="AM541">
            <v>0.5165753882783386</v>
          </cell>
          <cell r="AN541">
            <v>0.48278073670872762</v>
          </cell>
          <cell r="AP541">
            <v>0</v>
          </cell>
          <cell r="AQ541">
            <v>0</v>
          </cell>
          <cell r="AR541">
            <v>0</v>
          </cell>
          <cell r="AS541">
            <v>0</v>
          </cell>
          <cell r="AT541">
            <v>0</v>
          </cell>
        </row>
        <row r="542">
          <cell r="B542">
            <v>18</v>
          </cell>
          <cell r="C542" t="str">
            <v>Other P/C</v>
          </cell>
          <cell r="D542">
            <v>0</v>
          </cell>
          <cell r="E542">
            <v>0</v>
          </cell>
          <cell r="F542">
            <v>0</v>
          </cell>
          <cell r="G542">
            <v>0</v>
          </cell>
          <cell r="H542">
            <v>0</v>
          </cell>
          <cell r="I542">
            <v>0.42979072304757771</v>
          </cell>
          <cell r="J542">
            <v>0</v>
          </cell>
          <cell r="K542">
            <v>0.42979072304757771</v>
          </cell>
          <cell r="L542">
            <v>0</v>
          </cell>
          <cell r="M542" t="str">
            <v xml:space="preserve"> </v>
          </cell>
          <cell r="AB542">
            <v>18</v>
          </cell>
          <cell r="AC542" t="str">
            <v>Other P/C</v>
          </cell>
          <cell r="AD542">
            <v>0</v>
          </cell>
          <cell r="AE542">
            <v>0</v>
          </cell>
          <cell r="AF542">
            <v>0</v>
          </cell>
          <cell r="AG542">
            <v>0</v>
          </cell>
          <cell r="AH542">
            <v>0</v>
          </cell>
          <cell r="AJ542">
            <v>0.42979072304757771</v>
          </cell>
          <cell r="AK542">
            <v>0.42979072304757771</v>
          </cell>
          <cell r="AL542">
            <v>0.42979072304757771</v>
          </cell>
          <cell r="AM542">
            <v>0.40167357294166139</v>
          </cell>
          <cell r="AN542">
            <v>0.40167357294166139</v>
          </cell>
          <cell r="AP542">
            <v>0</v>
          </cell>
          <cell r="AQ542">
            <v>0</v>
          </cell>
          <cell r="AR542">
            <v>0</v>
          </cell>
          <cell r="AS542">
            <v>0</v>
          </cell>
          <cell r="AT542">
            <v>0</v>
          </cell>
        </row>
        <row r="543">
          <cell r="B543">
            <v>19</v>
          </cell>
          <cell r="C543" t="str">
            <v>Other P/C</v>
          </cell>
          <cell r="D543">
            <v>0</v>
          </cell>
          <cell r="E543">
            <v>0</v>
          </cell>
          <cell r="F543">
            <v>0</v>
          </cell>
          <cell r="G543">
            <v>0</v>
          </cell>
          <cell r="H543">
            <v>0</v>
          </cell>
          <cell r="I543">
            <v>0.42979072304757771</v>
          </cell>
          <cell r="J543">
            <v>0</v>
          </cell>
          <cell r="K543">
            <v>0.42979072304757771</v>
          </cell>
          <cell r="L543">
            <v>0</v>
          </cell>
          <cell r="M543" t="str">
            <v xml:space="preserve"> </v>
          </cell>
          <cell r="AB543">
            <v>19</v>
          </cell>
          <cell r="AC543" t="str">
            <v>Other P/C</v>
          </cell>
          <cell r="AD543">
            <v>0</v>
          </cell>
          <cell r="AE543">
            <v>0</v>
          </cell>
          <cell r="AF543">
            <v>0</v>
          </cell>
          <cell r="AG543">
            <v>0</v>
          </cell>
          <cell r="AH543">
            <v>0</v>
          </cell>
          <cell r="AJ543">
            <v>0.42979072304757771</v>
          </cell>
          <cell r="AK543">
            <v>0.42979072304757771</v>
          </cell>
          <cell r="AL543">
            <v>0.42979072304757771</v>
          </cell>
          <cell r="AM543">
            <v>0.40167357294166139</v>
          </cell>
          <cell r="AN543">
            <v>0.40167357294166139</v>
          </cell>
          <cell r="AP543">
            <v>0</v>
          </cell>
          <cell r="AQ543">
            <v>0</v>
          </cell>
          <cell r="AR543">
            <v>0</v>
          </cell>
          <cell r="AS543">
            <v>0</v>
          </cell>
          <cell r="AT543">
            <v>0</v>
          </cell>
        </row>
        <row r="544">
          <cell r="B544">
            <v>20</v>
          </cell>
          <cell r="C544" t="str">
            <v>Sub-Total</v>
          </cell>
          <cell r="D544">
            <v>0</v>
          </cell>
          <cell r="E544">
            <v>0</v>
          </cell>
          <cell r="F544">
            <v>0</v>
          </cell>
          <cell r="G544">
            <v>0</v>
          </cell>
          <cell r="H544">
            <v>0</v>
          </cell>
          <cell r="I544">
            <v>0</v>
          </cell>
          <cell r="K544">
            <v>0</v>
          </cell>
          <cell r="L544">
            <v>0</v>
          </cell>
          <cell r="AB544">
            <v>20</v>
          </cell>
          <cell r="AC544" t="str">
            <v>Sub-Total</v>
          </cell>
          <cell r="AD544">
            <v>0</v>
          </cell>
          <cell r="AE544">
            <v>0</v>
          </cell>
          <cell r="AF544">
            <v>0</v>
          </cell>
          <cell r="AG544">
            <v>0</v>
          </cell>
          <cell r="AH544">
            <v>0</v>
          </cell>
          <cell r="AJ544">
            <v>0</v>
          </cell>
          <cell r="AK544">
            <v>0</v>
          </cell>
          <cell r="AL544">
            <v>0</v>
          </cell>
          <cell r="AM544">
            <v>0</v>
          </cell>
          <cell r="AN544">
            <v>0</v>
          </cell>
          <cell r="AP544">
            <v>0</v>
          </cell>
          <cell r="AQ544">
            <v>0</v>
          </cell>
          <cell r="AR544">
            <v>0</v>
          </cell>
          <cell r="AS544">
            <v>0</v>
          </cell>
          <cell r="AT544">
            <v>0</v>
          </cell>
        </row>
        <row r="546">
          <cell r="D546" t="str">
            <v>(1)</v>
          </cell>
          <cell r="E546" t="str">
            <v>(2)</v>
          </cell>
          <cell r="F546" t="str">
            <v>(3)</v>
          </cell>
          <cell r="G546" t="str">
            <v>(4)</v>
          </cell>
          <cell r="H546" t="str">
            <v>(5)</v>
          </cell>
          <cell r="I546" t="str">
            <v>(6)</v>
          </cell>
          <cell r="J546" t="str">
            <v>(7)</v>
          </cell>
          <cell r="K546" t="str">
            <v>(8)</v>
          </cell>
          <cell r="L546" t="str">
            <v>(9)</v>
          </cell>
          <cell r="M546" t="str">
            <v>(10)</v>
          </cell>
        </row>
        <row r="548">
          <cell r="E548" t="str">
            <v>&lt;----------------- Net Premiums Written -----------------&gt;</v>
          </cell>
          <cell r="J548" t="str">
            <v>Adjust-</v>
          </cell>
          <cell r="K548" t="str">
            <v>Total</v>
          </cell>
          <cell r="L548" t="str">
            <v>Adjusted</v>
          </cell>
          <cell r="AD548" t="str">
            <v>Net Premiums Written</v>
          </cell>
          <cell r="AJ548" t="str">
            <v>Selected Capital Factor</v>
          </cell>
          <cell r="AP548" t="str">
            <v>Adjusted Required Capital</v>
          </cell>
        </row>
        <row r="549">
          <cell r="C549" t="str">
            <v>Health Business</v>
          </cell>
          <cell r="D549" t="str">
            <v>%</v>
          </cell>
          <cell r="E549" t="str">
            <v>Baseline</v>
          </cell>
          <cell r="F549" t="str">
            <v>Allocated Adjustment</v>
          </cell>
          <cell r="G549" t="str">
            <v>Manual Adjustment</v>
          </cell>
          <cell r="H549" t="str">
            <v>Total</v>
          </cell>
          <cell r="I549" t="str">
            <v>Capital Factor</v>
          </cell>
          <cell r="J549" t="str">
            <v>ment to Factor</v>
          </cell>
          <cell r="K549" t="str">
            <v>Capital Factor</v>
          </cell>
          <cell r="L549" t="str">
            <v>Required Capital</v>
          </cell>
          <cell r="M549" t="str">
            <v>Explanation of Adjustment</v>
          </cell>
          <cell r="AC549" t="str">
            <v>Health Business</v>
          </cell>
          <cell r="AD549">
            <v>39813</v>
          </cell>
          <cell r="AE549">
            <v>40178</v>
          </cell>
          <cell r="AF549">
            <v>40543</v>
          </cell>
          <cell r="AG549">
            <v>40908</v>
          </cell>
          <cell r="AH549">
            <v>41274</v>
          </cell>
          <cell r="AJ549">
            <v>39813</v>
          </cell>
          <cell r="AK549">
            <v>40178</v>
          </cell>
          <cell r="AL549">
            <v>40543</v>
          </cell>
          <cell r="AM549">
            <v>40908</v>
          </cell>
          <cell r="AN549">
            <v>41274</v>
          </cell>
          <cell r="AP549">
            <v>39813</v>
          </cell>
          <cell r="AQ549">
            <v>40178</v>
          </cell>
          <cell r="AR549">
            <v>40543</v>
          </cell>
          <cell r="AS549">
            <v>40908</v>
          </cell>
          <cell r="AT549">
            <v>41274</v>
          </cell>
        </row>
        <row r="550">
          <cell r="B550">
            <v>21</v>
          </cell>
          <cell r="C550" t="str">
            <v>Medical</v>
          </cell>
          <cell r="D550">
            <v>0</v>
          </cell>
          <cell r="E550">
            <v>0</v>
          </cell>
          <cell r="F550">
            <v>0</v>
          </cell>
          <cell r="G550">
            <v>0</v>
          </cell>
          <cell r="H550">
            <v>0</v>
          </cell>
          <cell r="I550">
            <v>0.25</v>
          </cell>
          <cell r="J550">
            <v>0</v>
          </cell>
          <cell r="K550">
            <v>0.25</v>
          </cell>
          <cell r="L550">
            <v>0</v>
          </cell>
          <cell r="M550" t="str">
            <v xml:space="preserve"> </v>
          </cell>
          <cell r="AB550">
            <v>21</v>
          </cell>
          <cell r="AC550" t="str">
            <v>Medical</v>
          </cell>
          <cell r="AD550">
            <v>0</v>
          </cell>
          <cell r="AE550">
            <v>0</v>
          </cell>
          <cell r="AF550">
            <v>0</v>
          </cell>
          <cell r="AG550">
            <v>0</v>
          </cell>
          <cell r="AH550">
            <v>0</v>
          </cell>
          <cell r="AJ550">
            <v>0.25</v>
          </cell>
          <cell r="AK550">
            <v>0.25</v>
          </cell>
          <cell r="AL550">
            <v>0.25</v>
          </cell>
          <cell r="AM550">
            <v>0.25</v>
          </cell>
          <cell r="AN550">
            <v>0.25</v>
          </cell>
          <cell r="AP550">
            <v>0</v>
          </cell>
          <cell r="AQ550">
            <v>0</v>
          </cell>
          <cell r="AR550">
            <v>0</v>
          </cell>
          <cell r="AS550">
            <v>0</v>
          </cell>
          <cell r="AT550">
            <v>0</v>
          </cell>
        </row>
        <row r="551">
          <cell r="B551">
            <v>22</v>
          </cell>
          <cell r="C551" t="str">
            <v>Disability and Long Term Care</v>
          </cell>
          <cell r="D551">
            <v>0</v>
          </cell>
          <cell r="E551">
            <v>0</v>
          </cell>
          <cell r="F551">
            <v>0</v>
          </cell>
          <cell r="G551">
            <v>0</v>
          </cell>
          <cell r="H551">
            <v>0</v>
          </cell>
          <cell r="I551">
            <v>0.45</v>
          </cell>
          <cell r="J551">
            <v>0</v>
          </cell>
          <cell r="K551">
            <v>0.45</v>
          </cell>
          <cell r="L551">
            <v>0</v>
          </cell>
          <cell r="M551" t="str">
            <v xml:space="preserve"> </v>
          </cell>
          <cell r="AB551">
            <v>22</v>
          </cell>
          <cell r="AC551" t="str">
            <v>Disability and Long Term Care</v>
          </cell>
          <cell r="AD551">
            <v>0</v>
          </cell>
          <cell r="AE551">
            <v>0</v>
          </cell>
          <cell r="AF551">
            <v>0</v>
          </cell>
          <cell r="AG551">
            <v>0</v>
          </cell>
          <cell r="AH551">
            <v>0</v>
          </cell>
          <cell r="AJ551">
            <v>0.45</v>
          </cell>
          <cell r="AK551">
            <v>0.45</v>
          </cell>
          <cell r="AL551">
            <v>0.45</v>
          </cell>
          <cell r="AM551">
            <v>0.45</v>
          </cell>
          <cell r="AN551">
            <v>0.45</v>
          </cell>
          <cell r="AP551">
            <v>0</v>
          </cell>
          <cell r="AQ551">
            <v>0</v>
          </cell>
          <cell r="AR551">
            <v>0</v>
          </cell>
          <cell r="AS551">
            <v>0</v>
          </cell>
          <cell r="AT551">
            <v>0</v>
          </cell>
        </row>
        <row r="552">
          <cell r="B552">
            <v>23</v>
          </cell>
          <cell r="C552" t="str">
            <v>Critical Illness - Guaranteed</v>
          </cell>
          <cell r="D552">
            <v>0</v>
          </cell>
          <cell r="E552">
            <v>0</v>
          </cell>
          <cell r="F552">
            <v>0</v>
          </cell>
          <cell r="G552">
            <v>0</v>
          </cell>
          <cell r="H552">
            <v>0</v>
          </cell>
          <cell r="I552">
            <v>0.12</v>
          </cell>
          <cell r="J552">
            <v>0</v>
          </cell>
          <cell r="K552">
            <v>0.12</v>
          </cell>
          <cell r="L552">
            <v>0</v>
          </cell>
          <cell r="M552" t="str">
            <v xml:space="preserve"> </v>
          </cell>
          <cell r="AB552">
            <v>23</v>
          </cell>
          <cell r="AC552" t="str">
            <v>Critical Illness - Guaranteed</v>
          </cell>
          <cell r="AD552">
            <v>0</v>
          </cell>
          <cell r="AE552">
            <v>0</v>
          </cell>
          <cell r="AF552">
            <v>0</v>
          </cell>
          <cell r="AG552">
            <v>0</v>
          </cell>
          <cell r="AH552">
            <v>0</v>
          </cell>
          <cell r="AJ552">
            <v>0.12</v>
          </cell>
          <cell r="AK552">
            <v>0.12</v>
          </cell>
          <cell r="AL552">
            <v>0.12</v>
          </cell>
          <cell r="AM552">
            <v>0.12</v>
          </cell>
          <cell r="AN552">
            <v>0.12</v>
          </cell>
          <cell r="AP552">
            <v>0</v>
          </cell>
          <cell r="AQ552">
            <v>0</v>
          </cell>
          <cell r="AR552">
            <v>0</v>
          </cell>
          <cell r="AS552">
            <v>0</v>
          </cell>
          <cell r="AT552">
            <v>0</v>
          </cell>
        </row>
        <row r="553">
          <cell r="B553">
            <v>24</v>
          </cell>
          <cell r="C553" t="str">
            <v>Critical Illness - NonGuarant'd</v>
          </cell>
          <cell r="D553">
            <v>0</v>
          </cell>
          <cell r="E553">
            <v>0</v>
          </cell>
          <cell r="F553">
            <v>0</v>
          </cell>
          <cell r="G553">
            <v>0</v>
          </cell>
          <cell r="H553">
            <v>0</v>
          </cell>
          <cell r="I553">
            <v>0.12</v>
          </cell>
          <cell r="J553">
            <v>0</v>
          </cell>
          <cell r="K553">
            <v>0.12</v>
          </cell>
          <cell r="L553">
            <v>0</v>
          </cell>
          <cell r="M553" t="str">
            <v xml:space="preserve"> </v>
          </cell>
          <cell r="AB553">
            <v>24</v>
          </cell>
          <cell r="AC553" t="str">
            <v>Critical Illness - NonGuarant'd</v>
          </cell>
          <cell r="AD553">
            <v>0</v>
          </cell>
          <cell r="AE553">
            <v>0</v>
          </cell>
          <cell r="AF553">
            <v>0</v>
          </cell>
          <cell r="AG553">
            <v>0</v>
          </cell>
          <cell r="AH553">
            <v>0</v>
          </cell>
          <cell r="AJ553">
            <v>0.12</v>
          </cell>
          <cell r="AK553">
            <v>0.12</v>
          </cell>
          <cell r="AL553">
            <v>0.12</v>
          </cell>
          <cell r="AM553">
            <v>0.12</v>
          </cell>
          <cell r="AN553">
            <v>0.12</v>
          </cell>
          <cell r="AP553">
            <v>0</v>
          </cell>
          <cell r="AQ553">
            <v>0</v>
          </cell>
          <cell r="AR553">
            <v>0</v>
          </cell>
          <cell r="AS553">
            <v>0</v>
          </cell>
          <cell r="AT553">
            <v>0</v>
          </cell>
        </row>
        <row r="554">
          <cell r="B554">
            <v>25</v>
          </cell>
          <cell r="C554" t="str">
            <v>Health Reinsurance</v>
          </cell>
          <cell r="D554">
            <v>0</v>
          </cell>
          <cell r="E554">
            <v>0</v>
          </cell>
          <cell r="F554">
            <v>0</v>
          </cell>
          <cell r="G554">
            <v>0</v>
          </cell>
          <cell r="H554">
            <v>0</v>
          </cell>
          <cell r="I554">
            <v>0.49243635144290215</v>
          </cell>
          <cell r="J554">
            <v>0</v>
          </cell>
          <cell r="K554">
            <v>0.49243635144290215</v>
          </cell>
          <cell r="L554">
            <v>0</v>
          </cell>
          <cell r="M554" t="str">
            <v xml:space="preserve"> </v>
          </cell>
          <cell r="AB554">
            <v>25</v>
          </cell>
          <cell r="AC554" t="str">
            <v>Health Reinsurance</v>
          </cell>
          <cell r="AD554">
            <v>0</v>
          </cell>
          <cell r="AE554">
            <v>0</v>
          </cell>
          <cell r="AF554">
            <v>0</v>
          </cell>
          <cell r="AG554">
            <v>0</v>
          </cell>
          <cell r="AH554">
            <v>0</v>
          </cell>
          <cell r="AJ554">
            <v>0.49243635144290215</v>
          </cell>
          <cell r="AK554">
            <v>0.49243635144290215</v>
          </cell>
          <cell r="AL554">
            <v>0.5165753882783386</v>
          </cell>
          <cell r="AM554">
            <v>0.5165753882783386</v>
          </cell>
          <cell r="AN554">
            <v>0.48278073670872762</v>
          </cell>
          <cell r="AP554">
            <v>0</v>
          </cell>
          <cell r="AQ554">
            <v>0</v>
          </cell>
          <cell r="AR554">
            <v>0</v>
          </cell>
          <cell r="AS554">
            <v>0</v>
          </cell>
          <cell r="AT554">
            <v>0</v>
          </cell>
        </row>
        <row r="555">
          <cell r="B555">
            <v>26</v>
          </cell>
          <cell r="C555" t="str">
            <v>Other Health</v>
          </cell>
          <cell r="D555">
            <v>0</v>
          </cell>
          <cell r="E555">
            <v>0</v>
          </cell>
          <cell r="F555">
            <v>0</v>
          </cell>
          <cell r="G555">
            <v>0</v>
          </cell>
          <cell r="H555">
            <v>0</v>
          </cell>
          <cell r="I555">
            <v>0.40830118689519879</v>
          </cell>
          <cell r="J555">
            <v>0</v>
          </cell>
          <cell r="K555">
            <v>0.40830118689519879</v>
          </cell>
          <cell r="L555">
            <v>0</v>
          </cell>
          <cell r="M555" t="str">
            <v xml:space="preserve"> </v>
          </cell>
          <cell r="AB555">
            <v>26</v>
          </cell>
          <cell r="AC555" t="str">
            <v>Other Health</v>
          </cell>
          <cell r="AD555">
            <v>0</v>
          </cell>
          <cell r="AE555">
            <v>0</v>
          </cell>
          <cell r="AF555">
            <v>0</v>
          </cell>
          <cell r="AG555">
            <v>0</v>
          </cell>
          <cell r="AH555">
            <v>0</v>
          </cell>
          <cell r="AJ555">
            <v>0.40830118689519879</v>
          </cell>
          <cell r="AK555">
            <v>0.40830118689519879</v>
          </cell>
          <cell r="AL555">
            <v>0.40830118689519879</v>
          </cell>
          <cell r="AM555">
            <v>0.38158989429457829</v>
          </cell>
          <cell r="AN555">
            <v>0.38158989429457829</v>
          </cell>
          <cell r="AP555">
            <v>0</v>
          </cell>
          <cell r="AQ555">
            <v>0</v>
          </cell>
          <cell r="AR555">
            <v>0</v>
          </cell>
          <cell r="AS555">
            <v>0</v>
          </cell>
          <cell r="AT555">
            <v>0</v>
          </cell>
        </row>
        <row r="556">
          <cell r="B556">
            <v>27</v>
          </cell>
          <cell r="C556" t="str">
            <v>Other Health</v>
          </cell>
          <cell r="D556">
            <v>0</v>
          </cell>
          <cell r="E556">
            <v>0</v>
          </cell>
          <cell r="F556">
            <v>0</v>
          </cell>
          <cell r="G556">
            <v>0</v>
          </cell>
          <cell r="H556">
            <v>0</v>
          </cell>
          <cell r="I556">
            <v>0.40830118689519879</v>
          </cell>
          <cell r="J556">
            <v>0</v>
          </cell>
          <cell r="K556">
            <v>0.40830118689519879</v>
          </cell>
          <cell r="L556">
            <v>0</v>
          </cell>
          <cell r="M556" t="str">
            <v xml:space="preserve"> </v>
          </cell>
          <cell r="AB556">
            <v>27</v>
          </cell>
          <cell r="AC556" t="str">
            <v>Other Health</v>
          </cell>
          <cell r="AD556">
            <v>0</v>
          </cell>
          <cell r="AE556">
            <v>0</v>
          </cell>
          <cell r="AF556">
            <v>0</v>
          </cell>
          <cell r="AG556">
            <v>0</v>
          </cell>
          <cell r="AH556">
            <v>0</v>
          </cell>
          <cell r="AJ556">
            <v>0.40830118689519879</v>
          </cell>
          <cell r="AK556">
            <v>0.40830118689519879</v>
          </cell>
          <cell r="AL556">
            <v>0.40830118689519879</v>
          </cell>
          <cell r="AM556">
            <v>0.38158989429457829</v>
          </cell>
          <cell r="AN556">
            <v>0.38158989429457829</v>
          </cell>
          <cell r="AP556">
            <v>0</v>
          </cell>
          <cell r="AQ556">
            <v>0</v>
          </cell>
          <cell r="AR556">
            <v>0</v>
          </cell>
          <cell r="AS556">
            <v>0</v>
          </cell>
          <cell r="AT556">
            <v>0</v>
          </cell>
        </row>
        <row r="557">
          <cell r="B557">
            <v>28</v>
          </cell>
          <cell r="C557" t="str">
            <v>Sub-Total</v>
          </cell>
          <cell r="D557">
            <v>0</v>
          </cell>
          <cell r="E557">
            <v>0</v>
          </cell>
          <cell r="F557">
            <v>0</v>
          </cell>
          <cell r="G557">
            <v>0</v>
          </cell>
          <cell r="H557">
            <v>0</v>
          </cell>
          <cell r="I557">
            <v>0</v>
          </cell>
          <cell r="K557">
            <v>0</v>
          </cell>
          <cell r="L557">
            <v>0</v>
          </cell>
          <cell r="AB557">
            <v>28</v>
          </cell>
          <cell r="AC557" t="str">
            <v>Sub-Total</v>
          </cell>
          <cell r="AD557">
            <v>0</v>
          </cell>
          <cell r="AE557">
            <v>0</v>
          </cell>
          <cell r="AF557">
            <v>0</v>
          </cell>
          <cell r="AG557">
            <v>0</v>
          </cell>
          <cell r="AH557">
            <v>0</v>
          </cell>
          <cell r="AJ557">
            <v>0</v>
          </cell>
          <cell r="AK557">
            <v>0</v>
          </cell>
          <cell r="AL557">
            <v>0</v>
          </cell>
          <cell r="AM557">
            <v>0</v>
          </cell>
          <cell r="AN557">
            <v>0</v>
          </cell>
          <cell r="AP557">
            <v>0</v>
          </cell>
          <cell r="AQ557">
            <v>0</v>
          </cell>
          <cell r="AR557">
            <v>0</v>
          </cell>
          <cell r="AS557">
            <v>0</v>
          </cell>
          <cell r="AT557">
            <v>0</v>
          </cell>
        </row>
        <row r="559">
          <cell r="D559" t="str">
            <v>(1)</v>
          </cell>
          <cell r="E559" t="str">
            <v>(2)</v>
          </cell>
          <cell r="F559" t="str">
            <v>(3)</v>
          </cell>
          <cell r="G559" t="str">
            <v>(4)</v>
          </cell>
          <cell r="H559" t="str">
            <v>(5)</v>
          </cell>
          <cell r="I559" t="str">
            <v>(6)</v>
          </cell>
          <cell r="J559" t="str">
            <v>(7)</v>
          </cell>
          <cell r="K559" t="str">
            <v>(8)</v>
          </cell>
          <cell r="L559" t="str">
            <v>(9)</v>
          </cell>
          <cell r="M559" t="str">
            <v>(10)</v>
          </cell>
        </row>
        <row r="561">
          <cell r="E561" t="str">
            <v>&lt;----------------- Net Premiums Written -----------------&gt;</v>
          </cell>
          <cell r="J561" t="str">
            <v>Adjust-</v>
          </cell>
          <cell r="K561" t="str">
            <v>Total</v>
          </cell>
          <cell r="L561" t="str">
            <v>Adjusted</v>
          </cell>
          <cell r="AD561" t="str">
            <v>Net Premiums Written</v>
          </cell>
          <cell r="AJ561" t="str">
            <v>Selected Capital Factor</v>
          </cell>
          <cell r="AP561" t="str">
            <v>Adjusted Required Capital</v>
          </cell>
        </row>
        <row r="562">
          <cell r="C562" t="str">
            <v>Life Business (New business only)</v>
          </cell>
          <cell r="D562" t="str">
            <v>%</v>
          </cell>
          <cell r="E562" t="str">
            <v>Baseline</v>
          </cell>
          <cell r="F562" t="str">
            <v>Allocated Adjustment</v>
          </cell>
          <cell r="G562" t="str">
            <v>Manual Adjustment</v>
          </cell>
          <cell r="H562" t="str">
            <v>Total</v>
          </cell>
          <cell r="I562" t="str">
            <v>Capital Factor</v>
          </cell>
          <cell r="J562" t="str">
            <v>ment to Factor</v>
          </cell>
          <cell r="K562" t="str">
            <v>Capital Factor</v>
          </cell>
          <cell r="L562" t="str">
            <v>Required Capital</v>
          </cell>
          <cell r="M562" t="str">
            <v>Explanation of Adjustment</v>
          </cell>
          <cell r="AC562" t="str">
            <v>Life Business (New business only)</v>
          </cell>
          <cell r="AD562">
            <v>39813</v>
          </cell>
          <cell r="AE562">
            <v>40178</v>
          </cell>
          <cell r="AF562">
            <v>40543</v>
          </cell>
          <cell r="AG562">
            <v>40908</v>
          </cell>
          <cell r="AH562">
            <v>41274</v>
          </cell>
          <cell r="AJ562">
            <v>39813</v>
          </cell>
          <cell r="AK562">
            <v>40178</v>
          </cell>
          <cell r="AL562">
            <v>40543</v>
          </cell>
          <cell r="AM562">
            <v>40908</v>
          </cell>
          <cell r="AN562">
            <v>41274</v>
          </cell>
          <cell r="AP562">
            <v>39813</v>
          </cell>
          <cell r="AQ562">
            <v>40178</v>
          </cell>
          <cell r="AR562">
            <v>40543</v>
          </cell>
          <cell r="AS562">
            <v>40908</v>
          </cell>
          <cell r="AT562">
            <v>41274</v>
          </cell>
        </row>
        <row r="563">
          <cell r="B563">
            <v>29</v>
          </cell>
          <cell r="C563" t="str">
            <v xml:space="preserve">Life - Investment Products (Unit Linked &amp; Partic) </v>
          </cell>
          <cell r="D563">
            <v>0</v>
          </cell>
          <cell r="E563">
            <v>0</v>
          </cell>
          <cell r="F563">
            <v>0</v>
          </cell>
          <cell r="G563">
            <v>0</v>
          </cell>
          <cell r="H563">
            <v>0</v>
          </cell>
          <cell r="I563">
            <v>0.02</v>
          </cell>
          <cell r="J563">
            <v>0</v>
          </cell>
          <cell r="K563">
            <v>0.02</v>
          </cell>
          <cell r="L563">
            <v>0</v>
          </cell>
          <cell r="M563" t="str">
            <v xml:space="preserve"> </v>
          </cell>
          <cell r="AB563">
            <v>29</v>
          </cell>
          <cell r="AC563" t="str">
            <v xml:space="preserve">Life - Investment Products (Unit Linked &amp; Partic) </v>
          </cell>
          <cell r="AD563">
            <v>0</v>
          </cell>
          <cell r="AE563">
            <v>0</v>
          </cell>
          <cell r="AF563">
            <v>0</v>
          </cell>
          <cell r="AG563">
            <v>0</v>
          </cell>
          <cell r="AH563">
            <v>0</v>
          </cell>
          <cell r="AJ563">
            <v>0.02</v>
          </cell>
          <cell r="AK563">
            <v>0.02</v>
          </cell>
          <cell r="AL563">
            <v>0.02</v>
          </cell>
          <cell r="AM563">
            <v>0.02</v>
          </cell>
          <cell r="AN563">
            <v>0.02</v>
          </cell>
          <cell r="AP563">
            <v>0</v>
          </cell>
          <cell r="AQ563">
            <v>0</v>
          </cell>
          <cell r="AR563">
            <v>0</v>
          </cell>
          <cell r="AS563">
            <v>0</v>
          </cell>
          <cell r="AT563">
            <v>0</v>
          </cell>
        </row>
        <row r="564">
          <cell r="B564">
            <v>30</v>
          </cell>
          <cell r="C564" t="str">
            <v xml:space="preserve">Life - Protection Products (Individ &amp; Group) </v>
          </cell>
          <cell r="D564">
            <v>0</v>
          </cell>
          <cell r="E564">
            <v>0</v>
          </cell>
          <cell r="F564">
            <v>0</v>
          </cell>
          <cell r="G564">
            <v>0</v>
          </cell>
          <cell r="H564">
            <v>0</v>
          </cell>
          <cell r="I564">
            <v>0.02</v>
          </cell>
          <cell r="J564">
            <v>0</v>
          </cell>
          <cell r="K564">
            <v>0.02</v>
          </cell>
          <cell r="L564">
            <v>0</v>
          </cell>
          <cell r="M564" t="str">
            <v xml:space="preserve"> </v>
          </cell>
          <cell r="AB564">
            <v>30</v>
          </cell>
          <cell r="AC564" t="str">
            <v xml:space="preserve">Life - Protection Products (Individ &amp; Group) </v>
          </cell>
          <cell r="AD564">
            <v>0</v>
          </cell>
          <cell r="AE564">
            <v>0</v>
          </cell>
          <cell r="AF564">
            <v>0</v>
          </cell>
          <cell r="AG564">
            <v>0</v>
          </cell>
          <cell r="AH564">
            <v>0</v>
          </cell>
          <cell r="AJ564">
            <v>0.02</v>
          </cell>
          <cell r="AK564">
            <v>0.02</v>
          </cell>
          <cell r="AL564">
            <v>0.02</v>
          </cell>
          <cell r="AM564">
            <v>0.02</v>
          </cell>
          <cell r="AN564">
            <v>0.02</v>
          </cell>
          <cell r="AP564">
            <v>0</v>
          </cell>
          <cell r="AQ564">
            <v>0</v>
          </cell>
          <cell r="AR564">
            <v>0</v>
          </cell>
          <cell r="AS564">
            <v>0</v>
          </cell>
          <cell r="AT564">
            <v>0</v>
          </cell>
        </row>
        <row r="565">
          <cell r="B565">
            <v>31</v>
          </cell>
          <cell r="C565" t="str">
            <v xml:space="preserve">Life Reinsurance </v>
          </cell>
          <cell r="D565">
            <v>0</v>
          </cell>
          <cell r="E565">
            <v>0</v>
          </cell>
          <cell r="F565">
            <v>0</v>
          </cell>
          <cell r="G565">
            <v>0</v>
          </cell>
          <cell r="H565">
            <v>0</v>
          </cell>
          <cell r="I565">
            <v>0.02</v>
          </cell>
          <cell r="J565">
            <v>0</v>
          </cell>
          <cell r="K565">
            <v>0.02</v>
          </cell>
          <cell r="L565">
            <v>0</v>
          </cell>
          <cell r="M565" t="str">
            <v xml:space="preserve"> </v>
          </cell>
          <cell r="AB565">
            <v>31</v>
          </cell>
          <cell r="AC565" t="str">
            <v xml:space="preserve">Life Reinsurance </v>
          </cell>
          <cell r="AD565">
            <v>0</v>
          </cell>
          <cell r="AE565">
            <v>0</v>
          </cell>
          <cell r="AF565">
            <v>0</v>
          </cell>
          <cell r="AG565">
            <v>0</v>
          </cell>
          <cell r="AH565">
            <v>0</v>
          </cell>
          <cell r="AJ565">
            <v>0.02</v>
          </cell>
          <cell r="AK565">
            <v>0.02</v>
          </cell>
          <cell r="AL565">
            <v>0.02</v>
          </cell>
          <cell r="AM565">
            <v>0.02</v>
          </cell>
          <cell r="AN565">
            <v>0.02</v>
          </cell>
          <cell r="AP565">
            <v>0</v>
          </cell>
          <cell r="AQ565">
            <v>0</v>
          </cell>
          <cell r="AR565">
            <v>0</v>
          </cell>
          <cell r="AS565">
            <v>0</v>
          </cell>
          <cell r="AT565">
            <v>0</v>
          </cell>
        </row>
        <row r="566">
          <cell r="B566">
            <v>32</v>
          </cell>
          <cell r="C566" t="str">
            <v xml:space="preserve">Annuities - Immediate </v>
          </cell>
          <cell r="D566">
            <v>0</v>
          </cell>
          <cell r="E566">
            <v>0</v>
          </cell>
          <cell r="F566">
            <v>0</v>
          </cell>
          <cell r="G566">
            <v>0</v>
          </cell>
          <cell r="H566">
            <v>0</v>
          </cell>
          <cell r="I566">
            <v>0.02</v>
          </cell>
          <cell r="J566">
            <v>0</v>
          </cell>
          <cell r="K566">
            <v>0.02</v>
          </cell>
          <cell r="L566">
            <v>0</v>
          </cell>
          <cell r="M566" t="str">
            <v xml:space="preserve"> </v>
          </cell>
          <cell r="AB566">
            <v>32</v>
          </cell>
          <cell r="AC566" t="str">
            <v xml:space="preserve">Annuities - Immediate </v>
          </cell>
          <cell r="AD566">
            <v>0</v>
          </cell>
          <cell r="AE566">
            <v>0</v>
          </cell>
          <cell r="AF566">
            <v>0</v>
          </cell>
          <cell r="AG566">
            <v>0</v>
          </cell>
          <cell r="AH566">
            <v>0</v>
          </cell>
          <cell r="AJ566">
            <v>0.02</v>
          </cell>
          <cell r="AK566">
            <v>0.02</v>
          </cell>
          <cell r="AL566">
            <v>0.02</v>
          </cell>
          <cell r="AM566">
            <v>0.02</v>
          </cell>
          <cell r="AN566">
            <v>0.02</v>
          </cell>
          <cell r="AP566">
            <v>0</v>
          </cell>
          <cell r="AQ566">
            <v>0</v>
          </cell>
          <cell r="AR566">
            <v>0</v>
          </cell>
          <cell r="AS566">
            <v>0</v>
          </cell>
          <cell r="AT566">
            <v>0</v>
          </cell>
        </row>
        <row r="567">
          <cell r="B567">
            <v>33</v>
          </cell>
          <cell r="C567" t="str">
            <v xml:space="preserve">Annuities - Deferred </v>
          </cell>
          <cell r="D567">
            <v>0</v>
          </cell>
          <cell r="E567">
            <v>0</v>
          </cell>
          <cell r="F567">
            <v>0</v>
          </cell>
          <cell r="G567">
            <v>0</v>
          </cell>
          <cell r="H567">
            <v>0</v>
          </cell>
          <cell r="I567">
            <v>0.02</v>
          </cell>
          <cell r="J567">
            <v>0</v>
          </cell>
          <cell r="K567">
            <v>0.02</v>
          </cell>
          <cell r="L567">
            <v>0</v>
          </cell>
          <cell r="M567" t="str">
            <v xml:space="preserve"> </v>
          </cell>
          <cell r="AB567">
            <v>33</v>
          </cell>
          <cell r="AC567" t="str">
            <v xml:space="preserve">Annuities - Deferred </v>
          </cell>
          <cell r="AD567">
            <v>0</v>
          </cell>
          <cell r="AE567">
            <v>0</v>
          </cell>
          <cell r="AF567">
            <v>0</v>
          </cell>
          <cell r="AG567">
            <v>0</v>
          </cell>
          <cell r="AH567">
            <v>0</v>
          </cell>
          <cell r="AJ567">
            <v>0.02</v>
          </cell>
          <cell r="AK567">
            <v>0.02</v>
          </cell>
          <cell r="AL567">
            <v>0.02</v>
          </cell>
          <cell r="AM567">
            <v>0.02</v>
          </cell>
          <cell r="AN567">
            <v>0.02</v>
          </cell>
          <cell r="AP567">
            <v>0</v>
          </cell>
          <cell r="AQ567">
            <v>0</v>
          </cell>
          <cell r="AR567">
            <v>0</v>
          </cell>
          <cell r="AS567">
            <v>0</v>
          </cell>
          <cell r="AT567">
            <v>0</v>
          </cell>
        </row>
        <row r="568">
          <cell r="B568">
            <v>34</v>
          </cell>
          <cell r="C568" t="str">
            <v xml:space="preserve">Pension Plans </v>
          </cell>
          <cell r="D568">
            <v>0</v>
          </cell>
          <cell r="E568">
            <v>0</v>
          </cell>
          <cell r="F568">
            <v>0</v>
          </cell>
          <cell r="G568">
            <v>0</v>
          </cell>
          <cell r="H568">
            <v>0</v>
          </cell>
          <cell r="I568">
            <v>0.02</v>
          </cell>
          <cell r="J568">
            <v>0</v>
          </cell>
          <cell r="K568">
            <v>0.02</v>
          </cell>
          <cell r="L568">
            <v>0</v>
          </cell>
          <cell r="M568" t="str">
            <v xml:space="preserve"> </v>
          </cell>
          <cell r="AB568">
            <v>34</v>
          </cell>
          <cell r="AC568" t="str">
            <v xml:space="preserve">Pension Plans </v>
          </cell>
          <cell r="AD568">
            <v>0</v>
          </cell>
          <cell r="AE568">
            <v>0</v>
          </cell>
          <cell r="AF568">
            <v>0</v>
          </cell>
          <cell r="AG568">
            <v>0</v>
          </cell>
          <cell r="AH568">
            <v>0</v>
          </cell>
          <cell r="AJ568">
            <v>0.02</v>
          </cell>
          <cell r="AK568">
            <v>0.02</v>
          </cell>
          <cell r="AL568">
            <v>0.02</v>
          </cell>
          <cell r="AM568">
            <v>0.02</v>
          </cell>
          <cell r="AN568">
            <v>0.02</v>
          </cell>
          <cell r="AP568">
            <v>0</v>
          </cell>
          <cell r="AQ568">
            <v>0</v>
          </cell>
          <cell r="AR568">
            <v>0</v>
          </cell>
          <cell r="AS568">
            <v>0</v>
          </cell>
          <cell r="AT568">
            <v>0</v>
          </cell>
        </row>
        <row r="569">
          <cell r="B569">
            <v>35</v>
          </cell>
          <cell r="C569" t="str">
            <v xml:space="preserve">DHI </v>
          </cell>
          <cell r="D569">
            <v>0</v>
          </cell>
          <cell r="E569">
            <v>0</v>
          </cell>
          <cell r="F569">
            <v>0</v>
          </cell>
          <cell r="G569">
            <v>0</v>
          </cell>
          <cell r="H569">
            <v>0</v>
          </cell>
          <cell r="I569">
            <v>0.02</v>
          </cell>
          <cell r="J569">
            <v>0</v>
          </cell>
          <cell r="K569">
            <v>0.02</v>
          </cell>
          <cell r="L569">
            <v>0</v>
          </cell>
          <cell r="M569" t="str">
            <v xml:space="preserve"> </v>
          </cell>
          <cell r="AB569">
            <v>35</v>
          </cell>
          <cell r="AC569" t="str">
            <v xml:space="preserve">DHI </v>
          </cell>
          <cell r="AD569">
            <v>0</v>
          </cell>
          <cell r="AE569">
            <v>0</v>
          </cell>
          <cell r="AF569">
            <v>0</v>
          </cell>
          <cell r="AG569">
            <v>0</v>
          </cell>
          <cell r="AH569">
            <v>0</v>
          </cell>
          <cell r="AJ569">
            <v>0.02</v>
          </cell>
          <cell r="AK569">
            <v>0.02</v>
          </cell>
          <cell r="AL569">
            <v>0.02</v>
          </cell>
          <cell r="AM569">
            <v>0.02</v>
          </cell>
          <cell r="AN569">
            <v>0.02</v>
          </cell>
          <cell r="AP569">
            <v>0</v>
          </cell>
          <cell r="AQ569">
            <v>0</v>
          </cell>
          <cell r="AR569">
            <v>0</v>
          </cell>
          <cell r="AS569">
            <v>0</v>
          </cell>
          <cell r="AT569">
            <v>0</v>
          </cell>
        </row>
        <row r="570">
          <cell r="B570">
            <v>36</v>
          </cell>
          <cell r="C570" t="str">
            <v xml:space="preserve">German HealthCare </v>
          </cell>
          <cell r="D570">
            <v>0</v>
          </cell>
          <cell r="E570">
            <v>0</v>
          </cell>
          <cell r="F570">
            <v>0</v>
          </cell>
          <cell r="G570">
            <v>0</v>
          </cell>
          <cell r="H570">
            <v>0</v>
          </cell>
          <cell r="I570">
            <v>0.02</v>
          </cell>
          <cell r="J570">
            <v>0</v>
          </cell>
          <cell r="K570">
            <v>0.02</v>
          </cell>
          <cell r="L570">
            <v>0</v>
          </cell>
          <cell r="M570" t="str">
            <v xml:space="preserve"> </v>
          </cell>
          <cell r="AB570">
            <v>36</v>
          </cell>
          <cell r="AC570" t="str">
            <v xml:space="preserve">German HealthCare </v>
          </cell>
          <cell r="AD570">
            <v>0</v>
          </cell>
          <cell r="AE570">
            <v>0</v>
          </cell>
          <cell r="AF570">
            <v>0</v>
          </cell>
          <cell r="AG570">
            <v>0</v>
          </cell>
          <cell r="AH570">
            <v>0</v>
          </cell>
          <cell r="AJ570">
            <v>0.02</v>
          </cell>
          <cell r="AK570">
            <v>0.02</v>
          </cell>
          <cell r="AL570">
            <v>0.02</v>
          </cell>
          <cell r="AM570">
            <v>0.02</v>
          </cell>
          <cell r="AN570">
            <v>0.02</v>
          </cell>
          <cell r="AP570">
            <v>0</v>
          </cell>
          <cell r="AQ570">
            <v>0</v>
          </cell>
          <cell r="AR570">
            <v>0</v>
          </cell>
          <cell r="AS570">
            <v>0</v>
          </cell>
          <cell r="AT570">
            <v>0</v>
          </cell>
        </row>
        <row r="571">
          <cell r="B571">
            <v>37</v>
          </cell>
          <cell r="C571" t="str">
            <v xml:space="preserve">Other Life or Annuity </v>
          </cell>
          <cell r="D571">
            <v>0</v>
          </cell>
          <cell r="E571">
            <v>0</v>
          </cell>
          <cell r="F571">
            <v>0</v>
          </cell>
          <cell r="G571">
            <v>0</v>
          </cell>
          <cell r="H571">
            <v>0</v>
          </cell>
          <cell r="I571">
            <v>0.02</v>
          </cell>
          <cell r="J571">
            <v>0</v>
          </cell>
          <cell r="K571">
            <v>0.02</v>
          </cell>
          <cell r="L571">
            <v>0</v>
          </cell>
          <cell r="M571" t="str">
            <v xml:space="preserve"> </v>
          </cell>
          <cell r="AB571">
            <v>37</v>
          </cell>
          <cell r="AC571" t="str">
            <v xml:space="preserve">Other Life or Annuity </v>
          </cell>
          <cell r="AD571">
            <v>0</v>
          </cell>
          <cell r="AE571">
            <v>0</v>
          </cell>
          <cell r="AF571">
            <v>0</v>
          </cell>
          <cell r="AG571">
            <v>0</v>
          </cell>
          <cell r="AH571">
            <v>0</v>
          </cell>
          <cell r="AJ571">
            <v>0.02</v>
          </cell>
          <cell r="AK571">
            <v>0.02</v>
          </cell>
          <cell r="AL571">
            <v>0.02</v>
          </cell>
          <cell r="AM571">
            <v>0.02</v>
          </cell>
          <cell r="AN571">
            <v>0.02</v>
          </cell>
          <cell r="AP571">
            <v>0</v>
          </cell>
          <cell r="AQ571">
            <v>0</v>
          </cell>
          <cell r="AR571">
            <v>0</v>
          </cell>
          <cell r="AS571">
            <v>0</v>
          </cell>
          <cell r="AT571">
            <v>0</v>
          </cell>
        </row>
        <row r="572">
          <cell r="B572">
            <v>38</v>
          </cell>
          <cell r="C572" t="str">
            <v xml:space="preserve">Other Life or Annuity </v>
          </cell>
          <cell r="D572">
            <v>0</v>
          </cell>
          <cell r="E572">
            <v>0</v>
          </cell>
          <cell r="F572">
            <v>0</v>
          </cell>
          <cell r="G572">
            <v>0</v>
          </cell>
          <cell r="H572">
            <v>0</v>
          </cell>
          <cell r="I572">
            <v>0.02</v>
          </cell>
          <cell r="J572">
            <v>0</v>
          </cell>
          <cell r="K572">
            <v>0.02</v>
          </cell>
          <cell r="L572">
            <v>0</v>
          </cell>
          <cell r="M572" t="str">
            <v xml:space="preserve"> </v>
          </cell>
          <cell r="AB572">
            <v>38</v>
          </cell>
          <cell r="AC572" t="str">
            <v xml:space="preserve">Other Life or Annuity </v>
          </cell>
          <cell r="AD572">
            <v>0</v>
          </cell>
          <cell r="AE572">
            <v>0</v>
          </cell>
          <cell r="AF572">
            <v>0</v>
          </cell>
          <cell r="AG572">
            <v>0</v>
          </cell>
          <cell r="AH572">
            <v>0</v>
          </cell>
          <cell r="AJ572">
            <v>0.02</v>
          </cell>
          <cell r="AK572">
            <v>0.02</v>
          </cell>
          <cell r="AL572">
            <v>0.02</v>
          </cell>
          <cell r="AM572">
            <v>0.02</v>
          </cell>
          <cell r="AN572">
            <v>0.02</v>
          </cell>
          <cell r="AP572">
            <v>0</v>
          </cell>
          <cell r="AQ572">
            <v>0</v>
          </cell>
          <cell r="AR572">
            <v>0</v>
          </cell>
          <cell r="AS572">
            <v>0</v>
          </cell>
          <cell r="AT572">
            <v>0</v>
          </cell>
        </row>
        <row r="573">
          <cell r="B573">
            <v>39</v>
          </cell>
          <cell r="C573" t="str">
            <v>Sub-Total</v>
          </cell>
          <cell r="D573">
            <v>0</v>
          </cell>
          <cell r="E573">
            <v>0</v>
          </cell>
          <cell r="F573">
            <v>0</v>
          </cell>
          <cell r="G573">
            <v>0</v>
          </cell>
          <cell r="H573">
            <v>0</v>
          </cell>
          <cell r="I573">
            <v>0</v>
          </cell>
          <cell r="K573">
            <v>0</v>
          </cell>
          <cell r="L573">
            <v>0</v>
          </cell>
          <cell r="AB573">
            <v>39</v>
          </cell>
          <cell r="AC573" t="str">
            <v>Sub-Total</v>
          </cell>
          <cell r="AD573">
            <v>0</v>
          </cell>
          <cell r="AE573">
            <v>0</v>
          </cell>
          <cell r="AF573">
            <v>0</v>
          </cell>
          <cell r="AG573">
            <v>0</v>
          </cell>
          <cell r="AH573">
            <v>0</v>
          </cell>
          <cell r="AJ573">
            <v>0</v>
          </cell>
          <cell r="AK573">
            <v>0</v>
          </cell>
          <cell r="AL573">
            <v>0</v>
          </cell>
          <cell r="AM573">
            <v>0</v>
          </cell>
          <cell r="AN573">
            <v>0</v>
          </cell>
          <cell r="AP573">
            <v>0</v>
          </cell>
          <cell r="AQ573">
            <v>0</v>
          </cell>
          <cell r="AR573">
            <v>0</v>
          </cell>
          <cell r="AS573">
            <v>0</v>
          </cell>
          <cell r="AT573">
            <v>0</v>
          </cell>
        </row>
        <row r="575">
          <cell r="B575">
            <v>40</v>
          </cell>
          <cell r="C575" t="str">
            <v>Totals</v>
          </cell>
          <cell r="D575">
            <v>0</v>
          </cell>
          <cell r="E575">
            <v>0</v>
          </cell>
          <cell r="F575">
            <v>0</v>
          </cell>
          <cell r="G575">
            <v>0</v>
          </cell>
          <cell r="H575">
            <v>0</v>
          </cell>
          <cell r="I575">
            <v>0</v>
          </cell>
          <cell r="K575">
            <v>0</v>
          </cell>
          <cell r="L575">
            <v>0</v>
          </cell>
          <cell r="AB575">
            <v>40</v>
          </cell>
          <cell r="AC575" t="str">
            <v>Totals</v>
          </cell>
          <cell r="AD575">
            <v>0</v>
          </cell>
          <cell r="AE575">
            <v>0</v>
          </cell>
          <cell r="AF575">
            <v>0</v>
          </cell>
          <cell r="AG575">
            <v>0</v>
          </cell>
          <cell r="AH575">
            <v>0</v>
          </cell>
          <cell r="AJ575">
            <v>0</v>
          </cell>
          <cell r="AK575">
            <v>0</v>
          </cell>
          <cell r="AL575">
            <v>0</v>
          </cell>
          <cell r="AM575">
            <v>0</v>
          </cell>
          <cell r="AN575">
            <v>0</v>
          </cell>
          <cell r="AP575">
            <v>0</v>
          </cell>
          <cell r="AQ575">
            <v>0</v>
          </cell>
          <cell r="AR575">
            <v>0</v>
          </cell>
          <cell r="AS575">
            <v>0</v>
          </cell>
          <cell r="AT575">
            <v>0</v>
          </cell>
        </row>
        <row r="577">
          <cell r="B577">
            <v>41</v>
          </cell>
          <cell r="G577" t="str">
            <v>Growth Factor (for Non Life Only)</v>
          </cell>
          <cell r="I577" t="str">
            <v xml:space="preserve"> </v>
          </cell>
          <cell r="L577">
            <v>1.5</v>
          </cell>
          <cell r="M577" t="str">
            <v xml:space="preserve"> </v>
          </cell>
          <cell r="AK577">
            <v>41</v>
          </cell>
          <cell r="AL577" t="str">
            <v>Growth Factor (for Non Life Only)</v>
          </cell>
          <cell r="AP577">
            <v>1.5</v>
          </cell>
          <cell r="AQ577">
            <v>1.5</v>
          </cell>
          <cell r="AR577">
            <v>1.5</v>
          </cell>
          <cell r="AS577">
            <v>1.5</v>
          </cell>
          <cell r="AT577">
            <v>1.5</v>
          </cell>
        </row>
        <row r="578">
          <cell r="B578">
            <v>42</v>
          </cell>
          <cell r="G578" t="str">
            <v>By Line Diversification Factor</v>
          </cell>
          <cell r="L578">
            <v>1</v>
          </cell>
          <cell r="AK578">
            <v>42</v>
          </cell>
          <cell r="AL578" t="str">
            <v>By Line Diversification Factor</v>
          </cell>
          <cell r="AP578">
            <v>1</v>
          </cell>
          <cell r="AQ578">
            <v>1</v>
          </cell>
          <cell r="AR578">
            <v>1</v>
          </cell>
          <cell r="AS578">
            <v>1</v>
          </cell>
          <cell r="AT578">
            <v>1</v>
          </cell>
        </row>
        <row r="579">
          <cell r="G579" t="str">
            <v>By Country Diversification Factor</v>
          </cell>
          <cell r="L579">
            <v>1</v>
          </cell>
          <cell r="AL579" t="str">
            <v>By Country Diversification Factor</v>
          </cell>
          <cell r="AP579">
            <v>1</v>
          </cell>
          <cell r="AQ579">
            <v>1</v>
          </cell>
          <cell r="AR579">
            <v>1</v>
          </cell>
          <cell r="AS579">
            <v>1</v>
          </cell>
          <cell r="AT579">
            <v>1</v>
          </cell>
        </row>
        <row r="580">
          <cell r="B580">
            <v>43</v>
          </cell>
          <cell r="G580" t="str">
            <v>Adjusted Premium Capital</v>
          </cell>
          <cell r="L580">
            <v>0</v>
          </cell>
          <cell r="AK580">
            <v>43</v>
          </cell>
          <cell r="AL580" t="str">
            <v>Adjusted Premium Capital</v>
          </cell>
          <cell r="AP580">
            <v>0</v>
          </cell>
          <cell r="AQ580">
            <v>0</v>
          </cell>
          <cell r="AR580">
            <v>0</v>
          </cell>
          <cell r="AS580">
            <v>0</v>
          </cell>
          <cell r="AT580">
            <v>0</v>
          </cell>
        </row>
        <row r="581">
          <cell r="B581">
            <v>44</v>
          </cell>
          <cell r="G581" t="str">
            <v>Analyst's Adjustment ( NON-Life Business)</v>
          </cell>
          <cell r="L581">
            <v>0</v>
          </cell>
          <cell r="M581" t="str">
            <v xml:space="preserve"> </v>
          </cell>
          <cell r="AK581">
            <v>44</v>
          </cell>
          <cell r="AL581" t="str">
            <v>Analyst's Adjustment ( NON-Life Business)</v>
          </cell>
          <cell r="AP581">
            <v>0</v>
          </cell>
          <cell r="AQ581">
            <v>0</v>
          </cell>
          <cell r="AR581">
            <v>0</v>
          </cell>
          <cell r="AS581">
            <v>0</v>
          </cell>
          <cell r="AT581">
            <v>0</v>
          </cell>
        </row>
        <row r="582">
          <cell r="B582">
            <v>45</v>
          </cell>
          <cell r="G582" t="str">
            <v>Analyst's Adjustment ( LIFE Business)</v>
          </cell>
          <cell r="L582">
            <v>0</v>
          </cell>
          <cell r="M582" t="str">
            <v xml:space="preserve"> </v>
          </cell>
          <cell r="AK582">
            <v>45</v>
          </cell>
          <cell r="AL582" t="str">
            <v>Analyst's Adjustment ( LIFE Business)</v>
          </cell>
          <cell r="AP582">
            <v>0</v>
          </cell>
          <cell r="AQ582">
            <v>0</v>
          </cell>
          <cell r="AR582">
            <v>0</v>
          </cell>
          <cell r="AS582">
            <v>0</v>
          </cell>
          <cell r="AT582">
            <v>0</v>
          </cell>
        </row>
        <row r="583">
          <cell r="B583">
            <v>46</v>
          </cell>
          <cell r="G583" t="str">
            <v>Net Required Capital for Premium Risk (B6)</v>
          </cell>
          <cell r="L583">
            <v>0</v>
          </cell>
          <cell r="AK583">
            <v>46</v>
          </cell>
          <cell r="AL583" t="str">
            <v>Net Required Capital for Premium Risk (B6)</v>
          </cell>
          <cell r="AP583">
            <v>0</v>
          </cell>
          <cell r="AQ583">
            <v>0</v>
          </cell>
          <cell r="AR583">
            <v>0</v>
          </cell>
          <cell r="AS583">
            <v>0</v>
          </cell>
          <cell r="AT583">
            <v>0</v>
          </cell>
        </row>
        <row r="586">
          <cell r="C586" t="str">
            <v>Company Name:</v>
          </cell>
          <cell r="D586" t="str">
            <v>XYZ Sample</v>
          </cell>
          <cell r="H586" t="str">
            <v>Currency:</v>
          </cell>
          <cell r="I586" t="str">
            <v>US Dollars</v>
          </cell>
          <cell r="M586" t="str">
            <v>Page 15</v>
          </cell>
        </row>
        <row r="587">
          <cell r="C587" t="str">
            <v>AMB Number:</v>
          </cell>
          <cell r="D587" t="str">
            <v>99999</v>
          </cell>
          <cell r="H587" t="str">
            <v>Denomination:</v>
          </cell>
          <cell r="I587" t="str">
            <v>(000)s</v>
          </cell>
        </row>
        <row r="588">
          <cell r="C588" t="str">
            <v>Analyst:</v>
          </cell>
          <cell r="D588" t="str">
            <v xml:space="preserve"> </v>
          </cell>
        </row>
        <row r="589">
          <cell r="C589" t="str">
            <v>profitability = average</v>
          </cell>
          <cell r="G589" t="str">
            <v>NET PREMIUMS WRITTEN RISK</v>
          </cell>
        </row>
        <row r="590">
          <cell r="C590" t="str">
            <v>Pers - Early Hard Mkt</v>
          </cell>
          <cell r="H590">
            <v>40178</v>
          </cell>
        </row>
        <row r="591">
          <cell r="C591" t="str">
            <v>Comm - Late Soft Mkt</v>
          </cell>
        </row>
        <row r="592">
          <cell r="C592" t="str">
            <v>Reins XS Prop - Late Hard Mkt</v>
          </cell>
        </row>
        <row r="593">
          <cell r="C593" t="str">
            <v>Reins XS Casualty - Middle Soft Mkt</v>
          </cell>
        </row>
        <row r="594">
          <cell r="D594" t="str">
            <v>(1)</v>
          </cell>
          <cell r="E594" t="str">
            <v>(2)</v>
          </cell>
          <cell r="F594" t="str">
            <v>(3)</v>
          </cell>
          <cell r="G594" t="str">
            <v>(4)</v>
          </cell>
          <cell r="H594" t="str">
            <v>(5)</v>
          </cell>
          <cell r="I594" t="str">
            <v>(6)</v>
          </cell>
          <cell r="J594" t="str">
            <v>(7)</v>
          </cell>
          <cell r="K594" t="str">
            <v>(8)</v>
          </cell>
          <cell r="L594" t="str">
            <v>(9)</v>
          </cell>
          <cell r="M594" t="str">
            <v>(10)</v>
          </cell>
        </row>
        <row r="596">
          <cell r="E596" t="str">
            <v>&lt;----------------- Net Premiums Written -----------------&gt;</v>
          </cell>
          <cell r="J596" t="str">
            <v>Adjust-</v>
          </cell>
          <cell r="K596" t="str">
            <v>Total</v>
          </cell>
          <cell r="L596" t="str">
            <v>Adjusted</v>
          </cell>
        </row>
        <row r="597">
          <cell r="C597" t="str">
            <v>Property Casualty Business</v>
          </cell>
          <cell r="D597" t="str">
            <v>%</v>
          </cell>
          <cell r="E597" t="str">
            <v>Baseline</v>
          </cell>
          <cell r="F597" t="str">
            <v>Allocated Adjustment</v>
          </cell>
          <cell r="G597" t="str">
            <v>Manual Adjustment</v>
          </cell>
          <cell r="H597" t="str">
            <v>Total</v>
          </cell>
          <cell r="I597" t="str">
            <v>Capital Factor</v>
          </cell>
          <cell r="J597" t="str">
            <v>ment to Factor</v>
          </cell>
          <cell r="K597" t="str">
            <v>Capital Factor</v>
          </cell>
          <cell r="L597" t="str">
            <v>Required Capital</v>
          </cell>
          <cell r="M597" t="str">
            <v>Explanation of Adjustment</v>
          </cell>
        </row>
        <row r="598">
          <cell r="B598">
            <v>1</v>
          </cell>
          <cell r="C598" t="str">
            <v>Personal Property</v>
          </cell>
          <cell r="D598">
            <v>0</v>
          </cell>
          <cell r="E598">
            <v>0</v>
          </cell>
          <cell r="F598">
            <v>0</v>
          </cell>
          <cell r="G598">
            <v>0</v>
          </cell>
          <cell r="H598">
            <v>0</v>
          </cell>
          <cell r="I598">
            <v>0.52851785913376492</v>
          </cell>
          <cell r="J598">
            <v>0</v>
          </cell>
          <cell r="K598">
            <v>0.52851785913376492</v>
          </cell>
          <cell r="L598">
            <v>0</v>
          </cell>
          <cell r="M598" t="str">
            <v xml:space="preserve"> </v>
          </cell>
        </row>
        <row r="599">
          <cell r="B599">
            <v>2</v>
          </cell>
          <cell r="C599" t="str">
            <v>Personal Motor</v>
          </cell>
          <cell r="D599">
            <v>0</v>
          </cell>
          <cell r="E599">
            <v>0</v>
          </cell>
          <cell r="F599">
            <v>0</v>
          </cell>
          <cell r="G599">
            <v>0</v>
          </cell>
          <cell r="H599">
            <v>0</v>
          </cell>
          <cell r="I599">
            <v>0.36295804783885066</v>
          </cell>
          <cell r="J599">
            <v>0</v>
          </cell>
          <cell r="K599">
            <v>0.36295804783885066</v>
          </cell>
          <cell r="L599">
            <v>0</v>
          </cell>
          <cell r="M599" t="str">
            <v xml:space="preserve"> </v>
          </cell>
        </row>
        <row r="600">
          <cell r="B600">
            <v>3</v>
          </cell>
          <cell r="C600" t="str">
            <v>Commercial Motor</v>
          </cell>
          <cell r="D600">
            <v>0</v>
          </cell>
          <cell r="E600">
            <v>0</v>
          </cell>
          <cell r="F600">
            <v>0</v>
          </cell>
          <cell r="G600">
            <v>0</v>
          </cell>
          <cell r="H600">
            <v>0</v>
          </cell>
          <cell r="I600">
            <v>0.42302236520430875</v>
          </cell>
          <cell r="J600">
            <v>0</v>
          </cell>
          <cell r="K600">
            <v>0.42302236520430875</v>
          </cell>
          <cell r="L600">
            <v>0</v>
          </cell>
          <cell r="M600" t="str">
            <v xml:space="preserve"> </v>
          </cell>
        </row>
        <row r="601">
          <cell r="B601">
            <v>4</v>
          </cell>
          <cell r="C601" t="str">
            <v>Occupational Accident</v>
          </cell>
          <cell r="D601">
            <v>0</v>
          </cell>
          <cell r="E601">
            <v>0</v>
          </cell>
          <cell r="F601">
            <v>0</v>
          </cell>
          <cell r="G601">
            <v>0</v>
          </cell>
          <cell r="H601">
            <v>0</v>
          </cell>
          <cell r="I601">
            <v>0.42979072304757771</v>
          </cell>
          <cell r="J601">
            <v>0</v>
          </cell>
          <cell r="K601">
            <v>0.42979072304757771</v>
          </cell>
          <cell r="L601">
            <v>0</v>
          </cell>
          <cell r="M601" t="str">
            <v xml:space="preserve"> </v>
          </cell>
        </row>
        <row r="602">
          <cell r="B602">
            <v>5</v>
          </cell>
          <cell r="C602" t="str">
            <v>Comm'l Multi Peril</v>
          </cell>
          <cell r="D602">
            <v>0</v>
          </cell>
          <cell r="E602">
            <v>0</v>
          </cell>
          <cell r="F602">
            <v>0</v>
          </cell>
          <cell r="G602">
            <v>0</v>
          </cell>
          <cell r="H602">
            <v>0</v>
          </cell>
          <cell r="I602">
            <v>0.42979072304757771</v>
          </cell>
          <cell r="J602">
            <v>0</v>
          </cell>
          <cell r="K602">
            <v>0.42979072304757771</v>
          </cell>
          <cell r="L602">
            <v>0</v>
          </cell>
          <cell r="M602" t="str">
            <v xml:space="preserve"> </v>
          </cell>
        </row>
        <row r="603">
          <cell r="B603">
            <v>6</v>
          </cell>
          <cell r="C603" t="str">
            <v>Med Mal (Occ)</v>
          </cell>
          <cell r="D603">
            <v>0</v>
          </cell>
          <cell r="E603">
            <v>0</v>
          </cell>
          <cell r="F603">
            <v>0</v>
          </cell>
          <cell r="G603">
            <v>0</v>
          </cell>
          <cell r="H603">
            <v>0</v>
          </cell>
          <cell r="I603">
            <v>0.44399868083427452</v>
          </cell>
          <cell r="J603">
            <v>0</v>
          </cell>
          <cell r="K603">
            <v>0.44399868083427452</v>
          </cell>
          <cell r="L603">
            <v>0</v>
          </cell>
          <cell r="M603" t="str">
            <v xml:space="preserve"> </v>
          </cell>
        </row>
        <row r="604">
          <cell r="B604">
            <v>7</v>
          </cell>
          <cell r="C604" t="str">
            <v>Med Mal (C/M)</v>
          </cell>
          <cell r="D604">
            <v>0</v>
          </cell>
          <cell r="E604">
            <v>0</v>
          </cell>
          <cell r="F604">
            <v>0</v>
          </cell>
          <cell r="G604">
            <v>0</v>
          </cell>
          <cell r="H604">
            <v>0</v>
          </cell>
          <cell r="I604">
            <v>0.38836511118757022</v>
          </cell>
          <cell r="J604">
            <v>0</v>
          </cell>
          <cell r="K604">
            <v>0.38836511118757022</v>
          </cell>
          <cell r="L604">
            <v>0</v>
          </cell>
          <cell r="M604" t="str">
            <v xml:space="preserve"> </v>
          </cell>
        </row>
        <row r="605">
          <cell r="B605">
            <v>8</v>
          </cell>
          <cell r="C605" t="str">
            <v>Special Liab (Ocean, Air, B&amp;M)</v>
          </cell>
          <cell r="D605">
            <v>0</v>
          </cell>
          <cell r="E605">
            <v>0</v>
          </cell>
          <cell r="F605">
            <v>0</v>
          </cell>
          <cell r="G605">
            <v>0</v>
          </cell>
          <cell r="H605">
            <v>0</v>
          </cell>
          <cell r="I605">
            <v>0.43856196229344663</v>
          </cell>
          <cell r="J605">
            <v>0</v>
          </cell>
          <cell r="K605">
            <v>0.43856196229344663</v>
          </cell>
          <cell r="L605">
            <v>0</v>
          </cell>
          <cell r="M605" t="str">
            <v xml:space="preserve"> </v>
          </cell>
        </row>
        <row r="606">
          <cell r="B606">
            <v>9</v>
          </cell>
          <cell r="C606" t="str">
            <v>Other Liab (Occ)</v>
          </cell>
          <cell r="D606">
            <v>0</v>
          </cell>
          <cell r="E606">
            <v>0</v>
          </cell>
          <cell r="F606">
            <v>0</v>
          </cell>
          <cell r="G606">
            <v>0</v>
          </cell>
          <cell r="H606">
            <v>0</v>
          </cell>
          <cell r="I606">
            <v>0.47333780071319131</v>
          </cell>
          <cell r="J606">
            <v>0</v>
          </cell>
          <cell r="K606">
            <v>0.47333780071319131</v>
          </cell>
          <cell r="L606">
            <v>0</v>
          </cell>
          <cell r="M606" t="str">
            <v xml:space="preserve"> </v>
          </cell>
        </row>
        <row r="607">
          <cell r="B607">
            <v>10</v>
          </cell>
          <cell r="C607" t="str">
            <v>Other Liab (C/M)</v>
          </cell>
          <cell r="D607">
            <v>0</v>
          </cell>
          <cell r="E607">
            <v>0</v>
          </cell>
          <cell r="F607">
            <v>0</v>
          </cell>
          <cell r="G607">
            <v>0</v>
          </cell>
          <cell r="H607">
            <v>0</v>
          </cell>
          <cell r="I607">
            <v>0.40242577064379942</v>
          </cell>
          <cell r="J607">
            <v>0</v>
          </cell>
          <cell r="K607">
            <v>0.40242577064379942</v>
          </cell>
          <cell r="L607">
            <v>0</v>
          </cell>
          <cell r="M607" t="str">
            <v xml:space="preserve"> </v>
          </cell>
        </row>
        <row r="608">
          <cell r="B608">
            <v>11</v>
          </cell>
          <cell r="C608" t="str">
            <v>Prod Liab (Occ)</v>
          </cell>
          <cell r="D608">
            <v>0</v>
          </cell>
          <cell r="E608">
            <v>0</v>
          </cell>
          <cell r="F608">
            <v>0</v>
          </cell>
          <cell r="G608">
            <v>0</v>
          </cell>
          <cell r="H608">
            <v>0</v>
          </cell>
          <cell r="I608">
            <v>0.45336574161136883</v>
          </cell>
          <cell r="J608">
            <v>0</v>
          </cell>
          <cell r="K608">
            <v>0.45336574161136883</v>
          </cell>
          <cell r="L608">
            <v>0</v>
          </cell>
          <cell r="M608" t="str">
            <v xml:space="preserve"> </v>
          </cell>
        </row>
        <row r="609">
          <cell r="B609">
            <v>12</v>
          </cell>
          <cell r="C609" t="str">
            <v>Prod Liab (C/M)</v>
          </cell>
          <cell r="D609">
            <v>0</v>
          </cell>
          <cell r="E609">
            <v>0</v>
          </cell>
          <cell r="F609">
            <v>0</v>
          </cell>
          <cell r="G609">
            <v>0</v>
          </cell>
          <cell r="H609">
            <v>0</v>
          </cell>
          <cell r="I609">
            <v>0.38511713534729186</v>
          </cell>
          <cell r="J609">
            <v>0</v>
          </cell>
          <cell r="K609">
            <v>0.38511713534729186</v>
          </cell>
          <cell r="L609">
            <v>0</v>
          </cell>
          <cell r="M609" t="str">
            <v xml:space="preserve"> </v>
          </cell>
        </row>
        <row r="610">
          <cell r="B610">
            <v>13</v>
          </cell>
          <cell r="C610" t="str">
            <v>Commercial Property</v>
          </cell>
          <cell r="D610">
            <v>0</v>
          </cell>
          <cell r="E610">
            <v>0</v>
          </cell>
          <cell r="F610">
            <v>0</v>
          </cell>
          <cell r="G610">
            <v>0</v>
          </cell>
          <cell r="H610">
            <v>0</v>
          </cell>
          <cell r="I610">
            <v>0.51165562267568776</v>
          </cell>
          <cell r="J610">
            <v>0</v>
          </cell>
          <cell r="K610">
            <v>0.51165562267568776</v>
          </cell>
          <cell r="L610">
            <v>0</v>
          </cell>
          <cell r="M610" t="str">
            <v xml:space="preserve"> </v>
          </cell>
        </row>
        <row r="611">
          <cell r="B611">
            <v>14</v>
          </cell>
          <cell r="C611" t="str">
            <v>Motor Phys Damage</v>
          </cell>
          <cell r="D611">
            <v>0</v>
          </cell>
          <cell r="E611">
            <v>0</v>
          </cell>
          <cell r="F611">
            <v>0</v>
          </cell>
          <cell r="G611">
            <v>0</v>
          </cell>
          <cell r="H611">
            <v>0</v>
          </cell>
          <cell r="I611">
            <v>0.34644345666218301</v>
          </cell>
          <cell r="J611">
            <v>0</v>
          </cell>
          <cell r="K611">
            <v>0.34644345666218301</v>
          </cell>
          <cell r="L611">
            <v>0</v>
          </cell>
          <cell r="M611" t="str">
            <v xml:space="preserve"> </v>
          </cell>
        </row>
        <row r="612">
          <cell r="B612">
            <v>15</v>
          </cell>
          <cell r="C612" t="str">
            <v>Fid &amp; Sur /Fin. Guar</v>
          </cell>
          <cell r="D612">
            <v>0</v>
          </cell>
          <cell r="E612">
            <v>0</v>
          </cell>
          <cell r="F612">
            <v>0</v>
          </cell>
          <cell r="G612">
            <v>0</v>
          </cell>
          <cell r="H612">
            <v>0</v>
          </cell>
          <cell r="I612">
            <v>0.35815893587298142</v>
          </cell>
          <cell r="J612">
            <v>0</v>
          </cell>
          <cell r="K612">
            <v>0.35815893587298142</v>
          </cell>
          <cell r="L612">
            <v>0</v>
          </cell>
          <cell r="M612" t="str">
            <v xml:space="preserve"> </v>
          </cell>
        </row>
        <row r="613">
          <cell r="B613">
            <v>16</v>
          </cell>
          <cell r="C613" t="str">
            <v>X/S Property</v>
          </cell>
          <cell r="D613">
            <v>0</v>
          </cell>
          <cell r="E613">
            <v>0</v>
          </cell>
          <cell r="F613">
            <v>0</v>
          </cell>
          <cell r="G613">
            <v>0</v>
          </cell>
          <cell r="H613">
            <v>0</v>
          </cell>
          <cell r="I613">
            <v>0.52663029535114447</v>
          </cell>
          <cell r="J613">
            <v>0</v>
          </cell>
          <cell r="K613">
            <v>0.52663029535114447</v>
          </cell>
          <cell r="L613">
            <v>0</v>
          </cell>
          <cell r="M613" t="str">
            <v xml:space="preserve"> </v>
          </cell>
        </row>
        <row r="614">
          <cell r="B614">
            <v>17</v>
          </cell>
          <cell r="C614" t="str">
            <v>X/S Casualty</v>
          </cell>
          <cell r="D614">
            <v>0</v>
          </cell>
          <cell r="E614">
            <v>0</v>
          </cell>
          <cell r="F614">
            <v>0</v>
          </cell>
          <cell r="G614">
            <v>0</v>
          </cell>
          <cell r="H614">
            <v>0</v>
          </cell>
          <cell r="I614">
            <v>0.49243635144290215</v>
          </cell>
          <cell r="J614">
            <v>0</v>
          </cell>
          <cell r="K614">
            <v>0.49243635144290215</v>
          </cell>
          <cell r="L614">
            <v>0</v>
          </cell>
          <cell r="M614" t="str">
            <v xml:space="preserve"> </v>
          </cell>
        </row>
        <row r="615">
          <cell r="B615">
            <v>18</v>
          </cell>
          <cell r="C615" t="str">
            <v>Other P/C</v>
          </cell>
          <cell r="D615">
            <v>0</v>
          </cell>
          <cell r="E615">
            <v>0</v>
          </cell>
          <cell r="F615">
            <v>0</v>
          </cell>
          <cell r="G615">
            <v>0</v>
          </cell>
          <cell r="H615">
            <v>0</v>
          </cell>
          <cell r="I615">
            <v>0.42979072304757771</v>
          </cell>
          <cell r="J615">
            <v>0</v>
          </cell>
          <cell r="K615">
            <v>0.42979072304757771</v>
          </cell>
          <cell r="L615">
            <v>0</v>
          </cell>
          <cell r="M615" t="str">
            <v xml:space="preserve"> </v>
          </cell>
        </row>
        <row r="616">
          <cell r="B616">
            <v>19</v>
          </cell>
          <cell r="C616" t="str">
            <v>Other P/C</v>
          </cell>
          <cell r="D616">
            <v>0</v>
          </cell>
          <cell r="E616">
            <v>0</v>
          </cell>
          <cell r="F616">
            <v>0</v>
          </cell>
          <cell r="G616">
            <v>0</v>
          </cell>
          <cell r="H616">
            <v>0</v>
          </cell>
          <cell r="I616">
            <v>0.42979072304757771</v>
          </cell>
          <cell r="J616">
            <v>0</v>
          </cell>
          <cell r="K616">
            <v>0.42979072304757771</v>
          </cell>
          <cell r="L616">
            <v>0</v>
          </cell>
          <cell r="M616" t="str">
            <v xml:space="preserve"> </v>
          </cell>
        </row>
        <row r="617">
          <cell r="B617">
            <v>20</v>
          </cell>
          <cell r="C617" t="str">
            <v>Sub-Total</v>
          </cell>
          <cell r="D617">
            <v>0</v>
          </cell>
          <cell r="E617">
            <v>0</v>
          </cell>
          <cell r="F617">
            <v>0</v>
          </cell>
          <cell r="G617">
            <v>0</v>
          </cell>
          <cell r="H617">
            <v>0</v>
          </cell>
          <cell r="I617">
            <v>0</v>
          </cell>
          <cell r="K617">
            <v>0</v>
          </cell>
          <cell r="L617">
            <v>0</v>
          </cell>
        </row>
        <row r="619">
          <cell r="D619" t="str">
            <v>(1)</v>
          </cell>
          <cell r="E619" t="str">
            <v>(2)</v>
          </cell>
          <cell r="F619" t="str">
            <v>(3)</v>
          </cell>
          <cell r="G619" t="str">
            <v>(4)</v>
          </cell>
          <cell r="H619" t="str">
            <v>(5)</v>
          </cell>
          <cell r="I619" t="str">
            <v>(6)</v>
          </cell>
          <cell r="J619" t="str">
            <v>(7)</v>
          </cell>
          <cell r="K619" t="str">
            <v>(8)</v>
          </cell>
          <cell r="L619" t="str">
            <v>(9)</v>
          </cell>
          <cell r="M619" t="str">
            <v>(10)</v>
          </cell>
        </row>
        <row r="621">
          <cell r="E621" t="str">
            <v>&lt;----------------- Net Premiums Written -----------------&gt;</v>
          </cell>
          <cell r="J621" t="str">
            <v>Adjust-</v>
          </cell>
          <cell r="K621" t="str">
            <v>Total</v>
          </cell>
          <cell r="L621" t="str">
            <v>Adjusted</v>
          </cell>
        </row>
        <row r="622">
          <cell r="C622" t="str">
            <v>Health Business</v>
          </cell>
          <cell r="D622" t="str">
            <v>%</v>
          </cell>
          <cell r="E622" t="str">
            <v>Baseline</v>
          </cell>
          <cell r="F622" t="str">
            <v>Allocated Adjustment</v>
          </cell>
          <cell r="G622" t="str">
            <v>Manual Adjustment</v>
          </cell>
          <cell r="H622" t="str">
            <v>Total</v>
          </cell>
          <cell r="I622" t="str">
            <v>Capital Factor</v>
          </cell>
          <cell r="J622" t="str">
            <v>ment to Factor</v>
          </cell>
          <cell r="K622" t="str">
            <v>Capital Factor</v>
          </cell>
          <cell r="L622" t="str">
            <v>Required Capital</v>
          </cell>
          <cell r="M622" t="str">
            <v>Explanation of Adjustment</v>
          </cell>
        </row>
        <row r="623">
          <cell r="B623">
            <v>21</v>
          </cell>
          <cell r="C623" t="str">
            <v>Medical</v>
          </cell>
          <cell r="D623">
            <v>0</v>
          </cell>
          <cell r="E623">
            <v>0</v>
          </cell>
          <cell r="F623">
            <v>0</v>
          </cell>
          <cell r="G623">
            <v>0</v>
          </cell>
          <cell r="H623">
            <v>0</v>
          </cell>
          <cell r="I623">
            <v>0.25</v>
          </cell>
          <cell r="J623">
            <v>0</v>
          </cell>
          <cell r="K623">
            <v>0.25</v>
          </cell>
          <cell r="L623">
            <v>0</v>
          </cell>
          <cell r="M623" t="str">
            <v xml:space="preserve"> </v>
          </cell>
        </row>
        <row r="624">
          <cell r="B624">
            <v>22</v>
          </cell>
          <cell r="C624" t="str">
            <v>Disability and Long Term Care</v>
          </cell>
          <cell r="D624">
            <v>0</v>
          </cell>
          <cell r="E624">
            <v>0</v>
          </cell>
          <cell r="F624">
            <v>0</v>
          </cell>
          <cell r="G624">
            <v>0</v>
          </cell>
          <cell r="H624">
            <v>0</v>
          </cell>
          <cell r="I624">
            <v>0.45</v>
          </cell>
          <cell r="J624">
            <v>0</v>
          </cell>
          <cell r="K624">
            <v>0.45</v>
          </cell>
          <cell r="L624">
            <v>0</v>
          </cell>
          <cell r="M624" t="str">
            <v xml:space="preserve"> </v>
          </cell>
        </row>
        <row r="625">
          <cell r="B625">
            <v>23</v>
          </cell>
          <cell r="C625" t="str">
            <v>Critical Illness - Guaranteed</v>
          </cell>
          <cell r="D625">
            <v>0</v>
          </cell>
          <cell r="E625">
            <v>0</v>
          </cell>
          <cell r="F625">
            <v>0</v>
          </cell>
          <cell r="G625">
            <v>0</v>
          </cell>
          <cell r="H625">
            <v>0</v>
          </cell>
          <cell r="I625">
            <v>0.12</v>
          </cell>
          <cell r="J625">
            <v>0</v>
          </cell>
          <cell r="K625">
            <v>0.12</v>
          </cell>
          <cell r="L625">
            <v>0</v>
          </cell>
          <cell r="M625" t="str">
            <v xml:space="preserve"> </v>
          </cell>
        </row>
        <row r="626">
          <cell r="B626">
            <v>24</v>
          </cell>
          <cell r="C626" t="str">
            <v>Critical Illness - NonGuarant'd</v>
          </cell>
          <cell r="D626">
            <v>0</v>
          </cell>
          <cell r="E626">
            <v>0</v>
          </cell>
          <cell r="F626">
            <v>0</v>
          </cell>
          <cell r="G626">
            <v>0</v>
          </cell>
          <cell r="H626">
            <v>0</v>
          </cell>
          <cell r="I626">
            <v>0.12</v>
          </cell>
          <cell r="J626">
            <v>0</v>
          </cell>
          <cell r="K626">
            <v>0.12</v>
          </cell>
          <cell r="L626">
            <v>0</v>
          </cell>
          <cell r="M626" t="str">
            <v xml:space="preserve"> </v>
          </cell>
        </row>
        <row r="627">
          <cell r="B627">
            <v>25</v>
          </cell>
          <cell r="C627" t="str">
            <v>Health Reinsurance</v>
          </cell>
          <cell r="D627">
            <v>0</v>
          </cell>
          <cell r="E627">
            <v>0</v>
          </cell>
          <cell r="F627">
            <v>0</v>
          </cell>
          <cell r="G627">
            <v>0</v>
          </cell>
          <cell r="H627">
            <v>0</v>
          </cell>
          <cell r="I627">
            <v>0.49243635144290215</v>
          </cell>
          <cell r="J627">
            <v>0</v>
          </cell>
          <cell r="K627">
            <v>0.49243635144290215</v>
          </cell>
          <cell r="L627">
            <v>0</v>
          </cell>
          <cell r="M627" t="str">
            <v xml:space="preserve"> </v>
          </cell>
        </row>
        <row r="628">
          <cell r="B628">
            <v>26</v>
          </cell>
          <cell r="C628" t="str">
            <v>Other Health</v>
          </cell>
          <cell r="D628">
            <v>0</v>
          </cell>
          <cell r="E628">
            <v>0</v>
          </cell>
          <cell r="F628">
            <v>0</v>
          </cell>
          <cell r="G628">
            <v>0</v>
          </cell>
          <cell r="H628">
            <v>0</v>
          </cell>
          <cell r="I628">
            <v>0.40830118689519879</v>
          </cell>
          <cell r="J628">
            <v>0</v>
          </cell>
          <cell r="K628">
            <v>0.40830118689519879</v>
          </cell>
          <cell r="L628">
            <v>0</v>
          </cell>
          <cell r="M628" t="str">
            <v xml:space="preserve"> </v>
          </cell>
        </row>
        <row r="629">
          <cell r="B629">
            <v>27</v>
          </cell>
          <cell r="C629" t="str">
            <v>Other Health</v>
          </cell>
          <cell r="D629">
            <v>0</v>
          </cell>
          <cell r="E629">
            <v>0</v>
          </cell>
          <cell r="F629">
            <v>0</v>
          </cell>
          <cell r="G629">
            <v>0</v>
          </cell>
          <cell r="H629">
            <v>0</v>
          </cell>
          <cell r="I629">
            <v>0.40830118689519879</v>
          </cell>
          <cell r="J629">
            <v>0</v>
          </cell>
          <cell r="K629">
            <v>0.40830118689519879</v>
          </cell>
          <cell r="L629">
            <v>0</v>
          </cell>
          <cell r="M629" t="str">
            <v xml:space="preserve"> </v>
          </cell>
        </row>
        <row r="630">
          <cell r="B630">
            <v>28</v>
          </cell>
          <cell r="C630" t="str">
            <v>Sub-Total</v>
          </cell>
          <cell r="D630">
            <v>0</v>
          </cell>
          <cell r="E630">
            <v>0</v>
          </cell>
          <cell r="F630">
            <v>0</v>
          </cell>
          <cell r="G630">
            <v>0</v>
          </cell>
          <cell r="H630">
            <v>0</v>
          </cell>
          <cell r="I630">
            <v>0</v>
          </cell>
          <cell r="K630">
            <v>0</v>
          </cell>
          <cell r="L630">
            <v>0</v>
          </cell>
        </row>
        <row r="632">
          <cell r="D632" t="str">
            <v>(1)</v>
          </cell>
          <cell r="E632" t="str">
            <v>(2)</v>
          </cell>
          <cell r="F632" t="str">
            <v>(3)</v>
          </cell>
          <cell r="G632" t="str">
            <v>(4)</v>
          </cell>
          <cell r="H632" t="str">
            <v>(5)</v>
          </cell>
          <cell r="I632" t="str">
            <v>(6)</v>
          </cell>
          <cell r="J632" t="str">
            <v>(7)</v>
          </cell>
          <cell r="K632" t="str">
            <v>(8)</v>
          </cell>
          <cell r="L632" t="str">
            <v>(9)</v>
          </cell>
          <cell r="M632" t="str">
            <v>(10)</v>
          </cell>
        </row>
        <row r="634">
          <cell r="E634" t="str">
            <v>&lt;----------------- Net Premiums Written -----------------&gt;</v>
          </cell>
          <cell r="J634" t="str">
            <v>Adjust-</v>
          </cell>
          <cell r="K634" t="str">
            <v>Total</v>
          </cell>
          <cell r="L634" t="str">
            <v>Adjusted</v>
          </cell>
        </row>
        <row r="635">
          <cell r="C635" t="str">
            <v>Life Business (New business only)</v>
          </cell>
          <cell r="D635" t="str">
            <v>%</v>
          </cell>
          <cell r="E635" t="str">
            <v>Baseline</v>
          </cell>
          <cell r="F635" t="str">
            <v>Allocated Adjustment</v>
          </cell>
          <cell r="G635" t="str">
            <v>Manual Adjustment</v>
          </cell>
          <cell r="H635" t="str">
            <v>Total</v>
          </cell>
          <cell r="I635" t="str">
            <v>Capital Factor</v>
          </cell>
          <cell r="J635" t="str">
            <v>ment to Factor</v>
          </cell>
          <cell r="K635" t="str">
            <v>Capital Factor</v>
          </cell>
          <cell r="L635" t="str">
            <v>Required Capital</v>
          </cell>
          <cell r="M635" t="str">
            <v>Explanation of Adjustment</v>
          </cell>
        </row>
        <row r="636">
          <cell r="B636">
            <v>29</v>
          </cell>
          <cell r="C636" t="str">
            <v xml:space="preserve">Life - Investment Products (Unit Linked &amp; Partic) </v>
          </cell>
          <cell r="D636">
            <v>0</v>
          </cell>
          <cell r="E636">
            <v>0</v>
          </cell>
          <cell r="F636">
            <v>0</v>
          </cell>
          <cell r="G636">
            <v>0</v>
          </cell>
          <cell r="H636">
            <v>0</v>
          </cell>
          <cell r="I636">
            <v>0.02</v>
          </cell>
          <cell r="J636">
            <v>0</v>
          </cell>
          <cell r="K636">
            <v>0.02</v>
          </cell>
          <cell r="L636">
            <v>0</v>
          </cell>
          <cell r="M636" t="str">
            <v xml:space="preserve"> </v>
          </cell>
        </row>
        <row r="637">
          <cell r="B637">
            <v>30</v>
          </cell>
          <cell r="C637" t="str">
            <v xml:space="preserve">Life - Protection Products (Individ &amp; Group) </v>
          </cell>
          <cell r="D637">
            <v>0</v>
          </cell>
          <cell r="E637">
            <v>0</v>
          </cell>
          <cell r="F637">
            <v>0</v>
          </cell>
          <cell r="G637">
            <v>0</v>
          </cell>
          <cell r="H637">
            <v>0</v>
          </cell>
          <cell r="I637">
            <v>0.02</v>
          </cell>
          <cell r="J637">
            <v>0</v>
          </cell>
          <cell r="K637">
            <v>0.02</v>
          </cell>
          <cell r="L637">
            <v>0</v>
          </cell>
          <cell r="M637" t="str">
            <v xml:space="preserve"> </v>
          </cell>
        </row>
        <row r="638">
          <cell r="B638">
            <v>31</v>
          </cell>
          <cell r="C638" t="str">
            <v xml:space="preserve">Life Reinsurance </v>
          </cell>
          <cell r="D638">
            <v>0</v>
          </cell>
          <cell r="E638">
            <v>0</v>
          </cell>
          <cell r="F638">
            <v>0</v>
          </cell>
          <cell r="G638">
            <v>0</v>
          </cell>
          <cell r="H638">
            <v>0</v>
          </cell>
          <cell r="I638">
            <v>0.02</v>
          </cell>
          <cell r="J638">
            <v>0</v>
          </cell>
          <cell r="K638">
            <v>0.02</v>
          </cell>
          <cell r="L638">
            <v>0</v>
          </cell>
          <cell r="M638" t="str">
            <v xml:space="preserve"> </v>
          </cell>
        </row>
        <row r="639">
          <cell r="B639">
            <v>32</v>
          </cell>
          <cell r="C639" t="str">
            <v xml:space="preserve">Annuities - Immediate </v>
          </cell>
          <cell r="D639">
            <v>0</v>
          </cell>
          <cell r="E639">
            <v>0</v>
          </cell>
          <cell r="F639">
            <v>0</v>
          </cell>
          <cell r="G639">
            <v>0</v>
          </cell>
          <cell r="H639">
            <v>0</v>
          </cell>
          <cell r="I639">
            <v>0.02</v>
          </cell>
          <cell r="J639">
            <v>0</v>
          </cell>
          <cell r="K639">
            <v>0.02</v>
          </cell>
          <cell r="L639">
            <v>0</v>
          </cell>
          <cell r="M639" t="str">
            <v xml:space="preserve"> </v>
          </cell>
        </row>
        <row r="640">
          <cell r="B640">
            <v>33</v>
          </cell>
          <cell r="C640" t="str">
            <v xml:space="preserve">Annuities - Deferred </v>
          </cell>
          <cell r="D640">
            <v>0</v>
          </cell>
          <cell r="E640">
            <v>0</v>
          </cell>
          <cell r="F640">
            <v>0</v>
          </cell>
          <cell r="G640">
            <v>0</v>
          </cell>
          <cell r="H640">
            <v>0</v>
          </cell>
          <cell r="I640">
            <v>0.02</v>
          </cell>
          <cell r="J640">
            <v>0</v>
          </cell>
          <cell r="K640">
            <v>0.02</v>
          </cell>
          <cell r="L640">
            <v>0</v>
          </cell>
          <cell r="M640" t="str">
            <v xml:space="preserve"> </v>
          </cell>
        </row>
        <row r="641">
          <cell r="B641">
            <v>34</v>
          </cell>
          <cell r="C641" t="str">
            <v xml:space="preserve">Pension Plans </v>
          </cell>
          <cell r="D641">
            <v>0</v>
          </cell>
          <cell r="E641">
            <v>0</v>
          </cell>
          <cell r="F641">
            <v>0</v>
          </cell>
          <cell r="G641">
            <v>0</v>
          </cell>
          <cell r="H641">
            <v>0</v>
          </cell>
          <cell r="I641">
            <v>0.02</v>
          </cell>
          <cell r="J641">
            <v>0</v>
          </cell>
          <cell r="K641">
            <v>0.02</v>
          </cell>
          <cell r="L641">
            <v>0</v>
          </cell>
          <cell r="M641" t="str">
            <v xml:space="preserve"> </v>
          </cell>
        </row>
        <row r="642">
          <cell r="B642">
            <v>35</v>
          </cell>
          <cell r="C642" t="str">
            <v xml:space="preserve">DHI </v>
          </cell>
          <cell r="D642">
            <v>0</v>
          </cell>
          <cell r="E642">
            <v>0</v>
          </cell>
          <cell r="F642">
            <v>0</v>
          </cell>
          <cell r="G642">
            <v>0</v>
          </cell>
          <cell r="H642">
            <v>0</v>
          </cell>
          <cell r="I642">
            <v>0.02</v>
          </cell>
          <cell r="J642">
            <v>0</v>
          </cell>
          <cell r="K642">
            <v>0.02</v>
          </cell>
          <cell r="L642">
            <v>0</v>
          </cell>
          <cell r="M642" t="str">
            <v xml:space="preserve"> </v>
          </cell>
        </row>
        <row r="643">
          <cell r="B643">
            <v>36</v>
          </cell>
          <cell r="C643" t="str">
            <v xml:space="preserve">German HealthCare </v>
          </cell>
          <cell r="D643">
            <v>0</v>
          </cell>
          <cell r="E643">
            <v>0</v>
          </cell>
          <cell r="F643">
            <v>0</v>
          </cell>
          <cell r="G643">
            <v>0</v>
          </cell>
          <cell r="H643">
            <v>0</v>
          </cell>
          <cell r="I643">
            <v>0.02</v>
          </cell>
          <cell r="J643">
            <v>0</v>
          </cell>
          <cell r="K643">
            <v>0.02</v>
          </cell>
          <cell r="L643">
            <v>0</v>
          </cell>
          <cell r="M643" t="str">
            <v xml:space="preserve"> </v>
          </cell>
        </row>
        <row r="644">
          <cell r="B644">
            <v>37</v>
          </cell>
          <cell r="C644" t="str">
            <v xml:space="preserve">Other Life or Annuity </v>
          </cell>
          <cell r="D644">
            <v>0</v>
          </cell>
          <cell r="E644">
            <v>0</v>
          </cell>
          <cell r="F644">
            <v>0</v>
          </cell>
          <cell r="G644">
            <v>0</v>
          </cell>
          <cell r="H644">
            <v>0</v>
          </cell>
          <cell r="I644">
            <v>0.02</v>
          </cell>
          <cell r="J644">
            <v>0</v>
          </cell>
          <cell r="K644">
            <v>0.02</v>
          </cell>
          <cell r="L644">
            <v>0</v>
          </cell>
          <cell r="M644" t="str">
            <v xml:space="preserve"> </v>
          </cell>
        </row>
        <row r="645">
          <cell r="B645">
            <v>38</v>
          </cell>
          <cell r="C645" t="str">
            <v xml:space="preserve">Other Life or Annuity </v>
          </cell>
          <cell r="D645">
            <v>0</v>
          </cell>
          <cell r="E645">
            <v>0</v>
          </cell>
          <cell r="F645">
            <v>0</v>
          </cell>
          <cell r="G645">
            <v>0</v>
          </cell>
          <cell r="H645">
            <v>0</v>
          </cell>
          <cell r="I645">
            <v>0.02</v>
          </cell>
          <cell r="J645">
            <v>0</v>
          </cell>
          <cell r="K645">
            <v>0.02</v>
          </cell>
          <cell r="L645">
            <v>0</v>
          </cell>
          <cell r="M645" t="str">
            <v xml:space="preserve"> </v>
          </cell>
        </row>
        <row r="646">
          <cell r="B646">
            <v>39</v>
          </cell>
          <cell r="C646" t="str">
            <v>Sub-Total</v>
          </cell>
          <cell r="D646">
            <v>0</v>
          </cell>
          <cell r="E646">
            <v>0</v>
          </cell>
          <cell r="F646">
            <v>0</v>
          </cell>
          <cell r="G646">
            <v>0</v>
          </cell>
          <cell r="H646">
            <v>0</v>
          </cell>
          <cell r="I646">
            <v>0</v>
          </cell>
          <cell r="K646">
            <v>0</v>
          </cell>
          <cell r="L646">
            <v>0</v>
          </cell>
        </row>
        <row r="648">
          <cell r="B648">
            <v>40</v>
          </cell>
          <cell r="C648" t="str">
            <v>Totals</v>
          </cell>
          <cell r="D648">
            <v>0</v>
          </cell>
          <cell r="E648">
            <v>0</v>
          </cell>
          <cell r="F648">
            <v>0</v>
          </cell>
          <cell r="G648">
            <v>0</v>
          </cell>
          <cell r="H648">
            <v>0</v>
          </cell>
          <cell r="I648">
            <v>0</v>
          </cell>
          <cell r="K648">
            <v>0</v>
          </cell>
          <cell r="L648">
            <v>0</v>
          </cell>
        </row>
        <row r="650">
          <cell r="B650">
            <v>41</v>
          </cell>
          <cell r="G650" t="str">
            <v>Growth Factor (for Non Life Only)</v>
          </cell>
          <cell r="I650" t="str">
            <v xml:space="preserve"> </v>
          </cell>
          <cell r="L650">
            <v>1.5</v>
          </cell>
          <cell r="M650" t="str">
            <v xml:space="preserve"> </v>
          </cell>
        </row>
        <row r="651">
          <cell r="B651">
            <v>42</v>
          </cell>
          <cell r="G651" t="str">
            <v>By Line Diversification Factor</v>
          </cell>
          <cell r="L651">
            <v>1</v>
          </cell>
        </row>
        <row r="652">
          <cell r="G652" t="str">
            <v>By Country Diversification Factor</v>
          </cell>
          <cell r="L652">
            <v>1</v>
          </cell>
        </row>
        <row r="653">
          <cell r="B653">
            <v>43</v>
          </cell>
          <cell r="G653" t="str">
            <v>Adjusted Premium Capital</v>
          </cell>
          <cell r="L653">
            <v>0</v>
          </cell>
        </row>
        <row r="654">
          <cell r="B654">
            <v>44</v>
          </cell>
          <cell r="G654" t="str">
            <v>Analyst's Adjustment ( NON-Life Business)</v>
          </cell>
          <cell r="L654">
            <v>0</v>
          </cell>
          <cell r="M654" t="str">
            <v xml:space="preserve"> </v>
          </cell>
        </row>
        <row r="655">
          <cell r="B655">
            <v>45</v>
          </cell>
          <cell r="G655" t="str">
            <v>Analyst's Adjustment ( LIFE Business)</v>
          </cell>
          <cell r="L655">
            <v>0</v>
          </cell>
          <cell r="M655" t="str">
            <v xml:space="preserve"> </v>
          </cell>
        </row>
        <row r="656">
          <cell r="B656">
            <v>46</v>
          </cell>
          <cell r="G656" t="str">
            <v>Net Required Capital for Premium Risk (B6)</v>
          </cell>
          <cell r="L656">
            <v>0</v>
          </cell>
        </row>
        <row r="659">
          <cell r="C659" t="str">
            <v>Company Name:</v>
          </cell>
          <cell r="D659" t="str">
            <v>XYZ Sample</v>
          </cell>
          <cell r="H659" t="str">
            <v>Currency:</v>
          </cell>
          <cell r="I659" t="str">
            <v>US Dollars</v>
          </cell>
          <cell r="M659" t="str">
            <v>Page 23</v>
          </cell>
        </row>
        <row r="660">
          <cell r="C660" t="str">
            <v>AMB Number:</v>
          </cell>
          <cell r="D660" t="str">
            <v>99999</v>
          </cell>
          <cell r="H660" t="str">
            <v>Denomination:</v>
          </cell>
          <cell r="I660" t="str">
            <v>(000)s</v>
          </cell>
        </row>
        <row r="661">
          <cell r="C661" t="str">
            <v>Analyst:</v>
          </cell>
          <cell r="D661" t="str">
            <v xml:space="preserve"> </v>
          </cell>
        </row>
        <row r="662">
          <cell r="C662" t="str">
            <v>profitability = average</v>
          </cell>
          <cell r="G662" t="str">
            <v>NET PREMIUMS WRITTEN RISK</v>
          </cell>
        </row>
        <row r="663">
          <cell r="C663" t="str">
            <v>Pers - Early Hard Mkt</v>
          </cell>
          <cell r="H663">
            <v>40543</v>
          </cell>
        </row>
        <row r="664">
          <cell r="C664" t="str">
            <v>Comm - Late Soft Mkt</v>
          </cell>
        </row>
        <row r="665">
          <cell r="C665" t="str">
            <v>Reins XS Prop - Late Hard Mkt</v>
          </cell>
        </row>
        <row r="666">
          <cell r="C666" t="str">
            <v>Reins XS Casualty - Late Soft Mkt</v>
          </cell>
        </row>
        <row r="667">
          <cell r="D667" t="str">
            <v>(1)</v>
          </cell>
          <cell r="E667" t="str">
            <v>(2)</v>
          </cell>
          <cell r="F667" t="str">
            <v>(3)</v>
          </cell>
          <cell r="G667" t="str">
            <v>(4)</v>
          </cell>
          <cell r="H667" t="str">
            <v>(5)</v>
          </cell>
          <cell r="I667" t="str">
            <v>(6)</v>
          </cell>
          <cell r="J667" t="str">
            <v>(7)</v>
          </cell>
          <cell r="K667" t="str">
            <v>(8)</v>
          </cell>
          <cell r="L667" t="str">
            <v>(9)</v>
          </cell>
          <cell r="M667" t="str">
            <v>(10)</v>
          </cell>
        </row>
        <row r="669">
          <cell r="E669" t="str">
            <v>&lt;----------------- Net Premiums Written -----------------&gt;</v>
          </cell>
          <cell r="J669" t="str">
            <v>Adjust-</v>
          </cell>
          <cell r="K669" t="str">
            <v>Total</v>
          </cell>
          <cell r="L669" t="str">
            <v>Adjusted</v>
          </cell>
        </row>
        <row r="670">
          <cell r="C670" t="str">
            <v>Property Casualty Business</v>
          </cell>
          <cell r="D670" t="str">
            <v>%</v>
          </cell>
          <cell r="E670" t="str">
            <v>Baseline</v>
          </cell>
          <cell r="F670" t="str">
            <v>Allocated Adjustment</v>
          </cell>
          <cell r="G670" t="str">
            <v>Manual Adjustment</v>
          </cell>
          <cell r="H670" t="str">
            <v>Total</v>
          </cell>
          <cell r="I670" t="str">
            <v>Capital Factor</v>
          </cell>
          <cell r="J670" t="str">
            <v>ment to Factor</v>
          </cell>
          <cell r="K670" t="str">
            <v>Capital Factor</v>
          </cell>
          <cell r="L670" t="str">
            <v>Required Capital</v>
          </cell>
          <cell r="M670" t="str">
            <v>Explanation of Adjustment</v>
          </cell>
        </row>
        <row r="671">
          <cell r="B671">
            <v>1</v>
          </cell>
          <cell r="C671" t="str">
            <v>Personal Property</v>
          </cell>
          <cell r="D671">
            <v>0</v>
          </cell>
          <cell r="E671">
            <v>0</v>
          </cell>
          <cell r="F671">
            <v>0</v>
          </cell>
          <cell r="G671">
            <v>0</v>
          </cell>
          <cell r="H671">
            <v>0</v>
          </cell>
          <cell r="I671">
            <v>0.52851785913376492</v>
          </cell>
          <cell r="J671">
            <v>0</v>
          </cell>
          <cell r="K671">
            <v>0.52851785913376492</v>
          </cell>
          <cell r="L671">
            <v>0</v>
          </cell>
          <cell r="M671" t="str">
            <v xml:space="preserve"> </v>
          </cell>
        </row>
        <row r="672">
          <cell r="B672">
            <v>2</v>
          </cell>
          <cell r="C672" t="str">
            <v>Personal Motor</v>
          </cell>
          <cell r="D672">
            <v>0</v>
          </cell>
          <cell r="E672">
            <v>0</v>
          </cell>
          <cell r="F672">
            <v>0</v>
          </cell>
          <cell r="G672">
            <v>0</v>
          </cell>
          <cell r="H672">
            <v>0</v>
          </cell>
          <cell r="I672">
            <v>0.36295804783885066</v>
          </cell>
          <cell r="J672">
            <v>0</v>
          </cell>
          <cell r="K672">
            <v>0.36295804783885066</v>
          </cell>
          <cell r="L672">
            <v>0</v>
          </cell>
          <cell r="M672" t="str">
            <v xml:space="preserve"> </v>
          </cell>
        </row>
        <row r="673">
          <cell r="B673">
            <v>3</v>
          </cell>
          <cell r="C673" t="str">
            <v>Commercial Motor</v>
          </cell>
          <cell r="D673">
            <v>0</v>
          </cell>
          <cell r="E673">
            <v>0</v>
          </cell>
          <cell r="F673">
            <v>0</v>
          </cell>
          <cell r="G673">
            <v>0</v>
          </cell>
          <cell r="H673">
            <v>0</v>
          </cell>
          <cell r="I673">
            <v>0.42302236520430875</v>
          </cell>
          <cell r="J673">
            <v>0</v>
          </cell>
          <cell r="K673">
            <v>0.42302236520430875</v>
          </cell>
          <cell r="L673">
            <v>0</v>
          </cell>
          <cell r="M673" t="str">
            <v xml:space="preserve"> </v>
          </cell>
        </row>
        <row r="674">
          <cell r="B674">
            <v>4</v>
          </cell>
          <cell r="C674" t="str">
            <v>Occupational Accident</v>
          </cell>
          <cell r="D674">
            <v>0</v>
          </cell>
          <cell r="E674">
            <v>0</v>
          </cell>
          <cell r="F674">
            <v>0</v>
          </cell>
          <cell r="G674">
            <v>0</v>
          </cell>
          <cell r="H674">
            <v>0</v>
          </cell>
          <cell r="I674">
            <v>0.42979072304757771</v>
          </cell>
          <cell r="J674">
            <v>0</v>
          </cell>
          <cell r="K674">
            <v>0.42979072304757771</v>
          </cell>
          <cell r="L674">
            <v>0</v>
          </cell>
          <cell r="M674" t="str">
            <v xml:space="preserve"> </v>
          </cell>
        </row>
        <row r="675">
          <cell r="B675">
            <v>5</v>
          </cell>
          <cell r="C675" t="str">
            <v>Comm'l Multi Peril</v>
          </cell>
          <cell r="D675">
            <v>0</v>
          </cell>
          <cell r="E675">
            <v>0</v>
          </cell>
          <cell r="F675">
            <v>0</v>
          </cell>
          <cell r="G675">
            <v>0</v>
          </cell>
          <cell r="H675">
            <v>0</v>
          </cell>
          <cell r="I675">
            <v>0.42979072304757771</v>
          </cell>
          <cell r="J675">
            <v>0</v>
          </cell>
          <cell r="K675">
            <v>0.42979072304757771</v>
          </cell>
          <cell r="L675">
            <v>0</v>
          </cell>
          <cell r="M675" t="str">
            <v xml:space="preserve"> </v>
          </cell>
        </row>
        <row r="676">
          <cell r="B676">
            <v>6</v>
          </cell>
          <cell r="C676" t="str">
            <v>Med Mal (Occ)</v>
          </cell>
          <cell r="D676">
            <v>0</v>
          </cell>
          <cell r="E676">
            <v>0</v>
          </cell>
          <cell r="F676">
            <v>0</v>
          </cell>
          <cell r="G676">
            <v>0</v>
          </cell>
          <cell r="H676">
            <v>0</v>
          </cell>
          <cell r="I676">
            <v>0.44399868083427452</v>
          </cell>
          <cell r="J676">
            <v>0</v>
          </cell>
          <cell r="K676">
            <v>0.44399868083427452</v>
          </cell>
          <cell r="L676">
            <v>0</v>
          </cell>
          <cell r="M676" t="str">
            <v xml:space="preserve"> </v>
          </cell>
        </row>
        <row r="677">
          <cell r="B677">
            <v>7</v>
          </cell>
          <cell r="C677" t="str">
            <v>Med Mal (C/M)</v>
          </cell>
          <cell r="D677">
            <v>0</v>
          </cell>
          <cell r="E677">
            <v>0</v>
          </cell>
          <cell r="F677">
            <v>0</v>
          </cell>
          <cell r="G677">
            <v>0</v>
          </cell>
          <cell r="H677">
            <v>0</v>
          </cell>
          <cell r="I677">
            <v>0.38836511118757022</v>
          </cell>
          <cell r="J677">
            <v>0</v>
          </cell>
          <cell r="K677">
            <v>0.38836511118757022</v>
          </cell>
          <cell r="L677">
            <v>0</v>
          </cell>
          <cell r="M677" t="str">
            <v xml:space="preserve"> </v>
          </cell>
        </row>
        <row r="678">
          <cell r="B678">
            <v>8</v>
          </cell>
          <cell r="C678" t="str">
            <v>Special Liab (Ocean, Air, B&amp;M)</v>
          </cell>
          <cell r="D678">
            <v>0</v>
          </cell>
          <cell r="E678">
            <v>0</v>
          </cell>
          <cell r="F678">
            <v>0</v>
          </cell>
          <cell r="G678">
            <v>0</v>
          </cell>
          <cell r="H678">
            <v>0</v>
          </cell>
          <cell r="I678">
            <v>0.43856196229344663</v>
          </cell>
          <cell r="J678">
            <v>0</v>
          </cell>
          <cell r="K678">
            <v>0.43856196229344663</v>
          </cell>
          <cell r="L678">
            <v>0</v>
          </cell>
          <cell r="M678" t="str">
            <v xml:space="preserve"> </v>
          </cell>
        </row>
        <row r="679">
          <cell r="B679">
            <v>9</v>
          </cell>
          <cell r="C679" t="str">
            <v>Other Liab (Occ)</v>
          </cell>
          <cell r="D679">
            <v>0</v>
          </cell>
          <cell r="E679">
            <v>0</v>
          </cell>
          <cell r="F679">
            <v>0</v>
          </cell>
          <cell r="G679">
            <v>0</v>
          </cell>
          <cell r="H679">
            <v>0</v>
          </cell>
          <cell r="I679">
            <v>0.47333780071319131</v>
          </cell>
          <cell r="J679">
            <v>0</v>
          </cell>
          <cell r="K679">
            <v>0.47333780071319131</v>
          </cell>
          <cell r="L679">
            <v>0</v>
          </cell>
          <cell r="M679" t="str">
            <v xml:space="preserve"> </v>
          </cell>
        </row>
        <row r="680">
          <cell r="B680">
            <v>10</v>
          </cell>
          <cell r="C680" t="str">
            <v>Other Liab (C/M)</v>
          </cell>
          <cell r="D680">
            <v>0</v>
          </cell>
          <cell r="E680">
            <v>0</v>
          </cell>
          <cell r="F680">
            <v>0</v>
          </cell>
          <cell r="G680">
            <v>0</v>
          </cell>
          <cell r="H680">
            <v>0</v>
          </cell>
          <cell r="I680">
            <v>0.40242577064379942</v>
          </cell>
          <cell r="J680">
            <v>0</v>
          </cell>
          <cell r="K680">
            <v>0.40242577064379942</v>
          </cell>
          <cell r="L680">
            <v>0</v>
          </cell>
          <cell r="M680" t="str">
            <v xml:space="preserve"> </v>
          </cell>
        </row>
        <row r="681">
          <cell r="B681">
            <v>11</v>
          </cell>
          <cell r="C681" t="str">
            <v>Prod Liab (Occ)</v>
          </cell>
          <cell r="D681">
            <v>0</v>
          </cell>
          <cell r="E681">
            <v>0</v>
          </cell>
          <cell r="F681">
            <v>0</v>
          </cell>
          <cell r="G681">
            <v>0</v>
          </cell>
          <cell r="H681">
            <v>0</v>
          </cell>
          <cell r="I681">
            <v>0.45336574161136883</v>
          </cell>
          <cell r="J681">
            <v>0</v>
          </cell>
          <cell r="K681">
            <v>0.45336574161136883</v>
          </cell>
          <cell r="L681">
            <v>0</v>
          </cell>
          <cell r="M681" t="str">
            <v xml:space="preserve"> </v>
          </cell>
        </row>
        <row r="682">
          <cell r="B682">
            <v>12</v>
          </cell>
          <cell r="C682" t="str">
            <v>Prod Liab (C/M)</v>
          </cell>
          <cell r="D682">
            <v>0</v>
          </cell>
          <cell r="E682">
            <v>0</v>
          </cell>
          <cell r="F682">
            <v>0</v>
          </cell>
          <cell r="G682">
            <v>0</v>
          </cell>
          <cell r="H682">
            <v>0</v>
          </cell>
          <cell r="I682">
            <v>0.38511713534729186</v>
          </cell>
          <cell r="J682">
            <v>0</v>
          </cell>
          <cell r="K682">
            <v>0.38511713534729186</v>
          </cell>
          <cell r="L682">
            <v>0</v>
          </cell>
          <cell r="M682" t="str">
            <v xml:space="preserve"> </v>
          </cell>
        </row>
        <row r="683">
          <cell r="B683">
            <v>13</v>
          </cell>
          <cell r="C683" t="str">
            <v>Commercial Property</v>
          </cell>
          <cell r="D683">
            <v>0</v>
          </cell>
          <cell r="E683">
            <v>0</v>
          </cell>
          <cell r="F683">
            <v>0</v>
          </cell>
          <cell r="G683">
            <v>0</v>
          </cell>
          <cell r="H683">
            <v>0</v>
          </cell>
          <cell r="I683">
            <v>0.51165562267568776</v>
          </cell>
          <cell r="J683">
            <v>0</v>
          </cell>
          <cell r="K683">
            <v>0.51165562267568776</v>
          </cell>
          <cell r="L683">
            <v>0</v>
          </cell>
          <cell r="M683" t="str">
            <v xml:space="preserve"> </v>
          </cell>
        </row>
        <row r="684">
          <cell r="B684">
            <v>14</v>
          </cell>
          <cell r="C684" t="str">
            <v>Motor Phys Damage</v>
          </cell>
          <cell r="D684">
            <v>0</v>
          </cell>
          <cell r="E684">
            <v>0</v>
          </cell>
          <cell r="F684">
            <v>0</v>
          </cell>
          <cell r="G684">
            <v>0</v>
          </cell>
          <cell r="H684">
            <v>0</v>
          </cell>
          <cell r="I684">
            <v>0.34644345666218301</v>
          </cell>
          <cell r="J684">
            <v>0</v>
          </cell>
          <cell r="K684">
            <v>0.34644345666218301</v>
          </cell>
          <cell r="L684">
            <v>0</v>
          </cell>
          <cell r="M684" t="str">
            <v xml:space="preserve"> </v>
          </cell>
        </row>
        <row r="685">
          <cell r="B685">
            <v>15</v>
          </cell>
          <cell r="C685" t="str">
            <v>Fid &amp; Sur /Fin. Guar</v>
          </cell>
          <cell r="D685">
            <v>0</v>
          </cell>
          <cell r="E685">
            <v>0</v>
          </cell>
          <cell r="F685">
            <v>0</v>
          </cell>
          <cell r="G685">
            <v>0</v>
          </cell>
          <cell r="H685">
            <v>0</v>
          </cell>
          <cell r="I685">
            <v>0.35815893587298142</v>
          </cell>
          <cell r="J685">
            <v>0</v>
          </cell>
          <cell r="K685">
            <v>0.35815893587298142</v>
          </cell>
          <cell r="L685">
            <v>0</v>
          </cell>
          <cell r="M685" t="str">
            <v xml:space="preserve"> </v>
          </cell>
        </row>
        <row r="686">
          <cell r="B686">
            <v>16</v>
          </cell>
          <cell r="C686" t="str">
            <v>X/S Property</v>
          </cell>
          <cell r="D686">
            <v>0</v>
          </cell>
          <cell r="E686">
            <v>0</v>
          </cell>
          <cell r="F686">
            <v>0</v>
          </cell>
          <cell r="G686">
            <v>0</v>
          </cell>
          <cell r="H686">
            <v>0</v>
          </cell>
          <cell r="I686">
            <v>0.52663029535114447</v>
          </cell>
          <cell r="J686">
            <v>0</v>
          </cell>
          <cell r="K686">
            <v>0.52663029535114447</v>
          </cell>
          <cell r="L686">
            <v>0</v>
          </cell>
          <cell r="M686" t="str">
            <v xml:space="preserve"> </v>
          </cell>
        </row>
        <row r="687">
          <cell r="B687">
            <v>17</v>
          </cell>
          <cell r="C687" t="str">
            <v>X/S Casualty</v>
          </cell>
          <cell r="D687">
            <v>0</v>
          </cell>
          <cell r="E687">
            <v>0</v>
          </cell>
          <cell r="F687">
            <v>0</v>
          </cell>
          <cell r="G687">
            <v>0</v>
          </cell>
          <cell r="H687">
            <v>0</v>
          </cell>
          <cell r="I687">
            <v>0.5165753882783386</v>
          </cell>
          <cell r="J687">
            <v>0</v>
          </cell>
          <cell r="K687">
            <v>0.5165753882783386</v>
          </cell>
          <cell r="L687">
            <v>0</v>
          </cell>
          <cell r="M687" t="str">
            <v xml:space="preserve"> </v>
          </cell>
        </row>
        <row r="688">
          <cell r="B688">
            <v>18</v>
          </cell>
          <cell r="C688" t="str">
            <v>Other P/C</v>
          </cell>
          <cell r="D688">
            <v>0</v>
          </cell>
          <cell r="E688">
            <v>0</v>
          </cell>
          <cell r="F688">
            <v>0</v>
          </cell>
          <cell r="G688">
            <v>0</v>
          </cell>
          <cell r="H688">
            <v>0</v>
          </cell>
          <cell r="I688">
            <v>0.42979072304757771</v>
          </cell>
          <cell r="J688">
            <v>0</v>
          </cell>
          <cell r="K688">
            <v>0.42979072304757771</v>
          </cell>
          <cell r="L688">
            <v>0</v>
          </cell>
          <cell r="M688" t="str">
            <v xml:space="preserve"> </v>
          </cell>
        </row>
        <row r="689">
          <cell r="B689">
            <v>19</v>
          </cell>
          <cell r="C689" t="str">
            <v>Other P/C</v>
          </cell>
          <cell r="D689">
            <v>0</v>
          </cell>
          <cell r="E689">
            <v>0</v>
          </cell>
          <cell r="F689">
            <v>0</v>
          </cell>
          <cell r="G689">
            <v>0</v>
          </cell>
          <cell r="H689">
            <v>0</v>
          </cell>
          <cell r="I689">
            <v>0.42979072304757771</v>
          </cell>
          <cell r="J689">
            <v>0</v>
          </cell>
          <cell r="K689">
            <v>0.42979072304757771</v>
          </cell>
          <cell r="L689">
            <v>0</v>
          </cell>
          <cell r="M689" t="str">
            <v xml:space="preserve"> </v>
          </cell>
        </row>
        <row r="690">
          <cell r="B690">
            <v>20</v>
          </cell>
          <cell r="C690" t="str">
            <v>Sub-Total</v>
          </cell>
          <cell r="D690">
            <v>0</v>
          </cell>
          <cell r="E690">
            <v>0</v>
          </cell>
          <cell r="F690">
            <v>0</v>
          </cell>
          <cell r="G690">
            <v>0</v>
          </cell>
          <cell r="H690">
            <v>0</v>
          </cell>
          <cell r="I690">
            <v>0</v>
          </cell>
          <cell r="K690">
            <v>0</v>
          </cell>
          <cell r="L690">
            <v>0</v>
          </cell>
        </row>
        <row r="692">
          <cell r="D692" t="str">
            <v>(1)</v>
          </cell>
          <cell r="E692" t="str">
            <v>(2)</v>
          </cell>
          <cell r="F692" t="str">
            <v>(3)</v>
          </cell>
          <cell r="G692" t="str">
            <v>(4)</v>
          </cell>
          <cell r="H692" t="str">
            <v>(5)</v>
          </cell>
          <cell r="I692" t="str">
            <v>(6)</v>
          </cell>
          <cell r="J692" t="str">
            <v>(7)</v>
          </cell>
          <cell r="K692" t="str">
            <v>(8)</v>
          </cell>
          <cell r="L692" t="str">
            <v>(9)</v>
          </cell>
          <cell r="M692" t="str">
            <v>(10)</v>
          </cell>
        </row>
        <row r="694">
          <cell r="E694" t="str">
            <v>&lt;----------------- Net Premiums Written -----------------&gt;</v>
          </cell>
          <cell r="J694" t="str">
            <v>Adjust-</v>
          </cell>
          <cell r="K694" t="str">
            <v>Total</v>
          </cell>
          <cell r="L694" t="str">
            <v>Adjusted</v>
          </cell>
        </row>
        <row r="695">
          <cell r="C695" t="str">
            <v>Health Business</v>
          </cell>
          <cell r="D695" t="str">
            <v>%</v>
          </cell>
          <cell r="E695" t="str">
            <v>Baseline</v>
          </cell>
          <cell r="F695" t="str">
            <v>Allocated Adjustment</v>
          </cell>
          <cell r="G695" t="str">
            <v>Manual Adjustment</v>
          </cell>
          <cell r="H695" t="str">
            <v>Total</v>
          </cell>
          <cell r="I695" t="str">
            <v>Capital Factor</v>
          </cell>
          <cell r="J695" t="str">
            <v>ment to Factor</v>
          </cell>
          <cell r="K695" t="str">
            <v>Capital Factor</v>
          </cell>
          <cell r="L695" t="str">
            <v>Required Capital</v>
          </cell>
          <cell r="M695" t="str">
            <v>Explanation of Adjustment</v>
          </cell>
        </row>
        <row r="696">
          <cell r="B696">
            <v>21</v>
          </cell>
          <cell r="C696" t="str">
            <v>Medical</v>
          </cell>
          <cell r="D696">
            <v>0</v>
          </cell>
          <cell r="E696">
            <v>0</v>
          </cell>
          <cell r="F696">
            <v>0</v>
          </cell>
          <cell r="G696">
            <v>0</v>
          </cell>
          <cell r="H696">
            <v>0</v>
          </cell>
          <cell r="I696">
            <v>0.25</v>
          </cell>
          <cell r="J696">
            <v>0</v>
          </cell>
          <cell r="K696">
            <v>0.25</v>
          </cell>
          <cell r="L696">
            <v>0</v>
          </cell>
          <cell r="M696" t="str">
            <v xml:space="preserve"> </v>
          </cell>
        </row>
        <row r="697">
          <cell r="B697">
            <v>22</v>
          </cell>
          <cell r="C697" t="str">
            <v>Disability and Long Term Care</v>
          </cell>
          <cell r="D697">
            <v>0</v>
          </cell>
          <cell r="E697">
            <v>0</v>
          </cell>
          <cell r="F697">
            <v>0</v>
          </cell>
          <cell r="G697">
            <v>0</v>
          </cell>
          <cell r="H697">
            <v>0</v>
          </cell>
          <cell r="I697">
            <v>0.45</v>
          </cell>
          <cell r="J697">
            <v>0</v>
          </cell>
          <cell r="K697">
            <v>0.45</v>
          </cell>
          <cell r="L697">
            <v>0</v>
          </cell>
          <cell r="M697" t="str">
            <v xml:space="preserve"> </v>
          </cell>
        </row>
        <row r="698">
          <cell r="B698">
            <v>23</v>
          </cell>
          <cell r="C698" t="str">
            <v>Critical Illness - Guaranteed</v>
          </cell>
          <cell r="D698">
            <v>0</v>
          </cell>
          <cell r="E698">
            <v>0</v>
          </cell>
          <cell r="F698">
            <v>0</v>
          </cell>
          <cell r="G698">
            <v>0</v>
          </cell>
          <cell r="H698">
            <v>0</v>
          </cell>
          <cell r="I698">
            <v>0.12</v>
          </cell>
          <cell r="J698">
            <v>0</v>
          </cell>
          <cell r="K698">
            <v>0.12</v>
          </cell>
          <cell r="L698">
            <v>0</v>
          </cell>
          <cell r="M698" t="str">
            <v xml:space="preserve"> </v>
          </cell>
        </row>
        <row r="699">
          <cell r="B699">
            <v>24</v>
          </cell>
          <cell r="C699" t="str">
            <v>Critical Illness - NonGuarant'd</v>
          </cell>
          <cell r="D699">
            <v>0</v>
          </cell>
          <cell r="E699">
            <v>0</v>
          </cell>
          <cell r="F699">
            <v>0</v>
          </cell>
          <cell r="G699">
            <v>0</v>
          </cell>
          <cell r="H699">
            <v>0</v>
          </cell>
          <cell r="I699">
            <v>0.12</v>
          </cell>
          <cell r="J699">
            <v>0</v>
          </cell>
          <cell r="K699">
            <v>0.12</v>
          </cell>
          <cell r="L699">
            <v>0</v>
          </cell>
          <cell r="M699" t="str">
            <v xml:space="preserve"> </v>
          </cell>
        </row>
        <row r="700">
          <cell r="B700">
            <v>25</v>
          </cell>
          <cell r="C700" t="str">
            <v>Health Reinsurance</v>
          </cell>
          <cell r="D700">
            <v>0</v>
          </cell>
          <cell r="E700">
            <v>0</v>
          </cell>
          <cell r="F700">
            <v>0</v>
          </cell>
          <cell r="G700">
            <v>0</v>
          </cell>
          <cell r="H700">
            <v>0</v>
          </cell>
          <cell r="I700">
            <v>0.5165753882783386</v>
          </cell>
          <cell r="J700">
            <v>0</v>
          </cell>
          <cell r="K700">
            <v>0.5165753882783386</v>
          </cell>
          <cell r="L700">
            <v>0</v>
          </cell>
          <cell r="M700" t="str">
            <v xml:space="preserve"> </v>
          </cell>
        </row>
        <row r="701">
          <cell r="B701">
            <v>26</v>
          </cell>
          <cell r="C701" t="str">
            <v>Other Health</v>
          </cell>
          <cell r="D701">
            <v>0</v>
          </cell>
          <cell r="E701">
            <v>0</v>
          </cell>
          <cell r="F701">
            <v>0</v>
          </cell>
          <cell r="G701">
            <v>0</v>
          </cell>
          <cell r="H701">
            <v>0</v>
          </cell>
          <cell r="I701">
            <v>0.40830118689519879</v>
          </cell>
          <cell r="J701">
            <v>0</v>
          </cell>
          <cell r="K701">
            <v>0.40830118689519879</v>
          </cell>
          <cell r="L701">
            <v>0</v>
          </cell>
          <cell r="M701" t="str">
            <v xml:space="preserve"> </v>
          </cell>
        </row>
        <row r="702">
          <cell r="B702">
            <v>27</v>
          </cell>
          <cell r="C702" t="str">
            <v>Other Health</v>
          </cell>
          <cell r="D702">
            <v>0</v>
          </cell>
          <cell r="E702">
            <v>0</v>
          </cell>
          <cell r="F702">
            <v>0</v>
          </cell>
          <cell r="G702">
            <v>0</v>
          </cell>
          <cell r="H702">
            <v>0</v>
          </cell>
          <cell r="I702">
            <v>0.40830118689519879</v>
          </cell>
          <cell r="J702">
            <v>0</v>
          </cell>
          <cell r="K702">
            <v>0.40830118689519879</v>
          </cell>
          <cell r="L702">
            <v>0</v>
          </cell>
          <cell r="M702" t="str">
            <v xml:space="preserve"> </v>
          </cell>
        </row>
        <row r="703">
          <cell r="B703">
            <v>28</v>
          </cell>
          <cell r="C703" t="str">
            <v>Sub-Total</v>
          </cell>
          <cell r="D703">
            <v>0</v>
          </cell>
          <cell r="E703">
            <v>0</v>
          </cell>
          <cell r="F703">
            <v>0</v>
          </cell>
          <cell r="G703">
            <v>0</v>
          </cell>
          <cell r="H703">
            <v>0</v>
          </cell>
          <cell r="I703">
            <v>0</v>
          </cell>
          <cell r="K703">
            <v>0</v>
          </cell>
          <cell r="L703">
            <v>0</v>
          </cell>
        </row>
        <row r="705">
          <cell r="D705" t="str">
            <v>(1)</v>
          </cell>
          <cell r="E705" t="str">
            <v>(2)</v>
          </cell>
          <cell r="F705" t="str">
            <v>(3)</v>
          </cell>
          <cell r="G705" t="str">
            <v>(4)</v>
          </cell>
          <cell r="H705" t="str">
            <v>(5)</v>
          </cell>
          <cell r="I705" t="str">
            <v>(6)</v>
          </cell>
          <cell r="J705" t="str">
            <v>(7)</v>
          </cell>
          <cell r="K705" t="str">
            <v>(8)</v>
          </cell>
          <cell r="L705" t="str">
            <v>(9)</v>
          </cell>
          <cell r="M705" t="str">
            <v>(10)</v>
          </cell>
        </row>
        <row r="707">
          <cell r="E707" t="str">
            <v>&lt;----------------- Net Premiums Written -----------------&gt;</v>
          </cell>
          <cell r="J707" t="str">
            <v>Adjust-</v>
          </cell>
          <cell r="K707" t="str">
            <v>Total</v>
          </cell>
          <cell r="L707" t="str">
            <v>Adjusted</v>
          </cell>
        </row>
        <row r="708">
          <cell r="C708" t="str">
            <v>Life Business (New business only)</v>
          </cell>
          <cell r="D708" t="str">
            <v>%</v>
          </cell>
          <cell r="E708" t="str">
            <v>Baseline</v>
          </cell>
          <cell r="F708" t="str">
            <v>Allocated Adjustment</v>
          </cell>
          <cell r="G708" t="str">
            <v>Manual Adjustment</v>
          </cell>
          <cell r="H708" t="str">
            <v>Total</v>
          </cell>
          <cell r="I708" t="str">
            <v>Capital Factor</v>
          </cell>
          <cell r="J708" t="str">
            <v>ment to Factor</v>
          </cell>
          <cell r="K708" t="str">
            <v>Capital Factor</v>
          </cell>
          <cell r="L708" t="str">
            <v>Required Capital</v>
          </cell>
          <cell r="M708" t="str">
            <v>Explanation of Adjustment</v>
          </cell>
        </row>
        <row r="709">
          <cell r="B709">
            <v>29</v>
          </cell>
          <cell r="C709" t="str">
            <v xml:space="preserve">Life - Investment Products (Unit Linked &amp; Partic) </v>
          </cell>
          <cell r="D709">
            <v>0</v>
          </cell>
          <cell r="E709">
            <v>0</v>
          </cell>
          <cell r="F709">
            <v>0</v>
          </cell>
          <cell r="G709">
            <v>0</v>
          </cell>
          <cell r="H709">
            <v>0</v>
          </cell>
          <cell r="I709">
            <v>0.02</v>
          </cell>
          <cell r="J709">
            <v>0</v>
          </cell>
          <cell r="K709">
            <v>0.02</v>
          </cell>
          <cell r="L709">
            <v>0</v>
          </cell>
          <cell r="M709" t="str">
            <v xml:space="preserve"> </v>
          </cell>
        </row>
        <row r="710">
          <cell r="B710">
            <v>30</v>
          </cell>
          <cell r="C710" t="str">
            <v xml:space="preserve">Life - Protection Products (Individ &amp; Group) </v>
          </cell>
          <cell r="D710">
            <v>0</v>
          </cell>
          <cell r="E710">
            <v>0</v>
          </cell>
          <cell r="F710">
            <v>0</v>
          </cell>
          <cell r="G710">
            <v>0</v>
          </cell>
          <cell r="H710">
            <v>0</v>
          </cell>
          <cell r="I710">
            <v>0.02</v>
          </cell>
          <cell r="J710">
            <v>0</v>
          </cell>
          <cell r="K710">
            <v>0.02</v>
          </cell>
          <cell r="L710">
            <v>0</v>
          </cell>
          <cell r="M710" t="str">
            <v xml:space="preserve"> </v>
          </cell>
        </row>
        <row r="711">
          <cell r="B711">
            <v>31</v>
          </cell>
          <cell r="C711" t="str">
            <v xml:space="preserve">Life Reinsurance </v>
          </cell>
          <cell r="D711">
            <v>0</v>
          </cell>
          <cell r="E711">
            <v>0</v>
          </cell>
          <cell r="F711">
            <v>0</v>
          </cell>
          <cell r="G711">
            <v>0</v>
          </cell>
          <cell r="H711">
            <v>0</v>
          </cell>
          <cell r="I711">
            <v>0.02</v>
          </cell>
          <cell r="J711">
            <v>0</v>
          </cell>
          <cell r="K711">
            <v>0.02</v>
          </cell>
          <cell r="L711">
            <v>0</v>
          </cell>
          <cell r="M711" t="str">
            <v xml:space="preserve"> </v>
          </cell>
        </row>
        <row r="712">
          <cell r="B712">
            <v>32</v>
          </cell>
          <cell r="C712" t="str">
            <v xml:space="preserve">Annuities - Immediate </v>
          </cell>
          <cell r="D712">
            <v>0</v>
          </cell>
          <cell r="E712">
            <v>0</v>
          </cell>
          <cell r="F712">
            <v>0</v>
          </cell>
          <cell r="G712">
            <v>0</v>
          </cell>
          <cell r="H712">
            <v>0</v>
          </cell>
          <cell r="I712">
            <v>0.02</v>
          </cell>
          <cell r="J712">
            <v>0</v>
          </cell>
          <cell r="K712">
            <v>0.02</v>
          </cell>
          <cell r="L712">
            <v>0</v>
          </cell>
          <cell r="M712" t="str">
            <v xml:space="preserve"> </v>
          </cell>
        </row>
        <row r="713">
          <cell r="B713">
            <v>33</v>
          </cell>
          <cell r="C713" t="str">
            <v xml:space="preserve">Annuities - Deferred </v>
          </cell>
          <cell r="D713">
            <v>0</v>
          </cell>
          <cell r="E713">
            <v>0</v>
          </cell>
          <cell r="F713">
            <v>0</v>
          </cell>
          <cell r="G713">
            <v>0</v>
          </cell>
          <cell r="H713">
            <v>0</v>
          </cell>
          <cell r="I713">
            <v>0.02</v>
          </cell>
          <cell r="J713">
            <v>0</v>
          </cell>
          <cell r="K713">
            <v>0.02</v>
          </cell>
          <cell r="L713">
            <v>0</v>
          </cell>
          <cell r="M713" t="str">
            <v xml:space="preserve"> </v>
          </cell>
        </row>
        <row r="714">
          <cell r="B714">
            <v>34</v>
          </cell>
          <cell r="C714" t="str">
            <v xml:space="preserve">Pension Plans </v>
          </cell>
          <cell r="D714">
            <v>0</v>
          </cell>
          <cell r="E714">
            <v>0</v>
          </cell>
          <cell r="F714">
            <v>0</v>
          </cell>
          <cell r="G714">
            <v>0</v>
          </cell>
          <cell r="H714">
            <v>0</v>
          </cell>
          <cell r="I714">
            <v>0.02</v>
          </cell>
          <cell r="J714">
            <v>0</v>
          </cell>
          <cell r="K714">
            <v>0.02</v>
          </cell>
          <cell r="L714">
            <v>0</v>
          </cell>
          <cell r="M714" t="str">
            <v xml:space="preserve"> </v>
          </cell>
        </row>
        <row r="715">
          <cell r="B715">
            <v>35</v>
          </cell>
          <cell r="C715" t="str">
            <v xml:space="preserve">DHI </v>
          </cell>
          <cell r="D715">
            <v>0</v>
          </cell>
          <cell r="E715">
            <v>0</v>
          </cell>
          <cell r="F715">
            <v>0</v>
          </cell>
          <cell r="G715">
            <v>0</v>
          </cell>
          <cell r="H715">
            <v>0</v>
          </cell>
          <cell r="I715">
            <v>0.02</v>
          </cell>
          <cell r="J715">
            <v>0</v>
          </cell>
          <cell r="K715">
            <v>0.02</v>
          </cell>
          <cell r="L715">
            <v>0</v>
          </cell>
          <cell r="M715" t="str">
            <v xml:space="preserve"> </v>
          </cell>
        </row>
        <row r="716">
          <cell r="B716">
            <v>36</v>
          </cell>
          <cell r="C716" t="str">
            <v xml:space="preserve">German HealthCare </v>
          </cell>
          <cell r="D716">
            <v>0</v>
          </cell>
          <cell r="E716">
            <v>0</v>
          </cell>
          <cell r="F716">
            <v>0</v>
          </cell>
          <cell r="G716">
            <v>0</v>
          </cell>
          <cell r="H716">
            <v>0</v>
          </cell>
          <cell r="I716">
            <v>0.02</v>
          </cell>
          <cell r="J716">
            <v>0</v>
          </cell>
          <cell r="K716">
            <v>0.02</v>
          </cell>
          <cell r="L716">
            <v>0</v>
          </cell>
          <cell r="M716" t="str">
            <v xml:space="preserve"> </v>
          </cell>
        </row>
        <row r="717">
          <cell r="B717">
            <v>37</v>
          </cell>
          <cell r="C717" t="str">
            <v xml:space="preserve">Other Life or Annuity </v>
          </cell>
          <cell r="D717">
            <v>0</v>
          </cell>
          <cell r="E717">
            <v>0</v>
          </cell>
          <cell r="F717">
            <v>0</v>
          </cell>
          <cell r="G717">
            <v>0</v>
          </cell>
          <cell r="H717">
            <v>0</v>
          </cell>
          <cell r="I717">
            <v>0.02</v>
          </cell>
          <cell r="J717">
            <v>0</v>
          </cell>
          <cell r="K717">
            <v>0.02</v>
          </cell>
          <cell r="L717">
            <v>0</v>
          </cell>
          <cell r="M717" t="str">
            <v xml:space="preserve"> </v>
          </cell>
        </row>
        <row r="718">
          <cell r="B718">
            <v>38</v>
          </cell>
          <cell r="C718" t="str">
            <v xml:space="preserve">Other Life or Annuity </v>
          </cell>
          <cell r="D718">
            <v>0</v>
          </cell>
          <cell r="E718">
            <v>0</v>
          </cell>
          <cell r="F718">
            <v>0</v>
          </cell>
          <cell r="G718">
            <v>0</v>
          </cell>
          <cell r="H718">
            <v>0</v>
          </cell>
          <cell r="I718">
            <v>0.02</v>
          </cell>
          <cell r="J718">
            <v>0</v>
          </cell>
          <cell r="K718">
            <v>0.02</v>
          </cell>
          <cell r="L718">
            <v>0</v>
          </cell>
          <cell r="M718" t="str">
            <v xml:space="preserve"> </v>
          </cell>
        </row>
        <row r="719">
          <cell r="B719">
            <v>39</v>
          </cell>
          <cell r="C719" t="str">
            <v>Sub-Total</v>
          </cell>
          <cell r="D719">
            <v>0</v>
          </cell>
          <cell r="E719">
            <v>0</v>
          </cell>
          <cell r="F719">
            <v>0</v>
          </cell>
          <cell r="G719">
            <v>0</v>
          </cell>
          <cell r="H719">
            <v>0</v>
          </cell>
          <cell r="I719">
            <v>0</v>
          </cell>
          <cell r="K719">
            <v>0</v>
          </cell>
          <cell r="L719">
            <v>0</v>
          </cell>
        </row>
        <row r="721">
          <cell r="B721">
            <v>40</v>
          </cell>
          <cell r="C721" t="str">
            <v>Totals</v>
          </cell>
          <cell r="D721">
            <v>0</v>
          </cell>
          <cell r="E721">
            <v>0</v>
          </cell>
          <cell r="F721">
            <v>0</v>
          </cell>
          <cell r="G721">
            <v>0</v>
          </cell>
          <cell r="H721">
            <v>0</v>
          </cell>
          <cell r="I721">
            <v>0</v>
          </cell>
          <cell r="K721">
            <v>0</v>
          </cell>
          <cell r="L721">
            <v>0</v>
          </cell>
        </row>
        <row r="723">
          <cell r="B723">
            <v>41</v>
          </cell>
          <cell r="G723" t="str">
            <v>Growth Factor (for Non Life Only)</v>
          </cell>
          <cell r="I723" t="str">
            <v xml:space="preserve"> </v>
          </cell>
          <cell r="L723">
            <v>1.5</v>
          </cell>
          <cell r="M723" t="str">
            <v xml:space="preserve"> </v>
          </cell>
        </row>
        <row r="724">
          <cell r="B724">
            <v>42</v>
          </cell>
          <cell r="G724" t="str">
            <v>By Line Diversification Factor</v>
          </cell>
          <cell r="L724">
            <v>1</v>
          </cell>
        </row>
        <row r="725">
          <cell r="G725" t="str">
            <v>By Country Diversification Factor</v>
          </cell>
          <cell r="L725">
            <v>1</v>
          </cell>
        </row>
        <row r="726">
          <cell r="B726">
            <v>43</v>
          </cell>
          <cell r="G726" t="str">
            <v>Adjusted Premium Capital</v>
          </cell>
          <cell r="L726">
            <v>0</v>
          </cell>
        </row>
        <row r="727">
          <cell r="B727">
            <v>44</v>
          </cell>
          <cell r="G727" t="str">
            <v>Analyst's Adjustment ( NON-Life Business)</v>
          </cell>
          <cell r="L727">
            <v>0</v>
          </cell>
          <cell r="M727" t="str">
            <v xml:space="preserve"> </v>
          </cell>
        </row>
        <row r="728">
          <cell r="B728">
            <v>45</v>
          </cell>
          <cell r="G728" t="str">
            <v>Analyst's Adjustment ( LIFE Business)</v>
          </cell>
          <cell r="L728">
            <v>0</v>
          </cell>
          <cell r="M728" t="str">
            <v xml:space="preserve"> </v>
          </cell>
        </row>
        <row r="729">
          <cell r="B729">
            <v>46</v>
          </cell>
          <cell r="G729" t="str">
            <v>Net Required Capital for Premium Risk (B6)</v>
          </cell>
          <cell r="L729">
            <v>0</v>
          </cell>
        </row>
        <row r="732">
          <cell r="C732" t="str">
            <v>Company Name:</v>
          </cell>
          <cell r="D732" t="str">
            <v>XYZ Sample</v>
          </cell>
          <cell r="H732" t="str">
            <v>Currency:</v>
          </cell>
          <cell r="I732" t="str">
            <v>US Dollars</v>
          </cell>
          <cell r="M732" t="str">
            <v>Page 31</v>
          </cell>
        </row>
        <row r="733">
          <cell r="C733" t="str">
            <v>AMB Number:</v>
          </cell>
          <cell r="D733" t="str">
            <v>99999</v>
          </cell>
          <cell r="H733" t="str">
            <v>Denomination:</v>
          </cell>
          <cell r="I733" t="str">
            <v>(000)s</v>
          </cell>
        </row>
        <row r="734">
          <cell r="C734" t="str">
            <v>Analyst:</v>
          </cell>
          <cell r="D734" t="str">
            <v xml:space="preserve"> </v>
          </cell>
        </row>
        <row r="735">
          <cell r="C735" t="str">
            <v>profitability = average</v>
          </cell>
          <cell r="G735" t="str">
            <v>NET PREMIUMS WRITTEN RISK</v>
          </cell>
        </row>
        <row r="736">
          <cell r="C736" t="str">
            <v>Pers - Late Hard Mkt</v>
          </cell>
          <cell r="H736">
            <v>40908</v>
          </cell>
        </row>
        <row r="737">
          <cell r="C737" t="str">
            <v>Comm - Early Hard Mkt</v>
          </cell>
        </row>
        <row r="738">
          <cell r="C738" t="str">
            <v>Reins XS Prop - Early Soft Mkt</v>
          </cell>
        </row>
        <row r="739">
          <cell r="C739" t="str">
            <v>Reins XS Casualty - Late Soft Mkt</v>
          </cell>
        </row>
        <row r="740">
          <cell r="D740" t="str">
            <v>(1)</v>
          </cell>
          <cell r="E740" t="str">
            <v>(2)</v>
          </cell>
          <cell r="F740" t="str">
            <v>(3)</v>
          </cell>
          <cell r="G740" t="str">
            <v>(4)</v>
          </cell>
          <cell r="H740" t="str">
            <v>(5)</v>
          </cell>
          <cell r="I740" t="str">
            <v>(6)</v>
          </cell>
          <cell r="J740" t="str">
            <v>(7)</v>
          </cell>
          <cell r="K740" t="str">
            <v>(8)</v>
          </cell>
          <cell r="L740" t="str">
            <v>(9)</v>
          </cell>
          <cell r="M740" t="str">
            <v>(10)</v>
          </cell>
        </row>
        <row r="742">
          <cell r="E742" t="str">
            <v>&lt;----------------- Net Premiums Written -----------------&gt;</v>
          </cell>
          <cell r="J742" t="str">
            <v>Adjust-</v>
          </cell>
          <cell r="K742" t="str">
            <v>Total</v>
          </cell>
          <cell r="L742" t="str">
            <v>Adjusted</v>
          </cell>
        </row>
        <row r="743">
          <cell r="C743" t="str">
            <v>Property Casualty Business</v>
          </cell>
          <cell r="D743" t="str">
            <v>%</v>
          </cell>
          <cell r="E743" t="str">
            <v>Baseline</v>
          </cell>
          <cell r="F743" t="str">
            <v>Allocated Adjustment</v>
          </cell>
          <cell r="G743" t="str">
            <v>Manual Adjustment</v>
          </cell>
          <cell r="H743" t="str">
            <v>Total</v>
          </cell>
          <cell r="I743" t="str">
            <v>Capital Factor</v>
          </cell>
          <cell r="J743" t="str">
            <v>ment to Factor</v>
          </cell>
          <cell r="K743" t="str">
            <v>Capital Factor</v>
          </cell>
          <cell r="L743" t="str">
            <v>Required Capital</v>
          </cell>
          <cell r="M743" t="str">
            <v>Explanation of Adjustment</v>
          </cell>
        </row>
        <row r="744">
          <cell r="B744">
            <v>1</v>
          </cell>
          <cell r="C744" t="str">
            <v>Personal Property</v>
          </cell>
          <cell r="D744">
            <v>0</v>
          </cell>
          <cell r="E744">
            <v>0</v>
          </cell>
          <cell r="F744">
            <v>0</v>
          </cell>
          <cell r="G744">
            <v>0</v>
          </cell>
          <cell r="H744">
            <v>0</v>
          </cell>
          <cell r="I744">
            <v>0.49680678758573898</v>
          </cell>
          <cell r="J744">
            <v>0</v>
          </cell>
          <cell r="K744">
            <v>0.49680678758573898</v>
          </cell>
          <cell r="L744">
            <v>0</v>
          </cell>
          <cell r="M744" t="str">
            <v xml:space="preserve"> </v>
          </cell>
        </row>
        <row r="745">
          <cell r="B745">
            <v>2</v>
          </cell>
          <cell r="C745" t="str">
            <v>Personal Motor</v>
          </cell>
          <cell r="D745">
            <v>0</v>
          </cell>
          <cell r="E745">
            <v>0</v>
          </cell>
          <cell r="F745">
            <v>0</v>
          </cell>
          <cell r="G745">
            <v>0</v>
          </cell>
          <cell r="H745">
            <v>0</v>
          </cell>
          <cell r="I745">
            <v>0.34118056496851962</v>
          </cell>
          <cell r="J745">
            <v>0</v>
          </cell>
          <cell r="K745">
            <v>0.34118056496851962</v>
          </cell>
          <cell r="L745">
            <v>0</v>
          </cell>
          <cell r="M745" t="str">
            <v xml:space="preserve"> </v>
          </cell>
        </row>
        <row r="746">
          <cell r="B746">
            <v>3</v>
          </cell>
          <cell r="C746" t="str">
            <v>Commercial Motor</v>
          </cell>
          <cell r="D746">
            <v>0</v>
          </cell>
          <cell r="E746">
            <v>0</v>
          </cell>
          <cell r="F746">
            <v>0</v>
          </cell>
          <cell r="G746">
            <v>0</v>
          </cell>
          <cell r="H746">
            <v>0</v>
          </cell>
          <cell r="I746">
            <v>0.39534800486383992</v>
          </cell>
          <cell r="J746">
            <v>0</v>
          </cell>
          <cell r="K746">
            <v>0.39534800486383992</v>
          </cell>
          <cell r="L746">
            <v>0</v>
          </cell>
          <cell r="M746" t="str">
            <v xml:space="preserve"> </v>
          </cell>
        </row>
        <row r="747">
          <cell r="B747">
            <v>4</v>
          </cell>
          <cell r="C747" t="str">
            <v>Occupational Accident</v>
          </cell>
          <cell r="D747">
            <v>0</v>
          </cell>
          <cell r="E747">
            <v>0</v>
          </cell>
          <cell r="F747">
            <v>0</v>
          </cell>
          <cell r="G747">
            <v>0</v>
          </cell>
          <cell r="H747">
            <v>0</v>
          </cell>
          <cell r="I747">
            <v>0.40167357294166139</v>
          </cell>
          <cell r="J747">
            <v>0</v>
          </cell>
          <cell r="K747">
            <v>0.40167357294166139</v>
          </cell>
          <cell r="L747">
            <v>0</v>
          </cell>
          <cell r="M747" t="str">
            <v xml:space="preserve"> </v>
          </cell>
        </row>
        <row r="748">
          <cell r="B748">
            <v>5</v>
          </cell>
          <cell r="C748" t="str">
            <v>Comm'l Multi Peril</v>
          </cell>
          <cell r="D748">
            <v>0</v>
          </cell>
          <cell r="E748">
            <v>0</v>
          </cell>
          <cell r="F748">
            <v>0</v>
          </cell>
          <cell r="G748">
            <v>0</v>
          </cell>
          <cell r="H748">
            <v>0</v>
          </cell>
          <cell r="I748">
            <v>0.40167357294166139</v>
          </cell>
          <cell r="J748">
            <v>0</v>
          </cell>
          <cell r="K748">
            <v>0.40167357294166139</v>
          </cell>
          <cell r="L748">
            <v>0</v>
          </cell>
          <cell r="M748" t="str">
            <v xml:space="preserve"> </v>
          </cell>
        </row>
        <row r="749">
          <cell r="B749">
            <v>6</v>
          </cell>
          <cell r="C749" t="str">
            <v>Med Mal (Occ)</v>
          </cell>
          <cell r="D749">
            <v>0</v>
          </cell>
          <cell r="E749">
            <v>0</v>
          </cell>
          <cell r="F749">
            <v>0</v>
          </cell>
          <cell r="G749">
            <v>0</v>
          </cell>
          <cell r="H749">
            <v>0</v>
          </cell>
          <cell r="I749">
            <v>0.41495203816287335</v>
          </cell>
          <cell r="J749">
            <v>0</v>
          </cell>
          <cell r="K749">
            <v>0.41495203816287335</v>
          </cell>
          <cell r="L749">
            <v>0</v>
          </cell>
          <cell r="M749" t="str">
            <v xml:space="preserve"> </v>
          </cell>
        </row>
        <row r="750">
          <cell r="B750">
            <v>7</v>
          </cell>
          <cell r="C750" t="str">
            <v>Med Mal (C/M)</v>
          </cell>
          <cell r="D750">
            <v>0</v>
          </cell>
          <cell r="E750">
            <v>0</v>
          </cell>
          <cell r="F750">
            <v>0</v>
          </cell>
          <cell r="G750">
            <v>0</v>
          </cell>
          <cell r="H750">
            <v>0</v>
          </cell>
          <cell r="I750">
            <v>0.36295804783885066</v>
          </cell>
          <cell r="J750">
            <v>0</v>
          </cell>
          <cell r="K750">
            <v>0.36295804783885066</v>
          </cell>
          <cell r="L750">
            <v>0</v>
          </cell>
          <cell r="M750" t="str">
            <v xml:space="preserve"> </v>
          </cell>
        </row>
        <row r="751">
          <cell r="B751">
            <v>8</v>
          </cell>
          <cell r="C751" t="str">
            <v>Special Liab (Ocean, Air, B&amp;M)</v>
          </cell>
          <cell r="D751">
            <v>0</v>
          </cell>
          <cell r="E751">
            <v>0</v>
          </cell>
          <cell r="F751">
            <v>0</v>
          </cell>
          <cell r="G751">
            <v>0</v>
          </cell>
          <cell r="H751">
            <v>0</v>
          </cell>
          <cell r="I751">
            <v>0.40987099279761363</v>
          </cell>
          <cell r="J751">
            <v>0</v>
          </cell>
          <cell r="K751">
            <v>0.40987099279761363</v>
          </cell>
          <cell r="L751">
            <v>0</v>
          </cell>
          <cell r="M751" t="str">
            <v xml:space="preserve"> </v>
          </cell>
        </row>
        <row r="752">
          <cell r="B752">
            <v>9</v>
          </cell>
          <cell r="C752" t="str">
            <v>Other Liab (Occ)</v>
          </cell>
          <cell r="D752">
            <v>0</v>
          </cell>
          <cell r="E752">
            <v>0</v>
          </cell>
          <cell r="F752">
            <v>0</v>
          </cell>
          <cell r="G752">
            <v>0</v>
          </cell>
          <cell r="H752">
            <v>0</v>
          </cell>
          <cell r="I752">
            <v>0.44237177636746849</v>
          </cell>
          <cell r="J752">
            <v>0</v>
          </cell>
          <cell r="K752">
            <v>0.44237177636746849</v>
          </cell>
          <cell r="L752">
            <v>0</v>
          </cell>
          <cell r="M752" t="str">
            <v xml:space="preserve"> </v>
          </cell>
        </row>
        <row r="753">
          <cell r="B753">
            <v>10</v>
          </cell>
          <cell r="C753" t="str">
            <v>Other Liab (C/M)</v>
          </cell>
          <cell r="D753">
            <v>0</v>
          </cell>
          <cell r="E753">
            <v>0</v>
          </cell>
          <cell r="F753">
            <v>0</v>
          </cell>
          <cell r="G753">
            <v>0</v>
          </cell>
          <cell r="H753">
            <v>0</v>
          </cell>
          <cell r="I753">
            <v>0.3760988510689714</v>
          </cell>
          <cell r="J753">
            <v>0</v>
          </cell>
          <cell r="K753">
            <v>0.3760988510689714</v>
          </cell>
          <cell r="L753">
            <v>0</v>
          </cell>
          <cell r="M753" t="str">
            <v xml:space="preserve"> </v>
          </cell>
        </row>
        <row r="754">
          <cell r="B754">
            <v>11</v>
          </cell>
          <cell r="C754" t="str">
            <v>Prod Liab (Occ)</v>
          </cell>
          <cell r="D754">
            <v>0</v>
          </cell>
          <cell r="E754">
            <v>0</v>
          </cell>
          <cell r="F754">
            <v>0</v>
          </cell>
          <cell r="G754">
            <v>0</v>
          </cell>
          <cell r="H754">
            <v>0</v>
          </cell>
          <cell r="I754">
            <v>0.42370630057137271</v>
          </cell>
          <cell r="J754">
            <v>0</v>
          </cell>
          <cell r="K754">
            <v>0.42370630057137271</v>
          </cell>
          <cell r="L754">
            <v>0</v>
          </cell>
          <cell r="M754" t="str">
            <v xml:space="preserve"> </v>
          </cell>
        </row>
        <row r="755">
          <cell r="B755">
            <v>12</v>
          </cell>
          <cell r="C755" t="str">
            <v>Prod Liab (C/M)</v>
          </cell>
          <cell r="D755">
            <v>0</v>
          </cell>
          <cell r="E755">
            <v>0</v>
          </cell>
          <cell r="F755">
            <v>0</v>
          </cell>
          <cell r="G755">
            <v>0</v>
          </cell>
          <cell r="H755">
            <v>0</v>
          </cell>
          <cell r="I755">
            <v>0.35992255639933818</v>
          </cell>
          <cell r="J755">
            <v>0</v>
          </cell>
          <cell r="K755">
            <v>0.35992255639933818</v>
          </cell>
          <cell r="L755">
            <v>0</v>
          </cell>
          <cell r="M755" t="str">
            <v xml:space="preserve"> </v>
          </cell>
        </row>
        <row r="756">
          <cell r="B756">
            <v>13</v>
          </cell>
          <cell r="C756" t="str">
            <v>Commercial Property</v>
          </cell>
          <cell r="D756">
            <v>0</v>
          </cell>
          <cell r="E756">
            <v>0</v>
          </cell>
          <cell r="F756">
            <v>0</v>
          </cell>
          <cell r="G756">
            <v>0</v>
          </cell>
          <cell r="H756">
            <v>0</v>
          </cell>
          <cell r="I756">
            <v>0.47818282493054926</v>
          </cell>
          <cell r="J756">
            <v>0</v>
          </cell>
          <cell r="K756">
            <v>0.47818282493054926</v>
          </cell>
          <cell r="L756">
            <v>0</v>
          </cell>
          <cell r="M756" t="str">
            <v xml:space="preserve"> </v>
          </cell>
        </row>
        <row r="757">
          <cell r="B757">
            <v>14</v>
          </cell>
          <cell r="C757" t="str">
            <v>Motor Phys Damage</v>
          </cell>
          <cell r="D757">
            <v>0</v>
          </cell>
          <cell r="E757">
            <v>0</v>
          </cell>
          <cell r="F757">
            <v>0</v>
          </cell>
          <cell r="G757">
            <v>0</v>
          </cell>
          <cell r="H757">
            <v>0</v>
          </cell>
          <cell r="I757">
            <v>0.32468613812784297</v>
          </cell>
          <cell r="J757">
            <v>0</v>
          </cell>
          <cell r="K757">
            <v>0.32468613812784297</v>
          </cell>
          <cell r="L757">
            <v>0</v>
          </cell>
          <cell r="M757" t="str">
            <v xml:space="preserve"> </v>
          </cell>
        </row>
        <row r="758">
          <cell r="B758">
            <v>15</v>
          </cell>
          <cell r="C758" t="str">
            <v>Fid &amp; Sur /Fin. Guar</v>
          </cell>
          <cell r="D758">
            <v>0</v>
          </cell>
          <cell r="E758">
            <v>0</v>
          </cell>
          <cell r="F758">
            <v>0</v>
          </cell>
          <cell r="G758">
            <v>0</v>
          </cell>
          <cell r="H758">
            <v>0</v>
          </cell>
          <cell r="I758">
            <v>0.3347279774513845</v>
          </cell>
          <cell r="J758">
            <v>0</v>
          </cell>
          <cell r="K758">
            <v>0.3347279774513845</v>
          </cell>
          <cell r="L758">
            <v>0</v>
          </cell>
          <cell r="M758" t="str">
            <v xml:space="preserve"> </v>
          </cell>
        </row>
        <row r="759">
          <cell r="B759">
            <v>16</v>
          </cell>
          <cell r="C759" t="str">
            <v>X/S Property</v>
          </cell>
          <cell r="D759">
            <v>0</v>
          </cell>
          <cell r="E759">
            <v>0</v>
          </cell>
          <cell r="F759">
            <v>0</v>
          </cell>
          <cell r="G759">
            <v>0</v>
          </cell>
          <cell r="H759">
            <v>0</v>
          </cell>
          <cell r="I759">
            <v>0.54928106074259153</v>
          </cell>
          <cell r="J759">
            <v>0</v>
          </cell>
          <cell r="K759">
            <v>0.54928106074259153</v>
          </cell>
          <cell r="L759">
            <v>0</v>
          </cell>
          <cell r="M759" t="str">
            <v xml:space="preserve"> </v>
          </cell>
        </row>
        <row r="760">
          <cell r="B760">
            <v>17</v>
          </cell>
          <cell r="C760" t="str">
            <v>X/S Casualty</v>
          </cell>
          <cell r="D760">
            <v>0</v>
          </cell>
          <cell r="E760">
            <v>0</v>
          </cell>
          <cell r="F760">
            <v>0</v>
          </cell>
          <cell r="G760">
            <v>0</v>
          </cell>
          <cell r="H760">
            <v>0</v>
          </cell>
          <cell r="I760">
            <v>0.5165753882783386</v>
          </cell>
          <cell r="J760">
            <v>0</v>
          </cell>
          <cell r="K760">
            <v>0.5165753882783386</v>
          </cell>
          <cell r="L760">
            <v>0</v>
          </cell>
          <cell r="M760" t="str">
            <v xml:space="preserve"> </v>
          </cell>
        </row>
        <row r="761">
          <cell r="B761">
            <v>18</v>
          </cell>
          <cell r="C761" t="str">
            <v>Other P/C</v>
          </cell>
          <cell r="D761">
            <v>0</v>
          </cell>
          <cell r="E761">
            <v>0</v>
          </cell>
          <cell r="F761">
            <v>0</v>
          </cell>
          <cell r="G761">
            <v>0</v>
          </cell>
          <cell r="H761">
            <v>0</v>
          </cell>
          <cell r="I761">
            <v>0.40167357294166139</v>
          </cell>
          <cell r="J761">
            <v>0</v>
          </cell>
          <cell r="K761">
            <v>0.40167357294166139</v>
          </cell>
          <cell r="L761">
            <v>0</v>
          </cell>
          <cell r="M761" t="str">
            <v xml:space="preserve"> </v>
          </cell>
        </row>
        <row r="762">
          <cell r="B762">
            <v>19</v>
          </cell>
          <cell r="C762" t="str">
            <v>Other P/C</v>
          </cell>
          <cell r="D762">
            <v>0</v>
          </cell>
          <cell r="E762">
            <v>0</v>
          </cell>
          <cell r="F762">
            <v>0</v>
          </cell>
          <cell r="G762">
            <v>0</v>
          </cell>
          <cell r="H762">
            <v>0</v>
          </cell>
          <cell r="I762">
            <v>0.40167357294166139</v>
          </cell>
          <cell r="J762">
            <v>0</v>
          </cell>
          <cell r="K762">
            <v>0.40167357294166139</v>
          </cell>
          <cell r="L762">
            <v>0</v>
          </cell>
          <cell r="M762" t="str">
            <v xml:space="preserve"> </v>
          </cell>
        </row>
        <row r="763">
          <cell r="B763">
            <v>20</v>
          </cell>
          <cell r="C763" t="str">
            <v>Sub-Total</v>
          </cell>
          <cell r="D763">
            <v>0</v>
          </cell>
          <cell r="E763">
            <v>0</v>
          </cell>
          <cell r="F763">
            <v>0</v>
          </cell>
          <cell r="G763">
            <v>0</v>
          </cell>
          <cell r="H763">
            <v>0</v>
          </cell>
          <cell r="I763">
            <v>0</v>
          </cell>
          <cell r="K763">
            <v>0</v>
          </cell>
          <cell r="L763">
            <v>0</v>
          </cell>
        </row>
        <row r="765">
          <cell r="D765" t="str">
            <v>(1)</v>
          </cell>
          <cell r="E765" t="str">
            <v>(2)</v>
          </cell>
          <cell r="F765" t="str">
            <v>(3)</v>
          </cell>
          <cell r="G765" t="str">
            <v>(4)</v>
          </cell>
          <cell r="H765" t="str">
            <v>(5)</v>
          </cell>
          <cell r="I765" t="str">
            <v>(6)</v>
          </cell>
          <cell r="J765" t="str">
            <v>(7)</v>
          </cell>
          <cell r="K765" t="str">
            <v>(8)</v>
          </cell>
          <cell r="L765" t="str">
            <v>(9)</v>
          </cell>
          <cell r="M765" t="str">
            <v>(10)</v>
          </cell>
        </row>
        <row r="767">
          <cell r="E767" t="str">
            <v>&lt;----------------- Net Premiums Written -----------------&gt;</v>
          </cell>
          <cell r="J767" t="str">
            <v>Adjust-</v>
          </cell>
          <cell r="K767" t="str">
            <v>Total</v>
          </cell>
          <cell r="L767" t="str">
            <v>Adjusted</v>
          </cell>
        </row>
        <row r="768">
          <cell r="C768" t="str">
            <v>Health Business</v>
          </cell>
          <cell r="D768" t="str">
            <v>%</v>
          </cell>
          <cell r="E768" t="str">
            <v>Baseline</v>
          </cell>
          <cell r="F768" t="str">
            <v>Allocated Adjustment</v>
          </cell>
          <cell r="G768" t="str">
            <v>Manual Adjustment</v>
          </cell>
          <cell r="H768" t="str">
            <v>Total</v>
          </cell>
          <cell r="I768" t="str">
            <v>Capital Factor</v>
          </cell>
          <cell r="J768" t="str">
            <v>ment to Factor</v>
          </cell>
          <cell r="K768" t="str">
            <v>Capital Factor</v>
          </cell>
          <cell r="L768" t="str">
            <v>Required Capital</v>
          </cell>
          <cell r="M768" t="str">
            <v>Explanation of Adjustment</v>
          </cell>
        </row>
        <row r="769">
          <cell r="B769">
            <v>21</v>
          </cell>
          <cell r="C769" t="str">
            <v>Medical</v>
          </cell>
          <cell r="D769">
            <v>0</v>
          </cell>
          <cell r="E769">
            <v>0</v>
          </cell>
          <cell r="F769">
            <v>0</v>
          </cell>
          <cell r="G769">
            <v>0</v>
          </cell>
          <cell r="H769">
            <v>0</v>
          </cell>
          <cell r="I769">
            <v>0.25</v>
          </cell>
          <cell r="J769">
            <v>0</v>
          </cell>
          <cell r="K769">
            <v>0.25</v>
          </cell>
          <cell r="L769">
            <v>0</v>
          </cell>
          <cell r="M769" t="str">
            <v xml:space="preserve"> </v>
          </cell>
        </row>
        <row r="770">
          <cell r="B770">
            <v>22</v>
          </cell>
          <cell r="C770" t="str">
            <v>Disability and Long Term Care</v>
          </cell>
          <cell r="D770">
            <v>0</v>
          </cell>
          <cell r="E770">
            <v>0</v>
          </cell>
          <cell r="F770">
            <v>0</v>
          </cell>
          <cell r="G770">
            <v>0</v>
          </cell>
          <cell r="H770">
            <v>0</v>
          </cell>
          <cell r="I770">
            <v>0.45</v>
          </cell>
          <cell r="J770">
            <v>0</v>
          </cell>
          <cell r="K770">
            <v>0.45</v>
          </cell>
          <cell r="L770">
            <v>0</v>
          </cell>
          <cell r="M770" t="str">
            <v xml:space="preserve"> </v>
          </cell>
        </row>
        <row r="771">
          <cell r="B771">
            <v>23</v>
          </cell>
          <cell r="C771" t="str">
            <v>Critical Illness - Guaranteed</v>
          </cell>
          <cell r="D771">
            <v>0</v>
          </cell>
          <cell r="E771">
            <v>0</v>
          </cell>
          <cell r="F771">
            <v>0</v>
          </cell>
          <cell r="G771">
            <v>0</v>
          </cell>
          <cell r="H771">
            <v>0</v>
          </cell>
          <cell r="I771">
            <v>0.12</v>
          </cell>
          <cell r="J771">
            <v>0</v>
          </cell>
          <cell r="K771">
            <v>0.12</v>
          </cell>
          <cell r="L771">
            <v>0</v>
          </cell>
          <cell r="M771" t="str">
            <v xml:space="preserve"> </v>
          </cell>
        </row>
        <row r="772">
          <cell r="B772">
            <v>24</v>
          </cell>
          <cell r="C772" t="str">
            <v>Critical Illness - NonGuarant'd</v>
          </cell>
          <cell r="D772">
            <v>0</v>
          </cell>
          <cell r="E772">
            <v>0</v>
          </cell>
          <cell r="F772">
            <v>0</v>
          </cell>
          <cell r="G772">
            <v>0</v>
          </cell>
          <cell r="H772">
            <v>0</v>
          </cell>
          <cell r="I772">
            <v>0.12</v>
          </cell>
          <cell r="J772">
            <v>0</v>
          </cell>
          <cell r="K772">
            <v>0.12</v>
          </cell>
          <cell r="L772">
            <v>0</v>
          </cell>
          <cell r="M772" t="str">
            <v xml:space="preserve"> </v>
          </cell>
        </row>
        <row r="773">
          <cell r="B773">
            <v>25</v>
          </cell>
          <cell r="C773" t="str">
            <v>Health Reinsurance</v>
          </cell>
          <cell r="D773">
            <v>0</v>
          </cell>
          <cell r="E773">
            <v>0</v>
          </cell>
          <cell r="F773">
            <v>0</v>
          </cell>
          <cell r="G773">
            <v>0</v>
          </cell>
          <cell r="H773">
            <v>0</v>
          </cell>
          <cell r="I773">
            <v>0.5165753882783386</v>
          </cell>
          <cell r="J773">
            <v>0</v>
          </cell>
          <cell r="K773">
            <v>0.5165753882783386</v>
          </cell>
          <cell r="L773">
            <v>0</v>
          </cell>
          <cell r="M773" t="str">
            <v xml:space="preserve"> </v>
          </cell>
        </row>
        <row r="774">
          <cell r="B774">
            <v>26</v>
          </cell>
          <cell r="C774" t="str">
            <v>Disability and Long Term Care</v>
          </cell>
          <cell r="D774">
            <v>0</v>
          </cell>
          <cell r="E774">
            <v>0</v>
          </cell>
          <cell r="F774">
            <v>0</v>
          </cell>
          <cell r="G774">
            <v>0</v>
          </cell>
          <cell r="H774">
            <v>0</v>
          </cell>
          <cell r="I774">
            <v>0.38158989429457829</v>
          </cell>
          <cell r="J774">
            <v>0</v>
          </cell>
          <cell r="K774">
            <v>0.38158989429457829</v>
          </cell>
          <cell r="L774">
            <v>0</v>
          </cell>
          <cell r="M774" t="str">
            <v xml:space="preserve"> </v>
          </cell>
        </row>
        <row r="775">
          <cell r="B775">
            <v>27</v>
          </cell>
          <cell r="C775" t="str">
            <v>Critical Illness - Guaranteed</v>
          </cell>
          <cell r="D775">
            <v>0</v>
          </cell>
          <cell r="E775">
            <v>0</v>
          </cell>
          <cell r="F775">
            <v>0</v>
          </cell>
          <cell r="G775">
            <v>0</v>
          </cell>
          <cell r="H775">
            <v>0</v>
          </cell>
          <cell r="I775">
            <v>0.38158989429457829</v>
          </cell>
          <cell r="J775">
            <v>0</v>
          </cell>
          <cell r="K775">
            <v>0.38158989429457829</v>
          </cell>
          <cell r="L775">
            <v>0</v>
          </cell>
          <cell r="M775" t="str">
            <v xml:space="preserve"> </v>
          </cell>
        </row>
        <row r="776">
          <cell r="B776">
            <v>28</v>
          </cell>
          <cell r="C776" t="str">
            <v>Sub-Total</v>
          </cell>
          <cell r="D776">
            <v>0</v>
          </cell>
          <cell r="E776">
            <v>0</v>
          </cell>
          <cell r="F776">
            <v>0</v>
          </cell>
          <cell r="G776">
            <v>0</v>
          </cell>
          <cell r="H776">
            <v>0</v>
          </cell>
          <cell r="I776">
            <v>0</v>
          </cell>
          <cell r="K776">
            <v>0</v>
          </cell>
          <cell r="L776">
            <v>0</v>
          </cell>
        </row>
        <row r="778">
          <cell r="D778" t="str">
            <v>(1)</v>
          </cell>
          <cell r="E778" t="str">
            <v>(2)</v>
          </cell>
          <cell r="F778" t="str">
            <v>(3)</v>
          </cell>
          <cell r="G778" t="str">
            <v>(4)</v>
          </cell>
          <cell r="H778" t="str">
            <v>(5)</v>
          </cell>
          <cell r="I778" t="str">
            <v>(6)</v>
          </cell>
          <cell r="J778" t="str">
            <v>(7)</v>
          </cell>
          <cell r="K778" t="str">
            <v>(8)</v>
          </cell>
          <cell r="L778" t="str">
            <v>(9)</v>
          </cell>
          <cell r="M778" t="str">
            <v>(10)</v>
          </cell>
        </row>
        <row r="780">
          <cell r="E780" t="str">
            <v>&lt;----------------- Net Premiums Written -----------------&gt;</v>
          </cell>
          <cell r="J780" t="str">
            <v>Adjust-</v>
          </cell>
          <cell r="K780" t="str">
            <v>Total</v>
          </cell>
          <cell r="L780" t="str">
            <v>Adjusted</v>
          </cell>
        </row>
        <row r="781">
          <cell r="C781" t="str">
            <v>Life Business (New business only)</v>
          </cell>
          <cell r="D781" t="str">
            <v>%</v>
          </cell>
          <cell r="E781" t="str">
            <v>Baseline</v>
          </cell>
          <cell r="F781" t="str">
            <v>Allocated Adjustment</v>
          </cell>
          <cell r="G781" t="str">
            <v>Manual Adjustment</v>
          </cell>
          <cell r="H781" t="str">
            <v>Total</v>
          </cell>
          <cell r="I781" t="str">
            <v>Capital Factor</v>
          </cell>
          <cell r="J781" t="str">
            <v>ment to Factor</v>
          </cell>
          <cell r="K781" t="str">
            <v>Capital Factor</v>
          </cell>
          <cell r="L781" t="str">
            <v>Required Capital</v>
          </cell>
          <cell r="M781" t="str">
            <v>Explanation of Adjustment</v>
          </cell>
        </row>
        <row r="782">
          <cell r="B782">
            <v>29</v>
          </cell>
          <cell r="C782" t="str">
            <v xml:space="preserve">Life - Investment Products (Unit Linked &amp; Partic) </v>
          </cell>
          <cell r="D782">
            <v>0</v>
          </cell>
          <cell r="E782">
            <v>0</v>
          </cell>
          <cell r="F782">
            <v>0</v>
          </cell>
          <cell r="G782">
            <v>0</v>
          </cell>
          <cell r="H782">
            <v>0</v>
          </cell>
          <cell r="I782">
            <v>0.02</v>
          </cell>
          <cell r="J782">
            <v>0</v>
          </cell>
          <cell r="K782">
            <v>0.02</v>
          </cell>
          <cell r="L782">
            <v>0</v>
          </cell>
          <cell r="M782" t="str">
            <v xml:space="preserve"> </v>
          </cell>
        </row>
        <row r="783">
          <cell r="B783">
            <v>30</v>
          </cell>
          <cell r="C783" t="str">
            <v xml:space="preserve">Life - Protection Products (Individ &amp; Group) </v>
          </cell>
          <cell r="D783">
            <v>0</v>
          </cell>
          <cell r="E783">
            <v>0</v>
          </cell>
          <cell r="F783">
            <v>0</v>
          </cell>
          <cell r="G783">
            <v>0</v>
          </cell>
          <cell r="H783">
            <v>0</v>
          </cell>
          <cell r="I783">
            <v>0.02</v>
          </cell>
          <cell r="J783">
            <v>0</v>
          </cell>
          <cell r="K783">
            <v>0.02</v>
          </cell>
          <cell r="L783">
            <v>0</v>
          </cell>
          <cell r="M783" t="str">
            <v xml:space="preserve"> </v>
          </cell>
        </row>
        <row r="784">
          <cell r="B784">
            <v>31</v>
          </cell>
          <cell r="C784" t="str">
            <v xml:space="preserve">Life Reinsurance </v>
          </cell>
          <cell r="D784">
            <v>0</v>
          </cell>
          <cell r="E784">
            <v>0</v>
          </cell>
          <cell r="F784">
            <v>0</v>
          </cell>
          <cell r="G784">
            <v>0</v>
          </cell>
          <cell r="H784">
            <v>0</v>
          </cell>
          <cell r="I784">
            <v>0.02</v>
          </cell>
          <cell r="J784">
            <v>0</v>
          </cell>
          <cell r="K784">
            <v>0.02</v>
          </cell>
          <cell r="L784">
            <v>0</v>
          </cell>
          <cell r="M784" t="str">
            <v xml:space="preserve"> </v>
          </cell>
        </row>
        <row r="785">
          <cell r="B785">
            <v>32</v>
          </cell>
          <cell r="C785" t="str">
            <v xml:space="preserve">Annuities - Immediate </v>
          </cell>
          <cell r="D785">
            <v>0</v>
          </cell>
          <cell r="E785">
            <v>0</v>
          </cell>
          <cell r="F785">
            <v>0</v>
          </cell>
          <cell r="G785">
            <v>0</v>
          </cell>
          <cell r="H785">
            <v>0</v>
          </cell>
          <cell r="I785">
            <v>0.02</v>
          </cell>
          <cell r="J785">
            <v>0</v>
          </cell>
          <cell r="K785">
            <v>0.02</v>
          </cell>
          <cell r="L785">
            <v>0</v>
          </cell>
          <cell r="M785" t="str">
            <v xml:space="preserve"> </v>
          </cell>
        </row>
        <row r="786">
          <cell r="B786">
            <v>33</v>
          </cell>
          <cell r="C786" t="str">
            <v xml:space="preserve">Annuities - Deferred </v>
          </cell>
          <cell r="D786">
            <v>0</v>
          </cell>
          <cell r="E786">
            <v>0</v>
          </cell>
          <cell r="F786">
            <v>0</v>
          </cell>
          <cell r="G786">
            <v>0</v>
          </cell>
          <cell r="H786">
            <v>0</v>
          </cell>
          <cell r="I786">
            <v>0.02</v>
          </cell>
          <cell r="J786">
            <v>0</v>
          </cell>
          <cell r="K786">
            <v>0.02</v>
          </cell>
          <cell r="L786">
            <v>0</v>
          </cell>
          <cell r="M786" t="str">
            <v xml:space="preserve"> </v>
          </cell>
        </row>
        <row r="787">
          <cell r="B787">
            <v>34</v>
          </cell>
          <cell r="C787" t="str">
            <v xml:space="preserve">Pension Plans </v>
          </cell>
          <cell r="D787">
            <v>0</v>
          </cell>
          <cell r="E787">
            <v>0</v>
          </cell>
          <cell r="F787">
            <v>0</v>
          </cell>
          <cell r="G787">
            <v>0</v>
          </cell>
          <cell r="H787">
            <v>0</v>
          </cell>
          <cell r="I787">
            <v>0.02</v>
          </cell>
          <cell r="J787">
            <v>0</v>
          </cell>
          <cell r="K787">
            <v>0.02</v>
          </cell>
          <cell r="L787">
            <v>0</v>
          </cell>
          <cell r="M787" t="str">
            <v xml:space="preserve"> </v>
          </cell>
        </row>
        <row r="788">
          <cell r="B788">
            <v>35</v>
          </cell>
          <cell r="C788" t="str">
            <v xml:space="preserve">DHI </v>
          </cell>
          <cell r="D788">
            <v>0</v>
          </cell>
          <cell r="E788">
            <v>0</v>
          </cell>
          <cell r="F788">
            <v>0</v>
          </cell>
          <cell r="G788">
            <v>0</v>
          </cell>
          <cell r="H788">
            <v>0</v>
          </cell>
          <cell r="I788">
            <v>0.02</v>
          </cell>
          <cell r="J788">
            <v>0</v>
          </cell>
          <cell r="K788">
            <v>0.02</v>
          </cell>
          <cell r="L788">
            <v>0</v>
          </cell>
          <cell r="M788" t="str">
            <v xml:space="preserve"> </v>
          </cell>
        </row>
        <row r="789">
          <cell r="B789">
            <v>36</v>
          </cell>
          <cell r="C789" t="str">
            <v xml:space="preserve">German HealthCare </v>
          </cell>
          <cell r="D789">
            <v>0</v>
          </cell>
          <cell r="E789">
            <v>0</v>
          </cell>
          <cell r="F789">
            <v>0</v>
          </cell>
          <cell r="G789">
            <v>0</v>
          </cell>
          <cell r="H789">
            <v>0</v>
          </cell>
          <cell r="I789">
            <v>0.02</v>
          </cell>
          <cell r="J789">
            <v>0</v>
          </cell>
          <cell r="K789">
            <v>0.02</v>
          </cell>
          <cell r="L789">
            <v>0</v>
          </cell>
          <cell r="M789" t="str">
            <v xml:space="preserve"> </v>
          </cell>
        </row>
        <row r="790">
          <cell r="B790">
            <v>37</v>
          </cell>
          <cell r="C790" t="str">
            <v xml:space="preserve">Other Life or Annuity </v>
          </cell>
          <cell r="D790">
            <v>0</v>
          </cell>
          <cell r="E790">
            <v>0</v>
          </cell>
          <cell r="F790">
            <v>0</v>
          </cell>
          <cell r="G790">
            <v>0</v>
          </cell>
          <cell r="H790">
            <v>0</v>
          </cell>
          <cell r="I790">
            <v>0.02</v>
          </cell>
          <cell r="J790">
            <v>0</v>
          </cell>
          <cell r="K790">
            <v>0.02</v>
          </cell>
          <cell r="L790">
            <v>0</v>
          </cell>
          <cell r="M790" t="str">
            <v xml:space="preserve"> </v>
          </cell>
        </row>
        <row r="791">
          <cell r="B791">
            <v>38</v>
          </cell>
          <cell r="C791" t="str">
            <v xml:space="preserve">Other Life or Annuity </v>
          </cell>
          <cell r="D791">
            <v>0</v>
          </cell>
          <cell r="E791">
            <v>0</v>
          </cell>
          <cell r="F791">
            <v>0</v>
          </cell>
          <cell r="G791">
            <v>0</v>
          </cell>
          <cell r="H791">
            <v>0</v>
          </cell>
          <cell r="I791">
            <v>0.02</v>
          </cell>
          <cell r="J791">
            <v>0</v>
          </cell>
          <cell r="K791">
            <v>0.02</v>
          </cell>
          <cell r="L791">
            <v>0</v>
          </cell>
          <cell r="M791" t="str">
            <v xml:space="preserve"> </v>
          </cell>
        </row>
        <row r="792">
          <cell r="B792">
            <v>39</v>
          </cell>
          <cell r="C792" t="str">
            <v>Sub-Total</v>
          </cell>
          <cell r="D792">
            <v>0</v>
          </cell>
          <cell r="E792">
            <v>0</v>
          </cell>
          <cell r="F792">
            <v>0</v>
          </cell>
          <cell r="G792">
            <v>0</v>
          </cell>
          <cell r="H792">
            <v>0</v>
          </cell>
          <cell r="I792">
            <v>0</v>
          </cell>
          <cell r="K792">
            <v>0</v>
          </cell>
          <cell r="L792">
            <v>0</v>
          </cell>
        </row>
        <row r="794">
          <cell r="B794">
            <v>40</v>
          </cell>
          <cell r="C794" t="str">
            <v>Totals</v>
          </cell>
          <cell r="D794">
            <v>0</v>
          </cell>
          <cell r="E794">
            <v>0</v>
          </cell>
          <cell r="F794">
            <v>0</v>
          </cell>
          <cell r="G794">
            <v>0</v>
          </cell>
          <cell r="H794">
            <v>0</v>
          </cell>
          <cell r="I794">
            <v>0</v>
          </cell>
          <cell r="K794">
            <v>0</v>
          </cell>
          <cell r="L794">
            <v>0</v>
          </cell>
        </row>
        <row r="796">
          <cell r="B796">
            <v>41</v>
          </cell>
          <cell r="G796" t="str">
            <v>Growth Factor (for Non Life Only)</v>
          </cell>
          <cell r="I796" t="str">
            <v xml:space="preserve"> </v>
          </cell>
          <cell r="L796">
            <v>1.5</v>
          </cell>
          <cell r="M796" t="str">
            <v xml:space="preserve"> </v>
          </cell>
        </row>
        <row r="797">
          <cell r="B797">
            <v>42</v>
          </cell>
          <cell r="G797" t="str">
            <v>By Line Diversification Factor</v>
          </cell>
          <cell r="L797">
            <v>1</v>
          </cell>
        </row>
        <row r="798">
          <cell r="G798" t="str">
            <v>By Country Diversification Factor</v>
          </cell>
          <cell r="L798">
            <v>1</v>
          </cell>
        </row>
        <row r="799">
          <cell r="B799">
            <v>43</v>
          </cell>
          <cell r="G799" t="str">
            <v>Adjusted Premium Capital</v>
          </cell>
          <cell r="L799">
            <v>0</v>
          </cell>
        </row>
        <row r="800">
          <cell r="B800">
            <v>44</v>
          </cell>
          <cell r="G800" t="str">
            <v>Analyst's Adjustment ( NON-Life Business)</v>
          </cell>
          <cell r="L800">
            <v>0</v>
          </cell>
          <cell r="M800" t="str">
            <v xml:space="preserve"> </v>
          </cell>
        </row>
        <row r="801">
          <cell r="B801">
            <v>45</v>
          </cell>
          <cell r="G801" t="str">
            <v>Analyst's Adjustment ( LIFE Business)</v>
          </cell>
          <cell r="L801">
            <v>0</v>
          </cell>
          <cell r="M801" t="str">
            <v xml:space="preserve"> </v>
          </cell>
        </row>
        <row r="802">
          <cell r="B802">
            <v>46</v>
          </cell>
          <cell r="G802" t="str">
            <v>Net Required Capital for Premium Risk (B6)</v>
          </cell>
          <cell r="L802">
            <v>0</v>
          </cell>
        </row>
        <row r="805">
          <cell r="C805" t="str">
            <v>Company Name:</v>
          </cell>
          <cell r="D805" t="str">
            <v>XYZ Sample</v>
          </cell>
          <cell r="H805" t="str">
            <v>Currency:</v>
          </cell>
          <cell r="I805" t="str">
            <v>US Dollars</v>
          </cell>
          <cell r="M805" t="str">
            <v>Page 39</v>
          </cell>
        </row>
        <row r="806">
          <cell r="C806" t="str">
            <v>AMB Number:</v>
          </cell>
          <cell r="D806" t="str">
            <v>99999</v>
          </cell>
          <cell r="H806" t="str">
            <v>Denomination:</v>
          </cell>
          <cell r="I806" t="str">
            <v>(000)s</v>
          </cell>
        </row>
        <row r="807">
          <cell r="C807" t="str">
            <v>Analyst:</v>
          </cell>
          <cell r="D807" t="str">
            <v xml:space="preserve"> </v>
          </cell>
        </row>
        <row r="808">
          <cell r="C808" t="str">
            <v>profitability = average</v>
          </cell>
          <cell r="G808" t="str">
            <v>NET PREMIUMS WRITTEN RISK</v>
          </cell>
        </row>
        <row r="809">
          <cell r="C809" t="str">
            <v>Pers - Late Hard Mkt</v>
          </cell>
          <cell r="H809">
            <v>41274</v>
          </cell>
        </row>
        <row r="810">
          <cell r="C810" t="str">
            <v>Comm - Early Hard Mkt</v>
          </cell>
        </row>
        <row r="811">
          <cell r="C811" t="str">
            <v>Reins XS Prop - Early Soft Mkt</v>
          </cell>
        </row>
        <row r="812">
          <cell r="C812" t="str">
            <v>Reins XS Casualty - Early Hard Mkt</v>
          </cell>
        </row>
        <row r="813">
          <cell r="D813" t="str">
            <v>(1)</v>
          </cell>
          <cell r="E813" t="str">
            <v>(2)</v>
          </cell>
          <cell r="F813" t="str">
            <v>(3)</v>
          </cell>
          <cell r="G813" t="str">
            <v>(4)</v>
          </cell>
          <cell r="H813" t="str">
            <v>(5)</v>
          </cell>
          <cell r="I813" t="str">
            <v>(6)</v>
          </cell>
          <cell r="J813" t="str">
            <v>(7)</v>
          </cell>
          <cell r="K813" t="str">
            <v>(8)</v>
          </cell>
          <cell r="L813" t="str">
            <v>(9)</v>
          </cell>
          <cell r="M813" t="str">
            <v>(10)</v>
          </cell>
        </row>
        <row r="815">
          <cell r="E815" t="str">
            <v>&lt;----------------- Net Premiums Written -----------------&gt;</v>
          </cell>
          <cell r="J815" t="str">
            <v>Adjust-</v>
          </cell>
          <cell r="K815" t="str">
            <v>Total</v>
          </cell>
          <cell r="L815" t="str">
            <v>Adjusted</v>
          </cell>
        </row>
        <row r="816">
          <cell r="C816" t="str">
            <v>Property Casualty Business</v>
          </cell>
          <cell r="D816" t="str">
            <v>%</v>
          </cell>
          <cell r="E816" t="str">
            <v>Baseline</v>
          </cell>
          <cell r="F816" t="str">
            <v>Allocated Adjustment</v>
          </cell>
          <cell r="G816" t="str">
            <v>Manual Adjustment</v>
          </cell>
          <cell r="H816" t="str">
            <v>Total</v>
          </cell>
          <cell r="I816" t="str">
            <v>Capital Factor</v>
          </cell>
          <cell r="J816" t="str">
            <v>ment to Factor</v>
          </cell>
          <cell r="K816" t="str">
            <v>Capital Factor</v>
          </cell>
          <cell r="L816" t="str">
            <v>Required Capital</v>
          </cell>
          <cell r="M816" t="str">
            <v>Explanation of Adjustment</v>
          </cell>
        </row>
        <row r="817">
          <cell r="B817">
            <v>1</v>
          </cell>
          <cell r="C817" t="str">
            <v>Personal Property</v>
          </cell>
          <cell r="D817">
            <v>0</v>
          </cell>
          <cell r="E817">
            <v>0</v>
          </cell>
          <cell r="F817">
            <v>0</v>
          </cell>
          <cell r="G817">
            <v>0</v>
          </cell>
          <cell r="H817">
            <v>0</v>
          </cell>
          <cell r="I817">
            <v>0.49680678758573898</v>
          </cell>
          <cell r="J817">
            <v>0</v>
          </cell>
          <cell r="K817">
            <v>0.49680678758573898</v>
          </cell>
          <cell r="L817">
            <v>0</v>
          </cell>
          <cell r="M817" t="str">
            <v xml:space="preserve"> </v>
          </cell>
        </row>
        <row r="818">
          <cell r="B818">
            <v>2</v>
          </cell>
          <cell r="C818" t="str">
            <v>Personal Motor</v>
          </cell>
          <cell r="D818">
            <v>0</v>
          </cell>
          <cell r="E818">
            <v>0</v>
          </cell>
          <cell r="F818">
            <v>0</v>
          </cell>
          <cell r="G818">
            <v>0</v>
          </cell>
          <cell r="H818">
            <v>0</v>
          </cell>
          <cell r="I818">
            <v>0.34118056496851962</v>
          </cell>
          <cell r="J818">
            <v>0</v>
          </cell>
          <cell r="K818">
            <v>0.34118056496851962</v>
          </cell>
          <cell r="L818">
            <v>0</v>
          </cell>
          <cell r="M818" t="str">
            <v xml:space="preserve"> </v>
          </cell>
        </row>
        <row r="819">
          <cell r="B819">
            <v>3</v>
          </cell>
          <cell r="C819" t="str">
            <v>Commercial Motor</v>
          </cell>
          <cell r="D819">
            <v>0</v>
          </cell>
          <cell r="E819">
            <v>0</v>
          </cell>
          <cell r="F819">
            <v>0</v>
          </cell>
          <cell r="G819">
            <v>0</v>
          </cell>
          <cell r="H819">
            <v>0</v>
          </cell>
          <cell r="I819">
            <v>0.39534800486383992</v>
          </cell>
          <cell r="J819">
            <v>0</v>
          </cell>
          <cell r="K819">
            <v>0.39534800486383992</v>
          </cell>
          <cell r="L819">
            <v>0</v>
          </cell>
          <cell r="M819" t="str">
            <v xml:space="preserve"> </v>
          </cell>
        </row>
        <row r="820">
          <cell r="B820">
            <v>4</v>
          </cell>
          <cell r="C820" t="str">
            <v>Occupational Accident</v>
          </cell>
          <cell r="D820">
            <v>0</v>
          </cell>
          <cell r="E820">
            <v>0</v>
          </cell>
          <cell r="F820">
            <v>0</v>
          </cell>
          <cell r="G820">
            <v>0</v>
          </cell>
          <cell r="H820">
            <v>0</v>
          </cell>
          <cell r="I820">
            <v>0.40167357294166139</v>
          </cell>
          <cell r="J820">
            <v>0</v>
          </cell>
          <cell r="K820">
            <v>0.40167357294166139</v>
          </cell>
          <cell r="L820">
            <v>0</v>
          </cell>
          <cell r="M820" t="str">
            <v xml:space="preserve"> </v>
          </cell>
        </row>
        <row r="821">
          <cell r="B821">
            <v>5</v>
          </cell>
          <cell r="C821" t="str">
            <v>Comm'l Multi Peril</v>
          </cell>
          <cell r="D821">
            <v>0</v>
          </cell>
          <cell r="E821">
            <v>0</v>
          </cell>
          <cell r="F821">
            <v>0</v>
          </cell>
          <cell r="G821">
            <v>0</v>
          </cell>
          <cell r="H821">
            <v>0</v>
          </cell>
          <cell r="I821">
            <v>0.40167357294166139</v>
          </cell>
          <cell r="J821">
            <v>0</v>
          </cell>
          <cell r="K821">
            <v>0.40167357294166139</v>
          </cell>
          <cell r="L821">
            <v>0</v>
          </cell>
          <cell r="M821" t="str">
            <v xml:space="preserve"> </v>
          </cell>
        </row>
        <row r="822">
          <cell r="B822">
            <v>6</v>
          </cell>
          <cell r="C822" t="str">
            <v>Med Mal (Occ)</v>
          </cell>
          <cell r="D822">
            <v>0</v>
          </cell>
          <cell r="E822">
            <v>0</v>
          </cell>
          <cell r="F822">
            <v>0</v>
          </cell>
          <cell r="G822">
            <v>0</v>
          </cell>
          <cell r="H822">
            <v>0</v>
          </cell>
          <cell r="I822">
            <v>0.41495203816287335</v>
          </cell>
          <cell r="J822">
            <v>0</v>
          </cell>
          <cell r="K822">
            <v>0.41495203816287335</v>
          </cell>
          <cell r="L822">
            <v>0</v>
          </cell>
          <cell r="M822" t="str">
            <v xml:space="preserve"> </v>
          </cell>
        </row>
        <row r="823">
          <cell r="B823">
            <v>7</v>
          </cell>
          <cell r="C823" t="str">
            <v>Med Mal (C/M)</v>
          </cell>
          <cell r="D823">
            <v>0</v>
          </cell>
          <cell r="E823">
            <v>0</v>
          </cell>
          <cell r="F823">
            <v>0</v>
          </cell>
          <cell r="G823">
            <v>0</v>
          </cell>
          <cell r="H823">
            <v>0</v>
          </cell>
          <cell r="I823">
            <v>0.36295804783885066</v>
          </cell>
          <cell r="J823">
            <v>0</v>
          </cell>
          <cell r="K823">
            <v>0.36295804783885066</v>
          </cell>
          <cell r="L823">
            <v>0</v>
          </cell>
          <cell r="M823" t="str">
            <v xml:space="preserve"> </v>
          </cell>
        </row>
        <row r="824">
          <cell r="B824">
            <v>8</v>
          </cell>
          <cell r="C824" t="str">
            <v>Special Liab (Ocean, Air, B&amp;M)</v>
          </cell>
          <cell r="D824">
            <v>0</v>
          </cell>
          <cell r="E824">
            <v>0</v>
          </cell>
          <cell r="F824">
            <v>0</v>
          </cell>
          <cell r="G824">
            <v>0</v>
          </cell>
          <cell r="H824">
            <v>0</v>
          </cell>
          <cell r="I824">
            <v>0.40987099279761363</v>
          </cell>
          <cell r="J824">
            <v>0</v>
          </cell>
          <cell r="K824">
            <v>0.40987099279761363</v>
          </cell>
          <cell r="L824">
            <v>0</v>
          </cell>
          <cell r="M824" t="str">
            <v xml:space="preserve"> </v>
          </cell>
        </row>
        <row r="825">
          <cell r="B825">
            <v>9</v>
          </cell>
          <cell r="C825" t="str">
            <v>Other Liab (Occ)</v>
          </cell>
          <cell r="D825">
            <v>0</v>
          </cell>
          <cell r="E825">
            <v>0</v>
          </cell>
          <cell r="F825">
            <v>0</v>
          </cell>
          <cell r="G825">
            <v>0</v>
          </cell>
          <cell r="H825">
            <v>0</v>
          </cell>
          <cell r="I825">
            <v>0.44237177636746849</v>
          </cell>
          <cell r="J825">
            <v>0</v>
          </cell>
          <cell r="K825">
            <v>0.44237177636746849</v>
          </cell>
          <cell r="L825">
            <v>0</v>
          </cell>
          <cell r="M825" t="str">
            <v xml:space="preserve"> </v>
          </cell>
        </row>
        <row r="826">
          <cell r="B826">
            <v>10</v>
          </cell>
          <cell r="C826" t="str">
            <v>Other Liab (C/M)</v>
          </cell>
          <cell r="D826">
            <v>0</v>
          </cell>
          <cell r="E826">
            <v>0</v>
          </cell>
          <cell r="F826">
            <v>0</v>
          </cell>
          <cell r="G826">
            <v>0</v>
          </cell>
          <cell r="H826">
            <v>0</v>
          </cell>
          <cell r="I826">
            <v>0.3760988510689714</v>
          </cell>
          <cell r="J826">
            <v>0</v>
          </cell>
          <cell r="K826">
            <v>0.3760988510689714</v>
          </cell>
          <cell r="L826">
            <v>0</v>
          </cell>
          <cell r="M826" t="str">
            <v xml:space="preserve"> </v>
          </cell>
        </row>
        <row r="827">
          <cell r="B827">
            <v>11</v>
          </cell>
          <cell r="C827" t="str">
            <v>Prod Liab (Occ)</v>
          </cell>
          <cell r="D827">
            <v>0</v>
          </cell>
          <cell r="E827">
            <v>0</v>
          </cell>
          <cell r="F827">
            <v>0</v>
          </cell>
          <cell r="G827">
            <v>0</v>
          </cell>
          <cell r="H827">
            <v>0</v>
          </cell>
          <cell r="I827">
            <v>0.42370630057137271</v>
          </cell>
          <cell r="J827">
            <v>0</v>
          </cell>
          <cell r="K827">
            <v>0.42370630057137271</v>
          </cell>
          <cell r="L827">
            <v>0</v>
          </cell>
          <cell r="M827" t="str">
            <v xml:space="preserve"> </v>
          </cell>
        </row>
        <row r="828">
          <cell r="B828">
            <v>12</v>
          </cell>
          <cell r="C828" t="str">
            <v>Prod Liab (C/M)</v>
          </cell>
          <cell r="D828">
            <v>0</v>
          </cell>
          <cell r="E828">
            <v>0</v>
          </cell>
          <cell r="F828">
            <v>0</v>
          </cell>
          <cell r="G828">
            <v>0</v>
          </cell>
          <cell r="H828">
            <v>0</v>
          </cell>
          <cell r="I828">
            <v>0.35992255639933818</v>
          </cell>
          <cell r="J828">
            <v>0</v>
          </cell>
          <cell r="K828">
            <v>0.35992255639933818</v>
          </cell>
          <cell r="L828">
            <v>0</v>
          </cell>
          <cell r="M828" t="str">
            <v xml:space="preserve"> </v>
          </cell>
        </row>
        <row r="829">
          <cell r="B829">
            <v>13</v>
          </cell>
          <cell r="C829" t="str">
            <v>Commercial Property</v>
          </cell>
          <cell r="D829">
            <v>0</v>
          </cell>
          <cell r="E829">
            <v>0</v>
          </cell>
          <cell r="F829">
            <v>0</v>
          </cell>
          <cell r="G829">
            <v>0</v>
          </cell>
          <cell r="H829">
            <v>0</v>
          </cell>
          <cell r="I829">
            <v>0.47818282493054926</v>
          </cell>
          <cell r="J829">
            <v>0</v>
          </cell>
          <cell r="K829">
            <v>0.47818282493054926</v>
          </cell>
          <cell r="L829">
            <v>0</v>
          </cell>
          <cell r="M829" t="str">
            <v xml:space="preserve"> </v>
          </cell>
        </row>
        <row r="830">
          <cell r="B830">
            <v>14</v>
          </cell>
          <cell r="C830" t="str">
            <v>Motor Phys Damage</v>
          </cell>
          <cell r="D830">
            <v>0</v>
          </cell>
          <cell r="E830">
            <v>0</v>
          </cell>
          <cell r="F830">
            <v>0</v>
          </cell>
          <cell r="G830">
            <v>0</v>
          </cell>
          <cell r="H830">
            <v>0</v>
          </cell>
          <cell r="I830">
            <v>0.32468613812784297</v>
          </cell>
          <cell r="J830">
            <v>0</v>
          </cell>
          <cell r="K830">
            <v>0.32468613812784297</v>
          </cell>
          <cell r="L830">
            <v>0</v>
          </cell>
          <cell r="M830" t="str">
            <v xml:space="preserve"> </v>
          </cell>
        </row>
        <row r="831">
          <cell r="B831">
            <v>15</v>
          </cell>
          <cell r="C831" t="str">
            <v>Fid &amp; Sur /Fin. Guar</v>
          </cell>
          <cell r="D831">
            <v>0</v>
          </cell>
          <cell r="E831">
            <v>0</v>
          </cell>
          <cell r="F831">
            <v>0</v>
          </cell>
          <cell r="G831">
            <v>0</v>
          </cell>
          <cell r="H831">
            <v>0</v>
          </cell>
          <cell r="I831">
            <v>0.3347279774513845</v>
          </cell>
          <cell r="J831">
            <v>0</v>
          </cell>
          <cell r="K831">
            <v>0.3347279774513845</v>
          </cell>
          <cell r="L831">
            <v>0</v>
          </cell>
          <cell r="M831" t="str">
            <v xml:space="preserve"> </v>
          </cell>
        </row>
        <row r="832">
          <cell r="B832">
            <v>16</v>
          </cell>
          <cell r="C832" t="str">
            <v>X/S Property</v>
          </cell>
          <cell r="D832">
            <v>0</v>
          </cell>
          <cell r="E832">
            <v>0</v>
          </cell>
          <cell r="F832">
            <v>0</v>
          </cell>
          <cell r="G832">
            <v>0</v>
          </cell>
          <cell r="H832">
            <v>0</v>
          </cell>
          <cell r="I832">
            <v>0.54928106074259153</v>
          </cell>
          <cell r="J832">
            <v>0</v>
          </cell>
          <cell r="K832">
            <v>0.54928106074259153</v>
          </cell>
          <cell r="L832">
            <v>0</v>
          </cell>
          <cell r="M832" t="str">
            <v xml:space="preserve"> </v>
          </cell>
        </row>
        <row r="833">
          <cell r="B833">
            <v>17</v>
          </cell>
          <cell r="C833" t="str">
            <v>X/S Casualty</v>
          </cell>
          <cell r="D833">
            <v>0</v>
          </cell>
          <cell r="E833">
            <v>0</v>
          </cell>
          <cell r="F833">
            <v>0</v>
          </cell>
          <cell r="G833">
            <v>0</v>
          </cell>
          <cell r="H833">
            <v>0</v>
          </cell>
          <cell r="I833">
            <v>0.48278073670872762</v>
          </cell>
          <cell r="J833">
            <v>0</v>
          </cell>
          <cell r="K833">
            <v>0.48278073670872762</v>
          </cell>
          <cell r="L833">
            <v>0</v>
          </cell>
          <cell r="M833" t="str">
            <v xml:space="preserve"> </v>
          </cell>
        </row>
        <row r="834">
          <cell r="B834">
            <v>18</v>
          </cell>
          <cell r="C834" t="str">
            <v>Other P/C</v>
          </cell>
          <cell r="D834">
            <v>0</v>
          </cell>
          <cell r="E834">
            <v>0</v>
          </cell>
          <cell r="F834">
            <v>0</v>
          </cell>
          <cell r="G834">
            <v>0</v>
          </cell>
          <cell r="H834">
            <v>0</v>
          </cell>
          <cell r="I834">
            <v>0.40167357294166139</v>
          </cell>
          <cell r="J834">
            <v>0</v>
          </cell>
          <cell r="K834">
            <v>0.40167357294166139</v>
          </cell>
          <cell r="L834">
            <v>0</v>
          </cell>
          <cell r="M834" t="str">
            <v xml:space="preserve"> </v>
          </cell>
        </row>
        <row r="835">
          <cell r="B835">
            <v>19</v>
          </cell>
          <cell r="C835" t="str">
            <v>Other P/C</v>
          </cell>
          <cell r="D835">
            <v>0</v>
          </cell>
          <cell r="E835">
            <v>0</v>
          </cell>
          <cell r="F835">
            <v>0</v>
          </cell>
          <cell r="G835">
            <v>0</v>
          </cell>
          <cell r="H835">
            <v>0</v>
          </cell>
          <cell r="I835">
            <v>0.40167357294166139</v>
          </cell>
          <cell r="J835">
            <v>0</v>
          </cell>
          <cell r="K835">
            <v>0.40167357294166139</v>
          </cell>
          <cell r="L835">
            <v>0</v>
          </cell>
          <cell r="M835" t="str">
            <v xml:space="preserve"> </v>
          </cell>
        </row>
        <row r="836">
          <cell r="B836">
            <v>20</v>
          </cell>
          <cell r="C836" t="str">
            <v>Sub-Total</v>
          </cell>
          <cell r="D836">
            <v>0</v>
          </cell>
          <cell r="E836">
            <v>0</v>
          </cell>
          <cell r="F836">
            <v>0</v>
          </cell>
          <cell r="G836">
            <v>0</v>
          </cell>
          <cell r="H836">
            <v>0</v>
          </cell>
          <cell r="I836">
            <v>0</v>
          </cell>
          <cell r="K836">
            <v>0</v>
          </cell>
          <cell r="L836">
            <v>0</v>
          </cell>
        </row>
        <row r="838">
          <cell r="D838" t="str">
            <v>(1)</v>
          </cell>
          <cell r="E838" t="str">
            <v>(2)</v>
          </cell>
          <cell r="F838" t="str">
            <v>(3)</v>
          </cell>
          <cell r="G838" t="str">
            <v>(4)</v>
          </cell>
          <cell r="H838" t="str">
            <v>(5)</v>
          </cell>
          <cell r="I838" t="str">
            <v>(6)</v>
          </cell>
          <cell r="J838" t="str">
            <v>(7)</v>
          </cell>
          <cell r="K838" t="str">
            <v>(8)</v>
          </cell>
          <cell r="L838" t="str">
            <v>(9)</v>
          </cell>
          <cell r="M838" t="str">
            <v>(10)</v>
          </cell>
        </row>
        <row r="840">
          <cell r="E840" t="str">
            <v>&lt;----------------- Net Premiums Written -----------------&gt;</v>
          </cell>
          <cell r="J840" t="str">
            <v>Adjust-</v>
          </cell>
          <cell r="K840" t="str">
            <v>Total</v>
          </cell>
          <cell r="L840" t="str">
            <v>Adjusted</v>
          </cell>
        </row>
        <row r="841">
          <cell r="C841" t="str">
            <v>Health Business</v>
          </cell>
          <cell r="D841" t="str">
            <v>%</v>
          </cell>
          <cell r="E841" t="str">
            <v>Baseline</v>
          </cell>
          <cell r="F841" t="str">
            <v>Allocated Adjustment</v>
          </cell>
          <cell r="G841" t="str">
            <v>Manual Adjustment</v>
          </cell>
          <cell r="H841" t="str">
            <v>Total</v>
          </cell>
          <cell r="I841" t="str">
            <v>Capital Factor</v>
          </cell>
          <cell r="J841" t="str">
            <v>ment to Factor</v>
          </cell>
          <cell r="K841" t="str">
            <v>Capital Factor</v>
          </cell>
          <cell r="L841" t="str">
            <v>Required Capital</v>
          </cell>
          <cell r="M841" t="str">
            <v>Explanation of Adjustment</v>
          </cell>
        </row>
        <row r="842">
          <cell r="B842">
            <v>21</v>
          </cell>
          <cell r="C842" t="str">
            <v>Medical</v>
          </cell>
          <cell r="D842">
            <v>0</v>
          </cell>
          <cell r="E842">
            <v>0</v>
          </cell>
          <cell r="F842">
            <v>0</v>
          </cell>
          <cell r="G842">
            <v>0</v>
          </cell>
          <cell r="H842">
            <v>0</v>
          </cell>
          <cell r="I842">
            <v>0.25</v>
          </cell>
          <cell r="J842">
            <v>0</v>
          </cell>
          <cell r="K842">
            <v>0.25</v>
          </cell>
          <cell r="L842">
            <v>0</v>
          </cell>
          <cell r="M842" t="str">
            <v xml:space="preserve"> </v>
          </cell>
        </row>
        <row r="843">
          <cell r="B843">
            <v>22</v>
          </cell>
          <cell r="C843" t="str">
            <v>Disability and Long Term Care</v>
          </cell>
          <cell r="D843">
            <v>0</v>
          </cell>
          <cell r="E843">
            <v>0</v>
          </cell>
          <cell r="F843">
            <v>0</v>
          </cell>
          <cell r="G843">
            <v>0</v>
          </cell>
          <cell r="H843">
            <v>0</v>
          </cell>
          <cell r="I843">
            <v>0.45</v>
          </cell>
          <cell r="J843">
            <v>0</v>
          </cell>
          <cell r="K843">
            <v>0.45</v>
          </cell>
          <cell r="L843">
            <v>0</v>
          </cell>
          <cell r="M843" t="str">
            <v xml:space="preserve"> </v>
          </cell>
        </row>
        <row r="844">
          <cell r="B844">
            <v>23</v>
          </cell>
          <cell r="C844" t="str">
            <v>Critical Illness - Guaranteed</v>
          </cell>
          <cell r="D844">
            <v>0</v>
          </cell>
          <cell r="E844">
            <v>0</v>
          </cell>
          <cell r="F844">
            <v>0</v>
          </cell>
          <cell r="G844">
            <v>0</v>
          </cell>
          <cell r="H844">
            <v>0</v>
          </cell>
          <cell r="I844">
            <v>0.12</v>
          </cell>
          <cell r="J844">
            <v>0</v>
          </cell>
          <cell r="K844">
            <v>0.12</v>
          </cell>
          <cell r="L844">
            <v>0</v>
          </cell>
          <cell r="M844" t="str">
            <v xml:space="preserve"> </v>
          </cell>
        </row>
        <row r="845">
          <cell r="B845">
            <v>24</v>
          </cell>
          <cell r="C845" t="str">
            <v>Critical Illness - NonGuarant'd</v>
          </cell>
          <cell r="D845">
            <v>0</v>
          </cell>
          <cell r="E845">
            <v>0</v>
          </cell>
          <cell r="F845">
            <v>0</v>
          </cell>
          <cell r="G845">
            <v>0</v>
          </cell>
          <cell r="H845">
            <v>0</v>
          </cell>
          <cell r="I845">
            <v>0.12</v>
          </cell>
          <cell r="J845">
            <v>0</v>
          </cell>
          <cell r="K845">
            <v>0.12</v>
          </cell>
          <cell r="L845">
            <v>0</v>
          </cell>
          <cell r="M845" t="str">
            <v xml:space="preserve"> </v>
          </cell>
        </row>
        <row r="846">
          <cell r="B846">
            <v>25</v>
          </cell>
          <cell r="C846" t="str">
            <v>Health Reinsurance</v>
          </cell>
          <cell r="D846">
            <v>0</v>
          </cell>
          <cell r="E846">
            <v>0</v>
          </cell>
          <cell r="F846">
            <v>0</v>
          </cell>
          <cell r="G846">
            <v>0</v>
          </cell>
          <cell r="H846">
            <v>0</v>
          </cell>
          <cell r="I846">
            <v>0.48278073670872762</v>
          </cell>
          <cell r="J846">
            <v>0</v>
          </cell>
          <cell r="K846">
            <v>0.48278073670872762</v>
          </cell>
          <cell r="L846">
            <v>0</v>
          </cell>
          <cell r="M846" t="str">
            <v xml:space="preserve"> </v>
          </cell>
        </row>
        <row r="847">
          <cell r="B847">
            <v>26</v>
          </cell>
          <cell r="C847" t="str">
            <v>Disability and Long Term Care</v>
          </cell>
          <cell r="D847">
            <v>0</v>
          </cell>
          <cell r="E847">
            <v>0</v>
          </cell>
          <cell r="F847">
            <v>0</v>
          </cell>
          <cell r="G847">
            <v>0</v>
          </cell>
          <cell r="H847">
            <v>0</v>
          </cell>
          <cell r="I847">
            <v>0.38158989429457829</v>
          </cell>
          <cell r="J847">
            <v>0</v>
          </cell>
          <cell r="K847">
            <v>0.38158989429457829</v>
          </cell>
          <cell r="L847">
            <v>0</v>
          </cell>
          <cell r="M847" t="str">
            <v xml:space="preserve"> </v>
          </cell>
        </row>
        <row r="848">
          <cell r="B848">
            <v>27</v>
          </cell>
          <cell r="C848" t="str">
            <v>Critical Illness - Guaranteed</v>
          </cell>
          <cell r="D848">
            <v>0</v>
          </cell>
          <cell r="E848">
            <v>0</v>
          </cell>
          <cell r="F848">
            <v>0</v>
          </cell>
          <cell r="G848">
            <v>0</v>
          </cell>
          <cell r="H848">
            <v>0</v>
          </cell>
          <cell r="I848">
            <v>0.38158989429457829</v>
          </cell>
          <cell r="J848">
            <v>0</v>
          </cell>
          <cell r="K848">
            <v>0.38158989429457829</v>
          </cell>
          <cell r="L848">
            <v>0</v>
          </cell>
          <cell r="M848" t="str">
            <v xml:space="preserve"> </v>
          </cell>
        </row>
        <row r="849">
          <cell r="B849">
            <v>28</v>
          </cell>
          <cell r="C849" t="str">
            <v>Sub-Total</v>
          </cell>
          <cell r="D849">
            <v>0</v>
          </cell>
          <cell r="E849">
            <v>0</v>
          </cell>
          <cell r="F849">
            <v>0</v>
          </cell>
          <cell r="G849">
            <v>0</v>
          </cell>
          <cell r="H849">
            <v>0</v>
          </cell>
          <cell r="I849">
            <v>0</v>
          </cell>
          <cell r="K849">
            <v>0</v>
          </cell>
          <cell r="L849">
            <v>0</v>
          </cell>
        </row>
        <row r="851">
          <cell r="D851" t="str">
            <v>(1)</v>
          </cell>
          <cell r="E851" t="str">
            <v>(2)</v>
          </cell>
          <cell r="F851" t="str">
            <v>(3)</v>
          </cell>
          <cell r="G851" t="str">
            <v>(4)</v>
          </cell>
          <cell r="H851" t="str">
            <v>(5)</v>
          </cell>
          <cell r="I851" t="str">
            <v>(6)</v>
          </cell>
          <cell r="J851" t="str">
            <v>(7)</v>
          </cell>
          <cell r="K851" t="str">
            <v>(8)</v>
          </cell>
          <cell r="L851" t="str">
            <v>(9)</v>
          </cell>
          <cell r="M851" t="str">
            <v>(10)</v>
          </cell>
        </row>
        <row r="853">
          <cell r="E853" t="str">
            <v>&lt;----------------- Net Premiums Written -----------------&gt;</v>
          </cell>
          <cell r="J853" t="str">
            <v>Adjust-</v>
          </cell>
          <cell r="K853" t="str">
            <v>Total</v>
          </cell>
          <cell r="L853" t="str">
            <v>Adjusted</v>
          </cell>
        </row>
        <row r="854">
          <cell r="C854" t="str">
            <v>Life Business (New business only)</v>
          </cell>
          <cell r="D854" t="str">
            <v>%</v>
          </cell>
          <cell r="E854" t="str">
            <v>Baseline</v>
          </cell>
          <cell r="F854" t="str">
            <v>Allocated Adjustment</v>
          </cell>
          <cell r="G854" t="str">
            <v>Manual Adjustment</v>
          </cell>
          <cell r="H854" t="str">
            <v>Total</v>
          </cell>
          <cell r="I854" t="str">
            <v>Capital Factor</v>
          </cell>
          <cell r="J854" t="str">
            <v>ment to Factor</v>
          </cell>
          <cell r="K854" t="str">
            <v>Capital Factor</v>
          </cell>
          <cell r="L854" t="str">
            <v>Required Capital</v>
          </cell>
          <cell r="M854" t="str">
            <v>Explanation of Adjustment</v>
          </cell>
        </row>
        <row r="855">
          <cell r="B855">
            <v>29</v>
          </cell>
          <cell r="C855" t="str">
            <v xml:space="preserve">Life - Investment Products (Unit Linked &amp; Partic) </v>
          </cell>
          <cell r="D855">
            <v>0</v>
          </cell>
          <cell r="E855">
            <v>0</v>
          </cell>
          <cell r="F855">
            <v>0</v>
          </cell>
          <cell r="G855">
            <v>0</v>
          </cell>
          <cell r="H855">
            <v>0</v>
          </cell>
          <cell r="I855">
            <v>0.02</v>
          </cell>
          <cell r="J855">
            <v>0</v>
          </cell>
          <cell r="K855">
            <v>0.02</v>
          </cell>
          <cell r="L855">
            <v>0</v>
          </cell>
          <cell r="M855" t="str">
            <v xml:space="preserve"> </v>
          </cell>
        </row>
        <row r="856">
          <cell r="B856">
            <v>30</v>
          </cell>
          <cell r="C856" t="str">
            <v xml:space="preserve">Life - Protection Products (Individ &amp; Group) </v>
          </cell>
          <cell r="D856">
            <v>0</v>
          </cell>
          <cell r="E856">
            <v>0</v>
          </cell>
          <cell r="F856">
            <v>0</v>
          </cell>
          <cell r="G856">
            <v>0</v>
          </cell>
          <cell r="H856">
            <v>0</v>
          </cell>
          <cell r="I856">
            <v>0.02</v>
          </cell>
          <cell r="J856">
            <v>0</v>
          </cell>
          <cell r="K856">
            <v>0.02</v>
          </cell>
          <cell r="L856">
            <v>0</v>
          </cell>
          <cell r="M856" t="str">
            <v xml:space="preserve"> </v>
          </cell>
        </row>
        <row r="857">
          <cell r="B857">
            <v>31</v>
          </cell>
          <cell r="C857" t="str">
            <v xml:space="preserve">Life Reinsurance </v>
          </cell>
          <cell r="D857">
            <v>0</v>
          </cell>
          <cell r="E857">
            <v>0</v>
          </cell>
          <cell r="F857">
            <v>0</v>
          </cell>
          <cell r="G857">
            <v>0</v>
          </cell>
          <cell r="H857">
            <v>0</v>
          </cell>
          <cell r="I857">
            <v>0.02</v>
          </cell>
          <cell r="J857">
            <v>0</v>
          </cell>
          <cell r="K857">
            <v>0.02</v>
          </cell>
          <cell r="L857">
            <v>0</v>
          </cell>
          <cell r="M857" t="str">
            <v xml:space="preserve"> </v>
          </cell>
        </row>
        <row r="858">
          <cell r="B858">
            <v>32</v>
          </cell>
          <cell r="C858" t="str">
            <v xml:space="preserve">Annuities - Immediate </v>
          </cell>
          <cell r="D858">
            <v>0</v>
          </cell>
          <cell r="E858">
            <v>0</v>
          </cell>
          <cell r="F858">
            <v>0</v>
          </cell>
          <cell r="G858">
            <v>0</v>
          </cell>
          <cell r="H858">
            <v>0</v>
          </cell>
          <cell r="I858">
            <v>0.02</v>
          </cell>
          <cell r="J858">
            <v>0</v>
          </cell>
          <cell r="K858">
            <v>0.02</v>
          </cell>
          <cell r="L858">
            <v>0</v>
          </cell>
          <cell r="M858" t="str">
            <v xml:space="preserve"> </v>
          </cell>
        </row>
        <row r="859">
          <cell r="B859">
            <v>33</v>
          </cell>
          <cell r="C859" t="str">
            <v xml:space="preserve">Annuities - Deferred </v>
          </cell>
          <cell r="D859">
            <v>0</v>
          </cell>
          <cell r="E859">
            <v>0</v>
          </cell>
          <cell r="F859">
            <v>0</v>
          </cell>
          <cell r="G859">
            <v>0</v>
          </cell>
          <cell r="H859">
            <v>0</v>
          </cell>
          <cell r="I859">
            <v>0.02</v>
          </cell>
          <cell r="J859">
            <v>0</v>
          </cell>
          <cell r="K859">
            <v>0.02</v>
          </cell>
          <cell r="L859">
            <v>0</v>
          </cell>
          <cell r="M859" t="str">
            <v xml:space="preserve"> </v>
          </cell>
        </row>
        <row r="860">
          <cell r="B860">
            <v>34</v>
          </cell>
          <cell r="C860" t="str">
            <v xml:space="preserve">Pension Plans </v>
          </cell>
          <cell r="D860">
            <v>0</v>
          </cell>
          <cell r="E860">
            <v>0</v>
          </cell>
          <cell r="F860">
            <v>0</v>
          </cell>
          <cell r="G860">
            <v>0</v>
          </cell>
          <cell r="H860">
            <v>0</v>
          </cell>
          <cell r="I860">
            <v>0.02</v>
          </cell>
          <cell r="J860">
            <v>0</v>
          </cell>
          <cell r="K860">
            <v>0.02</v>
          </cell>
          <cell r="L860">
            <v>0</v>
          </cell>
          <cell r="M860" t="str">
            <v xml:space="preserve"> </v>
          </cell>
        </row>
        <row r="861">
          <cell r="B861">
            <v>35</v>
          </cell>
          <cell r="C861" t="str">
            <v xml:space="preserve">DHI </v>
          </cell>
          <cell r="D861">
            <v>0</v>
          </cell>
          <cell r="E861">
            <v>0</v>
          </cell>
          <cell r="F861">
            <v>0</v>
          </cell>
          <cell r="G861">
            <v>0</v>
          </cell>
          <cell r="H861">
            <v>0</v>
          </cell>
          <cell r="I861">
            <v>0.02</v>
          </cell>
          <cell r="J861">
            <v>0</v>
          </cell>
          <cell r="K861">
            <v>0.02</v>
          </cell>
          <cell r="L861">
            <v>0</v>
          </cell>
          <cell r="M861" t="str">
            <v xml:space="preserve"> </v>
          </cell>
        </row>
        <row r="862">
          <cell r="B862">
            <v>36</v>
          </cell>
          <cell r="C862" t="str">
            <v xml:space="preserve">German HealthCare </v>
          </cell>
          <cell r="D862">
            <v>0</v>
          </cell>
          <cell r="E862">
            <v>0</v>
          </cell>
          <cell r="F862">
            <v>0</v>
          </cell>
          <cell r="G862">
            <v>0</v>
          </cell>
          <cell r="H862">
            <v>0</v>
          </cell>
          <cell r="I862">
            <v>0.02</v>
          </cell>
          <cell r="J862">
            <v>0</v>
          </cell>
          <cell r="K862">
            <v>0.02</v>
          </cell>
          <cell r="L862">
            <v>0</v>
          </cell>
          <cell r="M862" t="str">
            <v xml:space="preserve"> </v>
          </cell>
        </row>
        <row r="863">
          <cell r="B863">
            <v>37</v>
          </cell>
          <cell r="C863" t="str">
            <v xml:space="preserve">Other Life or Annuity </v>
          </cell>
          <cell r="D863">
            <v>0</v>
          </cell>
          <cell r="E863">
            <v>0</v>
          </cell>
          <cell r="F863">
            <v>0</v>
          </cell>
          <cell r="G863">
            <v>0</v>
          </cell>
          <cell r="H863">
            <v>0</v>
          </cell>
          <cell r="I863">
            <v>0.02</v>
          </cell>
          <cell r="J863">
            <v>0</v>
          </cell>
          <cell r="K863">
            <v>0.02</v>
          </cell>
          <cell r="L863">
            <v>0</v>
          </cell>
          <cell r="M863" t="str">
            <v xml:space="preserve"> </v>
          </cell>
        </row>
        <row r="864">
          <cell r="B864">
            <v>38</v>
          </cell>
          <cell r="C864" t="str">
            <v xml:space="preserve">Other Life or Annuity </v>
          </cell>
          <cell r="D864">
            <v>0</v>
          </cell>
          <cell r="E864">
            <v>0</v>
          </cell>
          <cell r="F864">
            <v>0</v>
          </cell>
          <cell r="G864">
            <v>0</v>
          </cell>
          <cell r="H864">
            <v>0</v>
          </cell>
          <cell r="I864">
            <v>0.02</v>
          </cell>
          <cell r="J864">
            <v>0</v>
          </cell>
          <cell r="K864">
            <v>0.02</v>
          </cell>
          <cell r="L864">
            <v>0</v>
          </cell>
          <cell r="M864" t="str">
            <v xml:space="preserve"> </v>
          </cell>
        </row>
        <row r="865">
          <cell r="B865">
            <v>39</v>
          </cell>
          <cell r="C865" t="str">
            <v>Sub-Total</v>
          </cell>
          <cell r="D865">
            <v>0</v>
          </cell>
          <cell r="E865">
            <v>0</v>
          </cell>
          <cell r="F865">
            <v>0</v>
          </cell>
          <cell r="G865">
            <v>0</v>
          </cell>
          <cell r="H865">
            <v>0</v>
          </cell>
          <cell r="I865">
            <v>0</v>
          </cell>
          <cell r="K865">
            <v>0</v>
          </cell>
          <cell r="L865">
            <v>0</v>
          </cell>
        </row>
        <row r="867">
          <cell r="B867">
            <v>40</v>
          </cell>
          <cell r="C867" t="str">
            <v>Totals</v>
          </cell>
          <cell r="D867">
            <v>0</v>
          </cell>
          <cell r="E867">
            <v>0</v>
          </cell>
          <cell r="F867">
            <v>0</v>
          </cell>
          <cell r="G867">
            <v>0</v>
          </cell>
          <cell r="H867">
            <v>0</v>
          </cell>
          <cell r="I867">
            <v>0</v>
          </cell>
          <cell r="K867">
            <v>0</v>
          </cell>
          <cell r="L867">
            <v>0</v>
          </cell>
        </row>
        <row r="869">
          <cell r="B869">
            <v>41</v>
          </cell>
          <cell r="G869" t="str">
            <v>Growth Factor (for Non Life Only)</v>
          </cell>
          <cell r="I869" t="str">
            <v xml:space="preserve"> </v>
          </cell>
          <cell r="L869">
            <v>1.5</v>
          </cell>
          <cell r="M869" t="str">
            <v xml:space="preserve"> </v>
          </cell>
        </row>
        <row r="870">
          <cell r="B870">
            <v>42</v>
          </cell>
          <cell r="G870" t="str">
            <v>By Line Diversification Factor</v>
          </cell>
          <cell r="L870">
            <v>1</v>
          </cell>
        </row>
        <row r="871">
          <cell r="G871" t="str">
            <v>By Country Diversification Factor</v>
          </cell>
          <cell r="L871">
            <v>1</v>
          </cell>
        </row>
        <row r="872">
          <cell r="B872">
            <v>43</v>
          </cell>
          <cell r="G872" t="str">
            <v>Adjusted Premium Capital</v>
          </cell>
          <cell r="L872">
            <v>0</v>
          </cell>
        </row>
        <row r="873">
          <cell r="B873">
            <v>44</v>
          </cell>
          <cell r="G873" t="str">
            <v>Analyst's Adjustment ( NON-Life Business)</v>
          </cell>
          <cell r="L873">
            <v>0</v>
          </cell>
          <cell r="M873" t="str">
            <v xml:space="preserve"> </v>
          </cell>
        </row>
        <row r="874">
          <cell r="B874">
            <v>45</v>
          </cell>
          <cell r="G874" t="str">
            <v>Analyst's Adjustment ( LIFE Business)</v>
          </cell>
          <cell r="L874">
            <v>0</v>
          </cell>
          <cell r="M874" t="str">
            <v xml:space="preserve"> </v>
          </cell>
        </row>
        <row r="875">
          <cell r="B875">
            <v>46</v>
          </cell>
          <cell r="G875" t="str">
            <v>Net Required Capital for Premium Risk (B6)</v>
          </cell>
          <cell r="L875">
            <v>0</v>
          </cell>
        </row>
      </sheetData>
      <sheetData sheetId="8">
        <row r="2">
          <cell r="C2" t="str">
            <v>Company Name:</v>
          </cell>
          <cell r="D2" t="str">
            <v>XYZ Sample</v>
          </cell>
          <cell r="G2" t="str">
            <v>Currency:</v>
          </cell>
          <cell r="I2" t="str">
            <v>Euros</v>
          </cell>
          <cell r="K2" t="str">
            <v>Page 8</v>
          </cell>
          <cell r="S2" t="str">
            <v>Company Name:</v>
          </cell>
          <cell r="T2" t="str">
            <v>XYZ Sample</v>
          </cell>
          <cell r="Z2" t="str">
            <v>Currency:</v>
          </cell>
          <cell r="AA2" t="str">
            <v>Euros</v>
          </cell>
        </row>
        <row r="3">
          <cell r="C3" t="str">
            <v>AMB Number:</v>
          </cell>
          <cell r="D3" t="str">
            <v>99999</v>
          </cell>
          <cell r="G3" t="str">
            <v>Denomination:</v>
          </cell>
          <cell r="I3" t="str">
            <v>(000)s</v>
          </cell>
          <cell r="S3" t="str">
            <v>AMB Number:</v>
          </cell>
          <cell r="T3" t="str">
            <v>99999</v>
          </cell>
          <cell r="Z3" t="str">
            <v>Denomination:</v>
          </cell>
          <cell r="AA3" t="str">
            <v>(000)s</v>
          </cell>
          <cell r="AI3" t="str">
            <v>Summary Exhibit 8</v>
          </cell>
        </row>
        <row r="4">
          <cell r="C4" t="str">
            <v>Analyst:</v>
          </cell>
          <cell r="D4" t="str">
            <v xml:space="preserve"> </v>
          </cell>
          <cell r="S4" t="str">
            <v>Analyst:</v>
          </cell>
          <cell r="T4" t="str">
            <v xml:space="preserve"> </v>
          </cell>
        </row>
        <row r="5">
          <cell r="G5" t="str">
            <v>BUSINESS RISK</v>
          </cell>
          <cell r="Z5" t="str">
            <v>BUSINESS RISK</v>
          </cell>
        </row>
        <row r="7">
          <cell r="F7">
            <v>39813</v>
          </cell>
          <cell r="T7">
            <v>39813</v>
          </cell>
          <cell r="U7">
            <v>40178</v>
          </cell>
          <cell r="V7">
            <v>40543</v>
          </cell>
          <cell r="W7">
            <v>40908</v>
          </cell>
          <cell r="X7">
            <v>41274</v>
          </cell>
          <cell r="Z7">
            <v>39813</v>
          </cell>
          <cell r="AA7">
            <v>40178</v>
          </cell>
          <cell r="AB7">
            <v>40543</v>
          </cell>
          <cell r="AC7">
            <v>40908</v>
          </cell>
          <cell r="AD7">
            <v>41274</v>
          </cell>
          <cell r="AF7">
            <v>39813</v>
          </cell>
          <cell r="AG7">
            <v>40178</v>
          </cell>
          <cell r="AH7">
            <v>40543</v>
          </cell>
          <cell r="AI7">
            <v>40908</v>
          </cell>
          <cell r="AJ7">
            <v>41274</v>
          </cell>
        </row>
        <row r="8">
          <cell r="C8" t="str">
            <v>Off-Balance Sheet Items</v>
          </cell>
          <cell r="D8" t="str">
            <v>Baseline</v>
          </cell>
          <cell r="E8" t="str">
            <v>Adjustment</v>
          </cell>
          <cell r="F8" t="str">
            <v>Total</v>
          </cell>
          <cell r="G8" t="str">
            <v>Baseline Asset Risk Factor (%)</v>
          </cell>
          <cell r="H8" t="str">
            <v>Adjustment to Asset Risk Factor</v>
          </cell>
          <cell r="I8" t="str">
            <v>Total Asset Risk Factor (%)</v>
          </cell>
          <cell r="J8" t="str">
            <v>Adjusted Required Capital</v>
          </cell>
          <cell r="K8" t="str">
            <v>Explanation of Adjustment</v>
          </cell>
          <cell r="S8" t="str">
            <v>Off-Balance Sheet Items</v>
          </cell>
          <cell r="T8" t="str">
            <v>Total Amount</v>
          </cell>
          <cell r="U8" t="str">
            <v>Total Amount</v>
          </cell>
          <cell r="V8" t="str">
            <v>Total Amount</v>
          </cell>
          <cell r="W8" t="str">
            <v>Total Amount</v>
          </cell>
          <cell r="X8" t="str">
            <v>Total Amount</v>
          </cell>
          <cell r="Z8" t="str">
            <v>Selected Risk Factor</v>
          </cell>
          <cell r="AA8" t="str">
            <v>Selected Risk Factor</v>
          </cell>
          <cell r="AB8" t="str">
            <v>Selected Risk Factor</v>
          </cell>
          <cell r="AC8" t="str">
            <v>Selected Risk Factor</v>
          </cell>
          <cell r="AD8" t="str">
            <v>Selected Risk Factor</v>
          </cell>
          <cell r="AF8" t="str">
            <v>Adjusted Required Capital</v>
          </cell>
          <cell r="AG8" t="str">
            <v>Adjusted Required Capital</v>
          </cell>
          <cell r="AH8" t="str">
            <v>Adjusted Required Capital</v>
          </cell>
          <cell r="AI8" t="str">
            <v>Adjusted Required Capital</v>
          </cell>
          <cell r="AJ8" t="str">
            <v>Adjusted Required Capital</v>
          </cell>
        </row>
        <row r="10">
          <cell r="B10">
            <v>1</v>
          </cell>
          <cell r="C10" t="str">
            <v>Non-controlled Assets  (A)</v>
          </cell>
          <cell r="D10">
            <v>0</v>
          </cell>
          <cell r="E10">
            <v>0</v>
          </cell>
          <cell r="F10">
            <v>0</v>
          </cell>
          <cell r="G10">
            <v>1</v>
          </cell>
          <cell r="H10">
            <v>0</v>
          </cell>
          <cell r="I10">
            <v>1</v>
          </cell>
          <cell r="J10">
            <v>0</v>
          </cell>
          <cell r="R10">
            <v>1</v>
          </cell>
          <cell r="S10" t="str">
            <v>Non-controlled Assets  (A)</v>
          </cell>
          <cell r="T10">
            <v>0</v>
          </cell>
          <cell r="U10">
            <v>0</v>
          </cell>
          <cell r="V10">
            <v>0</v>
          </cell>
          <cell r="W10">
            <v>0</v>
          </cell>
          <cell r="X10">
            <v>0</v>
          </cell>
          <cell r="Z10">
            <v>1</v>
          </cell>
          <cell r="AA10">
            <v>1</v>
          </cell>
          <cell r="AB10">
            <v>1</v>
          </cell>
          <cell r="AC10">
            <v>1</v>
          </cell>
          <cell r="AD10">
            <v>1</v>
          </cell>
          <cell r="AF10">
            <v>0</v>
          </cell>
          <cell r="AG10">
            <v>0</v>
          </cell>
          <cell r="AH10">
            <v>0</v>
          </cell>
          <cell r="AI10">
            <v>0</v>
          </cell>
          <cell r="AJ10">
            <v>0</v>
          </cell>
        </row>
        <row r="11">
          <cell r="B11">
            <v>2</v>
          </cell>
          <cell r="C11" t="str">
            <v>Guarantees For Affiliates</v>
          </cell>
          <cell r="D11">
            <v>0</v>
          </cell>
          <cell r="E11">
            <v>0</v>
          </cell>
          <cell r="F11">
            <v>0</v>
          </cell>
          <cell r="G11">
            <v>1</v>
          </cell>
          <cell r="H11">
            <v>0</v>
          </cell>
          <cell r="I11">
            <v>1</v>
          </cell>
          <cell r="J11">
            <v>0</v>
          </cell>
          <cell r="R11">
            <v>2</v>
          </cell>
          <cell r="S11" t="str">
            <v>Guarantees For Affiliates</v>
          </cell>
          <cell r="T11">
            <v>0</v>
          </cell>
          <cell r="U11">
            <v>0</v>
          </cell>
          <cell r="V11">
            <v>0</v>
          </cell>
          <cell r="W11">
            <v>0</v>
          </cell>
          <cell r="X11">
            <v>0</v>
          </cell>
          <cell r="Z11">
            <v>1</v>
          </cell>
          <cell r="AA11">
            <v>1</v>
          </cell>
          <cell r="AB11">
            <v>1</v>
          </cell>
          <cell r="AC11">
            <v>1</v>
          </cell>
          <cell r="AD11">
            <v>1</v>
          </cell>
          <cell r="AF11">
            <v>0</v>
          </cell>
          <cell r="AG11">
            <v>0</v>
          </cell>
          <cell r="AH11">
            <v>0</v>
          </cell>
          <cell r="AI11">
            <v>0</v>
          </cell>
          <cell r="AJ11">
            <v>0</v>
          </cell>
        </row>
        <row r="12">
          <cell r="B12">
            <v>3</v>
          </cell>
          <cell r="C12" t="str">
            <v>Contingent Liabilities (B)</v>
          </cell>
          <cell r="D12">
            <v>0</v>
          </cell>
          <cell r="E12">
            <v>0</v>
          </cell>
          <cell r="F12">
            <v>0</v>
          </cell>
          <cell r="G12">
            <v>1</v>
          </cell>
          <cell r="H12">
            <v>0</v>
          </cell>
          <cell r="I12">
            <v>1</v>
          </cell>
          <cell r="J12">
            <v>0</v>
          </cell>
          <cell r="R12">
            <v>3</v>
          </cell>
          <cell r="S12" t="str">
            <v>Contingent Liabilities (B)</v>
          </cell>
          <cell r="T12">
            <v>0</v>
          </cell>
          <cell r="U12">
            <v>0</v>
          </cell>
          <cell r="V12">
            <v>0</v>
          </cell>
          <cell r="W12">
            <v>0</v>
          </cell>
          <cell r="X12">
            <v>0</v>
          </cell>
          <cell r="Z12">
            <v>1</v>
          </cell>
          <cell r="AA12">
            <v>1</v>
          </cell>
          <cell r="AB12">
            <v>1</v>
          </cell>
          <cell r="AC12">
            <v>1</v>
          </cell>
          <cell r="AD12">
            <v>1</v>
          </cell>
          <cell r="AF12">
            <v>0</v>
          </cell>
          <cell r="AG12">
            <v>0</v>
          </cell>
          <cell r="AH12">
            <v>0</v>
          </cell>
          <cell r="AI12">
            <v>0</v>
          </cell>
          <cell r="AJ12">
            <v>0</v>
          </cell>
        </row>
        <row r="13">
          <cell r="B13">
            <v>4</v>
          </cell>
          <cell r="C13" t="str">
            <v>Bank Liabilities (C)</v>
          </cell>
          <cell r="D13">
            <v>0</v>
          </cell>
          <cell r="E13">
            <v>0</v>
          </cell>
          <cell r="F13">
            <v>0</v>
          </cell>
          <cell r="G13">
            <v>1</v>
          </cell>
          <cell r="H13">
            <v>0</v>
          </cell>
          <cell r="I13">
            <v>1</v>
          </cell>
          <cell r="J13">
            <v>0</v>
          </cell>
          <cell r="R13">
            <v>4</v>
          </cell>
          <cell r="S13" t="str">
            <v>Bank Liabilities (C)</v>
          </cell>
          <cell r="T13">
            <v>0</v>
          </cell>
          <cell r="U13">
            <v>0</v>
          </cell>
          <cell r="V13">
            <v>0</v>
          </cell>
          <cell r="W13">
            <v>0</v>
          </cell>
          <cell r="X13">
            <v>0</v>
          </cell>
          <cell r="Z13">
            <v>1</v>
          </cell>
          <cell r="AA13">
            <v>1</v>
          </cell>
          <cell r="AB13">
            <v>1</v>
          </cell>
          <cell r="AC13">
            <v>1</v>
          </cell>
          <cell r="AD13">
            <v>1</v>
          </cell>
          <cell r="AF13">
            <v>0</v>
          </cell>
          <cell r="AG13">
            <v>0</v>
          </cell>
          <cell r="AH13">
            <v>0</v>
          </cell>
          <cell r="AI13">
            <v>0</v>
          </cell>
          <cell r="AJ13">
            <v>0</v>
          </cell>
        </row>
        <row r="14">
          <cell r="B14">
            <v>5</v>
          </cell>
          <cell r="C14" t="str">
            <v>Collateralized Assets</v>
          </cell>
          <cell r="D14">
            <v>0</v>
          </cell>
          <cell r="E14">
            <v>0</v>
          </cell>
          <cell r="F14">
            <v>0</v>
          </cell>
          <cell r="G14">
            <v>1</v>
          </cell>
          <cell r="H14">
            <v>0</v>
          </cell>
          <cell r="I14">
            <v>1</v>
          </cell>
          <cell r="J14">
            <v>0</v>
          </cell>
          <cell r="R14">
            <v>5</v>
          </cell>
          <cell r="S14" t="str">
            <v>Collateralized Assets</v>
          </cell>
          <cell r="T14">
            <v>0</v>
          </cell>
          <cell r="U14">
            <v>0</v>
          </cell>
          <cell r="V14">
            <v>0</v>
          </cell>
          <cell r="W14">
            <v>0</v>
          </cell>
          <cell r="X14">
            <v>0</v>
          </cell>
          <cell r="Z14">
            <v>1</v>
          </cell>
          <cell r="AA14">
            <v>1</v>
          </cell>
          <cell r="AB14">
            <v>1</v>
          </cell>
          <cell r="AC14">
            <v>1</v>
          </cell>
          <cell r="AD14">
            <v>1</v>
          </cell>
          <cell r="AF14">
            <v>0</v>
          </cell>
          <cell r="AG14">
            <v>0</v>
          </cell>
          <cell r="AH14">
            <v>0</v>
          </cell>
          <cell r="AI14">
            <v>0</v>
          </cell>
          <cell r="AJ14">
            <v>0</v>
          </cell>
        </row>
        <row r="15">
          <cell r="B15">
            <v>6</v>
          </cell>
          <cell r="C15" t="str">
            <v>Letters of Credit</v>
          </cell>
          <cell r="D15">
            <v>0</v>
          </cell>
          <cell r="E15">
            <v>0</v>
          </cell>
          <cell r="F15">
            <v>0</v>
          </cell>
          <cell r="G15">
            <v>1</v>
          </cell>
          <cell r="H15">
            <v>0</v>
          </cell>
          <cell r="I15">
            <v>1</v>
          </cell>
          <cell r="J15">
            <v>0</v>
          </cell>
          <cell r="R15">
            <v>6</v>
          </cell>
          <cell r="S15" t="str">
            <v>Letters of Credit</v>
          </cell>
          <cell r="T15">
            <v>0</v>
          </cell>
          <cell r="U15">
            <v>0</v>
          </cell>
          <cell r="V15">
            <v>0</v>
          </cell>
          <cell r="W15">
            <v>0</v>
          </cell>
          <cell r="X15">
            <v>0</v>
          </cell>
          <cell r="Z15">
            <v>1</v>
          </cell>
          <cell r="AA15">
            <v>1</v>
          </cell>
          <cell r="AB15">
            <v>1</v>
          </cell>
          <cell r="AC15">
            <v>1</v>
          </cell>
          <cell r="AD15">
            <v>1</v>
          </cell>
          <cell r="AF15">
            <v>0</v>
          </cell>
          <cell r="AG15">
            <v>0</v>
          </cell>
          <cell r="AH15">
            <v>0</v>
          </cell>
          <cell r="AI15">
            <v>0</v>
          </cell>
          <cell r="AJ15">
            <v>0</v>
          </cell>
        </row>
        <row r="16">
          <cell r="B16">
            <v>7</v>
          </cell>
          <cell r="C16" t="str">
            <v>Long-Term Leases (D)</v>
          </cell>
          <cell r="D16">
            <v>0</v>
          </cell>
          <cell r="E16">
            <v>0</v>
          </cell>
          <cell r="F16">
            <v>0</v>
          </cell>
          <cell r="G16">
            <v>1</v>
          </cell>
          <cell r="H16">
            <v>0</v>
          </cell>
          <cell r="I16">
            <v>1</v>
          </cell>
          <cell r="J16">
            <v>0</v>
          </cell>
          <cell r="R16">
            <v>7</v>
          </cell>
          <cell r="S16" t="str">
            <v>Long-Term Leases (D)</v>
          </cell>
          <cell r="T16">
            <v>0</v>
          </cell>
          <cell r="U16">
            <v>0</v>
          </cell>
          <cell r="V16">
            <v>0</v>
          </cell>
          <cell r="W16">
            <v>0</v>
          </cell>
          <cell r="X16">
            <v>0</v>
          </cell>
          <cell r="Z16">
            <v>1</v>
          </cell>
          <cell r="AA16">
            <v>1</v>
          </cell>
          <cell r="AB16">
            <v>1</v>
          </cell>
          <cell r="AC16">
            <v>1</v>
          </cell>
          <cell r="AD16">
            <v>1</v>
          </cell>
          <cell r="AF16">
            <v>0</v>
          </cell>
          <cell r="AG16">
            <v>0</v>
          </cell>
          <cell r="AH16">
            <v>0</v>
          </cell>
          <cell r="AI16">
            <v>0</v>
          </cell>
          <cell r="AJ16">
            <v>0</v>
          </cell>
        </row>
        <row r="17">
          <cell r="B17">
            <v>8</v>
          </cell>
          <cell r="C17" t="str">
            <v>Derivative Exposure (E)</v>
          </cell>
          <cell r="D17">
            <v>0</v>
          </cell>
          <cell r="E17">
            <v>0</v>
          </cell>
          <cell r="F17">
            <v>0</v>
          </cell>
          <cell r="G17">
            <v>1</v>
          </cell>
          <cell r="H17">
            <v>0</v>
          </cell>
          <cell r="I17">
            <v>1</v>
          </cell>
          <cell r="J17">
            <v>0</v>
          </cell>
          <cell r="R17">
            <v>8</v>
          </cell>
          <cell r="S17" t="str">
            <v>Derivative Exposure (E)</v>
          </cell>
          <cell r="T17">
            <v>0</v>
          </cell>
          <cell r="U17">
            <v>0</v>
          </cell>
          <cell r="V17">
            <v>0</v>
          </cell>
          <cell r="W17">
            <v>0</v>
          </cell>
          <cell r="X17">
            <v>0</v>
          </cell>
          <cell r="Z17">
            <v>1</v>
          </cell>
          <cell r="AA17">
            <v>1</v>
          </cell>
          <cell r="AB17">
            <v>1</v>
          </cell>
          <cell r="AC17">
            <v>1</v>
          </cell>
          <cell r="AD17">
            <v>1</v>
          </cell>
          <cell r="AF17">
            <v>0</v>
          </cell>
          <cell r="AG17">
            <v>0</v>
          </cell>
          <cell r="AH17">
            <v>0</v>
          </cell>
          <cell r="AI17">
            <v>0</v>
          </cell>
          <cell r="AJ17">
            <v>0</v>
          </cell>
        </row>
        <row r="18">
          <cell r="B18">
            <v>9</v>
          </cell>
          <cell r="C18" t="str">
            <v>Separate Account Reserves</v>
          </cell>
          <cell r="D18">
            <v>0</v>
          </cell>
          <cell r="E18">
            <v>0</v>
          </cell>
          <cell r="F18">
            <v>0</v>
          </cell>
          <cell r="G18">
            <v>0.01</v>
          </cell>
          <cell r="H18">
            <v>0</v>
          </cell>
          <cell r="I18">
            <v>0.01</v>
          </cell>
          <cell r="J18">
            <v>0</v>
          </cell>
          <cell r="R18">
            <v>9</v>
          </cell>
          <cell r="S18" t="str">
            <v>Separate Account Reserves</v>
          </cell>
          <cell r="T18">
            <v>0</v>
          </cell>
          <cell r="U18">
            <v>0</v>
          </cell>
          <cell r="V18">
            <v>0</v>
          </cell>
          <cell r="W18">
            <v>0</v>
          </cell>
          <cell r="X18">
            <v>0</v>
          </cell>
          <cell r="Z18">
            <v>0.01</v>
          </cell>
          <cell r="AA18">
            <v>0.01</v>
          </cell>
          <cell r="AB18">
            <v>0.01</v>
          </cell>
          <cell r="AC18">
            <v>0.01</v>
          </cell>
          <cell r="AD18">
            <v>0.01</v>
          </cell>
          <cell r="AF18">
            <v>0</v>
          </cell>
          <cell r="AG18">
            <v>0</v>
          </cell>
          <cell r="AH18">
            <v>0</v>
          </cell>
          <cell r="AI18">
            <v>0</v>
          </cell>
          <cell r="AJ18">
            <v>0</v>
          </cell>
        </row>
        <row r="19">
          <cell r="B19">
            <v>10</v>
          </cell>
          <cell r="C19" t="str">
            <v>Other</v>
          </cell>
          <cell r="D19">
            <v>0</v>
          </cell>
          <cell r="E19">
            <v>0</v>
          </cell>
          <cell r="F19">
            <v>0</v>
          </cell>
          <cell r="G19">
            <v>1</v>
          </cell>
          <cell r="H19">
            <v>0</v>
          </cell>
          <cell r="I19">
            <v>1</v>
          </cell>
          <cell r="J19">
            <v>0</v>
          </cell>
          <cell r="R19">
            <v>10</v>
          </cell>
          <cell r="S19" t="str">
            <v>Other</v>
          </cell>
          <cell r="T19">
            <v>0</v>
          </cell>
          <cell r="U19">
            <v>0</v>
          </cell>
          <cell r="V19">
            <v>0</v>
          </cell>
          <cell r="W19">
            <v>0</v>
          </cell>
          <cell r="X19">
            <v>0</v>
          </cell>
          <cell r="Z19">
            <v>1</v>
          </cell>
          <cell r="AA19">
            <v>1</v>
          </cell>
          <cell r="AB19">
            <v>1</v>
          </cell>
          <cell r="AC19">
            <v>1</v>
          </cell>
          <cell r="AD19">
            <v>1</v>
          </cell>
          <cell r="AF19">
            <v>0</v>
          </cell>
          <cell r="AG19">
            <v>0</v>
          </cell>
          <cell r="AH19">
            <v>0</v>
          </cell>
          <cell r="AI19">
            <v>0</v>
          </cell>
          <cell r="AJ19">
            <v>0</v>
          </cell>
        </row>
        <row r="20">
          <cell r="B20">
            <v>11</v>
          </cell>
          <cell r="C20" t="str">
            <v>Other</v>
          </cell>
          <cell r="D20">
            <v>0</v>
          </cell>
          <cell r="E20">
            <v>0</v>
          </cell>
          <cell r="F20">
            <v>0</v>
          </cell>
          <cell r="G20">
            <v>1</v>
          </cell>
          <cell r="H20">
            <v>0</v>
          </cell>
          <cell r="I20">
            <v>1</v>
          </cell>
          <cell r="J20">
            <v>0</v>
          </cell>
          <cell r="R20">
            <v>11</v>
          </cell>
          <cell r="S20" t="str">
            <v>Other</v>
          </cell>
          <cell r="T20">
            <v>0</v>
          </cell>
          <cell r="U20">
            <v>0</v>
          </cell>
          <cell r="V20">
            <v>0</v>
          </cell>
          <cell r="W20">
            <v>0</v>
          </cell>
          <cell r="X20">
            <v>0</v>
          </cell>
          <cell r="Z20">
            <v>1</v>
          </cell>
          <cell r="AA20">
            <v>1</v>
          </cell>
          <cell r="AB20">
            <v>1</v>
          </cell>
          <cell r="AC20">
            <v>1</v>
          </cell>
          <cell r="AD20">
            <v>1</v>
          </cell>
          <cell r="AF20">
            <v>0</v>
          </cell>
          <cell r="AG20">
            <v>0</v>
          </cell>
          <cell r="AH20">
            <v>0</v>
          </cell>
          <cell r="AI20">
            <v>0</v>
          </cell>
          <cell r="AJ20">
            <v>0</v>
          </cell>
        </row>
        <row r="22">
          <cell r="B22">
            <v>12</v>
          </cell>
          <cell r="C22" t="str">
            <v>Totals</v>
          </cell>
          <cell r="D22">
            <v>0</v>
          </cell>
          <cell r="E22">
            <v>0</v>
          </cell>
          <cell r="F22">
            <v>0</v>
          </cell>
          <cell r="G22">
            <v>0</v>
          </cell>
          <cell r="I22">
            <v>0</v>
          </cell>
          <cell r="J22">
            <v>0</v>
          </cell>
          <cell r="K22" t="str">
            <v xml:space="preserve"> =(B7)</v>
          </cell>
          <cell r="R22">
            <v>12</v>
          </cell>
          <cell r="S22" t="str">
            <v>Totals</v>
          </cell>
          <cell r="T22">
            <v>0</v>
          </cell>
          <cell r="U22">
            <v>0</v>
          </cell>
          <cell r="V22">
            <v>0</v>
          </cell>
          <cell r="W22">
            <v>0</v>
          </cell>
          <cell r="X22">
            <v>0</v>
          </cell>
          <cell r="Z22">
            <v>0</v>
          </cell>
          <cell r="AA22">
            <v>0</v>
          </cell>
          <cell r="AB22">
            <v>0</v>
          </cell>
          <cell r="AC22">
            <v>0</v>
          </cell>
          <cell r="AD22">
            <v>0</v>
          </cell>
          <cell r="AF22">
            <v>0</v>
          </cell>
          <cell r="AG22">
            <v>0</v>
          </cell>
          <cell r="AH22">
            <v>0</v>
          </cell>
          <cell r="AI22">
            <v>0</v>
          </cell>
          <cell r="AJ22">
            <v>0</v>
          </cell>
        </row>
        <row r="26">
          <cell r="C26" t="str">
            <v>Notes:</v>
          </cell>
          <cell r="S26" t="str">
            <v>Notes:</v>
          </cell>
        </row>
        <row r="27">
          <cell r="C27" t="str">
            <v>(A) - Amount of assets not exclusively under the control of the company, including assets that have been</v>
          </cell>
          <cell r="S27" t="str">
            <v>(A) - Amount of assets not exclusively under the control of the company, including assets that have been</v>
          </cell>
        </row>
        <row r="28">
          <cell r="C28" t="str">
            <v xml:space="preserve">        sold or transferred subject to put-option contract currently in force.</v>
          </cell>
          <cell r="S28" t="str">
            <v xml:space="preserve">        sold or transferred subject to put-option contract currently in force.</v>
          </cell>
        </row>
        <row r="29">
          <cell r="C29" t="str">
            <v>(B) - Thoroughly define contingencies included in the disclosed value ----&gt;</v>
          </cell>
          <cell r="S29" t="str">
            <v>(B) - Thoroughly define contingencies included in the disclosed value.</v>
          </cell>
          <cell r="W29">
            <v>0</v>
          </cell>
        </row>
        <row r="30">
          <cell r="C30" t="str">
            <v>(C) - Banking liabilities held within consolidated operations</v>
          </cell>
          <cell r="S30" t="str">
            <v>(C) - Banking liabiliites held within consolidated operations</v>
          </cell>
        </row>
        <row r="31">
          <cell r="C31" t="str">
            <v>(D) - Exposure is the total future minimum lease obligations through year 3 and beyond</v>
          </cell>
          <cell r="S31" t="str">
            <v>(D) - Exposure is the total future minimum lease obligations through year 3 and beyond</v>
          </cell>
        </row>
        <row r="32">
          <cell r="C32" t="str">
            <v>(E) - Exposure is the negative mark to market amount for derivative contracts outstanding at the year-end.  If the exposure is posItive</v>
          </cell>
          <cell r="S32" t="str">
            <v>(E) - Exposure is the negative mark to market amount for derivative cotracts outstanding at the year-end.  If the exposure is posItive</v>
          </cell>
        </row>
        <row r="33">
          <cell r="C33" t="str">
            <v xml:space="preserve">        there is still counter-party risk that should start with a 1% charge and  be varied from there depending upon number, type and size of contracts.</v>
          </cell>
          <cell r="S33" t="str">
            <v xml:space="preserve">        there is still counter-party risk that should start with a 1% charge and  be varied from there depending upon number, type and size of contracts.</v>
          </cell>
        </row>
        <row r="37">
          <cell r="C37" t="str">
            <v>Company Name:</v>
          </cell>
          <cell r="D37" t="str">
            <v>XYZ Sample</v>
          </cell>
          <cell r="G37" t="str">
            <v>Currency:</v>
          </cell>
          <cell r="I37" t="str">
            <v>Euros</v>
          </cell>
          <cell r="K37" t="str">
            <v>Page 16</v>
          </cell>
        </row>
        <row r="38">
          <cell r="C38" t="str">
            <v>AMB Number:</v>
          </cell>
          <cell r="D38" t="str">
            <v>99999</v>
          </cell>
          <cell r="G38" t="str">
            <v>Denomination:</v>
          </cell>
          <cell r="I38" t="str">
            <v>(000)s</v>
          </cell>
        </row>
        <row r="39">
          <cell r="C39" t="str">
            <v>Analyst:</v>
          </cell>
          <cell r="D39" t="str">
            <v xml:space="preserve"> </v>
          </cell>
        </row>
        <row r="40">
          <cell r="G40" t="str">
            <v>BUSINESS RISK</v>
          </cell>
        </row>
        <row r="42">
          <cell r="F42">
            <v>40178</v>
          </cell>
        </row>
        <row r="43">
          <cell r="C43" t="str">
            <v>Off-Balance Sheet Items</v>
          </cell>
          <cell r="D43" t="str">
            <v>Baseline</v>
          </cell>
          <cell r="E43" t="str">
            <v>Adjustment</v>
          </cell>
          <cell r="F43" t="str">
            <v>Total</v>
          </cell>
          <cell r="G43" t="str">
            <v>Baseline Asset Risk Factor (%)</v>
          </cell>
          <cell r="H43" t="str">
            <v>Adjustment to Asset Risk Factor</v>
          </cell>
          <cell r="I43" t="str">
            <v>Total Asset Risk Factor (%)</v>
          </cell>
          <cell r="J43" t="str">
            <v>Adjusted Required Capital</v>
          </cell>
          <cell r="K43" t="str">
            <v>Explanation of Adjustment</v>
          </cell>
        </row>
        <row r="45">
          <cell r="B45">
            <v>1</v>
          </cell>
          <cell r="C45" t="str">
            <v>Non-controlled Assets  (A)</v>
          </cell>
          <cell r="D45">
            <v>0</v>
          </cell>
          <cell r="E45">
            <v>0</v>
          </cell>
          <cell r="F45">
            <v>0</v>
          </cell>
          <cell r="G45">
            <v>1</v>
          </cell>
          <cell r="H45">
            <v>0</v>
          </cell>
          <cell r="I45">
            <v>1</v>
          </cell>
          <cell r="J45">
            <v>0</v>
          </cell>
        </row>
        <row r="46">
          <cell r="B46">
            <v>2</v>
          </cell>
          <cell r="C46" t="str">
            <v>Guarantees For Affiliates</v>
          </cell>
          <cell r="D46">
            <v>0</v>
          </cell>
          <cell r="E46">
            <v>0</v>
          </cell>
          <cell r="F46">
            <v>0</v>
          </cell>
          <cell r="G46">
            <v>1</v>
          </cell>
          <cell r="H46">
            <v>0</v>
          </cell>
          <cell r="I46">
            <v>1</v>
          </cell>
          <cell r="J46">
            <v>0</v>
          </cell>
        </row>
        <row r="47">
          <cell r="B47">
            <v>3</v>
          </cell>
          <cell r="C47" t="str">
            <v>Contingent Liabilities (B)</v>
          </cell>
          <cell r="D47">
            <v>0</v>
          </cell>
          <cell r="E47">
            <v>0</v>
          </cell>
          <cell r="F47">
            <v>0</v>
          </cell>
          <cell r="G47">
            <v>1</v>
          </cell>
          <cell r="H47">
            <v>0</v>
          </cell>
          <cell r="I47">
            <v>1</v>
          </cell>
          <cell r="J47">
            <v>0</v>
          </cell>
        </row>
        <row r="48">
          <cell r="B48">
            <v>4</v>
          </cell>
          <cell r="C48" t="str">
            <v>Bank Liabilities (C)</v>
          </cell>
          <cell r="D48">
            <v>0</v>
          </cell>
          <cell r="E48">
            <v>0</v>
          </cell>
          <cell r="F48">
            <v>0</v>
          </cell>
          <cell r="G48">
            <v>1</v>
          </cell>
          <cell r="H48">
            <v>0</v>
          </cell>
          <cell r="I48">
            <v>1</v>
          </cell>
          <cell r="J48">
            <v>0</v>
          </cell>
        </row>
        <row r="49">
          <cell r="B49">
            <v>5</v>
          </cell>
          <cell r="C49" t="str">
            <v>Collateralized Assets</v>
          </cell>
          <cell r="D49">
            <v>0</v>
          </cell>
          <cell r="E49">
            <v>0</v>
          </cell>
          <cell r="F49">
            <v>0</v>
          </cell>
          <cell r="G49">
            <v>1</v>
          </cell>
          <cell r="H49">
            <v>0</v>
          </cell>
          <cell r="I49">
            <v>1</v>
          </cell>
          <cell r="J49">
            <v>0</v>
          </cell>
        </row>
        <row r="50">
          <cell r="B50">
            <v>6</v>
          </cell>
          <cell r="C50" t="str">
            <v>Letters of Credit</v>
          </cell>
          <cell r="D50">
            <v>0</v>
          </cell>
          <cell r="E50">
            <v>0</v>
          </cell>
          <cell r="F50">
            <v>0</v>
          </cell>
          <cell r="G50">
            <v>1</v>
          </cell>
          <cell r="H50">
            <v>0</v>
          </cell>
          <cell r="I50">
            <v>1</v>
          </cell>
          <cell r="J50">
            <v>0</v>
          </cell>
        </row>
        <row r="51">
          <cell r="B51">
            <v>7</v>
          </cell>
          <cell r="C51" t="str">
            <v>Long-Term Leases (D)</v>
          </cell>
          <cell r="D51">
            <v>0</v>
          </cell>
          <cell r="E51">
            <v>0</v>
          </cell>
          <cell r="F51">
            <v>0</v>
          </cell>
          <cell r="G51">
            <v>1</v>
          </cell>
          <cell r="H51">
            <v>0</v>
          </cell>
          <cell r="I51">
            <v>1</v>
          </cell>
          <cell r="J51">
            <v>0</v>
          </cell>
        </row>
        <row r="52">
          <cell r="B52">
            <v>8</v>
          </cell>
          <cell r="C52" t="str">
            <v>Derivative Exposure (E)</v>
          </cell>
          <cell r="D52">
            <v>0</v>
          </cell>
          <cell r="E52">
            <v>0</v>
          </cell>
          <cell r="F52">
            <v>0</v>
          </cell>
          <cell r="G52">
            <v>1</v>
          </cell>
          <cell r="H52">
            <v>0</v>
          </cell>
          <cell r="I52">
            <v>1</v>
          </cell>
          <cell r="J52">
            <v>0</v>
          </cell>
        </row>
        <row r="53">
          <cell r="B53">
            <v>9</v>
          </cell>
          <cell r="C53" t="str">
            <v>Separate Account Reserves</v>
          </cell>
          <cell r="D53">
            <v>0</v>
          </cell>
          <cell r="E53">
            <v>0</v>
          </cell>
          <cell r="F53">
            <v>0</v>
          </cell>
          <cell r="G53">
            <v>0.01</v>
          </cell>
          <cell r="H53">
            <v>0</v>
          </cell>
          <cell r="I53">
            <v>0.01</v>
          </cell>
          <cell r="J53">
            <v>0</v>
          </cell>
        </row>
        <row r="54">
          <cell r="B54">
            <v>10</v>
          </cell>
          <cell r="C54" t="str">
            <v>Other</v>
          </cell>
          <cell r="D54">
            <v>0</v>
          </cell>
          <cell r="E54">
            <v>0</v>
          </cell>
          <cell r="F54">
            <v>0</v>
          </cell>
          <cell r="G54">
            <v>1</v>
          </cell>
          <cell r="H54">
            <v>0</v>
          </cell>
          <cell r="I54">
            <v>1</v>
          </cell>
          <cell r="J54">
            <v>0</v>
          </cell>
        </row>
        <row r="55">
          <cell r="B55">
            <v>11</v>
          </cell>
          <cell r="C55" t="str">
            <v>Other</v>
          </cell>
          <cell r="D55">
            <v>0</v>
          </cell>
          <cell r="E55">
            <v>0</v>
          </cell>
          <cell r="F55">
            <v>0</v>
          </cell>
          <cell r="G55">
            <v>1</v>
          </cell>
          <cell r="H55">
            <v>0</v>
          </cell>
          <cell r="I55">
            <v>1</v>
          </cell>
          <cell r="J55">
            <v>0</v>
          </cell>
        </row>
        <row r="57">
          <cell r="B57">
            <v>12</v>
          </cell>
          <cell r="C57" t="str">
            <v>Totals</v>
          </cell>
          <cell r="D57">
            <v>0</v>
          </cell>
          <cell r="E57">
            <v>0</v>
          </cell>
          <cell r="F57">
            <v>0</v>
          </cell>
          <cell r="G57">
            <v>0</v>
          </cell>
          <cell r="I57">
            <v>0</v>
          </cell>
          <cell r="J57">
            <v>0</v>
          </cell>
          <cell r="K57" t="str">
            <v xml:space="preserve"> =(B7)</v>
          </cell>
        </row>
        <row r="61">
          <cell r="C61" t="str">
            <v>Notes:</v>
          </cell>
        </row>
        <row r="62">
          <cell r="C62" t="str">
            <v>(A) - Amount of assets not exclusively under the control of the company, including assets that have been</v>
          </cell>
        </row>
        <row r="63">
          <cell r="C63" t="str">
            <v xml:space="preserve">        sold or transferred subject to put-option contract currently in force.</v>
          </cell>
        </row>
        <row r="64">
          <cell r="C64" t="str">
            <v>(B) - Thoroughly define contingencies included in the disclosed value ----&gt;</v>
          </cell>
        </row>
        <row r="65">
          <cell r="C65" t="str">
            <v>(C) - Banking liabilities held within consolidated operations</v>
          </cell>
        </row>
        <row r="66">
          <cell r="C66" t="str">
            <v>(D) - Exposure is the total future minimum lease obligations through year 3 and beyond</v>
          </cell>
        </row>
        <row r="67">
          <cell r="C67" t="str">
            <v>(E) - Exposure is the negative mark to market amount for derivative contracts outstanding at the year-end.  If the exposure is posItive</v>
          </cell>
        </row>
        <row r="68">
          <cell r="C68" t="str">
            <v xml:space="preserve">        there is still counter-party risk that should start with a 1% charge and  be varied from there depending upon number, type and size of contracts.</v>
          </cell>
        </row>
        <row r="72">
          <cell r="C72" t="str">
            <v>Company Name:</v>
          </cell>
          <cell r="D72" t="str">
            <v>XYZ Sample</v>
          </cell>
          <cell r="G72" t="str">
            <v>Currency:</v>
          </cell>
          <cell r="I72" t="str">
            <v>Euros</v>
          </cell>
          <cell r="K72" t="str">
            <v>Page 24</v>
          </cell>
        </row>
        <row r="73">
          <cell r="C73" t="str">
            <v>AMB Number:</v>
          </cell>
          <cell r="D73" t="str">
            <v>99999</v>
          </cell>
          <cell r="G73" t="str">
            <v>Denomination:</v>
          </cell>
          <cell r="I73" t="str">
            <v>(000)s</v>
          </cell>
        </row>
        <row r="74">
          <cell r="C74" t="str">
            <v>Analyst:</v>
          </cell>
          <cell r="D74" t="str">
            <v xml:space="preserve"> </v>
          </cell>
        </row>
        <row r="75">
          <cell r="G75" t="str">
            <v>BUSINESS RISK</v>
          </cell>
        </row>
        <row r="77">
          <cell r="F77">
            <v>40543</v>
          </cell>
        </row>
        <row r="78">
          <cell r="C78" t="str">
            <v>Off-Balance Sheet Items</v>
          </cell>
          <cell r="D78" t="str">
            <v>Baseline</v>
          </cell>
          <cell r="E78" t="str">
            <v>Adjustment</v>
          </cell>
          <cell r="F78" t="str">
            <v>Total</v>
          </cell>
          <cell r="G78" t="str">
            <v>Baseline Asset Risk Factor (%)</v>
          </cell>
          <cell r="H78" t="str">
            <v>Adjustment to Asset Risk Factor</v>
          </cell>
          <cell r="I78" t="str">
            <v>Total Asset Risk Factor (%)</v>
          </cell>
          <cell r="J78" t="str">
            <v>Adjusted Required Capital</v>
          </cell>
          <cell r="K78" t="str">
            <v>Explanation of Adjustment</v>
          </cell>
        </row>
        <row r="80">
          <cell r="B80">
            <v>1</v>
          </cell>
          <cell r="C80" t="str">
            <v>Non-controlled Assets  (A)</v>
          </cell>
          <cell r="D80">
            <v>0</v>
          </cell>
          <cell r="E80">
            <v>0</v>
          </cell>
          <cell r="F80">
            <v>0</v>
          </cell>
          <cell r="G80">
            <v>1</v>
          </cell>
          <cell r="H80">
            <v>0</v>
          </cell>
          <cell r="I80">
            <v>1</v>
          </cell>
          <cell r="J80">
            <v>0</v>
          </cell>
        </row>
        <row r="81">
          <cell r="B81">
            <v>2</v>
          </cell>
          <cell r="C81" t="str">
            <v>Guarantees For Affiliates</v>
          </cell>
          <cell r="D81">
            <v>0</v>
          </cell>
          <cell r="E81">
            <v>0</v>
          </cell>
          <cell r="F81">
            <v>0</v>
          </cell>
          <cell r="G81">
            <v>1</v>
          </cell>
          <cell r="H81">
            <v>0</v>
          </cell>
          <cell r="I81">
            <v>1</v>
          </cell>
          <cell r="J81">
            <v>0</v>
          </cell>
        </row>
        <row r="82">
          <cell r="B82">
            <v>3</v>
          </cell>
          <cell r="C82" t="str">
            <v>Contingent Liabilities (B)</v>
          </cell>
          <cell r="D82">
            <v>0</v>
          </cell>
          <cell r="E82">
            <v>0</v>
          </cell>
          <cell r="F82">
            <v>0</v>
          </cell>
          <cell r="G82">
            <v>1</v>
          </cell>
          <cell r="H82">
            <v>0</v>
          </cell>
          <cell r="I82">
            <v>1</v>
          </cell>
          <cell r="J82">
            <v>0</v>
          </cell>
        </row>
        <row r="83">
          <cell r="B83">
            <v>4</v>
          </cell>
          <cell r="C83" t="str">
            <v>Bank Liabilities (C)</v>
          </cell>
          <cell r="D83">
            <v>0</v>
          </cell>
          <cell r="E83">
            <v>0</v>
          </cell>
          <cell r="F83">
            <v>0</v>
          </cell>
          <cell r="G83">
            <v>1</v>
          </cell>
          <cell r="H83">
            <v>0</v>
          </cell>
          <cell r="I83">
            <v>1</v>
          </cell>
          <cell r="J83">
            <v>0</v>
          </cell>
        </row>
        <row r="84">
          <cell r="B84">
            <v>5</v>
          </cell>
          <cell r="C84" t="str">
            <v>Collateralized Assets</v>
          </cell>
          <cell r="D84">
            <v>0</v>
          </cell>
          <cell r="E84">
            <v>0</v>
          </cell>
          <cell r="F84">
            <v>0</v>
          </cell>
          <cell r="G84">
            <v>1</v>
          </cell>
          <cell r="H84">
            <v>0</v>
          </cell>
          <cell r="I84">
            <v>1</v>
          </cell>
          <cell r="J84">
            <v>0</v>
          </cell>
        </row>
        <row r="85">
          <cell r="B85">
            <v>6</v>
          </cell>
          <cell r="C85" t="str">
            <v>Letters of Credit</v>
          </cell>
          <cell r="D85">
            <v>0</v>
          </cell>
          <cell r="E85">
            <v>0</v>
          </cell>
          <cell r="F85">
            <v>0</v>
          </cell>
          <cell r="G85">
            <v>1</v>
          </cell>
          <cell r="H85">
            <v>0</v>
          </cell>
          <cell r="I85">
            <v>1</v>
          </cell>
          <cell r="J85">
            <v>0</v>
          </cell>
        </row>
        <row r="86">
          <cell r="B86">
            <v>7</v>
          </cell>
          <cell r="C86" t="str">
            <v>Long-Term Leases (D)</v>
          </cell>
          <cell r="D86">
            <v>0</v>
          </cell>
          <cell r="E86">
            <v>0</v>
          </cell>
          <cell r="F86">
            <v>0</v>
          </cell>
          <cell r="G86">
            <v>1</v>
          </cell>
          <cell r="H86">
            <v>0</v>
          </cell>
          <cell r="I86">
            <v>1</v>
          </cell>
          <cell r="J86">
            <v>0</v>
          </cell>
        </row>
        <row r="87">
          <cell r="B87">
            <v>8</v>
          </cell>
          <cell r="C87" t="str">
            <v>Derivative Exposure (E)</v>
          </cell>
          <cell r="D87">
            <v>0</v>
          </cell>
          <cell r="E87">
            <v>0</v>
          </cell>
          <cell r="F87">
            <v>0</v>
          </cell>
          <cell r="G87">
            <v>1</v>
          </cell>
          <cell r="H87">
            <v>0</v>
          </cell>
          <cell r="I87">
            <v>1</v>
          </cell>
          <cell r="J87">
            <v>0</v>
          </cell>
        </row>
        <row r="88">
          <cell r="B88">
            <v>9</v>
          </cell>
          <cell r="C88" t="str">
            <v>Separate Account Reserves</v>
          </cell>
          <cell r="D88">
            <v>0</v>
          </cell>
          <cell r="E88">
            <v>0</v>
          </cell>
          <cell r="F88">
            <v>0</v>
          </cell>
          <cell r="G88">
            <v>0.01</v>
          </cell>
          <cell r="H88">
            <v>0</v>
          </cell>
          <cell r="I88">
            <v>0.01</v>
          </cell>
          <cell r="J88">
            <v>0</v>
          </cell>
        </row>
        <row r="89">
          <cell r="B89">
            <v>10</v>
          </cell>
          <cell r="C89" t="str">
            <v>Other</v>
          </cell>
          <cell r="D89">
            <v>0</v>
          </cell>
          <cell r="E89">
            <v>0</v>
          </cell>
          <cell r="F89">
            <v>0</v>
          </cell>
          <cell r="G89">
            <v>1</v>
          </cell>
          <cell r="H89">
            <v>0</v>
          </cell>
          <cell r="I89">
            <v>1</v>
          </cell>
          <cell r="J89">
            <v>0</v>
          </cell>
        </row>
        <row r="90">
          <cell r="B90">
            <v>11</v>
          </cell>
          <cell r="C90" t="str">
            <v>Other</v>
          </cell>
          <cell r="D90">
            <v>0</v>
          </cell>
          <cell r="E90">
            <v>0</v>
          </cell>
          <cell r="F90">
            <v>0</v>
          </cell>
          <cell r="G90">
            <v>1</v>
          </cell>
          <cell r="H90">
            <v>0</v>
          </cell>
          <cell r="I90">
            <v>1</v>
          </cell>
          <cell r="J90">
            <v>0</v>
          </cell>
        </row>
        <row r="92">
          <cell r="B92">
            <v>12</v>
          </cell>
          <cell r="C92" t="str">
            <v>Totals</v>
          </cell>
          <cell r="D92">
            <v>0</v>
          </cell>
          <cell r="E92">
            <v>0</v>
          </cell>
          <cell r="F92">
            <v>0</v>
          </cell>
          <cell r="G92">
            <v>0</v>
          </cell>
          <cell r="I92">
            <v>0</v>
          </cell>
          <cell r="J92">
            <v>0</v>
          </cell>
          <cell r="K92" t="str">
            <v xml:space="preserve"> =(B7)</v>
          </cell>
        </row>
        <row r="96">
          <cell r="C96" t="str">
            <v>Notes:</v>
          </cell>
        </row>
        <row r="97">
          <cell r="C97" t="str">
            <v>(A) - Amount of assets not exclusively under the control of the company, including assets that have been</v>
          </cell>
        </row>
        <row r="98">
          <cell r="C98" t="str">
            <v xml:space="preserve">        sold or transferred subject to put-option contract currently in force.</v>
          </cell>
        </row>
        <row r="99">
          <cell r="C99" t="str">
            <v>(B) - Thoroughly define contingencies included in the disclosed value ----&gt;</v>
          </cell>
        </row>
        <row r="100">
          <cell r="C100" t="str">
            <v>(C) - Banking liabilities held within consolidated operations</v>
          </cell>
        </row>
        <row r="101">
          <cell r="C101" t="str">
            <v>(D) - Exposure is the total future minimum lease obligations through year 3 and beyond</v>
          </cell>
        </row>
        <row r="102">
          <cell r="C102" t="str">
            <v>(E) - Exposure is the negative mark to market amount for derivative contracts outstanding at the year-end.  If the exposure is posItive</v>
          </cell>
        </row>
        <row r="103">
          <cell r="C103" t="str">
            <v xml:space="preserve">        there is still counter-party risk that should start with a 1% charge and  be varied from there depending upon number, type and size of contracts.</v>
          </cell>
        </row>
        <row r="107">
          <cell r="C107" t="str">
            <v>Company Name:</v>
          </cell>
          <cell r="D107" t="str">
            <v>XYZ Sample</v>
          </cell>
          <cell r="G107" t="str">
            <v>Currency:</v>
          </cell>
          <cell r="I107" t="str">
            <v>Euros</v>
          </cell>
          <cell r="K107" t="str">
            <v>Page 32</v>
          </cell>
        </row>
        <row r="108">
          <cell r="C108" t="str">
            <v>AMB Number:</v>
          </cell>
          <cell r="D108" t="str">
            <v>99999</v>
          </cell>
          <cell r="G108" t="str">
            <v>Denomination:</v>
          </cell>
          <cell r="I108" t="str">
            <v>(000)s</v>
          </cell>
        </row>
        <row r="109">
          <cell r="C109" t="str">
            <v>Analyst:</v>
          </cell>
          <cell r="D109" t="str">
            <v xml:space="preserve"> </v>
          </cell>
        </row>
        <row r="110">
          <cell r="G110" t="str">
            <v>BUSINESS RISK</v>
          </cell>
        </row>
        <row r="112">
          <cell r="F112">
            <v>40908</v>
          </cell>
        </row>
        <row r="113">
          <cell r="C113" t="str">
            <v>Off-Balance Sheet Items</v>
          </cell>
          <cell r="D113" t="str">
            <v>Baseline</v>
          </cell>
          <cell r="E113" t="str">
            <v>Adjustment</v>
          </cell>
          <cell r="F113" t="str">
            <v>Total</v>
          </cell>
          <cell r="G113" t="str">
            <v>Baseline Asset Risk Factor (%)</v>
          </cell>
          <cell r="H113" t="str">
            <v>Adjustment to Asset Risk Factor</v>
          </cell>
          <cell r="I113" t="str">
            <v>Total Asset Risk Factor (%)</v>
          </cell>
          <cell r="J113" t="str">
            <v>Adjusted Required Capital</v>
          </cell>
          <cell r="K113" t="str">
            <v>Explanation of Adjustment</v>
          </cell>
        </row>
        <row r="115">
          <cell r="B115">
            <v>1</v>
          </cell>
          <cell r="C115" t="str">
            <v>Non-controlled Assets  (A)</v>
          </cell>
          <cell r="D115">
            <v>0</v>
          </cell>
          <cell r="E115">
            <v>0</v>
          </cell>
          <cell r="F115">
            <v>0</v>
          </cell>
          <cell r="G115">
            <v>1</v>
          </cell>
          <cell r="H115">
            <v>0</v>
          </cell>
          <cell r="I115">
            <v>1</v>
          </cell>
          <cell r="J115">
            <v>0</v>
          </cell>
        </row>
        <row r="116">
          <cell r="B116">
            <v>2</v>
          </cell>
          <cell r="C116" t="str">
            <v>Guarantees For Affiliates</v>
          </cell>
          <cell r="D116">
            <v>0</v>
          </cell>
          <cell r="E116">
            <v>0</v>
          </cell>
          <cell r="F116">
            <v>0</v>
          </cell>
          <cell r="G116">
            <v>1</v>
          </cell>
          <cell r="H116">
            <v>0</v>
          </cell>
          <cell r="I116">
            <v>1</v>
          </cell>
          <cell r="J116">
            <v>0</v>
          </cell>
        </row>
        <row r="117">
          <cell r="B117">
            <v>3</v>
          </cell>
          <cell r="C117" t="str">
            <v>Contingent Liabilities (B)</v>
          </cell>
          <cell r="D117">
            <v>0</v>
          </cell>
          <cell r="E117">
            <v>0</v>
          </cell>
          <cell r="F117">
            <v>0</v>
          </cell>
          <cell r="G117">
            <v>1</v>
          </cell>
          <cell r="H117">
            <v>0</v>
          </cell>
          <cell r="I117">
            <v>1</v>
          </cell>
          <cell r="J117">
            <v>0</v>
          </cell>
        </row>
        <row r="118">
          <cell r="B118">
            <v>4</v>
          </cell>
          <cell r="C118" t="str">
            <v>Bank Liabilities (C)</v>
          </cell>
          <cell r="D118">
            <v>0</v>
          </cell>
          <cell r="E118">
            <v>0</v>
          </cell>
          <cell r="F118">
            <v>0</v>
          </cell>
          <cell r="G118">
            <v>1</v>
          </cell>
          <cell r="H118">
            <v>0</v>
          </cell>
          <cell r="I118">
            <v>1</v>
          </cell>
          <cell r="J118">
            <v>0</v>
          </cell>
        </row>
        <row r="119">
          <cell r="B119">
            <v>5</v>
          </cell>
          <cell r="C119" t="str">
            <v>Collateralized Assets</v>
          </cell>
          <cell r="D119">
            <v>0</v>
          </cell>
          <cell r="E119">
            <v>0</v>
          </cell>
          <cell r="F119">
            <v>0</v>
          </cell>
          <cell r="G119">
            <v>1</v>
          </cell>
          <cell r="H119">
            <v>0</v>
          </cell>
          <cell r="I119">
            <v>1</v>
          </cell>
          <cell r="J119">
            <v>0</v>
          </cell>
        </row>
        <row r="120">
          <cell r="B120">
            <v>6</v>
          </cell>
          <cell r="C120" t="str">
            <v>Letters of Credit</v>
          </cell>
          <cell r="D120">
            <v>0</v>
          </cell>
          <cell r="E120">
            <v>0</v>
          </cell>
          <cell r="F120">
            <v>0</v>
          </cell>
          <cell r="G120">
            <v>1</v>
          </cell>
          <cell r="H120">
            <v>0</v>
          </cell>
          <cell r="I120">
            <v>1</v>
          </cell>
          <cell r="J120">
            <v>0</v>
          </cell>
        </row>
        <row r="121">
          <cell r="B121">
            <v>7</v>
          </cell>
          <cell r="C121" t="str">
            <v>Long-Term Leases (D)</v>
          </cell>
          <cell r="D121">
            <v>0</v>
          </cell>
          <cell r="E121">
            <v>0</v>
          </cell>
          <cell r="F121">
            <v>0</v>
          </cell>
          <cell r="G121">
            <v>1</v>
          </cell>
          <cell r="H121">
            <v>0</v>
          </cell>
          <cell r="I121">
            <v>1</v>
          </cell>
          <cell r="J121">
            <v>0</v>
          </cell>
        </row>
        <row r="122">
          <cell r="B122">
            <v>8</v>
          </cell>
          <cell r="C122" t="str">
            <v>Derivative Exposure (E)</v>
          </cell>
          <cell r="D122">
            <v>0</v>
          </cell>
          <cell r="E122">
            <v>0</v>
          </cell>
          <cell r="F122">
            <v>0</v>
          </cell>
          <cell r="G122">
            <v>1</v>
          </cell>
          <cell r="H122">
            <v>0</v>
          </cell>
          <cell r="I122">
            <v>1</v>
          </cell>
          <cell r="J122">
            <v>0</v>
          </cell>
        </row>
        <row r="123">
          <cell r="B123">
            <v>9</v>
          </cell>
          <cell r="C123" t="str">
            <v>Separate Account Reserves</v>
          </cell>
          <cell r="D123">
            <v>0</v>
          </cell>
          <cell r="E123">
            <v>0</v>
          </cell>
          <cell r="F123">
            <v>0</v>
          </cell>
          <cell r="G123">
            <v>0.01</v>
          </cell>
          <cell r="H123">
            <v>0</v>
          </cell>
          <cell r="I123">
            <v>0.01</v>
          </cell>
          <cell r="J123">
            <v>0</v>
          </cell>
        </row>
        <row r="124">
          <cell r="B124">
            <v>10</v>
          </cell>
          <cell r="C124" t="str">
            <v>Other</v>
          </cell>
          <cell r="D124">
            <v>0</v>
          </cell>
          <cell r="E124">
            <v>0</v>
          </cell>
          <cell r="F124">
            <v>0</v>
          </cell>
          <cell r="G124">
            <v>1</v>
          </cell>
          <cell r="H124">
            <v>0</v>
          </cell>
          <cell r="I124">
            <v>1</v>
          </cell>
          <cell r="J124">
            <v>0</v>
          </cell>
        </row>
        <row r="125">
          <cell r="B125">
            <v>11</v>
          </cell>
          <cell r="C125" t="str">
            <v>Other</v>
          </cell>
          <cell r="D125">
            <v>0</v>
          </cell>
          <cell r="E125">
            <v>0</v>
          </cell>
          <cell r="F125">
            <v>0</v>
          </cell>
          <cell r="G125">
            <v>1</v>
          </cell>
          <cell r="H125">
            <v>0</v>
          </cell>
          <cell r="I125">
            <v>1</v>
          </cell>
          <cell r="J125">
            <v>0</v>
          </cell>
        </row>
        <row r="127">
          <cell r="B127">
            <v>12</v>
          </cell>
          <cell r="C127" t="str">
            <v>Totals</v>
          </cell>
          <cell r="D127">
            <v>0</v>
          </cell>
          <cell r="E127">
            <v>0</v>
          </cell>
          <cell r="F127">
            <v>0</v>
          </cell>
          <cell r="G127">
            <v>0</v>
          </cell>
          <cell r="I127">
            <v>0</v>
          </cell>
          <cell r="J127">
            <v>0</v>
          </cell>
          <cell r="K127" t="str">
            <v xml:space="preserve"> =(B7)</v>
          </cell>
        </row>
        <row r="131">
          <cell r="C131" t="str">
            <v>Notes:</v>
          </cell>
        </row>
        <row r="132">
          <cell r="C132" t="str">
            <v>(A) - Amount of assets not exclusively under the control of the company, including assets that have been</v>
          </cell>
        </row>
        <row r="133">
          <cell r="C133" t="str">
            <v xml:space="preserve">        sold or transferred subject to put-option contract currently in force.</v>
          </cell>
        </row>
        <row r="134">
          <cell r="C134" t="str">
            <v>(B) - Thoroughly define contingencies included in the disclosed value ----&gt;</v>
          </cell>
        </row>
        <row r="135">
          <cell r="C135" t="str">
            <v>(C) - Banking liabilities held within consolidated operations</v>
          </cell>
        </row>
        <row r="136">
          <cell r="C136" t="str">
            <v>(D) - Exposure is the total future minimum lease obligations through year 3 and beyond</v>
          </cell>
        </row>
        <row r="137">
          <cell r="C137" t="str">
            <v>(E) - Exposure is the negative mark to market amount for derivative contracts outstanding at the year-end.  If the exposure is posItive</v>
          </cell>
        </row>
        <row r="138">
          <cell r="C138" t="str">
            <v xml:space="preserve">        there is still counter-party risk that should start with a 1% charge and  be varied from there depending upon number, type and size of contracts.</v>
          </cell>
        </row>
        <row r="142">
          <cell r="C142" t="str">
            <v>Company Name:</v>
          </cell>
          <cell r="D142" t="str">
            <v>XYZ Sample</v>
          </cell>
          <cell r="G142" t="str">
            <v>Currency:</v>
          </cell>
          <cell r="I142" t="str">
            <v>Euros</v>
          </cell>
          <cell r="K142" t="str">
            <v>Page 40</v>
          </cell>
        </row>
        <row r="143">
          <cell r="C143" t="str">
            <v>AMB Number:</v>
          </cell>
          <cell r="D143" t="str">
            <v>99999</v>
          </cell>
          <cell r="G143" t="str">
            <v>Denomination:</v>
          </cell>
          <cell r="I143" t="str">
            <v>(000)s</v>
          </cell>
        </row>
        <row r="144">
          <cell r="C144" t="str">
            <v>Analyst:</v>
          </cell>
          <cell r="D144" t="str">
            <v xml:space="preserve"> </v>
          </cell>
        </row>
        <row r="145">
          <cell r="G145" t="str">
            <v>BUSINESS RISK</v>
          </cell>
        </row>
        <row r="147">
          <cell r="F147">
            <v>41274</v>
          </cell>
        </row>
        <row r="148">
          <cell r="C148" t="str">
            <v>Off-Balance Sheet Items</v>
          </cell>
          <cell r="D148" t="str">
            <v>Baseline</v>
          </cell>
          <cell r="E148" t="str">
            <v>Adjustment</v>
          </cell>
          <cell r="F148" t="str">
            <v>Total</v>
          </cell>
          <cell r="G148" t="str">
            <v>Baseline Asset Risk Factor (%)</v>
          </cell>
          <cell r="H148" t="str">
            <v>Adjustment to Asset Risk Factor</v>
          </cell>
          <cell r="I148" t="str">
            <v>Total Asset Risk Factor (%)</v>
          </cell>
          <cell r="J148" t="str">
            <v>Adjusted Required Capital</v>
          </cell>
          <cell r="K148" t="str">
            <v>Explanation of Adjustment</v>
          </cell>
        </row>
        <row r="150">
          <cell r="B150">
            <v>1</v>
          </cell>
          <cell r="C150" t="str">
            <v>Non-controlled Assets  (A)</v>
          </cell>
          <cell r="D150">
            <v>0</v>
          </cell>
          <cell r="E150">
            <v>0</v>
          </cell>
          <cell r="F150">
            <v>0</v>
          </cell>
          <cell r="G150">
            <v>1</v>
          </cell>
          <cell r="H150">
            <v>0</v>
          </cell>
          <cell r="I150">
            <v>1</v>
          </cell>
          <cell r="J150">
            <v>0</v>
          </cell>
        </row>
        <row r="151">
          <cell r="B151">
            <v>2</v>
          </cell>
          <cell r="C151" t="str">
            <v>Guarantees For Affiliates</v>
          </cell>
          <cell r="D151">
            <v>0</v>
          </cell>
          <cell r="E151">
            <v>0</v>
          </cell>
          <cell r="F151">
            <v>0</v>
          </cell>
          <cell r="G151">
            <v>1</v>
          </cell>
          <cell r="H151">
            <v>0</v>
          </cell>
          <cell r="I151">
            <v>1</v>
          </cell>
          <cell r="J151">
            <v>0</v>
          </cell>
        </row>
        <row r="152">
          <cell r="B152">
            <v>3</v>
          </cell>
          <cell r="C152" t="str">
            <v>Contingent Liabilities (B)</v>
          </cell>
          <cell r="D152">
            <v>0</v>
          </cell>
          <cell r="E152">
            <v>0</v>
          </cell>
          <cell r="F152">
            <v>0</v>
          </cell>
          <cell r="G152">
            <v>1</v>
          </cell>
          <cell r="H152">
            <v>0</v>
          </cell>
          <cell r="I152">
            <v>1</v>
          </cell>
          <cell r="J152">
            <v>0</v>
          </cell>
        </row>
        <row r="153">
          <cell r="B153">
            <v>4</v>
          </cell>
          <cell r="C153" t="str">
            <v>Bank Liabilities (C)</v>
          </cell>
          <cell r="D153">
            <v>0</v>
          </cell>
          <cell r="E153">
            <v>0</v>
          </cell>
          <cell r="F153">
            <v>0</v>
          </cell>
          <cell r="G153">
            <v>1</v>
          </cell>
          <cell r="H153">
            <v>0</v>
          </cell>
          <cell r="I153">
            <v>1</v>
          </cell>
          <cell r="J153">
            <v>0</v>
          </cell>
        </row>
        <row r="154">
          <cell r="B154">
            <v>5</v>
          </cell>
          <cell r="C154" t="str">
            <v>Collateralized Assets</v>
          </cell>
          <cell r="D154">
            <v>0</v>
          </cell>
          <cell r="E154">
            <v>0</v>
          </cell>
          <cell r="F154">
            <v>0</v>
          </cell>
          <cell r="G154">
            <v>1</v>
          </cell>
          <cell r="H154">
            <v>0</v>
          </cell>
          <cell r="I154">
            <v>1</v>
          </cell>
          <cell r="J154">
            <v>0</v>
          </cell>
        </row>
        <row r="155">
          <cell r="B155">
            <v>6</v>
          </cell>
          <cell r="C155" t="str">
            <v>Letters of Credit</v>
          </cell>
          <cell r="D155">
            <v>0</v>
          </cell>
          <cell r="E155">
            <v>0</v>
          </cell>
          <cell r="F155">
            <v>0</v>
          </cell>
          <cell r="G155">
            <v>1</v>
          </cell>
          <cell r="H155">
            <v>0</v>
          </cell>
          <cell r="I155">
            <v>1</v>
          </cell>
          <cell r="J155">
            <v>0</v>
          </cell>
        </row>
        <row r="156">
          <cell r="B156">
            <v>7</v>
          </cell>
          <cell r="C156" t="str">
            <v>Long-Term Leases (D)</v>
          </cell>
          <cell r="D156">
            <v>0</v>
          </cell>
          <cell r="E156">
            <v>0</v>
          </cell>
          <cell r="F156">
            <v>0</v>
          </cell>
          <cell r="G156">
            <v>1</v>
          </cell>
          <cell r="H156">
            <v>0</v>
          </cell>
          <cell r="I156">
            <v>1</v>
          </cell>
          <cell r="J156">
            <v>0</v>
          </cell>
        </row>
        <row r="157">
          <cell r="B157">
            <v>8</v>
          </cell>
          <cell r="C157" t="str">
            <v>Derivative Exposure (E)</v>
          </cell>
          <cell r="D157">
            <v>0</v>
          </cell>
          <cell r="E157">
            <v>0</v>
          </cell>
          <cell r="F157">
            <v>0</v>
          </cell>
          <cell r="G157">
            <v>1</v>
          </cell>
          <cell r="H157">
            <v>0</v>
          </cell>
          <cell r="I157">
            <v>1</v>
          </cell>
          <cell r="J157">
            <v>0</v>
          </cell>
        </row>
        <row r="158">
          <cell r="B158">
            <v>9</v>
          </cell>
          <cell r="C158" t="str">
            <v>Separate Account Reserves</v>
          </cell>
          <cell r="D158">
            <v>0</v>
          </cell>
          <cell r="E158">
            <v>0</v>
          </cell>
          <cell r="F158">
            <v>0</v>
          </cell>
          <cell r="G158">
            <v>0.01</v>
          </cell>
          <cell r="H158">
            <v>0</v>
          </cell>
          <cell r="I158">
            <v>0.01</v>
          </cell>
          <cell r="J158">
            <v>0</v>
          </cell>
        </row>
        <row r="159">
          <cell r="B159">
            <v>10</v>
          </cell>
          <cell r="C159" t="str">
            <v>Other</v>
          </cell>
          <cell r="D159">
            <v>0</v>
          </cell>
          <cell r="E159">
            <v>0</v>
          </cell>
          <cell r="F159">
            <v>0</v>
          </cell>
          <cell r="G159">
            <v>1</v>
          </cell>
          <cell r="H159">
            <v>0</v>
          </cell>
          <cell r="I159">
            <v>1</v>
          </cell>
          <cell r="J159">
            <v>0</v>
          </cell>
        </row>
        <row r="160">
          <cell r="B160">
            <v>11</v>
          </cell>
          <cell r="C160" t="str">
            <v>Other</v>
          </cell>
          <cell r="D160">
            <v>0</v>
          </cell>
          <cell r="E160">
            <v>0</v>
          </cell>
          <cell r="F160">
            <v>0</v>
          </cell>
          <cell r="G160">
            <v>1</v>
          </cell>
          <cell r="H160">
            <v>0</v>
          </cell>
          <cell r="I160">
            <v>1</v>
          </cell>
          <cell r="J160">
            <v>0</v>
          </cell>
        </row>
        <row r="162">
          <cell r="B162">
            <v>12</v>
          </cell>
          <cell r="C162" t="str">
            <v>Totals</v>
          </cell>
          <cell r="D162">
            <v>0</v>
          </cell>
          <cell r="E162">
            <v>0</v>
          </cell>
          <cell r="F162">
            <v>0</v>
          </cell>
          <cell r="G162">
            <v>0</v>
          </cell>
          <cell r="I162">
            <v>0</v>
          </cell>
          <cell r="J162">
            <v>0</v>
          </cell>
          <cell r="K162" t="str">
            <v xml:space="preserve"> =(B7)</v>
          </cell>
        </row>
        <row r="166">
          <cell r="C166" t="str">
            <v>Notes:</v>
          </cell>
        </row>
        <row r="167">
          <cell r="C167" t="str">
            <v>(A) - Amount of assets not exclusively under the control of the company, including assets that have been</v>
          </cell>
        </row>
        <row r="168">
          <cell r="C168" t="str">
            <v xml:space="preserve">        sold or transferred subject to put-option contract currently in force.</v>
          </cell>
        </row>
        <row r="169">
          <cell r="C169" t="str">
            <v>(B) - Thoroughly define contingencies included in the disclosed value ----&gt;</v>
          </cell>
        </row>
        <row r="170">
          <cell r="C170" t="str">
            <v>(C) - Banking liabilities held within consolidated operations</v>
          </cell>
        </row>
        <row r="171">
          <cell r="C171" t="str">
            <v>(D) - Exposure is the total future minimum lease obligations through year 3 and beyond</v>
          </cell>
        </row>
        <row r="172">
          <cell r="C172" t="str">
            <v>(E) - Exposure is the negative mark to market amount for derivative contracts outstanding at the year-end.  If the exposure is posItive</v>
          </cell>
        </row>
        <row r="173">
          <cell r="C173" t="str">
            <v xml:space="preserve">        there is still counter-party risk that should start with a 1% charge and  be varied from there depending upon number, type and size of contracts.</v>
          </cell>
        </row>
        <row r="410">
          <cell r="C410" t="str">
            <v>Company Name:</v>
          </cell>
          <cell r="D410" t="str">
            <v>XYZ Sample</v>
          </cell>
          <cell r="G410" t="str">
            <v>Currency:</v>
          </cell>
          <cell r="I410" t="str">
            <v>US Dollars</v>
          </cell>
          <cell r="K410" t="str">
            <v>Page 8</v>
          </cell>
          <cell r="S410" t="str">
            <v>Company Name:</v>
          </cell>
          <cell r="T410" t="str">
            <v>XYZ Sample</v>
          </cell>
          <cell r="Z410" t="str">
            <v>Currency:</v>
          </cell>
          <cell r="AA410" t="str">
            <v>US Dollars</v>
          </cell>
        </row>
        <row r="411">
          <cell r="C411" t="str">
            <v>AMB Number:</v>
          </cell>
          <cell r="D411" t="str">
            <v>99999</v>
          </cell>
          <cell r="G411" t="str">
            <v>Denomination:</v>
          </cell>
          <cell r="I411" t="str">
            <v>(000)s</v>
          </cell>
          <cell r="S411" t="str">
            <v>AMB Number:</v>
          </cell>
          <cell r="T411" t="str">
            <v>99999</v>
          </cell>
          <cell r="Z411" t="str">
            <v>Denomination:</v>
          </cell>
          <cell r="AA411" t="str">
            <v>(000)s</v>
          </cell>
          <cell r="AI411" t="str">
            <v>Summary Exhibit 8</v>
          </cell>
        </row>
        <row r="412">
          <cell r="C412" t="str">
            <v>Analyst:</v>
          </cell>
          <cell r="D412" t="str">
            <v xml:space="preserve"> </v>
          </cell>
          <cell r="S412" t="str">
            <v>Analyst:</v>
          </cell>
          <cell r="T412" t="str">
            <v xml:space="preserve"> </v>
          </cell>
        </row>
        <row r="413">
          <cell r="G413" t="str">
            <v>BUSINESS RISK</v>
          </cell>
          <cell r="Z413" t="str">
            <v>BUSINESS RISK</v>
          </cell>
        </row>
        <row r="415">
          <cell r="F415">
            <v>39813</v>
          </cell>
          <cell r="T415">
            <v>39813</v>
          </cell>
          <cell r="U415">
            <v>40178</v>
          </cell>
          <cell r="V415">
            <v>40543</v>
          </cell>
          <cell r="W415">
            <v>40908</v>
          </cell>
          <cell r="X415">
            <v>41274</v>
          </cell>
          <cell r="Z415">
            <v>39813</v>
          </cell>
          <cell r="AA415">
            <v>40178</v>
          </cell>
          <cell r="AB415">
            <v>40543</v>
          </cell>
          <cell r="AC415">
            <v>40908</v>
          </cell>
          <cell r="AD415">
            <v>41274</v>
          </cell>
          <cell r="AF415">
            <v>39813</v>
          </cell>
          <cell r="AG415">
            <v>40178</v>
          </cell>
          <cell r="AH415">
            <v>40543</v>
          </cell>
          <cell r="AI415">
            <v>40908</v>
          </cell>
          <cell r="AJ415">
            <v>41274</v>
          </cell>
        </row>
        <row r="416">
          <cell r="C416" t="str">
            <v>Off-Balance Sheet Items</v>
          </cell>
          <cell r="D416" t="str">
            <v>Baseline</v>
          </cell>
          <cell r="E416" t="str">
            <v>Adjustment</v>
          </cell>
          <cell r="F416" t="str">
            <v>Total</v>
          </cell>
          <cell r="G416" t="str">
            <v>Baseline Asset Risk Factor (%)</v>
          </cell>
          <cell r="H416" t="str">
            <v>Adjustment to Asset Risk Factor</v>
          </cell>
          <cell r="I416" t="str">
            <v>Total Asset Risk Factor (%)</v>
          </cell>
          <cell r="J416" t="str">
            <v>Adjusted Required Capital</v>
          </cell>
          <cell r="K416" t="str">
            <v>Explanation of Adjustment</v>
          </cell>
          <cell r="S416" t="str">
            <v>Off-Balance Sheet Items</v>
          </cell>
          <cell r="T416" t="str">
            <v>Total Amount</v>
          </cell>
          <cell r="U416" t="str">
            <v>Total Amount</v>
          </cell>
          <cell r="V416" t="str">
            <v>Total Amount</v>
          </cell>
          <cell r="W416" t="str">
            <v>Total Amount</v>
          </cell>
          <cell r="X416" t="str">
            <v>Total Amount</v>
          </cell>
          <cell r="Z416" t="str">
            <v>Selected Risk Factor</v>
          </cell>
          <cell r="AA416" t="str">
            <v>Selected Risk Factor</v>
          </cell>
          <cell r="AB416" t="str">
            <v>Selected Risk Factor</v>
          </cell>
          <cell r="AC416" t="str">
            <v>Selected Risk Factor</v>
          </cell>
          <cell r="AD416" t="str">
            <v>Selected Risk Factor</v>
          </cell>
          <cell r="AF416" t="str">
            <v>Adjusted Required Capital</v>
          </cell>
          <cell r="AG416" t="str">
            <v>Adjusted Required Capital</v>
          </cell>
          <cell r="AH416" t="str">
            <v>Adjusted Required Capital</v>
          </cell>
          <cell r="AI416" t="str">
            <v>Adjusted Required Capital</v>
          </cell>
          <cell r="AJ416" t="str">
            <v>Adjusted Required Capital</v>
          </cell>
        </row>
        <row r="418">
          <cell r="B418">
            <v>1</v>
          </cell>
          <cell r="C418" t="str">
            <v>Non-controlled Assets  (A)</v>
          </cell>
          <cell r="D418">
            <v>0</v>
          </cell>
          <cell r="E418">
            <v>0</v>
          </cell>
          <cell r="F418">
            <v>0</v>
          </cell>
          <cell r="G418">
            <v>1</v>
          </cell>
          <cell r="H418">
            <v>0</v>
          </cell>
          <cell r="I418">
            <v>1</v>
          </cell>
          <cell r="J418">
            <v>0</v>
          </cell>
          <cell r="K418" t="str">
            <v xml:space="preserve"> </v>
          </cell>
          <cell r="R418">
            <v>1</v>
          </cell>
          <cell r="S418" t="str">
            <v>Non-controlled Assets  (A)</v>
          </cell>
          <cell r="T418">
            <v>0</v>
          </cell>
          <cell r="U418">
            <v>0</v>
          </cell>
          <cell r="V418">
            <v>0</v>
          </cell>
          <cell r="W418">
            <v>0</v>
          </cell>
          <cell r="X418">
            <v>0</v>
          </cell>
          <cell r="Z418">
            <v>1</v>
          </cell>
          <cell r="AA418">
            <v>1</v>
          </cell>
          <cell r="AB418">
            <v>1</v>
          </cell>
          <cell r="AC418">
            <v>1</v>
          </cell>
          <cell r="AD418">
            <v>1</v>
          </cell>
          <cell r="AF418">
            <v>0</v>
          </cell>
          <cell r="AG418">
            <v>0</v>
          </cell>
          <cell r="AH418">
            <v>0</v>
          </cell>
          <cell r="AI418">
            <v>0</v>
          </cell>
          <cell r="AJ418">
            <v>0</v>
          </cell>
        </row>
        <row r="419">
          <cell r="B419">
            <v>2</v>
          </cell>
          <cell r="C419" t="str">
            <v>Guarantees For Affiliates</v>
          </cell>
          <cell r="D419">
            <v>0</v>
          </cell>
          <cell r="E419">
            <v>0</v>
          </cell>
          <cell r="F419">
            <v>0</v>
          </cell>
          <cell r="G419">
            <v>1</v>
          </cell>
          <cell r="H419">
            <v>0</v>
          </cell>
          <cell r="I419">
            <v>1</v>
          </cell>
          <cell r="J419">
            <v>0</v>
          </cell>
          <cell r="K419" t="str">
            <v xml:space="preserve"> </v>
          </cell>
          <cell r="R419">
            <v>2</v>
          </cell>
          <cell r="S419" t="str">
            <v>Guarantees For Affiliates</v>
          </cell>
          <cell r="T419">
            <v>0</v>
          </cell>
          <cell r="U419">
            <v>0</v>
          </cell>
          <cell r="V419">
            <v>0</v>
          </cell>
          <cell r="W419">
            <v>0</v>
          </cell>
          <cell r="X419">
            <v>0</v>
          </cell>
          <cell r="Z419">
            <v>1</v>
          </cell>
          <cell r="AA419">
            <v>1</v>
          </cell>
          <cell r="AB419">
            <v>1</v>
          </cell>
          <cell r="AC419">
            <v>1</v>
          </cell>
          <cell r="AD419">
            <v>1</v>
          </cell>
          <cell r="AF419">
            <v>0</v>
          </cell>
          <cell r="AG419">
            <v>0</v>
          </cell>
          <cell r="AH419">
            <v>0</v>
          </cell>
          <cell r="AI419">
            <v>0</v>
          </cell>
          <cell r="AJ419">
            <v>0</v>
          </cell>
        </row>
        <row r="420">
          <cell r="B420">
            <v>3</v>
          </cell>
          <cell r="C420" t="str">
            <v>Contingent Liabilities (B)</v>
          </cell>
          <cell r="D420">
            <v>0</v>
          </cell>
          <cell r="E420">
            <v>0</v>
          </cell>
          <cell r="F420">
            <v>0</v>
          </cell>
          <cell r="G420">
            <v>1</v>
          </cell>
          <cell r="H420">
            <v>0</v>
          </cell>
          <cell r="I420">
            <v>1</v>
          </cell>
          <cell r="J420">
            <v>0</v>
          </cell>
          <cell r="K420" t="str">
            <v xml:space="preserve"> </v>
          </cell>
          <cell r="R420">
            <v>3</v>
          </cell>
          <cell r="S420" t="str">
            <v>Contingent Liabilities (B)</v>
          </cell>
          <cell r="T420">
            <v>0</v>
          </cell>
          <cell r="U420">
            <v>0</v>
          </cell>
          <cell r="V420">
            <v>0</v>
          </cell>
          <cell r="W420">
            <v>0</v>
          </cell>
          <cell r="X420">
            <v>0</v>
          </cell>
          <cell r="Z420">
            <v>1</v>
          </cell>
          <cell r="AA420">
            <v>1</v>
          </cell>
          <cell r="AB420">
            <v>1</v>
          </cell>
          <cell r="AC420">
            <v>1</v>
          </cell>
          <cell r="AD420">
            <v>1</v>
          </cell>
          <cell r="AF420">
            <v>0</v>
          </cell>
          <cell r="AG420">
            <v>0</v>
          </cell>
          <cell r="AH420">
            <v>0</v>
          </cell>
          <cell r="AI420">
            <v>0</v>
          </cell>
          <cell r="AJ420">
            <v>0</v>
          </cell>
        </row>
        <row r="421">
          <cell r="B421">
            <v>4</v>
          </cell>
          <cell r="C421" t="str">
            <v>Bank Liabilities (C)</v>
          </cell>
          <cell r="D421">
            <v>0</v>
          </cell>
          <cell r="E421">
            <v>0</v>
          </cell>
          <cell r="F421">
            <v>0</v>
          </cell>
          <cell r="G421">
            <v>1</v>
          </cell>
          <cell r="H421">
            <v>0</v>
          </cell>
          <cell r="I421">
            <v>1</v>
          </cell>
          <cell r="J421">
            <v>0</v>
          </cell>
          <cell r="K421" t="str">
            <v xml:space="preserve"> </v>
          </cell>
          <cell r="R421">
            <v>4</v>
          </cell>
          <cell r="S421" t="str">
            <v>Bank Liabilities (C)</v>
          </cell>
          <cell r="T421">
            <v>0</v>
          </cell>
          <cell r="U421">
            <v>0</v>
          </cell>
          <cell r="V421">
            <v>0</v>
          </cell>
          <cell r="W421">
            <v>0</v>
          </cell>
          <cell r="X421">
            <v>0</v>
          </cell>
          <cell r="Z421">
            <v>1</v>
          </cell>
          <cell r="AA421">
            <v>1</v>
          </cell>
          <cell r="AB421">
            <v>1</v>
          </cell>
          <cell r="AC421">
            <v>1</v>
          </cell>
          <cell r="AD421">
            <v>1</v>
          </cell>
          <cell r="AF421">
            <v>0</v>
          </cell>
          <cell r="AG421">
            <v>0</v>
          </cell>
          <cell r="AH421">
            <v>0</v>
          </cell>
          <cell r="AI421">
            <v>0</v>
          </cell>
          <cell r="AJ421">
            <v>0</v>
          </cell>
        </row>
        <row r="422">
          <cell r="B422">
            <v>5</v>
          </cell>
          <cell r="C422" t="str">
            <v>Collateralized Assets</v>
          </cell>
          <cell r="D422">
            <v>0</v>
          </cell>
          <cell r="E422">
            <v>0</v>
          </cell>
          <cell r="F422">
            <v>0</v>
          </cell>
          <cell r="G422">
            <v>1</v>
          </cell>
          <cell r="H422">
            <v>0</v>
          </cell>
          <cell r="I422">
            <v>1</v>
          </cell>
          <cell r="J422">
            <v>0</v>
          </cell>
          <cell r="K422" t="str">
            <v xml:space="preserve"> </v>
          </cell>
          <cell r="R422">
            <v>5</v>
          </cell>
          <cell r="S422" t="str">
            <v>Collateralized Assets</v>
          </cell>
          <cell r="T422">
            <v>0</v>
          </cell>
          <cell r="U422">
            <v>0</v>
          </cell>
          <cell r="V422">
            <v>0</v>
          </cell>
          <cell r="W422">
            <v>0</v>
          </cell>
          <cell r="X422">
            <v>0</v>
          </cell>
          <cell r="Z422">
            <v>1</v>
          </cell>
          <cell r="AA422">
            <v>1</v>
          </cell>
          <cell r="AB422">
            <v>1</v>
          </cell>
          <cell r="AC422">
            <v>1</v>
          </cell>
          <cell r="AD422">
            <v>1</v>
          </cell>
          <cell r="AF422">
            <v>0</v>
          </cell>
          <cell r="AG422">
            <v>0</v>
          </cell>
          <cell r="AH422">
            <v>0</v>
          </cell>
          <cell r="AI422">
            <v>0</v>
          </cell>
          <cell r="AJ422">
            <v>0</v>
          </cell>
        </row>
        <row r="423">
          <cell r="B423">
            <v>6</v>
          </cell>
          <cell r="C423" t="str">
            <v>Letters of Credit</v>
          </cell>
          <cell r="D423">
            <v>0</v>
          </cell>
          <cell r="E423">
            <v>0</v>
          </cell>
          <cell r="F423">
            <v>0</v>
          </cell>
          <cell r="G423">
            <v>1</v>
          </cell>
          <cell r="H423">
            <v>0</v>
          </cell>
          <cell r="I423">
            <v>1</v>
          </cell>
          <cell r="J423">
            <v>0</v>
          </cell>
          <cell r="K423" t="str">
            <v xml:space="preserve"> </v>
          </cell>
          <cell r="R423">
            <v>6</v>
          </cell>
          <cell r="S423" t="str">
            <v>Letters of Credit</v>
          </cell>
          <cell r="T423">
            <v>0</v>
          </cell>
          <cell r="U423">
            <v>0</v>
          </cell>
          <cell r="V423">
            <v>0</v>
          </cell>
          <cell r="W423">
            <v>0</v>
          </cell>
          <cell r="X423">
            <v>0</v>
          </cell>
          <cell r="Z423">
            <v>1</v>
          </cell>
          <cell r="AA423">
            <v>1</v>
          </cell>
          <cell r="AB423">
            <v>1</v>
          </cell>
          <cell r="AC423">
            <v>1</v>
          </cell>
          <cell r="AD423">
            <v>1</v>
          </cell>
          <cell r="AF423">
            <v>0</v>
          </cell>
          <cell r="AG423">
            <v>0</v>
          </cell>
          <cell r="AH423">
            <v>0</v>
          </cell>
          <cell r="AI423">
            <v>0</v>
          </cell>
          <cell r="AJ423">
            <v>0</v>
          </cell>
        </row>
        <row r="424">
          <cell r="B424">
            <v>7</v>
          </cell>
          <cell r="C424" t="str">
            <v>Long-Term Leases (D)</v>
          </cell>
          <cell r="D424">
            <v>0</v>
          </cell>
          <cell r="E424">
            <v>0</v>
          </cell>
          <cell r="F424">
            <v>0</v>
          </cell>
          <cell r="G424">
            <v>1</v>
          </cell>
          <cell r="H424">
            <v>0</v>
          </cell>
          <cell r="I424">
            <v>1</v>
          </cell>
          <cell r="J424">
            <v>0</v>
          </cell>
          <cell r="K424" t="str">
            <v xml:space="preserve"> </v>
          </cell>
          <cell r="R424">
            <v>7</v>
          </cell>
          <cell r="S424" t="str">
            <v>Long-Term Leases (D)</v>
          </cell>
          <cell r="T424">
            <v>0</v>
          </cell>
          <cell r="U424">
            <v>0</v>
          </cell>
          <cell r="V424">
            <v>0</v>
          </cell>
          <cell r="W424">
            <v>0</v>
          </cell>
          <cell r="X424">
            <v>0</v>
          </cell>
          <cell r="Z424">
            <v>1</v>
          </cell>
          <cell r="AA424">
            <v>1</v>
          </cell>
          <cell r="AB424">
            <v>1</v>
          </cell>
          <cell r="AC424">
            <v>1</v>
          </cell>
          <cell r="AD424">
            <v>1</v>
          </cell>
          <cell r="AF424">
            <v>0</v>
          </cell>
          <cell r="AG424">
            <v>0</v>
          </cell>
          <cell r="AH424">
            <v>0</v>
          </cell>
          <cell r="AI424">
            <v>0</v>
          </cell>
          <cell r="AJ424">
            <v>0</v>
          </cell>
        </row>
        <row r="425">
          <cell r="B425">
            <v>8</v>
          </cell>
          <cell r="C425" t="str">
            <v>Derivative Exposure (E)</v>
          </cell>
          <cell r="D425">
            <v>0</v>
          </cell>
          <cell r="E425">
            <v>0</v>
          </cell>
          <cell r="F425">
            <v>0</v>
          </cell>
          <cell r="G425">
            <v>1</v>
          </cell>
          <cell r="H425">
            <v>0</v>
          </cell>
          <cell r="I425">
            <v>1</v>
          </cell>
          <cell r="J425">
            <v>0</v>
          </cell>
          <cell r="K425" t="str">
            <v xml:space="preserve"> </v>
          </cell>
          <cell r="R425">
            <v>8</v>
          </cell>
          <cell r="S425" t="str">
            <v>Derivative Exposure (E)</v>
          </cell>
          <cell r="T425">
            <v>0</v>
          </cell>
          <cell r="U425">
            <v>0</v>
          </cell>
          <cell r="V425">
            <v>0</v>
          </cell>
          <cell r="W425">
            <v>0</v>
          </cell>
          <cell r="X425">
            <v>0</v>
          </cell>
          <cell r="Z425">
            <v>1</v>
          </cell>
          <cell r="AA425">
            <v>1</v>
          </cell>
          <cell r="AB425">
            <v>1</v>
          </cell>
          <cell r="AC425">
            <v>1</v>
          </cell>
          <cell r="AD425">
            <v>1</v>
          </cell>
          <cell r="AF425">
            <v>0</v>
          </cell>
          <cell r="AG425">
            <v>0</v>
          </cell>
          <cell r="AH425">
            <v>0</v>
          </cell>
          <cell r="AI425">
            <v>0</v>
          </cell>
          <cell r="AJ425">
            <v>0</v>
          </cell>
        </row>
        <row r="426">
          <cell r="B426">
            <v>9</v>
          </cell>
          <cell r="C426" t="str">
            <v>Separate Account Reserves</v>
          </cell>
          <cell r="D426">
            <v>0</v>
          </cell>
          <cell r="E426">
            <v>0</v>
          </cell>
          <cell r="F426">
            <v>0</v>
          </cell>
          <cell r="G426">
            <v>0.01</v>
          </cell>
          <cell r="H426">
            <v>0</v>
          </cell>
          <cell r="I426">
            <v>0.01</v>
          </cell>
          <cell r="J426">
            <v>0</v>
          </cell>
          <cell r="K426" t="str">
            <v xml:space="preserve"> </v>
          </cell>
          <cell r="R426">
            <v>9</v>
          </cell>
          <cell r="S426" t="str">
            <v>Separate Account Reserves</v>
          </cell>
          <cell r="T426">
            <v>0</v>
          </cell>
          <cell r="U426">
            <v>0</v>
          </cell>
          <cell r="V426">
            <v>0</v>
          </cell>
          <cell r="W426">
            <v>0</v>
          </cell>
          <cell r="X426">
            <v>0</v>
          </cell>
          <cell r="Z426">
            <v>0.01</v>
          </cell>
          <cell r="AA426">
            <v>0.01</v>
          </cell>
          <cell r="AB426">
            <v>0.01</v>
          </cell>
          <cell r="AC426">
            <v>0.01</v>
          </cell>
          <cell r="AD426">
            <v>0.01</v>
          </cell>
          <cell r="AF426">
            <v>0</v>
          </cell>
          <cell r="AG426">
            <v>0</v>
          </cell>
          <cell r="AH426">
            <v>0</v>
          </cell>
          <cell r="AI426">
            <v>0</v>
          </cell>
          <cell r="AJ426">
            <v>0</v>
          </cell>
        </row>
        <row r="427">
          <cell r="B427">
            <v>10</v>
          </cell>
          <cell r="C427" t="str">
            <v>Other</v>
          </cell>
          <cell r="D427">
            <v>0</v>
          </cell>
          <cell r="E427">
            <v>0</v>
          </cell>
          <cell r="F427">
            <v>0</v>
          </cell>
          <cell r="G427">
            <v>1</v>
          </cell>
          <cell r="H427">
            <v>0</v>
          </cell>
          <cell r="I427">
            <v>1</v>
          </cell>
          <cell r="J427">
            <v>0</v>
          </cell>
          <cell r="K427" t="str">
            <v xml:space="preserve"> </v>
          </cell>
          <cell r="R427">
            <v>10</v>
          </cell>
          <cell r="S427" t="str">
            <v>Other</v>
          </cell>
          <cell r="T427">
            <v>0</v>
          </cell>
          <cell r="U427">
            <v>0</v>
          </cell>
          <cell r="V427">
            <v>0</v>
          </cell>
          <cell r="W427">
            <v>0</v>
          </cell>
          <cell r="X427">
            <v>0</v>
          </cell>
          <cell r="Z427">
            <v>1</v>
          </cell>
          <cell r="AA427">
            <v>1</v>
          </cell>
          <cell r="AB427">
            <v>1</v>
          </cell>
          <cell r="AC427">
            <v>1</v>
          </cell>
          <cell r="AD427">
            <v>1</v>
          </cell>
          <cell r="AF427">
            <v>0</v>
          </cell>
          <cell r="AG427">
            <v>0</v>
          </cell>
          <cell r="AH427">
            <v>0</v>
          </cell>
          <cell r="AI427">
            <v>0</v>
          </cell>
          <cell r="AJ427">
            <v>0</v>
          </cell>
        </row>
        <row r="428">
          <cell r="B428">
            <v>11</v>
          </cell>
          <cell r="C428" t="str">
            <v>Other</v>
          </cell>
          <cell r="D428">
            <v>0</v>
          </cell>
          <cell r="E428">
            <v>0</v>
          </cell>
          <cell r="F428">
            <v>0</v>
          </cell>
          <cell r="G428">
            <v>1</v>
          </cell>
          <cell r="H428">
            <v>0</v>
          </cell>
          <cell r="I428">
            <v>1</v>
          </cell>
          <cell r="J428">
            <v>0</v>
          </cell>
          <cell r="K428" t="str">
            <v xml:space="preserve"> </v>
          </cell>
          <cell r="R428">
            <v>11</v>
          </cell>
          <cell r="S428" t="str">
            <v>Other</v>
          </cell>
          <cell r="T428">
            <v>0</v>
          </cell>
          <cell r="U428">
            <v>0</v>
          </cell>
          <cell r="V428">
            <v>0</v>
          </cell>
          <cell r="W428">
            <v>0</v>
          </cell>
          <cell r="X428">
            <v>0</v>
          </cell>
          <cell r="Z428">
            <v>1</v>
          </cell>
          <cell r="AA428">
            <v>1</v>
          </cell>
          <cell r="AB428">
            <v>1</v>
          </cell>
          <cell r="AC428">
            <v>1</v>
          </cell>
          <cell r="AD428">
            <v>1</v>
          </cell>
          <cell r="AF428">
            <v>0</v>
          </cell>
          <cell r="AG428">
            <v>0</v>
          </cell>
          <cell r="AH428">
            <v>0</v>
          </cell>
          <cell r="AI428">
            <v>0</v>
          </cell>
          <cell r="AJ428">
            <v>0</v>
          </cell>
        </row>
        <row r="430">
          <cell r="B430">
            <v>12</v>
          </cell>
          <cell r="C430" t="str">
            <v>Totals</v>
          </cell>
          <cell r="D430">
            <v>0</v>
          </cell>
          <cell r="E430">
            <v>0</v>
          </cell>
          <cell r="F430">
            <v>0</v>
          </cell>
          <cell r="G430">
            <v>0</v>
          </cell>
          <cell r="I430">
            <v>0</v>
          </cell>
          <cell r="J430">
            <v>0</v>
          </cell>
          <cell r="K430" t="str">
            <v xml:space="preserve"> =(B7)</v>
          </cell>
          <cell r="R430">
            <v>12</v>
          </cell>
          <cell r="S430" t="str">
            <v>Totals</v>
          </cell>
          <cell r="T430">
            <v>0</v>
          </cell>
          <cell r="U430">
            <v>0</v>
          </cell>
          <cell r="V430">
            <v>0</v>
          </cell>
          <cell r="W430">
            <v>0</v>
          </cell>
          <cell r="X430">
            <v>0</v>
          </cell>
          <cell r="Z430">
            <v>0</v>
          </cell>
          <cell r="AA430">
            <v>0</v>
          </cell>
          <cell r="AB430">
            <v>0</v>
          </cell>
          <cell r="AC430">
            <v>0</v>
          </cell>
          <cell r="AD430">
            <v>0</v>
          </cell>
          <cell r="AF430">
            <v>0</v>
          </cell>
          <cell r="AG430">
            <v>0</v>
          </cell>
          <cell r="AH430">
            <v>0</v>
          </cell>
          <cell r="AI430">
            <v>0</v>
          </cell>
          <cell r="AJ430">
            <v>0</v>
          </cell>
        </row>
        <row r="434">
          <cell r="C434" t="str">
            <v>Notes:</v>
          </cell>
          <cell r="S434" t="str">
            <v>Notes:</v>
          </cell>
        </row>
        <row r="435">
          <cell r="C435" t="str">
            <v>(A) - Amount of assets not exclusively under the control of the company, including assets that have been</v>
          </cell>
          <cell r="S435" t="str">
            <v>(A) - Amount of assets not exclusively under the control of the company, including assets that have been</v>
          </cell>
        </row>
        <row r="436">
          <cell r="C436" t="str">
            <v xml:space="preserve">        sold or transferred subject to put-option contract currently in force.</v>
          </cell>
          <cell r="S436" t="str">
            <v xml:space="preserve">        sold or transferred subject to put-option contract currently in force.</v>
          </cell>
        </row>
        <row r="437">
          <cell r="C437" t="str">
            <v>(B) - Thoroughly define contingencies included in the disclosed value ----&gt;</v>
          </cell>
          <cell r="G437" t="str">
            <v xml:space="preserve"> </v>
          </cell>
          <cell r="S437" t="str">
            <v>(B) - Thoroughly define contingencies included in the disclosed value.</v>
          </cell>
          <cell r="W437" t="str">
            <v xml:space="preserve"> </v>
          </cell>
        </row>
        <row r="438">
          <cell r="C438" t="str">
            <v>(C) - Banking liabilities held within consolidated operations</v>
          </cell>
          <cell r="S438" t="str">
            <v>(C) - Banking liabiliites held within consolidated operations</v>
          </cell>
        </row>
        <row r="439">
          <cell r="C439" t="str">
            <v>(D) - Exposure is the total future minimum lease obligations through year 3 and beyond</v>
          </cell>
          <cell r="S439" t="str">
            <v>(D) - Exposure is the total future minimum lease obligations through year 3 and beyond</v>
          </cell>
        </row>
        <row r="440">
          <cell r="C440" t="str">
            <v>(E) - Exposure is the negative mark to market amount for derivative contracts outstanding at the year-end.  If the exposure is posItive</v>
          </cell>
          <cell r="S440" t="str">
            <v>(E) - Exposure is the negative mark to market amount for derivative cotracts outstanding at the year-end.  If the exposure is posItive</v>
          </cell>
        </row>
        <row r="441">
          <cell r="C441" t="str">
            <v xml:space="preserve">        there is still counter-party risk that should start with a 1% charge and  be varied from there depending upon number, type and size of contracts.</v>
          </cell>
          <cell r="S441" t="str">
            <v xml:space="preserve">        there is still counter-party risk that should start with a 1% charge and  be varied from there depending upon number, type and size of contracts.</v>
          </cell>
        </row>
        <row r="445">
          <cell r="C445" t="str">
            <v>Company Name:</v>
          </cell>
          <cell r="D445" t="str">
            <v>XYZ Sample</v>
          </cell>
          <cell r="G445" t="str">
            <v>Currency:</v>
          </cell>
          <cell r="I445" t="str">
            <v>US Dollars</v>
          </cell>
          <cell r="K445" t="str">
            <v>Page 16</v>
          </cell>
        </row>
        <row r="446">
          <cell r="C446" t="str">
            <v>AMB Number:</v>
          </cell>
          <cell r="D446" t="str">
            <v>99999</v>
          </cell>
          <cell r="G446" t="str">
            <v>Denomination:</v>
          </cell>
          <cell r="I446" t="str">
            <v>(000)s</v>
          </cell>
        </row>
        <row r="447">
          <cell r="C447" t="str">
            <v>Analyst:</v>
          </cell>
          <cell r="D447" t="str">
            <v xml:space="preserve"> </v>
          </cell>
        </row>
        <row r="448">
          <cell r="G448" t="str">
            <v>BUSINESS RISK</v>
          </cell>
        </row>
        <row r="450">
          <cell r="F450">
            <v>40178</v>
          </cell>
        </row>
        <row r="451">
          <cell r="C451" t="str">
            <v>Off-Balance Sheet Items</v>
          </cell>
          <cell r="D451" t="str">
            <v>Baseline</v>
          </cell>
          <cell r="E451" t="str">
            <v>Adjustment</v>
          </cell>
          <cell r="F451" t="str">
            <v>Total</v>
          </cell>
          <cell r="G451" t="str">
            <v>Baseline Asset Risk Factor (%)</v>
          </cell>
          <cell r="H451" t="str">
            <v>Adjustment to Asset Risk Factor</v>
          </cell>
          <cell r="I451" t="str">
            <v>Total Asset Risk Factor (%)</v>
          </cell>
          <cell r="J451" t="str">
            <v>Adjusted Required Capital</v>
          </cell>
          <cell r="K451" t="str">
            <v>Explanation of Adjustment</v>
          </cell>
        </row>
        <row r="453">
          <cell r="B453">
            <v>1</v>
          </cell>
          <cell r="C453" t="str">
            <v>Non-controlled Assets  (A)</v>
          </cell>
          <cell r="D453">
            <v>0</v>
          </cell>
          <cell r="E453">
            <v>0</v>
          </cell>
          <cell r="F453">
            <v>0</v>
          </cell>
          <cell r="G453">
            <v>1</v>
          </cell>
          <cell r="H453">
            <v>0</v>
          </cell>
          <cell r="I453">
            <v>1</v>
          </cell>
          <cell r="J453">
            <v>0</v>
          </cell>
          <cell r="K453" t="str">
            <v xml:space="preserve"> </v>
          </cell>
        </row>
        <row r="454">
          <cell r="B454">
            <v>2</v>
          </cell>
          <cell r="C454" t="str">
            <v>Guarantees For Affiliates</v>
          </cell>
          <cell r="D454">
            <v>0</v>
          </cell>
          <cell r="E454">
            <v>0</v>
          </cell>
          <cell r="F454">
            <v>0</v>
          </cell>
          <cell r="G454">
            <v>1</v>
          </cell>
          <cell r="H454">
            <v>0</v>
          </cell>
          <cell r="I454">
            <v>1</v>
          </cell>
          <cell r="J454">
            <v>0</v>
          </cell>
          <cell r="K454" t="str">
            <v xml:space="preserve"> </v>
          </cell>
        </row>
        <row r="455">
          <cell r="B455">
            <v>3</v>
          </cell>
          <cell r="C455" t="str">
            <v>Contingent Liabilities (B)</v>
          </cell>
          <cell r="D455">
            <v>0</v>
          </cell>
          <cell r="E455">
            <v>0</v>
          </cell>
          <cell r="F455">
            <v>0</v>
          </cell>
          <cell r="G455">
            <v>1</v>
          </cell>
          <cell r="H455">
            <v>0</v>
          </cell>
          <cell r="I455">
            <v>1</v>
          </cell>
          <cell r="J455">
            <v>0</v>
          </cell>
          <cell r="K455" t="str">
            <v xml:space="preserve"> </v>
          </cell>
        </row>
        <row r="456">
          <cell r="B456">
            <v>4</v>
          </cell>
          <cell r="C456" t="str">
            <v>Bank Liabilities (C)</v>
          </cell>
          <cell r="D456">
            <v>0</v>
          </cell>
          <cell r="E456">
            <v>0</v>
          </cell>
          <cell r="F456">
            <v>0</v>
          </cell>
          <cell r="G456">
            <v>1</v>
          </cell>
          <cell r="H456">
            <v>0</v>
          </cell>
          <cell r="I456">
            <v>1</v>
          </cell>
          <cell r="J456">
            <v>0</v>
          </cell>
          <cell r="K456" t="str">
            <v xml:space="preserve"> </v>
          </cell>
        </row>
        <row r="457">
          <cell r="B457">
            <v>5</v>
          </cell>
          <cell r="C457" t="str">
            <v>Collateralized Assets</v>
          </cell>
          <cell r="D457">
            <v>0</v>
          </cell>
          <cell r="E457">
            <v>0</v>
          </cell>
          <cell r="F457">
            <v>0</v>
          </cell>
          <cell r="G457">
            <v>1</v>
          </cell>
          <cell r="H457">
            <v>0</v>
          </cell>
          <cell r="I457">
            <v>1</v>
          </cell>
          <cell r="J457">
            <v>0</v>
          </cell>
          <cell r="K457" t="str">
            <v xml:space="preserve"> </v>
          </cell>
        </row>
        <row r="458">
          <cell r="B458">
            <v>6</v>
          </cell>
          <cell r="C458" t="str">
            <v>Letters of Credit</v>
          </cell>
          <cell r="D458">
            <v>0</v>
          </cell>
          <cell r="E458">
            <v>0</v>
          </cell>
          <cell r="F458">
            <v>0</v>
          </cell>
          <cell r="G458">
            <v>1</v>
          </cell>
          <cell r="H458">
            <v>0</v>
          </cell>
          <cell r="I458">
            <v>1</v>
          </cell>
          <cell r="J458">
            <v>0</v>
          </cell>
          <cell r="K458" t="str">
            <v xml:space="preserve"> </v>
          </cell>
        </row>
        <row r="459">
          <cell r="B459">
            <v>7</v>
          </cell>
          <cell r="C459" t="str">
            <v>Long-Term Leases (D)</v>
          </cell>
          <cell r="D459">
            <v>0</v>
          </cell>
          <cell r="E459">
            <v>0</v>
          </cell>
          <cell r="F459">
            <v>0</v>
          </cell>
          <cell r="G459">
            <v>1</v>
          </cell>
          <cell r="H459">
            <v>0</v>
          </cell>
          <cell r="I459">
            <v>1</v>
          </cell>
          <cell r="J459">
            <v>0</v>
          </cell>
          <cell r="K459" t="str">
            <v xml:space="preserve"> </v>
          </cell>
        </row>
        <row r="460">
          <cell r="B460">
            <v>8</v>
          </cell>
          <cell r="C460" t="str">
            <v>Derivative Exposure (E)</v>
          </cell>
          <cell r="D460">
            <v>0</v>
          </cell>
          <cell r="E460">
            <v>0</v>
          </cell>
          <cell r="F460">
            <v>0</v>
          </cell>
          <cell r="G460">
            <v>1</v>
          </cell>
          <cell r="H460">
            <v>0</v>
          </cell>
          <cell r="I460">
            <v>1</v>
          </cell>
          <cell r="J460">
            <v>0</v>
          </cell>
          <cell r="K460" t="str">
            <v xml:space="preserve"> </v>
          </cell>
        </row>
        <row r="461">
          <cell r="B461">
            <v>9</v>
          </cell>
          <cell r="C461" t="str">
            <v>Separate Account Reserves</v>
          </cell>
          <cell r="D461">
            <v>0</v>
          </cell>
          <cell r="E461">
            <v>0</v>
          </cell>
          <cell r="F461">
            <v>0</v>
          </cell>
          <cell r="G461">
            <v>0.01</v>
          </cell>
          <cell r="H461">
            <v>0</v>
          </cell>
          <cell r="I461">
            <v>0.01</v>
          </cell>
          <cell r="J461">
            <v>0</v>
          </cell>
          <cell r="K461" t="str">
            <v xml:space="preserve"> </v>
          </cell>
        </row>
        <row r="462">
          <cell r="B462">
            <v>10</v>
          </cell>
          <cell r="C462" t="str">
            <v>Other</v>
          </cell>
          <cell r="D462">
            <v>0</v>
          </cell>
          <cell r="E462">
            <v>0</v>
          </cell>
          <cell r="F462">
            <v>0</v>
          </cell>
          <cell r="G462">
            <v>1</v>
          </cell>
          <cell r="H462">
            <v>0</v>
          </cell>
          <cell r="I462">
            <v>1</v>
          </cell>
          <cell r="J462">
            <v>0</v>
          </cell>
          <cell r="K462" t="str">
            <v xml:space="preserve"> </v>
          </cell>
        </row>
        <row r="463">
          <cell r="B463">
            <v>11</v>
          </cell>
          <cell r="C463" t="str">
            <v>Other</v>
          </cell>
          <cell r="D463">
            <v>0</v>
          </cell>
          <cell r="E463">
            <v>0</v>
          </cell>
          <cell r="F463">
            <v>0</v>
          </cell>
          <cell r="G463">
            <v>1</v>
          </cell>
          <cell r="H463">
            <v>0</v>
          </cell>
          <cell r="I463">
            <v>1</v>
          </cell>
          <cell r="J463">
            <v>0</v>
          </cell>
          <cell r="K463" t="str">
            <v xml:space="preserve"> </v>
          </cell>
        </row>
        <row r="465">
          <cell r="B465">
            <v>12</v>
          </cell>
          <cell r="C465" t="str">
            <v>Totals</v>
          </cell>
          <cell r="D465">
            <v>0</v>
          </cell>
          <cell r="E465">
            <v>0</v>
          </cell>
          <cell r="F465">
            <v>0</v>
          </cell>
          <cell r="G465">
            <v>0</v>
          </cell>
          <cell r="I465">
            <v>0</v>
          </cell>
          <cell r="J465">
            <v>0</v>
          </cell>
          <cell r="K465" t="str">
            <v xml:space="preserve"> =(B7)</v>
          </cell>
        </row>
        <row r="469">
          <cell r="C469" t="str">
            <v>Notes:</v>
          </cell>
        </row>
        <row r="470">
          <cell r="C470" t="str">
            <v>(A) - Amount of assets not exclusively under the control of the company, including assets that have been</v>
          </cell>
        </row>
        <row r="471">
          <cell r="C471" t="str">
            <v xml:space="preserve">        sold or transferred subject to put-option contract currently in force.</v>
          </cell>
        </row>
        <row r="472">
          <cell r="C472" t="str">
            <v>(B) - Thoroughly define contingencies included in the disclosed value ----&gt;</v>
          </cell>
          <cell r="G472" t="str">
            <v xml:space="preserve"> </v>
          </cell>
        </row>
        <row r="473">
          <cell r="C473" t="str">
            <v>(C) - Banking liabilities held within consolidated operations</v>
          </cell>
        </row>
        <row r="474">
          <cell r="C474" t="str">
            <v>(D) - Exposure is the total future minimum lease obligations through year 3 and beyond</v>
          </cell>
        </row>
        <row r="475">
          <cell r="C475" t="str">
            <v>(E) - Exposure is the negative mark to market amount for derivative contracts outstanding at the year-end.  If the exposure is posItive</v>
          </cell>
        </row>
        <row r="476">
          <cell r="C476" t="str">
            <v xml:space="preserve">        there is still counter-party risk that should start with a 1% charge and  be varied from there depending upon number, type and size of contracts.</v>
          </cell>
        </row>
        <row r="480">
          <cell r="C480" t="str">
            <v>Company Name:</v>
          </cell>
          <cell r="D480" t="str">
            <v>XYZ Sample</v>
          </cell>
          <cell r="G480" t="str">
            <v>Currency:</v>
          </cell>
          <cell r="I480" t="str">
            <v>US Dollars</v>
          </cell>
          <cell r="K480" t="str">
            <v>Page 24</v>
          </cell>
        </row>
        <row r="481">
          <cell r="C481" t="str">
            <v>AMB Number:</v>
          </cell>
          <cell r="D481" t="str">
            <v>99999</v>
          </cell>
          <cell r="G481" t="str">
            <v>Denomination:</v>
          </cell>
          <cell r="I481" t="str">
            <v>(000)s</v>
          </cell>
        </row>
        <row r="482">
          <cell r="C482" t="str">
            <v>Analyst:</v>
          </cell>
          <cell r="D482" t="str">
            <v xml:space="preserve"> </v>
          </cell>
        </row>
        <row r="483">
          <cell r="G483" t="str">
            <v>BUSINESS RISK</v>
          </cell>
        </row>
        <row r="485">
          <cell r="F485">
            <v>40543</v>
          </cell>
        </row>
        <row r="486">
          <cell r="C486" t="str">
            <v>Off-Balance Sheet Items</v>
          </cell>
          <cell r="D486" t="str">
            <v>Baseline</v>
          </cell>
          <cell r="E486" t="str">
            <v>Adjustment</v>
          </cell>
          <cell r="F486" t="str">
            <v>Total</v>
          </cell>
          <cell r="G486" t="str">
            <v>Baseline Asset Risk Factor (%)</v>
          </cell>
          <cell r="H486" t="str">
            <v>Adjustment to Asset Risk Factor</v>
          </cell>
          <cell r="I486" t="str">
            <v>Total Asset Risk Factor (%)</v>
          </cell>
          <cell r="J486" t="str">
            <v>Adjusted Required Capital</v>
          </cell>
          <cell r="K486" t="str">
            <v>Explanation of Adjustment</v>
          </cell>
        </row>
        <row r="488">
          <cell r="B488">
            <v>1</v>
          </cell>
          <cell r="C488" t="str">
            <v>Non-controlled Assets  (A)</v>
          </cell>
          <cell r="D488">
            <v>0</v>
          </cell>
          <cell r="E488">
            <v>0</v>
          </cell>
          <cell r="F488">
            <v>0</v>
          </cell>
          <cell r="G488">
            <v>1</v>
          </cell>
          <cell r="H488">
            <v>0</v>
          </cell>
          <cell r="I488">
            <v>1</v>
          </cell>
          <cell r="J488">
            <v>0</v>
          </cell>
          <cell r="K488" t="str">
            <v xml:space="preserve"> </v>
          </cell>
        </row>
        <row r="489">
          <cell r="B489">
            <v>2</v>
          </cell>
          <cell r="C489" t="str">
            <v>Guarantees For Affiliates</v>
          </cell>
          <cell r="D489">
            <v>0</v>
          </cell>
          <cell r="E489">
            <v>0</v>
          </cell>
          <cell r="F489">
            <v>0</v>
          </cell>
          <cell r="G489">
            <v>1</v>
          </cell>
          <cell r="H489">
            <v>0</v>
          </cell>
          <cell r="I489">
            <v>1</v>
          </cell>
          <cell r="J489">
            <v>0</v>
          </cell>
          <cell r="K489" t="str">
            <v xml:space="preserve"> </v>
          </cell>
        </row>
        <row r="490">
          <cell r="B490">
            <v>3</v>
          </cell>
          <cell r="C490" t="str">
            <v>Contingent Liabilities (B)</v>
          </cell>
          <cell r="D490">
            <v>0</v>
          </cell>
          <cell r="E490">
            <v>0</v>
          </cell>
          <cell r="F490">
            <v>0</v>
          </cell>
          <cell r="G490">
            <v>1</v>
          </cell>
          <cell r="H490">
            <v>0</v>
          </cell>
          <cell r="I490">
            <v>1</v>
          </cell>
          <cell r="J490">
            <v>0</v>
          </cell>
          <cell r="K490" t="str">
            <v xml:space="preserve"> </v>
          </cell>
        </row>
        <row r="491">
          <cell r="B491">
            <v>4</v>
          </cell>
          <cell r="C491" t="str">
            <v>Bank Liabilities (C)</v>
          </cell>
          <cell r="D491">
            <v>0</v>
          </cell>
          <cell r="E491">
            <v>0</v>
          </cell>
          <cell r="F491">
            <v>0</v>
          </cell>
          <cell r="G491">
            <v>1</v>
          </cell>
          <cell r="H491">
            <v>0</v>
          </cell>
          <cell r="I491">
            <v>1</v>
          </cell>
          <cell r="J491">
            <v>0</v>
          </cell>
          <cell r="K491" t="str">
            <v xml:space="preserve"> </v>
          </cell>
        </row>
        <row r="492">
          <cell r="B492">
            <v>5</v>
          </cell>
          <cell r="C492" t="str">
            <v>Collateralized Assets</v>
          </cell>
          <cell r="D492">
            <v>0</v>
          </cell>
          <cell r="E492">
            <v>0</v>
          </cell>
          <cell r="F492">
            <v>0</v>
          </cell>
          <cell r="G492">
            <v>1</v>
          </cell>
          <cell r="H492">
            <v>0</v>
          </cell>
          <cell r="I492">
            <v>1</v>
          </cell>
          <cell r="J492">
            <v>0</v>
          </cell>
          <cell r="K492" t="str">
            <v xml:space="preserve"> </v>
          </cell>
        </row>
        <row r="493">
          <cell r="B493">
            <v>6</v>
          </cell>
          <cell r="C493" t="str">
            <v>Letters of Credit</v>
          </cell>
          <cell r="D493">
            <v>0</v>
          </cell>
          <cell r="E493">
            <v>0</v>
          </cell>
          <cell r="F493">
            <v>0</v>
          </cell>
          <cell r="G493">
            <v>1</v>
          </cell>
          <cell r="H493">
            <v>0</v>
          </cell>
          <cell r="I493">
            <v>1</v>
          </cell>
          <cell r="J493">
            <v>0</v>
          </cell>
          <cell r="K493" t="str">
            <v xml:space="preserve"> </v>
          </cell>
        </row>
        <row r="494">
          <cell r="B494">
            <v>7</v>
          </cell>
          <cell r="C494" t="str">
            <v>Long-Term Leases (D)</v>
          </cell>
          <cell r="D494">
            <v>0</v>
          </cell>
          <cell r="E494">
            <v>0</v>
          </cell>
          <cell r="F494">
            <v>0</v>
          </cell>
          <cell r="G494">
            <v>1</v>
          </cell>
          <cell r="H494">
            <v>0</v>
          </cell>
          <cell r="I494">
            <v>1</v>
          </cell>
          <cell r="J494">
            <v>0</v>
          </cell>
          <cell r="K494" t="str">
            <v xml:space="preserve"> </v>
          </cell>
        </row>
        <row r="495">
          <cell r="B495">
            <v>8</v>
          </cell>
          <cell r="C495" t="str">
            <v>Derivative Exposure (E)</v>
          </cell>
          <cell r="D495">
            <v>0</v>
          </cell>
          <cell r="E495">
            <v>0</v>
          </cell>
          <cell r="F495">
            <v>0</v>
          </cell>
          <cell r="G495">
            <v>1</v>
          </cell>
          <cell r="H495">
            <v>0</v>
          </cell>
          <cell r="I495">
            <v>1</v>
          </cell>
          <cell r="J495">
            <v>0</v>
          </cell>
          <cell r="K495" t="str">
            <v xml:space="preserve"> </v>
          </cell>
        </row>
        <row r="496">
          <cell r="B496">
            <v>9</v>
          </cell>
          <cell r="C496" t="str">
            <v>Separate Account Reserves</v>
          </cell>
          <cell r="D496">
            <v>0</v>
          </cell>
          <cell r="E496">
            <v>0</v>
          </cell>
          <cell r="F496">
            <v>0</v>
          </cell>
          <cell r="G496">
            <v>0.01</v>
          </cell>
          <cell r="H496">
            <v>0</v>
          </cell>
          <cell r="I496">
            <v>0.01</v>
          </cell>
          <cell r="J496">
            <v>0</v>
          </cell>
          <cell r="K496" t="str">
            <v xml:space="preserve"> </v>
          </cell>
        </row>
        <row r="497">
          <cell r="B497">
            <v>10</v>
          </cell>
          <cell r="C497" t="str">
            <v>Other</v>
          </cell>
          <cell r="D497">
            <v>0</v>
          </cell>
          <cell r="E497">
            <v>0</v>
          </cell>
          <cell r="F497">
            <v>0</v>
          </cell>
          <cell r="G497">
            <v>1</v>
          </cell>
          <cell r="H497">
            <v>0</v>
          </cell>
          <cell r="I497">
            <v>1</v>
          </cell>
          <cell r="J497">
            <v>0</v>
          </cell>
          <cell r="K497" t="str">
            <v xml:space="preserve"> </v>
          </cell>
        </row>
        <row r="498">
          <cell r="B498">
            <v>11</v>
          </cell>
          <cell r="C498" t="str">
            <v>Other</v>
          </cell>
          <cell r="D498">
            <v>0</v>
          </cell>
          <cell r="E498">
            <v>0</v>
          </cell>
          <cell r="F498">
            <v>0</v>
          </cell>
          <cell r="G498">
            <v>1</v>
          </cell>
          <cell r="H498">
            <v>0</v>
          </cell>
          <cell r="I498">
            <v>1</v>
          </cell>
          <cell r="J498">
            <v>0</v>
          </cell>
          <cell r="K498" t="str">
            <v xml:space="preserve"> </v>
          </cell>
        </row>
        <row r="500">
          <cell r="B500">
            <v>12</v>
          </cell>
          <cell r="C500" t="str">
            <v>Totals</v>
          </cell>
          <cell r="D500">
            <v>0</v>
          </cell>
          <cell r="E500">
            <v>0</v>
          </cell>
          <cell r="F500">
            <v>0</v>
          </cell>
          <cell r="G500">
            <v>0</v>
          </cell>
          <cell r="I500">
            <v>0</v>
          </cell>
          <cell r="J500">
            <v>0</v>
          </cell>
          <cell r="K500" t="str">
            <v xml:space="preserve"> =(B7)</v>
          </cell>
        </row>
        <row r="504">
          <cell r="C504" t="str">
            <v>Notes:</v>
          </cell>
        </row>
        <row r="505">
          <cell r="C505" t="str">
            <v>(A) - Amount of assets not exclusively under the control of the company, including assets that have been</v>
          </cell>
        </row>
        <row r="506">
          <cell r="C506" t="str">
            <v xml:space="preserve">        sold or transferred subject to put-option contract currently in force.</v>
          </cell>
        </row>
        <row r="507">
          <cell r="C507" t="str">
            <v>(B) - Thoroughly define contingencies included in the disclosed value ----&gt;</v>
          </cell>
          <cell r="G507" t="str">
            <v xml:space="preserve"> </v>
          </cell>
        </row>
        <row r="508">
          <cell r="C508" t="str">
            <v>(C) - Banking liabilities held within consolidated operations</v>
          </cell>
        </row>
        <row r="509">
          <cell r="C509" t="str">
            <v>(D) - Exposure is the total future minimum lease obligations through year 3 and beyond</v>
          </cell>
        </row>
        <row r="510">
          <cell r="C510" t="str">
            <v>(E) - Exposure is the negative mark to market amount for derivative contracts outstanding at the year-end.  If the exposure is posItive</v>
          </cell>
        </row>
        <row r="511">
          <cell r="C511" t="str">
            <v xml:space="preserve">        there is still counter-party risk that should start with a 1% charge and  be varied from there depending upon number, type and size of contracts.</v>
          </cell>
        </row>
        <row r="515">
          <cell r="C515" t="str">
            <v>Company Name:</v>
          </cell>
          <cell r="D515" t="str">
            <v>XYZ Sample</v>
          </cell>
          <cell r="G515" t="str">
            <v>Currency:</v>
          </cell>
          <cell r="I515" t="str">
            <v>US Dollars</v>
          </cell>
          <cell r="K515" t="str">
            <v>Page 32</v>
          </cell>
        </row>
        <row r="516">
          <cell r="C516" t="str">
            <v>AMB Number:</v>
          </cell>
          <cell r="D516" t="str">
            <v>99999</v>
          </cell>
          <cell r="G516" t="str">
            <v>Denomination:</v>
          </cell>
          <cell r="I516" t="str">
            <v>(000)s</v>
          </cell>
        </row>
        <row r="517">
          <cell r="C517" t="str">
            <v>Analyst:</v>
          </cell>
          <cell r="D517" t="str">
            <v xml:space="preserve"> </v>
          </cell>
        </row>
        <row r="518">
          <cell r="G518" t="str">
            <v>BUSINESS RISK</v>
          </cell>
        </row>
        <row r="520">
          <cell r="F520">
            <v>40908</v>
          </cell>
        </row>
        <row r="521">
          <cell r="C521" t="str">
            <v>Off-Balance Sheet Items</v>
          </cell>
          <cell r="D521" t="str">
            <v>Baseline</v>
          </cell>
          <cell r="E521" t="str">
            <v>Adjustment</v>
          </cell>
          <cell r="F521" t="str">
            <v>Total</v>
          </cell>
          <cell r="G521" t="str">
            <v>Baseline Asset Risk Factor (%)</v>
          </cell>
          <cell r="H521" t="str">
            <v>Adjustment to Asset Risk Factor</v>
          </cell>
          <cell r="I521" t="str">
            <v>Total Asset Risk Factor (%)</v>
          </cell>
          <cell r="J521" t="str">
            <v>Adjusted Required Capital</v>
          </cell>
          <cell r="K521" t="str">
            <v>Explanation of Adjustment</v>
          </cell>
        </row>
        <row r="523">
          <cell r="B523">
            <v>1</v>
          </cell>
          <cell r="C523" t="str">
            <v>Non-controlled Assets  (A)</v>
          </cell>
          <cell r="D523">
            <v>0</v>
          </cell>
          <cell r="E523">
            <v>0</v>
          </cell>
          <cell r="F523">
            <v>0</v>
          </cell>
          <cell r="G523">
            <v>1</v>
          </cell>
          <cell r="H523">
            <v>0</v>
          </cell>
          <cell r="I523">
            <v>1</v>
          </cell>
          <cell r="J523">
            <v>0</v>
          </cell>
          <cell r="K523" t="str">
            <v xml:space="preserve"> </v>
          </cell>
        </row>
        <row r="524">
          <cell r="B524">
            <v>2</v>
          </cell>
          <cell r="C524" t="str">
            <v>Guarantees For Affiliates</v>
          </cell>
          <cell r="D524">
            <v>0</v>
          </cell>
          <cell r="E524">
            <v>0</v>
          </cell>
          <cell r="F524">
            <v>0</v>
          </cell>
          <cell r="G524">
            <v>1</v>
          </cell>
          <cell r="H524">
            <v>0</v>
          </cell>
          <cell r="I524">
            <v>1</v>
          </cell>
          <cell r="J524">
            <v>0</v>
          </cell>
          <cell r="K524" t="str">
            <v xml:space="preserve"> </v>
          </cell>
        </row>
        <row r="525">
          <cell r="B525">
            <v>3</v>
          </cell>
          <cell r="C525" t="str">
            <v>Contingent Liabilities (B)</v>
          </cell>
          <cell r="D525">
            <v>0</v>
          </cell>
          <cell r="E525">
            <v>0</v>
          </cell>
          <cell r="F525">
            <v>0</v>
          </cell>
          <cell r="G525">
            <v>1</v>
          </cell>
          <cell r="H525">
            <v>0</v>
          </cell>
          <cell r="I525">
            <v>1</v>
          </cell>
          <cell r="J525">
            <v>0</v>
          </cell>
          <cell r="K525" t="str">
            <v xml:space="preserve"> </v>
          </cell>
        </row>
        <row r="526">
          <cell r="B526">
            <v>4</v>
          </cell>
          <cell r="C526" t="str">
            <v>Bank Liabilities (C)</v>
          </cell>
          <cell r="D526">
            <v>0</v>
          </cell>
          <cell r="E526">
            <v>0</v>
          </cell>
          <cell r="F526">
            <v>0</v>
          </cell>
          <cell r="G526">
            <v>1</v>
          </cell>
          <cell r="H526">
            <v>0</v>
          </cell>
          <cell r="I526">
            <v>1</v>
          </cell>
          <cell r="J526">
            <v>0</v>
          </cell>
          <cell r="K526" t="str">
            <v xml:space="preserve"> </v>
          </cell>
        </row>
        <row r="527">
          <cell r="B527">
            <v>5</v>
          </cell>
          <cell r="C527" t="str">
            <v>Collateralized Assets</v>
          </cell>
          <cell r="D527">
            <v>0</v>
          </cell>
          <cell r="E527">
            <v>0</v>
          </cell>
          <cell r="F527">
            <v>0</v>
          </cell>
          <cell r="G527">
            <v>1</v>
          </cell>
          <cell r="H527">
            <v>0</v>
          </cell>
          <cell r="I527">
            <v>1</v>
          </cell>
          <cell r="J527">
            <v>0</v>
          </cell>
          <cell r="K527" t="str">
            <v xml:space="preserve"> </v>
          </cell>
        </row>
        <row r="528">
          <cell r="B528">
            <v>6</v>
          </cell>
          <cell r="C528" t="str">
            <v>Letters of Credit</v>
          </cell>
          <cell r="D528">
            <v>0</v>
          </cell>
          <cell r="E528">
            <v>0</v>
          </cell>
          <cell r="F528">
            <v>0</v>
          </cell>
          <cell r="G528">
            <v>1</v>
          </cell>
          <cell r="H528">
            <v>0</v>
          </cell>
          <cell r="I528">
            <v>1</v>
          </cell>
          <cell r="J528">
            <v>0</v>
          </cell>
          <cell r="K528" t="str">
            <v xml:space="preserve"> </v>
          </cell>
        </row>
        <row r="529">
          <cell r="B529">
            <v>7</v>
          </cell>
          <cell r="C529" t="str">
            <v>Long-Term Leases (D)</v>
          </cell>
          <cell r="D529">
            <v>0</v>
          </cell>
          <cell r="E529">
            <v>0</v>
          </cell>
          <cell r="F529">
            <v>0</v>
          </cell>
          <cell r="G529">
            <v>1</v>
          </cell>
          <cell r="H529">
            <v>0</v>
          </cell>
          <cell r="I529">
            <v>1</v>
          </cell>
          <cell r="J529">
            <v>0</v>
          </cell>
          <cell r="K529" t="str">
            <v xml:space="preserve"> </v>
          </cell>
        </row>
        <row r="530">
          <cell r="B530">
            <v>8</v>
          </cell>
          <cell r="C530" t="str">
            <v>Derivative Exposure (E)</v>
          </cell>
          <cell r="D530">
            <v>0</v>
          </cell>
          <cell r="E530">
            <v>0</v>
          </cell>
          <cell r="F530">
            <v>0</v>
          </cell>
          <cell r="G530">
            <v>1</v>
          </cell>
          <cell r="H530">
            <v>0</v>
          </cell>
          <cell r="I530">
            <v>1</v>
          </cell>
          <cell r="J530">
            <v>0</v>
          </cell>
          <cell r="K530" t="str">
            <v xml:space="preserve"> </v>
          </cell>
        </row>
        <row r="531">
          <cell r="B531">
            <v>9</v>
          </cell>
          <cell r="C531" t="str">
            <v>Separate Account Reserves</v>
          </cell>
          <cell r="D531">
            <v>0</v>
          </cell>
          <cell r="E531">
            <v>0</v>
          </cell>
          <cell r="F531">
            <v>0</v>
          </cell>
          <cell r="G531">
            <v>0.01</v>
          </cell>
          <cell r="H531">
            <v>0</v>
          </cell>
          <cell r="I531">
            <v>0.01</v>
          </cell>
          <cell r="J531">
            <v>0</v>
          </cell>
          <cell r="K531" t="str">
            <v xml:space="preserve"> </v>
          </cell>
        </row>
        <row r="532">
          <cell r="B532">
            <v>10</v>
          </cell>
          <cell r="C532" t="str">
            <v>Other</v>
          </cell>
          <cell r="D532">
            <v>0</v>
          </cell>
          <cell r="E532">
            <v>0</v>
          </cell>
          <cell r="F532">
            <v>0</v>
          </cell>
          <cell r="G532">
            <v>1</v>
          </cell>
          <cell r="H532">
            <v>0</v>
          </cell>
          <cell r="I532">
            <v>1</v>
          </cell>
          <cell r="J532">
            <v>0</v>
          </cell>
          <cell r="K532" t="str">
            <v xml:space="preserve"> </v>
          </cell>
        </row>
        <row r="533">
          <cell r="B533">
            <v>11</v>
          </cell>
          <cell r="C533" t="str">
            <v>Other</v>
          </cell>
          <cell r="D533">
            <v>0</v>
          </cell>
          <cell r="E533">
            <v>0</v>
          </cell>
          <cell r="F533">
            <v>0</v>
          </cell>
          <cell r="G533">
            <v>1</v>
          </cell>
          <cell r="H533">
            <v>0</v>
          </cell>
          <cell r="I533">
            <v>1</v>
          </cell>
          <cell r="J533">
            <v>0</v>
          </cell>
          <cell r="K533" t="str">
            <v xml:space="preserve"> </v>
          </cell>
        </row>
        <row r="535">
          <cell r="B535">
            <v>12</v>
          </cell>
          <cell r="C535" t="str">
            <v>Totals</v>
          </cell>
          <cell r="D535">
            <v>0</v>
          </cell>
          <cell r="E535">
            <v>0</v>
          </cell>
          <cell r="F535">
            <v>0</v>
          </cell>
          <cell r="G535">
            <v>0</v>
          </cell>
          <cell r="I535">
            <v>0</v>
          </cell>
          <cell r="J535">
            <v>0</v>
          </cell>
          <cell r="K535" t="str">
            <v xml:space="preserve"> =(B7)</v>
          </cell>
        </row>
        <row r="539">
          <cell r="C539" t="str">
            <v>Notes:</v>
          </cell>
        </row>
        <row r="540">
          <cell r="C540" t="str">
            <v>(A) - Amount of assets not exclusively under the control of the company, including assets that have been</v>
          </cell>
        </row>
        <row r="541">
          <cell r="C541" t="str">
            <v xml:space="preserve">        sold or transferred subject to put-option contract currently in force.</v>
          </cell>
        </row>
        <row r="542">
          <cell r="C542" t="str">
            <v>(B) - Thoroughly define contingencies included in the disclosed value ----&gt;</v>
          </cell>
          <cell r="G542" t="str">
            <v xml:space="preserve"> </v>
          </cell>
        </row>
        <row r="543">
          <cell r="C543" t="str">
            <v>(C) - Banking liabilities held within consolidated operations</v>
          </cell>
        </row>
        <row r="544">
          <cell r="C544" t="str">
            <v>(D) - Exposure is the total future minimum lease obligations through year 3 and beyond</v>
          </cell>
        </row>
        <row r="545">
          <cell r="C545" t="str">
            <v>(E) - Exposure is the negative mark to market amount for derivative contracts outstanding at the year-end.  If the exposure is posItive</v>
          </cell>
        </row>
        <row r="546">
          <cell r="C546" t="str">
            <v xml:space="preserve">        there is still counter-party risk that should start with a 1% charge and  be varied from there depending upon number, type and size of contracts.</v>
          </cell>
        </row>
        <row r="550">
          <cell r="C550" t="str">
            <v>Company Name:</v>
          </cell>
          <cell r="D550" t="str">
            <v>XYZ Sample</v>
          </cell>
          <cell r="G550" t="str">
            <v>Currency:</v>
          </cell>
          <cell r="I550" t="str">
            <v>US Dollars</v>
          </cell>
          <cell r="K550" t="str">
            <v>Page 40</v>
          </cell>
        </row>
        <row r="551">
          <cell r="C551" t="str">
            <v>AMB Number:</v>
          </cell>
          <cell r="D551" t="str">
            <v>99999</v>
          </cell>
          <cell r="G551" t="str">
            <v>Denomination:</v>
          </cell>
          <cell r="I551" t="str">
            <v>(000)s</v>
          </cell>
        </row>
        <row r="552">
          <cell r="C552" t="str">
            <v>Analyst:</v>
          </cell>
          <cell r="D552" t="str">
            <v xml:space="preserve"> </v>
          </cell>
        </row>
        <row r="553">
          <cell r="G553" t="str">
            <v>BUSINESS RISK</v>
          </cell>
        </row>
        <row r="555">
          <cell r="F555">
            <v>41274</v>
          </cell>
        </row>
        <row r="556">
          <cell r="C556" t="str">
            <v>Off-Balance Sheet Items</v>
          </cell>
          <cell r="D556" t="str">
            <v>Baseline</v>
          </cell>
          <cell r="E556" t="str">
            <v>Adjustment</v>
          </cell>
          <cell r="F556" t="str">
            <v>Total</v>
          </cell>
          <cell r="G556" t="str">
            <v>Baseline Asset Risk Factor (%)</v>
          </cell>
          <cell r="H556" t="str">
            <v>Adjustment to Asset Risk Factor</v>
          </cell>
          <cell r="I556" t="str">
            <v>Total Asset Risk Factor (%)</v>
          </cell>
          <cell r="J556" t="str">
            <v>Adjusted Required Capital</v>
          </cell>
          <cell r="K556" t="str">
            <v>Explanation of Adjustment</v>
          </cell>
        </row>
        <row r="558">
          <cell r="B558">
            <v>1</v>
          </cell>
          <cell r="C558" t="str">
            <v>Non-controlled Assets  (A)</v>
          </cell>
          <cell r="D558">
            <v>0</v>
          </cell>
          <cell r="E558">
            <v>0</v>
          </cell>
          <cell r="F558">
            <v>0</v>
          </cell>
          <cell r="G558">
            <v>1</v>
          </cell>
          <cell r="H558">
            <v>0</v>
          </cell>
          <cell r="I558">
            <v>1</v>
          </cell>
          <cell r="J558">
            <v>0</v>
          </cell>
          <cell r="K558" t="str">
            <v xml:space="preserve"> </v>
          </cell>
        </row>
        <row r="559">
          <cell r="B559">
            <v>2</v>
          </cell>
          <cell r="C559" t="str">
            <v>Guarantees For Affiliates</v>
          </cell>
          <cell r="D559">
            <v>0</v>
          </cell>
          <cell r="E559">
            <v>0</v>
          </cell>
          <cell r="F559">
            <v>0</v>
          </cell>
          <cell r="G559">
            <v>1</v>
          </cell>
          <cell r="H559">
            <v>0</v>
          </cell>
          <cell r="I559">
            <v>1</v>
          </cell>
          <cell r="J559">
            <v>0</v>
          </cell>
          <cell r="K559" t="str">
            <v xml:space="preserve"> </v>
          </cell>
        </row>
        <row r="560">
          <cell r="B560">
            <v>3</v>
          </cell>
          <cell r="C560" t="str">
            <v>Contingent Liabilities (B)</v>
          </cell>
          <cell r="D560">
            <v>0</v>
          </cell>
          <cell r="E560">
            <v>0</v>
          </cell>
          <cell r="F560">
            <v>0</v>
          </cell>
          <cell r="G560">
            <v>1</v>
          </cell>
          <cell r="H560">
            <v>0</v>
          </cell>
          <cell r="I560">
            <v>1</v>
          </cell>
          <cell r="J560">
            <v>0</v>
          </cell>
          <cell r="K560" t="str">
            <v xml:space="preserve"> </v>
          </cell>
        </row>
        <row r="561">
          <cell r="B561">
            <v>4</v>
          </cell>
          <cell r="C561" t="str">
            <v>Bank Liabilities (C)</v>
          </cell>
          <cell r="D561">
            <v>0</v>
          </cell>
          <cell r="E561">
            <v>0</v>
          </cell>
          <cell r="F561">
            <v>0</v>
          </cell>
          <cell r="G561">
            <v>1</v>
          </cell>
          <cell r="H561">
            <v>0</v>
          </cell>
          <cell r="I561">
            <v>1</v>
          </cell>
          <cell r="J561">
            <v>0</v>
          </cell>
          <cell r="K561" t="str">
            <v xml:space="preserve"> </v>
          </cell>
        </row>
        <row r="562">
          <cell r="B562">
            <v>5</v>
          </cell>
          <cell r="C562" t="str">
            <v>Collateralized Assets</v>
          </cell>
          <cell r="D562">
            <v>0</v>
          </cell>
          <cell r="E562">
            <v>0</v>
          </cell>
          <cell r="F562">
            <v>0</v>
          </cell>
          <cell r="G562">
            <v>1</v>
          </cell>
          <cell r="H562">
            <v>0</v>
          </cell>
          <cell r="I562">
            <v>1</v>
          </cell>
          <cell r="J562">
            <v>0</v>
          </cell>
          <cell r="K562" t="str">
            <v xml:space="preserve"> </v>
          </cell>
        </row>
        <row r="563">
          <cell r="B563">
            <v>6</v>
          </cell>
          <cell r="C563" t="str">
            <v>Letters of Credit</v>
          </cell>
          <cell r="D563">
            <v>0</v>
          </cell>
          <cell r="E563">
            <v>0</v>
          </cell>
          <cell r="F563">
            <v>0</v>
          </cell>
          <cell r="G563">
            <v>1</v>
          </cell>
          <cell r="H563">
            <v>0</v>
          </cell>
          <cell r="I563">
            <v>1</v>
          </cell>
          <cell r="J563">
            <v>0</v>
          </cell>
          <cell r="K563" t="str">
            <v xml:space="preserve"> </v>
          </cell>
        </row>
        <row r="564">
          <cell r="B564">
            <v>7</v>
          </cell>
          <cell r="C564" t="str">
            <v>Long-Term Leases (D)</v>
          </cell>
          <cell r="D564">
            <v>0</v>
          </cell>
          <cell r="E564">
            <v>0</v>
          </cell>
          <cell r="F564">
            <v>0</v>
          </cell>
          <cell r="G564">
            <v>1</v>
          </cell>
          <cell r="H564">
            <v>0</v>
          </cell>
          <cell r="I564">
            <v>1</v>
          </cell>
          <cell r="J564">
            <v>0</v>
          </cell>
          <cell r="K564" t="str">
            <v xml:space="preserve"> </v>
          </cell>
        </row>
        <row r="565">
          <cell r="B565">
            <v>8</v>
          </cell>
          <cell r="C565" t="str">
            <v>Derivative Exposure (E)</v>
          </cell>
          <cell r="D565">
            <v>0</v>
          </cell>
          <cell r="E565">
            <v>0</v>
          </cell>
          <cell r="F565">
            <v>0</v>
          </cell>
          <cell r="G565">
            <v>1</v>
          </cell>
          <cell r="H565">
            <v>0</v>
          </cell>
          <cell r="I565">
            <v>1</v>
          </cell>
          <cell r="J565">
            <v>0</v>
          </cell>
          <cell r="K565" t="str">
            <v xml:space="preserve"> </v>
          </cell>
        </row>
        <row r="566">
          <cell r="B566">
            <v>9</v>
          </cell>
          <cell r="C566" t="str">
            <v>Separate Account Reserves</v>
          </cell>
          <cell r="D566">
            <v>0</v>
          </cell>
          <cell r="E566">
            <v>0</v>
          </cell>
          <cell r="F566">
            <v>0</v>
          </cell>
          <cell r="G566">
            <v>0.01</v>
          </cell>
          <cell r="H566">
            <v>0</v>
          </cell>
          <cell r="I566">
            <v>0.01</v>
          </cell>
          <cell r="J566">
            <v>0</v>
          </cell>
          <cell r="K566" t="str">
            <v xml:space="preserve"> </v>
          </cell>
        </row>
        <row r="567">
          <cell r="B567">
            <v>10</v>
          </cell>
          <cell r="C567" t="str">
            <v>Other</v>
          </cell>
          <cell r="D567">
            <v>0</v>
          </cell>
          <cell r="E567">
            <v>0</v>
          </cell>
          <cell r="F567">
            <v>0</v>
          </cell>
          <cell r="G567">
            <v>1</v>
          </cell>
          <cell r="H567">
            <v>0</v>
          </cell>
          <cell r="I567">
            <v>1</v>
          </cell>
          <cell r="J567">
            <v>0</v>
          </cell>
          <cell r="K567" t="str">
            <v xml:space="preserve"> </v>
          </cell>
        </row>
        <row r="568">
          <cell r="B568">
            <v>11</v>
          </cell>
          <cell r="C568" t="str">
            <v>Other</v>
          </cell>
          <cell r="D568">
            <v>0</v>
          </cell>
          <cell r="E568">
            <v>0</v>
          </cell>
          <cell r="F568">
            <v>0</v>
          </cell>
          <cell r="G568">
            <v>1</v>
          </cell>
          <cell r="H568">
            <v>0</v>
          </cell>
          <cell r="I568">
            <v>1</v>
          </cell>
          <cell r="J568">
            <v>0</v>
          </cell>
          <cell r="K568" t="str">
            <v xml:space="preserve"> </v>
          </cell>
        </row>
        <row r="570">
          <cell r="B570">
            <v>12</v>
          </cell>
          <cell r="C570" t="str">
            <v>Totals</v>
          </cell>
          <cell r="D570">
            <v>0</v>
          </cell>
          <cell r="E570">
            <v>0</v>
          </cell>
          <cell r="F570">
            <v>0</v>
          </cell>
          <cell r="G570">
            <v>0</v>
          </cell>
          <cell r="I570">
            <v>0</v>
          </cell>
          <cell r="J570">
            <v>0</v>
          </cell>
          <cell r="K570" t="str">
            <v xml:space="preserve"> =(B7)</v>
          </cell>
        </row>
        <row r="574">
          <cell r="C574" t="str">
            <v>Notes:</v>
          </cell>
        </row>
        <row r="575">
          <cell r="C575" t="str">
            <v>(A) - Amount of assets not exclusively under the control of the company, including assets that have been</v>
          </cell>
        </row>
        <row r="576">
          <cell r="C576" t="str">
            <v xml:space="preserve">        sold or transferred subject to put-option contract currently in force.</v>
          </cell>
        </row>
        <row r="577">
          <cell r="C577" t="str">
            <v>(B) - Thoroughly define contingencies included in the disclosed value ----&gt;</v>
          </cell>
          <cell r="G577" t="str">
            <v xml:space="preserve"> </v>
          </cell>
        </row>
        <row r="578">
          <cell r="C578" t="str">
            <v>(C) - Banking liabilities held within consolidated operations</v>
          </cell>
        </row>
        <row r="579">
          <cell r="C579" t="str">
            <v>(D) - Exposure is the total future minimum lease obligations through year 3 and beyond</v>
          </cell>
        </row>
        <row r="580">
          <cell r="C580" t="str">
            <v>(E) - Exposure is the negative mark to market amount for derivative contracts outstanding at the year-end.  If the exposure is posItive</v>
          </cell>
        </row>
        <row r="581">
          <cell r="C581" t="str">
            <v xml:space="preserve">        there is still counter-party risk that should start with a 1% charge and  be varied from there depending upon number, type and size of contracts.</v>
          </cell>
        </row>
      </sheetData>
      <sheetData sheetId="9">
        <row r="2">
          <cell r="C2" t="str">
            <v>Company Name:</v>
          </cell>
          <cell r="D2" t="str">
            <v>XYZ Sample</v>
          </cell>
          <cell r="H2" t="str">
            <v>Currency:</v>
          </cell>
          <cell r="I2" t="str">
            <v>Euros</v>
          </cell>
          <cell r="Q2" t="str">
            <v>Summary Exhibit 9</v>
          </cell>
        </row>
        <row r="3">
          <cell r="C3" t="str">
            <v>AMB Number:</v>
          </cell>
          <cell r="D3" t="str">
            <v>99999</v>
          </cell>
          <cell r="H3" t="str">
            <v>Denomination:</v>
          </cell>
          <cell r="I3" t="str">
            <v>(000)s</v>
          </cell>
        </row>
        <row r="4">
          <cell r="C4" t="str">
            <v>Analyst:</v>
          </cell>
          <cell r="D4" t="str">
            <v xml:space="preserve"> </v>
          </cell>
        </row>
        <row r="5">
          <cell r="E5" t="str">
            <v>Calculation of Diversification Factor for Spread of Risk by Country / Region</v>
          </cell>
        </row>
        <row r="7">
          <cell r="H7" t="str">
            <v>NET PREMIUMS WRITTEN (PC + LH)</v>
          </cell>
        </row>
        <row r="9">
          <cell r="C9" t="str">
            <v>Country / Region</v>
          </cell>
          <cell r="E9">
            <v>39813</v>
          </cell>
          <cell r="H9">
            <v>40178</v>
          </cell>
          <cell r="K9">
            <v>40543</v>
          </cell>
          <cell r="N9">
            <v>40908</v>
          </cell>
          <cell r="Q9">
            <v>41274</v>
          </cell>
        </row>
        <row r="10">
          <cell r="B10">
            <v>1</v>
          </cell>
          <cell r="C10" t="str">
            <v>North America (incl. Gulf Islands)</v>
          </cell>
          <cell r="E10">
            <v>0</v>
          </cell>
          <cell r="F10">
            <v>0</v>
          </cell>
          <cell r="H10">
            <v>0</v>
          </cell>
          <cell r="I10">
            <v>0</v>
          </cell>
          <cell r="K10">
            <v>0</v>
          </cell>
          <cell r="L10">
            <v>0</v>
          </cell>
          <cell r="N10">
            <v>0</v>
          </cell>
          <cell r="O10">
            <v>0</v>
          </cell>
          <cell r="Q10">
            <v>0</v>
          </cell>
          <cell r="R10">
            <v>0</v>
          </cell>
        </row>
        <row r="11">
          <cell r="B11">
            <v>2</v>
          </cell>
          <cell r="C11" t="str">
            <v>Central &amp; South America</v>
          </cell>
          <cell r="E11">
            <v>0</v>
          </cell>
          <cell r="F11">
            <v>0</v>
          </cell>
          <cell r="H11">
            <v>0</v>
          </cell>
          <cell r="I11">
            <v>0</v>
          </cell>
          <cell r="K11">
            <v>0</v>
          </cell>
          <cell r="L11">
            <v>0</v>
          </cell>
          <cell r="N11">
            <v>0</v>
          </cell>
          <cell r="O11">
            <v>0</v>
          </cell>
          <cell r="Q11">
            <v>0</v>
          </cell>
          <cell r="R11">
            <v>0</v>
          </cell>
        </row>
        <row r="12">
          <cell r="B12">
            <v>3</v>
          </cell>
          <cell r="C12" t="str">
            <v>United Kingdom</v>
          </cell>
          <cell r="E12">
            <v>0</v>
          </cell>
          <cell r="F12">
            <v>0</v>
          </cell>
          <cell r="H12">
            <v>0</v>
          </cell>
          <cell r="I12">
            <v>0</v>
          </cell>
          <cell r="K12">
            <v>0</v>
          </cell>
          <cell r="L12">
            <v>0</v>
          </cell>
          <cell r="N12">
            <v>0</v>
          </cell>
          <cell r="O12">
            <v>0</v>
          </cell>
          <cell r="Q12">
            <v>0</v>
          </cell>
          <cell r="R12">
            <v>0</v>
          </cell>
        </row>
        <row r="13">
          <cell r="B13">
            <v>4</v>
          </cell>
          <cell r="C13" t="str">
            <v>Scandinavia</v>
          </cell>
          <cell r="E13">
            <v>0</v>
          </cell>
          <cell r="F13">
            <v>0</v>
          </cell>
          <cell r="H13">
            <v>0</v>
          </cell>
          <cell r="I13">
            <v>0</v>
          </cell>
          <cell r="K13">
            <v>0</v>
          </cell>
          <cell r="L13">
            <v>0</v>
          </cell>
          <cell r="N13">
            <v>0</v>
          </cell>
          <cell r="O13">
            <v>0</v>
          </cell>
          <cell r="Q13">
            <v>0</v>
          </cell>
          <cell r="R13">
            <v>0</v>
          </cell>
        </row>
        <row r="14">
          <cell r="B14">
            <v>5</v>
          </cell>
          <cell r="C14" t="str">
            <v>Germany</v>
          </cell>
          <cell r="E14">
            <v>0</v>
          </cell>
          <cell r="F14">
            <v>0</v>
          </cell>
          <cell r="H14">
            <v>0</v>
          </cell>
          <cell r="I14">
            <v>0</v>
          </cell>
          <cell r="K14">
            <v>0</v>
          </cell>
          <cell r="L14">
            <v>0</v>
          </cell>
          <cell r="N14">
            <v>0</v>
          </cell>
          <cell r="O14">
            <v>0</v>
          </cell>
          <cell r="Q14">
            <v>0</v>
          </cell>
          <cell r="R14">
            <v>0</v>
          </cell>
        </row>
        <row r="15">
          <cell r="B15">
            <v>6</v>
          </cell>
          <cell r="C15" t="str">
            <v>France</v>
          </cell>
          <cell r="E15">
            <v>0</v>
          </cell>
          <cell r="F15">
            <v>0</v>
          </cell>
          <cell r="H15">
            <v>0</v>
          </cell>
          <cell r="I15">
            <v>0</v>
          </cell>
          <cell r="K15">
            <v>0</v>
          </cell>
          <cell r="L15">
            <v>0</v>
          </cell>
          <cell r="N15">
            <v>0</v>
          </cell>
          <cell r="O15">
            <v>0</v>
          </cell>
          <cell r="Q15">
            <v>0</v>
          </cell>
          <cell r="R15">
            <v>0</v>
          </cell>
        </row>
        <row r="16">
          <cell r="B16">
            <v>7</v>
          </cell>
          <cell r="C16" t="str">
            <v>Italy</v>
          </cell>
          <cell r="E16">
            <v>0</v>
          </cell>
          <cell r="F16">
            <v>0</v>
          </cell>
          <cell r="H16">
            <v>0</v>
          </cell>
          <cell r="I16">
            <v>0</v>
          </cell>
          <cell r="K16">
            <v>0</v>
          </cell>
          <cell r="L16">
            <v>0</v>
          </cell>
          <cell r="N16">
            <v>0</v>
          </cell>
          <cell r="O16">
            <v>0</v>
          </cell>
          <cell r="Q16">
            <v>0</v>
          </cell>
          <cell r="R16">
            <v>0</v>
          </cell>
        </row>
        <row r="17">
          <cell r="B17">
            <v>8</v>
          </cell>
          <cell r="C17" t="str">
            <v>Spain</v>
          </cell>
          <cell r="E17">
            <v>0</v>
          </cell>
          <cell r="F17">
            <v>0</v>
          </cell>
          <cell r="H17">
            <v>0</v>
          </cell>
          <cell r="I17">
            <v>0</v>
          </cell>
          <cell r="K17">
            <v>0</v>
          </cell>
          <cell r="L17">
            <v>0</v>
          </cell>
          <cell r="N17">
            <v>0</v>
          </cell>
          <cell r="O17">
            <v>0</v>
          </cell>
          <cell r="Q17">
            <v>0</v>
          </cell>
          <cell r="R17">
            <v>0</v>
          </cell>
        </row>
        <row r="18">
          <cell r="B18">
            <v>9</v>
          </cell>
          <cell r="C18" t="str">
            <v>Other Europe</v>
          </cell>
          <cell r="E18">
            <v>0</v>
          </cell>
          <cell r="F18">
            <v>0</v>
          </cell>
          <cell r="H18">
            <v>0</v>
          </cell>
          <cell r="I18">
            <v>0</v>
          </cell>
          <cell r="K18">
            <v>0</v>
          </cell>
          <cell r="L18">
            <v>0</v>
          </cell>
          <cell r="N18">
            <v>0</v>
          </cell>
          <cell r="O18">
            <v>0</v>
          </cell>
          <cell r="Q18">
            <v>0</v>
          </cell>
          <cell r="R18">
            <v>0</v>
          </cell>
        </row>
        <row r="19">
          <cell r="B19">
            <v>10</v>
          </cell>
          <cell r="C19" t="str">
            <v>Australia / New Zealand</v>
          </cell>
          <cell r="E19">
            <v>0</v>
          </cell>
          <cell r="F19">
            <v>0</v>
          </cell>
          <cell r="H19">
            <v>0</v>
          </cell>
          <cell r="I19">
            <v>0</v>
          </cell>
          <cell r="K19">
            <v>0</v>
          </cell>
          <cell r="L19">
            <v>0</v>
          </cell>
          <cell r="N19">
            <v>0</v>
          </cell>
          <cell r="O19">
            <v>0</v>
          </cell>
          <cell r="Q19">
            <v>0</v>
          </cell>
          <cell r="R19">
            <v>0</v>
          </cell>
        </row>
        <row r="20">
          <cell r="B20">
            <v>11</v>
          </cell>
          <cell r="C20" t="str">
            <v>Middle East</v>
          </cell>
          <cell r="E20">
            <v>0</v>
          </cell>
          <cell r="F20">
            <v>0</v>
          </cell>
          <cell r="H20">
            <v>0</v>
          </cell>
          <cell r="I20">
            <v>0</v>
          </cell>
          <cell r="K20">
            <v>0</v>
          </cell>
          <cell r="L20">
            <v>0</v>
          </cell>
          <cell r="N20">
            <v>0</v>
          </cell>
          <cell r="O20">
            <v>0</v>
          </cell>
          <cell r="Q20">
            <v>0</v>
          </cell>
          <cell r="R20">
            <v>0</v>
          </cell>
        </row>
        <row r="21">
          <cell r="B21">
            <v>12</v>
          </cell>
          <cell r="C21" t="str">
            <v>Asia</v>
          </cell>
          <cell r="E21">
            <v>0</v>
          </cell>
          <cell r="F21">
            <v>0</v>
          </cell>
          <cell r="H21">
            <v>0</v>
          </cell>
          <cell r="I21">
            <v>0</v>
          </cell>
          <cell r="K21">
            <v>0</v>
          </cell>
          <cell r="L21">
            <v>0</v>
          </cell>
          <cell r="N21">
            <v>0</v>
          </cell>
          <cell r="O21">
            <v>0</v>
          </cell>
          <cell r="Q21">
            <v>0</v>
          </cell>
          <cell r="R21">
            <v>0</v>
          </cell>
        </row>
        <row r="22">
          <cell r="B22">
            <v>13</v>
          </cell>
          <cell r="C22" t="str">
            <v>Africa</v>
          </cell>
          <cell r="E22">
            <v>0</v>
          </cell>
          <cell r="F22">
            <v>0</v>
          </cell>
          <cell r="H22">
            <v>0</v>
          </cell>
          <cell r="I22">
            <v>0</v>
          </cell>
          <cell r="K22">
            <v>0</v>
          </cell>
          <cell r="L22">
            <v>0</v>
          </cell>
          <cell r="N22">
            <v>0</v>
          </cell>
          <cell r="O22">
            <v>0</v>
          </cell>
          <cell r="Q22">
            <v>0</v>
          </cell>
          <cell r="R22">
            <v>0</v>
          </cell>
        </row>
        <row r="23">
          <cell r="B23">
            <v>14</v>
          </cell>
          <cell r="C23" t="str">
            <v>Total</v>
          </cell>
          <cell r="E23">
            <v>0</v>
          </cell>
          <cell r="F23">
            <v>0</v>
          </cell>
          <cell r="H23">
            <v>0</v>
          </cell>
          <cell r="I23">
            <v>0</v>
          </cell>
          <cell r="K23">
            <v>0</v>
          </cell>
          <cell r="L23">
            <v>0</v>
          </cell>
          <cell r="N23">
            <v>0</v>
          </cell>
          <cell r="O23">
            <v>0</v>
          </cell>
          <cell r="Q23">
            <v>0</v>
          </cell>
          <cell r="R23">
            <v>0</v>
          </cell>
        </row>
        <row r="25">
          <cell r="B25">
            <v>15</v>
          </cell>
          <cell r="C25" t="str">
            <v>NWP Diversification Factor</v>
          </cell>
          <cell r="E25">
            <v>1</v>
          </cell>
          <cell r="H25">
            <v>1</v>
          </cell>
          <cell r="K25">
            <v>1</v>
          </cell>
          <cell r="N25">
            <v>1</v>
          </cell>
          <cell r="Q25">
            <v>1</v>
          </cell>
        </row>
        <row r="27">
          <cell r="H27" t="str">
            <v>NET LOSS AND LAE RESERVES (PC + LH)</v>
          </cell>
        </row>
        <row r="29">
          <cell r="C29" t="str">
            <v>Country / Region</v>
          </cell>
          <cell r="E29">
            <v>39813</v>
          </cell>
          <cell r="H29">
            <v>40178</v>
          </cell>
          <cell r="K29">
            <v>40543</v>
          </cell>
          <cell r="N29">
            <v>40908</v>
          </cell>
          <cell r="Q29">
            <v>41274</v>
          </cell>
        </row>
        <row r="30">
          <cell r="B30">
            <v>16</v>
          </cell>
          <cell r="C30" t="str">
            <v>North America (incl. Gulf Islands)</v>
          </cell>
          <cell r="E30">
            <v>0</v>
          </cell>
          <cell r="F30">
            <v>0</v>
          </cell>
          <cell r="H30">
            <v>0</v>
          </cell>
          <cell r="I30">
            <v>0</v>
          </cell>
          <cell r="K30">
            <v>0</v>
          </cell>
          <cell r="L30">
            <v>0</v>
          </cell>
          <cell r="N30">
            <v>0</v>
          </cell>
          <cell r="O30">
            <v>0</v>
          </cell>
          <cell r="Q30">
            <v>0</v>
          </cell>
          <cell r="R30">
            <v>0</v>
          </cell>
        </row>
        <row r="31">
          <cell r="B31">
            <v>17</v>
          </cell>
          <cell r="C31" t="str">
            <v>Central &amp; South America</v>
          </cell>
          <cell r="E31">
            <v>0</v>
          </cell>
          <cell r="F31">
            <v>0</v>
          </cell>
          <cell r="H31">
            <v>0</v>
          </cell>
          <cell r="I31">
            <v>0</v>
          </cell>
          <cell r="K31">
            <v>0</v>
          </cell>
          <cell r="L31">
            <v>0</v>
          </cell>
          <cell r="N31">
            <v>0</v>
          </cell>
          <cell r="O31">
            <v>0</v>
          </cell>
          <cell r="Q31">
            <v>0</v>
          </cell>
          <cell r="R31">
            <v>0</v>
          </cell>
        </row>
        <row r="32">
          <cell r="B32">
            <v>18</v>
          </cell>
          <cell r="C32" t="str">
            <v>United Kingdom</v>
          </cell>
          <cell r="E32">
            <v>0</v>
          </cell>
          <cell r="F32">
            <v>0</v>
          </cell>
          <cell r="H32">
            <v>0</v>
          </cell>
          <cell r="I32">
            <v>0</v>
          </cell>
          <cell r="K32">
            <v>0</v>
          </cell>
          <cell r="L32">
            <v>0</v>
          </cell>
          <cell r="N32">
            <v>0</v>
          </cell>
          <cell r="O32">
            <v>0</v>
          </cell>
          <cell r="Q32">
            <v>0</v>
          </cell>
          <cell r="R32">
            <v>0</v>
          </cell>
        </row>
        <row r="33">
          <cell r="B33">
            <v>19</v>
          </cell>
          <cell r="C33" t="str">
            <v>Scandinavia</v>
          </cell>
          <cell r="E33">
            <v>0</v>
          </cell>
          <cell r="F33">
            <v>0</v>
          </cell>
          <cell r="H33">
            <v>0</v>
          </cell>
          <cell r="I33">
            <v>0</v>
          </cell>
          <cell r="K33">
            <v>0</v>
          </cell>
          <cell r="L33">
            <v>0</v>
          </cell>
          <cell r="N33">
            <v>0</v>
          </cell>
          <cell r="O33">
            <v>0</v>
          </cell>
          <cell r="Q33">
            <v>0</v>
          </cell>
          <cell r="R33">
            <v>0</v>
          </cell>
        </row>
        <row r="34">
          <cell r="B34">
            <v>20</v>
          </cell>
          <cell r="C34" t="str">
            <v>Germany</v>
          </cell>
          <cell r="E34">
            <v>0</v>
          </cell>
          <cell r="F34">
            <v>0</v>
          </cell>
          <cell r="H34">
            <v>0</v>
          </cell>
          <cell r="I34">
            <v>0</v>
          </cell>
          <cell r="K34">
            <v>0</v>
          </cell>
          <cell r="L34">
            <v>0</v>
          </cell>
          <cell r="N34">
            <v>0</v>
          </cell>
          <cell r="O34">
            <v>0</v>
          </cell>
          <cell r="Q34">
            <v>0</v>
          </cell>
          <cell r="R34">
            <v>0</v>
          </cell>
        </row>
        <row r="35">
          <cell r="B35">
            <v>21</v>
          </cell>
          <cell r="C35" t="str">
            <v>France</v>
          </cell>
          <cell r="E35">
            <v>0</v>
          </cell>
          <cell r="F35">
            <v>0</v>
          </cell>
          <cell r="H35">
            <v>0</v>
          </cell>
          <cell r="I35">
            <v>0</v>
          </cell>
          <cell r="K35">
            <v>0</v>
          </cell>
          <cell r="L35">
            <v>0</v>
          </cell>
          <cell r="N35">
            <v>0</v>
          </cell>
          <cell r="O35">
            <v>0</v>
          </cell>
          <cell r="Q35">
            <v>0</v>
          </cell>
          <cell r="R35">
            <v>0</v>
          </cell>
        </row>
        <row r="36">
          <cell r="B36">
            <v>22</v>
          </cell>
          <cell r="C36" t="str">
            <v>Italy</v>
          </cell>
          <cell r="E36">
            <v>0</v>
          </cell>
          <cell r="F36">
            <v>0</v>
          </cell>
          <cell r="H36">
            <v>0</v>
          </cell>
          <cell r="I36">
            <v>0</v>
          </cell>
          <cell r="K36">
            <v>0</v>
          </cell>
          <cell r="L36">
            <v>0</v>
          </cell>
          <cell r="N36">
            <v>0</v>
          </cell>
          <cell r="O36">
            <v>0</v>
          </cell>
          <cell r="Q36">
            <v>0</v>
          </cell>
          <cell r="R36">
            <v>0</v>
          </cell>
        </row>
        <row r="37">
          <cell r="B37">
            <v>23</v>
          </cell>
          <cell r="C37" t="str">
            <v>Spain</v>
          </cell>
          <cell r="E37">
            <v>0</v>
          </cell>
          <cell r="F37">
            <v>0</v>
          </cell>
          <cell r="H37">
            <v>0</v>
          </cell>
          <cell r="I37">
            <v>0</v>
          </cell>
          <cell r="K37">
            <v>0</v>
          </cell>
          <cell r="L37">
            <v>0</v>
          </cell>
          <cell r="N37">
            <v>0</v>
          </cell>
          <cell r="O37">
            <v>0</v>
          </cell>
          <cell r="Q37">
            <v>0</v>
          </cell>
          <cell r="R37">
            <v>0</v>
          </cell>
        </row>
        <row r="38">
          <cell r="B38">
            <v>24</v>
          </cell>
          <cell r="C38" t="str">
            <v>Other Europe</v>
          </cell>
          <cell r="E38">
            <v>0</v>
          </cell>
          <cell r="F38">
            <v>0</v>
          </cell>
          <cell r="H38">
            <v>0</v>
          </cell>
          <cell r="I38">
            <v>0</v>
          </cell>
          <cell r="K38">
            <v>0</v>
          </cell>
          <cell r="L38">
            <v>0</v>
          </cell>
          <cell r="N38">
            <v>0</v>
          </cell>
          <cell r="O38">
            <v>0</v>
          </cell>
          <cell r="Q38">
            <v>0</v>
          </cell>
          <cell r="R38">
            <v>0</v>
          </cell>
        </row>
        <row r="39">
          <cell r="B39">
            <v>25</v>
          </cell>
          <cell r="C39" t="str">
            <v>Australia / New Zealand</v>
          </cell>
          <cell r="E39">
            <v>0</v>
          </cell>
          <cell r="F39">
            <v>0</v>
          </cell>
          <cell r="H39">
            <v>0</v>
          </cell>
          <cell r="I39">
            <v>0</v>
          </cell>
          <cell r="K39">
            <v>0</v>
          </cell>
          <cell r="L39">
            <v>0</v>
          </cell>
          <cell r="N39">
            <v>0</v>
          </cell>
          <cell r="O39">
            <v>0</v>
          </cell>
          <cell r="Q39">
            <v>0</v>
          </cell>
          <cell r="R39">
            <v>0</v>
          </cell>
        </row>
        <row r="40">
          <cell r="B40">
            <v>26</v>
          </cell>
          <cell r="C40" t="str">
            <v>Middle East</v>
          </cell>
          <cell r="E40">
            <v>0</v>
          </cell>
          <cell r="F40">
            <v>0</v>
          </cell>
          <cell r="H40">
            <v>0</v>
          </cell>
          <cell r="I40">
            <v>0</v>
          </cell>
          <cell r="K40">
            <v>0</v>
          </cell>
          <cell r="L40">
            <v>0</v>
          </cell>
          <cell r="N40">
            <v>0</v>
          </cell>
          <cell r="O40">
            <v>0</v>
          </cell>
          <cell r="Q40">
            <v>0</v>
          </cell>
          <cell r="R40">
            <v>0</v>
          </cell>
        </row>
        <row r="41">
          <cell r="B41">
            <v>27</v>
          </cell>
          <cell r="C41" t="str">
            <v>Asia</v>
          </cell>
          <cell r="E41">
            <v>0</v>
          </cell>
          <cell r="F41">
            <v>0</v>
          </cell>
          <cell r="H41">
            <v>0</v>
          </cell>
          <cell r="I41">
            <v>0</v>
          </cell>
          <cell r="K41">
            <v>0</v>
          </cell>
          <cell r="L41">
            <v>0</v>
          </cell>
          <cell r="N41">
            <v>0</v>
          </cell>
          <cell r="O41">
            <v>0</v>
          </cell>
          <cell r="Q41">
            <v>0</v>
          </cell>
          <cell r="R41">
            <v>0</v>
          </cell>
        </row>
        <row r="42">
          <cell r="B42">
            <v>28</v>
          </cell>
          <cell r="C42" t="str">
            <v>Africa</v>
          </cell>
          <cell r="E42">
            <v>0</v>
          </cell>
          <cell r="F42">
            <v>0</v>
          </cell>
          <cell r="H42">
            <v>0</v>
          </cell>
          <cell r="I42">
            <v>0</v>
          </cell>
          <cell r="K42">
            <v>0</v>
          </cell>
          <cell r="L42">
            <v>0</v>
          </cell>
          <cell r="N42">
            <v>0</v>
          </cell>
          <cell r="O42">
            <v>0</v>
          </cell>
          <cell r="Q42">
            <v>0</v>
          </cell>
          <cell r="R42">
            <v>0</v>
          </cell>
        </row>
        <row r="43">
          <cell r="B43">
            <v>29</v>
          </cell>
          <cell r="C43" t="str">
            <v>Total</v>
          </cell>
          <cell r="E43">
            <v>0</v>
          </cell>
          <cell r="F43">
            <v>0</v>
          </cell>
          <cell r="H43">
            <v>0</v>
          </cell>
          <cell r="I43">
            <v>0</v>
          </cell>
          <cell r="K43">
            <v>0</v>
          </cell>
          <cell r="L43">
            <v>0</v>
          </cell>
          <cell r="N43">
            <v>0</v>
          </cell>
          <cell r="O43">
            <v>0</v>
          </cell>
          <cell r="Q43">
            <v>0</v>
          </cell>
          <cell r="R43">
            <v>0</v>
          </cell>
        </row>
        <row r="45">
          <cell r="B45">
            <v>30</v>
          </cell>
          <cell r="C45" t="str">
            <v>Reserve Diversification Factor</v>
          </cell>
          <cell r="E45">
            <v>1</v>
          </cell>
          <cell r="H45">
            <v>1</v>
          </cell>
          <cell r="K45">
            <v>1</v>
          </cell>
          <cell r="N45">
            <v>1</v>
          </cell>
          <cell r="Q45">
            <v>1</v>
          </cell>
        </row>
        <row r="47">
          <cell r="C47" t="str">
            <v>Notes:  Maximum Credit = 5%</v>
          </cell>
        </row>
        <row r="48">
          <cell r="C48" t="str">
            <v xml:space="preserve">                Input Amounts for all Lines within that country / region (PC + LH)</v>
          </cell>
        </row>
        <row r="50">
          <cell r="H50" t="str">
            <v>P/C CEDED PREMIUMS WRITTEN</v>
          </cell>
        </row>
        <row r="52">
          <cell r="C52" t="str">
            <v>Written Premiums Ceded to:</v>
          </cell>
          <cell r="E52">
            <v>39813</v>
          </cell>
          <cell r="H52">
            <v>40178</v>
          </cell>
          <cell r="K52">
            <v>40543</v>
          </cell>
          <cell r="N52">
            <v>40908</v>
          </cell>
          <cell r="Q52">
            <v>41274</v>
          </cell>
        </row>
        <row r="53">
          <cell r="B53">
            <v>1</v>
          </cell>
          <cell r="C53" t="str">
            <v>Unaffiliated Cos.</v>
          </cell>
          <cell r="E53">
            <v>0</v>
          </cell>
          <cell r="F53">
            <v>0</v>
          </cell>
          <cell r="H53">
            <v>0</v>
          </cell>
          <cell r="I53">
            <v>0</v>
          </cell>
          <cell r="K53">
            <v>0</v>
          </cell>
          <cell r="L53">
            <v>0</v>
          </cell>
          <cell r="N53">
            <v>0</v>
          </cell>
          <cell r="O53">
            <v>0</v>
          </cell>
          <cell r="Q53">
            <v>0</v>
          </cell>
          <cell r="R53">
            <v>0</v>
          </cell>
        </row>
        <row r="54">
          <cell r="B54">
            <v>2</v>
          </cell>
          <cell r="C54" t="str">
            <v>Foreign Affiliates</v>
          </cell>
          <cell r="E54">
            <v>0</v>
          </cell>
          <cell r="F54">
            <v>0</v>
          </cell>
          <cell r="H54">
            <v>0</v>
          </cell>
          <cell r="I54">
            <v>0</v>
          </cell>
          <cell r="K54">
            <v>0</v>
          </cell>
          <cell r="L54">
            <v>0</v>
          </cell>
          <cell r="N54">
            <v>0</v>
          </cell>
          <cell r="O54">
            <v>0</v>
          </cell>
          <cell r="Q54">
            <v>0</v>
          </cell>
          <cell r="R54">
            <v>0</v>
          </cell>
        </row>
        <row r="55">
          <cell r="B55">
            <v>3</v>
          </cell>
          <cell r="C55" t="str">
            <v>Domestic Affiliates</v>
          </cell>
          <cell r="E55">
            <v>0</v>
          </cell>
          <cell r="F55">
            <v>0</v>
          </cell>
          <cell r="H55">
            <v>0</v>
          </cell>
          <cell r="I55">
            <v>0</v>
          </cell>
          <cell r="K55">
            <v>0</v>
          </cell>
          <cell r="L55">
            <v>0</v>
          </cell>
          <cell r="N55">
            <v>0</v>
          </cell>
          <cell r="O55">
            <v>0</v>
          </cell>
          <cell r="Q55">
            <v>0</v>
          </cell>
          <cell r="R55">
            <v>0</v>
          </cell>
        </row>
        <row r="56">
          <cell r="E56">
            <v>0</v>
          </cell>
          <cell r="F56">
            <v>0</v>
          </cell>
          <cell r="H56">
            <v>0</v>
          </cell>
          <cell r="I56">
            <v>0</v>
          </cell>
          <cell r="K56">
            <v>0</v>
          </cell>
          <cell r="L56">
            <v>0</v>
          </cell>
          <cell r="N56">
            <v>0</v>
          </cell>
          <cell r="O56">
            <v>0</v>
          </cell>
          <cell r="Q56">
            <v>0</v>
          </cell>
          <cell r="R56">
            <v>0</v>
          </cell>
        </row>
        <row r="61">
          <cell r="C61" t="str">
            <v>Comments:</v>
          </cell>
        </row>
        <row r="406">
          <cell r="C406" t="str">
            <v>Company Name:</v>
          </cell>
          <cell r="D406" t="str">
            <v>XYZ Sample</v>
          </cell>
          <cell r="H406" t="str">
            <v>Currency:</v>
          </cell>
          <cell r="I406" t="str">
            <v>US Dollars</v>
          </cell>
          <cell r="Q406" t="str">
            <v>Summary Exhibit 9</v>
          </cell>
        </row>
        <row r="407">
          <cell r="C407" t="str">
            <v>AMB Number:</v>
          </cell>
          <cell r="D407" t="str">
            <v>99999</v>
          </cell>
          <cell r="H407" t="str">
            <v>Denomination:</v>
          </cell>
          <cell r="I407" t="str">
            <v>(000)s</v>
          </cell>
        </row>
        <row r="408">
          <cell r="C408" t="str">
            <v>Analyst:</v>
          </cell>
          <cell r="D408" t="str">
            <v xml:space="preserve"> </v>
          </cell>
        </row>
        <row r="409">
          <cell r="E409" t="str">
            <v>Calculation of Diversification Factor for Spread of Risk by Country / Region</v>
          </cell>
        </row>
        <row r="411">
          <cell r="H411" t="str">
            <v>P/C NET PREMIUMS WRITTEN</v>
          </cell>
        </row>
        <row r="413">
          <cell r="C413" t="str">
            <v>Country / Region</v>
          </cell>
          <cell r="E413">
            <v>39813</v>
          </cell>
          <cell r="H413">
            <v>40178</v>
          </cell>
          <cell r="K413">
            <v>40543</v>
          </cell>
          <cell r="N413">
            <v>40908</v>
          </cell>
          <cell r="Q413">
            <v>41274</v>
          </cell>
        </row>
        <row r="414">
          <cell r="B414">
            <v>1</v>
          </cell>
          <cell r="C414" t="str">
            <v>North America (incl. Gulf Islands)</v>
          </cell>
          <cell r="E414">
            <v>0</v>
          </cell>
          <cell r="F414">
            <v>0</v>
          </cell>
          <cell r="H414">
            <v>0</v>
          </cell>
          <cell r="I414">
            <v>0</v>
          </cell>
          <cell r="K414">
            <v>0</v>
          </cell>
          <cell r="L414">
            <v>0</v>
          </cell>
          <cell r="N414">
            <v>0</v>
          </cell>
          <cell r="O414">
            <v>0</v>
          </cell>
          <cell r="Q414">
            <v>0</v>
          </cell>
          <cell r="R414">
            <v>0</v>
          </cell>
        </row>
        <row r="415">
          <cell r="B415">
            <v>2</v>
          </cell>
          <cell r="C415" t="str">
            <v>Central &amp; South America</v>
          </cell>
          <cell r="E415">
            <v>0</v>
          </cell>
          <cell r="F415">
            <v>0</v>
          </cell>
          <cell r="H415">
            <v>0</v>
          </cell>
          <cell r="I415">
            <v>0</v>
          </cell>
          <cell r="K415">
            <v>0</v>
          </cell>
          <cell r="L415">
            <v>0</v>
          </cell>
          <cell r="N415">
            <v>0</v>
          </cell>
          <cell r="O415">
            <v>0</v>
          </cell>
          <cell r="Q415">
            <v>0</v>
          </cell>
          <cell r="R415">
            <v>0</v>
          </cell>
        </row>
        <row r="416">
          <cell r="B416">
            <v>3</v>
          </cell>
          <cell r="C416" t="str">
            <v>United Kingdom</v>
          </cell>
          <cell r="E416">
            <v>0</v>
          </cell>
          <cell r="F416">
            <v>0</v>
          </cell>
          <cell r="H416">
            <v>0</v>
          </cell>
          <cell r="I416">
            <v>0</v>
          </cell>
          <cell r="K416">
            <v>0</v>
          </cell>
          <cell r="L416">
            <v>0</v>
          </cell>
          <cell r="N416">
            <v>0</v>
          </cell>
          <cell r="O416">
            <v>0</v>
          </cell>
          <cell r="Q416">
            <v>0</v>
          </cell>
          <cell r="R416">
            <v>0</v>
          </cell>
        </row>
        <row r="417">
          <cell r="B417">
            <v>4</v>
          </cell>
          <cell r="C417" t="str">
            <v>Scandinavia</v>
          </cell>
          <cell r="E417">
            <v>0</v>
          </cell>
          <cell r="F417">
            <v>0</v>
          </cell>
          <cell r="H417">
            <v>0</v>
          </cell>
          <cell r="I417">
            <v>0</v>
          </cell>
          <cell r="K417">
            <v>0</v>
          </cell>
          <cell r="L417">
            <v>0</v>
          </cell>
          <cell r="N417">
            <v>0</v>
          </cell>
          <cell r="O417">
            <v>0</v>
          </cell>
          <cell r="Q417">
            <v>0</v>
          </cell>
          <cell r="R417">
            <v>0</v>
          </cell>
        </row>
        <row r="418">
          <cell r="B418">
            <v>5</v>
          </cell>
          <cell r="C418" t="str">
            <v>Germany</v>
          </cell>
          <cell r="E418">
            <v>0</v>
          </cell>
          <cell r="F418">
            <v>0</v>
          </cell>
          <cell r="H418">
            <v>0</v>
          </cell>
          <cell r="I418">
            <v>0</v>
          </cell>
          <cell r="K418">
            <v>0</v>
          </cell>
          <cell r="L418">
            <v>0</v>
          </cell>
          <cell r="N418">
            <v>0</v>
          </cell>
          <cell r="O418">
            <v>0</v>
          </cell>
          <cell r="Q418">
            <v>0</v>
          </cell>
          <cell r="R418">
            <v>0</v>
          </cell>
        </row>
        <row r="419">
          <cell r="B419">
            <v>6</v>
          </cell>
          <cell r="C419" t="str">
            <v>France</v>
          </cell>
          <cell r="E419">
            <v>0</v>
          </cell>
          <cell r="F419">
            <v>0</v>
          </cell>
          <cell r="H419">
            <v>0</v>
          </cell>
          <cell r="I419">
            <v>0</v>
          </cell>
          <cell r="K419">
            <v>0</v>
          </cell>
          <cell r="L419">
            <v>0</v>
          </cell>
          <cell r="N419">
            <v>0</v>
          </cell>
          <cell r="O419">
            <v>0</v>
          </cell>
          <cell r="Q419">
            <v>0</v>
          </cell>
          <cell r="R419">
            <v>0</v>
          </cell>
        </row>
        <row r="420">
          <cell r="B420">
            <v>7</v>
          </cell>
          <cell r="C420" t="str">
            <v>Italy</v>
          </cell>
          <cell r="E420">
            <v>0</v>
          </cell>
          <cell r="F420">
            <v>0</v>
          </cell>
          <cell r="H420">
            <v>0</v>
          </cell>
          <cell r="I420">
            <v>0</v>
          </cell>
          <cell r="K420">
            <v>0</v>
          </cell>
          <cell r="L420">
            <v>0</v>
          </cell>
          <cell r="N420">
            <v>0</v>
          </cell>
          <cell r="O420">
            <v>0</v>
          </cell>
          <cell r="Q420">
            <v>0</v>
          </cell>
          <cell r="R420">
            <v>0</v>
          </cell>
        </row>
        <row r="421">
          <cell r="B421">
            <v>8</v>
          </cell>
          <cell r="C421" t="str">
            <v>Spain</v>
          </cell>
          <cell r="E421">
            <v>0</v>
          </cell>
          <cell r="F421">
            <v>0</v>
          </cell>
          <cell r="H421">
            <v>0</v>
          </cell>
          <cell r="I421">
            <v>0</v>
          </cell>
          <cell r="K421">
            <v>0</v>
          </cell>
          <cell r="L421">
            <v>0</v>
          </cell>
          <cell r="N421">
            <v>0</v>
          </cell>
          <cell r="O421">
            <v>0</v>
          </cell>
          <cell r="Q421">
            <v>0</v>
          </cell>
          <cell r="R421">
            <v>0</v>
          </cell>
        </row>
        <row r="422">
          <cell r="B422">
            <v>9</v>
          </cell>
          <cell r="C422" t="str">
            <v>Other Europe</v>
          </cell>
          <cell r="E422">
            <v>0</v>
          </cell>
          <cell r="F422">
            <v>0</v>
          </cell>
          <cell r="H422">
            <v>0</v>
          </cell>
          <cell r="I422">
            <v>0</v>
          </cell>
          <cell r="K422">
            <v>0</v>
          </cell>
          <cell r="L422">
            <v>0</v>
          </cell>
          <cell r="N422">
            <v>0</v>
          </cell>
          <cell r="O422">
            <v>0</v>
          </cell>
          <cell r="Q422">
            <v>0</v>
          </cell>
          <cell r="R422">
            <v>0</v>
          </cell>
        </row>
        <row r="423">
          <cell r="B423">
            <v>10</v>
          </cell>
          <cell r="C423" t="str">
            <v>Australia / New Zealand</v>
          </cell>
          <cell r="E423">
            <v>0</v>
          </cell>
          <cell r="F423">
            <v>0</v>
          </cell>
          <cell r="H423">
            <v>0</v>
          </cell>
          <cell r="I423">
            <v>0</v>
          </cell>
          <cell r="K423">
            <v>0</v>
          </cell>
          <cell r="L423">
            <v>0</v>
          </cell>
          <cell r="N423">
            <v>0</v>
          </cell>
          <cell r="O423">
            <v>0</v>
          </cell>
          <cell r="Q423">
            <v>0</v>
          </cell>
          <cell r="R423">
            <v>0</v>
          </cell>
        </row>
        <row r="424">
          <cell r="B424">
            <v>11</v>
          </cell>
          <cell r="C424" t="str">
            <v>Middle East</v>
          </cell>
          <cell r="E424">
            <v>0</v>
          </cell>
          <cell r="F424">
            <v>0</v>
          </cell>
          <cell r="H424">
            <v>0</v>
          </cell>
          <cell r="I424">
            <v>0</v>
          </cell>
          <cell r="K424">
            <v>0</v>
          </cell>
          <cell r="L424">
            <v>0</v>
          </cell>
          <cell r="N424">
            <v>0</v>
          </cell>
          <cell r="O424">
            <v>0</v>
          </cell>
          <cell r="Q424">
            <v>0</v>
          </cell>
          <cell r="R424">
            <v>0</v>
          </cell>
        </row>
        <row r="425">
          <cell r="B425">
            <v>12</v>
          </cell>
          <cell r="C425" t="str">
            <v>Asia</v>
          </cell>
          <cell r="E425">
            <v>0</v>
          </cell>
          <cell r="F425">
            <v>0</v>
          </cell>
          <cell r="H425">
            <v>0</v>
          </cell>
          <cell r="I425">
            <v>0</v>
          </cell>
          <cell r="K425">
            <v>0</v>
          </cell>
          <cell r="L425">
            <v>0</v>
          </cell>
          <cell r="N425">
            <v>0</v>
          </cell>
          <cell r="O425">
            <v>0</v>
          </cell>
          <cell r="Q425">
            <v>0</v>
          </cell>
          <cell r="R425">
            <v>0</v>
          </cell>
        </row>
        <row r="426">
          <cell r="B426">
            <v>13</v>
          </cell>
          <cell r="C426" t="str">
            <v>Africa</v>
          </cell>
          <cell r="E426">
            <v>0</v>
          </cell>
          <cell r="F426">
            <v>0</v>
          </cell>
          <cell r="H426">
            <v>0</v>
          </cell>
          <cell r="I426">
            <v>0</v>
          </cell>
          <cell r="K426">
            <v>0</v>
          </cell>
          <cell r="L426">
            <v>0</v>
          </cell>
          <cell r="N426">
            <v>0</v>
          </cell>
          <cell r="O426">
            <v>0</v>
          </cell>
          <cell r="Q426">
            <v>0</v>
          </cell>
          <cell r="R426">
            <v>0</v>
          </cell>
        </row>
        <row r="427">
          <cell r="B427">
            <v>14</v>
          </cell>
          <cell r="C427" t="str">
            <v>Total</v>
          </cell>
          <cell r="E427">
            <v>0</v>
          </cell>
          <cell r="F427">
            <v>0</v>
          </cell>
          <cell r="H427">
            <v>0</v>
          </cell>
          <cell r="I427">
            <v>0</v>
          </cell>
          <cell r="K427">
            <v>0</v>
          </cell>
          <cell r="L427">
            <v>0</v>
          </cell>
          <cell r="N427">
            <v>0</v>
          </cell>
          <cell r="O427">
            <v>0</v>
          </cell>
          <cell r="Q427">
            <v>0</v>
          </cell>
          <cell r="R427">
            <v>0</v>
          </cell>
        </row>
        <row r="429">
          <cell r="B429">
            <v>15</v>
          </cell>
          <cell r="C429" t="str">
            <v>NWP Diversification Factor</v>
          </cell>
          <cell r="E429">
            <v>1</v>
          </cell>
          <cell r="H429">
            <v>1</v>
          </cell>
          <cell r="K429">
            <v>1</v>
          </cell>
          <cell r="N429">
            <v>1</v>
          </cell>
          <cell r="Q429">
            <v>1</v>
          </cell>
        </row>
        <row r="431">
          <cell r="H431" t="str">
            <v>P/C NET LOSS AND LAE RESERVES</v>
          </cell>
        </row>
        <row r="433">
          <cell r="C433" t="str">
            <v>Country / Region</v>
          </cell>
          <cell r="E433">
            <v>39813</v>
          </cell>
          <cell r="H433">
            <v>40178</v>
          </cell>
          <cell r="K433">
            <v>40543</v>
          </cell>
          <cell r="N433">
            <v>40908</v>
          </cell>
          <cell r="Q433">
            <v>41274</v>
          </cell>
        </row>
        <row r="434">
          <cell r="B434">
            <v>16</v>
          </cell>
          <cell r="C434" t="str">
            <v>North America (incl. Gulf Islands)</v>
          </cell>
          <cell r="E434">
            <v>0</v>
          </cell>
          <cell r="F434">
            <v>0</v>
          </cell>
          <cell r="H434">
            <v>0</v>
          </cell>
          <cell r="I434">
            <v>0</v>
          </cell>
          <cell r="K434">
            <v>0</v>
          </cell>
          <cell r="L434">
            <v>0</v>
          </cell>
          <cell r="N434">
            <v>0</v>
          </cell>
          <cell r="O434">
            <v>0</v>
          </cell>
          <cell r="Q434">
            <v>0</v>
          </cell>
          <cell r="R434">
            <v>0</v>
          </cell>
        </row>
        <row r="435">
          <cell r="B435">
            <v>17</v>
          </cell>
          <cell r="C435" t="str">
            <v>Central &amp; South America</v>
          </cell>
          <cell r="E435">
            <v>0</v>
          </cell>
          <cell r="F435">
            <v>0</v>
          </cell>
          <cell r="H435">
            <v>0</v>
          </cell>
          <cell r="I435">
            <v>0</v>
          </cell>
          <cell r="K435">
            <v>0</v>
          </cell>
          <cell r="L435">
            <v>0</v>
          </cell>
          <cell r="N435">
            <v>0</v>
          </cell>
          <cell r="O435">
            <v>0</v>
          </cell>
          <cell r="Q435">
            <v>0</v>
          </cell>
          <cell r="R435">
            <v>0</v>
          </cell>
        </row>
        <row r="436">
          <cell r="B436">
            <v>18</v>
          </cell>
          <cell r="C436" t="str">
            <v>United Kingdom</v>
          </cell>
          <cell r="E436">
            <v>0</v>
          </cell>
          <cell r="F436">
            <v>0</v>
          </cell>
          <cell r="H436">
            <v>0</v>
          </cell>
          <cell r="I436">
            <v>0</v>
          </cell>
          <cell r="K436">
            <v>0</v>
          </cell>
          <cell r="L436">
            <v>0</v>
          </cell>
          <cell r="N436">
            <v>0</v>
          </cell>
          <cell r="O436">
            <v>0</v>
          </cell>
          <cell r="Q436">
            <v>0</v>
          </cell>
          <cell r="R436">
            <v>0</v>
          </cell>
        </row>
        <row r="437">
          <cell r="B437">
            <v>19</v>
          </cell>
          <cell r="C437" t="str">
            <v>Scandinavia</v>
          </cell>
          <cell r="E437">
            <v>0</v>
          </cell>
          <cell r="F437">
            <v>0</v>
          </cell>
          <cell r="H437">
            <v>0</v>
          </cell>
          <cell r="I437">
            <v>0</v>
          </cell>
          <cell r="K437">
            <v>0</v>
          </cell>
          <cell r="L437">
            <v>0</v>
          </cell>
          <cell r="N437">
            <v>0</v>
          </cell>
          <cell r="O437">
            <v>0</v>
          </cell>
          <cell r="Q437">
            <v>0</v>
          </cell>
          <cell r="R437">
            <v>0</v>
          </cell>
        </row>
        <row r="438">
          <cell r="B438">
            <v>20</v>
          </cell>
          <cell r="C438" t="str">
            <v>Germany</v>
          </cell>
          <cell r="E438">
            <v>0</v>
          </cell>
          <cell r="F438">
            <v>0</v>
          </cell>
          <cell r="H438">
            <v>0</v>
          </cell>
          <cell r="I438">
            <v>0</v>
          </cell>
          <cell r="K438">
            <v>0</v>
          </cell>
          <cell r="L438">
            <v>0</v>
          </cell>
          <cell r="N438">
            <v>0</v>
          </cell>
          <cell r="O438">
            <v>0</v>
          </cell>
          <cell r="Q438">
            <v>0</v>
          </cell>
          <cell r="R438">
            <v>0</v>
          </cell>
        </row>
        <row r="439">
          <cell r="B439">
            <v>21</v>
          </cell>
          <cell r="C439" t="str">
            <v>France</v>
          </cell>
          <cell r="E439">
            <v>0</v>
          </cell>
          <cell r="F439">
            <v>0</v>
          </cell>
          <cell r="H439">
            <v>0</v>
          </cell>
          <cell r="I439">
            <v>0</v>
          </cell>
          <cell r="K439">
            <v>0</v>
          </cell>
          <cell r="L439">
            <v>0</v>
          </cell>
          <cell r="N439">
            <v>0</v>
          </cell>
          <cell r="O439">
            <v>0</v>
          </cell>
          <cell r="Q439">
            <v>0</v>
          </cell>
          <cell r="R439">
            <v>0</v>
          </cell>
        </row>
        <row r="440">
          <cell r="B440">
            <v>22</v>
          </cell>
          <cell r="C440" t="str">
            <v>Italy</v>
          </cell>
          <cell r="E440">
            <v>0</v>
          </cell>
          <cell r="F440">
            <v>0</v>
          </cell>
          <cell r="H440">
            <v>0</v>
          </cell>
          <cell r="I440">
            <v>0</v>
          </cell>
          <cell r="K440">
            <v>0</v>
          </cell>
          <cell r="L440">
            <v>0</v>
          </cell>
          <cell r="N440">
            <v>0</v>
          </cell>
          <cell r="O440">
            <v>0</v>
          </cell>
          <cell r="Q440">
            <v>0</v>
          </cell>
          <cell r="R440">
            <v>0</v>
          </cell>
        </row>
        <row r="441">
          <cell r="B441">
            <v>23</v>
          </cell>
          <cell r="C441" t="str">
            <v>Spain</v>
          </cell>
          <cell r="E441">
            <v>0</v>
          </cell>
          <cell r="F441">
            <v>0</v>
          </cell>
          <cell r="H441">
            <v>0</v>
          </cell>
          <cell r="I441">
            <v>0</v>
          </cell>
          <cell r="K441">
            <v>0</v>
          </cell>
          <cell r="L441">
            <v>0</v>
          </cell>
          <cell r="N441">
            <v>0</v>
          </cell>
          <cell r="O441">
            <v>0</v>
          </cell>
          <cell r="Q441">
            <v>0</v>
          </cell>
          <cell r="R441">
            <v>0</v>
          </cell>
        </row>
        <row r="442">
          <cell r="B442">
            <v>24</v>
          </cell>
          <cell r="C442" t="str">
            <v>Other Europe</v>
          </cell>
          <cell r="E442">
            <v>0</v>
          </cell>
          <cell r="F442">
            <v>0</v>
          </cell>
          <cell r="H442">
            <v>0</v>
          </cell>
          <cell r="I442">
            <v>0</v>
          </cell>
          <cell r="K442">
            <v>0</v>
          </cell>
          <cell r="L442">
            <v>0</v>
          </cell>
          <cell r="N442">
            <v>0</v>
          </cell>
          <cell r="O442">
            <v>0</v>
          </cell>
          <cell r="Q442">
            <v>0</v>
          </cell>
          <cell r="R442">
            <v>0</v>
          </cell>
        </row>
        <row r="443">
          <cell r="B443">
            <v>25</v>
          </cell>
          <cell r="C443" t="str">
            <v>Australia / New Zealand</v>
          </cell>
          <cell r="E443">
            <v>0</v>
          </cell>
          <cell r="F443">
            <v>0</v>
          </cell>
          <cell r="H443">
            <v>0</v>
          </cell>
          <cell r="I443">
            <v>0</v>
          </cell>
          <cell r="K443">
            <v>0</v>
          </cell>
          <cell r="L443">
            <v>0</v>
          </cell>
          <cell r="N443">
            <v>0</v>
          </cell>
          <cell r="O443">
            <v>0</v>
          </cell>
          <cell r="Q443">
            <v>0</v>
          </cell>
          <cell r="R443">
            <v>0</v>
          </cell>
        </row>
        <row r="444">
          <cell r="B444">
            <v>26</v>
          </cell>
          <cell r="C444" t="str">
            <v>Middle East</v>
          </cell>
          <cell r="E444">
            <v>0</v>
          </cell>
          <cell r="F444">
            <v>0</v>
          </cell>
          <cell r="H444">
            <v>0</v>
          </cell>
          <cell r="I444">
            <v>0</v>
          </cell>
          <cell r="K444">
            <v>0</v>
          </cell>
          <cell r="L444">
            <v>0</v>
          </cell>
          <cell r="N444">
            <v>0</v>
          </cell>
          <cell r="O444">
            <v>0</v>
          </cell>
          <cell r="Q444">
            <v>0</v>
          </cell>
          <cell r="R444">
            <v>0</v>
          </cell>
        </row>
        <row r="445">
          <cell r="B445">
            <v>27</v>
          </cell>
          <cell r="C445" t="str">
            <v>Asia</v>
          </cell>
          <cell r="E445">
            <v>0</v>
          </cell>
          <cell r="F445">
            <v>0</v>
          </cell>
          <cell r="H445">
            <v>0</v>
          </cell>
          <cell r="I445">
            <v>0</v>
          </cell>
          <cell r="K445">
            <v>0</v>
          </cell>
          <cell r="L445">
            <v>0</v>
          </cell>
          <cell r="N445">
            <v>0</v>
          </cell>
          <cell r="O445">
            <v>0</v>
          </cell>
          <cell r="Q445">
            <v>0</v>
          </cell>
          <cell r="R445">
            <v>0</v>
          </cell>
        </row>
        <row r="446">
          <cell r="B446">
            <v>28</v>
          </cell>
          <cell r="C446" t="str">
            <v>Africa</v>
          </cell>
          <cell r="E446">
            <v>0</v>
          </cell>
          <cell r="F446">
            <v>0</v>
          </cell>
          <cell r="H446">
            <v>0</v>
          </cell>
          <cell r="I446">
            <v>0</v>
          </cell>
          <cell r="K446">
            <v>0</v>
          </cell>
          <cell r="L446">
            <v>0</v>
          </cell>
          <cell r="N446">
            <v>0</v>
          </cell>
          <cell r="O446">
            <v>0</v>
          </cell>
          <cell r="Q446">
            <v>0</v>
          </cell>
          <cell r="R446">
            <v>0</v>
          </cell>
        </row>
        <row r="447">
          <cell r="B447">
            <v>29</v>
          </cell>
          <cell r="C447" t="str">
            <v>Total</v>
          </cell>
          <cell r="E447">
            <v>0</v>
          </cell>
          <cell r="F447">
            <v>0</v>
          </cell>
          <cell r="H447">
            <v>0</v>
          </cell>
          <cell r="I447">
            <v>0</v>
          </cell>
          <cell r="K447">
            <v>0</v>
          </cell>
          <cell r="L447">
            <v>0</v>
          </cell>
          <cell r="N447">
            <v>0</v>
          </cell>
          <cell r="O447">
            <v>0</v>
          </cell>
          <cell r="Q447">
            <v>0</v>
          </cell>
          <cell r="R447">
            <v>0</v>
          </cell>
        </row>
        <row r="449">
          <cell r="B449">
            <v>30</v>
          </cell>
          <cell r="C449" t="str">
            <v>Reserve Diversification Factor</v>
          </cell>
          <cell r="E449">
            <v>1</v>
          </cell>
          <cell r="H449">
            <v>1</v>
          </cell>
          <cell r="K449">
            <v>1</v>
          </cell>
          <cell r="N449">
            <v>1</v>
          </cell>
          <cell r="Q449">
            <v>1</v>
          </cell>
        </row>
        <row r="451">
          <cell r="C451" t="str">
            <v>Notes:  Maximum Credit = 5%</v>
          </cell>
        </row>
        <row r="452">
          <cell r="C452" t="str">
            <v xml:space="preserve">                Input Amounts for all Lines within that country / region (PC only)</v>
          </cell>
        </row>
        <row r="454">
          <cell r="H454" t="str">
            <v>P/C CEDED PREMIUMS WRITTEN</v>
          </cell>
        </row>
        <row r="456">
          <cell r="C456" t="str">
            <v>Total ALL Countries / Regions</v>
          </cell>
          <cell r="E456">
            <v>39813</v>
          </cell>
          <cell r="H456">
            <v>40178</v>
          </cell>
          <cell r="K456">
            <v>40543</v>
          </cell>
          <cell r="N456">
            <v>40908</v>
          </cell>
          <cell r="Q456">
            <v>41274</v>
          </cell>
        </row>
        <row r="457">
          <cell r="B457">
            <v>1</v>
          </cell>
          <cell r="C457" t="str">
            <v>Unaffiliated</v>
          </cell>
          <cell r="E457">
            <v>0</v>
          </cell>
          <cell r="F457">
            <v>0</v>
          </cell>
          <cell r="H457">
            <v>0</v>
          </cell>
          <cell r="I457">
            <v>0</v>
          </cell>
          <cell r="K457">
            <v>0</v>
          </cell>
          <cell r="L457">
            <v>0</v>
          </cell>
          <cell r="N457">
            <v>0</v>
          </cell>
          <cell r="O457">
            <v>0</v>
          </cell>
          <cell r="Q457">
            <v>0</v>
          </cell>
          <cell r="R457">
            <v>0</v>
          </cell>
        </row>
        <row r="458">
          <cell r="B458">
            <v>2</v>
          </cell>
          <cell r="C458" t="str">
            <v>Foreign Affiliates</v>
          </cell>
          <cell r="E458">
            <v>0</v>
          </cell>
          <cell r="F458">
            <v>0</v>
          </cell>
          <cell r="H458">
            <v>0</v>
          </cell>
          <cell r="I458">
            <v>0</v>
          </cell>
          <cell r="K458">
            <v>0</v>
          </cell>
          <cell r="L458">
            <v>0</v>
          </cell>
          <cell r="N458">
            <v>0</v>
          </cell>
          <cell r="O458">
            <v>0</v>
          </cell>
          <cell r="Q458">
            <v>0</v>
          </cell>
          <cell r="R458">
            <v>0</v>
          </cell>
        </row>
        <row r="459">
          <cell r="B459">
            <v>3</v>
          </cell>
          <cell r="C459" t="str">
            <v>Domestic Affiliates</v>
          </cell>
          <cell r="E459">
            <v>0</v>
          </cell>
          <cell r="F459">
            <v>0</v>
          </cell>
          <cell r="H459">
            <v>0</v>
          </cell>
          <cell r="I459">
            <v>0</v>
          </cell>
          <cell r="K459">
            <v>0</v>
          </cell>
          <cell r="L459">
            <v>0</v>
          </cell>
          <cell r="N459">
            <v>0</v>
          </cell>
          <cell r="O459">
            <v>0</v>
          </cell>
          <cell r="Q459">
            <v>0</v>
          </cell>
          <cell r="R459">
            <v>0</v>
          </cell>
        </row>
        <row r="460">
          <cell r="E460">
            <v>0</v>
          </cell>
          <cell r="F460">
            <v>0</v>
          </cell>
          <cell r="H460">
            <v>0</v>
          </cell>
          <cell r="I460">
            <v>0</v>
          </cell>
          <cell r="K460">
            <v>0</v>
          </cell>
          <cell r="L460">
            <v>0</v>
          </cell>
          <cell r="N460">
            <v>0</v>
          </cell>
          <cell r="O460">
            <v>0</v>
          </cell>
          <cell r="Q460">
            <v>0</v>
          </cell>
          <cell r="R460">
            <v>0</v>
          </cell>
        </row>
        <row r="465">
          <cell r="C465" t="str">
            <v>Comments:</v>
          </cell>
        </row>
        <row r="466">
          <cell r="C466" t="str">
            <v xml:space="preserve"> </v>
          </cell>
        </row>
        <row r="467">
          <cell r="C467" t="str">
            <v xml:space="preserve"> </v>
          </cell>
        </row>
        <row r="468">
          <cell r="C468" t="str">
            <v xml:space="preserve"> </v>
          </cell>
        </row>
        <row r="469">
          <cell r="C469" t="str">
            <v xml:space="preserve"> </v>
          </cell>
        </row>
      </sheetData>
      <sheetData sheetId="10">
        <row r="40">
          <cell r="C40">
            <v>2</v>
          </cell>
        </row>
        <row r="46">
          <cell r="E46" t="str">
            <v>Dec 31,2009</v>
          </cell>
        </row>
        <row r="47">
          <cell r="B47" t="str">
            <v>British Pound Sterling</v>
          </cell>
          <cell r="E47">
            <v>0.62790000000000001</v>
          </cell>
        </row>
        <row r="48">
          <cell r="B48" t="str">
            <v>Euros</v>
          </cell>
          <cell r="E48">
            <v>0.69769999999999999</v>
          </cell>
        </row>
        <row r="49">
          <cell r="B49" t="str">
            <v>US Dollars</v>
          </cell>
          <cell r="E49">
            <v>1</v>
          </cell>
        </row>
        <row r="50">
          <cell r="B50" t="str">
            <v>Algerian Dinar</v>
          </cell>
          <cell r="E50">
            <v>74.419700000000006</v>
          </cell>
        </row>
        <row r="51">
          <cell r="B51" t="str">
            <v>Argentina Peso</v>
          </cell>
          <cell r="E51">
            <v>3.8205</v>
          </cell>
        </row>
        <row r="52">
          <cell r="B52" t="str">
            <v>Australian Dollar</v>
          </cell>
          <cell r="E52">
            <v>1.1198999999999999</v>
          </cell>
        </row>
        <row r="53">
          <cell r="B53" t="str">
            <v>Bahamanian Dollar</v>
          </cell>
          <cell r="E53">
            <v>1.0178</v>
          </cell>
        </row>
        <row r="54">
          <cell r="B54" t="str">
            <v>Bahrain Dinar</v>
          </cell>
          <cell r="E54">
            <v>0.37819999999999998</v>
          </cell>
        </row>
        <row r="55">
          <cell r="B55" t="str">
            <v>Barbados Dollar</v>
          </cell>
          <cell r="E55">
            <v>2.0099999999999998</v>
          </cell>
        </row>
        <row r="56">
          <cell r="B56" t="str">
            <v>Belarusian Ruble</v>
          </cell>
          <cell r="E56">
            <v>2863</v>
          </cell>
        </row>
        <row r="57">
          <cell r="B57" t="str">
            <v>Bermudian Dollar</v>
          </cell>
          <cell r="E57">
            <v>1</v>
          </cell>
        </row>
        <row r="58">
          <cell r="B58" t="str">
            <v>Bolivian Boliviano</v>
          </cell>
          <cell r="E58">
            <v>7.1736000000000004</v>
          </cell>
        </row>
        <row r="59">
          <cell r="B59" t="str">
            <v>Bosnian Mark</v>
          </cell>
          <cell r="E59">
            <v>1.3647</v>
          </cell>
        </row>
        <row r="60">
          <cell r="B60" t="str">
            <v>Brazil Real</v>
          </cell>
          <cell r="E60">
            <v>1.7494000000000001</v>
          </cell>
        </row>
        <row r="61">
          <cell r="B61" t="str">
            <v>Canadian Dollars</v>
          </cell>
          <cell r="E61">
            <v>1.0494000000000001</v>
          </cell>
        </row>
        <row r="62">
          <cell r="B62" t="str">
            <v>Cayman Islands Dollar</v>
          </cell>
          <cell r="E62">
            <v>0.84050000000000002</v>
          </cell>
        </row>
        <row r="63">
          <cell r="B63" t="str">
            <v>Chilean Peso</v>
          </cell>
          <cell r="E63">
            <v>519.303</v>
          </cell>
        </row>
        <row r="64">
          <cell r="B64" t="str">
            <v>China Yuan Renminbi</v>
          </cell>
          <cell r="E64">
            <v>6.8372000000000002</v>
          </cell>
        </row>
        <row r="65">
          <cell r="B65" t="str">
            <v>Colombian Peso</v>
          </cell>
          <cell r="E65">
            <v>2064.63</v>
          </cell>
        </row>
        <row r="66">
          <cell r="B66" t="str">
            <v>Costa Rican Colon</v>
          </cell>
          <cell r="E66">
            <v>573.68600000000004</v>
          </cell>
        </row>
        <row r="67">
          <cell r="B67" t="str">
            <v>Denmark Krone</v>
          </cell>
          <cell r="E67">
            <v>5.1928000000000001</v>
          </cell>
        </row>
        <row r="68">
          <cell r="B68" t="str">
            <v>Dominican Republic Peso</v>
          </cell>
          <cell r="E68">
            <v>36.542499999999997</v>
          </cell>
        </row>
        <row r="69">
          <cell r="B69" t="str">
            <v>Ecuadoran Sucre</v>
          </cell>
          <cell r="E69">
            <v>25587</v>
          </cell>
        </row>
        <row r="70">
          <cell r="B70" t="str">
            <v>Egyptian Pound</v>
          </cell>
          <cell r="E70">
            <v>5.5201000000000002</v>
          </cell>
        </row>
        <row r="71">
          <cell r="B71" t="str">
            <v>Ghanaian Cedi</v>
          </cell>
          <cell r="E71">
            <v>14517.4</v>
          </cell>
        </row>
        <row r="72">
          <cell r="B72" t="str">
            <v>Ghanaian New Cedi (as of 7/07)</v>
          </cell>
          <cell r="E72">
            <v>1.4517</v>
          </cell>
        </row>
        <row r="73">
          <cell r="B73" t="str">
            <v>Hong Kong Dollar</v>
          </cell>
          <cell r="E73">
            <v>7.7550999999999997</v>
          </cell>
        </row>
        <row r="74">
          <cell r="B74" t="str">
            <v>Hungary Forint</v>
          </cell>
          <cell r="E74">
            <v>190.21100000000001</v>
          </cell>
        </row>
        <row r="75">
          <cell r="B75" t="str">
            <v>India Rupee</v>
          </cell>
          <cell r="E75">
            <v>46.893599999999999</v>
          </cell>
        </row>
        <row r="76">
          <cell r="B76" t="str">
            <v>Indonesia Rupiah</v>
          </cell>
          <cell r="E76">
            <v>9416.2000000000007</v>
          </cell>
        </row>
        <row r="77">
          <cell r="B77" t="str">
            <v>Israel Shekef</v>
          </cell>
          <cell r="E77">
            <v>3.7982999999999998</v>
          </cell>
        </row>
        <row r="78">
          <cell r="B78" t="str">
            <v>Jamaican Dollar</v>
          </cell>
          <cell r="E78">
            <v>89.269099999999995</v>
          </cell>
        </row>
        <row r="79">
          <cell r="B79" t="str">
            <v>Japanese Yen</v>
          </cell>
          <cell r="E79">
            <v>92.240099999999998</v>
          </cell>
        </row>
        <row r="80">
          <cell r="B80" t="str">
            <v>Jordanian Dinar</v>
          </cell>
          <cell r="E80">
            <v>0.71350000000000002</v>
          </cell>
        </row>
        <row r="81">
          <cell r="B81" t="str">
            <v>Kazakhstan Tenge</v>
          </cell>
          <cell r="E81">
            <v>150.77000000000001</v>
          </cell>
        </row>
        <row r="82">
          <cell r="B82" t="str">
            <v>Kenyan Shilling</v>
          </cell>
          <cell r="E82">
            <v>79.169300000000007</v>
          </cell>
        </row>
        <row r="83">
          <cell r="B83" t="str">
            <v>Kuwaiti Dinar</v>
          </cell>
          <cell r="E83">
            <v>0.28820000000000001</v>
          </cell>
        </row>
        <row r="84">
          <cell r="B84" t="str">
            <v>Lebanese Pound</v>
          </cell>
          <cell r="E84">
            <v>1521.12</v>
          </cell>
        </row>
        <row r="85">
          <cell r="B85" t="str">
            <v>Macau Pataca</v>
          </cell>
          <cell r="E85">
            <v>8.1439000000000004</v>
          </cell>
        </row>
        <row r="86">
          <cell r="B86" t="str">
            <v>Malaysian Ringgit</v>
          </cell>
          <cell r="E86">
            <v>3.4291999999999998</v>
          </cell>
        </row>
        <row r="87">
          <cell r="B87" t="str">
            <v>Mexican Pesos</v>
          </cell>
          <cell r="E87">
            <v>13.0388</v>
          </cell>
        </row>
        <row r="88">
          <cell r="B88" t="str">
            <v>Moroccan Dirham</v>
          </cell>
          <cell r="E88">
            <v>7.9686000000000003</v>
          </cell>
        </row>
        <row r="89">
          <cell r="B89" t="str">
            <v>New Zealand Dollars</v>
          </cell>
          <cell r="E89">
            <v>1.3937999999999999</v>
          </cell>
        </row>
        <row r="90">
          <cell r="B90" t="str">
            <v>Nigerian Naira</v>
          </cell>
          <cell r="E90">
            <v>152.352</v>
          </cell>
        </row>
        <row r="91">
          <cell r="B91" t="str">
            <v>Norway Krone</v>
          </cell>
          <cell r="E91">
            <v>5.8117999999999999</v>
          </cell>
        </row>
        <row r="92">
          <cell r="B92" t="str">
            <v>Omani Rial</v>
          </cell>
          <cell r="E92">
            <v>0.38640000000000002</v>
          </cell>
        </row>
        <row r="93">
          <cell r="B93" t="str">
            <v>Pakistanian Rupee</v>
          </cell>
          <cell r="E93">
            <v>85.0364</v>
          </cell>
        </row>
        <row r="94">
          <cell r="B94" t="str">
            <v>Panamanian Balboa</v>
          </cell>
          <cell r="E94">
            <v>1.0157</v>
          </cell>
        </row>
        <row r="95">
          <cell r="B95" t="str">
            <v>Paraguay Guarani</v>
          </cell>
          <cell r="E95">
            <v>4794.95</v>
          </cell>
        </row>
        <row r="96">
          <cell r="B96" t="str">
            <v>Peruvian Nuevo Sol</v>
          </cell>
          <cell r="E96">
            <v>2.9211</v>
          </cell>
        </row>
        <row r="97">
          <cell r="B97" t="str">
            <v>Phillipine Peso</v>
          </cell>
          <cell r="E97">
            <v>46.424100000000003</v>
          </cell>
        </row>
        <row r="98">
          <cell r="B98" t="str">
            <v>Polish Zloty</v>
          </cell>
          <cell r="E98">
            <v>2.8853</v>
          </cell>
        </row>
        <row r="99">
          <cell r="B99" t="str">
            <v>Qatari Rial</v>
          </cell>
          <cell r="E99">
            <v>3.6438999999999999</v>
          </cell>
        </row>
        <row r="100">
          <cell r="B100" t="str">
            <v>Russian Rouble</v>
          </cell>
          <cell r="E100">
            <v>30.271699999999999</v>
          </cell>
        </row>
        <row r="101">
          <cell r="B101" t="str">
            <v>Saudi Arabian Saudi Riyal</v>
          </cell>
          <cell r="E101">
            <v>3.7517</v>
          </cell>
        </row>
        <row r="102">
          <cell r="B102" t="str">
            <v>Singapore Dollar</v>
          </cell>
          <cell r="E102">
            <v>1.4054</v>
          </cell>
        </row>
        <row r="103">
          <cell r="B103" t="str">
            <v>South African Rand</v>
          </cell>
          <cell r="E103">
            <v>7.4173999999999998</v>
          </cell>
        </row>
        <row r="104">
          <cell r="B104" t="str">
            <v>South Korean Won</v>
          </cell>
          <cell r="E104">
            <v>1165.77</v>
          </cell>
        </row>
        <row r="105">
          <cell r="B105" t="str">
            <v>Swedish Krona</v>
          </cell>
          <cell r="E105">
            <v>7.1890000000000001</v>
          </cell>
        </row>
        <row r="106">
          <cell r="B106" t="str">
            <v>Swiss Franc</v>
          </cell>
          <cell r="E106">
            <v>1.038</v>
          </cell>
        </row>
        <row r="107">
          <cell r="B107" t="str">
            <v>Syrian Pound</v>
          </cell>
          <cell r="E107">
            <v>46.7027</v>
          </cell>
        </row>
        <row r="108">
          <cell r="B108" t="str">
            <v>Taiwan Dollar</v>
          </cell>
          <cell r="E108">
            <v>32.238</v>
          </cell>
        </row>
        <row r="109">
          <cell r="B109" t="str">
            <v>Thai Baht</v>
          </cell>
          <cell r="E109">
            <v>33.4514</v>
          </cell>
        </row>
        <row r="110">
          <cell r="B110" t="str">
            <v>Trinidad &amp; Tobago Dollar</v>
          </cell>
          <cell r="E110">
            <v>6.4619</v>
          </cell>
        </row>
        <row r="111">
          <cell r="B111" t="str">
            <v>Tunisian Dinar</v>
          </cell>
          <cell r="E111">
            <v>1.3405</v>
          </cell>
        </row>
        <row r="112">
          <cell r="B112" t="str">
            <v>Turkish Lira (new Lira in 2006)</v>
          </cell>
          <cell r="E112">
            <v>1.5129999999999999</v>
          </cell>
        </row>
        <row r="113">
          <cell r="B113" t="str">
            <v>UAE Dirham</v>
          </cell>
          <cell r="E113">
            <v>3.6738</v>
          </cell>
        </row>
        <row r="114">
          <cell r="B114" t="str">
            <v>Ukrainian Hryvnia</v>
          </cell>
          <cell r="E114">
            <v>8.1190999999999995</v>
          </cell>
        </row>
        <row r="115">
          <cell r="B115" t="str">
            <v>Venezuelan Bolivar</v>
          </cell>
          <cell r="E115">
            <v>2151.69</v>
          </cell>
        </row>
        <row r="116">
          <cell r="B116" t="str">
            <v>Vietnamese Dong</v>
          </cell>
          <cell r="E116">
            <v>18670.400000000001</v>
          </cell>
        </row>
        <row r="142">
          <cell r="C142">
            <v>1</v>
          </cell>
        </row>
        <row r="168">
          <cell r="E168">
            <v>0</v>
          </cell>
          <cell r="F168">
            <v>0.15</v>
          </cell>
          <cell r="G168">
            <v>0</v>
          </cell>
        </row>
        <row r="169">
          <cell r="E169">
            <v>0</v>
          </cell>
          <cell r="F169">
            <v>0.15</v>
          </cell>
          <cell r="G169">
            <v>0</v>
          </cell>
        </row>
        <row r="170">
          <cell r="E170">
            <v>0</v>
          </cell>
          <cell r="F170">
            <v>0.15</v>
          </cell>
          <cell r="G170">
            <v>0</v>
          </cell>
        </row>
        <row r="171">
          <cell r="E171">
            <v>0</v>
          </cell>
          <cell r="F171">
            <v>0.15</v>
          </cell>
          <cell r="G171">
            <v>0</v>
          </cell>
        </row>
        <row r="172">
          <cell r="E172">
            <v>0</v>
          </cell>
          <cell r="F172">
            <v>0.15</v>
          </cell>
          <cell r="G172">
            <v>0</v>
          </cell>
        </row>
        <row r="173">
          <cell r="E173">
            <v>0</v>
          </cell>
          <cell r="F173">
            <v>0.15</v>
          </cell>
          <cell r="G173">
            <v>0</v>
          </cell>
        </row>
        <row r="174">
          <cell r="E174">
            <v>0</v>
          </cell>
          <cell r="F174">
            <v>0.15</v>
          </cell>
          <cell r="G174">
            <v>0</v>
          </cell>
        </row>
        <row r="175">
          <cell r="E175">
            <v>0</v>
          </cell>
          <cell r="F175">
            <v>0.15</v>
          </cell>
          <cell r="G175">
            <v>0</v>
          </cell>
        </row>
        <row r="176">
          <cell r="E176">
            <v>0</v>
          </cell>
          <cell r="F176">
            <v>0.15</v>
          </cell>
          <cell r="G176">
            <v>0</v>
          </cell>
        </row>
        <row r="177">
          <cell r="E177">
            <v>0</v>
          </cell>
          <cell r="F177">
            <v>0.15</v>
          </cell>
          <cell r="G177">
            <v>0</v>
          </cell>
        </row>
        <row r="178">
          <cell r="E178">
            <v>0</v>
          </cell>
          <cell r="F178">
            <v>0.155</v>
          </cell>
          <cell r="G178">
            <v>0</v>
          </cell>
        </row>
        <row r="179">
          <cell r="E179">
            <v>0</v>
          </cell>
          <cell r="F179">
            <v>0.15</v>
          </cell>
          <cell r="G179">
            <v>0</v>
          </cell>
        </row>
        <row r="180">
          <cell r="E180">
            <v>0</v>
          </cell>
          <cell r="F180">
            <v>0.15</v>
          </cell>
          <cell r="G180">
            <v>0</v>
          </cell>
        </row>
        <row r="181">
          <cell r="E181">
            <v>0</v>
          </cell>
          <cell r="F181">
            <v>0.15</v>
          </cell>
          <cell r="G181">
            <v>0</v>
          </cell>
        </row>
        <row r="182">
          <cell r="E182">
            <v>0</v>
          </cell>
          <cell r="F182">
            <v>0.15</v>
          </cell>
          <cell r="G182">
            <v>0</v>
          </cell>
        </row>
        <row r="183">
          <cell r="E183">
            <v>0</v>
          </cell>
          <cell r="F183">
            <v>0.15</v>
          </cell>
          <cell r="G183">
            <v>0</v>
          </cell>
        </row>
        <row r="184">
          <cell r="E184">
            <v>0</v>
          </cell>
          <cell r="F184">
            <v>0.15</v>
          </cell>
          <cell r="G184">
            <v>0</v>
          </cell>
        </row>
        <row r="185">
          <cell r="E185">
            <v>0</v>
          </cell>
          <cell r="F185">
            <v>0.15</v>
          </cell>
          <cell r="G185">
            <v>0</v>
          </cell>
        </row>
        <row r="186">
          <cell r="E186">
            <v>0</v>
          </cell>
          <cell r="F186">
            <v>0.15</v>
          </cell>
          <cell r="G186">
            <v>0</v>
          </cell>
        </row>
        <row r="187">
          <cell r="E187">
            <v>0</v>
          </cell>
          <cell r="F187">
            <v>0.15</v>
          </cell>
          <cell r="G187">
            <v>0</v>
          </cell>
        </row>
        <row r="188">
          <cell r="E188">
            <v>0</v>
          </cell>
          <cell r="F188">
            <v>0.15</v>
          </cell>
          <cell r="G188">
            <v>0</v>
          </cell>
        </row>
        <row r="189">
          <cell r="E189">
            <v>0</v>
          </cell>
          <cell r="F189">
            <v>0.15</v>
          </cell>
          <cell r="G189">
            <v>0</v>
          </cell>
        </row>
        <row r="190">
          <cell r="E190">
            <v>0</v>
          </cell>
          <cell r="F190">
            <v>0.15</v>
          </cell>
          <cell r="G190">
            <v>0</v>
          </cell>
        </row>
        <row r="191">
          <cell r="E191">
            <v>0</v>
          </cell>
          <cell r="F191">
            <v>0.15</v>
          </cell>
          <cell r="G191">
            <v>0</v>
          </cell>
        </row>
        <row r="192">
          <cell r="E192">
            <v>0</v>
          </cell>
          <cell r="F192">
            <v>0.15</v>
          </cell>
          <cell r="G192">
            <v>0</v>
          </cell>
        </row>
        <row r="193">
          <cell r="E193">
            <v>0</v>
          </cell>
          <cell r="F193">
            <v>0.15</v>
          </cell>
          <cell r="G193">
            <v>0</v>
          </cell>
        </row>
        <row r="194">
          <cell r="E194">
            <v>0</v>
          </cell>
          <cell r="F194">
            <v>0.15</v>
          </cell>
          <cell r="G194">
            <v>0</v>
          </cell>
        </row>
        <row r="195">
          <cell r="E195">
            <v>0</v>
          </cell>
          <cell r="F195">
            <v>0.15</v>
          </cell>
          <cell r="G195">
            <v>0</v>
          </cell>
        </row>
        <row r="196">
          <cell r="E196">
            <v>0</v>
          </cell>
          <cell r="F196">
            <v>0.15</v>
          </cell>
          <cell r="G196">
            <v>0</v>
          </cell>
        </row>
        <row r="197">
          <cell r="E197">
            <v>0</v>
          </cell>
          <cell r="F197">
            <v>0.15</v>
          </cell>
          <cell r="G197">
            <v>0</v>
          </cell>
        </row>
        <row r="198">
          <cell r="E198">
            <v>0</v>
          </cell>
          <cell r="F198">
            <v>0.15</v>
          </cell>
          <cell r="G198">
            <v>0</v>
          </cell>
        </row>
        <row r="199">
          <cell r="E199">
            <v>0</v>
          </cell>
          <cell r="F199">
            <v>0.15</v>
          </cell>
          <cell r="G199">
            <v>0</v>
          </cell>
        </row>
        <row r="200">
          <cell r="E200">
            <v>0</v>
          </cell>
          <cell r="F200">
            <v>0.15</v>
          </cell>
          <cell r="G200">
            <v>0</v>
          </cell>
        </row>
        <row r="201">
          <cell r="E201">
            <v>0</v>
          </cell>
          <cell r="F201">
            <v>0.15</v>
          </cell>
          <cell r="G201">
            <v>0</v>
          </cell>
        </row>
        <row r="202">
          <cell r="E202">
            <v>0</v>
          </cell>
          <cell r="F202">
            <v>0.15</v>
          </cell>
          <cell r="G202">
            <v>0</v>
          </cell>
        </row>
        <row r="203">
          <cell r="E203">
            <v>0</v>
          </cell>
          <cell r="F203">
            <v>0.15</v>
          </cell>
          <cell r="G203">
            <v>0</v>
          </cell>
        </row>
        <row r="204">
          <cell r="E204">
            <v>0</v>
          </cell>
          <cell r="F204">
            <v>0.15</v>
          </cell>
          <cell r="G204">
            <v>0</v>
          </cell>
        </row>
        <row r="205">
          <cell r="E205">
            <v>0</v>
          </cell>
          <cell r="F205">
            <v>0.15</v>
          </cell>
          <cell r="G205">
            <v>0</v>
          </cell>
        </row>
        <row r="206">
          <cell r="E206">
            <v>0</v>
          </cell>
          <cell r="F206">
            <v>0.15</v>
          </cell>
          <cell r="G206">
            <v>0</v>
          </cell>
        </row>
        <row r="207">
          <cell r="E207">
            <v>0</v>
          </cell>
          <cell r="F207">
            <v>0.15</v>
          </cell>
          <cell r="G207">
            <v>0</v>
          </cell>
        </row>
        <row r="208">
          <cell r="E208">
            <v>0</v>
          </cell>
          <cell r="F208">
            <v>0.15</v>
          </cell>
          <cell r="G208">
            <v>0</v>
          </cell>
        </row>
        <row r="209">
          <cell r="E209">
            <v>0</v>
          </cell>
          <cell r="F209">
            <v>0.15</v>
          </cell>
          <cell r="G209">
            <v>0</v>
          </cell>
        </row>
        <row r="210">
          <cell r="E210">
            <v>0</v>
          </cell>
          <cell r="F210">
            <v>0.15</v>
          </cell>
          <cell r="G210">
            <v>0</v>
          </cell>
        </row>
        <row r="211">
          <cell r="E211">
            <v>0</v>
          </cell>
          <cell r="F211">
            <v>0.15</v>
          </cell>
          <cell r="G211">
            <v>0</v>
          </cell>
        </row>
        <row r="212">
          <cell r="E212">
            <v>0</v>
          </cell>
          <cell r="F212">
            <v>0.15</v>
          </cell>
          <cell r="G212">
            <v>0</v>
          </cell>
        </row>
        <row r="213">
          <cell r="E213">
            <v>0</v>
          </cell>
          <cell r="F213">
            <v>0.15</v>
          </cell>
          <cell r="G213">
            <v>0</v>
          </cell>
        </row>
        <row r="214">
          <cell r="E214">
            <v>0</v>
          </cell>
          <cell r="F214">
            <v>0.15</v>
          </cell>
          <cell r="G214">
            <v>0</v>
          </cell>
        </row>
        <row r="215">
          <cell r="E215">
            <v>0</v>
          </cell>
          <cell r="F215">
            <v>0.15</v>
          </cell>
          <cell r="G215">
            <v>0</v>
          </cell>
        </row>
        <row r="216">
          <cell r="E216">
            <v>0</v>
          </cell>
          <cell r="F216">
            <v>0.15</v>
          </cell>
          <cell r="G216">
            <v>0</v>
          </cell>
        </row>
        <row r="217">
          <cell r="E217">
            <v>0</v>
          </cell>
          <cell r="F217">
            <v>0.15</v>
          </cell>
          <cell r="G217">
            <v>0</v>
          </cell>
        </row>
        <row r="218">
          <cell r="E218">
            <v>0</v>
          </cell>
          <cell r="F218">
            <v>0.15</v>
          </cell>
          <cell r="G218">
            <v>0</v>
          </cell>
        </row>
        <row r="219">
          <cell r="E219">
            <v>0</v>
          </cell>
          <cell r="F219">
            <v>0.15</v>
          </cell>
          <cell r="G219">
            <v>0</v>
          </cell>
        </row>
        <row r="220">
          <cell r="E220">
            <v>0</v>
          </cell>
          <cell r="F220">
            <v>0.15</v>
          </cell>
          <cell r="G220">
            <v>0</v>
          </cell>
        </row>
        <row r="221">
          <cell r="E221">
            <v>0</v>
          </cell>
          <cell r="F221">
            <v>0.15</v>
          </cell>
          <cell r="G221">
            <v>0</v>
          </cell>
        </row>
        <row r="222">
          <cell r="E222">
            <v>0</v>
          </cell>
          <cell r="F222">
            <v>0.15</v>
          </cell>
          <cell r="G222">
            <v>0</v>
          </cell>
        </row>
        <row r="223">
          <cell r="E223">
            <v>0</v>
          </cell>
          <cell r="F223">
            <v>0.15</v>
          </cell>
          <cell r="G223">
            <v>0</v>
          </cell>
        </row>
        <row r="224">
          <cell r="E224">
            <v>0</v>
          </cell>
          <cell r="F224">
            <v>0.15</v>
          </cell>
          <cell r="G224">
            <v>0</v>
          </cell>
        </row>
        <row r="225">
          <cell r="E225">
            <v>0</v>
          </cell>
          <cell r="F225">
            <v>0.15</v>
          </cell>
          <cell r="G225">
            <v>0</v>
          </cell>
        </row>
        <row r="226">
          <cell r="E226">
            <v>0</v>
          </cell>
          <cell r="F226">
            <v>0.15</v>
          </cell>
          <cell r="G226">
            <v>0</v>
          </cell>
        </row>
        <row r="227">
          <cell r="E227">
            <v>0</v>
          </cell>
          <cell r="F227">
            <v>0.15</v>
          </cell>
          <cell r="G227">
            <v>0</v>
          </cell>
        </row>
        <row r="228">
          <cell r="E228">
            <v>0</v>
          </cell>
          <cell r="F228">
            <v>0.15</v>
          </cell>
          <cell r="G228">
            <v>0</v>
          </cell>
        </row>
        <row r="229">
          <cell r="E229">
            <v>0</v>
          </cell>
          <cell r="F229">
            <v>0.15</v>
          </cell>
          <cell r="G229">
            <v>0</v>
          </cell>
        </row>
        <row r="230">
          <cell r="E230">
            <v>0</v>
          </cell>
          <cell r="F230">
            <v>0.15</v>
          </cell>
          <cell r="G230">
            <v>0</v>
          </cell>
        </row>
        <row r="231">
          <cell r="E231">
            <v>0</v>
          </cell>
          <cell r="F231">
            <v>0.15</v>
          </cell>
          <cell r="G231">
            <v>0</v>
          </cell>
        </row>
        <row r="232">
          <cell r="E232">
            <v>0</v>
          </cell>
          <cell r="F232">
            <v>0.15</v>
          </cell>
          <cell r="G232">
            <v>0</v>
          </cell>
        </row>
        <row r="233">
          <cell r="E233">
            <v>0</v>
          </cell>
          <cell r="F233">
            <v>0.15</v>
          </cell>
          <cell r="G233">
            <v>0</v>
          </cell>
        </row>
        <row r="234">
          <cell r="E234">
            <v>0</v>
          </cell>
          <cell r="F234">
            <v>0.15</v>
          </cell>
          <cell r="G234">
            <v>0</v>
          </cell>
        </row>
        <row r="235">
          <cell r="E235">
            <v>0</v>
          </cell>
          <cell r="F235">
            <v>0.15</v>
          </cell>
          <cell r="G235">
            <v>0</v>
          </cell>
        </row>
        <row r="236">
          <cell r="E236">
            <v>0</v>
          </cell>
          <cell r="F236">
            <v>0.15</v>
          </cell>
          <cell r="G236">
            <v>0</v>
          </cell>
        </row>
        <row r="237">
          <cell r="E237">
            <v>0</v>
          </cell>
          <cell r="F237">
            <v>0.15</v>
          </cell>
          <cell r="G237">
            <v>0</v>
          </cell>
        </row>
        <row r="238">
          <cell r="E238">
            <v>0</v>
          </cell>
          <cell r="F238">
            <v>0.15</v>
          </cell>
          <cell r="G238">
            <v>0</v>
          </cell>
        </row>
        <row r="239">
          <cell r="E239">
            <v>0</v>
          </cell>
          <cell r="F239">
            <v>0.15</v>
          </cell>
          <cell r="G239">
            <v>0</v>
          </cell>
        </row>
        <row r="240">
          <cell r="E240">
            <v>0</v>
          </cell>
          <cell r="F240">
            <v>0.15</v>
          </cell>
          <cell r="G240">
            <v>0</v>
          </cell>
        </row>
        <row r="241">
          <cell r="E241">
            <v>0</v>
          </cell>
          <cell r="F241">
            <v>0.15</v>
          </cell>
          <cell r="G241">
            <v>0</v>
          </cell>
        </row>
      </sheetData>
      <sheetData sheetId="11" refreshError="1"/>
      <sheetData sheetId="12" refreshError="1"/>
      <sheetData sheetId="13"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l"/>
      <sheetName val="Req Cap"/>
      <sheetName val="Investment"/>
      <sheetName val="Interest"/>
      <sheetName val="Credit"/>
      <sheetName val="NonLife Reserves"/>
      <sheetName val="Life Reserves"/>
      <sheetName val="Premium"/>
      <sheetName val="Business"/>
      <sheetName val="Ceded WP"/>
      <sheetName val="misc calcs"/>
      <sheetName val="blank1"/>
      <sheetName val="blank2"/>
      <sheetName val="blank3"/>
    </sheetNames>
    <sheetDataSet>
      <sheetData sheetId="0">
        <row r="2">
          <cell r="H2" t="str">
            <v>Appendix 1</v>
          </cell>
        </row>
        <row r="3">
          <cell r="B3">
            <v>1</v>
          </cell>
          <cell r="C3" t="str">
            <v xml:space="preserve">Company Name: </v>
          </cell>
          <cell r="D3" t="str">
            <v>XYZ Sample</v>
          </cell>
        </row>
        <row r="4">
          <cell r="B4">
            <v>2</v>
          </cell>
          <cell r="C4" t="str">
            <v xml:space="preserve"> AMB Number: </v>
          </cell>
          <cell r="D4" t="str">
            <v>99999</v>
          </cell>
        </row>
        <row r="5">
          <cell r="B5">
            <v>3</v>
          </cell>
          <cell r="C5" t="str">
            <v xml:space="preserve">Prepared By: </v>
          </cell>
          <cell r="D5" t="str">
            <v xml:space="preserve"> </v>
          </cell>
        </row>
        <row r="6">
          <cell r="B6">
            <v>4</v>
          </cell>
          <cell r="C6" t="str">
            <v xml:space="preserve">Checked By: </v>
          </cell>
        </row>
        <row r="7">
          <cell r="B7">
            <v>5</v>
          </cell>
          <cell r="C7" t="str">
            <v xml:space="preserve">    Version of Model: </v>
          </cell>
          <cell r="D7">
            <v>5.3</v>
          </cell>
          <cell r="G7" t="str">
            <v>Model Version 5.3 Create Date:</v>
          </cell>
          <cell r="H7">
            <v>40211</v>
          </cell>
        </row>
        <row r="8">
          <cell r="C8" t="str">
            <v>Evaluation Dates:</v>
          </cell>
        </row>
        <row r="9">
          <cell r="B9">
            <v>6</v>
          </cell>
          <cell r="C9" t="str">
            <v>Year 1 Information as of:  (mm/dd/yy)</v>
          </cell>
          <cell r="D9">
            <v>39813</v>
          </cell>
          <cell r="G9" t="str">
            <v>updated model for YE 2009 data:</v>
          </cell>
        </row>
        <row r="10">
          <cell r="B10">
            <v>7</v>
          </cell>
          <cell r="C10" t="str">
            <v>Year 2 Information as of:  (mm/dd/yy)</v>
          </cell>
          <cell r="D10">
            <v>40178</v>
          </cell>
          <cell r="G10" t="str">
            <v>recov/surplus ratios by line</v>
          </cell>
        </row>
        <row r="11">
          <cell r="B11">
            <v>8</v>
          </cell>
          <cell r="C11" t="str">
            <v>Year 3 Information as of:  (mm/dd/yy)</v>
          </cell>
          <cell r="D11">
            <v>40543</v>
          </cell>
          <cell r="G11" t="str">
            <v>exchange rates</v>
          </cell>
        </row>
        <row r="12">
          <cell r="B12">
            <v>9</v>
          </cell>
          <cell r="C12" t="str">
            <v>Year 4 Information as of:  (mm/dd/yy)</v>
          </cell>
          <cell r="D12">
            <v>40908</v>
          </cell>
          <cell r="G12" t="str">
            <v>UW cycle &amp; growth</v>
          </cell>
        </row>
        <row r="13">
          <cell r="B13">
            <v>10</v>
          </cell>
          <cell r="C13" t="str">
            <v>Year 5 Information as of:  (mm/dd/yy)</v>
          </cell>
          <cell r="D13">
            <v>41274</v>
          </cell>
        </row>
        <row r="15">
          <cell r="B15">
            <v>11</v>
          </cell>
          <cell r="C15" t="str">
            <v>PLEASE SELECT CURRENCY</v>
          </cell>
        </row>
        <row r="16">
          <cell r="C16" t="str">
            <v xml:space="preserve"> OF INPUT DATA BELOW:</v>
          </cell>
        </row>
        <row r="23">
          <cell r="C23" t="str">
            <v>If the currency you are looking for is not on the list, please convert to USDollars or contact Tom Mount to have it added to the list.</v>
          </cell>
        </row>
        <row r="24">
          <cell r="B24">
            <v>12</v>
          </cell>
          <cell r="C24" t="str">
            <v xml:space="preserve">Currency used for input = </v>
          </cell>
          <cell r="D24" t="str">
            <v>Euros</v>
          </cell>
        </row>
        <row r="25">
          <cell r="B25">
            <v>13</v>
          </cell>
          <cell r="C25" t="str">
            <v xml:space="preserve">Exchg Rate@Dec 31,2009: $1US =   </v>
          </cell>
          <cell r="D25">
            <v>0.69769999999999999</v>
          </cell>
          <cell r="E25" t="str">
            <v>Euros</v>
          </cell>
        </row>
        <row r="26">
          <cell r="D26" t="str">
            <v>1st event</v>
          </cell>
          <cell r="E26" t="str">
            <v>EQ</v>
          </cell>
          <cell r="F26" t="str">
            <v>EQ</v>
          </cell>
          <cell r="G26" t="str">
            <v>EQ</v>
          </cell>
          <cell r="H26" t="str">
            <v>EQ</v>
          </cell>
          <cell r="I26" t="str">
            <v>EQ</v>
          </cell>
        </row>
        <row r="27">
          <cell r="C27" t="str">
            <v>Company Specific Info</v>
          </cell>
          <cell r="D27" t="str">
            <v>2nd event</v>
          </cell>
          <cell r="E27" t="str">
            <v>EQ</v>
          </cell>
          <cell r="F27" t="str">
            <v>EQ</v>
          </cell>
          <cell r="G27" t="str">
            <v>EQ</v>
          </cell>
          <cell r="H27" t="str">
            <v>EQ</v>
          </cell>
          <cell r="I27" t="str">
            <v>EQ</v>
          </cell>
        </row>
        <row r="28">
          <cell r="C28" t="str">
            <v>Pre-Tax PMLs (Probable Maximum Loss*) in (000)s</v>
          </cell>
          <cell r="E28">
            <v>39813</v>
          </cell>
          <cell r="F28">
            <v>40178</v>
          </cell>
          <cell r="G28">
            <v>40543</v>
          </cell>
          <cell r="H28">
            <v>40908</v>
          </cell>
          <cell r="I28">
            <v>41274</v>
          </cell>
        </row>
        <row r="29">
          <cell r="B29">
            <v>14</v>
          </cell>
          <cell r="C29" t="str">
            <v>1 in 100 yr Wind NET of Reinsurance</v>
          </cell>
          <cell r="E29">
            <v>0</v>
          </cell>
          <cell r="F29">
            <v>0</v>
          </cell>
          <cell r="G29">
            <v>0</v>
          </cell>
          <cell r="H29">
            <v>0</v>
          </cell>
          <cell r="I29">
            <v>0</v>
          </cell>
        </row>
        <row r="30">
          <cell r="B30">
            <v>15</v>
          </cell>
          <cell r="C30" t="str">
            <v>1 in 100 yr Earthquake NET of Reinsurance</v>
          </cell>
          <cell r="E30">
            <v>0</v>
          </cell>
          <cell r="F30">
            <v>0</v>
          </cell>
          <cell r="G30">
            <v>0</v>
          </cell>
          <cell r="H30">
            <v>0</v>
          </cell>
          <cell r="I30">
            <v>0</v>
          </cell>
        </row>
        <row r="31">
          <cell r="B31">
            <v>16</v>
          </cell>
          <cell r="C31" t="str">
            <v>1 in 250 yr Earthquake NET of Reinsurance</v>
          </cell>
          <cell r="E31">
            <v>0</v>
          </cell>
          <cell r="F31">
            <v>0</v>
          </cell>
          <cell r="G31">
            <v>0</v>
          </cell>
          <cell r="H31">
            <v>0</v>
          </cell>
          <cell r="I31">
            <v>0</v>
          </cell>
        </row>
        <row r="32">
          <cell r="B32">
            <v>17</v>
          </cell>
          <cell r="C32" t="str">
            <v>1 in 100 yr Wind GROSS of Reinsurance</v>
          </cell>
          <cell r="E32">
            <v>0</v>
          </cell>
          <cell r="F32">
            <v>0</v>
          </cell>
          <cell r="G32">
            <v>0</v>
          </cell>
          <cell r="H32">
            <v>0</v>
          </cell>
          <cell r="I32">
            <v>0</v>
          </cell>
        </row>
        <row r="33">
          <cell r="B33">
            <v>18</v>
          </cell>
          <cell r="C33" t="str">
            <v>1 in 100 yr Earthquake GROSS of Reinsurance</v>
          </cell>
          <cell r="E33">
            <v>0</v>
          </cell>
          <cell r="F33">
            <v>0</v>
          </cell>
          <cell r="G33">
            <v>0</v>
          </cell>
          <cell r="H33">
            <v>0</v>
          </cell>
          <cell r="I33">
            <v>0</v>
          </cell>
        </row>
        <row r="34">
          <cell r="B34">
            <v>19</v>
          </cell>
          <cell r="C34" t="str">
            <v>1 in 250 yr Earthquake GROSS of Reinsurance</v>
          </cell>
          <cell r="E34">
            <v>0</v>
          </cell>
          <cell r="F34">
            <v>0</v>
          </cell>
          <cell r="G34">
            <v>0</v>
          </cell>
          <cell r="H34">
            <v>0</v>
          </cell>
          <cell r="I34">
            <v>0</v>
          </cell>
        </row>
        <row r="35">
          <cell r="C35" t="str">
            <v>(*must include Demand &amp; Storm Surges, Secondary Uncertainty, LAE, Vol &amp; Invol Assessment, flood, FFEQ, WCEQ, etc.)</v>
          </cell>
        </row>
        <row r="37">
          <cell r="C37" t="str">
            <v>Pre-Tax Reinstatement Prem for PMLs above in (000)s</v>
          </cell>
          <cell r="E37">
            <v>39813</v>
          </cell>
          <cell r="F37">
            <v>40178</v>
          </cell>
          <cell r="G37">
            <v>40543</v>
          </cell>
          <cell r="H37">
            <v>40908</v>
          </cell>
          <cell r="I37">
            <v>41274</v>
          </cell>
        </row>
        <row r="38">
          <cell r="B38">
            <v>20</v>
          </cell>
          <cell r="C38" t="str">
            <v>1 in 100 yr Wind Reinstatement Premium</v>
          </cell>
          <cell r="E38">
            <v>0</v>
          </cell>
          <cell r="F38">
            <v>0</v>
          </cell>
          <cell r="G38">
            <v>0</v>
          </cell>
          <cell r="H38">
            <v>0</v>
          </cell>
          <cell r="I38">
            <v>0</v>
          </cell>
        </row>
        <row r="39">
          <cell r="B39">
            <v>21</v>
          </cell>
          <cell r="C39" t="str">
            <v>1 in 100 yr Earthquake Reinstatement Premium</v>
          </cell>
          <cell r="E39">
            <v>0</v>
          </cell>
          <cell r="F39">
            <v>0</v>
          </cell>
          <cell r="G39">
            <v>0</v>
          </cell>
          <cell r="H39">
            <v>0</v>
          </cell>
          <cell r="I39">
            <v>0</v>
          </cell>
        </row>
        <row r="40">
          <cell r="B40">
            <v>22</v>
          </cell>
          <cell r="C40" t="str">
            <v>1 in 250 yr Earthquake Reinstatement Premium</v>
          </cell>
          <cell r="E40">
            <v>0</v>
          </cell>
          <cell r="F40">
            <v>0</v>
          </cell>
          <cell r="G40">
            <v>0</v>
          </cell>
          <cell r="H40">
            <v>0</v>
          </cell>
          <cell r="I40">
            <v>0</v>
          </cell>
        </row>
        <row r="42">
          <cell r="C42" t="str">
            <v>Estimated Pre-Tax Loss from Terrorism in (000)s</v>
          </cell>
          <cell r="E42">
            <v>39813</v>
          </cell>
          <cell r="F42">
            <v>40178</v>
          </cell>
          <cell r="G42">
            <v>40543</v>
          </cell>
          <cell r="H42">
            <v>40908</v>
          </cell>
          <cell r="I42">
            <v>41274</v>
          </cell>
        </row>
        <row r="43">
          <cell r="B43">
            <v>23</v>
          </cell>
          <cell r="C43" t="str">
            <v>5 ton Truck Bomb NET of Reins only (i.e. excl TRIPRA)</v>
          </cell>
          <cell r="E43">
            <v>0</v>
          </cell>
          <cell r="F43">
            <v>0</v>
          </cell>
          <cell r="G43">
            <v>0</v>
          </cell>
          <cell r="H43">
            <v>0</v>
          </cell>
          <cell r="I43">
            <v>0</v>
          </cell>
        </row>
        <row r="44">
          <cell r="B44">
            <v>24</v>
          </cell>
          <cell r="C44" t="str">
            <v>5 ton Truck Bomb NET of Rein &amp; TRIPRA (terror charge)</v>
          </cell>
          <cell r="E44">
            <v>0</v>
          </cell>
          <cell r="F44">
            <v>0</v>
          </cell>
          <cell r="G44">
            <v>0</v>
          </cell>
          <cell r="H44">
            <v>0</v>
          </cell>
          <cell r="I44">
            <v>0</v>
          </cell>
        </row>
        <row r="45">
          <cell r="B45">
            <v>25</v>
          </cell>
          <cell r="C45" t="str">
            <v>5 ton Truck Bomb GROSS of Reinsurance and TRIPRA</v>
          </cell>
          <cell r="E45">
            <v>0</v>
          </cell>
          <cell r="F45">
            <v>0</v>
          </cell>
          <cell r="G45">
            <v>0</v>
          </cell>
          <cell r="H45">
            <v>0</v>
          </cell>
          <cell r="I45">
            <v>0</v>
          </cell>
        </row>
        <row r="47">
          <cell r="B47">
            <v>26</v>
          </cell>
          <cell r="C47" t="str">
            <v>Net Catastrophe Loss being used in Standard BCAR =</v>
          </cell>
          <cell r="E47" t="str">
            <v>EQ</v>
          </cell>
          <cell r="F47" t="str">
            <v>EQ</v>
          </cell>
          <cell r="G47" t="str">
            <v>EQ</v>
          </cell>
          <cell r="H47" t="str">
            <v>EQ</v>
          </cell>
          <cell r="I47" t="str">
            <v>EQ</v>
          </cell>
        </row>
        <row r="50">
          <cell r="C50" t="str">
            <v xml:space="preserve">Company Name:  </v>
          </cell>
          <cell r="D50" t="str">
            <v>XYZ Sample</v>
          </cell>
          <cell r="I50" t="str">
            <v xml:space="preserve">Appendix 2 </v>
          </cell>
        </row>
        <row r="51">
          <cell r="C51" t="str">
            <v xml:space="preserve"> AMB Number:   </v>
          </cell>
          <cell r="D51" t="str">
            <v>99999</v>
          </cell>
        </row>
        <row r="53">
          <cell r="C53" t="str">
            <v>Company Specific Info ( Cont'd ) :</v>
          </cell>
        </row>
        <row r="55">
          <cell r="B55">
            <v>27</v>
          </cell>
          <cell r="C55" t="str">
            <v>What Type of Analysis is this?</v>
          </cell>
          <cell r="D55" t="str">
            <v>standard</v>
          </cell>
          <cell r="E55" t="str">
            <v>(STANDARD, CATSTRESS, or TERROR - type exactly, caps don't matter)</v>
          </cell>
        </row>
        <row r="57">
          <cell r="B57">
            <v>28</v>
          </cell>
          <cell r="C57" t="str">
            <v>Is this company a STARTUP company?</v>
          </cell>
          <cell r="D57" t="str">
            <v>no</v>
          </cell>
          <cell r="E57" t="str">
            <v>(YES or NO - type exactly, caps don't matter)</v>
          </cell>
        </row>
        <row r="58">
          <cell r="C58" t="str">
            <v>Note - A company is considered a startup if it has 0, 1, or 2 years of actual history.</v>
          </cell>
        </row>
        <row r="60">
          <cell r="B60">
            <v>29</v>
          </cell>
          <cell r="C60" t="str">
            <v>Company Type</v>
          </cell>
          <cell r="D60" t="str">
            <v>Primary</v>
          </cell>
          <cell r="E60" t="str">
            <v>(PRIMARY or REINS, type exactly, caps don't matter)</v>
          </cell>
        </row>
        <row r="62">
          <cell r="B62">
            <v>30</v>
          </cell>
          <cell r="C62" t="str">
            <v>5yr P/C Loss and LAE Ratio</v>
          </cell>
          <cell r="D62">
            <v>0.78</v>
          </cell>
        </row>
        <row r="63">
          <cell r="B63">
            <v>31</v>
          </cell>
          <cell r="C63" t="str">
            <v>P/C Underwriting Expense Ratio</v>
          </cell>
          <cell r="D63">
            <v>0.31</v>
          </cell>
        </row>
        <row r="64">
          <cell r="B64">
            <v>32</v>
          </cell>
          <cell r="C64" t="str">
            <v>Expected or Historical Corp. Tax Rate</v>
          </cell>
          <cell r="D64">
            <v>0.22</v>
          </cell>
          <cell r="E64" t="str">
            <v>What tax rate the company usually pays(greater than or = to 0%).</v>
          </cell>
        </row>
        <row r="65">
          <cell r="B65">
            <v>33</v>
          </cell>
          <cell r="C65" t="str">
            <v>Maximum Corporate Tax Rate</v>
          </cell>
          <cell r="D65">
            <v>0.35</v>
          </cell>
          <cell r="E65" t="str">
            <v>What is the highest possible tax rate it could pay(GT or = to 0%).</v>
          </cell>
        </row>
        <row r="67">
          <cell r="B67">
            <v>34</v>
          </cell>
          <cell r="C67" t="str">
            <v>Accounting Standard used for DAC</v>
          </cell>
          <cell r="D67" t="str">
            <v>gaap</v>
          </cell>
          <cell r="E67" t="str">
            <v>(GAAP or STAT, type exactly, caps don't matter) This refers to whether the</v>
          </cell>
        </row>
        <row r="68">
          <cell r="E68" t="str">
            <v xml:space="preserve">                            company uses a US Stat-like treatment of DAC.</v>
          </cell>
        </row>
        <row r="69">
          <cell r="B69">
            <v>35</v>
          </cell>
          <cell r="C69" t="str">
            <v>P/C Profitability Key Word</v>
          </cell>
          <cell r="D69" t="str">
            <v>average</v>
          </cell>
          <cell r="E69" t="str">
            <v>(STRONG, GOOD, AVERAGE, FAIR, or WEAK - type exactly, caps don't matter)</v>
          </cell>
        </row>
        <row r="71">
          <cell r="B71">
            <v>36</v>
          </cell>
          <cell r="C71" t="str">
            <v>P/C Reserve Stability Key Word</v>
          </cell>
          <cell r="D71" t="str">
            <v>average</v>
          </cell>
          <cell r="E71" t="str">
            <v>(STABLE, GOOD, AVERAGE, FAIR, or VOLATILE - type exactly, caps don't matter)</v>
          </cell>
        </row>
        <row r="73">
          <cell r="B73">
            <v>37</v>
          </cell>
          <cell r="C73" t="str">
            <v>Present Value Factor</v>
          </cell>
          <cell r="D73">
            <v>0.91200000000000003</v>
          </cell>
          <cell r="E73" t="str">
            <v xml:space="preserve">Used to calculate economic Loss &amp; LAE ratio </v>
          </cell>
        </row>
        <row r="74">
          <cell r="B74">
            <v>40</v>
          </cell>
          <cell r="C74" t="str">
            <v>Volatility of Stock Market invested in?</v>
          </cell>
          <cell r="D74" t="str">
            <v>low</v>
          </cell>
          <cell r="E74" t="str">
            <v>(LOW, MEDIUM, or HIGH - type exactly, caps don't matter)</v>
          </cell>
        </row>
        <row r="75">
          <cell r="B75">
            <v>38</v>
          </cell>
          <cell r="C75" t="str">
            <v>Loss ratio @ PVF</v>
          </cell>
          <cell r="D75">
            <v>0.7113600000000001</v>
          </cell>
          <cell r="E75" t="str">
            <v>Economic Loss &amp; LAE Ratio for P/C DAC calcs</v>
          </cell>
        </row>
        <row r="77">
          <cell r="C77" t="str">
            <v>Industry Info</v>
          </cell>
        </row>
        <row r="78">
          <cell r="C78" t="str">
            <v>Note: For stage of UW Cycle Outlook, select where you believe UW Cycle will be in the year AFTER the Annual Satement Date.</v>
          </cell>
        </row>
        <row r="79">
          <cell r="C79" t="str">
            <v xml:space="preserve">  (i.e. if the Annual statement date is 12/31/07, then what stage of the UW Cycle do you think the market will be in during 2008?</v>
          </cell>
        </row>
        <row r="81">
          <cell r="C81" t="str">
            <v>Choices for UW Cycle Outlook:</v>
          </cell>
          <cell r="D81" t="str">
            <v>Definition:</v>
          </cell>
        </row>
        <row r="82">
          <cell r="C82" t="str">
            <v>Early Hard Mkt</v>
          </cell>
          <cell r="D82" t="str">
            <v>Rates starting to increase, profits improving.</v>
          </cell>
        </row>
        <row r="83">
          <cell r="C83" t="str">
            <v>Late Hard Mkt</v>
          </cell>
          <cell r="D83" t="str">
            <v>Rates at highest profitability levels.  Rate increases slowing or flat.</v>
          </cell>
        </row>
        <row r="84">
          <cell r="C84" t="str">
            <v>Early Soft Mkt</v>
          </cell>
          <cell r="D84" t="str">
            <v>Rates starting to fall, profitability begins to decline.</v>
          </cell>
        </row>
        <row r="85">
          <cell r="C85" t="str">
            <v>Middle Soft Mkt</v>
          </cell>
          <cell r="D85" t="str">
            <v>Rates Falling, profits at breakeven or slightly unprofitable.</v>
          </cell>
        </row>
        <row r="86">
          <cell r="C86" t="str">
            <v>Late Soft Mkt</v>
          </cell>
          <cell r="D86" t="str">
            <v>Rates at lowest levels, companies showing net losses and declining surplus.</v>
          </cell>
        </row>
        <row r="88">
          <cell r="D88" t="str">
            <v>Ann. Stmnt. Date =</v>
          </cell>
          <cell r="E88">
            <v>39813</v>
          </cell>
          <cell r="F88">
            <v>40178</v>
          </cell>
          <cell r="G88">
            <v>40543</v>
          </cell>
          <cell r="H88">
            <v>40908</v>
          </cell>
          <cell r="I88">
            <v>41274</v>
          </cell>
        </row>
        <row r="89">
          <cell r="E89" t="str">
            <v>Selected</v>
          </cell>
          <cell r="F89" t="str">
            <v>Selected</v>
          </cell>
          <cell r="G89" t="str">
            <v>Selected</v>
          </cell>
          <cell r="H89" t="str">
            <v>Selected</v>
          </cell>
          <cell r="I89" t="str">
            <v>Selected</v>
          </cell>
        </row>
        <row r="90">
          <cell r="B90">
            <v>39</v>
          </cell>
          <cell r="C90" t="str">
            <v>P/C Pers Lines - Stage of UW Cycle Outlook</v>
          </cell>
          <cell r="E90" t="str">
            <v>Middle Soft Mkt</v>
          </cell>
          <cell r="F90" t="str">
            <v>Early Hard Mkt</v>
          </cell>
          <cell r="G90" t="str">
            <v>Early Hard Mkt</v>
          </cell>
          <cell r="H90" t="str">
            <v>Late Hard Mkt</v>
          </cell>
          <cell r="I90" t="str">
            <v>Late Hard Mkt</v>
          </cell>
        </row>
        <row r="91">
          <cell r="B91">
            <v>40</v>
          </cell>
          <cell r="C91" t="str">
            <v>P/C Comm Lines - Stage of UW Cycle Outlook</v>
          </cell>
          <cell r="E91" t="str">
            <v>Late Soft Mkt</v>
          </cell>
          <cell r="F91" t="str">
            <v>Late Soft Mkt</v>
          </cell>
          <cell r="G91" t="str">
            <v>Late Soft Mkt</v>
          </cell>
          <cell r="H91" t="str">
            <v>Early Hard Mkt</v>
          </cell>
          <cell r="I91" t="str">
            <v>Early Hard Mkt</v>
          </cell>
        </row>
        <row r="92">
          <cell r="B92">
            <v>41</v>
          </cell>
          <cell r="C92" t="str">
            <v>P/C Reins XS Property - Stage of UW Cycle Outlook</v>
          </cell>
          <cell r="E92" t="str">
            <v>Early Hard Mkt</v>
          </cell>
          <cell r="F92" t="str">
            <v>Late Hard Mkt</v>
          </cell>
          <cell r="G92" t="str">
            <v>Late Hard Mkt</v>
          </cell>
          <cell r="H92" t="str">
            <v>Early Soft Mkt</v>
          </cell>
          <cell r="I92" t="str">
            <v>Early Soft Mkt</v>
          </cell>
        </row>
        <row r="93">
          <cell r="B93">
            <v>42</v>
          </cell>
          <cell r="C93" t="str">
            <v>P/C Reins XS Casualty - Stage of UW Cycle Outlook</v>
          </cell>
          <cell r="E93" t="str">
            <v>Middle Soft Mkt</v>
          </cell>
          <cell r="F93" t="str">
            <v>Middle Soft Mkt</v>
          </cell>
          <cell r="G93" t="str">
            <v>Late Soft Mkt</v>
          </cell>
          <cell r="H93" t="str">
            <v>Late Soft Mkt</v>
          </cell>
          <cell r="I93" t="str">
            <v>Early Hard Mkt</v>
          </cell>
        </row>
        <row r="94">
          <cell r="B94">
            <v>43</v>
          </cell>
          <cell r="C94" t="str">
            <v>P/C Industry Premium Growth Rate during the year</v>
          </cell>
          <cell r="E94">
            <v>-0.01</v>
          </cell>
          <cell r="F94">
            <v>-0.04</v>
          </cell>
          <cell r="G94">
            <v>-0.02</v>
          </cell>
          <cell r="H94">
            <v>-0.01</v>
          </cell>
          <cell r="I94">
            <v>0</v>
          </cell>
        </row>
        <row r="96">
          <cell r="E96" t="str">
            <v>Recommended Selections for Annual Statement year ending:</v>
          </cell>
        </row>
        <row r="97">
          <cell r="E97">
            <v>39813</v>
          </cell>
          <cell r="F97">
            <v>40178</v>
          </cell>
          <cell r="G97">
            <v>40543</v>
          </cell>
          <cell r="H97">
            <v>40908</v>
          </cell>
          <cell r="I97">
            <v>41274</v>
          </cell>
        </row>
        <row r="98">
          <cell r="B98">
            <v>44</v>
          </cell>
          <cell r="C98" t="str">
            <v>P/C Pers Lines - Stage of UW Cycle Outlook</v>
          </cell>
          <cell r="E98" t="str">
            <v>Middle Soft Mkt</v>
          </cell>
          <cell r="F98" t="str">
            <v>Early Hard Mkt</v>
          </cell>
          <cell r="G98" t="str">
            <v>Early Hard Mkt</v>
          </cell>
          <cell r="H98" t="str">
            <v>Late Hard Mkt</v>
          </cell>
          <cell r="I98" t="str">
            <v>Late Hard Mkt</v>
          </cell>
        </row>
        <row r="99">
          <cell r="B99">
            <v>45</v>
          </cell>
          <cell r="C99" t="str">
            <v>P/C Comm Lines - Stage of UW Cycle Outlook</v>
          </cell>
          <cell r="E99" t="str">
            <v>Late Soft Mkt</v>
          </cell>
          <cell r="F99" t="str">
            <v>Late Soft Mkt</v>
          </cell>
          <cell r="G99" t="str">
            <v>Late Soft Mkt</v>
          </cell>
          <cell r="H99" t="str">
            <v>Early Hard Mkt</v>
          </cell>
          <cell r="I99" t="str">
            <v>Early Hard Mkt</v>
          </cell>
        </row>
        <row r="100">
          <cell r="B100">
            <v>46</v>
          </cell>
          <cell r="C100" t="str">
            <v>P/C Reins XS Property - Stage of UW Cycle Outlook</v>
          </cell>
          <cell r="E100" t="str">
            <v>Early Hard Mkt</v>
          </cell>
          <cell r="F100" t="str">
            <v>Late Hard Mkt</v>
          </cell>
          <cell r="G100" t="str">
            <v>Late Hard Mkt</v>
          </cell>
          <cell r="H100" t="str">
            <v>Early Soft Mkt</v>
          </cell>
          <cell r="I100" t="str">
            <v>Early Soft Mkt</v>
          </cell>
        </row>
        <row r="101">
          <cell r="B101">
            <v>47</v>
          </cell>
          <cell r="C101" t="str">
            <v>P/C Reins XS Casualty - Stage of UW Cycle Outlook</v>
          </cell>
          <cell r="E101" t="str">
            <v>Middle Soft Mkt</v>
          </cell>
          <cell r="F101" t="str">
            <v>Middle Soft Mkt</v>
          </cell>
          <cell r="G101" t="str">
            <v>Late Soft Mkt</v>
          </cell>
          <cell r="H101" t="str">
            <v>Late Soft Mkt</v>
          </cell>
          <cell r="I101" t="str">
            <v>Early Hard Mkt</v>
          </cell>
        </row>
        <row r="102">
          <cell r="B102">
            <v>48</v>
          </cell>
          <cell r="C102" t="str">
            <v>P/C Industry Premium Growth Rate during the year</v>
          </cell>
          <cell r="E102">
            <v>-0.01</v>
          </cell>
          <cell r="F102">
            <v>-0.04</v>
          </cell>
          <cell r="G102">
            <v>-0.02</v>
          </cell>
          <cell r="H102">
            <v>-0.01</v>
          </cell>
          <cell r="I102">
            <v>0</v>
          </cell>
        </row>
        <row r="104">
          <cell r="B104">
            <v>49</v>
          </cell>
          <cell r="C104" t="str">
            <v>Selected Excessive Industry Premium Growth Rate P/C</v>
          </cell>
          <cell r="E104">
            <v>0.04</v>
          </cell>
          <cell r="F104">
            <v>1.0000000000000002E-2</v>
          </cell>
          <cell r="G104">
            <v>3.0000000000000002E-2</v>
          </cell>
          <cell r="H104">
            <v>0.04</v>
          </cell>
          <cell r="I104">
            <v>0.05</v>
          </cell>
        </row>
      </sheetData>
      <sheetData sheetId="1">
        <row r="3">
          <cell r="B3" t="str">
            <v>Company Name:</v>
          </cell>
          <cell r="C3" t="str">
            <v>XYZ Sample</v>
          </cell>
          <cell r="J3" t="str">
            <v>Currency:</v>
          </cell>
          <cell r="K3" t="str">
            <v>Euros</v>
          </cell>
          <cell r="P3" t="str">
            <v>Page 1</v>
          </cell>
          <cell r="AA3" t="str">
            <v>Company Name:</v>
          </cell>
          <cell r="AC3" t="str">
            <v>XYZ Sample</v>
          </cell>
          <cell r="AL3" t="str">
            <v>Currency:</v>
          </cell>
          <cell r="AO3" t="str">
            <v>Euros</v>
          </cell>
          <cell r="AU3" t="str">
            <v>Summary Exhibit 1</v>
          </cell>
        </row>
        <row r="4">
          <cell r="B4" t="str">
            <v>AMB Number:</v>
          </cell>
          <cell r="C4" t="str">
            <v>99999</v>
          </cell>
          <cell r="J4" t="str">
            <v>Denomination:</v>
          </cell>
          <cell r="K4" t="str">
            <v>(000)s</v>
          </cell>
          <cell r="AA4" t="str">
            <v>AMB Number:</v>
          </cell>
          <cell r="AC4" t="str">
            <v>99999</v>
          </cell>
          <cell r="AL4" t="str">
            <v>Denomination:</v>
          </cell>
          <cell r="AO4" t="str">
            <v>(000)s</v>
          </cell>
        </row>
        <row r="5">
          <cell r="B5" t="str">
            <v>Analyst:</v>
          </cell>
          <cell r="C5" t="str">
            <v xml:space="preserve"> </v>
          </cell>
          <cell r="AA5" t="str">
            <v>Analyst:</v>
          </cell>
          <cell r="AC5" t="str">
            <v xml:space="preserve"> </v>
          </cell>
        </row>
        <row r="6">
          <cell r="AL6" t="str">
            <v>NET REQUIRED CAPITAL</v>
          </cell>
        </row>
        <row r="7">
          <cell r="B7" t="str">
            <v>NET REQUIRED CAPITAL:</v>
          </cell>
          <cell r="AJ7" t="str">
            <v>% of</v>
          </cell>
          <cell r="AM7" t="str">
            <v>% of</v>
          </cell>
          <cell r="AP7" t="str">
            <v>% of</v>
          </cell>
          <cell r="AS7" t="str">
            <v>% of</v>
          </cell>
          <cell r="AV7" t="str">
            <v>% of</v>
          </cell>
        </row>
        <row r="8">
          <cell r="F8" t="str">
            <v>Asset Risk:</v>
          </cell>
          <cell r="L8">
            <v>39813</v>
          </cell>
          <cell r="M8" t="str">
            <v>% of GRC</v>
          </cell>
          <cell r="AB8" t="str">
            <v>Asset Risk:</v>
          </cell>
          <cell r="AI8">
            <v>39813</v>
          </cell>
          <cell r="AJ8" t="str">
            <v>GRC</v>
          </cell>
          <cell r="AL8">
            <v>40178</v>
          </cell>
          <cell r="AM8" t="str">
            <v>GRC</v>
          </cell>
          <cell r="AO8">
            <v>40543</v>
          </cell>
          <cell r="AP8" t="str">
            <v>GRC</v>
          </cell>
          <cell r="AR8">
            <v>40908</v>
          </cell>
          <cell r="AS8" t="str">
            <v>GRC</v>
          </cell>
          <cell r="AU8">
            <v>41274</v>
          </cell>
          <cell r="AV8" t="str">
            <v>GRC</v>
          </cell>
        </row>
        <row r="9">
          <cell r="B9">
            <v>1</v>
          </cell>
          <cell r="F9" t="str">
            <v>(B1)</v>
          </cell>
          <cell r="G9" t="str">
            <v>Fixed Income Securities Risk (Page 2)</v>
          </cell>
          <cell r="L9">
            <v>0</v>
          </cell>
          <cell r="M9">
            <v>0</v>
          </cell>
          <cell r="AA9">
            <v>1</v>
          </cell>
          <cell r="AB9" t="str">
            <v>(B1)</v>
          </cell>
          <cell r="AC9" t="str">
            <v>Fixed Income Securities Risk</v>
          </cell>
          <cell r="AI9">
            <v>0</v>
          </cell>
          <cell r="AJ9">
            <v>0</v>
          </cell>
          <cell r="AL9">
            <v>0</v>
          </cell>
          <cell r="AM9">
            <v>0</v>
          </cell>
          <cell r="AO9">
            <v>0</v>
          </cell>
          <cell r="AP9">
            <v>0</v>
          </cell>
          <cell r="AR9">
            <v>0</v>
          </cell>
          <cell r="AS9">
            <v>0</v>
          </cell>
          <cell r="AU9">
            <v>0</v>
          </cell>
          <cell r="AV9">
            <v>0</v>
          </cell>
        </row>
        <row r="10">
          <cell r="B10">
            <v>2</v>
          </cell>
          <cell r="F10" t="str">
            <v>(B2)</v>
          </cell>
          <cell r="G10" t="str">
            <v>Equity Securities Risk (Page 2)</v>
          </cell>
          <cell r="L10">
            <v>0</v>
          </cell>
          <cell r="M10">
            <v>0</v>
          </cell>
          <cell r="AA10">
            <v>2</v>
          </cell>
          <cell r="AB10" t="str">
            <v>(B2)</v>
          </cell>
          <cell r="AC10" t="str">
            <v>Equity Securities Risk</v>
          </cell>
          <cell r="AI10">
            <v>0</v>
          </cell>
          <cell r="AJ10">
            <v>0</v>
          </cell>
          <cell r="AL10">
            <v>0</v>
          </cell>
          <cell r="AM10">
            <v>0</v>
          </cell>
          <cell r="AO10">
            <v>0</v>
          </cell>
          <cell r="AP10">
            <v>0</v>
          </cell>
          <cell r="AR10">
            <v>0</v>
          </cell>
          <cell r="AS10">
            <v>0</v>
          </cell>
          <cell r="AU10">
            <v>0</v>
          </cell>
          <cell r="AV10">
            <v>0</v>
          </cell>
        </row>
        <row r="11">
          <cell r="B11">
            <v>3</v>
          </cell>
          <cell r="I11" t="str">
            <v>Subtotal (B1 + B2)</v>
          </cell>
          <cell r="L11">
            <v>0</v>
          </cell>
          <cell r="M11">
            <v>0</v>
          </cell>
          <cell r="AA11">
            <v>3</v>
          </cell>
          <cell r="AE11" t="str">
            <v>Subtotal (B1 + B2)</v>
          </cell>
          <cell r="AI11">
            <v>0</v>
          </cell>
          <cell r="AJ11">
            <v>0</v>
          </cell>
          <cell r="AL11">
            <v>0</v>
          </cell>
          <cell r="AM11">
            <v>0</v>
          </cell>
          <cell r="AO11">
            <v>0</v>
          </cell>
          <cell r="AP11">
            <v>0</v>
          </cell>
          <cell r="AR11">
            <v>0</v>
          </cell>
          <cell r="AS11">
            <v>0</v>
          </cell>
          <cell r="AU11">
            <v>0</v>
          </cell>
          <cell r="AV11">
            <v>0</v>
          </cell>
        </row>
        <row r="12">
          <cell r="B12">
            <v>4</v>
          </cell>
          <cell r="F12" t="str">
            <v>(B3)</v>
          </cell>
          <cell r="G12" t="str">
            <v>Interest Rate Risk (Page 3)</v>
          </cell>
          <cell r="L12">
            <v>0</v>
          </cell>
          <cell r="M12">
            <v>0</v>
          </cell>
          <cell r="AA12">
            <v>4</v>
          </cell>
          <cell r="AB12" t="str">
            <v>(B3)</v>
          </cell>
          <cell r="AC12" t="str">
            <v>Interest Rate Risk</v>
          </cell>
          <cell r="AI12">
            <v>0</v>
          </cell>
          <cell r="AJ12">
            <v>0</v>
          </cell>
          <cell r="AL12">
            <v>0</v>
          </cell>
          <cell r="AM12">
            <v>0</v>
          </cell>
          <cell r="AO12">
            <v>0</v>
          </cell>
          <cell r="AP12">
            <v>0</v>
          </cell>
          <cell r="AR12">
            <v>0</v>
          </cell>
          <cell r="AS12">
            <v>0</v>
          </cell>
          <cell r="AU12">
            <v>0</v>
          </cell>
          <cell r="AV12">
            <v>0</v>
          </cell>
        </row>
        <row r="13">
          <cell r="B13">
            <v>5</v>
          </cell>
          <cell r="I13" t="str">
            <v>Total Investment Risk (B1 + B2 +B3)</v>
          </cell>
          <cell r="L13">
            <v>0</v>
          </cell>
          <cell r="M13">
            <v>0</v>
          </cell>
          <cell r="AA13">
            <v>5</v>
          </cell>
          <cell r="AE13" t="str">
            <v>Total Investment Risk (B1 + B2 +B3)</v>
          </cell>
          <cell r="AI13">
            <v>0</v>
          </cell>
          <cell r="AJ13">
            <v>0</v>
          </cell>
          <cell r="AL13">
            <v>0</v>
          </cell>
          <cell r="AM13">
            <v>0</v>
          </cell>
          <cell r="AO13">
            <v>0</v>
          </cell>
          <cell r="AP13">
            <v>0</v>
          </cell>
          <cell r="AR13">
            <v>0</v>
          </cell>
          <cell r="AS13">
            <v>0</v>
          </cell>
          <cell r="AU13">
            <v>0</v>
          </cell>
          <cell r="AV13">
            <v>0</v>
          </cell>
        </row>
        <row r="14">
          <cell r="B14">
            <v>6</v>
          </cell>
          <cell r="F14" t="str">
            <v>(B4)</v>
          </cell>
          <cell r="G14" t="str">
            <v>Credit Risk (Page 4)</v>
          </cell>
          <cell r="L14">
            <v>0</v>
          </cell>
          <cell r="M14">
            <v>0</v>
          </cell>
          <cell r="AA14">
            <v>6</v>
          </cell>
          <cell r="AB14" t="str">
            <v>(B4)</v>
          </cell>
          <cell r="AC14" t="str">
            <v>Credit Risk</v>
          </cell>
          <cell r="AI14">
            <v>0</v>
          </cell>
          <cell r="AJ14">
            <v>0</v>
          </cell>
          <cell r="AL14">
            <v>0</v>
          </cell>
          <cell r="AM14">
            <v>0</v>
          </cell>
          <cell r="AO14">
            <v>0</v>
          </cell>
          <cell r="AP14">
            <v>0</v>
          </cell>
          <cell r="AR14">
            <v>0</v>
          </cell>
          <cell r="AS14">
            <v>0</v>
          </cell>
          <cell r="AU14">
            <v>0</v>
          </cell>
          <cell r="AV14">
            <v>0</v>
          </cell>
        </row>
        <row r="15">
          <cell r="B15">
            <v>7</v>
          </cell>
          <cell r="I15" t="str">
            <v>Total Asset Risk (B1 + B2 + B3 + B4)</v>
          </cell>
          <cell r="L15">
            <v>0</v>
          </cell>
          <cell r="M15">
            <v>0</v>
          </cell>
          <cell r="AA15">
            <v>7</v>
          </cell>
          <cell r="AE15" t="str">
            <v>Total Asset Risk (B1 + B2 + B3 + B4)</v>
          </cell>
          <cell r="AI15">
            <v>0</v>
          </cell>
          <cell r="AJ15">
            <v>0</v>
          </cell>
          <cell r="AL15">
            <v>0</v>
          </cell>
          <cell r="AM15">
            <v>0</v>
          </cell>
          <cell r="AO15">
            <v>0</v>
          </cell>
          <cell r="AP15">
            <v>0</v>
          </cell>
          <cell r="AR15">
            <v>0</v>
          </cell>
          <cell r="AS15">
            <v>0</v>
          </cell>
          <cell r="AU15">
            <v>0</v>
          </cell>
          <cell r="AV15">
            <v>0</v>
          </cell>
        </row>
        <row r="17">
          <cell r="F17" t="str">
            <v>Underwriting Risk</v>
          </cell>
          <cell r="AB17" t="str">
            <v>Underwriting Risk</v>
          </cell>
        </row>
        <row r="18">
          <cell r="J18" t="str">
            <v>NonLife</v>
          </cell>
          <cell r="K18" t="str">
            <v>Life</v>
          </cell>
          <cell r="L18" t="str">
            <v>Combined</v>
          </cell>
        </row>
        <row r="19">
          <cell r="B19">
            <v>8</v>
          </cell>
          <cell r="F19" t="str">
            <v>(B5)</v>
          </cell>
          <cell r="G19" t="str">
            <v>Net Loss and LAE Reserve Risk (Pages 5 &amp; 6)</v>
          </cell>
          <cell r="J19">
            <v>0</v>
          </cell>
          <cell r="K19">
            <v>0</v>
          </cell>
          <cell r="L19">
            <v>0</v>
          </cell>
          <cell r="M19">
            <v>0</v>
          </cell>
          <cell r="AA19">
            <v>8</v>
          </cell>
          <cell r="AB19" t="str">
            <v>(B5)</v>
          </cell>
          <cell r="AC19" t="str">
            <v>Net Loss and LAE Reserve Risk</v>
          </cell>
          <cell r="AI19">
            <v>0</v>
          </cell>
          <cell r="AJ19">
            <v>0</v>
          </cell>
          <cell r="AL19">
            <v>0</v>
          </cell>
          <cell r="AM19">
            <v>0</v>
          </cell>
          <cell r="AO19">
            <v>0</v>
          </cell>
          <cell r="AP19">
            <v>0</v>
          </cell>
          <cell r="AR19">
            <v>0</v>
          </cell>
          <cell r="AS19">
            <v>0</v>
          </cell>
          <cell r="AU19">
            <v>0</v>
          </cell>
          <cell r="AV19">
            <v>0</v>
          </cell>
        </row>
        <row r="20">
          <cell r="B20">
            <v>9</v>
          </cell>
          <cell r="F20" t="str">
            <v>(B6)</v>
          </cell>
          <cell r="G20" t="str">
            <v>Net Premium Risk (Page 7)</v>
          </cell>
          <cell r="J20">
            <v>0</v>
          </cell>
          <cell r="K20">
            <v>0</v>
          </cell>
          <cell r="L20">
            <v>0</v>
          </cell>
          <cell r="M20">
            <v>0</v>
          </cell>
          <cell r="AA20">
            <v>9</v>
          </cell>
          <cell r="AB20" t="str">
            <v>(B6)</v>
          </cell>
          <cell r="AC20" t="str">
            <v>Net Premium Risk</v>
          </cell>
          <cell r="AI20">
            <v>0</v>
          </cell>
          <cell r="AJ20">
            <v>0</v>
          </cell>
          <cell r="AL20">
            <v>0</v>
          </cell>
          <cell r="AM20">
            <v>0</v>
          </cell>
          <cell r="AO20">
            <v>0</v>
          </cell>
          <cell r="AP20">
            <v>0</v>
          </cell>
          <cell r="AR20">
            <v>0</v>
          </cell>
          <cell r="AS20">
            <v>0</v>
          </cell>
          <cell r="AU20">
            <v>0</v>
          </cell>
          <cell r="AV20">
            <v>0</v>
          </cell>
        </row>
        <row r="21">
          <cell r="B21">
            <v>10</v>
          </cell>
          <cell r="I21" t="str">
            <v>Total Underwriting Risk (B5 + B6)</v>
          </cell>
          <cell r="L21">
            <v>0</v>
          </cell>
          <cell r="M21">
            <v>0</v>
          </cell>
          <cell r="AA21">
            <v>10</v>
          </cell>
          <cell r="AE21" t="str">
            <v>Total Underwriting Risk (B5 + B6)</v>
          </cell>
          <cell r="AI21">
            <v>0</v>
          </cell>
          <cell r="AJ21">
            <v>0</v>
          </cell>
          <cell r="AL21">
            <v>0</v>
          </cell>
          <cell r="AM21">
            <v>0</v>
          </cell>
          <cell r="AO21">
            <v>0</v>
          </cell>
          <cell r="AP21">
            <v>0</v>
          </cell>
          <cell r="AR21">
            <v>0</v>
          </cell>
          <cell r="AS21">
            <v>0</v>
          </cell>
          <cell r="AU21">
            <v>0</v>
          </cell>
          <cell r="AV21">
            <v>0</v>
          </cell>
        </row>
        <row r="22">
          <cell r="B22">
            <v>11</v>
          </cell>
          <cell r="F22" t="str">
            <v>(B7)</v>
          </cell>
          <cell r="G22" t="str">
            <v>Business Risk (Page 8)</v>
          </cell>
          <cell r="L22">
            <v>0</v>
          </cell>
          <cell r="M22">
            <v>0</v>
          </cell>
          <cell r="AA22">
            <v>11</v>
          </cell>
          <cell r="AB22" t="str">
            <v>(B7)</v>
          </cell>
          <cell r="AC22" t="str">
            <v>Business Risk</v>
          </cell>
          <cell r="AI22">
            <v>0</v>
          </cell>
          <cell r="AJ22">
            <v>0</v>
          </cell>
          <cell r="AL22">
            <v>0</v>
          </cell>
          <cell r="AM22">
            <v>0</v>
          </cell>
          <cell r="AO22">
            <v>0</v>
          </cell>
          <cell r="AP22">
            <v>0</v>
          </cell>
          <cell r="AR22">
            <v>0</v>
          </cell>
          <cell r="AS22">
            <v>0</v>
          </cell>
          <cell r="AU22">
            <v>0</v>
          </cell>
          <cell r="AV22">
            <v>0</v>
          </cell>
        </row>
        <row r="23">
          <cell r="B23">
            <v>12</v>
          </cell>
          <cell r="G23" t="str">
            <v xml:space="preserve">       Gross Required Capital (GRC)  (B1 + B2 + B3 + B4 + B5 + B6 + B7 + B8)</v>
          </cell>
          <cell r="L23">
            <v>0</v>
          </cell>
          <cell r="M23">
            <v>0</v>
          </cell>
          <cell r="AA23">
            <v>12</v>
          </cell>
          <cell r="AC23" t="str">
            <v>Gross Required Capital (GRC)</v>
          </cell>
          <cell r="AI23">
            <v>0</v>
          </cell>
          <cell r="AJ23">
            <v>0</v>
          </cell>
          <cell r="AL23">
            <v>0</v>
          </cell>
          <cell r="AM23">
            <v>0</v>
          </cell>
          <cell r="AO23">
            <v>0</v>
          </cell>
          <cell r="AP23">
            <v>0</v>
          </cell>
          <cell r="AR23">
            <v>0</v>
          </cell>
          <cell r="AS23">
            <v>0</v>
          </cell>
          <cell r="AU23">
            <v>0</v>
          </cell>
          <cell r="AV23">
            <v>0</v>
          </cell>
        </row>
        <row r="24">
          <cell r="B24">
            <v>13</v>
          </cell>
          <cell r="G24" t="str">
            <v xml:space="preserve">        Less: Covariance Adjustment</v>
          </cell>
          <cell r="L24">
            <v>0</v>
          </cell>
          <cell r="M24">
            <v>0</v>
          </cell>
          <cell r="AA24">
            <v>13</v>
          </cell>
          <cell r="AC24" t="str">
            <v>Less: Covariance Adjustment</v>
          </cell>
          <cell r="AI24">
            <v>0</v>
          </cell>
          <cell r="AJ24">
            <v>0</v>
          </cell>
          <cell r="AL24">
            <v>0</v>
          </cell>
          <cell r="AM24">
            <v>0</v>
          </cell>
          <cell r="AO24">
            <v>0</v>
          </cell>
          <cell r="AP24">
            <v>0</v>
          </cell>
          <cell r="AR24">
            <v>0</v>
          </cell>
          <cell r="AS24">
            <v>0</v>
          </cell>
          <cell r="AU24">
            <v>0</v>
          </cell>
          <cell r="AV24">
            <v>0</v>
          </cell>
        </row>
        <row r="25">
          <cell r="B25">
            <v>14</v>
          </cell>
          <cell r="G25" t="str">
            <v xml:space="preserve">     Net Required Capital</v>
          </cell>
          <cell r="L25">
            <v>0</v>
          </cell>
          <cell r="M25">
            <v>0</v>
          </cell>
          <cell r="AA25">
            <v>14</v>
          </cell>
          <cell r="AC25" t="str">
            <v>Net Required Capital</v>
          </cell>
          <cell r="AI25">
            <v>0</v>
          </cell>
          <cell r="AJ25">
            <v>0</v>
          </cell>
          <cell r="AL25">
            <v>0</v>
          </cell>
          <cell r="AM25">
            <v>0</v>
          </cell>
          <cell r="AO25">
            <v>0</v>
          </cell>
          <cell r="AP25">
            <v>0</v>
          </cell>
          <cell r="AR25">
            <v>0</v>
          </cell>
          <cell r="AS25">
            <v>0</v>
          </cell>
          <cell r="AU25">
            <v>0</v>
          </cell>
          <cell r="AV25">
            <v>0</v>
          </cell>
        </row>
        <row r="28">
          <cell r="B28" t="str">
            <v>Adjusted Surplus Recap (APHS):</v>
          </cell>
          <cell r="J28">
            <v>39813</v>
          </cell>
          <cell r="AL28" t="str">
            <v>Adjusted Policyholder Surplus</v>
          </cell>
        </row>
        <row r="29">
          <cell r="J29" t="str">
            <v>Baseline</v>
          </cell>
          <cell r="K29" t="str">
            <v>Adjustment</v>
          </cell>
          <cell r="L29" t="str">
            <v>Tax Adjustment</v>
          </cell>
          <cell r="M29" t="str">
            <v>Total</v>
          </cell>
          <cell r="N29" t="str">
            <v>Explanation of Adjustments</v>
          </cell>
          <cell r="AI29">
            <v>39813</v>
          </cell>
          <cell r="AL29">
            <v>40178</v>
          </cell>
          <cell r="AO29">
            <v>40543</v>
          </cell>
          <cell r="AR29">
            <v>40908</v>
          </cell>
          <cell r="AU29">
            <v>41274</v>
          </cell>
        </row>
        <row r="30">
          <cell r="B30">
            <v>15</v>
          </cell>
          <cell r="D30" t="str">
            <v>Reported Surplus</v>
          </cell>
          <cell r="J30">
            <v>0</v>
          </cell>
          <cell r="K30">
            <v>0</v>
          </cell>
          <cell r="L30" t="str">
            <v>N/A</v>
          </cell>
          <cell r="M30">
            <v>0</v>
          </cell>
          <cell r="AA30">
            <v>15</v>
          </cell>
          <cell r="AB30" t="str">
            <v>Reported Surplus</v>
          </cell>
          <cell r="AI30">
            <v>0</v>
          </cell>
          <cell r="AL30">
            <v>0</v>
          </cell>
          <cell r="AO30">
            <v>0</v>
          </cell>
          <cell r="AR30">
            <v>0</v>
          </cell>
          <cell r="AU30">
            <v>0</v>
          </cell>
        </row>
        <row r="31">
          <cell r="B31">
            <v>16</v>
          </cell>
          <cell r="D31" t="str">
            <v>Capital Contribution</v>
          </cell>
          <cell r="J31">
            <v>0</v>
          </cell>
          <cell r="K31">
            <v>0</v>
          </cell>
          <cell r="L31" t="str">
            <v>N/A</v>
          </cell>
          <cell r="M31">
            <v>0</v>
          </cell>
          <cell r="AA31">
            <v>16</v>
          </cell>
          <cell r="AB31" t="str">
            <v>Capital Contribution</v>
          </cell>
          <cell r="AI31">
            <v>0</v>
          </cell>
          <cell r="AL31">
            <v>0</v>
          </cell>
          <cell r="AO31">
            <v>0</v>
          </cell>
          <cell r="AR31">
            <v>0</v>
          </cell>
          <cell r="AU31">
            <v>0</v>
          </cell>
        </row>
        <row r="32">
          <cell r="B32">
            <v>17</v>
          </cell>
          <cell r="D32" t="str">
            <v>Pro Forma Reported PHS</v>
          </cell>
          <cell r="J32">
            <v>0</v>
          </cell>
          <cell r="K32">
            <v>0</v>
          </cell>
          <cell r="L32" t="str">
            <v>N/A</v>
          </cell>
          <cell r="M32">
            <v>0</v>
          </cell>
          <cell r="AA32">
            <v>17</v>
          </cell>
          <cell r="AB32" t="str">
            <v>Pro Forma Reported PHS</v>
          </cell>
          <cell r="AI32">
            <v>0</v>
          </cell>
          <cell r="AL32">
            <v>0</v>
          </cell>
          <cell r="AO32">
            <v>0</v>
          </cell>
          <cell r="AR32">
            <v>0</v>
          </cell>
          <cell r="AU32">
            <v>0</v>
          </cell>
        </row>
        <row r="34">
          <cell r="B34">
            <v>18</v>
          </cell>
          <cell r="D34" t="str">
            <v>Liquidity Reserves (French Accntng)</v>
          </cell>
          <cell r="J34">
            <v>0</v>
          </cell>
          <cell r="K34">
            <v>0</v>
          </cell>
          <cell r="L34">
            <v>0</v>
          </cell>
          <cell r="M34">
            <v>0</v>
          </cell>
          <cell r="AA34">
            <v>18</v>
          </cell>
          <cell r="AB34" t="str">
            <v>Liquidity Reserves (French Accntng)</v>
          </cell>
          <cell r="AI34">
            <v>0</v>
          </cell>
          <cell r="AL34">
            <v>0</v>
          </cell>
          <cell r="AO34">
            <v>0</v>
          </cell>
          <cell r="AR34">
            <v>0</v>
          </cell>
          <cell r="AU34">
            <v>0</v>
          </cell>
        </row>
        <row r="35">
          <cell r="B35">
            <v>19</v>
          </cell>
          <cell r="D35" t="str">
            <v>Equalization Reserves (German Accntng)</v>
          </cell>
          <cell r="J35">
            <v>0</v>
          </cell>
          <cell r="K35">
            <v>0</v>
          </cell>
          <cell r="L35">
            <v>0</v>
          </cell>
          <cell r="M35">
            <v>0</v>
          </cell>
          <cell r="AA35">
            <v>19</v>
          </cell>
          <cell r="AB35" t="str">
            <v>Equalization Reserves (German Accntng)</v>
          </cell>
          <cell r="AI35">
            <v>0</v>
          </cell>
          <cell r="AL35">
            <v>0</v>
          </cell>
          <cell r="AO35">
            <v>0</v>
          </cell>
          <cell r="AR35">
            <v>0</v>
          </cell>
          <cell r="AU35">
            <v>0</v>
          </cell>
        </row>
        <row r="36">
          <cell r="B36">
            <v>20</v>
          </cell>
          <cell r="D36" t="str">
            <v>Rückstellung for Beitragsrückerstattung (German L/H Bonus Reserves)</v>
          </cell>
          <cell r="J36">
            <v>0</v>
          </cell>
          <cell r="K36">
            <v>0</v>
          </cell>
          <cell r="L36" t="str">
            <v>N/A</v>
          </cell>
          <cell r="M36">
            <v>0</v>
          </cell>
          <cell r="AA36">
            <v>20</v>
          </cell>
          <cell r="AB36" t="str">
            <v>Rückstellung for Beitragsrückerstattung (German L/H Bonus Reserves)</v>
          </cell>
          <cell r="AI36">
            <v>0</v>
          </cell>
          <cell r="AL36">
            <v>0</v>
          </cell>
          <cell r="AO36">
            <v>0</v>
          </cell>
          <cell r="AR36">
            <v>0</v>
          </cell>
          <cell r="AU36">
            <v>0</v>
          </cell>
        </row>
        <row r="37">
          <cell r="B37">
            <v>21</v>
          </cell>
          <cell r="D37" t="str">
            <v>Contingency Reserves (French or Swiss Accntng)</v>
          </cell>
          <cell r="J37">
            <v>0</v>
          </cell>
          <cell r="K37">
            <v>0</v>
          </cell>
          <cell r="L37">
            <v>0</v>
          </cell>
          <cell r="M37">
            <v>0</v>
          </cell>
          <cell r="AA37">
            <v>21</v>
          </cell>
          <cell r="AB37" t="str">
            <v>Contingency Reserves (French or Swiss Accntng)</v>
          </cell>
          <cell r="AI37">
            <v>0</v>
          </cell>
          <cell r="AL37">
            <v>0</v>
          </cell>
          <cell r="AO37">
            <v>0</v>
          </cell>
          <cell r="AR37">
            <v>0</v>
          </cell>
          <cell r="AU37">
            <v>0</v>
          </cell>
        </row>
        <row r="38">
          <cell r="B38">
            <v>22</v>
          </cell>
          <cell r="D38" t="str">
            <v>DAC Equity (Statutory Accounting,HGB) PC Only</v>
          </cell>
          <cell r="J38">
            <v>0</v>
          </cell>
          <cell r="K38">
            <v>0</v>
          </cell>
          <cell r="L38">
            <v>0</v>
          </cell>
          <cell r="M38">
            <v>0</v>
          </cell>
          <cell r="AA38">
            <v>22</v>
          </cell>
          <cell r="AB38" t="str">
            <v>DAC Equity (Statutory Accounting,HGB) PC Only</v>
          </cell>
          <cell r="AI38">
            <v>0</v>
          </cell>
          <cell r="AL38">
            <v>0</v>
          </cell>
          <cell r="AO38">
            <v>0</v>
          </cell>
          <cell r="AR38">
            <v>0</v>
          </cell>
          <cell r="AU38">
            <v>0</v>
          </cell>
        </row>
        <row r="39">
          <cell r="B39">
            <v>23</v>
          </cell>
          <cell r="D39" t="str">
            <v>Loss Reserve Equity</v>
          </cell>
          <cell r="J39">
            <v>0</v>
          </cell>
          <cell r="K39">
            <v>0</v>
          </cell>
          <cell r="L39">
            <v>0</v>
          </cell>
          <cell r="M39">
            <v>0</v>
          </cell>
          <cell r="AA39">
            <v>23</v>
          </cell>
          <cell r="AB39" t="str">
            <v>Loss Reserve Equity</v>
          </cell>
          <cell r="AI39">
            <v>0</v>
          </cell>
          <cell r="AL39">
            <v>0</v>
          </cell>
          <cell r="AO39">
            <v>0</v>
          </cell>
          <cell r="AR39">
            <v>0</v>
          </cell>
          <cell r="AU39">
            <v>0</v>
          </cell>
        </row>
        <row r="40">
          <cell r="B40">
            <v>24</v>
          </cell>
          <cell r="D40" t="str">
            <v xml:space="preserve">Convertible Bond Equity </v>
          </cell>
          <cell r="J40">
            <v>0</v>
          </cell>
          <cell r="K40">
            <v>0</v>
          </cell>
          <cell r="L40" t="str">
            <v>N/A</v>
          </cell>
          <cell r="M40">
            <v>0</v>
          </cell>
          <cell r="AA40">
            <v>24</v>
          </cell>
          <cell r="AB40" t="str">
            <v xml:space="preserve">Convertible Bond Equity </v>
          </cell>
          <cell r="AI40">
            <v>0</v>
          </cell>
          <cell r="AL40">
            <v>0</v>
          </cell>
          <cell r="AO40">
            <v>0</v>
          </cell>
          <cell r="AR40">
            <v>0</v>
          </cell>
          <cell r="AU40">
            <v>0</v>
          </cell>
        </row>
        <row r="41">
          <cell r="B41">
            <v>25</v>
          </cell>
          <cell r="D41" t="str">
            <v xml:space="preserve">Asset Equity - Affiliates and Participations </v>
          </cell>
          <cell r="J41">
            <v>0</v>
          </cell>
          <cell r="K41">
            <v>0</v>
          </cell>
          <cell r="L41">
            <v>0</v>
          </cell>
          <cell r="M41">
            <v>0</v>
          </cell>
          <cell r="AA41">
            <v>25</v>
          </cell>
          <cell r="AB41" t="str">
            <v xml:space="preserve">Asset Equity - Affiliates and Participations </v>
          </cell>
          <cell r="AI41">
            <v>0</v>
          </cell>
          <cell r="AL41">
            <v>0</v>
          </cell>
          <cell r="AO41">
            <v>0</v>
          </cell>
          <cell r="AR41">
            <v>0</v>
          </cell>
          <cell r="AU41">
            <v>0</v>
          </cell>
        </row>
        <row r="42">
          <cell r="B42">
            <v>26</v>
          </cell>
          <cell r="D42" t="str">
            <v>Asset Equity - Bonds (Non-Affiliated)</v>
          </cell>
          <cell r="J42">
            <v>0</v>
          </cell>
          <cell r="K42">
            <v>0</v>
          </cell>
          <cell r="L42">
            <v>0</v>
          </cell>
          <cell r="M42">
            <v>0</v>
          </cell>
          <cell r="AA42">
            <v>26</v>
          </cell>
          <cell r="AB42" t="str">
            <v>Asset Equity - Bonds (Non-Affiliated)</v>
          </cell>
          <cell r="AI42">
            <v>0</v>
          </cell>
          <cell r="AL42">
            <v>0</v>
          </cell>
          <cell r="AO42">
            <v>0</v>
          </cell>
          <cell r="AR42">
            <v>0</v>
          </cell>
          <cell r="AU42">
            <v>0</v>
          </cell>
        </row>
        <row r="43">
          <cell r="B43">
            <v>27</v>
          </cell>
          <cell r="D43" t="str">
            <v>Asset Equity - Equity (Non-Affiliated)</v>
          </cell>
          <cell r="J43">
            <v>0</v>
          </cell>
          <cell r="K43">
            <v>0</v>
          </cell>
          <cell r="L43">
            <v>0</v>
          </cell>
          <cell r="M43">
            <v>0</v>
          </cell>
          <cell r="AA43">
            <v>27</v>
          </cell>
          <cell r="AB43" t="str">
            <v>Asset Equity - Equity (Non-Affiliated)</v>
          </cell>
          <cell r="AI43">
            <v>0</v>
          </cell>
          <cell r="AL43">
            <v>0</v>
          </cell>
          <cell r="AO43">
            <v>0</v>
          </cell>
          <cell r="AR43">
            <v>0</v>
          </cell>
          <cell r="AU43">
            <v>0</v>
          </cell>
        </row>
        <row r="44">
          <cell r="B44">
            <v>28</v>
          </cell>
          <cell r="D44" t="str">
            <v xml:space="preserve">Asset Equity - Real Estate </v>
          </cell>
          <cell r="J44">
            <v>0</v>
          </cell>
          <cell r="K44">
            <v>0</v>
          </cell>
          <cell r="L44">
            <v>0</v>
          </cell>
          <cell r="M44">
            <v>0</v>
          </cell>
          <cell r="AA44">
            <v>28</v>
          </cell>
          <cell r="AB44" t="str">
            <v xml:space="preserve">Asset Equity - Real Estate </v>
          </cell>
          <cell r="AI44">
            <v>0</v>
          </cell>
          <cell r="AL44">
            <v>0</v>
          </cell>
          <cell r="AO44">
            <v>0</v>
          </cell>
          <cell r="AR44">
            <v>0</v>
          </cell>
          <cell r="AU44">
            <v>0</v>
          </cell>
        </row>
        <row r="45">
          <cell r="B45">
            <v>29</v>
          </cell>
          <cell r="D45" t="str">
            <v>Asset Equity - Other</v>
          </cell>
          <cell r="J45">
            <v>0</v>
          </cell>
          <cell r="K45">
            <v>0</v>
          </cell>
          <cell r="L45">
            <v>0</v>
          </cell>
          <cell r="M45">
            <v>0</v>
          </cell>
          <cell r="AA45">
            <v>29</v>
          </cell>
          <cell r="AB45" t="str">
            <v>Asset Equity - Other</v>
          </cell>
          <cell r="AI45">
            <v>0</v>
          </cell>
          <cell r="AL45">
            <v>0</v>
          </cell>
          <cell r="AO45">
            <v>0</v>
          </cell>
          <cell r="AR45">
            <v>0</v>
          </cell>
          <cell r="AU45">
            <v>0</v>
          </cell>
        </row>
        <row r="46">
          <cell r="B46">
            <v>30</v>
          </cell>
          <cell r="D46" t="str">
            <v>Other Taxable Adjustments</v>
          </cell>
          <cell r="J46">
            <v>0</v>
          </cell>
          <cell r="K46">
            <v>0</v>
          </cell>
          <cell r="L46">
            <v>0</v>
          </cell>
          <cell r="M46">
            <v>0</v>
          </cell>
          <cell r="AA46">
            <v>30</v>
          </cell>
          <cell r="AB46" t="str">
            <v>Other Taxable Adjustments</v>
          </cell>
          <cell r="AI46">
            <v>0</v>
          </cell>
          <cell r="AL46">
            <v>0</v>
          </cell>
          <cell r="AO46">
            <v>0</v>
          </cell>
          <cell r="AR46">
            <v>0</v>
          </cell>
          <cell r="AU46">
            <v>0</v>
          </cell>
        </row>
        <row r="47">
          <cell r="B47">
            <v>31</v>
          </cell>
          <cell r="D47" t="str">
            <v>Other NON-Taxable Adjustments (i.e. minority interests, etc)</v>
          </cell>
          <cell r="J47">
            <v>0</v>
          </cell>
          <cell r="K47">
            <v>0</v>
          </cell>
          <cell r="L47" t="str">
            <v>N/A</v>
          </cell>
          <cell r="M47">
            <v>0</v>
          </cell>
          <cell r="AA47">
            <v>31</v>
          </cell>
          <cell r="AB47" t="str">
            <v>Other NON-Taxable Adjustments (i.e. minority interests, etc)</v>
          </cell>
          <cell r="AI47">
            <v>0</v>
          </cell>
          <cell r="AL47">
            <v>0</v>
          </cell>
          <cell r="AO47">
            <v>0</v>
          </cell>
          <cell r="AR47">
            <v>0</v>
          </cell>
          <cell r="AU47">
            <v>0</v>
          </cell>
        </row>
        <row r="48">
          <cell r="B48">
            <v>32</v>
          </cell>
          <cell r="E48" t="str">
            <v>Sub-total</v>
          </cell>
          <cell r="J48">
            <v>0</v>
          </cell>
          <cell r="K48">
            <v>0</v>
          </cell>
          <cell r="L48">
            <v>0</v>
          </cell>
          <cell r="M48">
            <v>0</v>
          </cell>
          <cell r="AA48">
            <v>32</v>
          </cell>
          <cell r="AC48" t="str">
            <v>Sub-total</v>
          </cell>
          <cell r="AI48">
            <v>0</v>
          </cell>
          <cell r="AL48">
            <v>0</v>
          </cell>
          <cell r="AO48">
            <v>0</v>
          </cell>
          <cell r="AR48">
            <v>0</v>
          </cell>
          <cell r="AU48">
            <v>0</v>
          </cell>
        </row>
        <row r="50">
          <cell r="B50">
            <v>33</v>
          </cell>
          <cell r="D50" t="str">
            <v xml:space="preserve">Intangible Assets (Goodwill + PVFP) </v>
          </cell>
          <cell r="J50">
            <v>0</v>
          </cell>
          <cell r="K50">
            <v>0</v>
          </cell>
          <cell r="L50" t="str">
            <v>N/A</v>
          </cell>
          <cell r="M50">
            <v>0</v>
          </cell>
          <cell r="AA50">
            <v>33</v>
          </cell>
          <cell r="AB50" t="str">
            <v xml:space="preserve">Intangible Assets (Goodwill + PVFP) </v>
          </cell>
          <cell r="AI50">
            <v>0</v>
          </cell>
          <cell r="AL50">
            <v>0</v>
          </cell>
          <cell r="AO50">
            <v>0</v>
          </cell>
          <cell r="AR50">
            <v>0</v>
          </cell>
          <cell r="AU50">
            <v>0</v>
          </cell>
        </row>
        <row r="51">
          <cell r="B51">
            <v>34</v>
          </cell>
          <cell r="D51" t="str">
            <v>Recent Loss - Net - (After-Taxes and Reinsurance)</v>
          </cell>
          <cell r="J51">
            <v>0</v>
          </cell>
          <cell r="K51">
            <v>0</v>
          </cell>
          <cell r="L51" t="str">
            <v>N/A</v>
          </cell>
          <cell r="M51">
            <v>0</v>
          </cell>
          <cell r="AA51">
            <v>34</v>
          </cell>
          <cell r="AB51" t="str">
            <v>Recent Loss - Net - (After-Taxes and Reinsurance)</v>
          </cell>
          <cell r="AI51">
            <v>0</v>
          </cell>
          <cell r="AL51">
            <v>0</v>
          </cell>
          <cell r="AO51">
            <v>0</v>
          </cell>
          <cell r="AR51">
            <v>0</v>
          </cell>
          <cell r="AU51">
            <v>0</v>
          </cell>
        </row>
        <row r="52">
          <cell r="B52">
            <v>35</v>
          </cell>
          <cell r="D52" t="str">
            <v>Net Catastrophe PML (After-Taxes and Reinsurance)</v>
          </cell>
          <cell r="J52">
            <v>0</v>
          </cell>
          <cell r="K52">
            <v>0</v>
          </cell>
          <cell r="L52">
            <v>0</v>
          </cell>
          <cell r="M52">
            <v>0</v>
          </cell>
          <cell r="AA52">
            <v>35</v>
          </cell>
          <cell r="AB52" t="str">
            <v>Net Catastrophe PML (After-Taxes and Reinsurance)</v>
          </cell>
          <cell r="AI52">
            <v>0</v>
          </cell>
          <cell r="AL52">
            <v>0</v>
          </cell>
          <cell r="AO52">
            <v>0</v>
          </cell>
          <cell r="AR52">
            <v>0</v>
          </cell>
          <cell r="AU52">
            <v>0</v>
          </cell>
        </row>
        <row r="53">
          <cell r="B53">
            <v>36</v>
          </cell>
          <cell r="D53" t="str">
            <v>Unearned Premium Capital Charge (P/C Only)</v>
          </cell>
          <cell r="J53">
            <v>0</v>
          </cell>
          <cell r="K53">
            <v>0</v>
          </cell>
          <cell r="L53" t="str">
            <v>N/A</v>
          </cell>
          <cell r="M53">
            <v>0</v>
          </cell>
          <cell r="AA53">
            <v>36</v>
          </cell>
          <cell r="AB53" t="str">
            <v>Unearned Premium Capital Charge (P/C Only)</v>
          </cell>
          <cell r="AI53">
            <v>0</v>
          </cell>
          <cell r="AL53">
            <v>0</v>
          </cell>
          <cell r="AO53">
            <v>0</v>
          </cell>
          <cell r="AR53">
            <v>0</v>
          </cell>
          <cell r="AU53">
            <v>0</v>
          </cell>
        </row>
        <row r="54">
          <cell r="B54">
            <v>37</v>
          </cell>
          <cell r="D54" t="str">
            <v>DAC Charge under GAAP (Life Only)</v>
          </cell>
          <cell r="H54" t="str">
            <v>% Charge</v>
          </cell>
          <cell r="I54">
            <v>1</v>
          </cell>
          <cell r="J54">
            <v>0</v>
          </cell>
          <cell r="K54">
            <v>0</v>
          </cell>
          <cell r="L54" t="str">
            <v>N/A</v>
          </cell>
          <cell r="M54">
            <v>0</v>
          </cell>
          <cell r="AA54">
            <v>37</v>
          </cell>
          <cell r="AB54" t="str">
            <v>DAC Charge under GAAP (Life Only)</v>
          </cell>
          <cell r="AI54">
            <v>0</v>
          </cell>
          <cell r="AL54">
            <v>0</v>
          </cell>
          <cell r="AO54">
            <v>0</v>
          </cell>
          <cell r="AR54">
            <v>0</v>
          </cell>
          <cell r="AU54">
            <v>0</v>
          </cell>
        </row>
        <row r="55">
          <cell r="B55">
            <v>38</v>
          </cell>
          <cell r="D55" t="str">
            <v>Reduction to DAC Equity due to high Loss Ratio(P/C Only)</v>
          </cell>
          <cell r="J55">
            <v>0</v>
          </cell>
          <cell r="K55">
            <v>0</v>
          </cell>
          <cell r="L55">
            <v>0</v>
          </cell>
          <cell r="M55">
            <v>0</v>
          </cell>
          <cell r="AA55">
            <v>38</v>
          </cell>
          <cell r="AB55" t="str">
            <v>Reduction to DAC Equity due to high Loss Ratio(P/C Only)</v>
          </cell>
          <cell r="AI55">
            <v>0</v>
          </cell>
          <cell r="AL55">
            <v>0</v>
          </cell>
          <cell r="AO55">
            <v>0</v>
          </cell>
          <cell r="AR55">
            <v>0</v>
          </cell>
          <cell r="AU55">
            <v>0</v>
          </cell>
        </row>
        <row r="56">
          <cell r="B56">
            <v>39</v>
          </cell>
          <cell r="D56" t="str">
            <v>Future Dividends</v>
          </cell>
          <cell r="J56">
            <v>0</v>
          </cell>
          <cell r="K56">
            <v>0</v>
          </cell>
          <cell r="L56" t="str">
            <v>N/A</v>
          </cell>
          <cell r="M56">
            <v>0</v>
          </cell>
          <cell r="AA56">
            <v>39</v>
          </cell>
          <cell r="AB56" t="str">
            <v>Future Dividends</v>
          </cell>
          <cell r="AI56">
            <v>0</v>
          </cell>
          <cell r="AL56">
            <v>0</v>
          </cell>
          <cell r="AO56">
            <v>0</v>
          </cell>
          <cell r="AR56">
            <v>0</v>
          </cell>
          <cell r="AU56">
            <v>0</v>
          </cell>
        </row>
        <row r="57">
          <cell r="B57">
            <v>40</v>
          </cell>
          <cell r="D57" t="str">
            <v>Future Losses (D) (Defferred Taxes)</v>
          </cell>
          <cell r="J57">
            <v>0</v>
          </cell>
          <cell r="K57">
            <v>0</v>
          </cell>
          <cell r="L57" t="str">
            <v>N/A</v>
          </cell>
          <cell r="M57">
            <v>0</v>
          </cell>
          <cell r="AA57">
            <v>40</v>
          </cell>
          <cell r="AB57" t="str">
            <v>Future Losses (D) (Defferred Taxes)</v>
          </cell>
          <cell r="AI57">
            <v>0</v>
          </cell>
          <cell r="AL57">
            <v>0</v>
          </cell>
          <cell r="AO57">
            <v>0</v>
          </cell>
          <cell r="AR57">
            <v>0</v>
          </cell>
          <cell r="AU57">
            <v>0</v>
          </cell>
        </row>
        <row r="58">
          <cell r="B58">
            <v>41</v>
          </cell>
          <cell r="D58" t="str">
            <v>Other Taxable Reductions to surplus</v>
          </cell>
          <cell r="J58">
            <v>0</v>
          </cell>
          <cell r="K58">
            <v>0</v>
          </cell>
          <cell r="L58">
            <v>0</v>
          </cell>
          <cell r="M58">
            <v>0</v>
          </cell>
          <cell r="AA58">
            <v>41</v>
          </cell>
          <cell r="AB58" t="str">
            <v>Other Taxable Reductions to surplus</v>
          </cell>
          <cell r="AI58">
            <v>0</v>
          </cell>
          <cell r="AL58">
            <v>0</v>
          </cell>
          <cell r="AO58">
            <v>0</v>
          </cell>
          <cell r="AR58">
            <v>0</v>
          </cell>
          <cell r="AU58">
            <v>0</v>
          </cell>
        </row>
        <row r="60">
          <cell r="B60">
            <v>42</v>
          </cell>
          <cell r="C60" t="str">
            <v>Adjusted Surplus (APHS)</v>
          </cell>
          <cell r="J60">
            <v>0</v>
          </cell>
          <cell r="K60">
            <v>0</v>
          </cell>
          <cell r="L60">
            <v>0</v>
          </cell>
          <cell r="M60">
            <v>0</v>
          </cell>
          <cell r="AA60">
            <v>42</v>
          </cell>
          <cell r="AB60" t="str">
            <v>Adjusted Surplus (APHS)</v>
          </cell>
          <cell r="AI60">
            <v>0</v>
          </cell>
          <cell r="AL60">
            <v>0</v>
          </cell>
          <cell r="AO60">
            <v>0</v>
          </cell>
          <cell r="AR60">
            <v>0</v>
          </cell>
          <cell r="AU60">
            <v>0</v>
          </cell>
        </row>
        <row r="62">
          <cell r="B62">
            <v>43</v>
          </cell>
          <cell r="G62" t="str">
            <v>(A)</v>
          </cell>
          <cell r="H62" t="str">
            <v>Calculated APHS/NRC</v>
          </cell>
          <cell r="M62">
            <v>0</v>
          </cell>
          <cell r="N62" t="str">
            <v>standard</v>
          </cell>
          <cell r="AA62">
            <v>43</v>
          </cell>
          <cell r="AC62" t="str">
            <v>(A)</v>
          </cell>
          <cell r="AD62" t="str">
            <v>Calculated APHS/NRC</v>
          </cell>
          <cell r="AI62">
            <v>0</v>
          </cell>
          <cell r="AL62">
            <v>0</v>
          </cell>
          <cell r="AO62">
            <v>0</v>
          </cell>
          <cell r="AR62">
            <v>0</v>
          </cell>
          <cell r="AU62">
            <v>0</v>
          </cell>
        </row>
        <row r="64">
          <cell r="B64" t="str">
            <v xml:space="preserve">    Implied Balance Sheet Strength - BCAR Guidelines:</v>
          </cell>
          <cell r="AA64" t="str">
            <v xml:space="preserve">    Implied Balance Sheet Strength - BCAR Guidelines:</v>
          </cell>
          <cell r="AG64" t="str">
            <v>analysis type:</v>
          </cell>
          <cell r="AI64" t="str">
            <v>standard</v>
          </cell>
          <cell r="AL64" t="str">
            <v>standard</v>
          </cell>
          <cell r="AO64" t="str">
            <v>standard</v>
          </cell>
          <cell r="AR64" t="str">
            <v>standard</v>
          </cell>
          <cell r="AU64" t="str">
            <v>standard</v>
          </cell>
        </row>
        <row r="65">
          <cell r="B65" t="str">
            <v>A++</v>
          </cell>
          <cell r="C65">
            <v>175</v>
          </cell>
          <cell r="E65" t="str">
            <v xml:space="preserve">B    </v>
          </cell>
          <cell r="F65">
            <v>90</v>
          </cell>
          <cell r="G65" t="str">
            <v>Please remember that the BCAR result should be viewed in a flexible light, since a company's capitalization is only a portion of the company's overall makeup and only one of the tools available to AMB analysts.  A company's market profile, country risk, o</v>
          </cell>
          <cell r="AA65" t="str">
            <v>A++</v>
          </cell>
          <cell r="AB65">
            <v>175</v>
          </cell>
          <cell r="AD65" t="str">
            <v xml:space="preserve">B    </v>
          </cell>
          <cell r="AE65">
            <v>90</v>
          </cell>
          <cell r="AF65" t="str">
            <v>Please remember that the BCAR result should be viewed in a flexible light, since a company's capitalization is only a portion of the company's overall makeup and only one of the tools available to AMB analysts.  A company's market profile, country risk, o</v>
          </cell>
        </row>
        <row r="66">
          <cell r="B66" t="str">
            <v xml:space="preserve">A+  </v>
          </cell>
          <cell r="C66">
            <v>160</v>
          </cell>
          <cell r="E66" t="str">
            <v xml:space="preserve">B-   </v>
          </cell>
          <cell r="F66">
            <v>80</v>
          </cell>
          <cell r="AA66" t="str">
            <v xml:space="preserve">A+  </v>
          </cell>
          <cell r="AB66">
            <v>160</v>
          </cell>
          <cell r="AD66" t="str">
            <v xml:space="preserve">B-   </v>
          </cell>
          <cell r="AE66">
            <v>80</v>
          </cell>
        </row>
        <row r="67">
          <cell r="B67" t="str">
            <v xml:space="preserve">A    </v>
          </cell>
          <cell r="C67">
            <v>145</v>
          </cell>
          <cell r="E67" t="str">
            <v>C++</v>
          </cell>
          <cell r="F67">
            <v>70</v>
          </cell>
          <cell r="AA67" t="str">
            <v xml:space="preserve">A    </v>
          </cell>
          <cell r="AB67">
            <v>145</v>
          </cell>
          <cell r="AD67" t="str">
            <v>C++</v>
          </cell>
          <cell r="AE67">
            <v>70</v>
          </cell>
        </row>
        <row r="68">
          <cell r="B68" t="str">
            <v xml:space="preserve">A-   </v>
          </cell>
          <cell r="C68">
            <v>130</v>
          </cell>
          <cell r="E68" t="str">
            <v xml:space="preserve">C+  </v>
          </cell>
          <cell r="F68">
            <v>60</v>
          </cell>
          <cell r="AA68" t="str">
            <v xml:space="preserve">A-   </v>
          </cell>
          <cell r="AB68">
            <v>130</v>
          </cell>
          <cell r="AD68" t="str">
            <v xml:space="preserve">C+  </v>
          </cell>
          <cell r="AE68">
            <v>60</v>
          </cell>
        </row>
        <row r="69">
          <cell r="B69" t="str">
            <v>B++</v>
          </cell>
          <cell r="C69">
            <v>115</v>
          </cell>
          <cell r="E69" t="str">
            <v xml:space="preserve">C    </v>
          </cell>
          <cell r="F69">
            <v>50</v>
          </cell>
          <cell r="AA69" t="str">
            <v>B++</v>
          </cell>
          <cell r="AB69">
            <v>115</v>
          </cell>
          <cell r="AD69" t="str">
            <v xml:space="preserve">C    </v>
          </cell>
          <cell r="AE69">
            <v>50</v>
          </cell>
        </row>
        <row r="70">
          <cell r="B70" t="str">
            <v xml:space="preserve">B+  </v>
          </cell>
          <cell r="C70">
            <v>100</v>
          </cell>
          <cell r="E70" t="str">
            <v xml:space="preserve">C-   </v>
          </cell>
          <cell r="F70">
            <v>40</v>
          </cell>
          <cell r="AA70" t="str">
            <v xml:space="preserve">B+  </v>
          </cell>
          <cell r="AB70">
            <v>100</v>
          </cell>
          <cell r="AD70" t="str">
            <v xml:space="preserve">C-   </v>
          </cell>
          <cell r="AE70">
            <v>40</v>
          </cell>
        </row>
        <row r="74">
          <cell r="B74" t="str">
            <v>Company Name:</v>
          </cell>
          <cell r="C74" t="str">
            <v>XYZ Sample</v>
          </cell>
          <cell r="J74" t="str">
            <v>Currency:</v>
          </cell>
          <cell r="K74" t="str">
            <v>Euros</v>
          </cell>
          <cell r="P74" t="str">
            <v>Page 9</v>
          </cell>
        </row>
        <row r="75">
          <cell r="B75" t="str">
            <v>AMB Number:</v>
          </cell>
          <cell r="C75" t="str">
            <v>99999</v>
          </cell>
          <cell r="J75" t="str">
            <v>Denomination:</v>
          </cell>
          <cell r="K75" t="str">
            <v>(000)s</v>
          </cell>
        </row>
        <row r="76">
          <cell r="B76" t="str">
            <v>Analyst:</v>
          </cell>
          <cell r="C76" t="str">
            <v xml:space="preserve"> </v>
          </cell>
        </row>
        <row r="78">
          <cell r="B78" t="str">
            <v>NET REQUIRED CAPITAL:</v>
          </cell>
        </row>
        <row r="79">
          <cell r="F79" t="str">
            <v>Asset Risk:</v>
          </cell>
          <cell r="L79">
            <v>40178</v>
          </cell>
          <cell r="M79" t="str">
            <v>% of GRC</v>
          </cell>
        </row>
        <row r="80">
          <cell r="B80">
            <v>1</v>
          </cell>
          <cell r="F80" t="str">
            <v>(B1)</v>
          </cell>
          <cell r="G80" t="str">
            <v>Fixed Income Securities Risk (Page 10)</v>
          </cell>
          <cell r="L80">
            <v>0</v>
          </cell>
          <cell r="M80">
            <v>0</v>
          </cell>
        </row>
        <row r="81">
          <cell r="B81">
            <v>2</v>
          </cell>
          <cell r="F81" t="str">
            <v>(B2)</v>
          </cell>
          <cell r="G81" t="str">
            <v>Equity Securities Risk (Page 10)</v>
          </cell>
          <cell r="L81">
            <v>0</v>
          </cell>
          <cell r="M81">
            <v>0</v>
          </cell>
        </row>
        <row r="82">
          <cell r="B82">
            <v>3</v>
          </cell>
          <cell r="I82" t="str">
            <v>Subtotal (B1 + B2)</v>
          </cell>
          <cell r="L82">
            <v>0</v>
          </cell>
          <cell r="M82">
            <v>0</v>
          </cell>
        </row>
        <row r="83">
          <cell r="B83">
            <v>4</v>
          </cell>
          <cell r="F83" t="str">
            <v>(B3)</v>
          </cell>
          <cell r="G83" t="str">
            <v>Interest Rate Risk (Page 11)</v>
          </cell>
          <cell r="L83">
            <v>0</v>
          </cell>
          <cell r="M83">
            <v>0</v>
          </cell>
        </row>
        <row r="84">
          <cell r="B84">
            <v>5</v>
          </cell>
          <cell r="I84" t="str">
            <v>Total Investment Risk (B1 + B2 +B3)</v>
          </cell>
          <cell r="L84">
            <v>0</v>
          </cell>
          <cell r="M84">
            <v>0</v>
          </cell>
        </row>
        <row r="85">
          <cell r="B85">
            <v>6</v>
          </cell>
          <cell r="F85" t="str">
            <v>(B4)</v>
          </cell>
          <cell r="G85" t="str">
            <v>Credit Risk (Page 12)</v>
          </cell>
          <cell r="L85">
            <v>0</v>
          </cell>
          <cell r="M85">
            <v>0</v>
          </cell>
        </row>
        <row r="86">
          <cell r="B86">
            <v>7</v>
          </cell>
          <cell r="I86" t="str">
            <v>Total Asset Risk (B1 + B2 + B3 + B4)</v>
          </cell>
          <cell r="L86">
            <v>0</v>
          </cell>
          <cell r="M86">
            <v>0</v>
          </cell>
        </row>
        <row r="88">
          <cell r="F88" t="str">
            <v>Underwriting Risk</v>
          </cell>
        </row>
        <row r="89">
          <cell r="J89" t="str">
            <v>NonLife</v>
          </cell>
          <cell r="K89" t="str">
            <v>Life</v>
          </cell>
          <cell r="L89" t="str">
            <v>Combined</v>
          </cell>
        </row>
        <row r="90">
          <cell r="B90">
            <v>8</v>
          </cell>
          <cell r="F90" t="str">
            <v>(B5)</v>
          </cell>
          <cell r="G90" t="str">
            <v>Net Loss and LAE Reserve Risk (Pages 13 &amp; 14)</v>
          </cell>
          <cell r="J90">
            <v>0</v>
          </cell>
          <cell r="K90">
            <v>0</v>
          </cell>
          <cell r="L90">
            <v>0</v>
          </cell>
          <cell r="M90">
            <v>0</v>
          </cell>
        </row>
        <row r="91">
          <cell r="B91">
            <v>9</v>
          </cell>
          <cell r="F91" t="str">
            <v>(B6)</v>
          </cell>
          <cell r="G91" t="str">
            <v>Net Premium Risk (Page 15)</v>
          </cell>
          <cell r="J91">
            <v>0</v>
          </cell>
          <cell r="K91">
            <v>0</v>
          </cell>
          <cell r="L91">
            <v>0</v>
          </cell>
          <cell r="M91">
            <v>0</v>
          </cell>
        </row>
        <row r="92">
          <cell r="B92">
            <v>10</v>
          </cell>
          <cell r="I92" t="str">
            <v>Total Underwriting Risk (B5 + B6)</v>
          </cell>
          <cell r="L92">
            <v>0</v>
          </cell>
          <cell r="M92">
            <v>0</v>
          </cell>
        </row>
        <row r="93">
          <cell r="B93">
            <v>11</v>
          </cell>
          <cell r="F93" t="str">
            <v>(B7)</v>
          </cell>
          <cell r="G93" t="str">
            <v>Business Risk (Page 16)</v>
          </cell>
          <cell r="L93">
            <v>0</v>
          </cell>
          <cell r="M93">
            <v>0</v>
          </cell>
        </row>
        <row r="94">
          <cell r="B94">
            <v>12</v>
          </cell>
          <cell r="G94" t="str">
            <v xml:space="preserve">       Gross Required Capital (GRC)  (B1 + B2 + B3 + B4 + B5 + B6 + B7 + B8)</v>
          </cell>
          <cell r="L94">
            <v>0</v>
          </cell>
          <cell r="M94">
            <v>0</v>
          </cell>
        </row>
        <row r="95">
          <cell r="B95">
            <v>13</v>
          </cell>
          <cell r="G95" t="str">
            <v xml:space="preserve">        Less: Covariance Adjustment</v>
          </cell>
          <cell r="L95">
            <v>0</v>
          </cell>
          <cell r="M95">
            <v>0</v>
          </cell>
        </row>
        <row r="96">
          <cell r="B96">
            <v>14</v>
          </cell>
          <cell r="G96" t="str">
            <v xml:space="preserve">     Net Required Capital</v>
          </cell>
          <cell r="L96">
            <v>0</v>
          </cell>
          <cell r="M96">
            <v>0</v>
          </cell>
        </row>
        <row r="99">
          <cell r="B99" t="str">
            <v>Adjusted Surplus Recap (APHS):</v>
          </cell>
          <cell r="J99">
            <v>40178</v>
          </cell>
        </row>
        <row r="100">
          <cell r="J100" t="str">
            <v>Baseline</v>
          </cell>
          <cell r="K100" t="str">
            <v>Adjustment</v>
          </cell>
          <cell r="L100" t="str">
            <v>Tax Adjustment</v>
          </cell>
          <cell r="M100" t="str">
            <v>Total</v>
          </cell>
          <cell r="N100" t="str">
            <v>Explanation of Adjustments</v>
          </cell>
        </row>
        <row r="101">
          <cell r="B101">
            <v>15</v>
          </cell>
          <cell r="D101" t="str">
            <v>Reported Surplus</v>
          </cell>
          <cell r="J101">
            <v>0</v>
          </cell>
          <cell r="K101">
            <v>0</v>
          </cell>
          <cell r="L101" t="str">
            <v>N/A</v>
          </cell>
          <cell r="M101">
            <v>0</v>
          </cell>
        </row>
        <row r="102">
          <cell r="B102">
            <v>16</v>
          </cell>
          <cell r="D102" t="str">
            <v>Capital Contribution</v>
          </cell>
          <cell r="J102">
            <v>0</v>
          </cell>
          <cell r="K102">
            <v>0</v>
          </cell>
          <cell r="L102" t="str">
            <v>N/A</v>
          </cell>
          <cell r="M102">
            <v>0</v>
          </cell>
        </row>
        <row r="103">
          <cell r="B103">
            <v>17</v>
          </cell>
          <cell r="D103" t="str">
            <v>Pro Forma Reported PHS</v>
          </cell>
          <cell r="J103">
            <v>0</v>
          </cell>
          <cell r="K103">
            <v>0</v>
          </cell>
          <cell r="L103" t="str">
            <v>N/A</v>
          </cell>
          <cell r="M103">
            <v>0</v>
          </cell>
        </row>
        <row r="105">
          <cell r="B105">
            <v>18</v>
          </cell>
          <cell r="D105" t="str">
            <v>Liquidity Reserves (French Accntng)</v>
          </cell>
          <cell r="J105">
            <v>0</v>
          </cell>
          <cell r="K105">
            <v>0</v>
          </cell>
          <cell r="L105">
            <v>0</v>
          </cell>
          <cell r="M105">
            <v>0</v>
          </cell>
        </row>
        <row r="106">
          <cell r="B106">
            <v>19</v>
          </cell>
          <cell r="D106" t="str">
            <v>Equalization Reserves (German Accntng)</v>
          </cell>
          <cell r="J106">
            <v>0</v>
          </cell>
          <cell r="K106">
            <v>0</v>
          </cell>
          <cell r="L106">
            <v>0</v>
          </cell>
          <cell r="M106">
            <v>0</v>
          </cell>
        </row>
        <row r="107">
          <cell r="B107">
            <v>20</v>
          </cell>
          <cell r="D107" t="str">
            <v>Rückstellung for Beitragsrückerstattung (German L/H Bonus Reserves)</v>
          </cell>
          <cell r="J107">
            <v>0</v>
          </cell>
          <cell r="K107">
            <v>0</v>
          </cell>
          <cell r="L107" t="str">
            <v>N/A</v>
          </cell>
          <cell r="M107">
            <v>0</v>
          </cell>
        </row>
        <row r="108">
          <cell r="B108">
            <v>21</v>
          </cell>
          <cell r="D108" t="str">
            <v>Contingency Reserves (French or Swiss Accntng)</v>
          </cell>
          <cell r="J108">
            <v>0</v>
          </cell>
          <cell r="K108">
            <v>0</v>
          </cell>
          <cell r="L108">
            <v>0</v>
          </cell>
          <cell r="M108">
            <v>0</v>
          </cell>
        </row>
        <row r="109">
          <cell r="B109">
            <v>22</v>
          </cell>
          <cell r="D109" t="str">
            <v>DAC Equity (Statutory Accounting,HGB) PC Only</v>
          </cell>
          <cell r="J109">
            <v>0</v>
          </cell>
          <cell r="K109">
            <v>0</v>
          </cell>
          <cell r="L109">
            <v>0</v>
          </cell>
          <cell r="M109">
            <v>0</v>
          </cell>
        </row>
        <row r="110">
          <cell r="B110">
            <v>23</v>
          </cell>
          <cell r="D110" t="str">
            <v>Loss Reserve Equity</v>
          </cell>
          <cell r="J110">
            <v>0</v>
          </cell>
          <cell r="K110">
            <v>0</v>
          </cell>
          <cell r="L110">
            <v>0</v>
          </cell>
          <cell r="M110">
            <v>0</v>
          </cell>
        </row>
        <row r="111">
          <cell r="B111">
            <v>24</v>
          </cell>
          <cell r="D111" t="str">
            <v xml:space="preserve">Convertible Bond Equity </v>
          </cell>
          <cell r="J111">
            <v>0</v>
          </cell>
          <cell r="K111">
            <v>0</v>
          </cell>
          <cell r="L111" t="str">
            <v>N/A</v>
          </cell>
          <cell r="M111">
            <v>0</v>
          </cell>
        </row>
        <row r="112">
          <cell r="B112">
            <v>25</v>
          </cell>
          <cell r="D112" t="str">
            <v xml:space="preserve">Asset Equity - Affiliates and Participations </v>
          </cell>
          <cell r="J112">
            <v>0</v>
          </cell>
          <cell r="K112">
            <v>0</v>
          </cell>
          <cell r="L112">
            <v>0</v>
          </cell>
          <cell r="M112">
            <v>0</v>
          </cell>
        </row>
        <row r="113">
          <cell r="B113">
            <v>26</v>
          </cell>
          <cell r="D113" t="str">
            <v>Asset Equity - Bonds (Non-Affiliated)</v>
          </cell>
          <cell r="J113">
            <v>0</v>
          </cell>
          <cell r="K113">
            <v>0</v>
          </cell>
          <cell r="L113">
            <v>0</v>
          </cell>
          <cell r="M113">
            <v>0</v>
          </cell>
        </row>
        <row r="114">
          <cell r="B114">
            <v>27</v>
          </cell>
          <cell r="D114" t="str">
            <v>Asset Equity - Equity (Non-Affiliated)</v>
          </cell>
          <cell r="J114">
            <v>0</v>
          </cell>
          <cell r="K114">
            <v>0</v>
          </cell>
          <cell r="L114">
            <v>0</v>
          </cell>
          <cell r="M114">
            <v>0</v>
          </cell>
        </row>
        <row r="115">
          <cell r="B115">
            <v>28</v>
          </cell>
          <cell r="D115" t="str">
            <v xml:space="preserve">Asset Equity - Real Estate </v>
          </cell>
          <cell r="J115">
            <v>0</v>
          </cell>
          <cell r="K115">
            <v>0</v>
          </cell>
          <cell r="L115">
            <v>0</v>
          </cell>
          <cell r="M115">
            <v>0</v>
          </cell>
        </row>
        <row r="116">
          <cell r="B116">
            <v>29</v>
          </cell>
          <cell r="D116" t="str">
            <v>Asset Equity - Other</v>
          </cell>
          <cell r="J116">
            <v>0</v>
          </cell>
          <cell r="K116">
            <v>0</v>
          </cell>
          <cell r="L116">
            <v>0</v>
          </cell>
          <cell r="M116">
            <v>0</v>
          </cell>
        </row>
        <row r="117">
          <cell r="B117">
            <v>30</v>
          </cell>
          <cell r="D117" t="str">
            <v>Other Taxable Adjustments</v>
          </cell>
          <cell r="J117">
            <v>0</v>
          </cell>
          <cell r="K117">
            <v>0</v>
          </cell>
          <cell r="L117">
            <v>0</v>
          </cell>
          <cell r="M117">
            <v>0</v>
          </cell>
        </row>
        <row r="118">
          <cell r="B118">
            <v>31</v>
          </cell>
          <cell r="D118" t="str">
            <v>Other NON-Taxable Adjustments (i.e. minority interests, etc)</v>
          </cell>
          <cell r="J118">
            <v>0</v>
          </cell>
          <cell r="K118">
            <v>0</v>
          </cell>
          <cell r="L118" t="str">
            <v>N/A</v>
          </cell>
          <cell r="M118">
            <v>0</v>
          </cell>
        </row>
        <row r="119">
          <cell r="B119">
            <v>32</v>
          </cell>
          <cell r="E119" t="str">
            <v>Sub-total</v>
          </cell>
          <cell r="J119">
            <v>0</v>
          </cell>
          <cell r="K119">
            <v>0</v>
          </cell>
          <cell r="L119">
            <v>0</v>
          </cell>
          <cell r="M119">
            <v>0</v>
          </cell>
        </row>
        <row r="121">
          <cell r="B121">
            <v>33</v>
          </cell>
          <cell r="D121" t="str">
            <v xml:space="preserve">Intangible Assets (Goodwill + PVFP) </v>
          </cell>
          <cell r="J121">
            <v>0</v>
          </cell>
          <cell r="K121">
            <v>0</v>
          </cell>
          <cell r="L121" t="str">
            <v>N/A</v>
          </cell>
          <cell r="M121">
            <v>0</v>
          </cell>
        </row>
        <row r="122">
          <cell r="B122">
            <v>34</v>
          </cell>
          <cell r="D122" t="str">
            <v>Recent Loss - Net - (After-Taxes and Reinsurance)</v>
          </cell>
          <cell r="J122">
            <v>0</v>
          </cell>
          <cell r="K122">
            <v>0</v>
          </cell>
          <cell r="L122" t="str">
            <v>N/A</v>
          </cell>
          <cell r="M122">
            <v>0</v>
          </cell>
        </row>
        <row r="123">
          <cell r="B123">
            <v>35</v>
          </cell>
          <cell r="D123" t="str">
            <v>Net Catastrophe PML (After-Taxes and Reinsurance)</v>
          </cell>
          <cell r="J123">
            <v>0</v>
          </cell>
          <cell r="K123">
            <v>0</v>
          </cell>
          <cell r="L123">
            <v>0</v>
          </cell>
          <cell r="M123">
            <v>0</v>
          </cell>
        </row>
        <row r="124">
          <cell r="B124">
            <v>36</v>
          </cell>
          <cell r="D124" t="str">
            <v>Unearned Premium Capital Charge (P/C Only)</v>
          </cell>
          <cell r="J124">
            <v>0</v>
          </cell>
          <cell r="K124">
            <v>0</v>
          </cell>
          <cell r="L124" t="str">
            <v>N/A</v>
          </cell>
          <cell r="M124">
            <v>0</v>
          </cell>
        </row>
        <row r="125">
          <cell r="B125">
            <v>37</v>
          </cell>
          <cell r="D125" t="str">
            <v>DAC Charge under GAAP (Life Only)</v>
          </cell>
          <cell r="H125" t="str">
            <v>% Charge</v>
          </cell>
          <cell r="I125">
            <v>1</v>
          </cell>
          <cell r="J125">
            <v>0</v>
          </cell>
          <cell r="K125">
            <v>0</v>
          </cell>
          <cell r="L125" t="str">
            <v>N/A</v>
          </cell>
          <cell r="M125">
            <v>0</v>
          </cell>
        </row>
        <row r="126">
          <cell r="B126">
            <v>38</v>
          </cell>
          <cell r="D126" t="str">
            <v>Reduction to DAC Equity due to high Loss Ratio(P/C Only)</v>
          </cell>
          <cell r="J126">
            <v>0</v>
          </cell>
          <cell r="K126">
            <v>0</v>
          </cell>
          <cell r="L126">
            <v>0</v>
          </cell>
          <cell r="M126">
            <v>0</v>
          </cell>
        </row>
        <row r="127">
          <cell r="B127">
            <v>39</v>
          </cell>
          <cell r="D127" t="str">
            <v>Future Dividends</v>
          </cell>
          <cell r="J127">
            <v>0</v>
          </cell>
          <cell r="K127">
            <v>0</v>
          </cell>
          <cell r="L127" t="str">
            <v>N/A</v>
          </cell>
          <cell r="M127">
            <v>0</v>
          </cell>
        </row>
        <row r="128">
          <cell r="B128">
            <v>40</v>
          </cell>
          <cell r="D128" t="str">
            <v>Future Losses (D) (Defferred Taxes)</v>
          </cell>
          <cell r="J128">
            <v>0</v>
          </cell>
          <cell r="K128">
            <v>0</v>
          </cell>
          <cell r="L128" t="str">
            <v>N/A</v>
          </cell>
          <cell r="M128">
            <v>0</v>
          </cell>
        </row>
        <row r="129">
          <cell r="B129">
            <v>41</v>
          </cell>
          <cell r="D129" t="str">
            <v>Other Taxable Reductions to surplus</v>
          </cell>
          <cell r="J129">
            <v>0</v>
          </cell>
          <cell r="K129">
            <v>0</v>
          </cell>
          <cell r="L129">
            <v>0</v>
          </cell>
          <cell r="M129">
            <v>0</v>
          </cell>
        </row>
        <row r="131">
          <cell r="B131">
            <v>42</v>
          </cell>
          <cell r="C131" t="str">
            <v>Adjusted Surplus (APHS)</v>
          </cell>
          <cell r="J131">
            <v>0</v>
          </cell>
          <cell r="K131">
            <v>0</v>
          </cell>
          <cell r="L131">
            <v>0</v>
          </cell>
          <cell r="M131">
            <v>0</v>
          </cell>
        </row>
        <row r="133">
          <cell r="B133">
            <v>43</v>
          </cell>
          <cell r="G133" t="str">
            <v>(A)</v>
          </cell>
          <cell r="H133" t="str">
            <v>Calculated APHS/NRC</v>
          </cell>
          <cell r="M133">
            <v>0</v>
          </cell>
          <cell r="N133" t="str">
            <v>standard</v>
          </cell>
        </row>
        <row r="135">
          <cell r="B135" t="str">
            <v xml:space="preserve">    Implied Balance Sheet Strength - BCAR Guidelines:</v>
          </cell>
        </row>
        <row r="136">
          <cell r="B136" t="str">
            <v>A++</v>
          </cell>
          <cell r="C136">
            <v>175</v>
          </cell>
          <cell r="E136" t="str">
            <v xml:space="preserve">B    </v>
          </cell>
          <cell r="F136">
            <v>90</v>
          </cell>
          <cell r="G136" t="str">
            <v>Please remember that the BCAR result should be viewed in a flexible light, since a company's capitalization is only a portion of the company's overall makeup and only one of the tools available to AMB analysts.  A company's market profile, country risk, o</v>
          </cell>
        </row>
        <row r="137">
          <cell r="B137" t="str">
            <v xml:space="preserve">A+  </v>
          </cell>
          <cell r="C137">
            <v>160</v>
          </cell>
          <cell r="E137" t="str">
            <v xml:space="preserve">B-   </v>
          </cell>
          <cell r="F137">
            <v>80</v>
          </cell>
        </row>
        <row r="138">
          <cell r="B138" t="str">
            <v xml:space="preserve">A    </v>
          </cell>
          <cell r="C138">
            <v>145</v>
          </cell>
          <cell r="E138" t="str">
            <v>C++</v>
          </cell>
          <cell r="F138">
            <v>70</v>
          </cell>
        </row>
        <row r="139">
          <cell r="B139" t="str">
            <v xml:space="preserve">A-   </v>
          </cell>
          <cell r="C139">
            <v>130</v>
          </cell>
          <cell r="E139" t="str">
            <v xml:space="preserve">C+  </v>
          </cell>
          <cell r="F139">
            <v>60</v>
          </cell>
        </row>
        <row r="140">
          <cell r="B140" t="str">
            <v>B++</v>
          </cell>
          <cell r="C140">
            <v>115</v>
          </cell>
          <cell r="E140" t="str">
            <v xml:space="preserve">C    </v>
          </cell>
          <cell r="F140">
            <v>50</v>
          </cell>
        </row>
        <row r="141">
          <cell r="B141" t="str">
            <v xml:space="preserve">B+  </v>
          </cell>
          <cell r="C141">
            <v>100</v>
          </cell>
          <cell r="E141" t="str">
            <v xml:space="preserve">C-   </v>
          </cell>
          <cell r="F141">
            <v>40</v>
          </cell>
        </row>
        <row r="145">
          <cell r="B145" t="str">
            <v>Company Name:</v>
          </cell>
          <cell r="C145" t="str">
            <v>XYZ Sample</v>
          </cell>
          <cell r="J145" t="str">
            <v>Currency:</v>
          </cell>
          <cell r="K145" t="str">
            <v>Euros</v>
          </cell>
          <cell r="P145" t="str">
            <v>Page 17</v>
          </cell>
        </row>
        <row r="146">
          <cell r="B146" t="str">
            <v>AMB Number:</v>
          </cell>
          <cell r="C146" t="str">
            <v>99999</v>
          </cell>
          <cell r="J146" t="str">
            <v>Denomination:</v>
          </cell>
          <cell r="K146" t="str">
            <v>(000)s</v>
          </cell>
        </row>
        <row r="147">
          <cell r="B147" t="str">
            <v>Analyst:</v>
          </cell>
          <cell r="C147" t="str">
            <v xml:space="preserve"> </v>
          </cell>
        </row>
        <row r="149">
          <cell r="B149" t="str">
            <v>NET REQUIRED CAPITAL:</v>
          </cell>
        </row>
        <row r="150">
          <cell r="F150" t="str">
            <v>Asset Risk:</v>
          </cell>
          <cell r="L150">
            <v>40543</v>
          </cell>
          <cell r="M150" t="str">
            <v>% of GRC</v>
          </cell>
        </row>
        <row r="151">
          <cell r="B151">
            <v>1</v>
          </cell>
          <cell r="F151" t="str">
            <v>(B1)</v>
          </cell>
          <cell r="G151" t="str">
            <v>Fixed Income Securities Risk (Page 18)</v>
          </cell>
          <cell r="L151">
            <v>0</v>
          </cell>
          <cell r="M151">
            <v>0</v>
          </cell>
        </row>
        <row r="152">
          <cell r="B152">
            <v>2</v>
          </cell>
          <cell r="F152" t="str">
            <v>(B2)</v>
          </cell>
          <cell r="G152" t="str">
            <v>Equity Securities Risk (Page 18)</v>
          </cell>
          <cell r="L152">
            <v>0</v>
          </cell>
          <cell r="M152">
            <v>0</v>
          </cell>
        </row>
        <row r="153">
          <cell r="B153">
            <v>3</v>
          </cell>
          <cell r="I153" t="str">
            <v>Subtotal (B1 + B2)</v>
          </cell>
          <cell r="L153">
            <v>0</v>
          </cell>
          <cell r="M153">
            <v>0</v>
          </cell>
        </row>
        <row r="154">
          <cell r="B154">
            <v>4</v>
          </cell>
          <cell r="F154" t="str">
            <v>(B3)</v>
          </cell>
          <cell r="G154" t="str">
            <v>Interest Rate Risk (Page 19)</v>
          </cell>
          <cell r="L154">
            <v>0</v>
          </cell>
          <cell r="M154">
            <v>0</v>
          </cell>
        </row>
        <row r="155">
          <cell r="B155">
            <v>5</v>
          </cell>
          <cell r="I155" t="str">
            <v>Total Investment Risk (B1 + B2 +B3)</v>
          </cell>
          <cell r="L155">
            <v>0</v>
          </cell>
          <cell r="M155">
            <v>0</v>
          </cell>
        </row>
        <row r="156">
          <cell r="B156">
            <v>6</v>
          </cell>
          <cell r="F156" t="str">
            <v>(B4)</v>
          </cell>
          <cell r="G156" t="str">
            <v>Credit Risk (Page 20)</v>
          </cell>
          <cell r="L156">
            <v>0</v>
          </cell>
          <cell r="M156">
            <v>0</v>
          </cell>
        </row>
        <row r="157">
          <cell r="B157">
            <v>7</v>
          </cell>
          <cell r="I157" t="str">
            <v>Total Asset Risk (B1 + B2 + B3 + B4)</v>
          </cell>
          <cell r="L157">
            <v>0</v>
          </cell>
          <cell r="M157">
            <v>0</v>
          </cell>
        </row>
        <row r="159">
          <cell r="F159" t="str">
            <v>Underwriting Risk</v>
          </cell>
        </row>
        <row r="160">
          <cell r="J160" t="str">
            <v>NonLife</v>
          </cell>
          <cell r="K160" t="str">
            <v>Life</v>
          </cell>
          <cell r="L160" t="str">
            <v>Combined</v>
          </cell>
        </row>
        <row r="161">
          <cell r="B161">
            <v>8</v>
          </cell>
          <cell r="F161" t="str">
            <v>(B5)</v>
          </cell>
          <cell r="G161" t="str">
            <v>Net Loss and LAE Reserve Risk (Pages 21 &amp; 22)</v>
          </cell>
          <cell r="J161">
            <v>0</v>
          </cell>
          <cell r="K161">
            <v>0</v>
          </cell>
          <cell r="L161">
            <v>0</v>
          </cell>
          <cell r="M161">
            <v>0</v>
          </cell>
        </row>
        <row r="162">
          <cell r="B162">
            <v>9</v>
          </cell>
          <cell r="F162" t="str">
            <v>(B6)</v>
          </cell>
          <cell r="G162" t="str">
            <v>Net Premium Risk (Page 23)</v>
          </cell>
          <cell r="J162">
            <v>0</v>
          </cell>
          <cell r="K162">
            <v>0</v>
          </cell>
          <cell r="L162">
            <v>0</v>
          </cell>
          <cell r="M162">
            <v>0</v>
          </cell>
        </row>
        <row r="163">
          <cell r="B163">
            <v>10</v>
          </cell>
          <cell r="I163" t="str">
            <v>Total Underwriting Risk (B5 + B6)</v>
          </cell>
          <cell r="L163">
            <v>0</v>
          </cell>
          <cell r="M163">
            <v>0</v>
          </cell>
        </row>
        <row r="164">
          <cell r="B164">
            <v>11</v>
          </cell>
          <cell r="F164" t="str">
            <v>(B7)</v>
          </cell>
          <cell r="G164" t="str">
            <v>Business Risk (Page 24)</v>
          </cell>
          <cell r="L164">
            <v>0</v>
          </cell>
          <cell r="M164">
            <v>0</v>
          </cell>
        </row>
        <row r="165">
          <cell r="B165">
            <v>12</v>
          </cell>
          <cell r="G165" t="str">
            <v xml:space="preserve">       Gross Required Capital (GRC)  (B1 + B2 + B3 + B4 + B5 + B6 + B7 + B8)</v>
          </cell>
          <cell r="L165">
            <v>0</v>
          </cell>
          <cell r="M165">
            <v>0</v>
          </cell>
        </row>
        <row r="166">
          <cell r="B166">
            <v>13</v>
          </cell>
          <cell r="G166" t="str">
            <v xml:space="preserve">        Less: Covariance Adjustment</v>
          </cell>
          <cell r="L166">
            <v>0</v>
          </cell>
          <cell r="M166">
            <v>0</v>
          </cell>
        </row>
        <row r="167">
          <cell r="B167">
            <v>14</v>
          </cell>
          <cell r="G167" t="str">
            <v xml:space="preserve">     Net Required Capital</v>
          </cell>
          <cell r="L167">
            <v>0</v>
          </cell>
          <cell r="M167">
            <v>0</v>
          </cell>
        </row>
        <row r="170">
          <cell r="B170" t="str">
            <v>Adjusted Surplus Recap (APHS):</v>
          </cell>
          <cell r="J170">
            <v>40543</v>
          </cell>
        </row>
        <row r="171">
          <cell r="J171" t="str">
            <v>Baseline</v>
          </cell>
          <cell r="K171" t="str">
            <v>Adjustment</v>
          </cell>
          <cell r="L171" t="str">
            <v>Tax Adjustment</v>
          </cell>
          <cell r="M171" t="str">
            <v>Total</v>
          </cell>
          <cell r="N171" t="str">
            <v>Explanation of Adjustments</v>
          </cell>
        </row>
        <row r="172">
          <cell r="B172">
            <v>15</v>
          </cell>
          <cell r="D172" t="str">
            <v>Reported Surplus</v>
          </cell>
          <cell r="J172">
            <v>0</v>
          </cell>
          <cell r="K172">
            <v>0</v>
          </cell>
          <cell r="L172" t="str">
            <v>N/A</v>
          </cell>
          <cell r="M172">
            <v>0</v>
          </cell>
        </row>
        <row r="173">
          <cell r="B173">
            <v>16</v>
          </cell>
          <cell r="D173" t="str">
            <v>Capital Contribution</v>
          </cell>
          <cell r="J173">
            <v>0</v>
          </cell>
          <cell r="K173">
            <v>0</v>
          </cell>
          <cell r="L173" t="str">
            <v>N/A</v>
          </cell>
          <cell r="M173">
            <v>0</v>
          </cell>
        </row>
        <row r="174">
          <cell r="B174">
            <v>17</v>
          </cell>
          <cell r="D174" t="str">
            <v>Pro Forma Reported PHS</v>
          </cell>
          <cell r="J174">
            <v>0</v>
          </cell>
          <cell r="K174">
            <v>0</v>
          </cell>
          <cell r="L174" t="str">
            <v>N/A</v>
          </cell>
          <cell r="M174">
            <v>0</v>
          </cell>
        </row>
        <row r="176">
          <cell r="B176">
            <v>18</v>
          </cell>
          <cell r="D176" t="str">
            <v>Liquidity Reserves (French Accntng)</v>
          </cell>
          <cell r="J176">
            <v>0</v>
          </cell>
          <cell r="K176">
            <v>0</v>
          </cell>
          <cell r="L176">
            <v>0</v>
          </cell>
          <cell r="M176">
            <v>0</v>
          </cell>
        </row>
        <row r="177">
          <cell r="B177">
            <v>19</v>
          </cell>
          <cell r="D177" t="str">
            <v>Equalization Reserves (German Accntng)</v>
          </cell>
          <cell r="J177">
            <v>0</v>
          </cell>
          <cell r="K177">
            <v>0</v>
          </cell>
          <cell r="L177">
            <v>0</v>
          </cell>
          <cell r="M177">
            <v>0</v>
          </cell>
        </row>
        <row r="178">
          <cell r="B178">
            <v>20</v>
          </cell>
          <cell r="D178" t="str">
            <v>Rückstellung for Beitragsrückerstattung (German L/H Bonus Reserves)</v>
          </cell>
          <cell r="J178">
            <v>0</v>
          </cell>
          <cell r="K178">
            <v>0</v>
          </cell>
          <cell r="L178" t="str">
            <v>N/A</v>
          </cell>
          <cell r="M178">
            <v>0</v>
          </cell>
        </row>
        <row r="179">
          <cell r="B179">
            <v>21</v>
          </cell>
          <cell r="D179" t="str">
            <v>Contingency Reserves (French or Swiss Accntng)</v>
          </cell>
          <cell r="J179">
            <v>0</v>
          </cell>
          <cell r="K179">
            <v>0</v>
          </cell>
          <cell r="L179">
            <v>0</v>
          </cell>
          <cell r="M179">
            <v>0</v>
          </cell>
        </row>
        <row r="180">
          <cell r="B180">
            <v>22</v>
          </cell>
          <cell r="D180" t="str">
            <v>DAC Equity (Statutory Accounting,HGB) PC Only</v>
          </cell>
          <cell r="J180">
            <v>0</v>
          </cell>
          <cell r="K180">
            <v>0</v>
          </cell>
          <cell r="L180">
            <v>0</v>
          </cell>
          <cell r="M180">
            <v>0</v>
          </cell>
        </row>
        <row r="181">
          <cell r="B181">
            <v>23</v>
          </cell>
          <cell r="D181" t="str">
            <v>Loss Reserve Equity</v>
          </cell>
          <cell r="J181">
            <v>0</v>
          </cell>
          <cell r="K181">
            <v>0</v>
          </cell>
          <cell r="L181">
            <v>0</v>
          </cell>
          <cell r="M181">
            <v>0</v>
          </cell>
        </row>
        <row r="182">
          <cell r="B182">
            <v>24</v>
          </cell>
          <cell r="D182" t="str">
            <v xml:space="preserve">Convertible Bond Equity </v>
          </cell>
          <cell r="J182">
            <v>0</v>
          </cell>
          <cell r="K182">
            <v>0</v>
          </cell>
          <cell r="L182" t="str">
            <v>N/A</v>
          </cell>
          <cell r="M182">
            <v>0</v>
          </cell>
        </row>
        <row r="183">
          <cell r="B183">
            <v>25</v>
          </cell>
          <cell r="D183" t="str">
            <v xml:space="preserve">Asset Equity - Affiliates and Participations </v>
          </cell>
          <cell r="J183">
            <v>0</v>
          </cell>
          <cell r="K183">
            <v>0</v>
          </cell>
          <cell r="L183">
            <v>0</v>
          </cell>
          <cell r="M183">
            <v>0</v>
          </cell>
        </row>
        <row r="184">
          <cell r="B184">
            <v>26</v>
          </cell>
          <cell r="D184" t="str">
            <v>Asset Equity - Bonds (Non-Affiliated)</v>
          </cell>
          <cell r="J184">
            <v>0</v>
          </cell>
          <cell r="K184">
            <v>0</v>
          </cell>
          <cell r="L184">
            <v>0</v>
          </cell>
          <cell r="M184">
            <v>0</v>
          </cell>
        </row>
        <row r="185">
          <cell r="B185">
            <v>27</v>
          </cell>
          <cell r="D185" t="str">
            <v>Asset Equity - Equity (Non-Affiliated)</v>
          </cell>
          <cell r="J185">
            <v>0</v>
          </cell>
          <cell r="K185">
            <v>0</v>
          </cell>
          <cell r="L185">
            <v>0</v>
          </cell>
          <cell r="M185">
            <v>0</v>
          </cell>
        </row>
        <row r="186">
          <cell r="B186">
            <v>28</v>
          </cell>
          <cell r="D186" t="str">
            <v xml:space="preserve">Asset Equity - Real Estate </v>
          </cell>
          <cell r="J186">
            <v>0</v>
          </cell>
          <cell r="K186">
            <v>0</v>
          </cell>
          <cell r="L186">
            <v>0</v>
          </cell>
          <cell r="M186">
            <v>0</v>
          </cell>
        </row>
        <row r="187">
          <cell r="B187">
            <v>29</v>
          </cell>
          <cell r="D187" t="str">
            <v>Asset Equity - Other</v>
          </cell>
          <cell r="J187">
            <v>0</v>
          </cell>
          <cell r="K187">
            <v>0</v>
          </cell>
          <cell r="L187">
            <v>0</v>
          </cell>
          <cell r="M187">
            <v>0</v>
          </cell>
        </row>
        <row r="188">
          <cell r="B188">
            <v>30</v>
          </cell>
          <cell r="D188" t="str">
            <v>Other Taxable Adjustments</v>
          </cell>
          <cell r="J188">
            <v>0</v>
          </cell>
          <cell r="K188">
            <v>0</v>
          </cell>
          <cell r="L188">
            <v>0</v>
          </cell>
          <cell r="M188">
            <v>0</v>
          </cell>
        </row>
        <row r="189">
          <cell r="B189">
            <v>31</v>
          </cell>
          <cell r="D189" t="str">
            <v>Other NON-Taxable Adjustments (i.e. minority interests, etc)</v>
          </cell>
          <cell r="J189">
            <v>0</v>
          </cell>
          <cell r="K189">
            <v>0</v>
          </cell>
          <cell r="L189" t="str">
            <v>N/A</v>
          </cell>
          <cell r="M189">
            <v>0</v>
          </cell>
        </row>
        <row r="190">
          <cell r="B190">
            <v>32</v>
          </cell>
          <cell r="E190" t="str">
            <v>Sub-total</v>
          </cell>
          <cell r="J190">
            <v>0</v>
          </cell>
          <cell r="K190">
            <v>0</v>
          </cell>
          <cell r="L190">
            <v>0</v>
          </cell>
          <cell r="M190">
            <v>0</v>
          </cell>
        </row>
        <row r="192">
          <cell r="B192">
            <v>33</v>
          </cell>
          <cell r="D192" t="str">
            <v xml:space="preserve">Intangible Assets (Goodwill + PVFP) </v>
          </cell>
          <cell r="J192">
            <v>0</v>
          </cell>
          <cell r="K192">
            <v>0</v>
          </cell>
          <cell r="L192" t="str">
            <v>N/A</v>
          </cell>
          <cell r="M192">
            <v>0</v>
          </cell>
        </row>
        <row r="193">
          <cell r="B193">
            <v>34</v>
          </cell>
          <cell r="D193" t="str">
            <v>Recent Loss - Net - (After-Taxes and Reinsurance)</v>
          </cell>
          <cell r="J193">
            <v>0</v>
          </cell>
          <cell r="K193">
            <v>0</v>
          </cell>
          <cell r="L193" t="str">
            <v>N/A</v>
          </cell>
          <cell r="M193">
            <v>0</v>
          </cell>
        </row>
        <row r="194">
          <cell r="B194">
            <v>35</v>
          </cell>
          <cell r="D194" t="str">
            <v>Net Catastrophe PML (After-Taxes and Reinsurance)</v>
          </cell>
          <cell r="J194">
            <v>0</v>
          </cell>
          <cell r="K194">
            <v>0</v>
          </cell>
          <cell r="L194">
            <v>0</v>
          </cell>
          <cell r="M194">
            <v>0</v>
          </cell>
        </row>
        <row r="195">
          <cell r="B195">
            <v>36</v>
          </cell>
          <cell r="D195" t="str">
            <v>Unearned Premium Capital Charge (P/C Only)</v>
          </cell>
          <cell r="J195">
            <v>0</v>
          </cell>
          <cell r="K195">
            <v>0</v>
          </cell>
          <cell r="L195" t="str">
            <v>N/A</v>
          </cell>
          <cell r="M195">
            <v>0</v>
          </cell>
        </row>
        <row r="196">
          <cell r="B196">
            <v>37</v>
          </cell>
          <cell r="D196" t="str">
            <v>DAC Charge under GAAP (Life Only)</v>
          </cell>
          <cell r="H196" t="str">
            <v>% Charge</v>
          </cell>
          <cell r="I196">
            <v>1</v>
          </cell>
          <cell r="J196">
            <v>0</v>
          </cell>
          <cell r="K196">
            <v>0</v>
          </cell>
          <cell r="L196" t="str">
            <v>N/A</v>
          </cell>
          <cell r="M196">
            <v>0</v>
          </cell>
        </row>
        <row r="197">
          <cell r="B197">
            <v>38</v>
          </cell>
          <cell r="D197" t="str">
            <v>Reduction to DAC Equity due to high Loss Ratio(P/C Only)</v>
          </cell>
          <cell r="J197">
            <v>0</v>
          </cell>
          <cell r="K197">
            <v>0</v>
          </cell>
          <cell r="L197">
            <v>0</v>
          </cell>
          <cell r="M197">
            <v>0</v>
          </cell>
        </row>
        <row r="198">
          <cell r="B198">
            <v>39</v>
          </cell>
          <cell r="D198" t="str">
            <v>Future Dividends</v>
          </cell>
          <cell r="J198">
            <v>0</v>
          </cell>
          <cell r="K198">
            <v>0</v>
          </cell>
          <cell r="L198" t="str">
            <v>N/A</v>
          </cell>
          <cell r="M198">
            <v>0</v>
          </cell>
        </row>
        <row r="199">
          <cell r="B199">
            <v>40</v>
          </cell>
          <cell r="D199" t="str">
            <v>Future Losses (D) (Defferred Taxes)</v>
          </cell>
          <cell r="J199">
            <v>0</v>
          </cell>
          <cell r="K199">
            <v>0</v>
          </cell>
          <cell r="L199" t="str">
            <v>N/A</v>
          </cell>
          <cell r="M199">
            <v>0</v>
          </cell>
        </row>
        <row r="200">
          <cell r="B200">
            <v>41</v>
          </cell>
          <cell r="D200" t="str">
            <v>Other Taxable Reductions to surplus</v>
          </cell>
          <cell r="J200">
            <v>0</v>
          </cell>
          <cell r="K200">
            <v>0</v>
          </cell>
          <cell r="L200">
            <v>0</v>
          </cell>
          <cell r="M200">
            <v>0</v>
          </cell>
        </row>
        <row r="202">
          <cell r="B202">
            <v>42</v>
          </cell>
          <cell r="C202" t="str">
            <v>Adjusted Surplus (APHS)</v>
          </cell>
          <cell r="J202">
            <v>0</v>
          </cell>
          <cell r="K202">
            <v>0</v>
          </cell>
          <cell r="L202">
            <v>0</v>
          </cell>
          <cell r="M202">
            <v>0</v>
          </cell>
        </row>
        <row r="204">
          <cell r="B204">
            <v>43</v>
          </cell>
          <cell r="G204" t="str">
            <v>(A)</v>
          </cell>
          <cell r="H204" t="str">
            <v>Calculated APHS/NRC</v>
          </cell>
          <cell r="M204">
            <v>0</v>
          </cell>
          <cell r="N204" t="str">
            <v>standard</v>
          </cell>
        </row>
        <row r="206">
          <cell r="B206" t="str">
            <v xml:space="preserve">    Implied Balance Sheet Strength - BCAR Guidelines:</v>
          </cell>
        </row>
        <row r="207">
          <cell r="B207" t="str">
            <v>A++</v>
          </cell>
          <cell r="C207">
            <v>175</v>
          </cell>
          <cell r="E207" t="str">
            <v xml:space="preserve">B    </v>
          </cell>
          <cell r="F207">
            <v>90</v>
          </cell>
          <cell r="G207" t="str">
            <v>Please remember that the BCAR result should be viewed in a flexible light, since a company's capitalization is only a portion of the company's overall makeup and only one of the tools available to AMB analysts.  A company's market profile, country risk, o</v>
          </cell>
        </row>
        <row r="208">
          <cell r="B208" t="str">
            <v xml:space="preserve">A+  </v>
          </cell>
          <cell r="C208">
            <v>160</v>
          </cell>
          <cell r="E208" t="str">
            <v xml:space="preserve">B-   </v>
          </cell>
          <cell r="F208">
            <v>80</v>
          </cell>
        </row>
        <row r="209">
          <cell r="B209" t="str">
            <v xml:space="preserve">A    </v>
          </cell>
          <cell r="C209">
            <v>145</v>
          </cell>
          <cell r="E209" t="str">
            <v>C++</v>
          </cell>
          <cell r="F209">
            <v>70</v>
          </cell>
        </row>
        <row r="210">
          <cell r="B210" t="str">
            <v xml:space="preserve">A-   </v>
          </cell>
          <cell r="C210">
            <v>130</v>
          </cell>
          <cell r="E210" t="str">
            <v xml:space="preserve">C+  </v>
          </cell>
          <cell r="F210">
            <v>60</v>
          </cell>
        </row>
        <row r="211">
          <cell r="B211" t="str">
            <v>B++</v>
          </cell>
          <cell r="C211">
            <v>115</v>
          </cell>
          <cell r="E211" t="str">
            <v xml:space="preserve">C    </v>
          </cell>
          <cell r="F211">
            <v>50</v>
          </cell>
        </row>
        <row r="212">
          <cell r="B212" t="str">
            <v xml:space="preserve">B+  </v>
          </cell>
          <cell r="C212">
            <v>100</v>
          </cell>
          <cell r="E212" t="str">
            <v xml:space="preserve">C-   </v>
          </cell>
          <cell r="F212">
            <v>40</v>
          </cell>
        </row>
        <row r="216">
          <cell r="B216" t="str">
            <v>Company Name:</v>
          </cell>
          <cell r="C216" t="str">
            <v>XYZ Sample</v>
          </cell>
          <cell r="J216" t="str">
            <v>Currency:</v>
          </cell>
          <cell r="K216" t="str">
            <v>Euros</v>
          </cell>
          <cell r="P216" t="str">
            <v>Page 25</v>
          </cell>
        </row>
        <row r="217">
          <cell r="B217" t="str">
            <v>AMB Number:</v>
          </cell>
          <cell r="C217" t="str">
            <v>99999</v>
          </cell>
          <cell r="J217" t="str">
            <v>Denomination:</v>
          </cell>
          <cell r="K217" t="str">
            <v>(000)s</v>
          </cell>
        </row>
        <row r="218">
          <cell r="B218" t="str">
            <v>Analyst:</v>
          </cell>
          <cell r="C218" t="str">
            <v xml:space="preserve"> </v>
          </cell>
        </row>
        <row r="220">
          <cell r="B220" t="str">
            <v>NET REQUIRED CAPITAL:</v>
          </cell>
        </row>
        <row r="221">
          <cell r="F221" t="str">
            <v>Asset Risk:</v>
          </cell>
          <cell r="L221">
            <v>40908</v>
          </cell>
          <cell r="M221" t="str">
            <v>% of GRC</v>
          </cell>
        </row>
        <row r="222">
          <cell r="B222">
            <v>1</v>
          </cell>
          <cell r="F222" t="str">
            <v>(B1)</v>
          </cell>
          <cell r="G222" t="str">
            <v>Fixed Income Securities Risk (Page 26)</v>
          </cell>
          <cell r="L222">
            <v>0</v>
          </cell>
          <cell r="M222">
            <v>0</v>
          </cell>
        </row>
        <row r="223">
          <cell r="B223">
            <v>2</v>
          </cell>
          <cell r="F223" t="str">
            <v>(B2)</v>
          </cell>
          <cell r="G223" t="str">
            <v>Equity Securities Risk (Page 26)</v>
          </cell>
          <cell r="L223">
            <v>0</v>
          </cell>
          <cell r="M223">
            <v>0</v>
          </cell>
        </row>
        <row r="224">
          <cell r="B224">
            <v>3</v>
          </cell>
          <cell r="I224" t="str">
            <v>Subtotal (B1 + B2)</v>
          </cell>
          <cell r="L224">
            <v>0</v>
          </cell>
          <cell r="M224">
            <v>0</v>
          </cell>
        </row>
        <row r="225">
          <cell r="B225">
            <v>4</v>
          </cell>
          <cell r="F225" t="str">
            <v>(B3)</v>
          </cell>
          <cell r="G225" t="str">
            <v>Interest Rate Risk (Page 27)</v>
          </cell>
          <cell r="L225">
            <v>0</v>
          </cell>
          <cell r="M225">
            <v>0</v>
          </cell>
        </row>
        <row r="226">
          <cell r="B226">
            <v>5</v>
          </cell>
          <cell r="I226" t="str">
            <v>Total Investment Risk (B1 + B2 +B3)</v>
          </cell>
          <cell r="L226">
            <v>0</v>
          </cell>
          <cell r="M226">
            <v>0</v>
          </cell>
        </row>
        <row r="227">
          <cell r="B227">
            <v>6</v>
          </cell>
          <cell r="F227" t="str">
            <v>(B4)</v>
          </cell>
          <cell r="G227" t="str">
            <v>Credit Risk (Page 28)</v>
          </cell>
          <cell r="L227">
            <v>0</v>
          </cell>
          <cell r="M227">
            <v>0</v>
          </cell>
        </row>
        <row r="228">
          <cell r="B228">
            <v>7</v>
          </cell>
          <cell r="I228" t="str">
            <v>Total Asset Risk (B1 + B2 + B3 + B4)</v>
          </cell>
          <cell r="L228">
            <v>0</v>
          </cell>
          <cell r="M228">
            <v>0</v>
          </cell>
        </row>
        <row r="230">
          <cell r="F230" t="str">
            <v>Underwriting Risk</v>
          </cell>
        </row>
        <row r="231">
          <cell r="J231" t="str">
            <v>NonLife</v>
          </cell>
          <cell r="K231" t="str">
            <v>Life</v>
          </cell>
          <cell r="L231" t="str">
            <v>Combined</v>
          </cell>
        </row>
        <row r="232">
          <cell r="B232">
            <v>8</v>
          </cell>
          <cell r="F232" t="str">
            <v>(B5)</v>
          </cell>
          <cell r="G232" t="str">
            <v>Net Loss and LAE Reserve Risk (Pages 29 &amp; 30)</v>
          </cell>
          <cell r="J232">
            <v>0</v>
          </cell>
          <cell r="K232">
            <v>0</v>
          </cell>
          <cell r="L232">
            <v>0</v>
          </cell>
          <cell r="M232">
            <v>0</v>
          </cell>
        </row>
        <row r="233">
          <cell r="B233">
            <v>9</v>
          </cell>
          <cell r="F233" t="str">
            <v>(B6)</v>
          </cell>
          <cell r="G233" t="str">
            <v>Net Premium Risk (Page 31)</v>
          </cell>
          <cell r="J233">
            <v>0</v>
          </cell>
          <cell r="K233">
            <v>0</v>
          </cell>
          <cell r="L233">
            <v>0</v>
          </cell>
          <cell r="M233">
            <v>0</v>
          </cell>
        </row>
        <row r="234">
          <cell r="B234">
            <v>10</v>
          </cell>
          <cell r="I234" t="str">
            <v>Total Underwriting Risk (B5 + B6)</v>
          </cell>
          <cell r="L234">
            <v>0</v>
          </cell>
          <cell r="M234">
            <v>0</v>
          </cell>
        </row>
        <row r="235">
          <cell r="B235">
            <v>11</v>
          </cell>
          <cell r="F235" t="str">
            <v>(B7)</v>
          </cell>
          <cell r="G235" t="str">
            <v>Business Risk (Page 32)</v>
          </cell>
          <cell r="L235">
            <v>0</v>
          </cell>
          <cell r="M235">
            <v>0</v>
          </cell>
        </row>
        <row r="236">
          <cell r="B236">
            <v>12</v>
          </cell>
          <cell r="G236" t="str">
            <v xml:space="preserve">       Gross Required Capital (GRC)  (B1 + B2 + B3 + B4 + B5 + B6 + B7 + B8)</v>
          </cell>
          <cell r="L236">
            <v>0</v>
          </cell>
          <cell r="M236">
            <v>0</v>
          </cell>
        </row>
        <row r="237">
          <cell r="B237">
            <v>13</v>
          </cell>
          <cell r="G237" t="str">
            <v xml:space="preserve">        Less: Covariance Adjustment</v>
          </cell>
          <cell r="L237">
            <v>0</v>
          </cell>
          <cell r="M237">
            <v>0</v>
          </cell>
        </row>
        <row r="238">
          <cell r="B238">
            <v>14</v>
          </cell>
          <cell r="G238" t="str">
            <v xml:space="preserve">     Net Required Capital</v>
          </cell>
          <cell r="L238">
            <v>0</v>
          </cell>
          <cell r="M238">
            <v>0</v>
          </cell>
        </row>
        <row r="241">
          <cell r="B241" t="str">
            <v>Adjusted Surplus Recap (APHS):</v>
          </cell>
          <cell r="J241">
            <v>40908</v>
          </cell>
        </row>
        <row r="242">
          <cell r="J242" t="str">
            <v>Baseline</v>
          </cell>
          <cell r="K242" t="str">
            <v>Adjustment</v>
          </cell>
          <cell r="L242" t="str">
            <v>Tax Adjustment</v>
          </cell>
          <cell r="M242" t="str">
            <v>Total</v>
          </cell>
          <cell r="N242" t="str">
            <v>Explanation of Adjustments</v>
          </cell>
        </row>
        <row r="243">
          <cell r="B243">
            <v>15</v>
          </cell>
          <cell r="D243" t="str">
            <v>Reported Surplus</v>
          </cell>
          <cell r="J243">
            <v>0</v>
          </cell>
          <cell r="K243">
            <v>0</v>
          </cell>
          <cell r="L243" t="str">
            <v>N/A</v>
          </cell>
          <cell r="M243">
            <v>0</v>
          </cell>
        </row>
        <row r="244">
          <cell r="B244">
            <v>16</v>
          </cell>
          <cell r="D244" t="str">
            <v>Capital Contribution</v>
          </cell>
          <cell r="J244">
            <v>0</v>
          </cell>
          <cell r="K244">
            <v>0</v>
          </cell>
          <cell r="L244" t="str">
            <v>N/A</v>
          </cell>
          <cell r="M244">
            <v>0</v>
          </cell>
        </row>
        <row r="245">
          <cell r="B245">
            <v>17</v>
          </cell>
          <cell r="D245" t="str">
            <v>Pro Forma Reported PHS</v>
          </cell>
          <cell r="J245">
            <v>0</v>
          </cell>
          <cell r="K245">
            <v>0</v>
          </cell>
          <cell r="L245" t="str">
            <v>N/A</v>
          </cell>
          <cell r="M245">
            <v>0</v>
          </cell>
        </row>
        <row r="247">
          <cell r="B247">
            <v>18</v>
          </cell>
          <cell r="D247" t="str">
            <v>Liquidity Reserves (French Accntng)</v>
          </cell>
          <cell r="J247">
            <v>0</v>
          </cell>
          <cell r="K247">
            <v>0</v>
          </cell>
          <cell r="L247">
            <v>0</v>
          </cell>
          <cell r="M247">
            <v>0</v>
          </cell>
        </row>
        <row r="248">
          <cell r="B248">
            <v>19</v>
          </cell>
          <cell r="D248" t="str">
            <v>Equalization Reserves (German Accntng)</v>
          </cell>
          <cell r="J248">
            <v>0</v>
          </cell>
          <cell r="K248">
            <v>0</v>
          </cell>
          <cell r="L248">
            <v>0</v>
          </cell>
          <cell r="M248">
            <v>0</v>
          </cell>
        </row>
        <row r="249">
          <cell r="B249">
            <v>20</v>
          </cell>
          <cell r="D249" t="str">
            <v>Rückstellung for Beitragsrückerstattung (German L/H Bonus Reserves)</v>
          </cell>
          <cell r="J249">
            <v>0</v>
          </cell>
          <cell r="K249">
            <v>0</v>
          </cell>
          <cell r="L249" t="str">
            <v>N/A</v>
          </cell>
          <cell r="M249">
            <v>0</v>
          </cell>
        </row>
        <row r="250">
          <cell r="B250">
            <v>21</v>
          </cell>
          <cell r="D250" t="str">
            <v>Contingency Reserves (French or Swiss Accntng)</v>
          </cell>
          <cell r="J250">
            <v>0</v>
          </cell>
          <cell r="K250">
            <v>0</v>
          </cell>
          <cell r="L250">
            <v>0</v>
          </cell>
          <cell r="M250">
            <v>0</v>
          </cell>
        </row>
        <row r="251">
          <cell r="B251">
            <v>22</v>
          </cell>
          <cell r="D251" t="str">
            <v>DAC Equity (Statutory Accounting,HGB) PC Only</v>
          </cell>
          <cell r="J251">
            <v>0</v>
          </cell>
          <cell r="K251">
            <v>0</v>
          </cell>
          <cell r="L251">
            <v>0</v>
          </cell>
          <cell r="M251">
            <v>0</v>
          </cell>
        </row>
        <row r="252">
          <cell r="B252">
            <v>23</v>
          </cell>
          <cell r="D252" t="str">
            <v>Loss Reserve Equity</v>
          </cell>
          <cell r="J252">
            <v>0</v>
          </cell>
          <cell r="K252">
            <v>0</v>
          </cell>
          <cell r="L252">
            <v>0</v>
          </cell>
          <cell r="M252">
            <v>0</v>
          </cell>
        </row>
        <row r="253">
          <cell r="B253">
            <v>24</v>
          </cell>
          <cell r="D253" t="str">
            <v xml:space="preserve">Convertible Bond Equity </v>
          </cell>
          <cell r="J253">
            <v>0</v>
          </cell>
          <cell r="K253">
            <v>0</v>
          </cell>
          <cell r="L253" t="str">
            <v>N/A</v>
          </cell>
          <cell r="M253">
            <v>0</v>
          </cell>
        </row>
        <row r="254">
          <cell r="B254">
            <v>25</v>
          </cell>
          <cell r="D254" t="str">
            <v xml:space="preserve">Asset Equity - Affiliates and Participations </v>
          </cell>
          <cell r="J254">
            <v>0</v>
          </cell>
          <cell r="K254">
            <v>0</v>
          </cell>
          <cell r="L254">
            <v>0</v>
          </cell>
          <cell r="M254">
            <v>0</v>
          </cell>
        </row>
        <row r="255">
          <cell r="B255">
            <v>26</v>
          </cell>
          <cell r="D255" t="str">
            <v>Asset Equity - Bonds (Non-Affiliated)</v>
          </cell>
          <cell r="J255">
            <v>0</v>
          </cell>
          <cell r="K255">
            <v>0</v>
          </cell>
          <cell r="L255">
            <v>0</v>
          </cell>
          <cell r="M255">
            <v>0</v>
          </cell>
        </row>
        <row r="256">
          <cell r="B256">
            <v>27</v>
          </cell>
          <cell r="D256" t="str">
            <v>Asset Equity - Equity (Non-Affiliated)</v>
          </cell>
          <cell r="J256">
            <v>0</v>
          </cell>
          <cell r="K256">
            <v>0</v>
          </cell>
          <cell r="L256">
            <v>0</v>
          </cell>
          <cell r="M256">
            <v>0</v>
          </cell>
        </row>
        <row r="257">
          <cell r="B257">
            <v>28</v>
          </cell>
          <cell r="D257" t="str">
            <v xml:space="preserve">Asset Equity - Real Estate </v>
          </cell>
          <cell r="J257">
            <v>0</v>
          </cell>
          <cell r="K257">
            <v>0</v>
          </cell>
          <cell r="L257">
            <v>0</v>
          </cell>
          <cell r="M257">
            <v>0</v>
          </cell>
        </row>
        <row r="258">
          <cell r="B258">
            <v>29</v>
          </cell>
          <cell r="D258" t="str">
            <v>Asset Equity - Other</v>
          </cell>
          <cell r="J258">
            <v>0</v>
          </cell>
          <cell r="K258">
            <v>0</v>
          </cell>
          <cell r="L258">
            <v>0</v>
          </cell>
          <cell r="M258">
            <v>0</v>
          </cell>
        </row>
        <row r="259">
          <cell r="B259">
            <v>30</v>
          </cell>
          <cell r="D259" t="str">
            <v>Other Taxable Adjustments</v>
          </cell>
          <cell r="J259">
            <v>0</v>
          </cell>
          <cell r="K259">
            <v>0</v>
          </cell>
          <cell r="L259">
            <v>0</v>
          </cell>
          <cell r="M259">
            <v>0</v>
          </cell>
        </row>
        <row r="260">
          <cell r="B260">
            <v>31</v>
          </cell>
          <cell r="D260" t="str">
            <v>Other NON-Taxable Adjustments (i.e. minority interests, etc)</v>
          </cell>
          <cell r="J260">
            <v>0</v>
          </cell>
          <cell r="K260">
            <v>0</v>
          </cell>
          <cell r="L260" t="str">
            <v>N/A</v>
          </cell>
          <cell r="M260">
            <v>0</v>
          </cell>
        </row>
        <row r="261">
          <cell r="B261">
            <v>32</v>
          </cell>
          <cell r="E261" t="str">
            <v>Sub-total</v>
          </cell>
          <cell r="J261">
            <v>0</v>
          </cell>
          <cell r="K261">
            <v>0</v>
          </cell>
          <cell r="L261">
            <v>0</v>
          </cell>
          <cell r="M261">
            <v>0</v>
          </cell>
        </row>
        <row r="263">
          <cell r="B263">
            <v>33</v>
          </cell>
          <cell r="D263" t="str">
            <v xml:space="preserve">Intangible Assets (Goodwill + PVFP) </v>
          </cell>
          <cell r="J263">
            <v>0</v>
          </cell>
          <cell r="K263">
            <v>0</v>
          </cell>
          <cell r="L263" t="str">
            <v>N/A</v>
          </cell>
          <cell r="M263">
            <v>0</v>
          </cell>
        </row>
        <row r="264">
          <cell r="B264">
            <v>34</v>
          </cell>
          <cell r="D264" t="str">
            <v>Recent Loss - Net - (After-Taxes and Reinsurance)</v>
          </cell>
          <cell r="J264">
            <v>0</v>
          </cell>
          <cell r="K264">
            <v>0</v>
          </cell>
          <cell r="L264" t="str">
            <v>N/A</v>
          </cell>
          <cell r="M264">
            <v>0</v>
          </cell>
        </row>
        <row r="265">
          <cell r="B265">
            <v>35</v>
          </cell>
          <cell r="D265" t="str">
            <v>Net Catastrophe PML (After-Taxes and Reinsurance)</v>
          </cell>
          <cell r="J265">
            <v>0</v>
          </cell>
          <cell r="K265">
            <v>0</v>
          </cell>
          <cell r="L265">
            <v>0</v>
          </cell>
          <cell r="M265">
            <v>0</v>
          </cell>
        </row>
        <row r="266">
          <cell r="B266">
            <v>36</v>
          </cell>
          <cell r="D266" t="str">
            <v>Unearned Premium Capital Charge (P/C Only)</v>
          </cell>
          <cell r="J266">
            <v>0</v>
          </cell>
          <cell r="K266">
            <v>0</v>
          </cell>
          <cell r="L266" t="str">
            <v>N/A</v>
          </cell>
          <cell r="M266">
            <v>0</v>
          </cell>
        </row>
        <row r="267">
          <cell r="B267">
            <v>37</v>
          </cell>
          <cell r="D267" t="str">
            <v>DAC Charge under GAAP (Life Only)</v>
          </cell>
          <cell r="H267" t="str">
            <v>% Charge</v>
          </cell>
          <cell r="I267">
            <v>1</v>
          </cell>
          <cell r="J267">
            <v>0</v>
          </cell>
          <cell r="K267">
            <v>0</v>
          </cell>
          <cell r="L267" t="str">
            <v>N/A</v>
          </cell>
          <cell r="M267">
            <v>0</v>
          </cell>
        </row>
        <row r="268">
          <cell r="B268">
            <v>38</v>
          </cell>
          <cell r="D268" t="str">
            <v>Reduction to DAC Equity due to high Loss Ratio(P/C Only)</v>
          </cell>
          <cell r="J268">
            <v>0</v>
          </cell>
          <cell r="K268">
            <v>0</v>
          </cell>
          <cell r="L268">
            <v>0</v>
          </cell>
          <cell r="M268">
            <v>0</v>
          </cell>
        </row>
        <row r="269">
          <cell r="B269">
            <v>39</v>
          </cell>
          <cell r="D269" t="str">
            <v>Future Dividends</v>
          </cell>
          <cell r="J269">
            <v>0</v>
          </cell>
          <cell r="K269">
            <v>0</v>
          </cell>
          <cell r="L269" t="str">
            <v>N/A</v>
          </cell>
          <cell r="M269">
            <v>0</v>
          </cell>
        </row>
        <row r="270">
          <cell r="B270">
            <v>40</v>
          </cell>
          <cell r="D270" t="str">
            <v>Future Losses (D) (Defferred Taxes)</v>
          </cell>
          <cell r="J270">
            <v>0</v>
          </cell>
          <cell r="K270">
            <v>0</v>
          </cell>
          <cell r="L270" t="str">
            <v>N/A</v>
          </cell>
          <cell r="M270">
            <v>0</v>
          </cell>
        </row>
        <row r="271">
          <cell r="B271">
            <v>41</v>
          </cell>
          <cell r="D271" t="str">
            <v>Other Taxable Reductions to surplus</v>
          </cell>
          <cell r="J271">
            <v>0</v>
          </cell>
          <cell r="K271">
            <v>0</v>
          </cell>
          <cell r="L271">
            <v>0</v>
          </cell>
          <cell r="M271">
            <v>0</v>
          </cell>
        </row>
        <row r="273">
          <cell r="B273">
            <v>42</v>
          </cell>
          <cell r="C273" t="str">
            <v>Adjusted Surplus (APHS)</v>
          </cell>
          <cell r="J273">
            <v>0</v>
          </cell>
          <cell r="K273">
            <v>0</v>
          </cell>
          <cell r="L273">
            <v>0</v>
          </cell>
          <cell r="M273">
            <v>0</v>
          </cell>
        </row>
        <row r="275">
          <cell r="B275">
            <v>43</v>
          </cell>
          <cell r="G275" t="str">
            <v>(A)</v>
          </cell>
          <cell r="H275" t="str">
            <v>Calculated APHS/NRC</v>
          </cell>
          <cell r="M275">
            <v>0</v>
          </cell>
          <cell r="N275" t="str">
            <v>standard</v>
          </cell>
        </row>
        <row r="277">
          <cell r="B277" t="str">
            <v xml:space="preserve">    Implied Balance Sheet Strength - BCAR Guidelines:</v>
          </cell>
        </row>
        <row r="278">
          <cell r="B278" t="str">
            <v>A++</v>
          </cell>
          <cell r="C278">
            <v>175</v>
          </cell>
          <cell r="E278" t="str">
            <v xml:space="preserve">B    </v>
          </cell>
          <cell r="F278">
            <v>90</v>
          </cell>
          <cell r="G278" t="str">
            <v>Please remember that the BCAR result should be viewed in a flexible light, since a company's capitalization is only a portion of the company's overall makeup and only one of the tools available to AMB analysts.  A company's market profile, country risk, o</v>
          </cell>
        </row>
        <row r="279">
          <cell r="B279" t="str">
            <v xml:space="preserve">A+  </v>
          </cell>
          <cell r="C279">
            <v>160</v>
          </cell>
          <cell r="E279" t="str">
            <v xml:space="preserve">B-   </v>
          </cell>
          <cell r="F279">
            <v>80</v>
          </cell>
        </row>
        <row r="280">
          <cell r="B280" t="str">
            <v xml:space="preserve">A    </v>
          </cell>
          <cell r="C280">
            <v>145</v>
          </cell>
          <cell r="E280" t="str">
            <v>C++</v>
          </cell>
          <cell r="F280">
            <v>70</v>
          </cell>
        </row>
        <row r="281">
          <cell r="B281" t="str">
            <v xml:space="preserve">A-   </v>
          </cell>
          <cell r="C281">
            <v>130</v>
          </cell>
          <cell r="E281" t="str">
            <v xml:space="preserve">C+  </v>
          </cell>
          <cell r="F281">
            <v>60</v>
          </cell>
        </row>
        <row r="282">
          <cell r="B282" t="str">
            <v>B++</v>
          </cell>
          <cell r="C282">
            <v>115</v>
          </cell>
          <cell r="E282" t="str">
            <v xml:space="preserve">C    </v>
          </cell>
          <cell r="F282">
            <v>50</v>
          </cell>
        </row>
        <row r="283">
          <cell r="B283" t="str">
            <v xml:space="preserve">B+  </v>
          </cell>
          <cell r="C283">
            <v>100</v>
          </cell>
          <cell r="E283" t="str">
            <v xml:space="preserve">C-   </v>
          </cell>
          <cell r="F283">
            <v>40</v>
          </cell>
        </row>
        <row r="287">
          <cell r="B287" t="str">
            <v>Company Name:</v>
          </cell>
          <cell r="C287" t="str">
            <v>XYZ Sample</v>
          </cell>
          <cell r="J287" t="str">
            <v>Currency:</v>
          </cell>
          <cell r="K287" t="str">
            <v>Euros</v>
          </cell>
          <cell r="P287" t="str">
            <v>Page 33</v>
          </cell>
        </row>
        <row r="288">
          <cell r="B288" t="str">
            <v>AMB Number:</v>
          </cell>
          <cell r="C288" t="str">
            <v>99999</v>
          </cell>
          <cell r="J288" t="str">
            <v>Denomination:</v>
          </cell>
          <cell r="K288" t="str">
            <v>(000)s</v>
          </cell>
        </row>
        <row r="289">
          <cell r="B289" t="str">
            <v>Analyst:</v>
          </cell>
          <cell r="C289" t="str">
            <v xml:space="preserve"> </v>
          </cell>
        </row>
        <row r="291">
          <cell r="B291" t="str">
            <v>NET REQUIRED CAPITAL:</v>
          </cell>
        </row>
        <row r="292">
          <cell r="F292" t="str">
            <v>Asset Risk:</v>
          </cell>
          <cell r="L292">
            <v>41274</v>
          </cell>
          <cell r="M292" t="str">
            <v>% of GRC</v>
          </cell>
        </row>
        <row r="293">
          <cell r="B293">
            <v>1</v>
          </cell>
          <cell r="F293" t="str">
            <v>(B1)</v>
          </cell>
          <cell r="G293" t="str">
            <v>Fixed Income Securities Risk (Page 34)</v>
          </cell>
          <cell r="L293">
            <v>0</v>
          </cell>
          <cell r="M293">
            <v>0</v>
          </cell>
        </row>
        <row r="294">
          <cell r="B294">
            <v>2</v>
          </cell>
          <cell r="F294" t="str">
            <v>(B2)</v>
          </cell>
          <cell r="G294" t="str">
            <v>Equity Securities Risk (Page 34)</v>
          </cell>
          <cell r="L294">
            <v>0</v>
          </cell>
          <cell r="M294">
            <v>0</v>
          </cell>
        </row>
        <row r="295">
          <cell r="B295">
            <v>3</v>
          </cell>
          <cell r="I295" t="str">
            <v>Subtotal (B1 + B2)</v>
          </cell>
          <cell r="L295">
            <v>0</v>
          </cell>
          <cell r="M295">
            <v>0</v>
          </cell>
        </row>
        <row r="296">
          <cell r="B296">
            <v>4</v>
          </cell>
          <cell r="F296" t="str">
            <v>(B3)</v>
          </cell>
          <cell r="G296" t="str">
            <v>Interest Rate Risk (Page 35)</v>
          </cell>
          <cell r="L296">
            <v>0</v>
          </cell>
          <cell r="M296">
            <v>0</v>
          </cell>
        </row>
        <row r="297">
          <cell r="B297">
            <v>5</v>
          </cell>
          <cell r="I297" t="str">
            <v>Total Investment Risk (B1 + B2 +B3)</v>
          </cell>
          <cell r="L297">
            <v>0</v>
          </cell>
          <cell r="M297">
            <v>0</v>
          </cell>
        </row>
        <row r="298">
          <cell r="B298">
            <v>6</v>
          </cell>
          <cell r="F298" t="str">
            <v>(B4)</v>
          </cell>
          <cell r="G298" t="str">
            <v>Credit Risk (Page 36)</v>
          </cell>
          <cell r="L298">
            <v>0</v>
          </cell>
          <cell r="M298">
            <v>0</v>
          </cell>
        </row>
        <row r="299">
          <cell r="B299">
            <v>7</v>
          </cell>
          <cell r="I299" t="str">
            <v>Total Asset Risk (B1 + B2 + B3 + B4)</v>
          </cell>
          <cell r="L299">
            <v>0</v>
          </cell>
          <cell r="M299">
            <v>0</v>
          </cell>
        </row>
        <row r="301">
          <cell r="F301" t="str">
            <v>Underwriting Risk</v>
          </cell>
        </row>
        <row r="302">
          <cell r="J302" t="str">
            <v>NonLife</v>
          </cell>
          <cell r="K302" t="str">
            <v>Life</v>
          </cell>
          <cell r="L302" t="str">
            <v>Combined</v>
          </cell>
        </row>
        <row r="303">
          <cell r="B303">
            <v>8</v>
          </cell>
          <cell r="F303" t="str">
            <v>(B5)</v>
          </cell>
          <cell r="G303" t="str">
            <v>Net Loss and LAE Reserve Risk (Pages 37 &amp; 38)</v>
          </cell>
          <cell r="J303">
            <v>0</v>
          </cell>
          <cell r="K303">
            <v>0</v>
          </cell>
          <cell r="L303">
            <v>0</v>
          </cell>
          <cell r="M303">
            <v>0</v>
          </cell>
        </row>
        <row r="304">
          <cell r="B304">
            <v>9</v>
          </cell>
          <cell r="F304" t="str">
            <v>(B6)</v>
          </cell>
          <cell r="G304" t="str">
            <v>Net Premium Risk (Page 39)</v>
          </cell>
          <cell r="J304">
            <v>0</v>
          </cell>
          <cell r="K304">
            <v>0</v>
          </cell>
          <cell r="L304">
            <v>0</v>
          </cell>
          <cell r="M304">
            <v>0</v>
          </cell>
        </row>
        <row r="305">
          <cell r="B305">
            <v>10</v>
          </cell>
          <cell r="I305" t="str">
            <v>Total Underwriting Risk (B5 + B6)</v>
          </cell>
          <cell r="L305">
            <v>0</v>
          </cell>
          <cell r="M305">
            <v>0</v>
          </cell>
        </row>
        <row r="306">
          <cell r="B306">
            <v>11</v>
          </cell>
          <cell r="F306" t="str">
            <v>(B7)</v>
          </cell>
          <cell r="G306" t="str">
            <v>Business Risk (Page 40)</v>
          </cell>
          <cell r="L306">
            <v>0</v>
          </cell>
          <cell r="M306">
            <v>0</v>
          </cell>
        </row>
        <row r="307">
          <cell r="B307">
            <v>12</v>
          </cell>
          <cell r="G307" t="str">
            <v xml:space="preserve">       Gross Required Capital (GRC)  (B1 + B2 + B3 + B4 + B5 + B6 + B7 + B8)</v>
          </cell>
          <cell r="L307">
            <v>0</v>
          </cell>
          <cell r="M307">
            <v>0</v>
          </cell>
        </row>
        <row r="308">
          <cell r="B308">
            <v>13</v>
          </cell>
          <cell r="G308" t="str">
            <v xml:space="preserve">        Less: Covariance Adjustment</v>
          </cell>
          <cell r="L308">
            <v>0</v>
          </cell>
          <cell r="M308">
            <v>0</v>
          </cell>
        </row>
        <row r="309">
          <cell r="B309">
            <v>14</v>
          </cell>
          <cell r="G309" t="str">
            <v xml:space="preserve">     Net Required Capital</v>
          </cell>
          <cell r="L309">
            <v>0</v>
          </cell>
          <cell r="M309">
            <v>0</v>
          </cell>
        </row>
        <row r="312">
          <cell r="B312" t="str">
            <v>Adjusted Surplus Recap (APHS):</v>
          </cell>
          <cell r="J312">
            <v>41274</v>
          </cell>
        </row>
        <row r="313">
          <cell r="J313" t="str">
            <v>Baseline</v>
          </cell>
          <cell r="K313" t="str">
            <v>Adjustment</v>
          </cell>
          <cell r="L313" t="str">
            <v>Tax Adjustment</v>
          </cell>
          <cell r="M313" t="str">
            <v>Total</v>
          </cell>
          <cell r="N313" t="str">
            <v>Explanation of Adjustments</v>
          </cell>
        </row>
        <row r="314">
          <cell r="B314">
            <v>15</v>
          </cell>
          <cell r="D314" t="str">
            <v>Reported Surplus</v>
          </cell>
          <cell r="J314">
            <v>0</v>
          </cell>
          <cell r="K314">
            <v>0</v>
          </cell>
          <cell r="L314" t="str">
            <v>N/A</v>
          </cell>
          <cell r="M314">
            <v>0</v>
          </cell>
        </row>
        <row r="315">
          <cell r="B315">
            <v>16</v>
          </cell>
          <cell r="D315" t="str">
            <v>Capital Contribution</v>
          </cell>
          <cell r="J315">
            <v>0</v>
          </cell>
          <cell r="K315">
            <v>0</v>
          </cell>
          <cell r="L315" t="str">
            <v>N/A</v>
          </cell>
          <cell r="M315">
            <v>0</v>
          </cell>
        </row>
        <row r="316">
          <cell r="B316">
            <v>17</v>
          </cell>
          <cell r="D316" t="str">
            <v>Pro Forma Reported PHS</v>
          </cell>
          <cell r="J316">
            <v>0</v>
          </cell>
          <cell r="K316">
            <v>0</v>
          </cell>
          <cell r="L316" t="str">
            <v>N/A</v>
          </cell>
          <cell r="M316">
            <v>0</v>
          </cell>
        </row>
        <row r="318">
          <cell r="B318">
            <v>18</v>
          </cell>
          <cell r="D318" t="str">
            <v>Liquidity Reserves (French Accntng)</v>
          </cell>
          <cell r="J318">
            <v>0</v>
          </cell>
          <cell r="K318">
            <v>0</v>
          </cell>
          <cell r="L318">
            <v>0</v>
          </cell>
          <cell r="M318">
            <v>0</v>
          </cell>
        </row>
        <row r="319">
          <cell r="B319">
            <v>19</v>
          </cell>
          <cell r="D319" t="str">
            <v>Equalization Reserves (German Accntng)</v>
          </cell>
          <cell r="J319">
            <v>0</v>
          </cell>
          <cell r="K319">
            <v>0</v>
          </cell>
          <cell r="L319">
            <v>0</v>
          </cell>
          <cell r="M319">
            <v>0</v>
          </cell>
        </row>
        <row r="320">
          <cell r="B320">
            <v>20</v>
          </cell>
          <cell r="D320" t="str">
            <v>Rückstellung for Beitragsrückerstattung (German L/H Bonus Reserves)</v>
          </cell>
          <cell r="J320">
            <v>0</v>
          </cell>
          <cell r="K320">
            <v>0</v>
          </cell>
          <cell r="L320" t="str">
            <v>N/A</v>
          </cell>
          <cell r="M320">
            <v>0</v>
          </cell>
        </row>
        <row r="321">
          <cell r="B321">
            <v>21</v>
          </cell>
          <cell r="D321" t="str">
            <v>Contingency Reserves (French or Swiss Accntng)</v>
          </cell>
          <cell r="J321">
            <v>0</v>
          </cell>
          <cell r="K321">
            <v>0</v>
          </cell>
          <cell r="L321">
            <v>0</v>
          </cell>
          <cell r="M321">
            <v>0</v>
          </cell>
        </row>
        <row r="322">
          <cell r="B322">
            <v>22</v>
          </cell>
          <cell r="D322" t="str">
            <v>DAC Equity (Statutory Accounting,HGB) PC Only</v>
          </cell>
          <cell r="J322">
            <v>0</v>
          </cell>
          <cell r="K322">
            <v>0</v>
          </cell>
          <cell r="L322">
            <v>0</v>
          </cell>
          <cell r="M322">
            <v>0</v>
          </cell>
        </row>
        <row r="323">
          <cell r="B323">
            <v>23</v>
          </cell>
          <cell r="D323" t="str">
            <v>Loss Reserve Equity</v>
          </cell>
          <cell r="J323">
            <v>0</v>
          </cell>
          <cell r="K323">
            <v>0</v>
          </cell>
          <cell r="L323">
            <v>0</v>
          </cell>
          <cell r="M323">
            <v>0</v>
          </cell>
        </row>
        <row r="324">
          <cell r="B324">
            <v>24</v>
          </cell>
          <cell r="D324" t="str">
            <v xml:space="preserve">Convertible Bond Equity </v>
          </cell>
          <cell r="J324">
            <v>0</v>
          </cell>
          <cell r="K324">
            <v>0</v>
          </cell>
          <cell r="L324" t="str">
            <v>N/A</v>
          </cell>
          <cell r="M324">
            <v>0</v>
          </cell>
        </row>
        <row r="325">
          <cell r="B325">
            <v>25</v>
          </cell>
          <cell r="D325" t="str">
            <v xml:space="preserve">Asset Equity - Affiliates and Participations </v>
          </cell>
          <cell r="J325">
            <v>0</v>
          </cell>
          <cell r="K325">
            <v>0</v>
          </cell>
          <cell r="L325">
            <v>0</v>
          </cell>
          <cell r="M325">
            <v>0</v>
          </cell>
        </row>
        <row r="326">
          <cell r="B326">
            <v>26</v>
          </cell>
          <cell r="D326" t="str">
            <v>Asset Equity - Bonds (Non-Affiliated)</v>
          </cell>
          <cell r="J326">
            <v>0</v>
          </cell>
          <cell r="K326">
            <v>0</v>
          </cell>
          <cell r="L326">
            <v>0</v>
          </cell>
          <cell r="M326">
            <v>0</v>
          </cell>
        </row>
        <row r="327">
          <cell r="B327">
            <v>27</v>
          </cell>
          <cell r="D327" t="str">
            <v>Asset Equity - Equity (Non-Affiliated)</v>
          </cell>
          <cell r="J327">
            <v>0</v>
          </cell>
          <cell r="K327">
            <v>0</v>
          </cell>
          <cell r="L327">
            <v>0</v>
          </cell>
          <cell r="M327">
            <v>0</v>
          </cell>
        </row>
        <row r="328">
          <cell r="B328">
            <v>28</v>
          </cell>
          <cell r="D328" t="str">
            <v xml:space="preserve">Asset Equity - Real Estate </v>
          </cell>
          <cell r="J328">
            <v>0</v>
          </cell>
          <cell r="K328">
            <v>0</v>
          </cell>
          <cell r="L328">
            <v>0</v>
          </cell>
          <cell r="M328">
            <v>0</v>
          </cell>
        </row>
        <row r="329">
          <cell r="B329">
            <v>29</v>
          </cell>
          <cell r="D329" t="str">
            <v>Asset Equity - Other</v>
          </cell>
          <cell r="J329">
            <v>0</v>
          </cell>
          <cell r="K329">
            <v>0</v>
          </cell>
          <cell r="L329">
            <v>0</v>
          </cell>
          <cell r="M329">
            <v>0</v>
          </cell>
        </row>
        <row r="330">
          <cell r="B330">
            <v>30</v>
          </cell>
          <cell r="D330" t="str">
            <v>Other Taxable Adjustments</v>
          </cell>
          <cell r="J330">
            <v>0</v>
          </cell>
          <cell r="K330">
            <v>0</v>
          </cell>
          <cell r="L330">
            <v>0</v>
          </cell>
          <cell r="M330">
            <v>0</v>
          </cell>
        </row>
        <row r="331">
          <cell r="B331">
            <v>31</v>
          </cell>
          <cell r="D331" t="str">
            <v>Other NON-Taxable Adjustments (i.e. minority interests, etc)</v>
          </cell>
          <cell r="J331">
            <v>0</v>
          </cell>
          <cell r="K331">
            <v>0</v>
          </cell>
          <cell r="L331" t="str">
            <v>N/A</v>
          </cell>
          <cell r="M331">
            <v>0</v>
          </cell>
        </row>
        <row r="332">
          <cell r="B332">
            <v>32</v>
          </cell>
          <cell r="E332" t="str">
            <v>Sub-total</v>
          </cell>
          <cell r="J332">
            <v>0</v>
          </cell>
          <cell r="K332">
            <v>0</v>
          </cell>
          <cell r="L332">
            <v>0</v>
          </cell>
          <cell r="M332">
            <v>0</v>
          </cell>
        </row>
        <row r="334">
          <cell r="B334">
            <v>33</v>
          </cell>
          <cell r="D334" t="str">
            <v xml:space="preserve">Intangible Assets (Goodwill + PVFP) </v>
          </cell>
          <cell r="J334">
            <v>0</v>
          </cell>
          <cell r="K334">
            <v>0</v>
          </cell>
          <cell r="L334" t="str">
            <v>N/A</v>
          </cell>
          <cell r="M334">
            <v>0</v>
          </cell>
        </row>
        <row r="335">
          <cell r="B335">
            <v>34</v>
          </cell>
          <cell r="D335" t="str">
            <v>Recent Loss - Net - (After-Taxes and Reinsurance)</v>
          </cell>
          <cell r="J335">
            <v>0</v>
          </cell>
          <cell r="K335">
            <v>0</v>
          </cell>
          <cell r="L335" t="str">
            <v>N/A</v>
          </cell>
          <cell r="M335">
            <v>0</v>
          </cell>
        </row>
        <row r="336">
          <cell r="B336">
            <v>35</v>
          </cell>
          <cell r="D336" t="str">
            <v>Net Catastrophe PML (After-Taxes and Reinsurance)</v>
          </cell>
          <cell r="J336">
            <v>0</v>
          </cell>
          <cell r="K336">
            <v>0</v>
          </cell>
          <cell r="L336">
            <v>0</v>
          </cell>
          <cell r="M336">
            <v>0</v>
          </cell>
        </row>
        <row r="337">
          <cell r="B337">
            <v>36</v>
          </cell>
          <cell r="D337" t="str">
            <v>Unearned Premium Capital Charge (P/C Only)</v>
          </cell>
          <cell r="J337">
            <v>0</v>
          </cell>
          <cell r="K337">
            <v>0</v>
          </cell>
          <cell r="L337" t="str">
            <v>N/A</v>
          </cell>
          <cell r="M337">
            <v>0</v>
          </cell>
        </row>
        <row r="338">
          <cell r="B338">
            <v>37</v>
          </cell>
          <cell r="D338" t="str">
            <v>DAC Charge under GAAP (Life Only)</v>
          </cell>
          <cell r="H338" t="str">
            <v>% Charge</v>
          </cell>
          <cell r="I338">
            <v>1</v>
          </cell>
          <cell r="J338">
            <v>0</v>
          </cell>
          <cell r="K338">
            <v>0</v>
          </cell>
          <cell r="L338" t="str">
            <v>N/A</v>
          </cell>
          <cell r="M338">
            <v>0</v>
          </cell>
        </row>
        <row r="339">
          <cell r="B339">
            <v>38</v>
          </cell>
          <cell r="D339" t="str">
            <v>Reduction to DAC Equity due to high Loss Ratio(P/C Only)</v>
          </cell>
          <cell r="J339">
            <v>0</v>
          </cell>
          <cell r="K339">
            <v>0</v>
          </cell>
          <cell r="L339">
            <v>0</v>
          </cell>
          <cell r="M339">
            <v>0</v>
          </cell>
        </row>
        <row r="340">
          <cell r="B340">
            <v>39</v>
          </cell>
          <cell r="D340" t="str">
            <v>Future Dividends</v>
          </cell>
          <cell r="J340">
            <v>0</v>
          </cell>
          <cell r="K340">
            <v>0</v>
          </cell>
          <cell r="L340" t="str">
            <v>N/A</v>
          </cell>
          <cell r="M340">
            <v>0</v>
          </cell>
        </row>
        <row r="341">
          <cell r="B341">
            <v>40</v>
          </cell>
          <cell r="D341" t="str">
            <v>Future Losses (D) (Defferred Taxes)</v>
          </cell>
          <cell r="J341">
            <v>0</v>
          </cell>
          <cell r="K341">
            <v>0</v>
          </cell>
          <cell r="L341" t="str">
            <v>N/A</v>
          </cell>
          <cell r="M341">
            <v>0</v>
          </cell>
        </row>
        <row r="342">
          <cell r="B342">
            <v>41</v>
          </cell>
          <cell r="D342" t="str">
            <v>Other Taxable Reductions to surplus</v>
          </cell>
          <cell r="J342">
            <v>0</v>
          </cell>
          <cell r="K342">
            <v>0</v>
          </cell>
          <cell r="L342">
            <v>0</v>
          </cell>
          <cell r="M342">
            <v>0</v>
          </cell>
        </row>
        <row r="344">
          <cell r="B344">
            <v>42</v>
          </cell>
          <cell r="C344" t="str">
            <v>Adjusted Surplus (APHS)</v>
          </cell>
          <cell r="J344">
            <v>0</v>
          </cell>
          <cell r="K344">
            <v>0</v>
          </cell>
          <cell r="L344">
            <v>0</v>
          </cell>
          <cell r="M344">
            <v>0</v>
          </cell>
        </row>
        <row r="346">
          <cell r="B346">
            <v>43</v>
          </cell>
          <cell r="G346" t="str">
            <v>(A)</v>
          </cell>
          <cell r="H346" t="str">
            <v>Calculated APHS/NRC</v>
          </cell>
          <cell r="M346">
            <v>0</v>
          </cell>
          <cell r="N346" t="str">
            <v>standard</v>
          </cell>
        </row>
        <row r="348">
          <cell r="B348" t="str">
            <v xml:space="preserve">    Implied Balance Sheet Strength - BCAR Guidelines:</v>
          </cell>
        </row>
        <row r="349">
          <cell r="B349" t="str">
            <v>A++</v>
          </cell>
          <cell r="C349">
            <v>175</v>
          </cell>
          <cell r="E349" t="str">
            <v xml:space="preserve">B    </v>
          </cell>
          <cell r="F349">
            <v>90</v>
          </cell>
          <cell r="G349" t="str">
            <v>Please remember that the BCAR result should be viewed in a flexible light, since a company's capitalization is only a portion of the company's overall makeup and only one of the tools available to AMB analysts.  A company's market profile, country risk, o</v>
          </cell>
        </row>
        <row r="350">
          <cell r="B350" t="str">
            <v xml:space="preserve">A+  </v>
          </cell>
          <cell r="C350">
            <v>160</v>
          </cell>
          <cell r="E350" t="str">
            <v xml:space="preserve">B-   </v>
          </cell>
          <cell r="F350">
            <v>80</v>
          </cell>
        </row>
        <row r="351">
          <cell r="B351" t="str">
            <v xml:space="preserve">A    </v>
          </cell>
          <cell r="C351">
            <v>145</v>
          </cell>
          <cell r="E351" t="str">
            <v>C++</v>
          </cell>
          <cell r="F351">
            <v>70</v>
          </cell>
        </row>
        <row r="352">
          <cell r="B352" t="str">
            <v xml:space="preserve">A-   </v>
          </cell>
          <cell r="C352">
            <v>130</v>
          </cell>
          <cell r="E352" t="str">
            <v xml:space="preserve">C+  </v>
          </cell>
          <cell r="F352">
            <v>60</v>
          </cell>
        </row>
        <row r="353">
          <cell r="B353" t="str">
            <v>B++</v>
          </cell>
          <cell r="C353">
            <v>115</v>
          </cell>
          <cell r="E353" t="str">
            <v xml:space="preserve">C    </v>
          </cell>
          <cell r="F353">
            <v>50</v>
          </cell>
        </row>
        <row r="354">
          <cell r="B354" t="str">
            <v xml:space="preserve">B+  </v>
          </cell>
          <cell r="C354">
            <v>100</v>
          </cell>
          <cell r="E354" t="str">
            <v xml:space="preserve">C-   </v>
          </cell>
          <cell r="F354">
            <v>40</v>
          </cell>
        </row>
        <row r="403">
          <cell r="B403" t="str">
            <v>Company Name:</v>
          </cell>
          <cell r="C403" t="str">
            <v>XYZ Sample</v>
          </cell>
          <cell r="J403" t="str">
            <v>Currency:</v>
          </cell>
          <cell r="K403" t="str">
            <v>US Dollars</v>
          </cell>
          <cell r="P403" t="str">
            <v>Page 1</v>
          </cell>
          <cell r="AA403" t="str">
            <v>Company Name:</v>
          </cell>
          <cell r="AC403" t="str">
            <v>XYZ Sample</v>
          </cell>
          <cell r="AL403" t="str">
            <v>Currency:</v>
          </cell>
          <cell r="AO403" t="str">
            <v>US Dollars</v>
          </cell>
          <cell r="AU403" t="str">
            <v>Summary Exhibit 1</v>
          </cell>
        </row>
        <row r="404">
          <cell r="B404" t="str">
            <v>AMB Number:</v>
          </cell>
          <cell r="C404" t="str">
            <v>99999</v>
          </cell>
          <cell r="J404" t="str">
            <v>Denomination:</v>
          </cell>
          <cell r="K404" t="str">
            <v>(000)s</v>
          </cell>
          <cell r="AA404" t="str">
            <v>AMB Number:</v>
          </cell>
          <cell r="AC404" t="str">
            <v>99999</v>
          </cell>
          <cell r="AL404" t="str">
            <v>Denomination:</v>
          </cell>
          <cell r="AO404" t="str">
            <v>(000)s</v>
          </cell>
        </row>
        <row r="405">
          <cell r="B405" t="str">
            <v>Analyst:</v>
          </cell>
          <cell r="C405" t="str">
            <v xml:space="preserve"> </v>
          </cell>
          <cell r="AA405" t="str">
            <v>Analyst:</v>
          </cell>
          <cell r="AC405" t="str">
            <v xml:space="preserve"> </v>
          </cell>
        </row>
        <row r="406">
          <cell r="AL406" t="str">
            <v>NET REQUIRED CAPITAL</v>
          </cell>
        </row>
        <row r="407">
          <cell r="B407" t="str">
            <v>NET REQUIRED CAPITAL:</v>
          </cell>
          <cell r="AJ407" t="str">
            <v>% of</v>
          </cell>
          <cell r="AM407" t="str">
            <v>% of</v>
          </cell>
          <cell r="AP407" t="str">
            <v>% of</v>
          </cell>
          <cell r="AS407" t="str">
            <v>% of</v>
          </cell>
          <cell r="AV407" t="str">
            <v>% of</v>
          </cell>
        </row>
        <row r="408">
          <cell r="F408" t="str">
            <v>Asset Risk:</v>
          </cell>
          <cell r="L408">
            <v>39813</v>
          </cell>
          <cell r="M408" t="str">
            <v>% of GRC</v>
          </cell>
          <cell r="AB408" t="str">
            <v>Asset Risk:</v>
          </cell>
          <cell r="AI408">
            <v>39813</v>
          </cell>
          <cell r="AJ408" t="str">
            <v>GRC</v>
          </cell>
          <cell r="AL408">
            <v>40178</v>
          </cell>
          <cell r="AM408" t="str">
            <v>GRC</v>
          </cell>
          <cell r="AO408">
            <v>40543</v>
          </cell>
          <cell r="AP408" t="str">
            <v>GRC</v>
          </cell>
          <cell r="AR408">
            <v>40908</v>
          </cell>
          <cell r="AS408" t="str">
            <v>GRC</v>
          </cell>
          <cell r="AU408">
            <v>41274</v>
          </cell>
          <cell r="AV408" t="str">
            <v>GRC</v>
          </cell>
        </row>
        <row r="409">
          <cell r="B409">
            <v>1</v>
          </cell>
          <cell r="F409" t="str">
            <v>(B1)</v>
          </cell>
          <cell r="G409" t="str">
            <v>Fixed Income Securities Risk (Page 2)</v>
          </cell>
          <cell r="L409">
            <v>0</v>
          </cell>
          <cell r="M409">
            <v>0</v>
          </cell>
          <cell r="AA409">
            <v>1</v>
          </cell>
          <cell r="AB409" t="str">
            <v>(B1)</v>
          </cell>
          <cell r="AC409" t="str">
            <v>Fixed Income Securities Risk</v>
          </cell>
          <cell r="AI409">
            <v>0</v>
          </cell>
          <cell r="AJ409">
            <v>0</v>
          </cell>
          <cell r="AL409">
            <v>0</v>
          </cell>
          <cell r="AM409">
            <v>0</v>
          </cell>
          <cell r="AO409">
            <v>0</v>
          </cell>
          <cell r="AP409">
            <v>0</v>
          </cell>
          <cell r="AR409">
            <v>0</v>
          </cell>
          <cell r="AS409">
            <v>0</v>
          </cell>
          <cell r="AU409">
            <v>0</v>
          </cell>
          <cell r="AV409">
            <v>0</v>
          </cell>
        </row>
        <row r="410">
          <cell r="B410">
            <v>2</v>
          </cell>
          <cell r="F410" t="str">
            <v>(B2)</v>
          </cell>
          <cell r="G410" t="str">
            <v>Equity Securities Risk (Page 2)</v>
          </cell>
          <cell r="L410">
            <v>0</v>
          </cell>
          <cell r="M410">
            <v>0</v>
          </cell>
          <cell r="AA410">
            <v>2</v>
          </cell>
          <cell r="AB410" t="str">
            <v>(B2)</v>
          </cell>
          <cell r="AC410" t="str">
            <v>Equity Securities Risk</v>
          </cell>
          <cell r="AI410">
            <v>0</v>
          </cell>
          <cell r="AJ410">
            <v>0</v>
          </cell>
          <cell r="AL410">
            <v>0</v>
          </cell>
          <cell r="AM410">
            <v>0</v>
          </cell>
          <cell r="AO410">
            <v>0</v>
          </cell>
          <cell r="AP410">
            <v>0</v>
          </cell>
          <cell r="AR410">
            <v>0</v>
          </cell>
          <cell r="AS410">
            <v>0</v>
          </cell>
          <cell r="AU410">
            <v>0</v>
          </cell>
          <cell r="AV410">
            <v>0</v>
          </cell>
        </row>
        <row r="411">
          <cell r="B411">
            <v>3</v>
          </cell>
          <cell r="I411" t="str">
            <v>Subtotal (B1 + B2)</v>
          </cell>
          <cell r="L411">
            <v>0</v>
          </cell>
          <cell r="M411">
            <v>0</v>
          </cell>
          <cell r="AA411">
            <v>3</v>
          </cell>
          <cell r="AE411" t="str">
            <v>Subtotal (B1 + B2)</v>
          </cell>
          <cell r="AI411">
            <v>0</v>
          </cell>
          <cell r="AJ411">
            <v>0</v>
          </cell>
          <cell r="AL411">
            <v>0</v>
          </cell>
          <cell r="AM411">
            <v>0</v>
          </cell>
          <cell r="AO411">
            <v>0</v>
          </cell>
          <cell r="AP411">
            <v>0</v>
          </cell>
          <cell r="AR411">
            <v>0</v>
          </cell>
          <cell r="AS411">
            <v>0</v>
          </cell>
          <cell r="AU411">
            <v>0</v>
          </cell>
          <cell r="AV411">
            <v>0</v>
          </cell>
        </row>
        <row r="412">
          <cell r="B412">
            <v>4</v>
          </cell>
          <cell r="F412" t="str">
            <v>(B3)</v>
          </cell>
          <cell r="G412" t="str">
            <v>Interest Rate Risk (Page 3)</v>
          </cell>
          <cell r="L412">
            <v>0</v>
          </cell>
          <cell r="M412">
            <v>0</v>
          </cell>
          <cell r="AA412">
            <v>4</v>
          </cell>
          <cell r="AB412" t="str">
            <v>(B3)</v>
          </cell>
          <cell r="AC412" t="str">
            <v>Interest Rate Risk</v>
          </cell>
          <cell r="AI412">
            <v>0</v>
          </cell>
          <cell r="AJ412">
            <v>0</v>
          </cell>
          <cell r="AL412">
            <v>0</v>
          </cell>
          <cell r="AM412">
            <v>0</v>
          </cell>
          <cell r="AO412">
            <v>0</v>
          </cell>
          <cell r="AP412">
            <v>0</v>
          </cell>
          <cell r="AR412">
            <v>0</v>
          </cell>
          <cell r="AS412">
            <v>0</v>
          </cell>
          <cell r="AU412">
            <v>0</v>
          </cell>
          <cell r="AV412">
            <v>0</v>
          </cell>
        </row>
        <row r="413">
          <cell r="B413">
            <v>5</v>
          </cell>
          <cell r="I413" t="str">
            <v>Total Investment Risk (B1 + B2 +B3)</v>
          </cell>
          <cell r="L413">
            <v>0</v>
          </cell>
          <cell r="M413">
            <v>0</v>
          </cell>
          <cell r="AA413">
            <v>5</v>
          </cell>
          <cell r="AE413" t="str">
            <v>Total Investment Risk (B1 + B2 +B3)</v>
          </cell>
          <cell r="AI413">
            <v>0</v>
          </cell>
          <cell r="AJ413">
            <v>0</v>
          </cell>
          <cell r="AL413">
            <v>0</v>
          </cell>
          <cell r="AM413">
            <v>0</v>
          </cell>
          <cell r="AO413">
            <v>0</v>
          </cell>
          <cell r="AP413">
            <v>0</v>
          </cell>
          <cell r="AR413">
            <v>0</v>
          </cell>
          <cell r="AS413">
            <v>0</v>
          </cell>
          <cell r="AU413">
            <v>0</v>
          </cell>
          <cell r="AV413">
            <v>0</v>
          </cell>
        </row>
        <row r="414">
          <cell r="B414">
            <v>6</v>
          </cell>
          <cell r="F414" t="str">
            <v>(B4)</v>
          </cell>
          <cell r="G414" t="str">
            <v>Credit Risk (Page 4)</v>
          </cell>
          <cell r="L414">
            <v>0</v>
          </cell>
          <cell r="M414">
            <v>0</v>
          </cell>
          <cell r="AA414">
            <v>6</v>
          </cell>
          <cell r="AB414" t="str">
            <v>(B4)</v>
          </cell>
          <cell r="AC414" t="str">
            <v>Credit Risk</v>
          </cell>
          <cell r="AI414">
            <v>0</v>
          </cell>
          <cell r="AJ414">
            <v>0</v>
          </cell>
          <cell r="AL414">
            <v>0</v>
          </cell>
          <cell r="AM414">
            <v>0</v>
          </cell>
          <cell r="AO414">
            <v>0</v>
          </cell>
          <cell r="AP414">
            <v>0</v>
          </cell>
          <cell r="AR414">
            <v>0</v>
          </cell>
          <cell r="AS414">
            <v>0</v>
          </cell>
          <cell r="AU414">
            <v>0</v>
          </cell>
          <cell r="AV414">
            <v>0</v>
          </cell>
        </row>
        <row r="415">
          <cell r="B415">
            <v>7</v>
          </cell>
          <cell r="I415" t="str">
            <v>Total Asset Risk (B1 + B2 + B3 + B4)</v>
          </cell>
          <cell r="L415">
            <v>0</v>
          </cell>
          <cell r="M415">
            <v>0</v>
          </cell>
          <cell r="AA415">
            <v>7</v>
          </cell>
          <cell r="AE415" t="str">
            <v>Total Asset Risk (B1 + B2 + B3 + B4)</v>
          </cell>
          <cell r="AI415">
            <v>0</v>
          </cell>
          <cell r="AJ415">
            <v>0</v>
          </cell>
          <cell r="AL415">
            <v>0</v>
          </cell>
          <cell r="AM415">
            <v>0</v>
          </cell>
          <cell r="AO415">
            <v>0</v>
          </cell>
          <cell r="AP415">
            <v>0</v>
          </cell>
          <cell r="AR415">
            <v>0</v>
          </cell>
          <cell r="AS415">
            <v>0</v>
          </cell>
          <cell r="AU415">
            <v>0</v>
          </cell>
          <cell r="AV415">
            <v>0</v>
          </cell>
        </row>
        <row r="417">
          <cell r="F417" t="str">
            <v>Underwriting Risk</v>
          </cell>
          <cell r="AB417" t="str">
            <v>Underwriting Risk</v>
          </cell>
        </row>
        <row r="418">
          <cell r="J418" t="str">
            <v>P/C</v>
          </cell>
          <cell r="K418" t="str">
            <v>L/H</v>
          </cell>
          <cell r="L418" t="str">
            <v>Combined</v>
          </cell>
        </row>
        <row r="419">
          <cell r="B419">
            <v>8</v>
          </cell>
          <cell r="F419" t="str">
            <v>(B5)</v>
          </cell>
          <cell r="G419" t="str">
            <v>Net Loss and LAE Reserve Risk (Pages 5 &amp; 6)</v>
          </cell>
          <cell r="J419">
            <v>0</v>
          </cell>
          <cell r="K419">
            <v>0</v>
          </cell>
          <cell r="L419">
            <v>0</v>
          </cell>
          <cell r="M419">
            <v>0</v>
          </cell>
          <cell r="AA419">
            <v>8</v>
          </cell>
          <cell r="AB419" t="str">
            <v>(B5)</v>
          </cell>
          <cell r="AC419" t="str">
            <v>Net Loss and LAE Reserve Risk</v>
          </cell>
          <cell r="AI419">
            <v>0</v>
          </cell>
          <cell r="AJ419">
            <v>0</v>
          </cell>
          <cell r="AL419">
            <v>0</v>
          </cell>
          <cell r="AM419">
            <v>0</v>
          </cell>
          <cell r="AO419">
            <v>0</v>
          </cell>
          <cell r="AP419">
            <v>0</v>
          </cell>
          <cell r="AR419">
            <v>0</v>
          </cell>
          <cell r="AS419">
            <v>0</v>
          </cell>
          <cell r="AU419">
            <v>0</v>
          </cell>
          <cell r="AV419">
            <v>0</v>
          </cell>
        </row>
        <row r="420">
          <cell r="B420">
            <v>9</v>
          </cell>
          <cell r="F420" t="str">
            <v>(B6)</v>
          </cell>
          <cell r="G420" t="str">
            <v>Net Premium Risk (Page 7)</v>
          </cell>
          <cell r="J420">
            <v>0</v>
          </cell>
          <cell r="K420">
            <v>0</v>
          </cell>
          <cell r="L420">
            <v>0</v>
          </cell>
          <cell r="M420">
            <v>0</v>
          </cell>
          <cell r="AA420">
            <v>9</v>
          </cell>
          <cell r="AB420" t="str">
            <v>(B6)</v>
          </cell>
          <cell r="AC420" t="str">
            <v>Net Premium Risk</v>
          </cell>
          <cell r="AI420">
            <v>0</v>
          </cell>
          <cell r="AJ420">
            <v>0</v>
          </cell>
          <cell r="AL420">
            <v>0</v>
          </cell>
          <cell r="AM420">
            <v>0</v>
          </cell>
          <cell r="AO420">
            <v>0</v>
          </cell>
          <cell r="AP420">
            <v>0</v>
          </cell>
          <cell r="AR420">
            <v>0</v>
          </cell>
          <cell r="AS420">
            <v>0</v>
          </cell>
          <cell r="AU420">
            <v>0</v>
          </cell>
          <cell r="AV420">
            <v>0</v>
          </cell>
        </row>
        <row r="421">
          <cell r="B421">
            <v>10</v>
          </cell>
          <cell r="I421" t="str">
            <v>Total Underwriting Risk (B5 + B6)</v>
          </cell>
          <cell r="L421">
            <v>0</v>
          </cell>
          <cell r="M421">
            <v>0</v>
          </cell>
          <cell r="AA421">
            <v>10</v>
          </cell>
          <cell r="AE421" t="str">
            <v>Total Underwriting Risk (B5 + B6)</v>
          </cell>
          <cell r="AI421">
            <v>0</v>
          </cell>
          <cell r="AJ421">
            <v>0</v>
          </cell>
          <cell r="AL421">
            <v>0</v>
          </cell>
          <cell r="AM421">
            <v>0</v>
          </cell>
          <cell r="AO421">
            <v>0</v>
          </cell>
          <cell r="AP421">
            <v>0</v>
          </cell>
          <cell r="AR421">
            <v>0</v>
          </cell>
          <cell r="AS421">
            <v>0</v>
          </cell>
          <cell r="AU421">
            <v>0</v>
          </cell>
          <cell r="AV421">
            <v>0</v>
          </cell>
        </row>
        <row r="422">
          <cell r="B422">
            <v>11</v>
          </cell>
          <cell r="F422" t="str">
            <v>(B7)</v>
          </cell>
          <cell r="G422" t="str">
            <v>Business Risk (Page 8)</v>
          </cell>
          <cell r="L422">
            <v>0</v>
          </cell>
          <cell r="M422">
            <v>0</v>
          </cell>
          <cell r="AA422">
            <v>11</v>
          </cell>
          <cell r="AB422" t="str">
            <v>(B7)</v>
          </cell>
          <cell r="AC422" t="str">
            <v>Business Risk</v>
          </cell>
          <cell r="AI422">
            <v>0</v>
          </cell>
          <cell r="AJ422">
            <v>0</v>
          </cell>
          <cell r="AL422">
            <v>0</v>
          </cell>
          <cell r="AM422">
            <v>0</v>
          </cell>
          <cell r="AO422">
            <v>0</v>
          </cell>
          <cell r="AP422">
            <v>0</v>
          </cell>
          <cell r="AR422">
            <v>0</v>
          </cell>
          <cell r="AS422">
            <v>0</v>
          </cell>
          <cell r="AU422">
            <v>0</v>
          </cell>
          <cell r="AV422">
            <v>0</v>
          </cell>
        </row>
        <row r="423">
          <cell r="B423">
            <v>12</v>
          </cell>
          <cell r="G423" t="str">
            <v xml:space="preserve">       Gross Required Capital (GRC)  (B1 + B2 + B3 + B4 + B5 + B6 + B7 + B8)</v>
          </cell>
          <cell r="L423">
            <v>0</v>
          </cell>
          <cell r="M423">
            <v>0</v>
          </cell>
          <cell r="AA423">
            <v>12</v>
          </cell>
          <cell r="AC423" t="str">
            <v>Gross Required Capital (GRC)</v>
          </cell>
          <cell r="AI423">
            <v>0</v>
          </cell>
          <cell r="AJ423">
            <v>0</v>
          </cell>
          <cell r="AL423">
            <v>0</v>
          </cell>
          <cell r="AM423">
            <v>0</v>
          </cell>
          <cell r="AO423">
            <v>0</v>
          </cell>
          <cell r="AP423">
            <v>0</v>
          </cell>
          <cell r="AR423">
            <v>0</v>
          </cell>
          <cell r="AS423">
            <v>0</v>
          </cell>
          <cell r="AU423">
            <v>0</v>
          </cell>
          <cell r="AV423">
            <v>0</v>
          </cell>
        </row>
        <row r="424">
          <cell r="B424">
            <v>13</v>
          </cell>
          <cell r="G424" t="str">
            <v xml:space="preserve">        Less: Covariance Adjustment</v>
          </cell>
          <cell r="L424">
            <v>0</v>
          </cell>
          <cell r="M424">
            <v>0</v>
          </cell>
          <cell r="AA424">
            <v>13</v>
          </cell>
          <cell r="AC424" t="str">
            <v>Less: Covariance Adjustment</v>
          </cell>
          <cell r="AI424">
            <v>0</v>
          </cell>
          <cell r="AJ424">
            <v>0</v>
          </cell>
          <cell r="AL424">
            <v>0</v>
          </cell>
          <cell r="AM424">
            <v>0</v>
          </cell>
          <cell r="AO424">
            <v>0</v>
          </cell>
          <cell r="AP424">
            <v>0</v>
          </cell>
          <cell r="AR424">
            <v>0</v>
          </cell>
          <cell r="AS424">
            <v>0</v>
          </cell>
          <cell r="AU424">
            <v>0</v>
          </cell>
          <cell r="AV424">
            <v>0</v>
          </cell>
        </row>
        <row r="425">
          <cell r="B425">
            <v>14</v>
          </cell>
          <cell r="G425" t="str">
            <v xml:space="preserve">     Net Required Capital</v>
          </cell>
          <cell r="L425">
            <v>0</v>
          </cell>
          <cell r="M425">
            <v>0</v>
          </cell>
          <cell r="AA425">
            <v>14</v>
          </cell>
          <cell r="AC425" t="str">
            <v>Net Required Capital</v>
          </cell>
          <cell r="AI425">
            <v>0</v>
          </cell>
          <cell r="AJ425">
            <v>0</v>
          </cell>
          <cell r="AL425">
            <v>0</v>
          </cell>
          <cell r="AM425">
            <v>0</v>
          </cell>
          <cell r="AO425">
            <v>0</v>
          </cell>
          <cell r="AP425">
            <v>0</v>
          </cell>
          <cell r="AR425">
            <v>0</v>
          </cell>
          <cell r="AS425">
            <v>0</v>
          </cell>
          <cell r="AU425">
            <v>0</v>
          </cell>
          <cell r="AV425">
            <v>0</v>
          </cell>
        </row>
        <row r="428">
          <cell r="B428" t="str">
            <v>Adjusted Surplus Recap (APHS):</v>
          </cell>
          <cell r="J428">
            <v>39813</v>
          </cell>
          <cell r="AL428" t="str">
            <v>Adjusted Policyholder Surplus</v>
          </cell>
        </row>
        <row r="429">
          <cell r="J429" t="str">
            <v>Baseline</v>
          </cell>
          <cell r="K429" t="str">
            <v>Adjustment</v>
          </cell>
          <cell r="L429" t="str">
            <v>Tax Adjustment</v>
          </cell>
          <cell r="M429" t="str">
            <v>Total</v>
          </cell>
          <cell r="N429" t="str">
            <v>Explanation of Adjustments</v>
          </cell>
          <cell r="AI429">
            <v>39813</v>
          </cell>
          <cell r="AL429">
            <v>40178</v>
          </cell>
          <cell r="AO429">
            <v>40543</v>
          </cell>
          <cell r="AR429">
            <v>40908</v>
          </cell>
          <cell r="AU429">
            <v>41274</v>
          </cell>
        </row>
        <row r="430">
          <cell r="B430">
            <v>15</v>
          </cell>
          <cell r="D430" t="str">
            <v>Reported Surplus</v>
          </cell>
          <cell r="J430">
            <v>0</v>
          </cell>
          <cell r="K430">
            <v>0</v>
          </cell>
          <cell r="L430" t="str">
            <v>N/A</v>
          </cell>
          <cell r="M430">
            <v>0</v>
          </cell>
          <cell r="N430" t="str">
            <v xml:space="preserve"> </v>
          </cell>
          <cell r="AA430">
            <v>15</v>
          </cell>
          <cell r="AB430" t="str">
            <v>Reported Surplus</v>
          </cell>
          <cell r="AI430">
            <v>0</v>
          </cell>
          <cell r="AL430">
            <v>0</v>
          </cell>
          <cell r="AO430">
            <v>0</v>
          </cell>
          <cell r="AR430">
            <v>0</v>
          </cell>
          <cell r="AU430">
            <v>0</v>
          </cell>
        </row>
        <row r="431">
          <cell r="B431">
            <v>16</v>
          </cell>
          <cell r="D431" t="str">
            <v>Capital Contribution</v>
          </cell>
          <cell r="J431">
            <v>0</v>
          </cell>
          <cell r="K431">
            <v>0</v>
          </cell>
          <cell r="L431" t="str">
            <v>N/A</v>
          </cell>
          <cell r="M431">
            <v>0</v>
          </cell>
          <cell r="N431" t="str">
            <v xml:space="preserve"> </v>
          </cell>
          <cell r="AA431">
            <v>16</v>
          </cell>
          <cell r="AB431" t="str">
            <v>Capital Contribution</v>
          </cell>
          <cell r="AI431">
            <v>0</v>
          </cell>
          <cell r="AL431">
            <v>0</v>
          </cell>
          <cell r="AO431">
            <v>0</v>
          </cell>
          <cell r="AR431">
            <v>0</v>
          </cell>
          <cell r="AU431">
            <v>0</v>
          </cell>
        </row>
        <row r="432">
          <cell r="B432">
            <v>17</v>
          </cell>
          <cell r="D432" t="str">
            <v>Pro Forma Reported PHS</v>
          </cell>
          <cell r="J432">
            <v>0</v>
          </cell>
          <cell r="K432">
            <v>0</v>
          </cell>
          <cell r="L432" t="str">
            <v>N/A</v>
          </cell>
          <cell r="M432">
            <v>0</v>
          </cell>
          <cell r="AA432">
            <v>17</v>
          </cell>
          <cell r="AB432" t="str">
            <v>Pro Forma Reported PHS</v>
          </cell>
          <cell r="AI432">
            <v>0</v>
          </cell>
          <cell r="AL432">
            <v>0</v>
          </cell>
          <cell r="AO432">
            <v>0</v>
          </cell>
          <cell r="AR432">
            <v>0</v>
          </cell>
          <cell r="AU432">
            <v>0</v>
          </cell>
        </row>
        <row r="434">
          <cell r="B434">
            <v>18</v>
          </cell>
          <cell r="D434" t="str">
            <v>Liquidity Reserves (French Accntng)</v>
          </cell>
          <cell r="J434">
            <v>0</v>
          </cell>
          <cell r="K434">
            <v>0</v>
          </cell>
          <cell r="L434">
            <v>0</v>
          </cell>
          <cell r="M434">
            <v>0</v>
          </cell>
          <cell r="N434" t="str">
            <v xml:space="preserve"> </v>
          </cell>
          <cell r="AA434">
            <v>18</v>
          </cell>
          <cell r="AB434" t="str">
            <v>Liquidity Reserves (French Accntng)</v>
          </cell>
          <cell r="AI434">
            <v>0</v>
          </cell>
          <cell r="AL434">
            <v>0</v>
          </cell>
          <cell r="AO434">
            <v>0</v>
          </cell>
          <cell r="AR434">
            <v>0</v>
          </cell>
          <cell r="AU434">
            <v>0</v>
          </cell>
        </row>
        <row r="435">
          <cell r="B435">
            <v>19</v>
          </cell>
          <cell r="D435" t="str">
            <v>Equalization Reserves (German Accntng)</v>
          </cell>
          <cell r="J435">
            <v>0</v>
          </cell>
          <cell r="K435">
            <v>0</v>
          </cell>
          <cell r="L435">
            <v>0</v>
          </cell>
          <cell r="M435">
            <v>0</v>
          </cell>
          <cell r="N435" t="str">
            <v xml:space="preserve"> </v>
          </cell>
          <cell r="AA435">
            <v>19</v>
          </cell>
          <cell r="AB435" t="str">
            <v>Equalization Reserves (German Accntng)</v>
          </cell>
          <cell r="AI435">
            <v>0</v>
          </cell>
          <cell r="AL435">
            <v>0</v>
          </cell>
          <cell r="AO435">
            <v>0</v>
          </cell>
          <cell r="AR435">
            <v>0</v>
          </cell>
          <cell r="AU435">
            <v>0</v>
          </cell>
        </row>
        <row r="436">
          <cell r="B436">
            <v>20</v>
          </cell>
          <cell r="D436" t="str">
            <v>Rückstellung for Beitragsrückerstattung (German L/H Bonus Reserves)</v>
          </cell>
          <cell r="J436">
            <v>0</v>
          </cell>
          <cell r="K436">
            <v>0</v>
          </cell>
          <cell r="L436" t="str">
            <v>N/A</v>
          </cell>
          <cell r="M436">
            <v>0</v>
          </cell>
          <cell r="N436" t="str">
            <v xml:space="preserve"> </v>
          </cell>
          <cell r="AA436">
            <v>20</v>
          </cell>
          <cell r="AB436" t="str">
            <v>Rückstellung for Beitragsrückerstattung (German L/H Bonus Reserves)</v>
          </cell>
          <cell r="AI436">
            <v>0</v>
          </cell>
          <cell r="AL436">
            <v>0</v>
          </cell>
          <cell r="AO436">
            <v>0</v>
          </cell>
          <cell r="AR436">
            <v>0</v>
          </cell>
          <cell r="AU436">
            <v>0</v>
          </cell>
        </row>
        <row r="437">
          <cell r="B437">
            <v>21</v>
          </cell>
          <cell r="D437" t="str">
            <v>Contingency Reserves (French or Swiss Accntng)</v>
          </cell>
          <cell r="J437">
            <v>0</v>
          </cell>
          <cell r="K437">
            <v>0</v>
          </cell>
          <cell r="L437">
            <v>0</v>
          </cell>
          <cell r="M437">
            <v>0</v>
          </cell>
          <cell r="N437" t="str">
            <v xml:space="preserve"> </v>
          </cell>
          <cell r="AA437">
            <v>21</v>
          </cell>
          <cell r="AB437" t="str">
            <v>Contingency Reserves (French or Swiss Accntng)</v>
          </cell>
          <cell r="AI437">
            <v>0</v>
          </cell>
          <cell r="AL437">
            <v>0</v>
          </cell>
          <cell r="AO437">
            <v>0</v>
          </cell>
          <cell r="AR437">
            <v>0</v>
          </cell>
          <cell r="AU437">
            <v>0</v>
          </cell>
        </row>
        <row r="438">
          <cell r="B438">
            <v>22</v>
          </cell>
          <cell r="D438" t="str">
            <v>DAC Equity (Statutory Accounting,HGB) PC Only</v>
          </cell>
          <cell r="J438">
            <v>0</v>
          </cell>
          <cell r="K438">
            <v>0</v>
          </cell>
          <cell r="L438">
            <v>0</v>
          </cell>
          <cell r="M438">
            <v>0</v>
          </cell>
          <cell r="N438" t="str">
            <v xml:space="preserve"> </v>
          </cell>
          <cell r="AA438">
            <v>22</v>
          </cell>
          <cell r="AB438" t="str">
            <v>DAC Equity (Statutory Accounting,HGB) PC Only</v>
          </cell>
          <cell r="AI438">
            <v>0</v>
          </cell>
          <cell r="AL438">
            <v>0</v>
          </cell>
          <cell r="AO438">
            <v>0</v>
          </cell>
          <cell r="AR438">
            <v>0</v>
          </cell>
          <cell r="AU438">
            <v>0</v>
          </cell>
        </row>
        <row r="439">
          <cell r="B439">
            <v>23</v>
          </cell>
          <cell r="D439" t="str">
            <v>Loss Reserve Equity</v>
          </cell>
          <cell r="J439">
            <v>0</v>
          </cell>
          <cell r="K439">
            <v>0</v>
          </cell>
          <cell r="L439">
            <v>0</v>
          </cell>
          <cell r="M439">
            <v>0</v>
          </cell>
          <cell r="N439" t="str">
            <v xml:space="preserve"> </v>
          </cell>
          <cell r="AA439">
            <v>23</v>
          </cell>
          <cell r="AB439" t="str">
            <v>Loss Reserve Equity</v>
          </cell>
          <cell r="AI439">
            <v>0</v>
          </cell>
          <cell r="AL439">
            <v>0</v>
          </cell>
          <cell r="AO439">
            <v>0</v>
          </cell>
          <cell r="AR439">
            <v>0</v>
          </cell>
          <cell r="AU439">
            <v>0</v>
          </cell>
        </row>
        <row r="440">
          <cell r="B440">
            <v>24</v>
          </cell>
          <cell r="D440" t="str">
            <v xml:space="preserve">Convertible Bond Equity </v>
          </cell>
          <cell r="J440">
            <v>0</v>
          </cell>
          <cell r="K440">
            <v>0</v>
          </cell>
          <cell r="L440" t="str">
            <v>N/A</v>
          </cell>
          <cell r="M440">
            <v>0</v>
          </cell>
          <cell r="N440" t="str">
            <v xml:space="preserve"> </v>
          </cell>
          <cell r="AA440">
            <v>24</v>
          </cell>
          <cell r="AB440" t="str">
            <v xml:space="preserve">Convertible Bond Equity </v>
          </cell>
          <cell r="AI440">
            <v>0</v>
          </cell>
          <cell r="AL440">
            <v>0</v>
          </cell>
          <cell r="AO440">
            <v>0</v>
          </cell>
          <cell r="AR440">
            <v>0</v>
          </cell>
          <cell r="AU440">
            <v>0</v>
          </cell>
        </row>
        <row r="441">
          <cell r="B441">
            <v>25</v>
          </cell>
          <cell r="D441" t="str">
            <v xml:space="preserve">Asset Equity - Affiliates and Participations </v>
          </cell>
          <cell r="J441">
            <v>0</v>
          </cell>
          <cell r="K441">
            <v>0</v>
          </cell>
          <cell r="L441">
            <v>0</v>
          </cell>
          <cell r="M441">
            <v>0</v>
          </cell>
          <cell r="N441" t="str">
            <v xml:space="preserve"> </v>
          </cell>
          <cell r="AA441">
            <v>25</v>
          </cell>
          <cell r="AB441" t="str">
            <v xml:space="preserve">Asset Equity - Affiliates and Participations </v>
          </cell>
          <cell r="AI441">
            <v>0</v>
          </cell>
          <cell r="AL441">
            <v>0</v>
          </cell>
          <cell r="AO441">
            <v>0</v>
          </cell>
          <cell r="AR441">
            <v>0</v>
          </cell>
          <cell r="AU441">
            <v>0</v>
          </cell>
        </row>
        <row r="442">
          <cell r="B442">
            <v>26</v>
          </cell>
          <cell r="D442" t="str">
            <v>Asset Equity - Bonds (Non-Affiliated)</v>
          </cell>
          <cell r="J442">
            <v>0</v>
          </cell>
          <cell r="K442">
            <v>0</v>
          </cell>
          <cell r="L442">
            <v>0</v>
          </cell>
          <cell r="M442">
            <v>0</v>
          </cell>
          <cell r="N442" t="str">
            <v xml:space="preserve"> </v>
          </cell>
          <cell r="AA442">
            <v>26</v>
          </cell>
          <cell r="AB442" t="str">
            <v>Asset Equity - Bonds (Non-Affiliated)</v>
          </cell>
          <cell r="AI442">
            <v>0</v>
          </cell>
          <cell r="AL442">
            <v>0</v>
          </cell>
          <cell r="AO442">
            <v>0</v>
          </cell>
          <cell r="AR442">
            <v>0</v>
          </cell>
          <cell r="AU442">
            <v>0</v>
          </cell>
        </row>
        <row r="443">
          <cell r="B443">
            <v>27</v>
          </cell>
          <cell r="D443" t="str">
            <v>Asset Equity - Equity (Non-Affiliated)</v>
          </cell>
          <cell r="J443">
            <v>0</v>
          </cell>
          <cell r="K443">
            <v>0</v>
          </cell>
          <cell r="L443">
            <v>0</v>
          </cell>
          <cell r="M443">
            <v>0</v>
          </cell>
          <cell r="N443" t="str">
            <v xml:space="preserve"> </v>
          </cell>
          <cell r="AA443">
            <v>27</v>
          </cell>
          <cell r="AB443" t="str">
            <v>Asset Equity - Equity (Non-Affiliated)</v>
          </cell>
          <cell r="AI443">
            <v>0</v>
          </cell>
          <cell r="AL443">
            <v>0</v>
          </cell>
          <cell r="AO443">
            <v>0</v>
          </cell>
          <cell r="AR443">
            <v>0</v>
          </cell>
          <cell r="AU443">
            <v>0</v>
          </cell>
        </row>
        <row r="444">
          <cell r="B444">
            <v>28</v>
          </cell>
          <cell r="D444" t="str">
            <v xml:space="preserve">Asset Equity - Real Estate </v>
          </cell>
          <cell r="J444">
            <v>0</v>
          </cell>
          <cell r="K444">
            <v>0</v>
          </cell>
          <cell r="L444">
            <v>0</v>
          </cell>
          <cell r="M444">
            <v>0</v>
          </cell>
          <cell r="N444" t="str">
            <v xml:space="preserve"> </v>
          </cell>
          <cell r="AA444">
            <v>28</v>
          </cell>
          <cell r="AB444" t="str">
            <v xml:space="preserve">Asset Equity - Real Estate </v>
          </cell>
          <cell r="AI444">
            <v>0</v>
          </cell>
          <cell r="AL444">
            <v>0</v>
          </cell>
          <cell r="AO444">
            <v>0</v>
          </cell>
          <cell r="AR444">
            <v>0</v>
          </cell>
          <cell r="AU444">
            <v>0</v>
          </cell>
        </row>
        <row r="445">
          <cell r="B445">
            <v>29</v>
          </cell>
          <cell r="D445" t="str">
            <v>Asset Equity - Other</v>
          </cell>
          <cell r="J445">
            <v>0</v>
          </cell>
          <cell r="K445">
            <v>0</v>
          </cell>
          <cell r="L445">
            <v>0</v>
          </cell>
          <cell r="M445">
            <v>0</v>
          </cell>
          <cell r="N445" t="str">
            <v xml:space="preserve"> </v>
          </cell>
          <cell r="AA445">
            <v>29</v>
          </cell>
          <cell r="AB445" t="str">
            <v>Asset Equity - Other</v>
          </cell>
          <cell r="AI445">
            <v>0</v>
          </cell>
          <cell r="AL445">
            <v>0</v>
          </cell>
          <cell r="AO445">
            <v>0</v>
          </cell>
          <cell r="AR445">
            <v>0</v>
          </cell>
          <cell r="AU445">
            <v>0</v>
          </cell>
        </row>
        <row r="446">
          <cell r="B446">
            <v>30</v>
          </cell>
          <cell r="D446" t="str">
            <v>Other Taxable Adjustments</v>
          </cell>
          <cell r="J446">
            <v>0</v>
          </cell>
          <cell r="K446">
            <v>0</v>
          </cell>
          <cell r="L446">
            <v>0</v>
          </cell>
          <cell r="M446">
            <v>0</v>
          </cell>
          <cell r="N446" t="str">
            <v xml:space="preserve"> </v>
          </cell>
          <cell r="AA446">
            <v>30</v>
          </cell>
          <cell r="AB446" t="str">
            <v>Other Taxable Adjustments</v>
          </cell>
          <cell r="AI446">
            <v>0</v>
          </cell>
          <cell r="AL446">
            <v>0</v>
          </cell>
          <cell r="AO446">
            <v>0</v>
          </cell>
          <cell r="AR446">
            <v>0</v>
          </cell>
          <cell r="AU446">
            <v>0</v>
          </cell>
        </row>
        <row r="447">
          <cell r="B447">
            <v>31</v>
          </cell>
          <cell r="D447" t="str">
            <v>Other NON-Taxable Adjustments (i.e. minority interests, etc)</v>
          </cell>
          <cell r="J447">
            <v>0</v>
          </cell>
          <cell r="K447">
            <v>0</v>
          </cell>
          <cell r="L447" t="str">
            <v>N/A</v>
          </cell>
          <cell r="M447">
            <v>0</v>
          </cell>
          <cell r="N447" t="str">
            <v xml:space="preserve"> </v>
          </cell>
          <cell r="AA447">
            <v>31</v>
          </cell>
          <cell r="AB447" t="str">
            <v>Other NON-Taxable Adjustments (i.e. minority interests, etc)</v>
          </cell>
          <cell r="AI447">
            <v>0</v>
          </cell>
          <cell r="AL447">
            <v>0</v>
          </cell>
          <cell r="AO447">
            <v>0</v>
          </cell>
          <cell r="AR447">
            <v>0</v>
          </cell>
          <cell r="AU447">
            <v>0</v>
          </cell>
        </row>
        <row r="448">
          <cell r="B448">
            <v>32</v>
          </cell>
          <cell r="E448" t="str">
            <v>Sub-total</v>
          </cell>
          <cell r="J448">
            <v>0</v>
          </cell>
          <cell r="K448">
            <v>0</v>
          </cell>
          <cell r="L448">
            <v>0</v>
          </cell>
          <cell r="M448">
            <v>0</v>
          </cell>
          <cell r="AA448">
            <v>32</v>
          </cell>
          <cell r="AC448" t="str">
            <v>Sub-total</v>
          </cell>
          <cell r="AI448">
            <v>0</v>
          </cell>
          <cell r="AL448">
            <v>0</v>
          </cell>
          <cell r="AO448">
            <v>0</v>
          </cell>
          <cell r="AR448">
            <v>0</v>
          </cell>
          <cell r="AU448">
            <v>0</v>
          </cell>
        </row>
        <row r="450">
          <cell r="B450">
            <v>33</v>
          </cell>
          <cell r="D450" t="str">
            <v xml:space="preserve">Intangible Assets (Goodwill + PVFP) </v>
          </cell>
          <cell r="J450">
            <v>0</v>
          </cell>
          <cell r="K450">
            <v>0</v>
          </cell>
          <cell r="L450" t="str">
            <v>N/A</v>
          </cell>
          <cell r="M450">
            <v>0</v>
          </cell>
          <cell r="N450" t="str">
            <v xml:space="preserve"> </v>
          </cell>
          <cell r="AA450">
            <v>33</v>
          </cell>
          <cell r="AB450" t="str">
            <v xml:space="preserve">Intangible Assets (Goodwill + PVFP) </v>
          </cell>
          <cell r="AI450">
            <v>0</v>
          </cell>
          <cell r="AL450">
            <v>0</v>
          </cell>
          <cell r="AO450">
            <v>0</v>
          </cell>
          <cell r="AR450">
            <v>0</v>
          </cell>
          <cell r="AU450">
            <v>0</v>
          </cell>
        </row>
        <row r="451">
          <cell r="B451">
            <v>34</v>
          </cell>
          <cell r="D451" t="str">
            <v>Recent Loss - Net - (After-Taxes and Reinsurance)</v>
          </cell>
          <cell r="J451">
            <v>0</v>
          </cell>
          <cell r="K451">
            <v>0</v>
          </cell>
          <cell r="L451" t="str">
            <v>N/A</v>
          </cell>
          <cell r="M451">
            <v>0</v>
          </cell>
          <cell r="N451" t="str">
            <v xml:space="preserve"> </v>
          </cell>
          <cell r="AA451">
            <v>34</v>
          </cell>
          <cell r="AB451" t="str">
            <v>Recent Loss - Net - (After-Taxes and Reinsurance)</v>
          </cell>
          <cell r="AI451">
            <v>0</v>
          </cell>
          <cell r="AL451">
            <v>0</v>
          </cell>
          <cell r="AO451">
            <v>0</v>
          </cell>
          <cell r="AR451">
            <v>0</v>
          </cell>
          <cell r="AU451">
            <v>0</v>
          </cell>
        </row>
        <row r="452">
          <cell r="B452">
            <v>35</v>
          </cell>
          <cell r="D452" t="str">
            <v>Net Catastrophe PML (After-Taxes and Reinsurance)</v>
          </cell>
          <cell r="J452">
            <v>0</v>
          </cell>
          <cell r="K452">
            <v>0</v>
          </cell>
          <cell r="L452">
            <v>0</v>
          </cell>
          <cell r="M452">
            <v>0</v>
          </cell>
          <cell r="N452" t="str">
            <v xml:space="preserve"> </v>
          </cell>
          <cell r="AA452">
            <v>35</v>
          </cell>
          <cell r="AB452" t="str">
            <v>Net Catastrophe PML (After-Taxes and Reinsurance)</v>
          </cell>
          <cell r="AI452">
            <v>0</v>
          </cell>
          <cell r="AL452">
            <v>0</v>
          </cell>
          <cell r="AO452">
            <v>0</v>
          </cell>
          <cell r="AR452">
            <v>0</v>
          </cell>
          <cell r="AU452">
            <v>0</v>
          </cell>
        </row>
        <row r="453">
          <cell r="B453">
            <v>36</v>
          </cell>
          <cell r="D453" t="str">
            <v>Unearned Premium Capital Charge (P/C Only)</v>
          </cell>
          <cell r="J453">
            <v>0</v>
          </cell>
          <cell r="K453">
            <v>0</v>
          </cell>
          <cell r="L453" t="str">
            <v>N/A</v>
          </cell>
          <cell r="M453">
            <v>0</v>
          </cell>
          <cell r="N453" t="str">
            <v xml:space="preserve"> </v>
          </cell>
          <cell r="AA453">
            <v>36</v>
          </cell>
          <cell r="AB453" t="str">
            <v>Unearned Premium Capital Charge (P/C Only)</v>
          </cell>
          <cell r="AI453">
            <v>0</v>
          </cell>
          <cell r="AL453">
            <v>0</v>
          </cell>
          <cell r="AO453">
            <v>0</v>
          </cell>
          <cell r="AR453">
            <v>0</v>
          </cell>
          <cell r="AU453">
            <v>0</v>
          </cell>
        </row>
        <row r="454">
          <cell r="B454">
            <v>37</v>
          </cell>
          <cell r="D454" t="str">
            <v>DAC Charge under GAAP (Life Only)</v>
          </cell>
          <cell r="H454" t="str">
            <v>% Charge</v>
          </cell>
          <cell r="I454">
            <v>1</v>
          </cell>
          <cell r="J454">
            <v>0</v>
          </cell>
          <cell r="K454">
            <v>0</v>
          </cell>
          <cell r="L454" t="str">
            <v>N/A</v>
          </cell>
          <cell r="M454">
            <v>0</v>
          </cell>
          <cell r="N454" t="str">
            <v xml:space="preserve"> </v>
          </cell>
          <cell r="AA454">
            <v>37</v>
          </cell>
          <cell r="AB454" t="str">
            <v>DAC Charge under GAAP (Life Only)</v>
          </cell>
          <cell r="AI454">
            <v>0</v>
          </cell>
          <cell r="AL454">
            <v>0</v>
          </cell>
          <cell r="AO454">
            <v>0</v>
          </cell>
          <cell r="AR454">
            <v>0</v>
          </cell>
          <cell r="AU454">
            <v>0</v>
          </cell>
        </row>
        <row r="455">
          <cell r="B455">
            <v>38</v>
          </cell>
          <cell r="D455" t="str">
            <v>Reduction to DAC Equity due to high Loss Ratio(P/C Only)</v>
          </cell>
          <cell r="J455">
            <v>0</v>
          </cell>
          <cell r="K455">
            <v>0</v>
          </cell>
          <cell r="L455">
            <v>0</v>
          </cell>
          <cell r="M455">
            <v>0</v>
          </cell>
          <cell r="N455" t="str">
            <v xml:space="preserve"> </v>
          </cell>
          <cell r="AA455">
            <v>38</v>
          </cell>
          <cell r="AB455" t="str">
            <v>Reduction to DAC Equity due to high Loss Ratio(P/C Only)</v>
          </cell>
          <cell r="AI455">
            <v>0</v>
          </cell>
          <cell r="AL455">
            <v>0</v>
          </cell>
          <cell r="AO455">
            <v>0</v>
          </cell>
          <cell r="AR455">
            <v>0</v>
          </cell>
          <cell r="AU455">
            <v>0</v>
          </cell>
        </row>
        <row r="456">
          <cell r="B456">
            <v>39</v>
          </cell>
          <cell r="D456" t="str">
            <v>Future Dividends</v>
          </cell>
          <cell r="J456">
            <v>0</v>
          </cell>
          <cell r="K456">
            <v>0</v>
          </cell>
          <cell r="L456" t="str">
            <v>N/A</v>
          </cell>
          <cell r="M456">
            <v>0</v>
          </cell>
          <cell r="N456" t="str">
            <v xml:space="preserve"> </v>
          </cell>
          <cell r="AA456">
            <v>39</v>
          </cell>
          <cell r="AB456" t="str">
            <v>Future Dividends</v>
          </cell>
          <cell r="AI456">
            <v>0</v>
          </cell>
          <cell r="AL456">
            <v>0</v>
          </cell>
          <cell r="AO456">
            <v>0</v>
          </cell>
          <cell r="AR456">
            <v>0</v>
          </cell>
          <cell r="AU456">
            <v>0</v>
          </cell>
        </row>
        <row r="457">
          <cell r="B457">
            <v>40</v>
          </cell>
          <cell r="D457" t="str">
            <v>Future Losses (D) (Defferred Taxes)</v>
          </cell>
          <cell r="J457">
            <v>0</v>
          </cell>
          <cell r="K457">
            <v>0</v>
          </cell>
          <cell r="L457" t="str">
            <v>N/A</v>
          </cell>
          <cell r="M457">
            <v>0</v>
          </cell>
          <cell r="N457" t="str">
            <v xml:space="preserve"> </v>
          </cell>
          <cell r="AA457">
            <v>40</v>
          </cell>
          <cell r="AB457" t="str">
            <v>Future Losses (D) (Defferred Taxes)</v>
          </cell>
          <cell r="AI457">
            <v>0</v>
          </cell>
          <cell r="AL457">
            <v>0</v>
          </cell>
          <cell r="AO457">
            <v>0</v>
          </cell>
          <cell r="AR457">
            <v>0</v>
          </cell>
          <cell r="AU457">
            <v>0</v>
          </cell>
        </row>
        <row r="458">
          <cell r="B458">
            <v>41</v>
          </cell>
          <cell r="D458" t="str">
            <v>Other Taxable Reductions to surplus</v>
          </cell>
          <cell r="J458">
            <v>0</v>
          </cell>
          <cell r="K458">
            <v>0</v>
          </cell>
          <cell r="L458">
            <v>0</v>
          </cell>
          <cell r="M458">
            <v>0</v>
          </cell>
          <cell r="N458" t="str">
            <v xml:space="preserve"> </v>
          </cell>
          <cell r="AA458">
            <v>41</v>
          </cell>
          <cell r="AB458" t="str">
            <v>Other Taxable Reductions to surplus</v>
          </cell>
          <cell r="AI458">
            <v>0</v>
          </cell>
          <cell r="AL458">
            <v>0</v>
          </cell>
          <cell r="AO458">
            <v>0</v>
          </cell>
          <cell r="AR458">
            <v>0</v>
          </cell>
          <cell r="AU458">
            <v>0</v>
          </cell>
        </row>
        <row r="460">
          <cell r="B460">
            <v>42</v>
          </cell>
          <cell r="C460" t="str">
            <v>Adjusted Surplus (APHS)</v>
          </cell>
          <cell r="J460">
            <v>0</v>
          </cell>
          <cell r="K460">
            <v>0</v>
          </cell>
          <cell r="L460">
            <v>0</v>
          </cell>
          <cell r="M460">
            <v>0</v>
          </cell>
          <cell r="AA460">
            <v>42</v>
          </cell>
          <cell r="AB460" t="str">
            <v>Adjusted Surplus (APHS)</v>
          </cell>
          <cell r="AI460">
            <v>0</v>
          </cell>
          <cell r="AL460">
            <v>0</v>
          </cell>
          <cell r="AO460">
            <v>0</v>
          </cell>
          <cell r="AR460">
            <v>0</v>
          </cell>
          <cell r="AU460">
            <v>0</v>
          </cell>
        </row>
        <row r="462">
          <cell r="B462">
            <v>43</v>
          </cell>
          <cell r="G462" t="str">
            <v>(A)</v>
          </cell>
          <cell r="H462" t="str">
            <v>Calculated APHS/NRC</v>
          </cell>
          <cell r="M462">
            <v>0</v>
          </cell>
          <cell r="N462" t="str">
            <v>standard</v>
          </cell>
          <cell r="AA462">
            <v>43</v>
          </cell>
          <cell r="AC462" t="str">
            <v>(A)</v>
          </cell>
          <cell r="AD462" t="str">
            <v>Calculated APHS/NRC</v>
          </cell>
          <cell r="AI462">
            <v>0</v>
          </cell>
          <cell r="AL462">
            <v>0</v>
          </cell>
          <cell r="AO462">
            <v>0</v>
          </cell>
          <cell r="AR462">
            <v>0</v>
          </cell>
          <cell r="AU462">
            <v>0</v>
          </cell>
        </row>
        <row r="464">
          <cell r="B464" t="str">
            <v xml:space="preserve">    Implied Balance Sheet Strength - BCAR Guidelines:</v>
          </cell>
          <cell r="AA464" t="str">
            <v xml:space="preserve">    Implied Balance Sheet Strength - BCAR Guidelines:</v>
          </cell>
          <cell r="AG464" t="str">
            <v>analysis type:</v>
          </cell>
          <cell r="AI464" t="str">
            <v>standard</v>
          </cell>
          <cell r="AL464" t="str">
            <v>standard</v>
          </cell>
          <cell r="AO464" t="str">
            <v>standard</v>
          </cell>
          <cell r="AR464" t="str">
            <v>standard</v>
          </cell>
          <cell r="AU464" t="str">
            <v>standard</v>
          </cell>
        </row>
        <row r="465">
          <cell r="B465" t="str">
            <v>A++</v>
          </cell>
          <cell r="C465">
            <v>175</v>
          </cell>
          <cell r="E465" t="str">
            <v xml:space="preserve">B    </v>
          </cell>
          <cell r="F465">
            <v>90</v>
          </cell>
          <cell r="G465" t="str">
            <v>Please remember that the BCAR result should be viewed in a flexible light, since a company's capitalization is only a portion of the company's overall makeup and only one of the tools available to AMB analysts.  A company's market profile, country risk, o</v>
          </cell>
          <cell r="AA465" t="str">
            <v>A++</v>
          </cell>
          <cell r="AB465">
            <v>175</v>
          </cell>
          <cell r="AD465" t="str">
            <v xml:space="preserve">B    </v>
          </cell>
          <cell r="AE465">
            <v>90</v>
          </cell>
          <cell r="AF465" t="str">
            <v>Please remember that the BCAR result should be viewed in a flexible light, since a company's capitalization is only a portion of the company's overall makeup and only one of the tools available to AMB analysts.  A company's market profile, country risk, o</v>
          </cell>
        </row>
        <row r="466">
          <cell r="B466" t="str">
            <v xml:space="preserve">A+  </v>
          </cell>
          <cell r="C466">
            <v>160</v>
          </cell>
          <cell r="E466" t="str">
            <v xml:space="preserve">B-   </v>
          </cell>
          <cell r="F466">
            <v>80</v>
          </cell>
          <cell r="AA466" t="str">
            <v xml:space="preserve">A+  </v>
          </cell>
          <cell r="AB466">
            <v>160</v>
          </cell>
          <cell r="AD466" t="str">
            <v xml:space="preserve">B-   </v>
          </cell>
          <cell r="AE466">
            <v>80</v>
          </cell>
        </row>
        <row r="467">
          <cell r="B467" t="str">
            <v xml:space="preserve">A    </v>
          </cell>
          <cell r="C467">
            <v>145</v>
          </cell>
          <cell r="E467" t="str">
            <v>C++</v>
          </cell>
          <cell r="F467">
            <v>70</v>
          </cell>
          <cell r="AA467" t="str">
            <v xml:space="preserve">A    </v>
          </cell>
          <cell r="AB467">
            <v>145</v>
          </cell>
          <cell r="AD467" t="str">
            <v>C++</v>
          </cell>
          <cell r="AE467">
            <v>70</v>
          </cell>
        </row>
        <row r="468">
          <cell r="B468" t="str">
            <v xml:space="preserve">A-   </v>
          </cell>
          <cell r="C468">
            <v>130</v>
          </cell>
          <cell r="E468" t="str">
            <v xml:space="preserve">C+  </v>
          </cell>
          <cell r="F468">
            <v>60</v>
          </cell>
          <cell r="AA468" t="str">
            <v xml:space="preserve">A-   </v>
          </cell>
          <cell r="AB468">
            <v>130</v>
          </cell>
          <cell r="AD468" t="str">
            <v xml:space="preserve">C+  </v>
          </cell>
          <cell r="AE468">
            <v>60</v>
          </cell>
        </row>
        <row r="469">
          <cell r="B469" t="str">
            <v>B++</v>
          </cell>
          <cell r="C469">
            <v>115</v>
          </cell>
          <cell r="E469" t="str">
            <v xml:space="preserve">C    </v>
          </cell>
          <cell r="F469">
            <v>50</v>
          </cell>
          <cell r="AA469" t="str">
            <v>B++</v>
          </cell>
          <cell r="AB469">
            <v>115</v>
          </cell>
          <cell r="AD469" t="str">
            <v xml:space="preserve">C    </v>
          </cell>
          <cell r="AE469">
            <v>50</v>
          </cell>
        </row>
        <row r="470">
          <cell r="B470" t="str">
            <v xml:space="preserve">B+  </v>
          </cell>
          <cell r="C470">
            <v>100</v>
          </cell>
          <cell r="E470" t="str">
            <v xml:space="preserve">C-   </v>
          </cell>
          <cell r="F470">
            <v>40</v>
          </cell>
          <cell r="AA470" t="str">
            <v xml:space="preserve">B+  </v>
          </cell>
          <cell r="AB470">
            <v>100</v>
          </cell>
          <cell r="AD470" t="str">
            <v xml:space="preserve">C-   </v>
          </cell>
          <cell r="AE470">
            <v>40</v>
          </cell>
        </row>
        <row r="474">
          <cell r="B474" t="str">
            <v>Company Name:</v>
          </cell>
          <cell r="C474" t="str">
            <v>XYZ Sample</v>
          </cell>
          <cell r="J474" t="str">
            <v>Currency:</v>
          </cell>
          <cell r="K474" t="str">
            <v>US Dollars</v>
          </cell>
          <cell r="P474" t="str">
            <v>Page 9</v>
          </cell>
        </row>
        <row r="475">
          <cell r="B475" t="str">
            <v>AMB Number:</v>
          </cell>
          <cell r="C475" t="str">
            <v>99999</v>
          </cell>
          <cell r="J475" t="str">
            <v>Denomination:</v>
          </cell>
          <cell r="K475" t="str">
            <v>(000)s</v>
          </cell>
        </row>
        <row r="476">
          <cell r="B476" t="str">
            <v>Analyst:</v>
          </cell>
          <cell r="C476" t="str">
            <v xml:space="preserve"> </v>
          </cell>
        </row>
        <row r="478">
          <cell r="B478" t="str">
            <v>NET REQUIRED CAPITAL:</v>
          </cell>
        </row>
        <row r="479">
          <cell r="F479" t="str">
            <v>Asset Risk:</v>
          </cell>
          <cell r="L479">
            <v>40178</v>
          </cell>
          <cell r="M479" t="str">
            <v>% of GRC</v>
          </cell>
        </row>
        <row r="480">
          <cell r="B480">
            <v>1</v>
          </cell>
          <cell r="F480" t="str">
            <v>(B1)</v>
          </cell>
          <cell r="G480" t="str">
            <v>Fixed Income Securities Risk (Page 10)</v>
          </cell>
          <cell r="L480">
            <v>0</v>
          </cell>
          <cell r="M480">
            <v>0</v>
          </cell>
        </row>
        <row r="481">
          <cell r="B481">
            <v>2</v>
          </cell>
          <cell r="F481" t="str">
            <v>(B2)</v>
          </cell>
          <cell r="G481" t="str">
            <v>Equity Securities Risk (Page 10)</v>
          </cell>
          <cell r="L481">
            <v>0</v>
          </cell>
          <cell r="M481">
            <v>0</v>
          </cell>
        </row>
        <row r="482">
          <cell r="B482">
            <v>3</v>
          </cell>
          <cell r="I482" t="str">
            <v>Subtotal (B1 + B2)</v>
          </cell>
          <cell r="L482">
            <v>0</v>
          </cell>
          <cell r="M482">
            <v>0</v>
          </cell>
        </row>
        <row r="483">
          <cell r="B483">
            <v>4</v>
          </cell>
          <cell r="F483" t="str">
            <v>(B3)</v>
          </cell>
          <cell r="G483" t="str">
            <v>Interest Rate Risk (Page 11)</v>
          </cell>
          <cell r="L483">
            <v>0</v>
          </cell>
          <cell r="M483">
            <v>0</v>
          </cell>
        </row>
        <row r="484">
          <cell r="B484">
            <v>5</v>
          </cell>
          <cell r="I484" t="str">
            <v>Total Investment Risk (B1 + B2 +B3)</v>
          </cell>
          <cell r="L484">
            <v>0</v>
          </cell>
          <cell r="M484">
            <v>0</v>
          </cell>
        </row>
        <row r="485">
          <cell r="B485">
            <v>6</v>
          </cell>
          <cell r="F485" t="str">
            <v>(B4)</v>
          </cell>
          <cell r="G485" t="str">
            <v>Credit Risk (Page 12)</v>
          </cell>
          <cell r="L485">
            <v>0</v>
          </cell>
          <cell r="M485">
            <v>0</v>
          </cell>
        </row>
        <row r="486">
          <cell r="B486">
            <v>7</v>
          </cell>
          <cell r="I486" t="str">
            <v>Total Asset Risk (B1 + B2 + B3 + B4)</v>
          </cell>
          <cell r="L486">
            <v>0</v>
          </cell>
          <cell r="M486">
            <v>0</v>
          </cell>
        </row>
        <row r="488">
          <cell r="F488" t="str">
            <v>Underwriting Risk</v>
          </cell>
        </row>
        <row r="489">
          <cell r="J489" t="str">
            <v>P/C</v>
          </cell>
          <cell r="K489" t="str">
            <v>L/H</v>
          </cell>
          <cell r="L489" t="str">
            <v>Combined</v>
          </cell>
        </row>
        <row r="490">
          <cell r="B490">
            <v>8</v>
          </cell>
          <cell r="F490" t="str">
            <v>(B5)</v>
          </cell>
          <cell r="G490" t="str">
            <v>Net Loss and LAE Reserve Risk (Pages 13 &amp; 14)</v>
          </cell>
          <cell r="J490">
            <v>0</v>
          </cell>
          <cell r="K490">
            <v>0</v>
          </cell>
          <cell r="L490">
            <v>0</v>
          </cell>
          <cell r="M490">
            <v>0</v>
          </cell>
        </row>
        <row r="491">
          <cell r="B491">
            <v>9</v>
          </cell>
          <cell r="F491" t="str">
            <v>(B6)</v>
          </cell>
          <cell r="G491" t="str">
            <v>Net Premium Risk (Page 15)</v>
          </cell>
          <cell r="J491">
            <v>0</v>
          </cell>
          <cell r="K491">
            <v>0</v>
          </cell>
          <cell r="L491">
            <v>0</v>
          </cell>
          <cell r="M491">
            <v>0</v>
          </cell>
        </row>
        <row r="492">
          <cell r="B492">
            <v>10</v>
          </cell>
          <cell r="I492" t="str">
            <v>Total Underwriting Risk (B5 + B6)</v>
          </cell>
          <cell r="L492">
            <v>0</v>
          </cell>
          <cell r="M492">
            <v>0</v>
          </cell>
        </row>
        <row r="493">
          <cell r="B493">
            <v>11</v>
          </cell>
          <cell r="F493" t="str">
            <v>(B7)</v>
          </cell>
          <cell r="G493" t="str">
            <v>Business Risk (Page 16)</v>
          </cell>
          <cell r="L493">
            <v>0</v>
          </cell>
          <cell r="M493">
            <v>0</v>
          </cell>
        </row>
        <row r="494">
          <cell r="B494">
            <v>12</v>
          </cell>
          <cell r="G494" t="str">
            <v xml:space="preserve">       Gross Required Capital (GRC)  (B1 + B2 + B3 + B4 + B5 + B6 + B7 + B8)</v>
          </cell>
          <cell r="L494">
            <v>0</v>
          </cell>
          <cell r="M494">
            <v>0</v>
          </cell>
        </row>
        <row r="495">
          <cell r="B495">
            <v>13</v>
          </cell>
          <cell r="G495" t="str">
            <v xml:space="preserve">        Less: Covariance Adjustment</v>
          </cell>
          <cell r="L495">
            <v>0</v>
          </cell>
          <cell r="M495">
            <v>0</v>
          </cell>
        </row>
        <row r="496">
          <cell r="B496">
            <v>14</v>
          </cell>
          <cell r="G496" t="str">
            <v xml:space="preserve">     Net Required Capital</v>
          </cell>
          <cell r="L496">
            <v>0</v>
          </cell>
          <cell r="M496">
            <v>0</v>
          </cell>
        </row>
        <row r="499">
          <cell r="B499" t="str">
            <v>Adjusted Surplus Recap (APHS):</v>
          </cell>
          <cell r="J499">
            <v>40178</v>
          </cell>
        </row>
        <row r="500">
          <cell r="J500" t="str">
            <v>Baseline</v>
          </cell>
          <cell r="K500" t="str">
            <v>Adjustment</v>
          </cell>
          <cell r="L500" t="str">
            <v>Tax Adjustment</v>
          </cell>
          <cell r="M500" t="str">
            <v>Total</v>
          </cell>
          <cell r="N500" t="str">
            <v>Explanation of Adjustments</v>
          </cell>
        </row>
        <row r="501">
          <cell r="B501">
            <v>15</v>
          </cell>
          <cell r="D501" t="str">
            <v>Reported Surplus</v>
          </cell>
          <cell r="J501">
            <v>0</v>
          </cell>
          <cell r="K501">
            <v>0</v>
          </cell>
          <cell r="L501" t="str">
            <v>N/A</v>
          </cell>
          <cell r="M501">
            <v>0</v>
          </cell>
          <cell r="N501" t="str">
            <v xml:space="preserve"> </v>
          </cell>
        </row>
        <row r="502">
          <cell r="B502">
            <v>16</v>
          </cell>
          <cell r="D502" t="str">
            <v>Capital Contribution</v>
          </cell>
          <cell r="J502">
            <v>0</v>
          </cell>
          <cell r="K502">
            <v>0</v>
          </cell>
          <cell r="L502" t="str">
            <v>N/A</v>
          </cell>
          <cell r="M502">
            <v>0</v>
          </cell>
          <cell r="N502" t="str">
            <v xml:space="preserve"> </v>
          </cell>
        </row>
        <row r="503">
          <cell r="B503">
            <v>17</v>
          </cell>
          <cell r="D503" t="str">
            <v>Pro Forma Reported PHS</v>
          </cell>
          <cell r="J503">
            <v>0</v>
          </cell>
          <cell r="K503">
            <v>0</v>
          </cell>
          <cell r="L503" t="str">
            <v>N/A</v>
          </cell>
          <cell r="M503">
            <v>0</v>
          </cell>
        </row>
        <row r="505">
          <cell r="B505">
            <v>18</v>
          </cell>
          <cell r="D505" t="str">
            <v>Liquidity Reserves (French Accntng)</v>
          </cell>
          <cell r="J505">
            <v>0</v>
          </cell>
          <cell r="K505">
            <v>0</v>
          </cell>
          <cell r="L505">
            <v>0</v>
          </cell>
          <cell r="M505">
            <v>0</v>
          </cell>
          <cell r="N505" t="str">
            <v xml:space="preserve"> </v>
          </cell>
        </row>
        <row r="506">
          <cell r="B506">
            <v>19</v>
          </cell>
          <cell r="D506" t="str">
            <v>Equalization Reserves (German Accntng)</v>
          </cell>
          <cell r="J506">
            <v>0</v>
          </cell>
          <cell r="K506">
            <v>0</v>
          </cell>
          <cell r="L506">
            <v>0</v>
          </cell>
          <cell r="M506">
            <v>0</v>
          </cell>
          <cell r="N506" t="str">
            <v xml:space="preserve"> </v>
          </cell>
        </row>
        <row r="507">
          <cell r="B507">
            <v>20</v>
          </cell>
          <cell r="D507" t="str">
            <v>Rückstellung for Beitragsrückerstattung (German L/H Bonus Reserves)</v>
          </cell>
          <cell r="J507">
            <v>0</v>
          </cell>
          <cell r="K507">
            <v>0</v>
          </cell>
          <cell r="L507" t="str">
            <v>N/A</v>
          </cell>
          <cell r="M507">
            <v>0</v>
          </cell>
          <cell r="N507" t="str">
            <v xml:space="preserve"> </v>
          </cell>
        </row>
        <row r="508">
          <cell r="B508">
            <v>21</v>
          </cell>
          <cell r="D508" t="str">
            <v>Contingency Reserves (French or Swiss Accntng)</v>
          </cell>
          <cell r="J508">
            <v>0</v>
          </cell>
          <cell r="K508">
            <v>0</v>
          </cell>
          <cell r="L508">
            <v>0</v>
          </cell>
          <cell r="M508">
            <v>0</v>
          </cell>
          <cell r="N508" t="str">
            <v xml:space="preserve"> </v>
          </cell>
        </row>
        <row r="509">
          <cell r="B509">
            <v>22</v>
          </cell>
          <cell r="D509" t="str">
            <v>DAC Equity (Statutory Accounting,HGB) PC Only</v>
          </cell>
          <cell r="J509">
            <v>0</v>
          </cell>
          <cell r="K509">
            <v>0</v>
          </cell>
          <cell r="L509">
            <v>0</v>
          </cell>
          <cell r="M509">
            <v>0</v>
          </cell>
          <cell r="N509" t="str">
            <v xml:space="preserve"> </v>
          </cell>
        </row>
        <row r="510">
          <cell r="B510">
            <v>23</v>
          </cell>
          <cell r="D510" t="str">
            <v>Loss Reserve Equity</v>
          </cell>
          <cell r="J510">
            <v>0</v>
          </cell>
          <cell r="K510">
            <v>0</v>
          </cell>
          <cell r="L510">
            <v>0</v>
          </cell>
          <cell r="M510">
            <v>0</v>
          </cell>
          <cell r="N510" t="str">
            <v xml:space="preserve"> </v>
          </cell>
        </row>
        <row r="511">
          <cell r="B511">
            <v>24</v>
          </cell>
          <cell r="D511" t="str">
            <v xml:space="preserve">Convertible Bond Equity </v>
          </cell>
          <cell r="J511">
            <v>0</v>
          </cell>
          <cell r="K511">
            <v>0</v>
          </cell>
          <cell r="L511" t="str">
            <v>N/A</v>
          </cell>
          <cell r="M511">
            <v>0</v>
          </cell>
          <cell r="N511" t="str">
            <v xml:space="preserve"> </v>
          </cell>
        </row>
        <row r="512">
          <cell r="B512">
            <v>25</v>
          </cell>
          <cell r="D512" t="str">
            <v xml:space="preserve">Asset Equity - Affiliates and Participations </v>
          </cell>
          <cell r="J512">
            <v>0</v>
          </cell>
          <cell r="K512">
            <v>0</v>
          </cell>
          <cell r="L512">
            <v>0</v>
          </cell>
          <cell r="M512">
            <v>0</v>
          </cell>
          <cell r="N512" t="str">
            <v xml:space="preserve"> </v>
          </cell>
        </row>
        <row r="513">
          <cell r="B513">
            <v>26</v>
          </cell>
          <cell r="D513" t="str">
            <v>Asset Equity - Bonds (Non-Affiliated)</v>
          </cell>
          <cell r="J513">
            <v>0</v>
          </cell>
          <cell r="K513">
            <v>0</v>
          </cell>
          <cell r="L513">
            <v>0</v>
          </cell>
          <cell r="M513">
            <v>0</v>
          </cell>
          <cell r="N513" t="str">
            <v xml:space="preserve"> </v>
          </cell>
        </row>
        <row r="514">
          <cell r="B514">
            <v>27</v>
          </cell>
          <cell r="D514" t="str">
            <v>Asset Equity - Equity (Non-Affiliated)</v>
          </cell>
          <cell r="J514">
            <v>0</v>
          </cell>
          <cell r="K514">
            <v>0</v>
          </cell>
          <cell r="L514">
            <v>0</v>
          </cell>
          <cell r="M514">
            <v>0</v>
          </cell>
          <cell r="N514" t="str">
            <v xml:space="preserve"> </v>
          </cell>
        </row>
        <row r="515">
          <cell r="B515">
            <v>28</v>
          </cell>
          <cell r="D515" t="str">
            <v xml:space="preserve">Asset Equity - Real Estate </v>
          </cell>
          <cell r="J515">
            <v>0</v>
          </cell>
          <cell r="K515">
            <v>0</v>
          </cell>
          <cell r="L515">
            <v>0</v>
          </cell>
          <cell r="M515">
            <v>0</v>
          </cell>
          <cell r="N515" t="str">
            <v xml:space="preserve"> </v>
          </cell>
        </row>
        <row r="516">
          <cell r="B516">
            <v>29</v>
          </cell>
          <cell r="D516" t="str">
            <v>Asset Equity - Other</v>
          </cell>
          <cell r="J516">
            <v>0</v>
          </cell>
          <cell r="K516">
            <v>0</v>
          </cell>
          <cell r="L516">
            <v>0</v>
          </cell>
          <cell r="M516">
            <v>0</v>
          </cell>
          <cell r="N516" t="str">
            <v xml:space="preserve"> </v>
          </cell>
        </row>
        <row r="517">
          <cell r="B517">
            <v>30</v>
          </cell>
          <cell r="D517" t="str">
            <v>Other Taxable Adjustments</v>
          </cell>
          <cell r="J517">
            <v>0</v>
          </cell>
          <cell r="K517">
            <v>0</v>
          </cell>
          <cell r="L517">
            <v>0</v>
          </cell>
          <cell r="M517">
            <v>0</v>
          </cell>
          <cell r="N517" t="str">
            <v xml:space="preserve"> </v>
          </cell>
        </row>
        <row r="518">
          <cell r="B518">
            <v>31</v>
          </cell>
          <cell r="D518" t="str">
            <v>Other NON-Taxable Adjustments (i.e. minority interests, etc)</v>
          </cell>
          <cell r="J518">
            <v>0</v>
          </cell>
          <cell r="K518">
            <v>0</v>
          </cell>
          <cell r="L518" t="str">
            <v>N/A</v>
          </cell>
          <cell r="M518">
            <v>0</v>
          </cell>
          <cell r="N518" t="str">
            <v xml:space="preserve"> </v>
          </cell>
        </row>
        <row r="519">
          <cell r="B519">
            <v>32</v>
          </cell>
          <cell r="E519" t="str">
            <v>Sub-total</v>
          </cell>
          <cell r="J519">
            <v>0</v>
          </cell>
          <cell r="K519">
            <v>0</v>
          </cell>
          <cell r="L519">
            <v>0</v>
          </cell>
          <cell r="M519">
            <v>0</v>
          </cell>
        </row>
        <row r="521">
          <cell r="B521">
            <v>33</v>
          </cell>
          <cell r="D521" t="str">
            <v xml:space="preserve">Intangible Assets (Goodwill + PVFP) </v>
          </cell>
          <cell r="J521">
            <v>0</v>
          </cell>
          <cell r="K521">
            <v>0</v>
          </cell>
          <cell r="L521" t="str">
            <v>N/A</v>
          </cell>
          <cell r="M521">
            <v>0</v>
          </cell>
          <cell r="N521" t="str">
            <v xml:space="preserve"> </v>
          </cell>
        </row>
        <row r="522">
          <cell r="B522">
            <v>34</v>
          </cell>
          <cell r="D522" t="str">
            <v>Recent Loss - Net - (After-Taxes and Reinsurance)</v>
          </cell>
          <cell r="J522">
            <v>0</v>
          </cell>
          <cell r="K522">
            <v>0</v>
          </cell>
          <cell r="L522" t="str">
            <v>N/A</v>
          </cell>
          <cell r="M522">
            <v>0</v>
          </cell>
          <cell r="N522" t="str">
            <v xml:space="preserve"> </v>
          </cell>
        </row>
        <row r="523">
          <cell r="B523">
            <v>35</v>
          </cell>
          <cell r="D523" t="str">
            <v>Net Catastrophe PML (After-Taxes and Reinsurance)</v>
          </cell>
          <cell r="J523">
            <v>0</v>
          </cell>
          <cell r="K523">
            <v>0</v>
          </cell>
          <cell r="L523">
            <v>0</v>
          </cell>
          <cell r="M523">
            <v>0</v>
          </cell>
          <cell r="N523" t="str">
            <v xml:space="preserve"> </v>
          </cell>
        </row>
        <row r="524">
          <cell r="B524">
            <v>36</v>
          </cell>
          <cell r="D524" t="str">
            <v>Unearned Premium Capital Charge (P/C Only)</v>
          </cell>
          <cell r="J524">
            <v>0</v>
          </cell>
          <cell r="K524">
            <v>0</v>
          </cell>
          <cell r="L524" t="str">
            <v>N/A</v>
          </cell>
          <cell r="M524">
            <v>0</v>
          </cell>
          <cell r="N524" t="str">
            <v xml:space="preserve"> </v>
          </cell>
        </row>
        <row r="525">
          <cell r="B525">
            <v>37</v>
          </cell>
          <cell r="D525" t="str">
            <v>DAC Charge under GAAP (Life Only)</v>
          </cell>
          <cell r="H525" t="str">
            <v>% Charge</v>
          </cell>
          <cell r="I525">
            <v>1</v>
          </cell>
          <cell r="J525">
            <v>0</v>
          </cell>
          <cell r="K525">
            <v>0</v>
          </cell>
          <cell r="L525" t="str">
            <v>N/A</v>
          </cell>
          <cell r="M525">
            <v>0</v>
          </cell>
          <cell r="N525" t="str">
            <v xml:space="preserve"> </v>
          </cell>
        </row>
        <row r="526">
          <cell r="B526">
            <v>38</v>
          </cell>
          <cell r="D526" t="str">
            <v>Reduction to DAC Equity due to high Loss Ratio(P/C Only)</v>
          </cell>
          <cell r="J526">
            <v>0</v>
          </cell>
          <cell r="K526">
            <v>0</v>
          </cell>
          <cell r="L526">
            <v>0</v>
          </cell>
          <cell r="M526">
            <v>0</v>
          </cell>
          <cell r="N526" t="str">
            <v xml:space="preserve"> </v>
          </cell>
        </row>
        <row r="527">
          <cell r="B527">
            <v>39</v>
          </cell>
          <cell r="D527" t="str">
            <v>Future Dividends</v>
          </cell>
          <cell r="J527">
            <v>0</v>
          </cell>
          <cell r="K527">
            <v>0</v>
          </cell>
          <cell r="L527" t="str">
            <v>N/A</v>
          </cell>
          <cell r="M527">
            <v>0</v>
          </cell>
          <cell r="N527" t="str">
            <v xml:space="preserve"> </v>
          </cell>
        </row>
        <row r="528">
          <cell r="B528">
            <v>40</v>
          </cell>
          <cell r="D528" t="str">
            <v>Future Losses (D) (Defferred Taxes)</v>
          </cell>
          <cell r="J528">
            <v>0</v>
          </cell>
          <cell r="K528">
            <v>0</v>
          </cell>
          <cell r="L528" t="str">
            <v>N/A</v>
          </cell>
          <cell r="M528">
            <v>0</v>
          </cell>
          <cell r="N528" t="str">
            <v xml:space="preserve"> </v>
          </cell>
        </row>
        <row r="529">
          <cell r="B529">
            <v>41</v>
          </cell>
          <cell r="D529" t="str">
            <v>Other Taxable Reductions to surplus</v>
          </cell>
          <cell r="J529">
            <v>0</v>
          </cell>
          <cell r="K529">
            <v>0</v>
          </cell>
          <cell r="L529">
            <v>0</v>
          </cell>
          <cell r="M529">
            <v>0</v>
          </cell>
          <cell r="N529" t="str">
            <v xml:space="preserve"> </v>
          </cell>
        </row>
        <row r="531">
          <cell r="B531">
            <v>42</v>
          </cell>
          <cell r="C531" t="str">
            <v>Adjusted Surplus (APHS)</v>
          </cell>
          <cell r="J531">
            <v>0</v>
          </cell>
          <cell r="K531">
            <v>0</v>
          </cell>
          <cell r="L531">
            <v>0</v>
          </cell>
          <cell r="M531">
            <v>0</v>
          </cell>
        </row>
        <row r="533">
          <cell r="B533">
            <v>43</v>
          </cell>
          <cell r="G533" t="str">
            <v>(A)</v>
          </cell>
          <cell r="H533" t="str">
            <v>Calculated APHS/NRC</v>
          </cell>
          <cell r="M533">
            <v>0</v>
          </cell>
          <cell r="N533" t="str">
            <v>standard</v>
          </cell>
        </row>
        <row r="535">
          <cell r="B535" t="str">
            <v xml:space="preserve">    Implied Balance Sheet Strength - BCAR Guidelines:</v>
          </cell>
        </row>
        <row r="536">
          <cell r="B536" t="str">
            <v>A++</v>
          </cell>
          <cell r="C536">
            <v>175</v>
          </cell>
          <cell r="E536" t="str">
            <v xml:space="preserve">B    </v>
          </cell>
          <cell r="F536">
            <v>90</v>
          </cell>
          <cell r="G536" t="str">
            <v>Please remember that the BCAR result should be viewed in a flexible light, since a company's capitalization is only a portion of the company's overall makeup and only one of the tools available to AMB analysts.  A company's market profile, country risk, o</v>
          </cell>
        </row>
        <row r="537">
          <cell r="B537" t="str">
            <v xml:space="preserve">A+  </v>
          </cell>
          <cell r="C537">
            <v>160</v>
          </cell>
          <cell r="E537" t="str">
            <v xml:space="preserve">B-   </v>
          </cell>
          <cell r="F537">
            <v>80</v>
          </cell>
        </row>
        <row r="538">
          <cell r="B538" t="str">
            <v xml:space="preserve">A    </v>
          </cell>
          <cell r="C538">
            <v>145</v>
          </cell>
          <cell r="E538" t="str">
            <v>C++</v>
          </cell>
          <cell r="F538">
            <v>70</v>
          </cell>
        </row>
        <row r="539">
          <cell r="B539" t="str">
            <v xml:space="preserve">A-   </v>
          </cell>
          <cell r="C539">
            <v>130</v>
          </cell>
          <cell r="E539" t="str">
            <v xml:space="preserve">C+  </v>
          </cell>
          <cell r="F539">
            <v>60</v>
          </cell>
        </row>
        <row r="540">
          <cell r="B540" t="str">
            <v>B++</v>
          </cell>
          <cell r="C540">
            <v>115</v>
          </cell>
          <cell r="E540" t="str">
            <v xml:space="preserve">C    </v>
          </cell>
          <cell r="F540">
            <v>50</v>
          </cell>
        </row>
        <row r="541">
          <cell r="B541" t="str">
            <v xml:space="preserve">B+  </v>
          </cell>
          <cell r="C541">
            <v>100</v>
          </cell>
          <cell r="E541" t="str">
            <v xml:space="preserve">C-   </v>
          </cell>
          <cell r="F541">
            <v>40</v>
          </cell>
        </row>
        <row r="545">
          <cell r="B545" t="str">
            <v>Company Name:</v>
          </cell>
          <cell r="C545" t="str">
            <v>XYZ Sample</v>
          </cell>
          <cell r="J545" t="str">
            <v>Currency:</v>
          </cell>
          <cell r="K545" t="str">
            <v>US Dollars</v>
          </cell>
          <cell r="P545" t="str">
            <v>Page 17</v>
          </cell>
        </row>
        <row r="546">
          <cell r="B546" t="str">
            <v>AMB Number:</v>
          </cell>
          <cell r="C546" t="str">
            <v>99999</v>
          </cell>
          <cell r="J546" t="str">
            <v>Denomination:</v>
          </cell>
          <cell r="K546" t="str">
            <v>(000)s</v>
          </cell>
        </row>
        <row r="547">
          <cell r="B547" t="str">
            <v>Analyst:</v>
          </cell>
          <cell r="C547" t="str">
            <v xml:space="preserve"> </v>
          </cell>
        </row>
        <row r="549">
          <cell r="B549" t="str">
            <v>NET REQUIRED CAPITAL:</v>
          </cell>
        </row>
        <row r="550">
          <cell r="F550" t="str">
            <v>Asset Risk:</v>
          </cell>
          <cell r="L550">
            <v>40543</v>
          </cell>
          <cell r="M550" t="str">
            <v>% of GRC</v>
          </cell>
        </row>
        <row r="551">
          <cell r="B551">
            <v>1</v>
          </cell>
          <cell r="F551" t="str">
            <v>(B1)</v>
          </cell>
          <cell r="G551" t="str">
            <v>Fixed Income Securities Risk (Page 18)</v>
          </cell>
          <cell r="L551">
            <v>0</v>
          </cell>
          <cell r="M551">
            <v>0</v>
          </cell>
        </row>
        <row r="552">
          <cell r="B552">
            <v>2</v>
          </cell>
          <cell r="F552" t="str">
            <v>(B2)</v>
          </cell>
          <cell r="G552" t="str">
            <v>Equity Securities Risk (Page 18)</v>
          </cell>
          <cell r="L552">
            <v>0</v>
          </cell>
          <cell r="M552">
            <v>0</v>
          </cell>
        </row>
        <row r="553">
          <cell r="B553">
            <v>3</v>
          </cell>
          <cell r="I553" t="str">
            <v>Subtotal (B1 + B2)</v>
          </cell>
          <cell r="L553">
            <v>0</v>
          </cell>
          <cell r="M553">
            <v>0</v>
          </cell>
        </row>
        <row r="554">
          <cell r="B554">
            <v>4</v>
          </cell>
          <cell r="F554" t="str">
            <v>(B3)</v>
          </cell>
          <cell r="G554" t="str">
            <v>Interest Rate Risk (Page 19)</v>
          </cell>
          <cell r="L554">
            <v>0</v>
          </cell>
          <cell r="M554">
            <v>0</v>
          </cell>
        </row>
        <row r="555">
          <cell r="B555">
            <v>5</v>
          </cell>
          <cell r="I555" t="str">
            <v>Total Investment Risk (B1 + B2 +B3)</v>
          </cell>
          <cell r="L555">
            <v>0</v>
          </cell>
          <cell r="M555">
            <v>0</v>
          </cell>
        </row>
        <row r="556">
          <cell r="B556">
            <v>6</v>
          </cell>
          <cell r="F556" t="str">
            <v>(B4)</v>
          </cell>
          <cell r="G556" t="str">
            <v>Credit Risk (Page 20)</v>
          </cell>
          <cell r="L556">
            <v>0</v>
          </cell>
          <cell r="M556">
            <v>0</v>
          </cell>
        </row>
        <row r="557">
          <cell r="B557">
            <v>7</v>
          </cell>
          <cell r="I557" t="str">
            <v>Total Asset Risk (B1 + B2 + B3 + B4)</v>
          </cell>
          <cell r="L557">
            <v>0</v>
          </cell>
          <cell r="M557">
            <v>0</v>
          </cell>
        </row>
        <row r="559">
          <cell r="F559" t="str">
            <v>Underwriting Risk</v>
          </cell>
        </row>
        <row r="560">
          <cell r="J560" t="str">
            <v>P/C</v>
          </cell>
          <cell r="K560" t="str">
            <v>L/H</v>
          </cell>
          <cell r="L560" t="str">
            <v>Combined</v>
          </cell>
        </row>
        <row r="561">
          <cell r="B561">
            <v>8</v>
          </cell>
          <cell r="F561" t="str">
            <v>(B5)</v>
          </cell>
          <cell r="G561" t="str">
            <v>Net Loss and LAE Reserve Risk (Pages 21 &amp; 22)</v>
          </cell>
          <cell r="J561">
            <v>0</v>
          </cell>
          <cell r="K561">
            <v>0</v>
          </cell>
          <cell r="L561">
            <v>0</v>
          </cell>
          <cell r="M561">
            <v>0</v>
          </cell>
        </row>
        <row r="562">
          <cell r="B562">
            <v>9</v>
          </cell>
          <cell r="F562" t="str">
            <v>(B6)</v>
          </cell>
          <cell r="G562" t="str">
            <v>Net Premium Risk (Page 23)</v>
          </cell>
          <cell r="J562">
            <v>0</v>
          </cell>
          <cell r="K562">
            <v>0</v>
          </cell>
          <cell r="L562">
            <v>0</v>
          </cell>
          <cell r="M562">
            <v>0</v>
          </cell>
        </row>
        <row r="563">
          <cell r="B563">
            <v>10</v>
          </cell>
          <cell r="I563" t="str">
            <v>Total Underwriting Risk (B5 + B6)</v>
          </cell>
          <cell r="L563">
            <v>0</v>
          </cell>
          <cell r="M563">
            <v>0</v>
          </cell>
        </row>
        <row r="564">
          <cell r="B564">
            <v>11</v>
          </cell>
          <cell r="F564" t="str">
            <v>(B7)</v>
          </cell>
          <cell r="G564" t="str">
            <v>Business Risk (Page 24)</v>
          </cell>
          <cell r="L564">
            <v>0</v>
          </cell>
          <cell r="M564">
            <v>0</v>
          </cell>
        </row>
        <row r="565">
          <cell r="B565">
            <v>12</v>
          </cell>
          <cell r="G565" t="str">
            <v xml:space="preserve">       Gross Required Capital (GRC)  (B1 + B2 + B3 + B4 + B5 + B6 + B7 + B8)</v>
          </cell>
          <cell r="L565">
            <v>0</v>
          </cell>
          <cell r="M565">
            <v>0</v>
          </cell>
        </row>
        <row r="566">
          <cell r="B566">
            <v>13</v>
          </cell>
          <cell r="G566" t="str">
            <v xml:space="preserve">        Less: Covariance Adjustment</v>
          </cell>
          <cell r="L566">
            <v>0</v>
          </cell>
          <cell r="M566">
            <v>0</v>
          </cell>
        </row>
        <row r="567">
          <cell r="B567">
            <v>14</v>
          </cell>
          <cell r="G567" t="str">
            <v xml:space="preserve">     Net Required Capital</v>
          </cell>
          <cell r="L567">
            <v>0</v>
          </cell>
          <cell r="M567">
            <v>0</v>
          </cell>
        </row>
        <row r="570">
          <cell r="B570" t="str">
            <v>Adjusted Surplus Recap (APHS):</v>
          </cell>
          <cell r="J570">
            <v>40543</v>
          </cell>
        </row>
        <row r="571">
          <cell r="J571" t="str">
            <v>Baseline</v>
          </cell>
          <cell r="K571" t="str">
            <v>Adjustment</v>
          </cell>
          <cell r="L571" t="str">
            <v>Tax Adjustment</v>
          </cell>
          <cell r="M571" t="str">
            <v>Total</v>
          </cell>
          <cell r="N571" t="str">
            <v>Explanation of Adjustments</v>
          </cell>
        </row>
        <row r="572">
          <cell r="B572">
            <v>15</v>
          </cell>
          <cell r="D572" t="str">
            <v>Reported Surplus 1)</v>
          </cell>
          <cell r="J572">
            <v>0</v>
          </cell>
          <cell r="K572">
            <v>0</v>
          </cell>
          <cell r="L572" t="str">
            <v>N/A</v>
          </cell>
          <cell r="M572">
            <v>0</v>
          </cell>
          <cell r="N572" t="str">
            <v xml:space="preserve"> </v>
          </cell>
        </row>
        <row r="573">
          <cell r="B573">
            <v>16</v>
          </cell>
          <cell r="D573" t="str">
            <v>Capital Contribution</v>
          </cell>
          <cell r="J573">
            <v>0</v>
          </cell>
          <cell r="K573">
            <v>0</v>
          </cell>
          <cell r="L573" t="str">
            <v>N/A</v>
          </cell>
          <cell r="M573">
            <v>0</v>
          </cell>
          <cell r="N573" t="str">
            <v xml:space="preserve"> </v>
          </cell>
        </row>
        <row r="574">
          <cell r="B574">
            <v>17</v>
          </cell>
          <cell r="D574" t="str">
            <v>Pro Forma Reported PHS</v>
          </cell>
          <cell r="J574">
            <v>0</v>
          </cell>
          <cell r="K574">
            <v>0</v>
          </cell>
          <cell r="L574" t="str">
            <v>N/A</v>
          </cell>
          <cell r="M574">
            <v>0</v>
          </cell>
        </row>
        <row r="576">
          <cell r="B576">
            <v>18</v>
          </cell>
          <cell r="D576" t="str">
            <v>Liquidity Reserves (French Accntng)</v>
          </cell>
          <cell r="J576">
            <v>0</v>
          </cell>
          <cell r="K576">
            <v>0</v>
          </cell>
          <cell r="L576">
            <v>0</v>
          </cell>
          <cell r="M576">
            <v>0</v>
          </cell>
          <cell r="N576" t="str">
            <v xml:space="preserve"> </v>
          </cell>
        </row>
        <row r="577">
          <cell r="B577">
            <v>19</v>
          </cell>
          <cell r="D577" t="str">
            <v>Equalization Reserves (German Accntng)</v>
          </cell>
          <cell r="J577">
            <v>0</v>
          </cell>
          <cell r="K577">
            <v>0</v>
          </cell>
          <cell r="L577">
            <v>0</v>
          </cell>
          <cell r="M577">
            <v>0</v>
          </cell>
          <cell r="N577" t="str">
            <v xml:space="preserve"> </v>
          </cell>
        </row>
        <row r="578">
          <cell r="B578">
            <v>20</v>
          </cell>
          <cell r="D578" t="str">
            <v>Rückstellung for Beitragsrückerstattung (German L/H Bonus Reserves)</v>
          </cell>
          <cell r="J578">
            <v>0</v>
          </cell>
          <cell r="K578">
            <v>0</v>
          </cell>
          <cell r="L578" t="str">
            <v>N/A</v>
          </cell>
          <cell r="M578">
            <v>0</v>
          </cell>
          <cell r="N578" t="str">
            <v xml:space="preserve"> </v>
          </cell>
        </row>
        <row r="579">
          <cell r="B579">
            <v>21</v>
          </cell>
          <cell r="D579" t="str">
            <v>Contingency Reserves (French or Swiss Accntng)</v>
          </cell>
          <cell r="J579">
            <v>0</v>
          </cell>
          <cell r="K579">
            <v>0</v>
          </cell>
          <cell r="L579">
            <v>0</v>
          </cell>
          <cell r="M579">
            <v>0</v>
          </cell>
          <cell r="N579" t="str">
            <v xml:space="preserve"> </v>
          </cell>
        </row>
        <row r="580">
          <cell r="B580">
            <v>22</v>
          </cell>
          <cell r="D580" t="str">
            <v>DAC Equity (Statutory Accounting,HGB) PC Only</v>
          </cell>
          <cell r="J580">
            <v>0</v>
          </cell>
          <cell r="K580">
            <v>0</v>
          </cell>
          <cell r="L580">
            <v>0</v>
          </cell>
          <cell r="M580">
            <v>0</v>
          </cell>
          <cell r="N580" t="str">
            <v xml:space="preserve"> </v>
          </cell>
        </row>
        <row r="581">
          <cell r="B581">
            <v>23</v>
          </cell>
          <cell r="D581" t="str">
            <v>Loss Reserve Equity</v>
          </cell>
          <cell r="J581">
            <v>0</v>
          </cell>
          <cell r="K581">
            <v>0</v>
          </cell>
          <cell r="L581">
            <v>0</v>
          </cell>
          <cell r="M581">
            <v>0</v>
          </cell>
          <cell r="N581" t="str">
            <v xml:space="preserve"> </v>
          </cell>
        </row>
        <row r="582">
          <cell r="B582">
            <v>24</v>
          </cell>
          <cell r="D582" t="str">
            <v xml:space="preserve">Convertible Bond Equity </v>
          </cell>
          <cell r="J582">
            <v>0</v>
          </cell>
          <cell r="K582">
            <v>0</v>
          </cell>
          <cell r="L582" t="str">
            <v>N/A</v>
          </cell>
          <cell r="M582">
            <v>0</v>
          </cell>
          <cell r="N582" t="str">
            <v xml:space="preserve"> </v>
          </cell>
        </row>
        <row r="583">
          <cell r="B583">
            <v>25</v>
          </cell>
          <cell r="D583" t="str">
            <v xml:space="preserve">Asset Equity - Affiliates and Participations </v>
          </cell>
          <cell r="J583">
            <v>0</v>
          </cell>
          <cell r="K583">
            <v>0</v>
          </cell>
          <cell r="L583">
            <v>0</v>
          </cell>
          <cell r="M583">
            <v>0</v>
          </cell>
          <cell r="N583" t="str">
            <v xml:space="preserve"> </v>
          </cell>
        </row>
        <row r="584">
          <cell r="B584">
            <v>26</v>
          </cell>
          <cell r="D584" t="str">
            <v>Asset Equity - Bonds (Non-Affiliated)</v>
          </cell>
          <cell r="J584">
            <v>0</v>
          </cell>
          <cell r="K584">
            <v>0</v>
          </cell>
          <cell r="L584">
            <v>0</v>
          </cell>
          <cell r="M584">
            <v>0</v>
          </cell>
          <cell r="N584" t="str">
            <v xml:space="preserve"> </v>
          </cell>
        </row>
        <row r="585">
          <cell r="B585">
            <v>27</v>
          </cell>
          <cell r="D585" t="str">
            <v>Asset Equity - Equity (Non-Affiliated)</v>
          </cell>
          <cell r="J585">
            <v>0</v>
          </cell>
          <cell r="K585">
            <v>0</v>
          </cell>
          <cell r="L585">
            <v>0</v>
          </cell>
          <cell r="M585">
            <v>0</v>
          </cell>
          <cell r="N585" t="str">
            <v xml:space="preserve"> </v>
          </cell>
        </row>
        <row r="586">
          <cell r="B586">
            <v>28</v>
          </cell>
          <cell r="D586" t="str">
            <v xml:space="preserve">Asset Equity - Real Estate </v>
          </cell>
          <cell r="J586">
            <v>0</v>
          </cell>
          <cell r="K586">
            <v>0</v>
          </cell>
          <cell r="L586">
            <v>0</v>
          </cell>
          <cell r="M586">
            <v>0</v>
          </cell>
          <cell r="N586" t="str">
            <v xml:space="preserve"> </v>
          </cell>
        </row>
        <row r="587">
          <cell r="B587">
            <v>29</v>
          </cell>
          <cell r="D587" t="str">
            <v>Asset Equity - Other</v>
          </cell>
          <cell r="J587">
            <v>0</v>
          </cell>
          <cell r="K587">
            <v>0</v>
          </cell>
          <cell r="L587">
            <v>0</v>
          </cell>
          <cell r="M587">
            <v>0</v>
          </cell>
          <cell r="N587" t="str">
            <v xml:space="preserve"> </v>
          </cell>
        </row>
        <row r="588">
          <cell r="B588">
            <v>30</v>
          </cell>
          <cell r="D588" t="str">
            <v>Other Taxable Adjustments</v>
          </cell>
          <cell r="J588">
            <v>0</v>
          </cell>
          <cell r="K588">
            <v>0</v>
          </cell>
          <cell r="L588">
            <v>0</v>
          </cell>
          <cell r="M588">
            <v>0</v>
          </cell>
          <cell r="N588" t="str">
            <v xml:space="preserve"> </v>
          </cell>
        </row>
        <row r="589">
          <cell r="B589">
            <v>31</v>
          </cell>
          <cell r="D589" t="str">
            <v>Other NON-Taxable Adjustments (i.e. minority interests, etc)</v>
          </cell>
          <cell r="J589">
            <v>0</v>
          </cell>
          <cell r="K589">
            <v>0</v>
          </cell>
          <cell r="L589" t="str">
            <v>N/A</v>
          </cell>
          <cell r="M589">
            <v>0</v>
          </cell>
          <cell r="N589" t="str">
            <v xml:space="preserve"> </v>
          </cell>
        </row>
        <row r="590">
          <cell r="B590">
            <v>32</v>
          </cell>
          <cell r="E590" t="str">
            <v>Sub-total</v>
          </cell>
          <cell r="J590">
            <v>0</v>
          </cell>
          <cell r="K590">
            <v>0</v>
          </cell>
          <cell r="L590">
            <v>0</v>
          </cell>
          <cell r="M590">
            <v>0</v>
          </cell>
        </row>
        <row r="592">
          <cell r="B592">
            <v>33</v>
          </cell>
          <cell r="D592" t="str">
            <v xml:space="preserve">Intangible Assets (Goodwill + PVFP) </v>
          </cell>
          <cell r="J592">
            <v>0</v>
          </cell>
          <cell r="K592">
            <v>0</v>
          </cell>
          <cell r="L592" t="str">
            <v>N/A</v>
          </cell>
          <cell r="M592">
            <v>0</v>
          </cell>
          <cell r="N592" t="str">
            <v xml:space="preserve"> </v>
          </cell>
        </row>
        <row r="593">
          <cell r="B593">
            <v>34</v>
          </cell>
          <cell r="D593" t="str">
            <v>Recent Loss - Net - (After-Taxes and Reinsurance)</v>
          </cell>
          <cell r="J593">
            <v>0</v>
          </cell>
          <cell r="K593">
            <v>0</v>
          </cell>
          <cell r="L593" t="str">
            <v>N/A</v>
          </cell>
          <cell r="M593">
            <v>0</v>
          </cell>
          <cell r="N593" t="str">
            <v xml:space="preserve"> </v>
          </cell>
        </row>
        <row r="594">
          <cell r="B594">
            <v>35</v>
          </cell>
          <cell r="D594" t="str">
            <v>Net Catastrophe PML (After-Taxes and Reinsurance)</v>
          </cell>
          <cell r="J594">
            <v>0</v>
          </cell>
          <cell r="K594">
            <v>0</v>
          </cell>
          <cell r="L594">
            <v>0</v>
          </cell>
          <cell r="M594">
            <v>0</v>
          </cell>
          <cell r="N594" t="str">
            <v xml:space="preserve"> </v>
          </cell>
        </row>
        <row r="595">
          <cell r="B595">
            <v>36</v>
          </cell>
          <cell r="D595" t="str">
            <v>Unearned Premium Capital Charge (P/C Only)</v>
          </cell>
          <cell r="J595">
            <v>0</v>
          </cell>
          <cell r="K595">
            <v>0</v>
          </cell>
          <cell r="L595" t="str">
            <v>N/A</v>
          </cell>
          <cell r="M595">
            <v>0</v>
          </cell>
          <cell r="N595" t="str">
            <v xml:space="preserve"> </v>
          </cell>
        </row>
        <row r="596">
          <cell r="B596">
            <v>37</v>
          </cell>
          <cell r="D596" t="str">
            <v>DAC Charge under GAAP (Life Only)</v>
          </cell>
          <cell r="H596" t="str">
            <v>% Charge</v>
          </cell>
          <cell r="I596">
            <v>1</v>
          </cell>
          <cell r="J596">
            <v>0</v>
          </cell>
          <cell r="K596">
            <v>0</v>
          </cell>
          <cell r="L596" t="str">
            <v>N/A</v>
          </cell>
          <cell r="M596">
            <v>0</v>
          </cell>
          <cell r="N596" t="str">
            <v xml:space="preserve"> </v>
          </cell>
        </row>
        <row r="597">
          <cell r="B597">
            <v>38</v>
          </cell>
          <cell r="D597" t="str">
            <v>Reduction to DAC Equity due to high Loss Ratio(P/C Only)</v>
          </cell>
          <cell r="J597">
            <v>0</v>
          </cell>
          <cell r="K597">
            <v>0</v>
          </cell>
          <cell r="L597">
            <v>0</v>
          </cell>
          <cell r="M597">
            <v>0</v>
          </cell>
          <cell r="N597" t="str">
            <v xml:space="preserve"> </v>
          </cell>
        </row>
        <row r="598">
          <cell r="B598">
            <v>39</v>
          </cell>
          <cell r="D598" t="str">
            <v>Future Dividends</v>
          </cell>
          <cell r="J598">
            <v>0</v>
          </cell>
          <cell r="K598">
            <v>0</v>
          </cell>
          <cell r="L598" t="str">
            <v>N/A</v>
          </cell>
          <cell r="M598">
            <v>0</v>
          </cell>
          <cell r="N598" t="str">
            <v xml:space="preserve"> </v>
          </cell>
        </row>
        <row r="599">
          <cell r="B599">
            <v>40</v>
          </cell>
          <cell r="D599" t="str">
            <v>Future Losses (D) (Defferred Taxes)</v>
          </cell>
          <cell r="J599">
            <v>0</v>
          </cell>
          <cell r="K599">
            <v>0</v>
          </cell>
          <cell r="L599" t="str">
            <v>N/A</v>
          </cell>
          <cell r="M599">
            <v>0</v>
          </cell>
          <cell r="N599" t="str">
            <v xml:space="preserve"> </v>
          </cell>
        </row>
        <row r="600">
          <cell r="B600">
            <v>41</v>
          </cell>
          <cell r="D600" t="str">
            <v>Other Taxable Reductions to surplus</v>
          </cell>
          <cell r="J600">
            <v>0</v>
          </cell>
          <cell r="K600">
            <v>0</v>
          </cell>
          <cell r="L600">
            <v>0</v>
          </cell>
          <cell r="M600">
            <v>0</v>
          </cell>
          <cell r="N600" t="str">
            <v xml:space="preserve"> </v>
          </cell>
        </row>
        <row r="602">
          <cell r="B602">
            <v>42</v>
          </cell>
          <cell r="C602" t="str">
            <v>Adjusted Surplus (APHS)</v>
          </cell>
          <cell r="J602">
            <v>0</v>
          </cell>
          <cell r="K602">
            <v>0</v>
          </cell>
          <cell r="L602">
            <v>0</v>
          </cell>
          <cell r="M602">
            <v>0</v>
          </cell>
        </row>
        <row r="604">
          <cell r="B604">
            <v>43</v>
          </cell>
          <cell r="G604" t="str">
            <v>(A)</v>
          </cell>
          <cell r="H604" t="str">
            <v>Calculated APHS/NRC</v>
          </cell>
          <cell r="M604">
            <v>0</v>
          </cell>
          <cell r="N604" t="str">
            <v>standard</v>
          </cell>
        </row>
        <row r="606">
          <cell r="B606" t="str">
            <v xml:space="preserve">    Implied Balance Sheet Strength - BCAR Guidelines:</v>
          </cell>
        </row>
        <row r="607">
          <cell r="B607" t="str">
            <v>A++</v>
          </cell>
          <cell r="C607">
            <v>175</v>
          </cell>
          <cell r="E607" t="str">
            <v xml:space="preserve">B    </v>
          </cell>
          <cell r="F607">
            <v>90</v>
          </cell>
          <cell r="G607" t="str">
            <v>Please remember that the BCAR result should be viewed in a flexible light, since a company's capitalization is only a portion of the company's overall makeup and only one of the tools available to AMB analysts.  A company's market profile, country risk, o</v>
          </cell>
        </row>
        <row r="608">
          <cell r="B608" t="str">
            <v xml:space="preserve">A+  </v>
          </cell>
          <cell r="C608">
            <v>160</v>
          </cell>
          <cell r="E608" t="str">
            <v xml:space="preserve">B-   </v>
          </cell>
          <cell r="F608">
            <v>80</v>
          </cell>
        </row>
        <row r="609">
          <cell r="B609" t="str">
            <v xml:space="preserve">A    </v>
          </cell>
          <cell r="C609">
            <v>145</v>
          </cell>
          <cell r="E609" t="str">
            <v>C++</v>
          </cell>
          <cell r="F609">
            <v>70</v>
          </cell>
        </row>
        <row r="610">
          <cell r="B610" t="str">
            <v xml:space="preserve">A-   </v>
          </cell>
          <cell r="C610">
            <v>130</v>
          </cell>
          <cell r="E610" t="str">
            <v xml:space="preserve">C+  </v>
          </cell>
          <cell r="F610">
            <v>60</v>
          </cell>
        </row>
        <row r="611">
          <cell r="B611" t="str">
            <v>B++</v>
          </cell>
          <cell r="C611">
            <v>115</v>
          </cell>
          <cell r="E611" t="str">
            <v xml:space="preserve">C    </v>
          </cell>
          <cell r="F611">
            <v>50</v>
          </cell>
        </row>
        <row r="612">
          <cell r="B612" t="str">
            <v xml:space="preserve">B+  </v>
          </cell>
          <cell r="C612">
            <v>100</v>
          </cell>
          <cell r="E612" t="str">
            <v xml:space="preserve">C-   </v>
          </cell>
          <cell r="F612">
            <v>40</v>
          </cell>
        </row>
        <row r="616">
          <cell r="B616" t="str">
            <v>Company Name:</v>
          </cell>
          <cell r="C616" t="str">
            <v>XYZ Sample</v>
          </cell>
          <cell r="J616" t="str">
            <v>Currency:</v>
          </cell>
          <cell r="K616" t="str">
            <v>US Dollars</v>
          </cell>
          <cell r="P616" t="str">
            <v>Page 25</v>
          </cell>
        </row>
        <row r="617">
          <cell r="B617" t="str">
            <v>AMB Number:</v>
          </cell>
          <cell r="C617" t="str">
            <v>99999</v>
          </cell>
          <cell r="J617" t="str">
            <v>Denomination:</v>
          </cell>
          <cell r="K617" t="str">
            <v>(000)s</v>
          </cell>
        </row>
        <row r="618">
          <cell r="B618" t="str">
            <v>Analyst:</v>
          </cell>
          <cell r="C618" t="str">
            <v xml:space="preserve"> </v>
          </cell>
        </row>
        <row r="620">
          <cell r="B620" t="str">
            <v>NET REQUIRED CAPITAL:</v>
          </cell>
        </row>
        <row r="621">
          <cell r="F621" t="str">
            <v>Asset Risk:</v>
          </cell>
          <cell r="L621">
            <v>40908</v>
          </cell>
          <cell r="M621" t="str">
            <v>% of GRC</v>
          </cell>
        </row>
        <row r="622">
          <cell r="B622">
            <v>1</v>
          </cell>
          <cell r="F622" t="str">
            <v>(B1)</v>
          </cell>
          <cell r="G622" t="str">
            <v>Fixed Income Securities Risk (Page 26)</v>
          </cell>
          <cell r="L622">
            <v>0</v>
          </cell>
          <cell r="M622">
            <v>0</v>
          </cell>
        </row>
        <row r="623">
          <cell r="B623">
            <v>2</v>
          </cell>
          <cell r="F623" t="str">
            <v>(B2)</v>
          </cell>
          <cell r="G623" t="str">
            <v>Equity Securities Risk (Page 26)</v>
          </cell>
          <cell r="L623">
            <v>0</v>
          </cell>
          <cell r="M623">
            <v>0</v>
          </cell>
        </row>
        <row r="624">
          <cell r="B624">
            <v>3</v>
          </cell>
          <cell r="I624" t="str">
            <v>Subtotal (B1 + B2)</v>
          </cell>
          <cell r="L624">
            <v>0</v>
          </cell>
          <cell r="M624">
            <v>0</v>
          </cell>
        </row>
        <row r="625">
          <cell r="B625">
            <v>4</v>
          </cell>
          <cell r="F625" t="str">
            <v>(B3)</v>
          </cell>
          <cell r="G625" t="str">
            <v>Interest Rate Risk (Page 27)</v>
          </cell>
          <cell r="L625">
            <v>0</v>
          </cell>
          <cell r="M625">
            <v>0</v>
          </cell>
        </row>
        <row r="626">
          <cell r="B626">
            <v>5</v>
          </cell>
          <cell r="I626" t="str">
            <v>Total Investment Risk (B1 + B2 +B3)</v>
          </cell>
          <cell r="L626">
            <v>0</v>
          </cell>
          <cell r="M626">
            <v>0</v>
          </cell>
        </row>
        <row r="627">
          <cell r="B627">
            <v>6</v>
          </cell>
          <cell r="F627" t="str">
            <v>(B4)</v>
          </cell>
          <cell r="G627" t="str">
            <v>Credit Risk (Page 28)</v>
          </cell>
          <cell r="L627">
            <v>0</v>
          </cell>
          <cell r="M627">
            <v>0</v>
          </cell>
        </row>
        <row r="628">
          <cell r="B628">
            <v>7</v>
          </cell>
          <cell r="I628" t="str">
            <v>Total Asset Risk (B1 + B2 + B3 + B4)</v>
          </cell>
          <cell r="L628">
            <v>0</v>
          </cell>
          <cell r="M628">
            <v>0</v>
          </cell>
        </row>
        <row r="630">
          <cell r="F630" t="str">
            <v>Underwriting Risk</v>
          </cell>
        </row>
        <row r="631">
          <cell r="J631" t="str">
            <v>P/C</v>
          </cell>
          <cell r="K631" t="str">
            <v>L/H</v>
          </cell>
          <cell r="L631" t="str">
            <v>Combined</v>
          </cell>
        </row>
        <row r="632">
          <cell r="B632">
            <v>8</v>
          </cell>
          <cell r="F632" t="str">
            <v>(B5)</v>
          </cell>
          <cell r="G632" t="str">
            <v>Net Loss and LAE Reserve Risk (Pages 29 &amp; 30)</v>
          </cell>
          <cell r="J632">
            <v>0</v>
          </cell>
          <cell r="K632">
            <v>0</v>
          </cell>
          <cell r="L632">
            <v>0</v>
          </cell>
          <cell r="M632">
            <v>0</v>
          </cell>
        </row>
        <row r="633">
          <cell r="B633">
            <v>9</v>
          </cell>
          <cell r="F633" t="str">
            <v>(B6)</v>
          </cell>
          <cell r="G633" t="str">
            <v>Net Premium Risk (Page 31)</v>
          </cell>
          <cell r="J633">
            <v>0</v>
          </cell>
          <cell r="K633">
            <v>0</v>
          </cell>
          <cell r="L633">
            <v>0</v>
          </cell>
          <cell r="M633">
            <v>0</v>
          </cell>
        </row>
        <row r="634">
          <cell r="B634">
            <v>10</v>
          </cell>
          <cell r="I634" t="str">
            <v>Total Underwriting Risk (B5 + B6)</v>
          </cell>
          <cell r="L634">
            <v>0</v>
          </cell>
          <cell r="M634">
            <v>0</v>
          </cell>
        </row>
        <row r="635">
          <cell r="B635">
            <v>11</v>
          </cell>
          <cell r="F635" t="str">
            <v>(B7)</v>
          </cell>
          <cell r="G635" t="str">
            <v>Business Risk (Page 32)</v>
          </cell>
          <cell r="L635">
            <v>0</v>
          </cell>
          <cell r="M635">
            <v>0</v>
          </cell>
        </row>
        <row r="636">
          <cell r="B636">
            <v>12</v>
          </cell>
          <cell r="G636" t="str">
            <v xml:space="preserve">       Gross Required Capital (GRC)  (B1 + B2 + B3 + B4 + B5 + B6 + B7 + B8)</v>
          </cell>
          <cell r="L636">
            <v>0</v>
          </cell>
          <cell r="M636">
            <v>0</v>
          </cell>
        </row>
        <row r="637">
          <cell r="B637">
            <v>13</v>
          </cell>
          <cell r="G637" t="str">
            <v xml:space="preserve">        Less: Covariance Adjustment</v>
          </cell>
          <cell r="L637">
            <v>0</v>
          </cell>
          <cell r="M637">
            <v>0</v>
          </cell>
        </row>
        <row r="638">
          <cell r="B638">
            <v>14</v>
          </cell>
          <cell r="G638" t="str">
            <v xml:space="preserve">     Net Required Capital</v>
          </cell>
          <cell r="L638">
            <v>0</v>
          </cell>
          <cell r="M638">
            <v>0</v>
          </cell>
        </row>
        <row r="641">
          <cell r="B641" t="str">
            <v>Adjusted Surplus Recap (APHS):</v>
          </cell>
          <cell r="J641">
            <v>40908</v>
          </cell>
        </row>
        <row r="642">
          <cell r="J642" t="str">
            <v>Baseline</v>
          </cell>
          <cell r="K642" t="str">
            <v>Adjustment</v>
          </cell>
          <cell r="L642" t="str">
            <v>Tax Adjustment</v>
          </cell>
          <cell r="M642" t="str">
            <v>Total</v>
          </cell>
          <cell r="N642" t="str">
            <v>Explanation of Adjustments</v>
          </cell>
        </row>
        <row r="643">
          <cell r="B643">
            <v>15</v>
          </cell>
          <cell r="C643" t="str">
            <v>Reported Surplus 1)</v>
          </cell>
          <cell r="J643">
            <v>0</v>
          </cell>
          <cell r="K643">
            <v>0</v>
          </cell>
          <cell r="L643" t="str">
            <v>N/A</v>
          </cell>
          <cell r="M643">
            <v>0</v>
          </cell>
          <cell r="N643" t="str">
            <v xml:space="preserve"> </v>
          </cell>
        </row>
        <row r="644">
          <cell r="B644">
            <v>16</v>
          </cell>
          <cell r="C644" t="str">
            <v>Capital Contribution</v>
          </cell>
          <cell r="J644">
            <v>0</v>
          </cell>
          <cell r="K644">
            <v>0</v>
          </cell>
          <cell r="L644" t="str">
            <v>N/A</v>
          </cell>
          <cell r="M644">
            <v>0</v>
          </cell>
          <cell r="N644" t="str">
            <v xml:space="preserve"> </v>
          </cell>
        </row>
        <row r="645">
          <cell r="B645">
            <v>17</v>
          </cell>
          <cell r="C645" t="str">
            <v>Pro Forma Reported PHS</v>
          </cell>
          <cell r="J645">
            <v>0</v>
          </cell>
          <cell r="K645">
            <v>0</v>
          </cell>
          <cell r="L645" t="str">
            <v>N/A</v>
          </cell>
          <cell r="M645">
            <v>0</v>
          </cell>
        </row>
        <row r="647">
          <cell r="B647">
            <v>18</v>
          </cell>
          <cell r="D647" t="str">
            <v>Liquidity Reserves (French Accntng)</v>
          </cell>
          <cell r="J647">
            <v>0</v>
          </cell>
          <cell r="K647">
            <v>0</v>
          </cell>
          <cell r="L647">
            <v>0</v>
          </cell>
          <cell r="M647">
            <v>0</v>
          </cell>
          <cell r="N647" t="str">
            <v xml:space="preserve"> </v>
          </cell>
        </row>
        <row r="648">
          <cell r="B648">
            <v>19</v>
          </cell>
          <cell r="D648" t="str">
            <v>Equalization Reserves (German Accntng)</v>
          </cell>
          <cell r="J648">
            <v>0</v>
          </cell>
          <cell r="K648">
            <v>0</v>
          </cell>
          <cell r="L648">
            <v>0</v>
          </cell>
          <cell r="M648">
            <v>0</v>
          </cell>
          <cell r="N648" t="str">
            <v xml:space="preserve"> </v>
          </cell>
        </row>
        <row r="649">
          <cell r="B649">
            <v>20</v>
          </cell>
          <cell r="D649" t="str">
            <v>Rückstellung for Beitragsrückerstattung (German L/H Bonus Reserves)</v>
          </cell>
          <cell r="J649">
            <v>0</v>
          </cell>
          <cell r="K649">
            <v>0</v>
          </cell>
          <cell r="L649" t="str">
            <v>N/A</v>
          </cell>
          <cell r="M649">
            <v>0</v>
          </cell>
          <cell r="N649" t="str">
            <v xml:space="preserve"> </v>
          </cell>
        </row>
        <row r="650">
          <cell r="B650">
            <v>21</v>
          </cell>
          <cell r="D650" t="str">
            <v>Contingency Reserves (French or Swiss Accntng)</v>
          </cell>
          <cell r="J650">
            <v>0</v>
          </cell>
          <cell r="K650">
            <v>0</v>
          </cell>
          <cell r="L650">
            <v>0</v>
          </cell>
          <cell r="M650">
            <v>0</v>
          </cell>
          <cell r="N650" t="str">
            <v xml:space="preserve"> </v>
          </cell>
        </row>
        <row r="651">
          <cell r="B651">
            <v>22</v>
          </cell>
          <cell r="D651" t="str">
            <v>DAC Equity (Statutory Accounting,HGB) PC Only</v>
          </cell>
          <cell r="J651">
            <v>0</v>
          </cell>
          <cell r="K651">
            <v>0</v>
          </cell>
          <cell r="L651">
            <v>0</v>
          </cell>
          <cell r="M651">
            <v>0</v>
          </cell>
          <cell r="N651" t="str">
            <v xml:space="preserve"> </v>
          </cell>
        </row>
        <row r="652">
          <cell r="B652">
            <v>23</v>
          </cell>
          <cell r="D652" t="str">
            <v>Loss Reserve Equity</v>
          </cell>
          <cell r="J652">
            <v>0</v>
          </cell>
          <cell r="K652">
            <v>0</v>
          </cell>
          <cell r="L652">
            <v>0</v>
          </cell>
          <cell r="M652">
            <v>0</v>
          </cell>
          <cell r="N652" t="str">
            <v xml:space="preserve"> </v>
          </cell>
        </row>
        <row r="653">
          <cell r="B653">
            <v>24</v>
          </cell>
          <cell r="D653" t="str">
            <v xml:space="preserve">Convertible Bond Equity </v>
          </cell>
          <cell r="J653">
            <v>0</v>
          </cell>
          <cell r="K653">
            <v>0</v>
          </cell>
          <cell r="L653" t="str">
            <v>N/A</v>
          </cell>
          <cell r="M653">
            <v>0</v>
          </cell>
          <cell r="N653" t="str">
            <v xml:space="preserve"> </v>
          </cell>
        </row>
        <row r="654">
          <cell r="B654">
            <v>25</v>
          </cell>
          <cell r="D654" t="str">
            <v xml:space="preserve">Asset Equity - Affiliates and Participations </v>
          </cell>
          <cell r="J654">
            <v>0</v>
          </cell>
          <cell r="K654">
            <v>0</v>
          </cell>
          <cell r="L654">
            <v>0</v>
          </cell>
          <cell r="M654">
            <v>0</v>
          </cell>
          <cell r="N654" t="str">
            <v xml:space="preserve"> </v>
          </cell>
        </row>
        <row r="655">
          <cell r="B655">
            <v>26</v>
          </cell>
          <cell r="D655" t="str">
            <v>Asset Equity - Bonds (Non-Affiliated)</v>
          </cell>
          <cell r="J655">
            <v>0</v>
          </cell>
          <cell r="K655">
            <v>0</v>
          </cell>
          <cell r="L655">
            <v>0</v>
          </cell>
          <cell r="M655">
            <v>0</v>
          </cell>
          <cell r="N655" t="str">
            <v xml:space="preserve"> </v>
          </cell>
        </row>
        <row r="656">
          <cell r="B656">
            <v>27</v>
          </cell>
          <cell r="D656" t="str">
            <v>Asset Equity - Equity (Non-Affiliated)</v>
          </cell>
          <cell r="J656">
            <v>0</v>
          </cell>
          <cell r="K656">
            <v>0</v>
          </cell>
          <cell r="L656">
            <v>0</v>
          </cell>
          <cell r="M656">
            <v>0</v>
          </cell>
          <cell r="N656" t="str">
            <v xml:space="preserve"> </v>
          </cell>
        </row>
        <row r="657">
          <cell r="B657">
            <v>28</v>
          </cell>
          <cell r="D657" t="str">
            <v xml:space="preserve">Asset Equity - Real Estate </v>
          </cell>
          <cell r="J657">
            <v>0</v>
          </cell>
          <cell r="K657">
            <v>0</v>
          </cell>
          <cell r="L657">
            <v>0</v>
          </cell>
          <cell r="M657">
            <v>0</v>
          </cell>
          <cell r="N657" t="str">
            <v xml:space="preserve"> </v>
          </cell>
        </row>
        <row r="658">
          <cell r="B658">
            <v>29</v>
          </cell>
          <cell r="D658" t="str">
            <v>Asset Equity - Other</v>
          </cell>
          <cell r="J658">
            <v>0</v>
          </cell>
          <cell r="K658">
            <v>0</v>
          </cell>
          <cell r="L658">
            <v>0</v>
          </cell>
          <cell r="M658">
            <v>0</v>
          </cell>
          <cell r="N658" t="str">
            <v xml:space="preserve"> </v>
          </cell>
        </row>
        <row r="659">
          <cell r="B659">
            <v>30</v>
          </cell>
          <cell r="D659" t="str">
            <v>Other Taxable Adjustments</v>
          </cell>
          <cell r="J659">
            <v>0</v>
          </cell>
          <cell r="K659">
            <v>0</v>
          </cell>
          <cell r="L659">
            <v>0</v>
          </cell>
          <cell r="M659">
            <v>0</v>
          </cell>
          <cell r="N659" t="str">
            <v xml:space="preserve"> </v>
          </cell>
        </row>
        <row r="660">
          <cell r="B660">
            <v>31</v>
          </cell>
          <cell r="D660" t="str">
            <v>Other NON-Taxable Adjustments (i.e. minority interests, etc)</v>
          </cell>
          <cell r="J660">
            <v>0</v>
          </cell>
          <cell r="K660">
            <v>0</v>
          </cell>
          <cell r="L660" t="str">
            <v>N/A</v>
          </cell>
          <cell r="M660">
            <v>0</v>
          </cell>
          <cell r="N660" t="str">
            <v xml:space="preserve"> </v>
          </cell>
        </row>
        <row r="661">
          <cell r="B661">
            <v>32</v>
          </cell>
          <cell r="E661" t="str">
            <v>Sub-total</v>
          </cell>
          <cell r="J661">
            <v>0</v>
          </cell>
          <cell r="K661">
            <v>0</v>
          </cell>
          <cell r="L661">
            <v>0</v>
          </cell>
          <cell r="M661">
            <v>0</v>
          </cell>
        </row>
        <row r="663">
          <cell r="B663">
            <v>33</v>
          </cell>
          <cell r="D663" t="str">
            <v xml:space="preserve">Intangible Assets (Goodwill + PVFP) </v>
          </cell>
          <cell r="J663">
            <v>0</v>
          </cell>
          <cell r="K663">
            <v>0</v>
          </cell>
          <cell r="L663" t="str">
            <v>N/A</v>
          </cell>
          <cell r="M663">
            <v>0</v>
          </cell>
          <cell r="N663" t="str">
            <v xml:space="preserve"> </v>
          </cell>
        </row>
        <row r="664">
          <cell r="B664">
            <v>34</v>
          </cell>
          <cell r="D664" t="str">
            <v>Recent Loss - Net - (After-Taxes and Reinsurance)</v>
          </cell>
          <cell r="J664">
            <v>0</v>
          </cell>
          <cell r="K664">
            <v>0</v>
          </cell>
          <cell r="L664" t="str">
            <v>N/A</v>
          </cell>
          <cell r="M664">
            <v>0</v>
          </cell>
          <cell r="N664" t="str">
            <v xml:space="preserve"> </v>
          </cell>
        </row>
        <row r="665">
          <cell r="B665">
            <v>35</v>
          </cell>
          <cell r="D665" t="str">
            <v>Net Catastrophe PML (After-Taxes and Reinsurance)</v>
          </cell>
          <cell r="J665">
            <v>0</v>
          </cell>
          <cell r="K665">
            <v>0</v>
          </cell>
          <cell r="L665">
            <v>0</v>
          </cell>
          <cell r="M665">
            <v>0</v>
          </cell>
          <cell r="N665" t="str">
            <v xml:space="preserve"> </v>
          </cell>
        </row>
        <row r="666">
          <cell r="B666">
            <v>36</v>
          </cell>
          <cell r="D666" t="str">
            <v>Unearned Premium Capital Charge (P/C Only)</v>
          </cell>
          <cell r="J666">
            <v>0</v>
          </cell>
          <cell r="K666">
            <v>0</v>
          </cell>
          <cell r="L666" t="str">
            <v>N/A</v>
          </cell>
          <cell r="M666">
            <v>0</v>
          </cell>
          <cell r="N666" t="str">
            <v xml:space="preserve"> </v>
          </cell>
        </row>
        <row r="667">
          <cell r="B667">
            <v>37</v>
          </cell>
          <cell r="D667" t="str">
            <v>DAC Charge under GAAP (Life Only)</v>
          </cell>
          <cell r="H667" t="str">
            <v>% Charge</v>
          </cell>
          <cell r="I667">
            <v>1</v>
          </cell>
          <cell r="J667">
            <v>0</v>
          </cell>
          <cell r="K667">
            <v>0</v>
          </cell>
          <cell r="L667" t="str">
            <v>N/A</v>
          </cell>
          <cell r="M667">
            <v>0</v>
          </cell>
          <cell r="N667" t="str">
            <v xml:space="preserve"> </v>
          </cell>
        </row>
        <row r="668">
          <cell r="B668">
            <v>38</v>
          </cell>
          <cell r="D668" t="str">
            <v>Reduction to DAC Equity due to high Loss Ratio(P/C Only)</v>
          </cell>
          <cell r="J668">
            <v>0</v>
          </cell>
          <cell r="K668">
            <v>0</v>
          </cell>
          <cell r="L668">
            <v>0</v>
          </cell>
          <cell r="M668">
            <v>0</v>
          </cell>
          <cell r="N668" t="str">
            <v xml:space="preserve"> </v>
          </cell>
        </row>
        <row r="669">
          <cell r="B669">
            <v>39</v>
          </cell>
          <cell r="D669" t="str">
            <v>Future Dividends</v>
          </cell>
          <cell r="J669">
            <v>0</v>
          </cell>
          <cell r="K669">
            <v>0</v>
          </cell>
          <cell r="L669" t="str">
            <v>N/A</v>
          </cell>
          <cell r="M669">
            <v>0</v>
          </cell>
          <cell r="N669" t="str">
            <v xml:space="preserve"> </v>
          </cell>
        </row>
        <row r="670">
          <cell r="B670">
            <v>40</v>
          </cell>
          <cell r="D670" t="str">
            <v>Future Losses (D) (Defferred Taxes)</v>
          </cell>
          <cell r="J670">
            <v>0</v>
          </cell>
          <cell r="K670">
            <v>0</v>
          </cell>
          <cell r="L670" t="str">
            <v>N/A</v>
          </cell>
          <cell r="M670">
            <v>0</v>
          </cell>
          <cell r="N670" t="str">
            <v xml:space="preserve"> </v>
          </cell>
        </row>
        <row r="671">
          <cell r="B671">
            <v>41</v>
          </cell>
          <cell r="D671" t="str">
            <v>Other Taxable Reductions to surplus</v>
          </cell>
          <cell r="J671">
            <v>0</v>
          </cell>
          <cell r="K671">
            <v>0</v>
          </cell>
          <cell r="L671">
            <v>0</v>
          </cell>
          <cell r="M671">
            <v>0</v>
          </cell>
          <cell r="N671" t="str">
            <v xml:space="preserve"> </v>
          </cell>
        </row>
        <row r="673">
          <cell r="B673">
            <v>42</v>
          </cell>
          <cell r="C673" t="str">
            <v>Adjusted Surplus (APHS)</v>
          </cell>
          <cell r="J673">
            <v>0</v>
          </cell>
          <cell r="K673">
            <v>0</v>
          </cell>
          <cell r="L673">
            <v>0</v>
          </cell>
          <cell r="M673">
            <v>0</v>
          </cell>
        </row>
        <row r="675">
          <cell r="B675">
            <v>43</v>
          </cell>
          <cell r="G675" t="str">
            <v>(A)</v>
          </cell>
          <cell r="H675" t="str">
            <v>Calculated APHS/NRC</v>
          </cell>
          <cell r="M675">
            <v>0</v>
          </cell>
          <cell r="N675" t="str">
            <v>standard</v>
          </cell>
        </row>
        <row r="677">
          <cell r="B677" t="str">
            <v xml:space="preserve">    Implied Balance Sheet Strength - BCAR Guidelines:</v>
          </cell>
        </row>
        <row r="678">
          <cell r="B678" t="str">
            <v>A++</v>
          </cell>
          <cell r="C678">
            <v>175</v>
          </cell>
          <cell r="E678" t="str">
            <v xml:space="preserve">B    </v>
          </cell>
          <cell r="F678">
            <v>90</v>
          </cell>
          <cell r="G678" t="str">
            <v>Please remember that the BCAR result should be viewed in a flexible light, since a company's capitalization is only a portion of the company's overall makeup and only one of the tools available to AMB analysts.  A company's market profile, country risk, o</v>
          </cell>
        </row>
        <row r="679">
          <cell r="B679" t="str">
            <v xml:space="preserve">A+  </v>
          </cell>
          <cell r="C679">
            <v>160</v>
          </cell>
          <cell r="E679" t="str">
            <v xml:space="preserve">B-   </v>
          </cell>
          <cell r="F679">
            <v>80</v>
          </cell>
        </row>
        <row r="680">
          <cell r="B680" t="str">
            <v xml:space="preserve">A    </v>
          </cell>
          <cell r="C680">
            <v>145</v>
          </cell>
          <cell r="E680" t="str">
            <v>C++</v>
          </cell>
          <cell r="F680">
            <v>70</v>
          </cell>
        </row>
        <row r="681">
          <cell r="B681" t="str">
            <v xml:space="preserve">A-   </v>
          </cell>
          <cell r="C681">
            <v>130</v>
          </cell>
          <cell r="E681" t="str">
            <v xml:space="preserve">C+  </v>
          </cell>
          <cell r="F681">
            <v>60</v>
          </cell>
        </row>
        <row r="682">
          <cell r="B682" t="str">
            <v>B++</v>
          </cell>
          <cell r="C682">
            <v>115</v>
          </cell>
          <cell r="E682" t="str">
            <v xml:space="preserve">C    </v>
          </cell>
          <cell r="F682">
            <v>50</v>
          </cell>
        </row>
        <row r="683">
          <cell r="B683" t="str">
            <v xml:space="preserve">B+  </v>
          </cell>
          <cell r="C683">
            <v>100</v>
          </cell>
          <cell r="E683" t="str">
            <v xml:space="preserve">C-   </v>
          </cell>
          <cell r="F683">
            <v>40</v>
          </cell>
        </row>
        <row r="687">
          <cell r="B687" t="str">
            <v>Company Name:</v>
          </cell>
          <cell r="C687" t="str">
            <v>XYZ Sample</v>
          </cell>
          <cell r="J687" t="str">
            <v>Currency:</v>
          </cell>
          <cell r="K687" t="str">
            <v>US Dollars</v>
          </cell>
          <cell r="P687" t="str">
            <v>Page 33</v>
          </cell>
        </row>
        <row r="688">
          <cell r="B688" t="str">
            <v>AMB Number:</v>
          </cell>
          <cell r="C688" t="str">
            <v>99999</v>
          </cell>
          <cell r="J688" t="str">
            <v>Denomination:</v>
          </cell>
          <cell r="K688" t="str">
            <v>(000)s</v>
          </cell>
        </row>
        <row r="689">
          <cell r="B689" t="str">
            <v>Analyst:</v>
          </cell>
          <cell r="C689" t="str">
            <v xml:space="preserve"> </v>
          </cell>
        </row>
        <row r="691">
          <cell r="B691" t="str">
            <v>NET REQUIRED CAPITAL:</v>
          </cell>
        </row>
        <row r="692">
          <cell r="F692" t="str">
            <v>Asset Risk:</v>
          </cell>
          <cell r="L692">
            <v>41274</v>
          </cell>
          <cell r="M692" t="str">
            <v>% of GRC</v>
          </cell>
        </row>
        <row r="693">
          <cell r="B693">
            <v>1</v>
          </cell>
          <cell r="F693" t="str">
            <v>(B1)</v>
          </cell>
          <cell r="G693" t="str">
            <v>Fixed Income Securities Risk (Page 34)</v>
          </cell>
          <cell r="L693">
            <v>0</v>
          </cell>
          <cell r="M693">
            <v>0</v>
          </cell>
        </row>
        <row r="694">
          <cell r="B694">
            <v>2</v>
          </cell>
          <cell r="F694" t="str">
            <v>(B2)</v>
          </cell>
          <cell r="G694" t="str">
            <v>Equity Securities Risk (Page 34)</v>
          </cell>
          <cell r="L694">
            <v>0</v>
          </cell>
          <cell r="M694">
            <v>0</v>
          </cell>
        </row>
        <row r="695">
          <cell r="B695">
            <v>3</v>
          </cell>
          <cell r="I695" t="str">
            <v>Subtotal (B1 + B2)</v>
          </cell>
          <cell r="L695">
            <v>0</v>
          </cell>
          <cell r="M695">
            <v>0</v>
          </cell>
        </row>
        <row r="696">
          <cell r="B696">
            <v>4</v>
          </cell>
          <cell r="F696" t="str">
            <v>(B3)</v>
          </cell>
          <cell r="G696" t="str">
            <v>Interest Rate Risk (Page 35)</v>
          </cell>
          <cell r="L696">
            <v>0</v>
          </cell>
          <cell r="M696">
            <v>0</v>
          </cell>
        </row>
        <row r="697">
          <cell r="B697">
            <v>5</v>
          </cell>
          <cell r="I697" t="str">
            <v>Total Investment Risk (B1 + B2 +B3)</v>
          </cell>
          <cell r="L697">
            <v>0</v>
          </cell>
          <cell r="M697">
            <v>0</v>
          </cell>
        </row>
        <row r="698">
          <cell r="B698">
            <v>6</v>
          </cell>
          <cell r="F698" t="str">
            <v>(B4)</v>
          </cell>
          <cell r="G698" t="str">
            <v>Credit Risk (Page 36)</v>
          </cell>
          <cell r="L698">
            <v>0</v>
          </cell>
          <cell r="M698">
            <v>0</v>
          </cell>
        </row>
        <row r="699">
          <cell r="B699">
            <v>7</v>
          </cell>
          <cell r="I699" t="str">
            <v>Total Asset Risk (B1 + B2 + B3 + B4)</v>
          </cell>
          <cell r="L699">
            <v>0</v>
          </cell>
          <cell r="M699">
            <v>0</v>
          </cell>
        </row>
        <row r="701">
          <cell r="F701" t="str">
            <v>Underwriting Risk</v>
          </cell>
        </row>
        <row r="702">
          <cell r="J702" t="str">
            <v>P/C</v>
          </cell>
          <cell r="K702" t="str">
            <v>L/H</v>
          </cell>
          <cell r="L702" t="str">
            <v>Combined</v>
          </cell>
        </row>
        <row r="703">
          <cell r="B703">
            <v>8</v>
          </cell>
          <cell r="F703" t="str">
            <v>(B5)</v>
          </cell>
          <cell r="G703" t="str">
            <v>Net Loss and LAE Reserve Risk (Pages 37 &amp; 38)</v>
          </cell>
          <cell r="J703">
            <v>0</v>
          </cell>
          <cell r="K703">
            <v>0</v>
          </cell>
          <cell r="L703">
            <v>0</v>
          </cell>
          <cell r="M703">
            <v>0</v>
          </cell>
        </row>
        <row r="704">
          <cell r="B704">
            <v>9</v>
          </cell>
          <cell r="F704" t="str">
            <v>(B6)</v>
          </cell>
          <cell r="G704" t="str">
            <v>Net Premium Risk (Page 39)</v>
          </cell>
          <cell r="J704">
            <v>0</v>
          </cell>
          <cell r="K704">
            <v>0</v>
          </cell>
          <cell r="L704">
            <v>0</v>
          </cell>
          <cell r="M704">
            <v>0</v>
          </cell>
        </row>
        <row r="705">
          <cell r="B705">
            <v>10</v>
          </cell>
          <cell r="I705" t="str">
            <v>Total Underwriting Risk (B5 + B6)</v>
          </cell>
          <cell r="L705">
            <v>0</v>
          </cell>
          <cell r="M705">
            <v>0</v>
          </cell>
        </row>
        <row r="706">
          <cell r="B706">
            <v>11</v>
          </cell>
          <cell r="F706" t="str">
            <v>(B7)</v>
          </cell>
          <cell r="G706" t="str">
            <v>Business Risk (Page 40)</v>
          </cell>
          <cell r="L706">
            <v>0</v>
          </cell>
          <cell r="M706">
            <v>0</v>
          </cell>
        </row>
        <row r="707">
          <cell r="B707">
            <v>12</v>
          </cell>
          <cell r="G707" t="str">
            <v xml:space="preserve">       Gross Required Capital (GRC)  (B1 + B2 + B3 + B4 + B5 + B6 + B7 + B8)</v>
          </cell>
          <cell r="L707">
            <v>0</v>
          </cell>
          <cell r="M707">
            <v>0</v>
          </cell>
        </row>
        <row r="708">
          <cell r="B708">
            <v>13</v>
          </cell>
          <cell r="G708" t="str">
            <v xml:space="preserve">        Less: Covariance Adjustment</v>
          </cell>
          <cell r="L708">
            <v>0</v>
          </cell>
          <cell r="M708">
            <v>0</v>
          </cell>
        </row>
        <row r="709">
          <cell r="B709">
            <v>14</v>
          </cell>
          <cell r="G709" t="str">
            <v xml:space="preserve">     Net Required Capital</v>
          </cell>
          <cell r="L709">
            <v>0</v>
          </cell>
          <cell r="M709">
            <v>0</v>
          </cell>
        </row>
        <row r="712">
          <cell r="B712" t="str">
            <v>Adjusted Surplus Recap (APHS):</v>
          </cell>
          <cell r="J712">
            <v>41274</v>
          </cell>
        </row>
        <row r="713">
          <cell r="J713" t="str">
            <v>Baseline</v>
          </cell>
          <cell r="K713" t="str">
            <v>Adjustment</v>
          </cell>
          <cell r="L713" t="str">
            <v>Tax Adjustment</v>
          </cell>
          <cell r="M713" t="str">
            <v>Total</v>
          </cell>
          <cell r="N713" t="str">
            <v>Explanation of Adjustments</v>
          </cell>
        </row>
        <row r="714">
          <cell r="B714">
            <v>15</v>
          </cell>
          <cell r="C714" t="str">
            <v>Reported Surplus 1)</v>
          </cell>
          <cell r="J714">
            <v>0</v>
          </cell>
          <cell r="K714">
            <v>0</v>
          </cell>
          <cell r="L714" t="str">
            <v>N/A</v>
          </cell>
          <cell r="M714">
            <v>0</v>
          </cell>
          <cell r="N714" t="str">
            <v xml:space="preserve"> </v>
          </cell>
        </row>
        <row r="715">
          <cell r="B715">
            <v>16</v>
          </cell>
          <cell r="C715" t="str">
            <v>Capital Contribution</v>
          </cell>
          <cell r="J715">
            <v>0</v>
          </cell>
          <cell r="K715">
            <v>0</v>
          </cell>
          <cell r="L715" t="str">
            <v>N/A</v>
          </cell>
          <cell r="M715">
            <v>0</v>
          </cell>
          <cell r="N715" t="str">
            <v xml:space="preserve"> </v>
          </cell>
        </row>
        <row r="716">
          <cell r="B716">
            <v>17</v>
          </cell>
          <cell r="C716" t="str">
            <v>Pro Forma Reported PHS</v>
          </cell>
          <cell r="J716">
            <v>0</v>
          </cell>
          <cell r="K716">
            <v>0</v>
          </cell>
          <cell r="L716" t="str">
            <v>N/A</v>
          </cell>
          <cell r="M716">
            <v>0</v>
          </cell>
        </row>
        <row r="718">
          <cell r="B718">
            <v>18</v>
          </cell>
          <cell r="D718" t="str">
            <v>Liquidity Reserves (French Accntng)</v>
          </cell>
          <cell r="J718">
            <v>0</v>
          </cell>
          <cell r="K718">
            <v>0</v>
          </cell>
          <cell r="L718">
            <v>0</v>
          </cell>
          <cell r="M718">
            <v>0</v>
          </cell>
          <cell r="N718" t="str">
            <v xml:space="preserve"> </v>
          </cell>
        </row>
        <row r="719">
          <cell r="B719">
            <v>19</v>
          </cell>
          <cell r="D719" t="str">
            <v>Equalization Reserves (German Accntng)</v>
          </cell>
          <cell r="J719">
            <v>0</v>
          </cell>
          <cell r="K719">
            <v>0</v>
          </cell>
          <cell r="L719">
            <v>0</v>
          </cell>
          <cell r="M719">
            <v>0</v>
          </cell>
          <cell r="N719" t="str">
            <v xml:space="preserve"> </v>
          </cell>
        </row>
        <row r="720">
          <cell r="B720">
            <v>20</v>
          </cell>
          <cell r="D720" t="str">
            <v>Rückstellung for Beitragsrückerstattung (German L/H Bonus Reserves)</v>
          </cell>
          <cell r="J720">
            <v>0</v>
          </cell>
          <cell r="K720">
            <v>0</v>
          </cell>
          <cell r="L720" t="str">
            <v>N/A</v>
          </cell>
          <cell r="M720">
            <v>0</v>
          </cell>
          <cell r="N720" t="str">
            <v xml:space="preserve"> </v>
          </cell>
        </row>
        <row r="721">
          <cell r="B721">
            <v>21</v>
          </cell>
          <cell r="D721" t="str">
            <v>Contingency Reserves (French or Swiss Accntng)</v>
          </cell>
          <cell r="J721">
            <v>0</v>
          </cell>
          <cell r="K721">
            <v>0</v>
          </cell>
          <cell r="L721">
            <v>0</v>
          </cell>
          <cell r="M721">
            <v>0</v>
          </cell>
          <cell r="N721" t="str">
            <v xml:space="preserve"> </v>
          </cell>
        </row>
        <row r="722">
          <cell r="B722">
            <v>22</v>
          </cell>
          <cell r="D722" t="str">
            <v>DAC Equity (Statutory Accounting,HGB) PC Only</v>
          </cell>
          <cell r="J722">
            <v>0</v>
          </cell>
          <cell r="K722">
            <v>0</v>
          </cell>
          <cell r="L722">
            <v>0</v>
          </cell>
          <cell r="M722">
            <v>0</v>
          </cell>
          <cell r="N722" t="str">
            <v xml:space="preserve"> </v>
          </cell>
        </row>
        <row r="723">
          <cell r="B723">
            <v>23</v>
          </cell>
          <cell r="D723" t="str">
            <v>Loss Reserve Equity</v>
          </cell>
          <cell r="J723">
            <v>0</v>
          </cell>
          <cell r="K723">
            <v>0</v>
          </cell>
          <cell r="L723">
            <v>0</v>
          </cell>
          <cell r="M723">
            <v>0</v>
          </cell>
          <cell r="N723" t="str">
            <v xml:space="preserve"> </v>
          </cell>
        </row>
        <row r="724">
          <cell r="B724">
            <v>24</v>
          </cell>
          <cell r="D724" t="str">
            <v xml:space="preserve">Convertible Bond Equity </v>
          </cell>
          <cell r="J724">
            <v>0</v>
          </cell>
          <cell r="K724">
            <v>0</v>
          </cell>
          <cell r="L724" t="str">
            <v>N/A</v>
          </cell>
          <cell r="M724">
            <v>0</v>
          </cell>
          <cell r="N724" t="str">
            <v xml:space="preserve"> </v>
          </cell>
        </row>
        <row r="725">
          <cell r="B725">
            <v>25</v>
          </cell>
          <cell r="D725" t="str">
            <v xml:space="preserve">Asset Equity - Affiliates and Participations </v>
          </cell>
          <cell r="J725">
            <v>0</v>
          </cell>
          <cell r="K725">
            <v>0</v>
          </cell>
          <cell r="L725">
            <v>0</v>
          </cell>
          <cell r="M725">
            <v>0</v>
          </cell>
          <cell r="N725" t="str">
            <v xml:space="preserve"> </v>
          </cell>
        </row>
        <row r="726">
          <cell r="B726">
            <v>26</v>
          </cell>
          <cell r="D726" t="str">
            <v>Asset Equity - Bonds (Non-Affiliated)</v>
          </cell>
          <cell r="J726">
            <v>0</v>
          </cell>
          <cell r="K726">
            <v>0</v>
          </cell>
          <cell r="L726">
            <v>0</v>
          </cell>
          <cell r="M726">
            <v>0</v>
          </cell>
          <cell r="N726" t="str">
            <v xml:space="preserve"> </v>
          </cell>
        </row>
        <row r="727">
          <cell r="B727">
            <v>27</v>
          </cell>
          <cell r="D727" t="str">
            <v>Asset Equity - Equity (Non-Affiliated)</v>
          </cell>
          <cell r="J727">
            <v>0</v>
          </cell>
          <cell r="K727">
            <v>0</v>
          </cell>
          <cell r="L727">
            <v>0</v>
          </cell>
          <cell r="M727">
            <v>0</v>
          </cell>
          <cell r="N727" t="str">
            <v xml:space="preserve"> </v>
          </cell>
        </row>
        <row r="728">
          <cell r="B728">
            <v>28</v>
          </cell>
          <cell r="D728" t="str">
            <v xml:space="preserve">Asset Equity - Real Estate </v>
          </cell>
          <cell r="J728">
            <v>0</v>
          </cell>
          <cell r="K728">
            <v>0</v>
          </cell>
          <cell r="L728">
            <v>0</v>
          </cell>
          <cell r="M728">
            <v>0</v>
          </cell>
          <cell r="N728" t="str">
            <v xml:space="preserve"> </v>
          </cell>
        </row>
        <row r="729">
          <cell r="B729">
            <v>29</v>
          </cell>
          <cell r="D729" t="str">
            <v>Asset Equity - Other</v>
          </cell>
          <cell r="J729">
            <v>0</v>
          </cell>
          <cell r="K729">
            <v>0</v>
          </cell>
          <cell r="L729">
            <v>0</v>
          </cell>
          <cell r="M729">
            <v>0</v>
          </cell>
          <cell r="N729" t="str">
            <v xml:space="preserve"> </v>
          </cell>
        </row>
        <row r="730">
          <cell r="B730">
            <v>30</v>
          </cell>
          <cell r="D730" t="str">
            <v>Other Taxable Adjustments</v>
          </cell>
          <cell r="J730">
            <v>0</v>
          </cell>
          <cell r="K730">
            <v>0</v>
          </cell>
          <cell r="L730">
            <v>0</v>
          </cell>
          <cell r="M730">
            <v>0</v>
          </cell>
          <cell r="N730" t="str">
            <v xml:space="preserve"> </v>
          </cell>
        </row>
        <row r="731">
          <cell r="B731">
            <v>31</v>
          </cell>
          <cell r="D731" t="str">
            <v>Other NON-Taxable Adjustments (i.e. minority interests, etc)</v>
          </cell>
          <cell r="J731">
            <v>0</v>
          </cell>
          <cell r="K731">
            <v>0</v>
          </cell>
          <cell r="L731" t="str">
            <v>N/A</v>
          </cell>
          <cell r="M731">
            <v>0</v>
          </cell>
          <cell r="N731" t="str">
            <v xml:space="preserve"> </v>
          </cell>
        </row>
        <row r="732">
          <cell r="B732">
            <v>32</v>
          </cell>
          <cell r="E732" t="str">
            <v>Sub-total</v>
          </cell>
          <cell r="J732">
            <v>0</v>
          </cell>
          <cell r="K732">
            <v>0</v>
          </cell>
          <cell r="L732">
            <v>0</v>
          </cell>
          <cell r="M732">
            <v>0</v>
          </cell>
        </row>
        <row r="734">
          <cell r="B734">
            <v>33</v>
          </cell>
          <cell r="D734" t="str">
            <v xml:space="preserve">Intangible Assets (Goodwill + PVFP) </v>
          </cell>
          <cell r="J734">
            <v>0</v>
          </cell>
          <cell r="K734">
            <v>0</v>
          </cell>
          <cell r="L734" t="str">
            <v>N/A</v>
          </cell>
          <cell r="M734">
            <v>0</v>
          </cell>
          <cell r="N734" t="str">
            <v xml:space="preserve"> </v>
          </cell>
        </row>
        <row r="735">
          <cell r="B735">
            <v>34</v>
          </cell>
          <cell r="D735" t="str">
            <v>Recent Loss - Net - (After-Taxes and Reinsurance)</v>
          </cell>
          <cell r="J735">
            <v>0</v>
          </cell>
          <cell r="K735">
            <v>0</v>
          </cell>
          <cell r="L735" t="str">
            <v>N/A</v>
          </cell>
          <cell r="M735">
            <v>0</v>
          </cell>
          <cell r="N735" t="str">
            <v xml:space="preserve"> </v>
          </cell>
        </row>
        <row r="736">
          <cell r="B736">
            <v>35</v>
          </cell>
          <cell r="D736" t="str">
            <v>Net Catastrophe PML (After-Taxes and Reinsurance)</v>
          </cell>
          <cell r="J736">
            <v>0</v>
          </cell>
          <cell r="K736">
            <v>0</v>
          </cell>
          <cell r="L736">
            <v>0</v>
          </cell>
          <cell r="M736">
            <v>0</v>
          </cell>
          <cell r="N736" t="str">
            <v xml:space="preserve"> </v>
          </cell>
        </row>
        <row r="737">
          <cell r="B737">
            <v>36</v>
          </cell>
          <cell r="D737" t="str">
            <v>Unearned Premium Capital Charge (P/C Only)</v>
          </cell>
          <cell r="J737">
            <v>0</v>
          </cell>
          <cell r="K737">
            <v>0</v>
          </cell>
          <cell r="L737" t="str">
            <v>N/A</v>
          </cell>
          <cell r="M737">
            <v>0</v>
          </cell>
          <cell r="N737" t="str">
            <v xml:space="preserve"> </v>
          </cell>
        </row>
        <row r="738">
          <cell r="B738">
            <v>37</v>
          </cell>
          <cell r="D738" t="str">
            <v>DAC Charge under GAAP (Life Only)</v>
          </cell>
          <cell r="H738" t="str">
            <v>% Charge</v>
          </cell>
          <cell r="I738">
            <v>1</v>
          </cell>
          <cell r="J738">
            <v>0</v>
          </cell>
          <cell r="K738">
            <v>0</v>
          </cell>
          <cell r="L738" t="str">
            <v>N/A</v>
          </cell>
          <cell r="M738">
            <v>0</v>
          </cell>
          <cell r="N738" t="str">
            <v xml:space="preserve"> </v>
          </cell>
        </row>
        <row r="739">
          <cell r="B739">
            <v>38</v>
          </cell>
          <cell r="D739" t="str">
            <v>Reduction to DAC Equity due to high Loss Ratio(P/C Only)</v>
          </cell>
          <cell r="J739">
            <v>0</v>
          </cell>
          <cell r="K739">
            <v>0</v>
          </cell>
          <cell r="L739">
            <v>0</v>
          </cell>
          <cell r="M739">
            <v>0</v>
          </cell>
          <cell r="N739" t="str">
            <v xml:space="preserve"> </v>
          </cell>
        </row>
        <row r="740">
          <cell r="B740">
            <v>39</v>
          </cell>
          <cell r="D740" t="str">
            <v>Future Dividends</v>
          </cell>
          <cell r="J740">
            <v>0</v>
          </cell>
          <cell r="K740">
            <v>0</v>
          </cell>
          <cell r="L740" t="str">
            <v>N/A</v>
          </cell>
          <cell r="M740">
            <v>0</v>
          </cell>
          <cell r="N740" t="str">
            <v xml:space="preserve"> </v>
          </cell>
        </row>
        <row r="741">
          <cell r="B741">
            <v>40</v>
          </cell>
          <cell r="D741" t="str">
            <v>Future Losses (D) (Defferred Taxes)</v>
          </cell>
          <cell r="J741">
            <v>0</v>
          </cell>
          <cell r="K741">
            <v>0</v>
          </cell>
          <cell r="L741" t="str">
            <v>N/A</v>
          </cell>
          <cell r="M741">
            <v>0</v>
          </cell>
          <cell r="N741" t="str">
            <v xml:space="preserve"> </v>
          </cell>
        </row>
        <row r="742">
          <cell r="B742">
            <v>41</v>
          </cell>
          <cell r="D742" t="str">
            <v>Other Taxable Reductions to surplus</v>
          </cell>
          <cell r="J742">
            <v>0</v>
          </cell>
          <cell r="K742">
            <v>0</v>
          </cell>
          <cell r="L742">
            <v>0</v>
          </cell>
          <cell r="M742">
            <v>0</v>
          </cell>
          <cell r="N742" t="str">
            <v xml:space="preserve"> </v>
          </cell>
        </row>
        <row r="744">
          <cell r="B744">
            <v>42</v>
          </cell>
          <cell r="C744" t="str">
            <v>Adjusted Surplus (APHS)</v>
          </cell>
          <cell r="J744">
            <v>0</v>
          </cell>
          <cell r="K744">
            <v>0</v>
          </cell>
          <cell r="L744">
            <v>0</v>
          </cell>
          <cell r="M744">
            <v>0</v>
          </cell>
        </row>
        <row r="746">
          <cell r="B746">
            <v>43</v>
          </cell>
          <cell r="G746" t="str">
            <v>(A)</v>
          </cell>
          <cell r="H746" t="str">
            <v>Calculated APHS/NRC</v>
          </cell>
          <cell r="M746">
            <v>0</v>
          </cell>
          <cell r="N746" t="str">
            <v>standard</v>
          </cell>
        </row>
        <row r="748">
          <cell r="B748" t="str">
            <v xml:space="preserve">    Implied Balance Sheet Strength - BCAR Guidelines:</v>
          </cell>
        </row>
        <row r="749">
          <cell r="B749" t="str">
            <v>A++</v>
          </cell>
          <cell r="C749">
            <v>175</v>
          </cell>
          <cell r="E749" t="str">
            <v xml:space="preserve">B    </v>
          </cell>
          <cell r="F749">
            <v>90</v>
          </cell>
          <cell r="G749" t="str">
            <v>Please remember that the BCAR result should be viewed in a flexible light, since a company's capitalization is only a portion of the company's overall makeup and only one of the tools available to AMB analysts.  A company's market profile, country risk, o</v>
          </cell>
        </row>
        <row r="750">
          <cell r="B750" t="str">
            <v xml:space="preserve">A+  </v>
          </cell>
          <cell r="C750">
            <v>160</v>
          </cell>
          <cell r="E750" t="str">
            <v xml:space="preserve">B-   </v>
          </cell>
          <cell r="F750">
            <v>80</v>
          </cell>
        </row>
        <row r="751">
          <cell r="B751" t="str">
            <v xml:space="preserve">A    </v>
          </cell>
          <cell r="C751">
            <v>145</v>
          </cell>
          <cell r="E751" t="str">
            <v>C++</v>
          </cell>
          <cell r="F751">
            <v>70</v>
          </cell>
        </row>
        <row r="752">
          <cell r="B752" t="str">
            <v xml:space="preserve">A-   </v>
          </cell>
          <cell r="C752">
            <v>130</v>
          </cell>
          <cell r="E752" t="str">
            <v xml:space="preserve">C+  </v>
          </cell>
          <cell r="F752">
            <v>60</v>
          </cell>
        </row>
        <row r="753">
          <cell r="B753" t="str">
            <v>B++</v>
          </cell>
          <cell r="C753">
            <v>115</v>
          </cell>
          <cell r="E753" t="str">
            <v xml:space="preserve">C    </v>
          </cell>
          <cell r="F753">
            <v>50</v>
          </cell>
        </row>
        <row r="754">
          <cell r="B754" t="str">
            <v xml:space="preserve">B+  </v>
          </cell>
          <cell r="C754">
            <v>100</v>
          </cell>
          <cell r="E754" t="str">
            <v xml:space="preserve">C-   </v>
          </cell>
          <cell r="F754">
            <v>40</v>
          </cell>
        </row>
      </sheetData>
      <sheetData sheetId="2">
        <row r="2">
          <cell r="B2" t="str">
            <v>Company:</v>
          </cell>
          <cell r="E2" t="str">
            <v>XYZ Sample</v>
          </cell>
          <cell r="I2" t="str">
            <v>Currency:</v>
          </cell>
          <cell r="J2" t="str">
            <v>Euros</v>
          </cell>
          <cell r="S2" t="str">
            <v xml:space="preserve">Page 2 </v>
          </cell>
          <cell r="AE2" t="str">
            <v>Company:</v>
          </cell>
          <cell r="AH2" t="str">
            <v>XYZ Sample</v>
          </cell>
          <cell r="AO2" t="str">
            <v>Currency:</v>
          </cell>
          <cell r="AQ2" t="str">
            <v>Euros</v>
          </cell>
          <cell r="AZ2" t="str">
            <v>Summary Exhibit 2</v>
          </cell>
        </row>
        <row r="3">
          <cell r="B3" t="str">
            <v>AMB #:</v>
          </cell>
          <cell r="E3" t="str">
            <v>99999</v>
          </cell>
          <cell r="I3" t="str">
            <v>Denomination:</v>
          </cell>
          <cell r="J3" t="str">
            <v>(000)s</v>
          </cell>
          <cell r="AE3" t="str">
            <v>AMB #:</v>
          </cell>
          <cell r="AH3" t="str">
            <v>99999</v>
          </cell>
          <cell r="AO3" t="str">
            <v>Denomination:</v>
          </cell>
          <cell r="AQ3" t="str">
            <v>(000)s</v>
          </cell>
        </row>
        <row r="4">
          <cell r="B4" t="str">
            <v>Analyst:</v>
          </cell>
          <cell r="E4" t="str">
            <v xml:space="preserve"> </v>
          </cell>
          <cell r="AE4" t="str">
            <v>Analyst:</v>
          </cell>
          <cell r="AH4" t="str">
            <v xml:space="preserve"> </v>
          </cell>
        </row>
        <row r="5">
          <cell r="J5" t="str">
            <v>INVESTMENT RISK</v>
          </cell>
          <cell r="AP5" t="str">
            <v>INVESTMENT RISK</v>
          </cell>
        </row>
        <row r="6">
          <cell r="J6">
            <v>39813</v>
          </cell>
        </row>
        <row r="7">
          <cell r="N7" t="str">
            <v>Percent</v>
          </cell>
          <cell r="O7" t="str">
            <v>Percent</v>
          </cell>
          <cell r="P7" t="str">
            <v>Percent</v>
          </cell>
        </row>
        <row r="8">
          <cell r="K8" t="str">
            <v>Baseline</v>
          </cell>
          <cell r="L8" t="str">
            <v>Adjustment</v>
          </cell>
          <cell r="M8" t="str">
            <v>Total</v>
          </cell>
          <cell r="N8" t="str">
            <v>of asset</v>
          </cell>
          <cell r="O8" t="str">
            <v>of asset</v>
          </cell>
          <cell r="P8" t="str">
            <v>of asset</v>
          </cell>
          <cell r="Q8" t="str">
            <v>Final</v>
          </cell>
          <cell r="AJ8">
            <v>39813</v>
          </cell>
          <cell r="AL8">
            <v>40178</v>
          </cell>
          <cell r="AN8">
            <v>40543</v>
          </cell>
          <cell r="AP8">
            <v>40908</v>
          </cell>
          <cell r="AR8">
            <v>41274</v>
          </cell>
          <cell r="AT8">
            <v>39813</v>
          </cell>
          <cell r="AV8">
            <v>40178</v>
          </cell>
          <cell r="AX8">
            <v>40543</v>
          </cell>
          <cell r="AZ8">
            <v>40908</v>
          </cell>
          <cell r="BB8">
            <v>41274</v>
          </cell>
        </row>
        <row r="9">
          <cell r="B9" t="str">
            <v xml:space="preserve">   Bonds at</v>
          </cell>
          <cell r="E9">
            <v>39813</v>
          </cell>
          <cell r="G9" t="str">
            <v>Statement Value</v>
          </cell>
          <cell r="H9" t="str">
            <v>Market Value</v>
          </cell>
          <cell r="I9" t="str">
            <v>Adjustment</v>
          </cell>
          <cell r="J9" t="str">
            <v>Total</v>
          </cell>
          <cell r="K9" t="str">
            <v>Asset Risk Factor (%)</v>
          </cell>
          <cell r="L9" t="str">
            <v>to Asset Risk Factor</v>
          </cell>
          <cell r="M9" t="str">
            <v>Asset Risk Factor</v>
          </cell>
          <cell r="N9" t="str">
            <v>dedicated to Unit Linked</v>
          </cell>
          <cell r="O9" t="str">
            <v>dedicated to Partici-patory</v>
          </cell>
          <cell r="P9" t="str">
            <v>dedicated to PC &amp; Protection</v>
          </cell>
          <cell r="Q9" t="str">
            <v>Asset Risk Factor</v>
          </cell>
          <cell r="R9" t="str">
            <v>Adjusted Required Capital</v>
          </cell>
          <cell r="S9" t="str">
            <v>Explanation of Adjustments</v>
          </cell>
          <cell r="AE9" t="str">
            <v xml:space="preserve">   Bonds:</v>
          </cell>
          <cell r="AJ9" t="str">
            <v>Market Value</v>
          </cell>
          <cell r="AL9" t="str">
            <v>Market Value</v>
          </cell>
          <cell r="AN9" t="str">
            <v>Market Value</v>
          </cell>
          <cell r="AP9" t="str">
            <v>Market Value</v>
          </cell>
          <cell r="AR9" t="str">
            <v>Market Value</v>
          </cell>
          <cell r="AT9" t="str">
            <v>Adjusted Required Capital</v>
          </cell>
          <cell r="AV9" t="str">
            <v>Adjusted Required Capital</v>
          </cell>
          <cell r="AX9" t="str">
            <v>Adjusted Required Capital</v>
          </cell>
          <cell r="AZ9" t="str">
            <v>Adjusted Required Capital</v>
          </cell>
          <cell r="BB9" t="str">
            <v>Adjusted Required Capital</v>
          </cell>
        </row>
        <row r="10">
          <cell r="B10">
            <v>1</v>
          </cell>
          <cell r="C10" t="str">
            <v>Global Rating AAA</v>
          </cell>
          <cell r="G10">
            <v>0</v>
          </cell>
          <cell r="H10">
            <v>0</v>
          </cell>
          <cell r="I10">
            <v>0</v>
          </cell>
          <cell r="J10">
            <v>0</v>
          </cell>
          <cell r="K10">
            <v>2E-3</v>
          </cell>
          <cell r="L10">
            <v>0</v>
          </cell>
          <cell r="M10">
            <v>2E-3</v>
          </cell>
          <cell r="N10">
            <v>0</v>
          </cell>
          <cell r="O10">
            <v>0</v>
          </cell>
          <cell r="P10">
            <v>1</v>
          </cell>
          <cell r="Q10">
            <v>2E-3</v>
          </cell>
          <cell r="R10">
            <v>0</v>
          </cell>
          <cell r="AE10">
            <v>1</v>
          </cell>
          <cell r="AF10" t="str">
            <v>Global Rating AAA</v>
          </cell>
          <cell r="AJ10">
            <v>0</v>
          </cell>
          <cell r="AL10">
            <v>0</v>
          </cell>
          <cell r="AN10">
            <v>0</v>
          </cell>
          <cell r="AP10">
            <v>0</v>
          </cell>
          <cell r="AR10">
            <v>0</v>
          </cell>
          <cell r="AT10">
            <v>0</v>
          </cell>
          <cell r="AV10">
            <v>0</v>
          </cell>
          <cell r="AX10">
            <v>0</v>
          </cell>
          <cell r="AZ10">
            <v>0</v>
          </cell>
          <cell r="BB10">
            <v>0</v>
          </cell>
        </row>
        <row r="11">
          <cell r="B11">
            <v>2</v>
          </cell>
          <cell r="C11" t="str">
            <v>Global Rating AA+, AA, AA-</v>
          </cell>
          <cell r="G11">
            <v>0</v>
          </cell>
          <cell r="H11">
            <v>0</v>
          </cell>
          <cell r="I11">
            <v>0</v>
          </cell>
          <cell r="J11">
            <v>0</v>
          </cell>
          <cell r="K11">
            <v>5.0000000000000001E-3</v>
          </cell>
          <cell r="L11">
            <v>0</v>
          </cell>
          <cell r="M11">
            <v>5.0000000000000001E-3</v>
          </cell>
          <cell r="N11">
            <v>0</v>
          </cell>
          <cell r="O11">
            <v>0</v>
          </cell>
          <cell r="P11">
            <v>1</v>
          </cell>
          <cell r="Q11">
            <v>5.0000000000000001E-3</v>
          </cell>
          <cell r="R11">
            <v>0</v>
          </cell>
          <cell r="AE11">
            <v>2</v>
          </cell>
          <cell r="AF11" t="str">
            <v>Global Rating AA+, AA, AA-</v>
          </cell>
          <cell r="AJ11">
            <v>0</v>
          </cell>
          <cell r="AL11">
            <v>0</v>
          </cell>
          <cell r="AN11">
            <v>0</v>
          </cell>
          <cell r="AP11">
            <v>0</v>
          </cell>
          <cell r="AR11">
            <v>0</v>
          </cell>
          <cell r="AT11">
            <v>0</v>
          </cell>
          <cell r="AV11">
            <v>0</v>
          </cell>
          <cell r="AX11">
            <v>0</v>
          </cell>
          <cell r="AZ11">
            <v>0</v>
          </cell>
          <cell r="BB11">
            <v>0</v>
          </cell>
        </row>
        <row r="12">
          <cell r="B12">
            <v>3</v>
          </cell>
          <cell r="C12" t="str">
            <v>Global Rating A+, A, &amp; A-</v>
          </cell>
          <cell r="G12">
            <v>0</v>
          </cell>
          <cell r="H12">
            <v>0</v>
          </cell>
          <cell r="I12">
            <v>0</v>
          </cell>
          <cell r="J12">
            <v>0</v>
          </cell>
          <cell r="K12">
            <v>0.01</v>
          </cell>
          <cell r="L12">
            <v>0</v>
          </cell>
          <cell r="M12">
            <v>0.01</v>
          </cell>
          <cell r="N12">
            <v>0</v>
          </cell>
          <cell r="O12">
            <v>0</v>
          </cell>
          <cell r="P12">
            <v>1</v>
          </cell>
          <cell r="Q12">
            <v>0.01</v>
          </cell>
          <cell r="R12">
            <v>0</v>
          </cell>
          <cell r="AE12">
            <v>3</v>
          </cell>
          <cell r="AF12" t="str">
            <v>Global Rating A+, A, &amp; A-</v>
          </cell>
          <cell r="AJ12">
            <v>0</v>
          </cell>
          <cell r="AL12">
            <v>0</v>
          </cell>
          <cell r="AN12">
            <v>0</v>
          </cell>
          <cell r="AP12">
            <v>0</v>
          </cell>
          <cell r="AR12">
            <v>0</v>
          </cell>
          <cell r="AT12">
            <v>0</v>
          </cell>
          <cell r="AV12">
            <v>0</v>
          </cell>
          <cell r="AX12">
            <v>0</v>
          </cell>
          <cell r="AZ12">
            <v>0</v>
          </cell>
          <cell r="BB12">
            <v>0</v>
          </cell>
        </row>
        <row r="13">
          <cell r="B13">
            <v>4</v>
          </cell>
          <cell r="C13" t="str">
            <v xml:space="preserve">Global Rating BBB+, BBB, BBB- </v>
          </cell>
          <cell r="G13">
            <v>0</v>
          </cell>
          <cell r="H13">
            <v>0</v>
          </cell>
          <cell r="I13">
            <v>0</v>
          </cell>
          <cell r="J13">
            <v>0</v>
          </cell>
          <cell r="K13">
            <v>0.02</v>
          </cell>
          <cell r="L13">
            <v>0</v>
          </cell>
          <cell r="M13">
            <v>0.02</v>
          </cell>
          <cell r="N13">
            <v>0</v>
          </cell>
          <cell r="O13">
            <v>0</v>
          </cell>
          <cell r="P13">
            <v>1</v>
          </cell>
          <cell r="Q13">
            <v>0.02</v>
          </cell>
          <cell r="R13">
            <v>0</v>
          </cell>
          <cell r="AE13">
            <v>4</v>
          </cell>
          <cell r="AF13" t="str">
            <v xml:space="preserve">Global Rating BBB+, BBB, BBB- </v>
          </cell>
          <cell r="AJ13">
            <v>0</v>
          </cell>
          <cell r="AL13">
            <v>0</v>
          </cell>
          <cell r="AN13">
            <v>0</v>
          </cell>
          <cell r="AP13">
            <v>0</v>
          </cell>
          <cell r="AR13">
            <v>0</v>
          </cell>
          <cell r="AT13">
            <v>0</v>
          </cell>
          <cell r="AV13">
            <v>0</v>
          </cell>
          <cell r="AX13">
            <v>0</v>
          </cell>
          <cell r="AZ13">
            <v>0</v>
          </cell>
          <cell r="BB13">
            <v>0</v>
          </cell>
        </row>
        <row r="14">
          <cell r="B14">
            <v>5</v>
          </cell>
          <cell r="C14" t="str">
            <v xml:space="preserve">Global Rating BB+, BB, BB- </v>
          </cell>
          <cell r="G14">
            <v>0</v>
          </cell>
          <cell r="H14">
            <v>0</v>
          </cell>
          <cell r="I14">
            <v>0</v>
          </cell>
          <cell r="J14">
            <v>0</v>
          </cell>
          <cell r="K14">
            <v>0.04</v>
          </cell>
          <cell r="L14">
            <v>0</v>
          </cell>
          <cell r="M14">
            <v>0.04</v>
          </cell>
          <cell r="N14">
            <v>0</v>
          </cell>
          <cell r="O14">
            <v>0</v>
          </cell>
          <cell r="P14">
            <v>1</v>
          </cell>
          <cell r="Q14">
            <v>0.04</v>
          </cell>
          <cell r="R14">
            <v>0</v>
          </cell>
          <cell r="AE14">
            <v>5</v>
          </cell>
          <cell r="AF14" t="str">
            <v xml:space="preserve">Global Rating BB+, BB, BB- </v>
          </cell>
          <cell r="AJ14">
            <v>0</v>
          </cell>
          <cell r="AL14">
            <v>0</v>
          </cell>
          <cell r="AN14">
            <v>0</v>
          </cell>
          <cell r="AP14">
            <v>0</v>
          </cell>
          <cell r="AR14">
            <v>0</v>
          </cell>
          <cell r="AT14">
            <v>0</v>
          </cell>
          <cell r="AV14">
            <v>0</v>
          </cell>
          <cell r="AX14">
            <v>0</v>
          </cell>
          <cell r="AZ14">
            <v>0</v>
          </cell>
          <cell r="BB14">
            <v>0</v>
          </cell>
        </row>
        <row r="15">
          <cell r="B15">
            <v>6</v>
          </cell>
          <cell r="C15" t="str">
            <v xml:space="preserve">Global Rating B+, B, B- </v>
          </cell>
          <cell r="G15">
            <v>0</v>
          </cell>
          <cell r="H15">
            <v>0</v>
          </cell>
          <cell r="I15">
            <v>0</v>
          </cell>
          <cell r="J15">
            <v>0</v>
          </cell>
          <cell r="K15">
            <v>4.4999999999999998E-2</v>
          </cell>
          <cell r="L15">
            <v>0</v>
          </cell>
          <cell r="M15">
            <v>4.4999999999999998E-2</v>
          </cell>
          <cell r="N15">
            <v>0</v>
          </cell>
          <cell r="O15">
            <v>0</v>
          </cell>
          <cell r="P15">
            <v>1</v>
          </cell>
          <cell r="Q15">
            <v>4.4999999999999998E-2</v>
          </cell>
          <cell r="R15">
            <v>0</v>
          </cell>
          <cell r="AE15">
            <v>6</v>
          </cell>
          <cell r="AF15" t="str">
            <v xml:space="preserve">Global Rating B+, B, B- </v>
          </cell>
          <cell r="AJ15">
            <v>0</v>
          </cell>
          <cell r="AL15">
            <v>0</v>
          </cell>
          <cell r="AN15">
            <v>0</v>
          </cell>
          <cell r="AP15">
            <v>0</v>
          </cell>
          <cell r="AR15">
            <v>0</v>
          </cell>
          <cell r="AT15">
            <v>0</v>
          </cell>
          <cell r="AV15">
            <v>0</v>
          </cell>
          <cell r="AX15">
            <v>0</v>
          </cell>
          <cell r="AZ15">
            <v>0</v>
          </cell>
          <cell r="BB15">
            <v>0</v>
          </cell>
        </row>
        <row r="16">
          <cell r="B16">
            <v>7</v>
          </cell>
          <cell r="C16" t="str">
            <v xml:space="preserve">Global Rating CCC, CC, C </v>
          </cell>
          <cell r="G16">
            <v>0</v>
          </cell>
          <cell r="H16">
            <v>0</v>
          </cell>
          <cell r="I16">
            <v>0</v>
          </cell>
          <cell r="J16">
            <v>0</v>
          </cell>
          <cell r="K16">
            <v>0.1</v>
          </cell>
          <cell r="L16">
            <v>0</v>
          </cell>
          <cell r="M16">
            <v>0.1</v>
          </cell>
          <cell r="N16">
            <v>0</v>
          </cell>
          <cell r="O16">
            <v>0</v>
          </cell>
          <cell r="P16">
            <v>1</v>
          </cell>
          <cell r="Q16">
            <v>0.1</v>
          </cell>
          <cell r="R16">
            <v>0</v>
          </cell>
          <cell r="AE16">
            <v>7</v>
          </cell>
          <cell r="AF16" t="str">
            <v xml:space="preserve">Global Rating CCC, CC, C </v>
          </cell>
          <cell r="AJ16">
            <v>0</v>
          </cell>
          <cell r="AL16">
            <v>0</v>
          </cell>
          <cell r="AN16">
            <v>0</v>
          </cell>
          <cell r="AP16">
            <v>0</v>
          </cell>
          <cell r="AR16">
            <v>0</v>
          </cell>
          <cell r="AT16">
            <v>0</v>
          </cell>
          <cell r="AV16">
            <v>0</v>
          </cell>
          <cell r="AX16">
            <v>0</v>
          </cell>
          <cell r="AZ16">
            <v>0</v>
          </cell>
          <cell r="BB16">
            <v>0</v>
          </cell>
        </row>
        <row r="17">
          <cell r="B17">
            <v>8</v>
          </cell>
          <cell r="C17" t="str">
            <v xml:space="preserve">Global Rating D (in/near default) </v>
          </cell>
          <cell r="G17">
            <v>0</v>
          </cell>
          <cell r="H17">
            <v>0</v>
          </cell>
          <cell r="I17">
            <v>0</v>
          </cell>
          <cell r="J17">
            <v>0</v>
          </cell>
          <cell r="K17">
            <v>0.3</v>
          </cell>
          <cell r="L17">
            <v>0</v>
          </cell>
          <cell r="M17">
            <v>0.3</v>
          </cell>
          <cell r="N17">
            <v>0</v>
          </cell>
          <cell r="O17">
            <v>0</v>
          </cell>
          <cell r="P17">
            <v>1</v>
          </cell>
          <cell r="Q17">
            <v>0.3</v>
          </cell>
          <cell r="R17">
            <v>0</v>
          </cell>
          <cell r="AE17">
            <v>8</v>
          </cell>
          <cell r="AF17" t="str">
            <v xml:space="preserve">Global Rating D (in/near default) </v>
          </cell>
          <cell r="AJ17">
            <v>0</v>
          </cell>
          <cell r="AL17">
            <v>0</v>
          </cell>
          <cell r="AN17">
            <v>0</v>
          </cell>
          <cell r="AP17">
            <v>0</v>
          </cell>
          <cell r="AR17">
            <v>0</v>
          </cell>
          <cell r="AT17">
            <v>0</v>
          </cell>
          <cell r="AV17">
            <v>0</v>
          </cell>
          <cell r="AX17">
            <v>0</v>
          </cell>
          <cell r="AZ17">
            <v>0</v>
          </cell>
          <cell r="BB17">
            <v>0</v>
          </cell>
        </row>
        <row r="18">
          <cell r="B18">
            <v>9</v>
          </cell>
          <cell r="C18" t="str">
            <v>Non Rated</v>
          </cell>
          <cell r="G18">
            <v>0</v>
          </cell>
          <cell r="H18">
            <v>0</v>
          </cell>
          <cell r="I18">
            <v>0</v>
          </cell>
          <cell r="J18">
            <v>0</v>
          </cell>
          <cell r="K18">
            <v>0.5</v>
          </cell>
          <cell r="L18">
            <v>0</v>
          </cell>
          <cell r="M18">
            <v>0.5</v>
          </cell>
          <cell r="N18">
            <v>0</v>
          </cell>
          <cell r="O18">
            <v>0</v>
          </cell>
          <cell r="P18">
            <v>1</v>
          </cell>
          <cell r="Q18">
            <v>0.5</v>
          </cell>
          <cell r="R18">
            <v>0</v>
          </cell>
          <cell r="AE18">
            <v>9</v>
          </cell>
          <cell r="AF18" t="str">
            <v>Non Rated</v>
          </cell>
          <cell r="AJ18">
            <v>0</v>
          </cell>
          <cell r="AL18">
            <v>0</v>
          </cell>
          <cell r="AN18">
            <v>0</v>
          </cell>
          <cell r="AP18">
            <v>0</v>
          </cell>
          <cell r="AR18">
            <v>0</v>
          </cell>
          <cell r="AT18">
            <v>0</v>
          </cell>
          <cell r="AV18">
            <v>0</v>
          </cell>
          <cell r="AX18">
            <v>0</v>
          </cell>
          <cell r="AZ18">
            <v>0</v>
          </cell>
          <cell r="BB18">
            <v>0</v>
          </cell>
        </row>
        <row r="19">
          <cell r="B19">
            <v>10</v>
          </cell>
          <cell r="C19" t="str">
            <v>Affiliated</v>
          </cell>
          <cell r="G19">
            <v>0</v>
          </cell>
          <cell r="H19">
            <v>0</v>
          </cell>
          <cell r="I19">
            <v>0</v>
          </cell>
          <cell r="J19">
            <v>0</v>
          </cell>
          <cell r="K19">
            <v>1</v>
          </cell>
          <cell r="L19">
            <v>0</v>
          </cell>
          <cell r="M19">
            <v>1</v>
          </cell>
          <cell r="N19">
            <v>0</v>
          </cell>
          <cell r="O19">
            <v>0</v>
          </cell>
          <cell r="P19">
            <v>1</v>
          </cell>
          <cell r="Q19">
            <v>1</v>
          </cell>
          <cell r="R19">
            <v>0</v>
          </cell>
          <cell r="AE19">
            <v>10</v>
          </cell>
          <cell r="AF19" t="str">
            <v>Affiliated</v>
          </cell>
          <cell r="AJ19">
            <v>0</v>
          </cell>
          <cell r="AL19">
            <v>0</v>
          </cell>
          <cell r="AN19">
            <v>0</v>
          </cell>
          <cell r="AP19">
            <v>0</v>
          </cell>
          <cell r="AR19">
            <v>0</v>
          </cell>
          <cell r="AT19">
            <v>0</v>
          </cell>
          <cell r="AV19">
            <v>0</v>
          </cell>
          <cell r="AX19">
            <v>0</v>
          </cell>
          <cell r="AZ19">
            <v>0</v>
          </cell>
          <cell r="BB19">
            <v>0</v>
          </cell>
        </row>
        <row r="20">
          <cell r="B20">
            <v>11</v>
          </cell>
          <cell r="C20" t="str">
            <v>Other</v>
          </cell>
          <cell r="G20">
            <v>0</v>
          </cell>
          <cell r="H20">
            <v>0</v>
          </cell>
          <cell r="I20">
            <v>0</v>
          </cell>
          <cell r="J20">
            <v>0</v>
          </cell>
          <cell r="K20">
            <v>1</v>
          </cell>
          <cell r="L20">
            <v>0</v>
          </cell>
          <cell r="M20">
            <v>1</v>
          </cell>
          <cell r="N20">
            <v>0</v>
          </cell>
          <cell r="O20">
            <v>0</v>
          </cell>
          <cell r="P20">
            <v>1</v>
          </cell>
          <cell r="Q20">
            <v>1</v>
          </cell>
          <cell r="R20">
            <v>0</v>
          </cell>
          <cell r="AE20">
            <v>11</v>
          </cell>
          <cell r="AF20" t="str">
            <v>Other</v>
          </cell>
          <cell r="AJ20">
            <v>0</v>
          </cell>
          <cell r="AL20">
            <v>0</v>
          </cell>
          <cell r="AN20">
            <v>0</v>
          </cell>
          <cell r="AP20">
            <v>0</v>
          </cell>
          <cell r="AR20">
            <v>0</v>
          </cell>
          <cell r="AT20">
            <v>0</v>
          </cell>
          <cell r="AV20">
            <v>0</v>
          </cell>
          <cell r="AX20">
            <v>0</v>
          </cell>
          <cell r="AZ20">
            <v>0</v>
          </cell>
          <cell r="BB20">
            <v>0</v>
          </cell>
        </row>
        <row r="21">
          <cell r="B21">
            <v>12</v>
          </cell>
          <cell r="E21" t="str">
            <v>Total Bonds</v>
          </cell>
          <cell r="G21">
            <v>0</v>
          </cell>
          <cell r="H21">
            <v>0</v>
          </cell>
          <cell r="I21">
            <v>0</v>
          </cell>
          <cell r="J21">
            <v>0</v>
          </cell>
          <cell r="K21">
            <v>0</v>
          </cell>
          <cell r="M21">
            <v>0</v>
          </cell>
          <cell r="Q21">
            <v>0</v>
          </cell>
          <cell r="R21">
            <v>0</v>
          </cell>
          <cell r="AE21">
            <v>12</v>
          </cell>
          <cell r="AF21" t="str">
            <v>Total Bonds</v>
          </cell>
          <cell r="AJ21">
            <v>0</v>
          </cell>
          <cell r="AL21">
            <v>0</v>
          </cell>
          <cell r="AN21">
            <v>0</v>
          </cell>
          <cell r="AP21">
            <v>0</v>
          </cell>
          <cell r="AR21">
            <v>0</v>
          </cell>
          <cell r="AT21">
            <v>0</v>
          </cell>
          <cell r="AV21">
            <v>0</v>
          </cell>
          <cell r="AX21">
            <v>0</v>
          </cell>
          <cell r="AZ21">
            <v>0</v>
          </cell>
          <cell r="BB21">
            <v>0</v>
          </cell>
        </row>
        <row r="23">
          <cell r="B23" t="str">
            <v>Preferred Stocks at</v>
          </cell>
          <cell r="F23">
            <v>39813</v>
          </cell>
          <cell r="AE23" t="str">
            <v>Preferred Stocks:</v>
          </cell>
        </row>
        <row r="24">
          <cell r="B24">
            <v>13</v>
          </cell>
          <cell r="C24" t="str">
            <v>Non-Affil (Public) w/Global Rating AAA</v>
          </cell>
          <cell r="G24">
            <v>0</v>
          </cell>
          <cell r="H24">
            <v>0</v>
          </cell>
          <cell r="I24">
            <v>0</v>
          </cell>
          <cell r="J24">
            <v>0</v>
          </cell>
          <cell r="K24">
            <v>2E-3</v>
          </cell>
          <cell r="L24">
            <v>0</v>
          </cell>
          <cell r="M24">
            <v>2E-3</v>
          </cell>
          <cell r="N24">
            <v>0</v>
          </cell>
          <cell r="O24">
            <v>0</v>
          </cell>
          <cell r="P24">
            <v>1</v>
          </cell>
          <cell r="Q24">
            <v>2E-3</v>
          </cell>
          <cell r="R24">
            <v>0</v>
          </cell>
          <cell r="AE24">
            <v>13</v>
          </cell>
          <cell r="AF24" t="str">
            <v>Non-Affil (Public) w/Global Rating AAA</v>
          </cell>
          <cell r="AJ24">
            <v>0</v>
          </cell>
          <cell r="AL24">
            <v>0</v>
          </cell>
          <cell r="AN24">
            <v>0</v>
          </cell>
          <cell r="AP24">
            <v>0</v>
          </cell>
          <cell r="AR24">
            <v>0</v>
          </cell>
          <cell r="AT24">
            <v>0</v>
          </cell>
          <cell r="AV24">
            <v>0</v>
          </cell>
          <cell r="AX24">
            <v>0</v>
          </cell>
          <cell r="AZ24">
            <v>0</v>
          </cell>
          <cell r="BB24">
            <v>0</v>
          </cell>
        </row>
        <row r="25">
          <cell r="B25">
            <v>14</v>
          </cell>
          <cell r="C25" t="str">
            <v>Non-Affil (Public) w/Global Rating AA+, AA, AA-</v>
          </cell>
          <cell r="G25">
            <v>0</v>
          </cell>
          <cell r="H25">
            <v>0</v>
          </cell>
          <cell r="I25">
            <v>0</v>
          </cell>
          <cell r="J25">
            <v>0</v>
          </cell>
          <cell r="K25">
            <v>5.0000000000000001E-3</v>
          </cell>
          <cell r="L25">
            <v>0</v>
          </cell>
          <cell r="M25">
            <v>5.0000000000000001E-3</v>
          </cell>
          <cell r="N25">
            <v>0</v>
          </cell>
          <cell r="O25">
            <v>0</v>
          </cell>
          <cell r="P25">
            <v>1</v>
          </cell>
          <cell r="Q25">
            <v>5.0000000000000001E-3</v>
          </cell>
          <cell r="R25">
            <v>0</v>
          </cell>
          <cell r="AE25">
            <v>14</v>
          </cell>
          <cell r="AF25" t="str">
            <v>Non-Affil (Public) w/Global Rating AA+, AA, AA-</v>
          </cell>
          <cell r="AJ25">
            <v>0</v>
          </cell>
          <cell r="AL25">
            <v>0</v>
          </cell>
          <cell r="AN25">
            <v>0</v>
          </cell>
          <cell r="AP25">
            <v>0</v>
          </cell>
          <cell r="AR25">
            <v>0</v>
          </cell>
          <cell r="AT25">
            <v>0</v>
          </cell>
          <cell r="AV25">
            <v>0</v>
          </cell>
          <cell r="AX25">
            <v>0</v>
          </cell>
          <cell r="AZ25">
            <v>0</v>
          </cell>
          <cell r="BB25">
            <v>0</v>
          </cell>
        </row>
        <row r="26">
          <cell r="B26">
            <v>15</v>
          </cell>
          <cell r="C26" t="str">
            <v>Non-Affil (Public) w/Global Rating A+, A, &amp; A-</v>
          </cell>
          <cell r="G26">
            <v>0</v>
          </cell>
          <cell r="H26">
            <v>0</v>
          </cell>
          <cell r="I26">
            <v>0</v>
          </cell>
          <cell r="J26">
            <v>0</v>
          </cell>
          <cell r="K26">
            <v>0.01</v>
          </cell>
          <cell r="L26">
            <v>0</v>
          </cell>
          <cell r="M26">
            <v>0.01</v>
          </cell>
          <cell r="N26">
            <v>0</v>
          </cell>
          <cell r="O26">
            <v>0</v>
          </cell>
          <cell r="P26">
            <v>1</v>
          </cell>
          <cell r="Q26">
            <v>0.01</v>
          </cell>
          <cell r="R26">
            <v>0</v>
          </cell>
          <cell r="AE26">
            <v>15</v>
          </cell>
          <cell r="AF26" t="str">
            <v>Non-Affil (Public) w/Global Rating A+, A, &amp; A-</v>
          </cell>
          <cell r="AJ26">
            <v>0</v>
          </cell>
          <cell r="AL26">
            <v>0</v>
          </cell>
          <cell r="AN26">
            <v>0</v>
          </cell>
          <cell r="AP26">
            <v>0</v>
          </cell>
          <cell r="AR26">
            <v>0</v>
          </cell>
          <cell r="AT26">
            <v>0</v>
          </cell>
          <cell r="AV26">
            <v>0</v>
          </cell>
          <cell r="AX26">
            <v>0</v>
          </cell>
          <cell r="AZ26">
            <v>0</v>
          </cell>
          <cell r="BB26">
            <v>0</v>
          </cell>
        </row>
        <row r="27">
          <cell r="B27">
            <v>16</v>
          </cell>
          <cell r="C27" t="str">
            <v>Non-Affil (Public) w/Global Rating BBB+, BBB, BBB-</v>
          </cell>
          <cell r="G27">
            <v>0</v>
          </cell>
          <cell r="H27">
            <v>0</v>
          </cell>
          <cell r="I27">
            <v>0</v>
          </cell>
          <cell r="J27">
            <v>0</v>
          </cell>
          <cell r="K27">
            <v>0.02</v>
          </cell>
          <cell r="L27">
            <v>0</v>
          </cell>
          <cell r="M27">
            <v>0.02</v>
          </cell>
          <cell r="N27">
            <v>0</v>
          </cell>
          <cell r="O27">
            <v>0</v>
          </cell>
          <cell r="P27">
            <v>1</v>
          </cell>
          <cell r="Q27">
            <v>0.02</v>
          </cell>
          <cell r="R27">
            <v>0</v>
          </cell>
          <cell r="AE27">
            <v>16</v>
          </cell>
          <cell r="AF27" t="str">
            <v>Non-Affil (Public) w/Global Rating BBB+, BBB, BBB-</v>
          </cell>
          <cell r="AJ27">
            <v>0</v>
          </cell>
          <cell r="AL27">
            <v>0</v>
          </cell>
          <cell r="AN27">
            <v>0</v>
          </cell>
          <cell r="AP27">
            <v>0</v>
          </cell>
          <cell r="AR27">
            <v>0</v>
          </cell>
          <cell r="AT27">
            <v>0</v>
          </cell>
          <cell r="AV27">
            <v>0</v>
          </cell>
          <cell r="AX27">
            <v>0</v>
          </cell>
          <cell r="AZ27">
            <v>0</v>
          </cell>
          <cell r="BB27">
            <v>0</v>
          </cell>
        </row>
        <row r="28">
          <cell r="B28">
            <v>17</v>
          </cell>
          <cell r="C28" t="str">
            <v>Non-Affil (Public) w/Global Rating BB+, BB, BB-</v>
          </cell>
          <cell r="G28">
            <v>0</v>
          </cell>
          <cell r="H28">
            <v>0</v>
          </cell>
          <cell r="I28">
            <v>0</v>
          </cell>
          <cell r="J28">
            <v>0</v>
          </cell>
          <cell r="K28">
            <v>0.04</v>
          </cell>
          <cell r="L28">
            <v>0</v>
          </cell>
          <cell r="M28">
            <v>0.04</v>
          </cell>
          <cell r="N28">
            <v>0</v>
          </cell>
          <cell r="O28">
            <v>0</v>
          </cell>
          <cell r="P28">
            <v>1</v>
          </cell>
          <cell r="Q28">
            <v>0.04</v>
          </cell>
          <cell r="R28">
            <v>0</v>
          </cell>
          <cell r="AE28">
            <v>17</v>
          </cell>
          <cell r="AF28" t="str">
            <v>Non-Affil (Public) w/Global Rating BB+, BB, BB-</v>
          </cell>
          <cell r="AJ28">
            <v>0</v>
          </cell>
          <cell r="AL28">
            <v>0</v>
          </cell>
          <cell r="AN28">
            <v>0</v>
          </cell>
          <cell r="AP28">
            <v>0</v>
          </cell>
          <cell r="AR28">
            <v>0</v>
          </cell>
          <cell r="AT28">
            <v>0</v>
          </cell>
          <cell r="AV28">
            <v>0</v>
          </cell>
          <cell r="AX28">
            <v>0</v>
          </cell>
          <cell r="AZ28">
            <v>0</v>
          </cell>
          <cell r="BB28">
            <v>0</v>
          </cell>
        </row>
        <row r="29">
          <cell r="B29">
            <v>18</v>
          </cell>
          <cell r="C29" t="str">
            <v>Non-Affil (Public) w/Global Rating B+, B, B-</v>
          </cell>
          <cell r="G29">
            <v>0</v>
          </cell>
          <cell r="H29">
            <v>0</v>
          </cell>
          <cell r="I29">
            <v>0</v>
          </cell>
          <cell r="J29">
            <v>0</v>
          </cell>
          <cell r="K29">
            <v>4.4999999999999998E-2</v>
          </cell>
          <cell r="L29">
            <v>0</v>
          </cell>
          <cell r="M29">
            <v>4.4999999999999998E-2</v>
          </cell>
          <cell r="N29">
            <v>0</v>
          </cell>
          <cell r="O29">
            <v>0</v>
          </cell>
          <cell r="P29">
            <v>1</v>
          </cell>
          <cell r="Q29">
            <v>4.4999999999999998E-2</v>
          </cell>
          <cell r="R29">
            <v>0</v>
          </cell>
          <cell r="AE29">
            <v>18</v>
          </cell>
          <cell r="AF29" t="str">
            <v>Non-Affil (Public) w/Global Rating B+, B, B-</v>
          </cell>
          <cell r="AJ29">
            <v>0</v>
          </cell>
          <cell r="AL29">
            <v>0</v>
          </cell>
          <cell r="AN29">
            <v>0</v>
          </cell>
          <cell r="AP29">
            <v>0</v>
          </cell>
          <cell r="AR29">
            <v>0</v>
          </cell>
          <cell r="AT29">
            <v>0</v>
          </cell>
          <cell r="AV29">
            <v>0</v>
          </cell>
          <cell r="AX29">
            <v>0</v>
          </cell>
          <cell r="AZ29">
            <v>0</v>
          </cell>
          <cell r="BB29">
            <v>0</v>
          </cell>
        </row>
        <row r="30">
          <cell r="B30">
            <v>19</v>
          </cell>
          <cell r="C30" t="str">
            <v>Non-Affil (Public) w/Global Rating CCC, CC, C</v>
          </cell>
          <cell r="G30">
            <v>0</v>
          </cell>
          <cell r="H30">
            <v>0</v>
          </cell>
          <cell r="I30">
            <v>0</v>
          </cell>
          <cell r="J30">
            <v>0</v>
          </cell>
          <cell r="K30">
            <v>0.1</v>
          </cell>
          <cell r="L30">
            <v>0</v>
          </cell>
          <cell r="M30">
            <v>0.1</v>
          </cell>
          <cell r="N30">
            <v>0</v>
          </cell>
          <cell r="O30">
            <v>0</v>
          </cell>
          <cell r="P30">
            <v>1</v>
          </cell>
          <cell r="Q30">
            <v>0.1</v>
          </cell>
          <cell r="R30">
            <v>0</v>
          </cell>
          <cell r="AE30">
            <v>19</v>
          </cell>
          <cell r="AF30" t="str">
            <v>Non-Affil (Public) w/Global Rating CCC, CC, C</v>
          </cell>
          <cell r="AJ30">
            <v>0</v>
          </cell>
          <cell r="AL30">
            <v>0</v>
          </cell>
          <cell r="AN30">
            <v>0</v>
          </cell>
          <cell r="AP30">
            <v>0</v>
          </cell>
          <cell r="AR30">
            <v>0</v>
          </cell>
          <cell r="AT30">
            <v>0</v>
          </cell>
          <cell r="AV30">
            <v>0</v>
          </cell>
          <cell r="AX30">
            <v>0</v>
          </cell>
          <cell r="AZ30">
            <v>0</v>
          </cell>
          <cell r="BB30">
            <v>0</v>
          </cell>
        </row>
        <row r="31">
          <cell r="B31">
            <v>20</v>
          </cell>
          <cell r="C31" t="str">
            <v xml:space="preserve">Non-Affil (Public) w/Global Rating D (in/near default) </v>
          </cell>
          <cell r="G31">
            <v>0</v>
          </cell>
          <cell r="H31">
            <v>0</v>
          </cell>
          <cell r="I31">
            <v>0</v>
          </cell>
          <cell r="J31">
            <v>0</v>
          </cell>
          <cell r="K31">
            <v>0.3</v>
          </cell>
          <cell r="L31">
            <v>0</v>
          </cell>
          <cell r="M31">
            <v>0.3</v>
          </cell>
          <cell r="N31">
            <v>0</v>
          </cell>
          <cell r="O31">
            <v>0</v>
          </cell>
          <cell r="P31">
            <v>1</v>
          </cell>
          <cell r="Q31">
            <v>0.3</v>
          </cell>
          <cell r="R31">
            <v>0</v>
          </cell>
          <cell r="AE31">
            <v>20</v>
          </cell>
          <cell r="AF31" t="str">
            <v xml:space="preserve">Non-Affil (Public) w/Global Rating D (in/near default) </v>
          </cell>
          <cell r="AJ31">
            <v>0</v>
          </cell>
          <cell r="AL31">
            <v>0</v>
          </cell>
          <cell r="AN31">
            <v>0</v>
          </cell>
          <cell r="AP31">
            <v>0</v>
          </cell>
          <cell r="AR31">
            <v>0</v>
          </cell>
          <cell r="AT31">
            <v>0</v>
          </cell>
          <cell r="AV31">
            <v>0</v>
          </cell>
          <cell r="AX31">
            <v>0</v>
          </cell>
          <cell r="AZ31">
            <v>0</v>
          </cell>
          <cell r="BB31">
            <v>0</v>
          </cell>
        </row>
        <row r="32">
          <cell r="B32">
            <v>21</v>
          </cell>
          <cell r="C32" t="str">
            <v>Non-Affiliated (Private)</v>
          </cell>
          <cell r="G32">
            <v>0</v>
          </cell>
          <cell r="H32">
            <v>0</v>
          </cell>
          <cell r="I32">
            <v>0</v>
          </cell>
          <cell r="J32">
            <v>0</v>
          </cell>
          <cell r="K32">
            <v>1</v>
          </cell>
          <cell r="L32">
            <v>0</v>
          </cell>
          <cell r="M32">
            <v>1</v>
          </cell>
          <cell r="N32">
            <v>0</v>
          </cell>
          <cell r="O32">
            <v>0</v>
          </cell>
          <cell r="P32">
            <v>1</v>
          </cell>
          <cell r="Q32">
            <v>1</v>
          </cell>
          <cell r="R32">
            <v>0</v>
          </cell>
          <cell r="AE32">
            <v>21</v>
          </cell>
          <cell r="AF32" t="str">
            <v>Non-Affiliated (Private)</v>
          </cell>
          <cell r="AJ32">
            <v>0</v>
          </cell>
          <cell r="AL32">
            <v>0</v>
          </cell>
          <cell r="AN32">
            <v>0</v>
          </cell>
          <cell r="AP32">
            <v>0</v>
          </cell>
          <cell r="AR32">
            <v>0</v>
          </cell>
          <cell r="AT32">
            <v>0</v>
          </cell>
          <cell r="AV32">
            <v>0</v>
          </cell>
          <cell r="AX32">
            <v>0</v>
          </cell>
          <cell r="AZ32">
            <v>0</v>
          </cell>
          <cell r="BB32">
            <v>0</v>
          </cell>
        </row>
        <row r="33">
          <cell r="B33">
            <v>22</v>
          </cell>
          <cell r="C33" t="str">
            <v>Affiliated (Public)</v>
          </cell>
          <cell r="G33">
            <v>0</v>
          </cell>
          <cell r="H33">
            <v>0</v>
          </cell>
          <cell r="I33">
            <v>0</v>
          </cell>
          <cell r="J33">
            <v>0</v>
          </cell>
          <cell r="K33">
            <v>0.15</v>
          </cell>
          <cell r="L33">
            <v>0</v>
          </cell>
          <cell r="M33">
            <v>0.15</v>
          </cell>
          <cell r="N33">
            <v>0</v>
          </cell>
          <cell r="O33">
            <v>0</v>
          </cell>
          <cell r="P33">
            <v>1</v>
          </cell>
          <cell r="Q33">
            <v>0.15</v>
          </cell>
          <cell r="R33">
            <v>0</v>
          </cell>
          <cell r="AE33">
            <v>22</v>
          </cell>
          <cell r="AF33" t="str">
            <v>Affiliated (Public)</v>
          </cell>
          <cell r="AJ33">
            <v>0</v>
          </cell>
          <cell r="AL33">
            <v>0</v>
          </cell>
          <cell r="AN33">
            <v>0</v>
          </cell>
          <cell r="AP33">
            <v>0</v>
          </cell>
          <cell r="AR33">
            <v>0</v>
          </cell>
          <cell r="AT33">
            <v>0</v>
          </cell>
          <cell r="AV33">
            <v>0</v>
          </cell>
          <cell r="AX33">
            <v>0</v>
          </cell>
          <cell r="AZ33">
            <v>0</v>
          </cell>
          <cell r="BB33">
            <v>0</v>
          </cell>
        </row>
        <row r="34">
          <cell r="B34">
            <v>23</v>
          </cell>
          <cell r="C34" t="str">
            <v>Affiliated (Private)</v>
          </cell>
          <cell r="G34">
            <v>0</v>
          </cell>
          <cell r="H34">
            <v>0</v>
          </cell>
          <cell r="I34">
            <v>0</v>
          </cell>
          <cell r="J34">
            <v>0</v>
          </cell>
          <cell r="K34">
            <v>1</v>
          </cell>
          <cell r="L34">
            <v>0</v>
          </cell>
          <cell r="M34">
            <v>1</v>
          </cell>
          <cell r="N34">
            <v>0</v>
          </cell>
          <cell r="O34">
            <v>0</v>
          </cell>
          <cell r="P34">
            <v>1</v>
          </cell>
          <cell r="Q34">
            <v>1</v>
          </cell>
          <cell r="R34">
            <v>0</v>
          </cell>
          <cell r="AE34">
            <v>23</v>
          </cell>
          <cell r="AF34" t="str">
            <v>Affiliated (Private)</v>
          </cell>
          <cell r="AJ34">
            <v>0</v>
          </cell>
          <cell r="AL34">
            <v>0</v>
          </cell>
          <cell r="AN34">
            <v>0</v>
          </cell>
          <cell r="AP34">
            <v>0</v>
          </cell>
          <cell r="AR34">
            <v>0</v>
          </cell>
          <cell r="AT34">
            <v>0</v>
          </cell>
          <cell r="AV34">
            <v>0</v>
          </cell>
          <cell r="AX34">
            <v>0</v>
          </cell>
          <cell r="AZ34">
            <v>0</v>
          </cell>
          <cell r="BB34">
            <v>0</v>
          </cell>
        </row>
        <row r="35">
          <cell r="B35">
            <v>24</v>
          </cell>
          <cell r="E35" t="str">
            <v>Total Preferred Stocks</v>
          </cell>
          <cell r="G35">
            <v>0</v>
          </cell>
          <cell r="H35">
            <v>0</v>
          </cell>
          <cell r="I35">
            <v>0</v>
          </cell>
          <cell r="J35">
            <v>0</v>
          </cell>
          <cell r="K35">
            <v>0</v>
          </cell>
          <cell r="M35">
            <v>0</v>
          </cell>
          <cell r="Q35">
            <v>0</v>
          </cell>
          <cell r="R35">
            <v>0</v>
          </cell>
          <cell r="AE35">
            <v>24</v>
          </cell>
          <cell r="AF35" t="str">
            <v>Total Preferred Stocks</v>
          </cell>
          <cell r="AJ35">
            <v>0</v>
          </cell>
          <cell r="AL35">
            <v>0</v>
          </cell>
          <cell r="AN35">
            <v>0</v>
          </cell>
          <cell r="AP35">
            <v>0</v>
          </cell>
          <cell r="AR35">
            <v>0</v>
          </cell>
          <cell r="AT35">
            <v>0</v>
          </cell>
          <cell r="AV35">
            <v>0</v>
          </cell>
          <cell r="AX35">
            <v>0</v>
          </cell>
          <cell r="AZ35">
            <v>0</v>
          </cell>
          <cell r="BB35">
            <v>0</v>
          </cell>
        </row>
        <row r="37">
          <cell r="B37" t="str">
            <v>Common Stocks at</v>
          </cell>
          <cell r="F37">
            <v>39813</v>
          </cell>
          <cell r="AE37" t="str">
            <v>Common Stocks:</v>
          </cell>
        </row>
        <row r="38">
          <cell r="B38">
            <v>25</v>
          </cell>
          <cell r="C38" t="str">
            <v>Non-Affiliated (Public)</v>
          </cell>
          <cell r="G38">
            <v>0</v>
          </cell>
          <cell r="H38">
            <v>0</v>
          </cell>
          <cell r="I38">
            <v>0</v>
          </cell>
          <cell r="J38">
            <v>0</v>
          </cell>
          <cell r="K38">
            <v>0.15</v>
          </cell>
          <cell r="L38">
            <v>0</v>
          </cell>
          <cell r="M38">
            <v>0.15</v>
          </cell>
          <cell r="N38">
            <v>0</v>
          </cell>
          <cell r="O38">
            <v>0</v>
          </cell>
          <cell r="P38">
            <v>1</v>
          </cell>
          <cell r="Q38">
            <v>0.15</v>
          </cell>
          <cell r="R38">
            <v>0</v>
          </cell>
          <cell r="AE38">
            <v>25</v>
          </cell>
          <cell r="AF38" t="str">
            <v>Non-Affiliated (Public)</v>
          </cell>
          <cell r="AJ38">
            <v>0</v>
          </cell>
          <cell r="AL38">
            <v>0</v>
          </cell>
          <cell r="AN38">
            <v>0</v>
          </cell>
          <cell r="AP38">
            <v>0</v>
          </cell>
          <cell r="AR38">
            <v>0</v>
          </cell>
          <cell r="AT38">
            <v>0</v>
          </cell>
          <cell r="AV38">
            <v>0</v>
          </cell>
          <cell r="AX38">
            <v>0</v>
          </cell>
          <cell r="AZ38">
            <v>0</v>
          </cell>
          <cell r="BB38">
            <v>0</v>
          </cell>
        </row>
        <row r="39">
          <cell r="B39">
            <v>26</v>
          </cell>
          <cell r="C39" t="str">
            <v>Non-Affiliated (Private)</v>
          </cell>
          <cell r="G39">
            <v>0</v>
          </cell>
          <cell r="H39">
            <v>0</v>
          </cell>
          <cell r="I39">
            <v>0</v>
          </cell>
          <cell r="J39">
            <v>0</v>
          </cell>
          <cell r="K39">
            <v>1</v>
          </cell>
          <cell r="L39">
            <v>0</v>
          </cell>
          <cell r="M39">
            <v>1</v>
          </cell>
          <cell r="N39">
            <v>0</v>
          </cell>
          <cell r="O39">
            <v>0</v>
          </cell>
          <cell r="P39">
            <v>1</v>
          </cell>
          <cell r="Q39">
            <v>1</v>
          </cell>
          <cell r="R39">
            <v>0</v>
          </cell>
          <cell r="AE39">
            <v>26</v>
          </cell>
          <cell r="AF39" t="str">
            <v>Non-Affiliated (Private)</v>
          </cell>
          <cell r="AJ39">
            <v>0</v>
          </cell>
          <cell r="AL39">
            <v>0</v>
          </cell>
          <cell r="AN39">
            <v>0</v>
          </cell>
          <cell r="AP39">
            <v>0</v>
          </cell>
          <cell r="AR39">
            <v>0</v>
          </cell>
          <cell r="AT39">
            <v>0</v>
          </cell>
          <cell r="AV39">
            <v>0</v>
          </cell>
          <cell r="AX39">
            <v>0</v>
          </cell>
          <cell r="AZ39">
            <v>0</v>
          </cell>
          <cell r="BB39">
            <v>0</v>
          </cell>
        </row>
        <row r="40">
          <cell r="B40">
            <v>27</v>
          </cell>
          <cell r="C40" t="str">
            <v>Mutual Funds</v>
          </cell>
          <cell r="G40">
            <v>0</v>
          </cell>
          <cell r="H40">
            <v>0</v>
          </cell>
          <cell r="I40">
            <v>0</v>
          </cell>
          <cell r="J40">
            <v>0</v>
          </cell>
          <cell r="K40">
            <v>0.15</v>
          </cell>
          <cell r="L40">
            <v>0</v>
          </cell>
          <cell r="M40">
            <v>0.15</v>
          </cell>
          <cell r="N40">
            <v>0</v>
          </cell>
          <cell r="O40">
            <v>0</v>
          </cell>
          <cell r="P40">
            <v>1</v>
          </cell>
          <cell r="Q40">
            <v>0.15</v>
          </cell>
          <cell r="R40">
            <v>0</v>
          </cell>
          <cell r="AE40">
            <v>27</v>
          </cell>
          <cell r="AF40" t="str">
            <v>Mutual Funds</v>
          </cell>
          <cell r="AJ40">
            <v>0</v>
          </cell>
          <cell r="AL40">
            <v>0</v>
          </cell>
          <cell r="AN40">
            <v>0</v>
          </cell>
          <cell r="AP40">
            <v>0</v>
          </cell>
          <cell r="AR40">
            <v>0</v>
          </cell>
          <cell r="AT40">
            <v>0</v>
          </cell>
          <cell r="AV40">
            <v>0</v>
          </cell>
          <cell r="AX40">
            <v>0</v>
          </cell>
          <cell r="AZ40">
            <v>0</v>
          </cell>
          <cell r="BB40">
            <v>0</v>
          </cell>
        </row>
        <row r="41">
          <cell r="B41">
            <v>28</v>
          </cell>
          <cell r="C41" t="str">
            <v>Affiliated (Public)</v>
          </cell>
          <cell r="G41">
            <v>0</v>
          </cell>
          <cell r="H41">
            <v>0</v>
          </cell>
          <cell r="I41">
            <v>0</v>
          </cell>
          <cell r="J41">
            <v>0</v>
          </cell>
          <cell r="K41">
            <v>0.15</v>
          </cell>
          <cell r="L41">
            <v>0</v>
          </cell>
          <cell r="M41">
            <v>0.15</v>
          </cell>
          <cell r="N41">
            <v>0</v>
          </cell>
          <cell r="O41">
            <v>0</v>
          </cell>
          <cell r="P41">
            <v>1</v>
          </cell>
          <cell r="Q41">
            <v>0.15</v>
          </cell>
          <cell r="R41">
            <v>0</v>
          </cell>
          <cell r="AE41">
            <v>28</v>
          </cell>
          <cell r="AF41" t="str">
            <v>Affiliated (Public)</v>
          </cell>
          <cell r="AJ41">
            <v>0</v>
          </cell>
          <cell r="AL41">
            <v>0</v>
          </cell>
          <cell r="AN41">
            <v>0</v>
          </cell>
          <cell r="AP41">
            <v>0</v>
          </cell>
          <cell r="AR41">
            <v>0</v>
          </cell>
          <cell r="AT41">
            <v>0</v>
          </cell>
          <cell r="AV41">
            <v>0</v>
          </cell>
          <cell r="AX41">
            <v>0</v>
          </cell>
          <cell r="AZ41">
            <v>0</v>
          </cell>
          <cell r="BB41">
            <v>0</v>
          </cell>
        </row>
        <row r="42">
          <cell r="B42">
            <v>29</v>
          </cell>
          <cell r="C42" t="str">
            <v>Affiliated (Private)</v>
          </cell>
          <cell r="G42">
            <v>0</v>
          </cell>
          <cell r="H42">
            <v>0</v>
          </cell>
          <cell r="I42">
            <v>0</v>
          </cell>
          <cell r="J42">
            <v>0</v>
          </cell>
          <cell r="K42">
            <v>1</v>
          </cell>
          <cell r="L42">
            <v>0</v>
          </cell>
          <cell r="M42">
            <v>1</v>
          </cell>
          <cell r="N42">
            <v>0</v>
          </cell>
          <cell r="O42">
            <v>0</v>
          </cell>
          <cell r="P42">
            <v>1</v>
          </cell>
          <cell r="Q42">
            <v>1</v>
          </cell>
          <cell r="R42">
            <v>0</v>
          </cell>
          <cell r="AE42">
            <v>29</v>
          </cell>
          <cell r="AF42" t="str">
            <v>Affiliated (Private)</v>
          </cell>
          <cell r="AJ42">
            <v>0</v>
          </cell>
          <cell r="AL42">
            <v>0</v>
          </cell>
          <cell r="AN42">
            <v>0</v>
          </cell>
          <cell r="AP42">
            <v>0</v>
          </cell>
          <cell r="AR42">
            <v>0</v>
          </cell>
          <cell r="AT42">
            <v>0</v>
          </cell>
          <cell r="AV42">
            <v>0</v>
          </cell>
          <cell r="AX42">
            <v>0</v>
          </cell>
          <cell r="AZ42">
            <v>0</v>
          </cell>
          <cell r="BB42">
            <v>0</v>
          </cell>
        </row>
        <row r="43">
          <cell r="B43">
            <v>30</v>
          </cell>
          <cell r="E43" t="str">
            <v>Total Common Stocks</v>
          </cell>
          <cell r="G43">
            <v>0</v>
          </cell>
          <cell r="H43">
            <v>0</v>
          </cell>
          <cell r="I43">
            <v>0</v>
          </cell>
          <cell r="J43">
            <v>0</v>
          </cell>
          <cell r="K43">
            <v>0</v>
          </cell>
          <cell r="M43">
            <v>0</v>
          </cell>
          <cell r="Q43">
            <v>0</v>
          </cell>
          <cell r="R43">
            <v>0</v>
          </cell>
          <cell r="AE43">
            <v>30</v>
          </cell>
          <cell r="AF43" t="str">
            <v>Total Common Stocks</v>
          </cell>
          <cell r="AJ43">
            <v>0</v>
          </cell>
          <cell r="AL43">
            <v>0</v>
          </cell>
          <cell r="AN43">
            <v>0</v>
          </cell>
          <cell r="AP43">
            <v>0</v>
          </cell>
          <cell r="AR43">
            <v>0</v>
          </cell>
          <cell r="AT43">
            <v>0</v>
          </cell>
          <cell r="AV43">
            <v>0</v>
          </cell>
          <cell r="AX43">
            <v>0</v>
          </cell>
          <cell r="AZ43">
            <v>0</v>
          </cell>
          <cell r="BB43">
            <v>0</v>
          </cell>
        </row>
        <row r="46">
          <cell r="B46">
            <v>31</v>
          </cell>
          <cell r="C46" t="str">
            <v>Mortgage Loans at</v>
          </cell>
          <cell r="F46">
            <v>39813</v>
          </cell>
          <cell r="G46">
            <v>0</v>
          </cell>
          <cell r="H46">
            <v>0</v>
          </cell>
          <cell r="I46">
            <v>0</v>
          </cell>
          <cell r="J46">
            <v>0</v>
          </cell>
          <cell r="K46">
            <v>0.05</v>
          </cell>
          <cell r="L46">
            <v>0</v>
          </cell>
          <cell r="M46">
            <v>0.05</v>
          </cell>
          <cell r="N46">
            <v>0</v>
          </cell>
          <cell r="O46">
            <v>0</v>
          </cell>
          <cell r="P46">
            <v>1</v>
          </cell>
          <cell r="Q46">
            <v>0.05</v>
          </cell>
          <cell r="R46">
            <v>0</v>
          </cell>
          <cell r="AE46">
            <v>31</v>
          </cell>
          <cell r="AF46" t="str">
            <v>Mortgage Loans:</v>
          </cell>
          <cell r="AJ46">
            <v>0</v>
          </cell>
          <cell r="AL46">
            <v>0</v>
          </cell>
          <cell r="AN46">
            <v>0</v>
          </cell>
          <cell r="AP46">
            <v>0</v>
          </cell>
          <cell r="AR46">
            <v>0</v>
          </cell>
          <cell r="AT46">
            <v>0</v>
          </cell>
          <cell r="AV46">
            <v>0</v>
          </cell>
          <cell r="AX46">
            <v>0</v>
          </cell>
          <cell r="AZ46">
            <v>0</v>
          </cell>
          <cell r="BB46">
            <v>0</v>
          </cell>
        </row>
        <row r="49">
          <cell r="B49" t="str">
            <v>Real Estate at</v>
          </cell>
          <cell r="F49">
            <v>39813</v>
          </cell>
          <cell r="AE49" t="str">
            <v>Real Estate:</v>
          </cell>
        </row>
        <row r="50">
          <cell r="B50">
            <v>32</v>
          </cell>
          <cell r="C50" t="str">
            <v>Company-Occupied (net of encumbrances)</v>
          </cell>
          <cell r="G50">
            <v>0</v>
          </cell>
          <cell r="H50">
            <v>0</v>
          </cell>
          <cell r="I50">
            <v>0</v>
          </cell>
          <cell r="J50">
            <v>0</v>
          </cell>
          <cell r="K50">
            <v>0.1</v>
          </cell>
          <cell r="L50">
            <v>0</v>
          </cell>
          <cell r="M50">
            <v>0.1</v>
          </cell>
          <cell r="N50">
            <v>0</v>
          </cell>
          <cell r="O50">
            <v>0</v>
          </cell>
          <cell r="P50">
            <v>1</v>
          </cell>
          <cell r="Q50">
            <v>0.1</v>
          </cell>
          <cell r="R50">
            <v>0</v>
          </cell>
          <cell r="AE50">
            <v>32</v>
          </cell>
          <cell r="AF50" t="str">
            <v>Company-Occupied (net of encumbrances)</v>
          </cell>
          <cell r="AJ50">
            <v>0</v>
          </cell>
          <cell r="AL50">
            <v>0</v>
          </cell>
          <cell r="AN50">
            <v>0</v>
          </cell>
          <cell r="AP50">
            <v>0</v>
          </cell>
          <cell r="AR50">
            <v>0</v>
          </cell>
          <cell r="AT50">
            <v>0</v>
          </cell>
          <cell r="AV50">
            <v>0</v>
          </cell>
          <cell r="AX50">
            <v>0</v>
          </cell>
          <cell r="AZ50">
            <v>0</v>
          </cell>
          <cell r="BB50">
            <v>0</v>
          </cell>
        </row>
        <row r="51">
          <cell r="B51">
            <v>33</v>
          </cell>
          <cell r="D51" t="str">
            <v>Encumbrances</v>
          </cell>
          <cell r="G51">
            <v>0</v>
          </cell>
          <cell r="H51">
            <v>0</v>
          </cell>
          <cell r="I51">
            <v>0</v>
          </cell>
          <cell r="J51">
            <v>0</v>
          </cell>
          <cell r="K51">
            <v>0.1</v>
          </cell>
          <cell r="L51">
            <v>0</v>
          </cell>
          <cell r="M51">
            <v>0.1</v>
          </cell>
          <cell r="N51">
            <v>0</v>
          </cell>
          <cell r="O51">
            <v>0</v>
          </cell>
          <cell r="P51">
            <v>1</v>
          </cell>
          <cell r="Q51">
            <v>0.1</v>
          </cell>
          <cell r="R51">
            <v>0</v>
          </cell>
          <cell r="AE51">
            <v>33</v>
          </cell>
          <cell r="AG51" t="str">
            <v>Encumbrances</v>
          </cell>
          <cell r="AJ51">
            <v>0</v>
          </cell>
          <cell r="AL51">
            <v>0</v>
          </cell>
          <cell r="AN51">
            <v>0</v>
          </cell>
          <cell r="AP51">
            <v>0</v>
          </cell>
          <cell r="AR51">
            <v>0</v>
          </cell>
          <cell r="AT51">
            <v>0</v>
          </cell>
          <cell r="AV51">
            <v>0</v>
          </cell>
          <cell r="AX51">
            <v>0</v>
          </cell>
          <cell r="AZ51">
            <v>0</v>
          </cell>
          <cell r="BB51">
            <v>0</v>
          </cell>
        </row>
        <row r="52">
          <cell r="B52">
            <v>34</v>
          </cell>
          <cell r="C52" t="str">
            <v>Investments (net of encumbrances)</v>
          </cell>
          <cell r="G52">
            <v>0</v>
          </cell>
          <cell r="H52">
            <v>0</v>
          </cell>
          <cell r="I52">
            <v>0</v>
          </cell>
          <cell r="J52">
            <v>0</v>
          </cell>
          <cell r="K52">
            <v>0.2</v>
          </cell>
          <cell r="L52">
            <v>0</v>
          </cell>
          <cell r="M52">
            <v>0.2</v>
          </cell>
          <cell r="N52">
            <v>0</v>
          </cell>
          <cell r="O52">
            <v>0</v>
          </cell>
          <cell r="P52">
            <v>1</v>
          </cell>
          <cell r="Q52">
            <v>0.2</v>
          </cell>
          <cell r="R52">
            <v>0</v>
          </cell>
          <cell r="AE52">
            <v>34</v>
          </cell>
          <cell r="AF52" t="str">
            <v>Investments (net of encumbrances)</v>
          </cell>
          <cell r="AJ52">
            <v>0</v>
          </cell>
          <cell r="AL52">
            <v>0</v>
          </cell>
          <cell r="AN52">
            <v>0</v>
          </cell>
          <cell r="AP52">
            <v>0</v>
          </cell>
          <cell r="AR52">
            <v>0</v>
          </cell>
          <cell r="AT52">
            <v>0</v>
          </cell>
          <cell r="AV52">
            <v>0</v>
          </cell>
          <cell r="AX52">
            <v>0</v>
          </cell>
          <cell r="AZ52">
            <v>0</v>
          </cell>
          <cell r="BB52">
            <v>0</v>
          </cell>
        </row>
        <row r="53">
          <cell r="B53">
            <v>35</v>
          </cell>
          <cell r="D53" t="str">
            <v>Encumbrances</v>
          </cell>
          <cell r="G53">
            <v>0</v>
          </cell>
          <cell r="H53">
            <v>0</v>
          </cell>
          <cell r="I53">
            <v>0</v>
          </cell>
          <cell r="J53">
            <v>0</v>
          </cell>
          <cell r="K53">
            <v>0.2</v>
          </cell>
          <cell r="L53">
            <v>0</v>
          </cell>
          <cell r="M53">
            <v>0.2</v>
          </cell>
          <cell r="N53">
            <v>0</v>
          </cell>
          <cell r="O53">
            <v>0</v>
          </cell>
          <cell r="P53">
            <v>1</v>
          </cell>
          <cell r="Q53">
            <v>0.2</v>
          </cell>
          <cell r="R53">
            <v>0</v>
          </cell>
          <cell r="AE53">
            <v>35</v>
          </cell>
          <cell r="AG53" t="str">
            <v>Encumbrances</v>
          </cell>
          <cell r="AJ53">
            <v>0</v>
          </cell>
          <cell r="AL53">
            <v>0</v>
          </cell>
          <cell r="AN53">
            <v>0</v>
          </cell>
          <cell r="AP53">
            <v>0</v>
          </cell>
          <cell r="AR53">
            <v>0</v>
          </cell>
          <cell r="AT53">
            <v>0</v>
          </cell>
          <cell r="AV53">
            <v>0</v>
          </cell>
          <cell r="AX53">
            <v>0</v>
          </cell>
          <cell r="AZ53">
            <v>0</v>
          </cell>
          <cell r="BB53">
            <v>0</v>
          </cell>
        </row>
        <row r="54">
          <cell r="B54">
            <v>36</v>
          </cell>
          <cell r="E54" t="str">
            <v>Total Real Estate</v>
          </cell>
          <cell r="G54">
            <v>0</v>
          </cell>
          <cell r="H54">
            <v>0</v>
          </cell>
          <cell r="I54">
            <v>0</v>
          </cell>
          <cell r="J54">
            <v>0</v>
          </cell>
          <cell r="K54">
            <v>0</v>
          </cell>
          <cell r="M54">
            <v>0</v>
          </cell>
          <cell r="Q54">
            <v>0</v>
          </cell>
          <cell r="R54">
            <v>0</v>
          </cell>
          <cell r="AE54">
            <v>36</v>
          </cell>
          <cell r="AF54" t="str">
            <v>Total Real Estate</v>
          </cell>
          <cell r="AJ54">
            <v>0</v>
          </cell>
          <cell r="AL54">
            <v>0</v>
          </cell>
          <cell r="AN54">
            <v>0</v>
          </cell>
          <cell r="AP54">
            <v>0</v>
          </cell>
          <cell r="AR54">
            <v>0</v>
          </cell>
          <cell r="AT54">
            <v>0</v>
          </cell>
          <cell r="AV54">
            <v>0</v>
          </cell>
          <cell r="AX54">
            <v>0</v>
          </cell>
          <cell r="AZ54">
            <v>0</v>
          </cell>
          <cell r="BB54">
            <v>0</v>
          </cell>
        </row>
        <row r="56">
          <cell r="B56" t="str">
            <v>Other Assets at</v>
          </cell>
          <cell r="F56">
            <v>39813</v>
          </cell>
          <cell r="AE56" t="str">
            <v>Other Assets:</v>
          </cell>
        </row>
        <row r="57">
          <cell r="B57">
            <v>37</v>
          </cell>
          <cell r="C57" t="str">
            <v>Other Loans</v>
          </cell>
          <cell r="G57">
            <v>0</v>
          </cell>
          <cell r="H57">
            <v>0</v>
          </cell>
          <cell r="I57">
            <v>0</v>
          </cell>
          <cell r="J57">
            <v>0</v>
          </cell>
          <cell r="K57">
            <v>0.05</v>
          </cell>
          <cell r="L57">
            <v>0</v>
          </cell>
          <cell r="M57">
            <v>0.05</v>
          </cell>
          <cell r="N57">
            <v>0</v>
          </cell>
          <cell r="O57">
            <v>0</v>
          </cell>
          <cell r="P57">
            <v>1</v>
          </cell>
          <cell r="Q57">
            <v>0.05</v>
          </cell>
          <cell r="R57">
            <v>0</v>
          </cell>
          <cell r="AE57">
            <v>37</v>
          </cell>
          <cell r="AF57" t="str">
            <v>Other Loans</v>
          </cell>
          <cell r="AJ57">
            <v>0</v>
          </cell>
          <cell r="AL57">
            <v>0</v>
          </cell>
          <cell r="AN57">
            <v>0</v>
          </cell>
          <cell r="AP57">
            <v>0</v>
          </cell>
          <cell r="AR57">
            <v>0</v>
          </cell>
          <cell r="AT57">
            <v>0</v>
          </cell>
          <cell r="AV57">
            <v>0</v>
          </cell>
          <cell r="AX57">
            <v>0</v>
          </cell>
          <cell r="AZ57">
            <v>0</v>
          </cell>
          <cell r="BB57">
            <v>0</v>
          </cell>
        </row>
        <row r="58">
          <cell r="B58">
            <v>38</v>
          </cell>
          <cell r="C58" t="str">
            <v>Cash &amp; Cash Equivalents</v>
          </cell>
          <cell r="G58">
            <v>0</v>
          </cell>
          <cell r="H58">
            <v>0</v>
          </cell>
          <cell r="I58">
            <v>0</v>
          </cell>
          <cell r="J58">
            <v>0</v>
          </cell>
          <cell r="K58">
            <v>3.0000000000000001E-3</v>
          </cell>
          <cell r="L58">
            <v>0</v>
          </cell>
          <cell r="M58">
            <v>3.0000000000000001E-3</v>
          </cell>
          <cell r="N58">
            <v>0</v>
          </cell>
          <cell r="O58">
            <v>0</v>
          </cell>
          <cell r="P58">
            <v>1</v>
          </cell>
          <cell r="Q58">
            <v>3.0000000000000001E-3</v>
          </cell>
          <cell r="R58">
            <v>0</v>
          </cell>
          <cell r="AE58">
            <v>38</v>
          </cell>
          <cell r="AF58" t="str">
            <v>Cash &amp; Cash Equivalents</v>
          </cell>
          <cell r="AJ58">
            <v>0</v>
          </cell>
          <cell r="AL58">
            <v>0</v>
          </cell>
          <cell r="AN58">
            <v>0</v>
          </cell>
          <cell r="AP58">
            <v>0</v>
          </cell>
          <cell r="AR58">
            <v>0</v>
          </cell>
          <cell r="AT58">
            <v>0</v>
          </cell>
          <cell r="AV58">
            <v>0</v>
          </cell>
          <cell r="AX58">
            <v>0</v>
          </cell>
          <cell r="AZ58">
            <v>0</v>
          </cell>
          <cell r="BB58">
            <v>0</v>
          </cell>
        </row>
        <row r="59">
          <cell r="B59">
            <v>39</v>
          </cell>
          <cell r="C59" t="str">
            <v>Short-Term Investments</v>
          </cell>
          <cell r="G59">
            <v>0</v>
          </cell>
          <cell r="H59">
            <v>0</v>
          </cell>
          <cell r="I59">
            <v>0</v>
          </cell>
          <cell r="J59">
            <v>0</v>
          </cell>
          <cell r="K59">
            <v>0.01</v>
          </cell>
          <cell r="L59">
            <v>0</v>
          </cell>
          <cell r="M59">
            <v>0.01</v>
          </cell>
          <cell r="N59">
            <v>0</v>
          </cell>
          <cell r="O59">
            <v>0</v>
          </cell>
          <cell r="P59">
            <v>1</v>
          </cell>
          <cell r="Q59">
            <v>0.01</v>
          </cell>
          <cell r="R59">
            <v>0</v>
          </cell>
          <cell r="AE59">
            <v>39</v>
          </cell>
          <cell r="AF59" t="str">
            <v>Short-Term Investments</v>
          </cell>
          <cell r="AJ59">
            <v>0</v>
          </cell>
          <cell r="AL59">
            <v>0</v>
          </cell>
          <cell r="AN59">
            <v>0</v>
          </cell>
          <cell r="AP59">
            <v>0</v>
          </cell>
          <cell r="AR59">
            <v>0</v>
          </cell>
          <cell r="AT59">
            <v>0</v>
          </cell>
          <cell r="AV59">
            <v>0</v>
          </cell>
          <cell r="AX59">
            <v>0</v>
          </cell>
          <cell r="AZ59">
            <v>0</v>
          </cell>
          <cell r="BB59">
            <v>0</v>
          </cell>
        </row>
        <row r="60">
          <cell r="B60">
            <v>40</v>
          </cell>
          <cell r="C60" t="str">
            <v>Other Investments</v>
          </cell>
          <cell r="G60">
            <v>0</v>
          </cell>
          <cell r="H60">
            <v>0</v>
          </cell>
          <cell r="I60">
            <v>0</v>
          </cell>
          <cell r="J60">
            <v>0</v>
          </cell>
          <cell r="K60">
            <v>0.2</v>
          </cell>
          <cell r="L60">
            <v>0</v>
          </cell>
          <cell r="M60">
            <v>0.2</v>
          </cell>
          <cell r="N60">
            <v>0</v>
          </cell>
          <cell r="O60">
            <v>0</v>
          </cell>
          <cell r="P60">
            <v>1</v>
          </cell>
          <cell r="Q60">
            <v>0.2</v>
          </cell>
          <cell r="R60">
            <v>0</v>
          </cell>
          <cell r="AE60">
            <v>40</v>
          </cell>
          <cell r="AF60" t="str">
            <v>Other Investments</v>
          </cell>
          <cell r="AJ60">
            <v>0</v>
          </cell>
          <cell r="AL60">
            <v>0</v>
          </cell>
          <cell r="AN60">
            <v>0</v>
          </cell>
          <cell r="AP60">
            <v>0</v>
          </cell>
          <cell r="AR60">
            <v>0</v>
          </cell>
          <cell r="AT60">
            <v>0</v>
          </cell>
          <cell r="AV60">
            <v>0</v>
          </cell>
          <cell r="AX60">
            <v>0</v>
          </cell>
          <cell r="AZ60">
            <v>0</v>
          </cell>
          <cell r="BB60">
            <v>0</v>
          </cell>
        </row>
        <row r="61">
          <cell r="B61">
            <v>41</v>
          </cell>
          <cell r="C61" t="str">
            <v>Other Tangible Assets</v>
          </cell>
          <cell r="G61">
            <v>0</v>
          </cell>
          <cell r="H61">
            <v>0</v>
          </cell>
          <cell r="I61">
            <v>0</v>
          </cell>
          <cell r="J61">
            <v>0</v>
          </cell>
          <cell r="K61">
            <v>0.2</v>
          </cell>
          <cell r="L61">
            <v>0</v>
          </cell>
          <cell r="M61">
            <v>0.2</v>
          </cell>
          <cell r="N61">
            <v>0</v>
          </cell>
          <cell r="O61">
            <v>0</v>
          </cell>
          <cell r="P61">
            <v>1</v>
          </cell>
          <cell r="Q61">
            <v>0.2</v>
          </cell>
          <cell r="R61">
            <v>0</v>
          </cell>
          <cell r="AE61">
            <v>41</v>
          </cell>
          <cell r="AF61" t="str">
            <v>Other Tangible Assets</v>
          </cell>
          <cell r="AJ61">
            <v>0</v>
          </cell>
          <cell r="AL61">
            <v>0</v>
          </cell>
          <cell r="AN61">
            <v>0</v>
          </cell>
          <cell r="AP61">
            <v>0</v>
          </cell>
          <cell r="AR61">
            <v>0</v>
          </cell>
          <cell r="AT61">
            <v>0</v>
          </cell>
          <cell r="AV61">
            <v>0</v>
          </cell>
          <cell r="AX61">
            <v>0</v>
          </cell>
          <cell r="AZ61">
            <v>0</v>
          </cell>
          <cell r="BB61">
            <v>0</v>
          </cell>
        </row>
        <row r="62">
          <cell r="B62">
            <v>42</v>
          </cell>
          <cell r="C62" t="str">
            <v>Other</v>
          </cell>
          <cell r="G62">
            <v>0</v>
          </cell>
          <cell r="H62">
            <v>0</v>
          </cell>
          <cell r="I62">
            <v>0</v>
          </cell>
          <cell r="J62">
            <v>0</v>
          </cell>
          <cell r="K62">
            <v>1</v>
          </cell>
          <cell r="L62">
            <v>0</v>
          </cell>
          <cell r="M62">
            <v>1</v>
          </cell>
          <cell r="N62">
            <v>0</v>
          </cell>
          <cell r="O62">
            <v>0</v>
          </cell>
          <cell r="P62">
            <v>1</v>
          </cell>
          <cell r="Q62">
            <v>1</v>
          </cell>
          <cell r="R62">
            <v>0</v>
          </cell>
          <cell r="AE62">
            <v>42</v>
          </cell>
          <cell r="AF62" t="str">
            <v>Other</v>
          </cell>
          <cell r="AJ62">
            <v>0</v>
          </cell>
          <cell r="AL62">
            <v>0</v>
          </cell>
          <cell r="AN62">
            <v>0</v>
          </cell>
          <cell r="AP62">
            <v>0</v>
          </cell>
          <cell r="AR62">
            <v>0</v>
          </cell>
          <cell r="AT62">
            <v>0</v>
          </cell>
          <cell r="AV62">
            <v>0</v>
          </cell>
          <cell r="AX62">
            <v>0</v>
          </cell>
          <cell r="AZ62">
            <v>0</v>
          </cell>
          <cell r="BB62">
            <v>0</v>
          </cell>
        </row>
        <row r="64">
          <cell r="B64">
            <v>43</v>
          </cell>
          <cell r="C64" t="str">
            <v>Sub-Totals</v>
          </cell>
          <cell r="G64">
            <v>0</v>
          </cell>
          <cell r="H64">
            <v>0</v>
          </cell>
          <cell r="I64">
            <v>0</v>
          </cell>
          <cell r="J64">
            <v>0</v>
          </cell>
          <cell r="K64">
            <v>0</v>
          </cell>
          <cell r="M64">
            <v>0</v>
          </cell>
          <cell r="Q64">
            <v>0</v>
          </cell>
          <cell r="R64">
            <v>0</v>
          </cell>
          <cell r="AE64">
            <v>43</v>
          </cell>
          <cell r="AF64" t="str">
            <v>Sub-Totals</v>
          </cell>
          <cell r="AJ64">
            <v>0</v>
          </cell>
          <cell r="AL64">
            <v>0</v>
          </cell>
          <cell r="AN64">
            <v>0</v>
          </cell>
          <cell r="AP64">
            <v>0</v>
          </cell>
          <cell r="AR64">
            <v>0</v>
          </cell>
          <cell r="AT64">
            <v>0</v>
          </cell>
          <cell r="AV64">
            <v>0</v>
          </cell>
          <cell r="AX64">
            <v>0</v>
          </cell>
          <cell r="AZ64">
            <v>0</v>
          </cell>
          <cell r="BB64">
            <v>0</v>
          </cell>
        </row>
        <row r="66">
          <cell r="B66">
            <v>44</v>
          </cell>
          <cell r="C66" t="str">
            <v>Multiply: Spread of Risk Factor</v>
          </cell>
          <cell r="K66">
            <v>1.5</v>
          </cell>
          <cell r="L66">
            <v>0</v>
          </cell>
          <cell r="R66">
            <v>1.5</v>
          </cell>
          <cell r="AE66">
            <v>44</v>
          </cell>
          <cell r="AF66" t="str">
            <v>Multiply: Spread of Risk Factor</v>
          </cell>
          <cell r="AT66">
            <v>1.5</v>
          </cell>
          <cell r="AV66">
            <v>1.5</v>
          </cell>
          <cell r="AX66">
            <v>1.5</v>
          </cell>
          <cell r="AZ66">
            <v>1.5</v>
          </cell>
          <cell r="BB66">
            <v>1.5</v>
          </cell>
        </row>
        <row r="67">
          <cell r="B67">
            <v>45</v>
          </cell>
          <cell r="C67" t="str">
            <v>Company Totals at</v>
          </cell>
          <cell r="F67">
            <v>39813</v>
          </cell>
          <cell r="G67">
            <v>0</v>
          </cell>
          <cell r="H67">
            <v>0</v>
          </cell>
          <cell r="I67">
            <v>0</v>
          </cell>
          <cell r="J67">
            <v>0</v>
          </cell>
          <cell r="K67">
            <v>0</v>
          </cell>
          <cell r="M67">
            <v>0</v>
          </cell>
          <cell r="Q67">
            <v>0</v>
          </cell>
          <cell r="R67">
            <v>0</v>
          </cell>
          <cell r="S67" t="str">
            <v xml:space="preserve"> = (B1) + (B2)</v>
          </cell>
          <cell r="AE67">
            <v>45</v>
          </cell>
          <cell r="AF67" t="str">
            <v>Company Totals:</v>
          </cell>
          <cell r="AJ67">
            <v>0</v>
          </cell>
          <cell r="AL67">
            <v>0</v>
          </cell>
          <cell r="AN67">
            <v>0</v>
          </cell>
          <cell r="AP67">
            <v>0</v>
          </cell>
          <cell r="AR67">
            <v>0</v>
          </cell>
          <cell r="AT67">
            <v>0</v>
          </cell>
          <cell r="AV67">
            <v>0</v>
          </cell>
          <cell r="AX67">
            <v>0</v>
          </cell>
          <cell r="AZ67">
            <v>0</v>
          </cell>
          <cell r="BB67">
            <v>0</v>
          </cell>
        </row>
        <row r="68">
          <cell r="N68" t="str">
            <v>Credit to Risk Factors above for:</v>
          </cell>
          <cell r="S68" t="str">
            <v xml:space="preserve">Note: For small insurers predominant in </v>
          </cell>
        </row>
        <row r="69">
          <cell r="B69">
            <v>46</v>
          </cell>
          <cell r="C69" t="str">
            <v>Deferred Acquisition Costs (Non/Life Only)</v>
          </cell>
          <cell r="G69">
            <v>0</v>
          </cell>
          <cell r="N69" t="str">
            <v>Unit Linked</v>
          </cell>
          <cell r="O69" t="str">
            <v>Participatory</v>
          </cell>
          <cell r="P69" t="str">
            <v>PC &amp; Protect.</v>
          </cell>
          <cell r="S69" t="str">
            <v xml:space="preserve">Life/Annuities, the reinsurance dependence </v>
          </cell>
          <cell r="AE69">
            <v>46</v>
          </cell>
          <cell r="AF69" t="str">
            <v>Deferred Acquisition Costs (Non/Life Only)</v>
          </cell>
          <cell r="AJ69">
            <v>0</v>
          </cell>
          <cell r="AL69">
            <v>0</v>
          </cell>
          <cell r="AN69">
            <v>0</v>
          </cell>
          <cell r="AP69">
            <v>0</v>
          </cell>
          <cell r="AR69">
            <v>0</v>
          </cell>
        </row>
        <row r="70">
          <cell r="B70">
            <v>47</v>
          </cell>
          <cell r="C70" t="str">
            <v>Deferred Acquisition Costs (Life Only)</v>
          </cell>
          <cell r="G70">
            <v>0</v>
          </cell>
          <cell r="J70">
            <v>0</v>
          </cell>
          <cell r="K70" t="str">
            <v>Invested Asset Base</v>
          </cell>
          <cell r="N70">
            <v>1</v>
          </cell>
          <cell r="O70">
            <v>0.5</v>
          </cell>
          <cell r="P70">
            <v>0</v>
          </cell>
          <cell r="Q70" t="str">
            <v>Baseline Credit</v>
          </cell>
          <cell r="S70" t="str">
            <v>factor should be increased in accordance</v>
          </cell>
          <cell r="AE70">
            <v>47</v>
          </cell>
          <cell r="AF70" t="str">
            <v>Deferred Acquisition Costs (Life Only)</v>
          </cell>
          <cell r="AJ70">
            <v>0</v>
          </cell>
          <cell r="AL70">
            <v>0</v>
          </cell>
          <cell r="AN70">
            <v>0</v>
          </cell>
          <cell r="AP70">
            <v>0</v>
          </cell>
          <cell r="AR70">
            <v>0</v>
          </cell>
        </row>
        <row r="71">
          <cell r="B71">
            <v>48</v>
          </cell>
          <cell r="N71">
            <v>1</v>
          </cell>
          <cell r="O71">
            <v>0.5</v>
          </cell>
          <cell r="P71">
            <v>0</v>
          </cell>
          <cell r="Q71" t="str">
            <v>Selected Credit</v>
          </cell>
          <cell r="S71" t="str">
            <v>with L/H spread of risk guidelines.</v>
          </cell>
          <cell r="AE71">
            <v>48</v>
          </cell>
          <cell r="AF71" t="str">
            <v>Invested Asset Base</v>
          </cell>
          <cell r="AJ71">
            <v>0</v>
          </cell>
          <cell r="AL71">
            <v>0</v>
          </cell>
          <cell r="AN71">
            <v>0</v>
          </cell>
          <cell r="AP71">
            <v>0</v>
          </cell>
          <cell r="AR71">
            <v>0</v>
          </cell>
        </row>
        <row r="72">
          <cell r="N72" t="str">
            <v>Unit Linked</v>
          </cell>
          <cell r="O72" t="str">
            <v>Participatory</v>
          </cell>
          <cell r="P72" t="str">
            <v>PC &amp; Protect.</v>
          </cell>
        </row>
        <row r="73">
          <cell r="B73">
            <v>49</v>
          </cell>
          <cell r="J73">
            <v>0</v>
          </cell>
          <cell r="K73" t="str">
            <v>Total Reserves (excludes separate acct)</v>
          </cell>
          <cell r="N73">
            <v>0</v>
          </cell>
          <cell r="O73">
            <v>0</v>
          </cell>
          <cell r="P73">
            <v>1</v>
          </cell>
          <cell r="Q73" t="str">
            <v>Baseline Allocation of Assets Based on Reserves.</v>
          </cell>
        </row>
        <row r="74">
          <cell r="B74">
            <v>50</v>
          </cell>
          <cell r="N74">
            <v>0</v>
          </cell>
          <cell r="O74">
            <v>0</v>
          </cell>
          <cell r="P74">
            <v>1</v>
          </cell>
          <cell r="Q74" t="str">
            <v>Selected Allocation of Assets to Product Type</v>
          </cell>
        </row>
        <row r="77">
          <cell r="B77" t="str">
            <v>Company:</v>
          </cell>
          <cell r="E77" t="str">
            <v>XYZ Sample</v>
          </cell>
          <cell r="I77" t="str">
            <v>Currency:</v>
          </cell>
          <cell r="J77" t="str">
            <v>Euros</v>
          </cell>
          <cell r="S77" t="str">
            <v xml:space="preserve">Page 10 </v>
          </cell>
        </row>
        <row r="78">
          <cell r="B78" t="str">
            <v>AMB #:</v>
          </cell>
          <cell r="E78" t="str">
            <v>99999</v>
          </cell>
          <cell r="I78" t="str">
            <v>Denomination:</v>
          </cell>
          <cell r="J78" t="str">
            <v>(000)s</v>
          </cell>
        </row>
        <row r="79">
          <cell r="B79" t="str">
            <v>Analyst:</v>
          </cell>
          <cell r="E79" t="str">
            <v xml:space="preserve"> </v>
          </cell>
        </row>
        <row r="80">
          <cell r="J80" t="str">
            <v>INVESTMENT RISK</v>
          </cell>
        </row>
        <row r="81">
          <cell r="J81">
            <v>40178</v>
          </cell>
        </row>
        <row r="82">
          <cell r="N82" t="str">
            <v>Percent</v>
          </cell>
          <cell r="O82" t="str">
            <v>Percent</v>
          </cell>
          <cell r="P82" t="str">
            <v>Percent</v>
          </cell>
        </row>
        <row r="83">
          <cell r="K83" t="str">
            <v>Baseline</v>
          </cell>
          <cell r="L83" t="str">
            <v>Adjustment</v>
          </cell>
          <cell r="M83" t="str">
            <v>Total</v>
          </cell>
          <cell r="N83" t="str">
            <v>of asset</v>
          </cell>
          <cell r="O83" t="str">
            <v>of asset</v>
          </cell>
          <cell r="P83" t="str">
            <v>of asset</v>
          </cell>
          <cell r="Q83" t="str">
            <v>Final</v>
          </cell>
        </row>
        <row r="84">
          <cell r="B84" t="str">
            <v xml:space="preserve">   Bonds at</v>
          </cell>
          <cell r="E84">
            <v>40178</v>
          </cell>
          <cell r="G84" t="str">
            <v>Statement Value</v>
          </cell>
          <cell r="H84" t="str">
            <v>Market Value</v>
          </cell>
          <cell r="I84" t="str">
            <v>Adjustment</v>
          </cell>
          <cell r="J84" t="str">
            <v>Total</v>
          </cell>
          <cell r="K84" t="str">
            <v>Asset Risk Factor (%)</v>
          </cell>
          <cell r="L84" t="str">
            <v>to Asset Risk Factor</v>
          </cell>
          <cell r="M84" t="str">
            <v>Asset Risk Factor</v>
          </cell>
          <cell r="N84" t="str">
            <v>dedicated to Unit Linked</v>
          </cell>
          <cell r="O84" t="str">
            <v>dedicated to Partici-patory</v>
          </cell>
          <cell r="P84" t="str">
            <v>dedicated to PC &amp; Protection</v>
          </cell>
          <cell r="Q84" t="str">
            <v>Asset Risk Factor</v>
          </cell>
          <cell r="R84" t="str">
            <v>Adjusted Required Capital</v>
          </cell>
          <cell r="S84" t="str">
            <v>Explanation of Adjustments</v>
          </cell>
        </row>
        <row r="85">
          <cell r="B85">
            <v>1</v>
          </cell>
          <cell r="C85" t="str">
            <v>Global Rating AAA</v>
          </cell>
          <cell r="G85">
            <v>0</v>
          </cell>
          <cell r="H85">
            <v>0</v>
          </cell>
          <cell r="I85">
            <v>0</v>
          </cell>
          <cell r="J85">
            <v>0</v>
          </cell>
          <cell r="K85">
            <v>2E-3</v>
          </cell>
          <cell r="L85">
            <v>0</v>
          </cell>
          <cell r="M85">
            <v>2E-3</v>
          </cell>
          <cell r="N85">
            <v>0</v>
          </cell>
          <cell r="O85">
            <v>0</v>
          </cell>
          <cell r="P85">
            <v>1</v>
          </cell>
          <cell r="Q85">
            <v>2E-3</v>
          </cell>
          <cell r="R85">
            <v>0</v>
          </cell>
        </row>
        <row r="86">
          <cell r="B86">
            <v>2</v>
          </cell>
          <cell r="C86" t="str">
            <v>Global Rating AA+, AA, AA-</v>
          </cell>
          <cell r="G86">
            <v>0</v>
          </cell>
          <cell r="H86">
            <v>0</v>
          </cell>
          <cell r="I86">
            <v>0</v>
          </cell>
          <cell r="J86">
            <v>0</v>
          </cell>
          <cell r="K86">
            <v>5.0000000000000001E-3</v>
          </cell>
          <cell r="L86">
            <v>0</v>
          </cell>
          <cell r="M86">
            <v>5.0000000000000001E-3</v>
          </cell>
          <cell r="N86">
            <v>0</v>
          </cell>
          <cell r="O86">
            <v>0</v>
          </cell>
          <cell r="P86">
            <v>1</v>
          </cell>
          <cell r="Q86">
            <v>5.0000000000000001E-3</v>
          </cell>
          <cell r="R86">
            <v>0</v>
          </cell>
        </row>
        <row r="87">
          <cell r="B87">
            <v>3</v>
          </cell>
          <cell r="C87" t="str">
            <v>Global Rating A+, A, &amp; A-</v>
          </cell>
          <cell r="G87">
            <v>0</v>
          </cell>
          <cell r="H87">
            <v>0</v>
          </cell>
          <cell r="I87">
            <v>0</v>
          </cell>
          <cell r="J87">
            <v>0</v>
          </cell>
          <cell r="K87">
            <v>0.01</v>
          </cell>
          <cell r="L87">
            <v>0</v>
          </cell>
          <cell r="M87">
            <v>0.01</v>
          </cell>
          <cell r="N87">
            <v>0</v>
          </cell>
          <cell r="O87">
            <v>0</v>
          </cell>
          <cell r="P87">
            <v>1</v>
          </cell>
          <cell r="Q87">
            <v>0.01</v>
          </cell>
          <cell r="R87">
            <v>0</v>
          </cell>
        </row>
        <row r="88">
          <cell r="B88">
            <v>4</v>
          </cell>
          <cell r="C88" t="str">
            <v xml:space="preserve">Global Rating BBB+, BBB, BBB- </v>
          </cell>
          <cell r="G88">
            <v>0</v>
          </cell>
          <cell r="H88">
            <v>0</v>
          </cell>
          <cell r="I88">
            <v>0</v>
          </cell>
          <cell r="J88">
            <v>0</v>
          </cell>
          <cell r="K88">
            <v>0.02</v>
          </cell>
          <cell r="L88">
            <v>0</v>
          </cell>
          <cell r="M88">
            <v>0.02</v>
          </cell>
          <cell r="N88">
            <v>0</v>
          </cell>
          <cell r="O88">
            <v>0</v>
          </cell>
          <cell r="P88">
            <v>1</v>
          </cell>
          <cell r="Q88">
            <v>0.02</v>
          </cell>
          <cell r="R88">
            <v>0</v>
          </cell>
        </row>
        <row r="89">
          <cell r="B89">
            <v>5</v>
          </cell>
          <cell r="C89" t="str">
            <v xml:space="preserve">Global Rating BB+, BB, BB- </v>
          </cell>
          <cell r="G89">
            <v>0</v>
          </cell>
          <cell r="H89">
            <v>0</v>
          </cell>
          <cell r="I89">
            <v>0</v>
          </cell>
          <cell r="J89">
            <v>0</v>
          </cell>
          <cell r="K89">
            <v>0.04</v>
          </cell>
          <cell r="L89">
            <v>0</v>
          </cell>
          <cell r="M89">
            <v>0.04</v>
          </cell>
          <cell r="N89">
            <v>0</v>
          </cell>
          <cell r="O89">
            <v>0</v>
          </cell>
          <cell r="P89">
            <v>1</v>
          </cell>
          <cell r="Q89">
            <v>0.04</v>
          </cell>
          <cell r="R89">
            <v>0</v>
          </cell>
        </row>
        <row r="90">
          <cell r="B90">
            <v>6</v>
          </cell>
          <cell r="C90" t="str">
            <v xml:space="preserve">Global Rating B+, B, B- </v>
          </cell>
          <cell r="G90">
            <v>0</v>
          </cell>
          <cell r="H90">
            <v>0</v>
          </cell>
          <cell r="I90">
            <v>0</v>
          </cell>
          <cell r="J90">
            <v>0</v>
          </cell>
          <cell r="K90">
            <v>4.4999999999999998E-2</v>
          </cell>
          <cell r="L90">
            <v>0</v>
          </cell>
          <cell r="M90">
            <v>4.4999999999999998E-2</v>
          </cell>
          <cell r="N90">
            <v>0</v>
          </cell>
          <cell r="O90">
            <v>0</v>
          </cell>
          <cell r="P90">
            <v>1</v>
          </cell>
          <cell r="Q90">
            <v>4.4999999999999998E-2</v>
          </cell>
          <cell r="R90">
            <v>0</v>
          </cell>
        </row>
        <row r="91">
          <cell r="B91">
            <v>7</v>
          </cell>
          <cell r="C91" t="str">
            <v xml:space="preserve">Global Rating CCC, CC, C </v>
          </cell>
          <cell r="G91">
            <v>0</v>
          </cell>
          <cell r="H91">
            <v>0</v>
          </cell>
          <cell r="I91">
            <v>0</v>
          </cell>
          <cell r="J91">
            <v>0</v>
          </cell>
          <cell r="K91">
            <v>0.1</v>
          </cell>
          <cell r="L91">
            <v>0</v>
          </cell>
          <cell r="M91">
            <v>0.1</v>
          </cell>
          <cell r="N91">
            <v>0</v>
          </cell>
          <cell r="O91">
            <v>0</v>
          </cell>
          <cell r="P91">
            <v>1</v>
          </cell>
          <cell r="Q91">
            <v>0.1</v>
          </cell>
          <cell r="R91">
            <v>0</v>
          </cell>
        </row>
        <row r="92">
          <cell r="B92">
            <v>8</v>
          </cell>
          <cell r="C92" t="str">
            <v xml:space="preserve">Global Rating D (in/near default) </v>
          </cell>
          <cell r="G92">
            <v>0</v>
          </cell>
          <cell r="H92">
            <v>0</v>
          </cell>
          <cell r="I92">
            <v>0</v>
          </cell>
          <cell r="J92">
            <v>0</v>
          </cell>
          <cell r="K92">
            <v>0.3</v>
          </cell>
          <cell r="L92">
            <v>0</v>
          </cell>
          <cell r="M92">
            <v>0.3</v>
          </cell>
          <cell r="N92">
            <v>0</v>
          </cell>
          <cell r="O92">
            <v>0</v>
          </cell>
          <cell r="P92">
            <v>1</v>
          </cell>
          <cell r="Q92">
            <v>0.3</v>
          </cell>
          <cell r="R92">
            <v>0</v>
          </cell>
        </row>
        <row r="93">
          <cell r="B93">
            <v>9</v>
          </cell>
          <cell r="C93" t="str">
            <v>Non Rated</v>
          </cell>
          <cell r="G93">
            <v>0</v>
          </cell>
          <cell r="H93">
            <v>0</v>
          </cell>
          <cell r="I93">
            <v>0</v>
          </cell>
          <cell r="J93">
            <v>0</v>
          </cell>
          <cell r="K93">
            <v>0.5</v>
          </cell>
          <cell r="L93">
            <v>0</v>
          </cell>
          <cell r="M93">
            <v>0.5</v>
          </cell>
          <cell r="N93">
            <v>0</v>
          </cell>
          <cell r="O93">
            <v>0</v>
          </cell>
          <cell r="P93">
            <v>1</v>
          </cell>
          <cell r="Q93">
            <v>0.5</v>
          </cell>
          <cell r="R93">
            <v>0</v>
          </cell>
        </row>
        <row r="94">
          <cell r="B94">
            <v>10</v>
          </cell>
          <cell r="C94" t="str">
            <v>Affiliated</v>
          </cell>
          <cell r="G94">
            <v>0</v>
          </cell>
          <cell r="H94">
            <v>0</v>
          </cell>
          <cell r="I94">
            <v>0</v>
          </cell>
          <cell r="J94">
            <v>0</v>
          </cell>
          <cell r="K94">
            <v>1</v>
          </cell>
          <cell r="L94">
            <v>0</v>
          </cell>
          <cell r="M94">
            <v>1</v>
          </cell>
          <cell r="N94">
            <v>0</v>
          </cell>
          <cell r="O94">
            <v>0</v>
          </cell>
          <cell r="P94">
            <v>1</v>
          </cell>
          <cell r="Q94">
            <v>1</v>
          </cell>
          <cell r="R94">
            <v>0</v>
          </cell>
        </row>
        <row r="95">
          <cell r="B95">
            <v>11</v>
          </cell>
          <cell r="C95" t="str">
            <v>Other</v>
          </cell>
          <cell r="G95">
            <v>0</v>
          </cell>
          <cell r="H95">
            <v>0</v>
          </cell>
          <cell r="I95">
            <v>0</v>
          </cell>
          <cell r="J95">
            <v>0</v>
          </cell>
          <cell r="K95">
            <v>1</v>
          </cell>
          <cell r="L95">
            <v>0</v>
          </cell>
          <cell r="M95">
            <v>1</v>
          </cell>
          <cell r="N95">
            <v>0</v>
          </cell>
          <cell r="O95">
            <v>0</v>
          </cell>
          <cell r="P95">
            <v>1</v>
          </cell>
          <cell r="Q95">
            <v>1</v>
          </cell>
          <cell r="R95">
            <v>0</v>
          </cell>
        </row>
        <row r="96">
          <cell r="B96">
            <v>12</v>
          </cell>
          <cell r="E96" t="str">
            <v>Total Bonds</v>
          </cell>
          <cell r="G96">
            <v>0</v>
          </cell>
          <cell r="H96">
            <v>0</v>
          </cell>
          <cell r="I96">
            <v>0</v>
          </cell>
          <cell r="J96">
            <v>0</v>
          </cell>
          <cell r="K96">
            <v>0</v>
          </cell>
          <cell r="M96">
            <v>0</v>
          </cell>
          <cell r="Q96">
            <v>0</v>
          </cell>
          <cell r="R96">
            <v>0</v>
          </cell>
        </row>
        <row r="98">
          <cell r="B98" t="str">
            <v>Preferred Stocks at</v>
          </cell>
          <cell r="F98">
            <v>40178</v>
          </cell>
        </row>
        <row r="99">
          <cell r="B99">
            <v>13</v>
          </cell>
          <cell r="C99" t="str">
            <v>Non-Affiliated (Public)</v>
          </cell>
          <cell r="G99">
            <v>0</v>
          </cell>
          <cell r="H99">
            <v>0</v>
          </cell>
          <cell r="I99">
            <v>0</v>
          </cell>
          <cell r="J99">
            <v>0</v>
          </cell>
          <cell r="K99">
            <v>2E-3</v>
          </cell>
          <cell r="L99">
            <v>0</v>
          </cell>
          <cell r="M99">
            <v>2E-3</v>
          </cell>
          <cell r="N99">
            <v>0</v>
          </cell>
          <cell r="O99">
            <v>0</v>
          </cell>
          <cell r="P99">
            <v>1</v>
          </cell>
          <cell r="Q99">
            <v>2E-3</v>
          </cell>
          <cell r="R99">
            <v>0</v>
          </cell>
        </row>
        <row r="100">
          <cell r="B100">
            <v>14</v>
          </cell>
          <cell r="C100" t="str">
            <v>Non-Affil (Public) w/Global Rating AA+, AA, AA-</v>
          </cell>
          <cell r="G100">
            <v>0</v>
          </cell>
          <cell r="H100">
            <v>0</v>
          </cell>
          <cell r="I100">
            <v>0</v>
          </cell>
          <cell r="J100">
            <v>0</v>
          </cell>
          <cell r="K100">
            <v>5.0000000000000001E-3</v>
          </cell>
          <cell r="L100">
            <v>0</v>
          </cell>
          <cell r="M100">
            <v>5.0000000000000001E-3</v>
          </cell>
          <cell r="N100">
            <v>0</v>
          </cell>
          <cell r="O100">
            <v>0</v>
          </cell>
          <cell r="P100">
            <v>1</v>
          </cell>
          <cell r="Q100">
            <v>5.0000000000000001E-3</v>
          </cell>
          <cell r="R100">
            <v>0</v>
          </cell>
        </row>
        <row r="101">
          <cell r="B101">
            <v>15</v>
          </cell>
          <cell r="C101" t="str">
            <v>Non-Affil (Public) w/Global Rating A+, A, &amp; A-</v>
          </cell>
          <cell r="G101">
            <v>0</v>
          </cell>
          <cell r="H101">
            <v>0</v>
          </cell>
          <cell r="I101">
            <v>0</v>
          </cell>
          <cell r="J101">
            <v>0</v>
          </cell>
          <cell r="K101">
            <v>0.01</v>
          </cell>
          <cell r="L101">
            <v>0</v>
          </cell>
          <cell r="M101">
            <v>0.01</v>
          </cell>
          <cell r="N101">
            <v>0</v>
          </cell>
          <cell r="O101">
            <v>0</v>
          </cell>
          <cell r="P101">
            <v>1</v>
          </cell>
          <cell r="Q101">
            <v>0.01</v>
          </cell>
          <cell r="R101">
            <v>0</v>
          </cell>
        </row>
        <row r="102">
          <cell r="B102">
            <v>16</v>
          </cell>
          <cell r="C102" t="str">
            <v>Non-Affil (Public) w/Global Rating BBB+, BBB, BBB-</v>
          </cell>
          <cell r="G102">
            <v>0</v>
          </cell>
          <cell r="H102">
            <v>0</v>
          </cell>
          <cell r="I102">
            <v>0</v>
          </cell>
          <cell r="J102">
            <v>0</v>
          </cell>
          <cell r="K102">
            <v>0.02</v>
          </cell>
          <cell r="L102">
            <v>0</v>
          </cell>
          <cell r="M102">
            <v>0.02</v>
          </cell>
          <cell r="N102">
            <v>0</v>
          </cell>
          <cell r="O102">
            <v>0</v>
          </cell>
          <cell r="P102">
            <v>1</v>
          </cell>
          <cell r="Q102">
            <v>0.02</v>
          </cell>
          <cell r="R102">
            <v>0</v>
          </cell>
        </row>
        <row r="103">
          <cell r="B103">
            <v>17</v>
          </cell>
          <cell r="C103" t="str">
            <v>Non-Affil (Public) w/Global Rating BB+, BB, BB-</v>
          </cell>
          <cell r="G103">
            <v>0</v>
          </cell>
          <cell r="H103">
            <v>0</v>
          </cell>
          <cell r="I103">
            <v>0</v>
          </cell>
          <cell r="J103">
            <v>0</v>
          </cell>
          <cell r="K103">
            <v>0.04</v>
          </cell>
          <cell r="L103">
            <v>0</v>
          </cell>
          <cell r="M103">
            <v>0.04</v>
          </cell>
          <cell r="N103">
            <v>0</v>
          </cell>
          <cell r="O103">
            <v>0</v>
          </cell>
          <cell r="P103">
            <v>1</v>
          </cell>
          <cell r="Q103">
            <v>0.04</v>
          </cell>
          <cell r="R103">
            <v>0</v>
          </cell>
        </row>
        <row r="104">
          <cell r="B104">
            <v>18</v>
          </cell>
          <cell r="C104" t="str">
            <v>Non-Affil (Public) w/Global Rating B+, B, B-</v>
          </cell>
          <cell r="G104">
            <v>0</v>
          </cell>
          <cell r="H104">
            <v>0</v>
          </cell>
          <cell r="I104">
            <v>0</v>
          </cell>
          <cell r="J104">
            <v>0</v>
          </cell>
          <cell r="K104">
            <v>4.4999999999999998E-2</v>
          </cell>
          <cell r="L104">
            <v>0</v>
          </cell>
          <cell r="M104">
            <v>4.4999999999999998E-2</v>
          </cell>
          <cell r="N104">
            <v>0</v>
          </cell>
          <cell r="O104">
            <v>0</v>
          </cell>
          <cell r="P104">
            <v>1</v>
          </cell>
          <cell r="Q104">
            <v>4.4999999999999998E-2</v>
          </cell>
          <cell r="R104">
            <v>0</v>
          </cell>
        </row>
        <row r="105">
          <cell r="B105">
            <v>19</v>
          </cell>
          <cell r="C105" t="str">
            <v>Non-Affil (Public) w/Global Rating CCC, CC, C</v>
          </cell>
          <cell r="G105">
            <v>0</v>
          </cell>
          <cell r="H105">
            <v>0</v>
          </cell>
          <cell r="I105">
            <v>0</v>
          </cell>
          <cell r="J105">
            <v>0</v>
          </cell>
          <cell r="K105">
            <v>0.1</v>
          </cell>
          <cell r="L105">
            <v>0</v>
          </cell>
          <cell r="M105">
            <v>0.1</v>
          </cell>
          <cell r="N105">
            <v>0</v>
          </cell>
          <cell r="O105">
            <v>0</v>
          </cell>
          <cell r="P105">
            <v>1</v>
          </cell>
          <cell r="Q105">
            <v>0.1</v>
          </cell>
          <cell r="R105">
            <v>0</v>
          </cell>
        </row>
        <row r="106">
          <cell r="B106">
            <v>20</v>
          </cell>
          <cell r="C106" t="str">
            <v xml:space="preserve">Non-Affil (Public) w/Global Rating D (in/near default) </v>
          </cell>
          <cell r="G106">
            <v>0</v>
          </cell>
          <cell r="H106">
            <v>0</v>
          </cell>
          <cell r="I106">
            <v>0</v>
          </cell>
          <cell r="J106">
            <v>0</v>
          </cell>
          <cell r="K106">
            <v>0.3</v>
          </cell>
          <cell r="L106">
            <v>0</v>
          </cell>
          <cell r="M106">
            <v>0.3</v>
          </cell>
          <cell r="N106">
            <v>0</v>
          </cell>
          <cell r="O106">
            <v>0</v>
          </cell>
          <cell r="P106">
            <v>1</v>
          </cell>
          <cell r="Q106">
            <v>0.3</v>
          </cell>
          <cell r="R106">
            <v>0</v>
          </cell>
        </row>
        <row r="107">
          <cell r="B107">
            <v>21</v>
          </cell>
          <cell r="C107" t="str">
            <v>Non-Affiliated (Private)</v>
          </cell>
          <cell r="G107">
            <v>0</v>
          </cell>
          <cell r="H107">
            <v>0</v>
          </cell>
          <cell r="I107">
            <v>0</v>
          </cell>
          <cell r="J107">
            <v>0</v>
          </cell>
          <cell r="K107">
            <v>1</v>
          </cell>
          <cell r="L107">
            <v>0</v>
          </cell>
          <cell r="M107">
            <v>1</v>
          </cell>
          <cell r="N107">
            <v>0</v>
          </cell>
          <cell r="O107">
            <v>0</v>
          </cell>
          <cell r="P107">
            <v>1</v>
          </cell>
          <cell r="Q107">
            <v>1</v>
          </cell>
          <cell r="R107">
            <v>0</v>
          </cell>
        </row>
        <row r="108">
          <cell r="B108">
            <v>22</v>
          </cell>
          <cell r="C108" t="str">
            <v>Affiliated (Public)</v>
          </cell>
          <cell r="G108">
            <v>0</v>
          </cell>
          <cell r="H108">
            <v>0</v>
          </cell>
          <cell r="I108">
            <v>0</v>
          </cell>
          <cell r="J108">
            <v>0</v>
          </cell>
          <cell r="K108">
            <v>0.15</v>
          </cell>
          <cell r="L108">
            <v>0</v>
          </cell>
          <cell r="M108">
            <v>0.15</v>
          </cell>
          <cell r="N108">
            <v>0</v>
          </cell>
          <cell r="O108">
            <v>0</v>
          </cell>
          <cell r="P108">
            <v>1</v>
          </cell>
          <cell r="Q108">
            <v>0.15</v>
          </cell>
          <cell r="R108">
            <v>0</v>
          </cell>
        </row>
        <row r="109">
          <cell r="B109">
            <v>23</v>
          </cell>
          <cell r="C109" t="str">
            <v>Affiliated (Private)</v>
          </cell>
          <cell r="G109">
            <v>0</v>
          </cell>
          <cell r="H109">
            <v>0</v>
          </cell>
          <cell r="I109">
            <v>0</v>
          </cell>
          <cell r="J109">
            <v>0</v>
          </cell>
          <cell r="K109">
            <v>1</v>
          </cell>
          <cell r="L109">
            <v>0</v>
          </cell>
          <cell r="M109">
            <v>1</v>
          </cell>
          <cell r="N109">
            <v>0</v>
          </cell>
          <cell r="O109">
            <v>0</v>
          </cell>
          <cell r="P109">
            <v>1</v>
          </cell>
          <cell r="Q109">
            <v>1</v>
          </cell>
          <cell r="R109">
            <v>0</v>
          </cell>
        </row>
        <row r="110">
          <cell r="B110">
            <v>24</v>
          </cell>
          <cell r="E110" t="str">
            <v>Total Preferred Stocks</v>
          </cell>
          <cell r="G110">
            <v>0</v>
          </cell>
          <cell r="H110">
            <v>0</v>
          </cell>
          <cell r="I110">
            <v>0</v>
          </cell>
          <cell r="J110">
            <v>0</v>
          </cell>
          <cell r="K110">
            <v>0</v>
          </cell>
          <cell r="M110">
            <v>0</v>
          </cell>
          <cell r="Q110">
            <v>0</v>
          </cell>
          <cell r="R110">
            <v>0</v>
          </cell>
        </row>
        <row r="112">
          <cell r="B112" t="str">
            <v>Common Stocks at</v>
          </cell>
          <cell r="F112">
            <v>40178</v>
          </cell>
        </row>
        <row r="113">
          <cell r="B113">
            <v>25</v>
          </cell>
          <cell r="C113" t="str">
            <v>Non-Affiliated (Public)</v>
          </cell>
          <cell r="G113">
            <v>0</v>
          </cell>
          <cell r="H113">
            <v>0</v>
          </cell>
          <cell r="I113">
            <v>0</v>
          </cell>
          <cell r="J113">
            <v>0</v>
          </cell>
          <cell r="K113">
            <v>0.15</v>
          </cell>
          <cell r="L113">
            <v>0</v>
          </cell>
          <cell r="M113">
            <v>0.15</v>
          </cell>
          <cell r="N113">
            <v>0</v>
          </cell>
          <cell r="O113">
            <v>0</v>
          </cell>
          <cell r="P113">
            <v>1</v>
          </cell>
          <cell r="Q113">
            <v>0.15</v>
          </cell>
          <cell r="R113">
            <v>0</v>
          </cell>
        </row>
        <row r="114">
          <cell r="B114">
            <v>26</v>
          </cell>
          <cell r="C114" t="str">
            <v>Non-Affiliated (Private)</v>
          </cell>
          <cell r="G114">
            <v>0</v>
          </cell>
          <cell r="H114">
            <v>0</v>
          </cell>
          <cell r="I114">
            <v>0</v>
          </cell>
          <cell r="J114">
            <v>0</v>
          </cell>
          <cell r="K114">
            <v>1</v>
          </cell>
          <cell r="L114">
            <v>0</v>
          </cell>
          <cell r="M114">
            <v>1</v>
          </cell>
          <cell r="N114">
            <v>0</v>
          </cell>
          <cell r="O114">
            <v>0</v>
          </cell>
          <cell r="P114">
            <v>1</v>
          </cell>
          <cell r="Q114">
            <v>1</v>
          </cell>
          <cell r="R114">
            <v>0</v>
          </cell>
        </row>
        <row r="115">
          <cell r="B115">
            <v>27</v>
          </cell>
          <cell r="C115" t="str">
            <v>Mutual Funds</v>
          </cell>
          <cell r="G115">
            <v>0</v>
          </cell>
          <cell r="H115">
            <v>0</v>
          </cell>
          <cell r="I115">
            <v>0</v>
          </cell>
          <cell r="J115">
            <v>0</v>
          </cell>
          <cell r="K115">
            <v>0.15</v>
          </cell>
          <cell r="L115">
            <v>0</v>
          </cell>
          <cell r="M115">
            <v>0.15</v>
          </cell>
          <cell r="N115">
            <v>0</v>
          </cell>
          <cell r="O115">
            <v>0</v>
          </cell>
          <cell r="P115">
            <v>1</v>
          </cell>
          <cell r="Q115">
            <v>0.15</v>
          </cell>
          <cell r="R115">
            <v>0</v>
          </cell>
        </row>
        <row r="116">
          <cell r="B116">
            <v>28</v>
          </cell>
          <cell r="C116" t="str">
            <v>Affiliated (Public)</v>
          </cell>
          <cell r="G116">
            <v>0</v>
          </cell>
          <cell r="H116">
            <v>0</v>
          </cell>
          <cell r="I116">
            <v>0</v>
          </cell>
          <cell r="J116">
            <v>0</v>
          </cell>
          <cell r="K116">
            <v>0.15</v>
          </cell>
          <cell r="L116">
            <v>0</v>
          </cell>
          <cell r="M116">
            <v>0.15</v>
          </cell>
          <cell r="N116">
            <v>0</v>
          </cell>
          <cell r="O116">
            <v>0</v>
          </cell>
          <cell r="P116">
            <v>1</v>
          </cell>
          <cell r="Q116">
            <v>0.15</v>
          </cell>
          <cell r="R116">
            <v>0</v>
          </cell>
        </row>
        <row r="117">
          <cell r="B117">
            <v>29</v>
          </cell>
          <cell r="C117" t="str">
            <v>Affiliated (Private)</v>
          </cell>
          <cell r="G117">
            <v>0</v>
          </cell>
          <cell r="H117">
            <v>0</v>
          </cell>
          <cell r="I117">
            <v>0</v>
          </cell>
          <cell r="J117">
            <v>0</v>
          </cell>
          <cell r="K117">
            <v>1</v>
          </cell>
          <cell r="L117">
            <v>0</v>
          </cell>
          <cell r="M117">
            <v>1</v>
          </cell>
          <cell r="N117">
            <v>0</v>
          </cell>
          <cell r="O117">
            <v>0</v>
          </cell>
          <cell r="P117">
            <v>1</v>
          </cell>
          <cell r="Q117">
            <v>1</v>
          </cell>
          <cell r="R117">
            <v>0</v>
          </cell>
        </row>
        <row r="118">
          <cell r="B118">
            <v>30</v>
          </cell>
          <cell r="E118" t="str">
            <v>Total Common Stocks</v>
          </cell>
          <cell r="G118">
            <v>0</v>
          </cell>
          <cell r="H118">
            <v>0</v>
          </cell>
          <cell r="I118">
            <v>0</v>
          </cell>
          <cell r="J118">
            <v>0</v>
          </cell>
          <cell r="K118">
            <v>0</v>
          </cell>
          <cell r="M118">
            <v>0</v>
          </cell>
          <cell r="Q118">
            <v>0</v>
          </cell>
          <cell r="R118">
            <v>0</v>
          </cell>
        </row>
        <row r="121">
          <cell r="B121">
            <v>31</v>
          </cell>
          <cell r="C121" t="str">
            <v>Mortgage Loans at</v>
          </cell>
          <cell r="F121">
            <v>40178</v>
          </cell>
          <cell r="G121">
            <v>0</v>
          </cell>
          <cell r="H121">
            <v>0</v>
          </cell>
          <cell r="I121">
            <v>0</v>
          </cell>
          <cell r="J121">
            <v>0</v>
          </cell>
          <cell r="K121">
            <v>0.05</v>
          </cell>
          <cell r="L121">
            <v>0</v>
          </cell>
          <cell r="M121">
            <v>0.05</v>
          </cell>
          <cell r="N121">
            <v>0</v>
          </cell>
          <cell r="O121">
            <v>0</v>
          </cell>
          <cell r="P121">
            <v>1</v>
          </cell>
          <cell r="Q121">
            <v>0.05</v>
          </cell>
          <cell r="R121">
            <v>0</v>
          </cell>
        </row>
        <row r="124">
          <cell r="B124" t="str">
            <v>Real Estate at</v>
          </cell>
          <cell r="F124">
            <v>40178</v>
          </cell>
        </row>
        <row r="125">
          <cell r="B125">
            <v>32</v>
          </cell>
          <cell r="C125" t="str">
            <v>Company-Occupied (net of encumbrances)</v>
          </cell>
          <cell r="G125">
            <v>0</v>
          </cell>
          <cell r="H125">
            <v>0</v>
          </cell>
          <cell r="I125">
            <v>0</v>
          </cell>
          <cell r="J125">
            <v>0</v>
          </cell>
          <cell r="K125">
            <v>0.1</v>
          </cell>
          <cell r="L125">
            <v>0</v>
          </cell>
          <cell r="M125">
            <v>0.1</v>
          </cell>
          <cell r="N125">
            <v>0</v>
          </cell>
          <cell r="O125">
            <v>0</v>
          </cell>
          <cell r="P125">
            <v>1</v>
          </cell>
          <cell r="Q125">
            <v>0.1</v>
          </cell>
          <cell r="R125">
            <v>0</v>
          </cell>
        </row>
        <row r="126">
          <cell r="B126">
            <v>33</v>
          </cell>
          <cell r="D126" t="str">
            <v>Encumbrances</v>
          </cell>
          <cell r="G126">
            <v>0</v>
          </cell>
          <cell r="H126">
            <v>0</v>
          </cell>
          <cell r="I126">
            <v>0</v>
          </cell>
          <cell r="J126">
            <v>0</v>
          </cell>
          <cell r="K126">
            <v>0.1</v>
          </cell>
          <cell r="L126">
            <v>0</v>
          </cell>
          <cell r="M126">
            <v>0.1</v>
          </cell>
          <cell r="N126">
            <v>0</v>
          </cell>
          <cell r="O126">
            <v>0</v>
          </cell>
          <cell r="P126">
            <v>1</v>
          </cell>
          <cell r="Q126">
            <v>0.1</v>
          </cell>
          <cell r="R126">
            <v>0</v>
          </cell>
        </row>
        <row r="127">
          <cell r="B127">
            <v>34</v>
          </cell>
          <cell r="C127" t="str">
            <v>Investments (net of encumbrances)</v>
          </cell>
          <cell r="G127">
            <v>0</v>
          </cell>
          <cell r="H127">
            <v>0</v>
          </cell>
          <cell r="I127">
            <v>0</v>
          </cell>
          <cell r="J127">
            <v>0</v>
          </cell>
          <cell r="K127">
            <v>0.2</v>
          </cell>
          <cell r="L127">
            <v>0</v>
          </cell>
          <cell r="M127">
            <v>0.2</v>
          </cell>
          <cell r="N127">
            <v>0</v>
          </cell>
          <cell r="O127">
            <v>0</v>
          </cell>
          <cell r="P127">
            <v>1</v>
          </cell>
          <cell r="Q127">
            <v>0.2</v>
          </cell>
          <cell r="R127">
            <v>0</v>
          </cell>
        </row>
        <row r="128">
          <cell r="B128">
            <v>35</v>
          </cell>
          <cell r="D128" t="str">
            <v>Encumbrances</v>
          </cell>
          <cell r="G128">
            <v>0</v>
          </cell>
          <cell r="H128">
            <v>0</v>
          </cell>
          <cell r="I128">
            <v>0</v>
          </cell>
          <cell r="J128">
            <v>0</v>
          </cell>
          <cell r="K128">
            <v>0.2</v>
          </cell>
          <cell r="L128">
            <v>0</v>
          </cell>
          <cell r="M128">
            <v>0.2</v>
          </cell>
          <cell r="N128">
            <v>0</v>
          </cell>
          <cell r="O128">
            <v>0</v>
          </cell>
          <cell r="P128">
            <v>1</v>
          </cell>
          <cell r="Q128">
            <v>0.2</v>
          </cell>
          <cell r="R128">
            <v>0</v>
          </cell>
        </row>
        <row r="129">
          <cell r="B129">
            <v>36</v>
          </cell>
          <cell r="E129" t="str">
            <v>Total Real Estate</v>
          </cell>
          <cell r="G129">
            <v>0</v>
          </cell>
          <cell r="H129">
            <v>0</v>
          </cell>
          <cell r="I129">
            <v>0</v>
          </cell>
          <cell r="J129">
            <v>0</v>
          </cell>
          <cell r="K129">
            <v>0</v>
          </cell>
          <cell r="M129">
            <v>0</v>
          </cell>
          <cell r="Q129">
            <v>0</v>
          </cell>
          <cell r="R129">
            <v>0</v>
          </cell>
        </row>
        <row r="131">
          <cell r="B131" t="str">
            <v>Other Assets at</v>
          </cell>
          <cell r="F131">
            <v>40178</v>
          </cell>
        </row>
        <row r="132">
          <cell r="B132">
            <v>37</v>
          </cell>
          <cell r="C132" t="str">
            <v>Other Loans</v>
          </cell>
          <cell r="G132">
            <v>0</v>
          </cell>
          <cell r="H132">
            <v>0</v>
          </cell>
          <cell r="I132">
            <v>0</v>
          </cell>
          <cell r="J132">
            <v>0</v>
          </cell>
          <cell r="K132">
            <v>0.05</v>
          </cell>
          <cell r="L132">
            <v>0</v>
          </cell>
          <cell r="M132">
            <v>0.05</v>
          </cell>
          <cell r="N132">
            <v>0</v>
          </cell>
          <cell r="O132">
            <v>0</v>
          </cell>
          <cell r="P132">
            <v>1</v>
          </cell>
          <cell r="Q132">
            <v>0.05</v>
          </cell>
          <cell r="R132">
            <v>0</v>
          </cell>
        </row>
        <row r="133">
          <cell r="B133">
            <v>38</v>
          </cell>
          <cell r="C133" t="str">
            <v>Cash &amp; Cash Equivalents</v>
          </cell>
          <cell r="G133">
            <v>0</v>
          </cell>
          <cell r="H133">
            <v>0</v>
          </cell>
          <cell r="I133">
            <v>0</v>
          </cell>
          <cell r="J133">
            <v>0</v>
          </cell>
          <cell r="K133">
            <v>3.0000000000000001E-3</v>
          </cell>
          <cell r="L133">
            <v>0</v>
          </cell>
          <cell r="M133">
            <v>3.0000000000000001E-3</v>
          </cell>
          <cell r="N133">
            <v>0</v>
          </cell>
          <cell r="O133">
            <v>0</v>
          </cell>
          <cell r="P133">
            <v>1</v>
          </cell>
          <cell r="Q133">
            <v>3.0000000000000001E-3</v>
          </cell>
          <cell r="R133">
            <v>0</v>
          </cell>
        </row>
        <row r="134">
          <cell r="B134">
            <v>39</v>
          </cell>
          <cell r="C134" t="str">
            <v>Short-Term Investments</v>
          </cell>
          <cell r="G134">
            <v>0</v>
          </cell>
          <cell r="H134">
            <v>0</v>
          </cell>
          <cell r="I134">
            <v>0</v>
          </cell>
          <cell r="J134">
            <v>0</v>
          </cell>
          <cell r="K134">
            <v>0.01</v>
          </cell>
          <cell r="L134">
            <v>0</v>
          </cell>
          <cell r="M134">
            <v>0.01</v>
          </cell>
          <cell r="N134">
            <v>0</v>
          </cell>
          <cell r="O134">
            <v>0</v>
          </cell>
          <cell r="P134">
            <v>1</v>
          </cell>
          <cell r="Q134">
            <v>0.01</v>
          </cell>
          <cell r="R134">
            <v>0</v>
          </cell>
        </row>
        <row r="135">
          <cell r="B135">
            <v>40</v>
          </cell>
          <cell r="C135" t="str">
            <v>Other Investments</v>
          </cell>
          <cell r="G135">
            <v>0</v>
          </cell>
          <cell r="H135">
            <v>0</v>
          </cell>
          <cell r="I135">
            <v>0</v>
          </cell>
          <cell r="J135">
            <v>0</v>
          </cell>
          <cell r="K135">
            <v>0.2</v>
          </cell>
          <cell r="L135">
            <v>0</v>
          </cell>
          <cell r="M135">
            <v>0.2</v>
          </cell>
          <cell r="N135">
            <v>0</v>
          </cell>
          <cell r="O135">
            <v>0</v>
          </cell>
          <cell r="P135">
            <v>1</v>
          </cell>
          <cell r="Q135">
            <v>0.2</v>
          </cell>
          <cell r="R135">
            <v>0</v>
          </cell>
        </row>
        <row r="136">
          <cell r="B136">
            <v>41</v>
          </cell>
          <cell r="C136" t="str">
            <v>Other Tangible Assets</v>
          </cell>
          <cell r="G136">
            <v>0</v>
          </cell>
          <cell r="H136">
            <v>0</v>
          </cell>
          <cell r="I136">
            <v>0</v>
          </cell>
          <cell r="J136">
            <v>0</v>
          </cell>
          <cell r="K136">
            <v>0.2</v>
          </cell>
          <cell r="L136">
            <v>0</v>
          </cell>
          <cell r="M136">
            <v>0.2</v>
          </cell>
          <cell r="N136">
            <v>0</v>
          </cell>
          <cell r="O136">
            <v>0</v>
          </cell>
          <cell r="P136">
            <v>1</v>
          </cell>
          <cell r="Q136">
            <v>0.2</v>
          </cell>
          <cell r="R136">
            <v>0</v>
          </cell>
        </row>
        <row r="137">
          <cell r="B137">
            <v>42</v>
          </cell>
          <cell r="C137" t="str">
            <v>Other</v>
          </cell>
          <cell r="G137">
            <v>0</v>
          </cell>
          <cell r="H137">
            <v>0</v>
          </cell>
          <cell r="I137">
            <v>0</v>
          </cell>
          <cell r="J137">
            <v>0</v>
          </cell>
          <cell r="K137">
            <v>1</v>
          </cell>
          <cell r="L137">
            <v>0</v>
          </cell>
          <cell r="M137">
            <v>1</v>
          </cell>
          <cell r="N137">
            <v>0</v>
          </cell>
          <cell r="O137">
            <v>0</v>
          </cell>
          <cell r="P137">
            <v>1</v>
          </cell>
          <cell r="Q137">
            <v>1</v>
          </cell>
          <cell r="R137">
            <v>0</v>
          </cell>
        </row>
        <row r="139">
          <cell r="B139">
            <v>43</v>
          </cell>
          <cell r="C139" t="str">
            <v>Sub-Totals</v>
          </cell>
          <cell r="G139">
            <v>0</v>
          </cell>
          <cell r="H139">
            <v>0</v>
          </cell>
          <cell r="I139">
            <v>0</v>
          </cell>
          <cell r="J139">
            <v>0</v>
          </cell>
          <cell r="K139">
            <v>0</v>
          </cell>
          <cell r="M139">
            <v>0</v>
          </cell>
          <cell r="Q139">
            <v>0</v>
          </cell>
          <cell r="R139">
            <v>0</v>
          </cell>
        </row>
        <row r="141">
          <cell r="B141">
            <v>44</v>
          </cell>
          <cell r="C141" t="str">
            <v>Multiply: Spread of Risk Factor</v>
          </cell>
          <cell r="K141">
            <v>1.5</v>
          </cell>
          <cell r="L141">
            <v>0</v>
          </cell>
          <cell r="R141">
            <v>1.5</v>
          </cell>
        </row>
        <row r="142">
          <cell r="B142">
            <v>45</v>
          </cell>
          <cell r="C142" t="str">
            <v>Company Totals at</v>
          </cell>
          <cell r="F142">
            <v>40178</v>
          </cell>
          <cell r="G142">
            <v>0</v>
          </cell>
          <cell r="H142">
            <v>0</v>
          </cell>
          <cell r="I142">
            <v>0</v>
          </cell>
          <cell r="J142">
            <v>0</v>
          </cell>
          <cell r="K142">
            <v>0</v>
          </cell>
          <cell r="M142">
            <v>0</v>
          </cell>
          <cell r="Q142">
            <v>0</v>
          </cell>
          <cell r="R142">
            <v>0</v>
          </cell>
          <cell r="S142" t="str">
            <v xml:space="preserve"> = (B1) + (B2)</v>
          </cell>
        </row>
        <row r="143">
          <cell r="N143" t="str">
            <v>Credit to Risk Factors above for:</v>
          </cell>
          <cell r="S143" t="str">
            <v xml:space="preserve">Note: For small insurers predominant in </v>
          </cell>
        </row>
        <row r="144">
          <cell r="B144">
            <v>46</v>
          </cell>
          <cell r="C144" t="str">
            <v>Deferred Acquisition Costs (Non/Life Only)</v>
          </cell>
          <cell r="G144">
            <v>0</v>
          </cell>
          <cell r="N144" t="str">
            <v>Unit Linked</v>
          </cell>
          <cell r="O144" t="str">
            <v>Participatory</v>
          </cell>
          <cell r="P144" t="str">
            <v>PC &amp; Protect.</v>
          </cell>
          <cell r="S144" t="str">
            <v xml:space="preserve">Life/Annuities, the reinsurance dependence </v>
          </cell>
        </row>
        <row r="145">
          <cell r="B145">
            <v>47</v>
          </cell>
          <cell r="C145" t="str">
            <v>Deferred Acquisition Costs (Life Only)</v>
          </cell>
          <cell r="G145">
            <v>0</v>
          </cell>
          <cell r="J145">
            <v>0</v>
          </cell>
          <cell r="K145" t="str">
            <v>Invested Asset Base</v>
          </cell>
          <cell r="N145">
            <v>1</v>
          </cell>
          <cell r="O145">
            <v>0.5</v>
          </cell>
          <cell r="P145">
            <v>0</v>
          </cell>
          <cell r="Q145" t="str">
            <v>Baseline Credit</v>
          </cell>
          <cell r="S145" t="str">
            <v>factor should be increased in accordance</v>
          </cell>
        </row>
        <row r="146">
          <cell r="B146">
            <v>48</v>
          </cell>
          <cell r="N146">
            <v>1</v>
          </cell>
          <cell r="O146">
            <v>0.5</v>
          </cell>
          <cell r="P146">
            <v>0</v>
          </cell>
          <cell r="Q146" t="str">
            <v>Selected Credit</v>
          </cell>
          <cell r="S146" t="str">
            <v>with L/H spread of risk guidelines.</v>
          </cell>
        </row>
        <row r="147">
          <cell r="N147" t="str">
            <v>Unit Linked</v>
          </cell>
          <cell r="O147" t="str">
            <v>Participatory</v>
          </cell>
          <cell r="P147" t="str">
            <v>PC &amp; Protect.</v>
          </cell>
        </row>
        <row r="148">
          <cell r="B148">
            <v>49</v>
          </cell>
          <cell r="J148">
            <v>0</v>
          </cell>
          <cell r="K148" t="str">
            <v>Total Reserves (excludes separate acct)</v>
          </cell>
          <cell r="N148">
            <v>0</v>
          </cell>
          <cell r="O148">
            <v>0</v>
          </cell>
          <cell r="P148">
            <v>1</v>
          </cell>
          <cell r="Q148" t="str">
            <v>Baseline Allocation of Assets Based on Reserves.</v>
          </cell>
        </row>
        <row r="149">
          <cell r="B149">
            <v>50</v>
          </cell>
          <cell r="N149">
            <v>0</v>
          </cell>
          <cell r="O149">
            <v>0</v>
          </cell>
          <cell r="P149">
            <v>1</v>
          </cell>
          <cell r="Q149" t="str">
            <v>Selected Allocation of Assets to Product Type</v>
          </cell>
        </row>
        <row r="152">
          <cell r="B152" t="str">
            <v>Company:</v>
          </cell>
          <cell r="E152" t="str">
            <v>XYZ Sample</v>
          </cell>
          <cell r="I152" t="str">
            <v>Currency:</v>
          </cell>
          <cell r="J152" t="str">
            <v>Euros</v>
          </cell>
          <cell r="S152" t="str">
            <v xml:space="preserve">Page 18 </v>
          </cell>
        </row>
        <row r="153">
          <cell r="B153" t="str">
            <v>AMB #:</v>
          </cell>
          <cell r="E153" t="str">
            <v>99999</v>
          </cell>
          <cell r="I153" t="str">
            <v>Denomination:</v>
          </cell>
          <cell r="J153" t="str">
            <v>(000)s</v>
          </cell>
        </row>
        <row r="154">
          <cell r="B154" t="str">
            <v>Analyst:</v>
          </cell>
          <cell r="E154" t="str">
            <v xml:space="preserve"> </v>
          </cell>
        </row>
        <row r="155">
          <cell r="J155" t="str">
            <v>INVESTMENT RISK</v>
          </cell>
        </row>
        <row r="156">
          <cell r="J156">
            <v>40543</v>
          </cell>
        </row>
        <row r="157">
          <cell r="N157" t="str">
            <v>Percent</v>
          </cell>
          <cell r="O157" t="str">
            <v>Percent</v>
          </cell>
          <cell r="P157" t="str">
            <v>Percent</v>
          </cell>
        </row>
        <row r="158">
          <cell r="K158" t="str">
            <v>Baseline</v>
          </cell>
          <cell r="L158" t="str">
            <v>Adjustment</v>
          </cell>
          <cell r="M158" t="str">
            <v>Total</v>
          </cell>
          <cell r="N158" t="str">
            <v>of asset</v>
          </cell>
          <cell r="O158" t="str">
            <v>of asset</v>
          </cell>
          <cell r="P158" t="str">
            <v>of asset</v>
          </cell>
          <cell r="Q158" t="str">
            <v>Final</v>
          </cell>
        </row>
        <row r="159">
          <cell r="B159" t="str">
            <v xml:space="preserve">   Bonds at</v>
          </cell>
          <cell r="E159">
            <v>40543</v>
          </cell>
          <cell r="G159" t="str">
            <v>Statement Value</v>
          </cell>
          <cell r="H159" t="str">
            <v>Market Value</v>
          </cell>
          <cell r="I159" t="str">
            <v>Adjustment</v>
          </cell>
          <cell r="J159" t="str">
            <v>Total</v>
          </cell>
          <cell r="K159" t="str">
            <v>Asset Risk Factor (%)</v>
          </cell>
          <cell r="L159" t="str">
            <v>to Asset Risk Factor</v>
          </cell>
          <cell r="M159" t="str">
            <v>Asset Risk Factor</v>
          </cell>
          <cell r="N159" t="str">
            <v>dedicated to Unit Linked</v>
          </cell>
          <cell r="O159" t="str">
            <v>dedicated to Partici-patory</v>
          </cell>
          <cell r="P159" t="str">
            <v>dedicated to PC &amp; Protection</v>
          </cell>
          <cell r="Q159" t="str">
            <v>Asset Risk Factor</v>
          </cell>
          <cell r="R159" t="str">
            <v>Adjusted Required Capital</v>
          </cell>
          <cell r="S159" t="str">
            <v>Explanation of Adjustments</v>
          </cell>
        </row>
        <row r="160">
          <cell r="B160">
            <v>1</v>
          </cell>
          <cell r="C160" t="str">
            <v>Global Rating AAA</v>
          </cell>
          <cell r="G160">
            <v>0</v>
          </cell>
          <cell r="H160">
            <v>0</v>
          </cell>
          <cell r="I160">
            <v>0</v>
          </cell>
          <cell r="J160">
            <v>0</v>
          </cell>
          <cell r="K160">
            <v>2E-3</v>
          </cell>
          <cell r="L160">
            <v>0</v>
          </cell>
          <cell r="M160">
            <v>2E-3</v>
          </cell>
          <cell r="N160">
            <v>0</v>
          </cell>
          <cell r="O160">
            <v>0</v>
          </cell>
          <cell r="P160">
            <v>1</v>
          </cell>
          <cell r="Q160">
            <v>2E-3</v>
          </cell>
          <cell r="R160">
            <v>0</v>
          </cell>
        </row>
        <row r="161">
          <cell r="B161">
            <v>2</v>
          </cell>
          <cell r="C161" t="str">
            <v>Global Rating AA+, AA, AA-</v>
          </cell>
          <cell r="G161">
            <v>0</v>
          </cell>
          <cell r="H161">
            <v>0</v>
          </cell>
          <cell r="I161">
            <v>0</v>
          </cell>
          <cell r="J161">
            <v>0</v>
          </cell>
          <cell r="K161">
            <v>5.0000000000000001E-3</v>
          </cell>
          <cell r="L161">
            <v>0</v>
          </cell>
          <cell r="M161">
            <v>5.0000000000000001E-3</v>
          </cell>
          <cell r="N161">
            <v>0</v>
          </cell>
          <cell r="O161">
            <v>0</v>
          </cell>
          <cell r="P161">
            <v>1</v>
          </cell>
          <cell r="Q161">
            <v>5.0000000000000001E-3</v>
          </cell>
          <cell r="R161">
            <v>0</v>
          </cell>
        </row>
        <row r="162">
          <cell r="B162">
            <v>3</v>
          </cell>
          <cell r="C162" t="str">
            <v>Global Rating A+, A, &amp; A-</v>
          </cell>
          <cell r="G162">
            <v>0</v>
          </cell>
          <cell r="H162">
            <v>0</v>
          </cell>
          <cell r="I162">
            <v>0</v>
          </cell>
          <cell r="J162">
            <v>0</v>
          </cell>
          <cell r="K162">
            <v>0.01</v>
          </cell>
          <cell r="L162">
            <v>0</v>
          </cell>
          <cell r="M162">
            <v>0.01</v>
          </cell>
          <cell r="N162">
            <v>0</v>
          </cell>
          <cell r="O162">
            <v>0</v>
          </cell>
          <cell r="P162">
            <v>1</v>
          </cell>
          <cell r="Q162">
            <v>0.01</v>
          </cell>
          <cell r="R162">
            <v>0</v>
          </cell>
        </row>
        <row r="163">
          <cell r="B163">
            <v>4</v>
          </cell>
          <cell r="C163" t="str">
            <v xml:space="preserve">Global Rating BBB+, BBB, BBB- </v>
          </cell>
          <cell r="G163">
            <v>0</v>
          </cell>
          <cell r="H163">
            <v>0</v>
          </cell>
          <cell r="I163">
            <v>0</v>
          </cell>
          <cell r="J163">
            <v>0</v>
          </cell>
          <cell r="K163">
            <v>0.02</v>
          </cell>
          <cell r="L163">
            <v>0</v>
          </cell>
          <cell r="M163">
            <v>0.02</v>
          </cell>
          <cell r="N163">
            <v>0</v>
          </cell>
          <cell r="O163">
            <v>0</v>
          </cell>
          <cell r="P163">
            <v>1</v>
          </cell>
          <cell r="Q163">
            <v>0.02</v>
          </cell>
          <cell r="R163">
            <v>0</v>
          </cell>
        </row>
        <row r="164">
          <cell r="B164">
            <v>5</v>
          </cell>
          <cell r="C164" t="str">
            <v xml:space="preserve">Global Rating BB+, BB, BB- </v>
          </cell>
          <cell r="G164">
            <v>0</v>
          </cell>
          <cell r="H164">
            <v>0</v>
          </cell>
          <cell r="I164">
            <v>0</v>
          </cell>
          <cell r="J164">
            <v>0</v>
          </cell>
          <cell r="K164">
            <v>0.04</v>
          </cell>
          <cell r="L164">
            <v>0</v>
          </cell>
          <cell r="M164">
            <v>0.04</v>
          </cell>
          <cell r="N164">
            <v>0</v>
          </cell>
          <cell r="O164">
            <v>0</v>
          </cell>
          <cell r="P164">
            <v>1</v>
          </cell>
          <cell r="Q164">
            <v>0.04</v>
          </cell>
          <cell r="R164">
            <v>0</v>
          </cell>
        </row>
        <row r="165">
          <cell r="B165">
            <v>6</v>
          </cell>
          <cell r="C165" t="str">
            <v xml:space="preserve">Global Rating B+, B, B- </v>
          </cell>
          <cell r="G165">
            <v>0</v>
          </cell>
          <cell r="H165">
            <v>0</v>
          </cell>
          <cell r="I165">
            <v>0</v>
          </cell>
          <cell r="J165">
            <v>0</v>
          </cell>
          <cell r="K165">
            <v>4.4999999999999998E-2</v>
          </cell>
          <cell r="L165">
            <v>0</v>
          </cell>
          <cell r="M165">
            <v>4.4999999999999998E-2</v>
          </cell>
          <cell r="N165">
            <v>0</v>
          </cell>
          <cell r="O165">
            <v>0</v>
          </cell>
          <cell r="P165">
            <v>1</v>
          </cell>
          <cell r="Q165">
            <v>4.4999999999999998E-2</v>
          </cell>
          <cell r="R165">
            <v>0</v>
          </cell>
        </row>
        <row r="166">
          <cell r="B166">
            <v>7</v>
          </cell>
          <cell r="C166" t="str">
            <v xml:space="preserve">Global Rating CCC, CC, C </v>
          </cell>
          <cell r="G166">
            <v>0</v>
          </cell>
          <cell r="H166">
            <v>0</v>
          </cell>
          <cell r="I166">
            <v>0</v>
          </cell>
          <cell r="J166">
            <v>0</v>
          </cell>
          <cell r="K166">
            <v>0.1</v>
          </cell>
          <cell r="L166">
            <v>0</v>
          </cell>
          <cell r="M166">
            <v>0.1</v>
          </cell>
          <cell r="N166">
            <v>0</v>
          </cell>
          <cell r="O166">
            <v>0</v>
          </cell>
          <cell r="P166">
            <v>1</v>
          </cell>
          <cell r="Q166">
            <v>0.1</v>
          </cell>
          <cell r="R166">
            <v>0</v>
          </cell>
        </row>
        <row r="167">
          <cell r="B167">
            <v>8</v>
          </cell>
          <cell r="C167" t="str">
            <v xml:space="preserve">Global Rating D (in/near default) </v>
          </cell>
          <cell r="G167">
            <v>0</v>
          </cell>
          <cell r="H167">
            <v>0</v>
          </cell>
          <cell r="I167">
            <v>0</v>
          </cell>
          <cell r="J167">
            <v>0</v>
          </cell>
          <cell r="K167">
            <v>0.3</v>
          </cell>
          <cell r="L167">
            <v>0</v>
          </cell>
          <cell r="M167">
            <v>0.3</v>
          </cell>
          <cell r="N167">
            <v>0</v>
          </cell>
          <cell r="O167">
            <v>0</v>
          </cell>
          <cell r="P167">
            <v>1</v>
          </cell>
          <cell r="Q167">
            <v>0.3</v>
          </cell>
          <cell r="R167">
            <v>0</v>
          </cell>
        </row>
        <row r="168">
          <cell r="B168">
            <v>9</v>
          </cell>
          <cell r="C168" t="str">
            <v>Non Rated</v>
          </cell>
          <cell r="G168">
            <v>0</v>
          </cell>
          <cell r="H168">
            <v>0</v>
          </cell>
          <cell r="I168">
            <v>0</v>
          </cell>
          <cell r="J168">
            <v>0</v>
          </cell>
          <cell r="K168">
            <v>0.5</v>
          </cell>
          <cell r="L168">
            <v>0</v>
          </cell>
          <cell r="M168">
            <v>0.5</v>
          </cell>
          <cell r="N168">
            <v>0</v>
          </cell>
          <cell r="O168">
            <v>0</v>
          </cell>
          <cell r="P168">
            <v>1</v>
          </cell>
          <cell r="Q168">
            <v>0.5</v>
          </cell>
          <cell r="R168">
            <v>0</v>
          </cell>
        </row>
        <row r="169">
          <cell r="B169">
            <v>10</v>
          </cell>
          <cell r="C169" t="str">
            <v>Affiliated</v>
          </cell>
          <cell r="G169">
            <v>0</v>
          </cell>
          <cell r="H169">
            <v>0</v>
          </cell>
          <cell r="I169">
            <v>0</v>
          </cell>
          <cell r="J169">
            <v>0</v>
          </cell>
          <cell r="K169">
            <v>1</v>
          </cell>
          <cell r="L169">
            <v>0</v>
          </cell>
          <cell r="M169">
            <v>1</v>
          </cell>
          <cell r="N169">
            <v>0</v>
          </cell>
          <cell r="O169">
            <v>0</v>
          </cell>
          <cell r="P169">
            <v>1</v>
          </cell>
          <cell r="Q169">
            <v>1</v>
          </cell>
          <cell r="R169">
            <v>0</v>
          </cell>
        </row>
        <row r="170">
          <cell r="B170">
            <v>11</v>
          </cell>
          <cell r="C170" t="str">
            <v>Other</v>
          </cell>
          <cell r="G170">
            <v>0</v>
          </cell>
          <cell r="H170">
            <v>0</v>
          </cell>
          <cell r="I170">
            <v>0</v>
          </cell>
          <cell r="J170">
            <v>0</v>
          </cell>
          <cell r="K170">
            <v>1</v>
          </cell>
          <cell r="L170">
            <v>0</v>
          </cell>
          <cell r="M170">
            <v>1</v>
          </cell>
          <cell r="N170">
            <v>0</v>
          </cell>
          <cell r="O170">
            <v>0</v>
          </cell>
          <cell r="P170">
            <v>1</v>
          </cell>
          <cell r="Q170">
            <v>1</v>
          </cell>
          <cell r="R170">
            <v>0</v>
          </cell>
        </row>
        <row r="171">
          <cell r="B171">
            <v>12</v>
          </cell>
          <cell r="E171" t="str">
            <v>Total Bonds</v>
          </cell>
          <cell r="G171">
            <v>0</v>
          </cell>
          <cell r="H171">
            <v>0</v>
          </cell>
          <cell r="I171">
            <v>0</v>
          </cell>
          <cell r="J171">
            <v>0</v>
          </cell>
          <cell r="K171">
            <v>0</v>
          </cell>
          <cell r="M171">
            <v>0</v>
          </cell>
          <cell r="Q171">
            <v>0</v>
          </cell>
          <cell r="R171">
            <v>0</v>
          </cell>
        </row>
        <row r="173">
          <cell r="B173" t="str">
            <v>Preferred Stocks at</v>
          </cell>
          <cell r="F173">
            <v>40543</v>
          </cell>
        </row>
        <row r="174">
          <cell r="B174">
            <v>13</v>
          </cell>
          <cell r="C174" t="str">
            <v>Non-Affiliated (Public)</v>
          </cell>
          <cell r="G174">
            <v>0</v>
          </cell>
          <cell r="H174">
            <v>0</v>
          </cell>
          <cell r="I174">
            <v>0</v>
          </cell>
          <cell r="J174">
            <v>0</v>
          </cell>
          <cell r="K174">
            <v>2E-3</v>
          </cell>
          <cell r="L174">
            <v>0</v>
          </cell>
          <cell r="M174">
            <v>2E-3</v>
          </cell>
          <cell r="N174">
            <v>0</v>
          </cell>
          <cell r="O174">
            <v>0</v>
          </cell>
          <cell r="P174">
            <v>1</v>
          </cell>
          <cell r="Q174">
            <v>2E-3</v>
          </cell>
          <cell r="R174">
            <v>0</v>
          </cell>
        </row>
        <row r="175">
          <cell r="B175">
            <v>14</v>
          </cell>
          <cell r="C175" t="str">
            <v>Non-Affil (Public) w/Global Rating AA+, AA, AA-</v>
          </cell>
          <cell r="G175">
            <v>0</v>
          </cell>
          <cell r="H175">
            <v>0</v>
          </cell>
          <cell r="I175">
            <v>0</v>
          </cell>
          <cell r="J175">
            <v>0</v>
          </cell>
          <cell r="K175">
            <v>5.0000000000000001E-3</v>
          </cell>
          <cell r="L175">
            <v>0</v>
          </cell>
          <cell r="M175">
            <v>5.0000000000000001E-3</v>
          </cell>
          <cell r="N175">
            <v>0</v>
          </cell>
          <cell r="O175">
            <v>0</v>
          </cell>
          <cell r="P175">
            <v>1</v>
          </cell>
          <cell r="Q175">
            <v>5.0000000000000001E-3</v>
          </cell>
          <cell r="R175">
            <v>0</v>
          </cell>
        </row>
        <row r="176">
          <cell r="B176">
            <v>15</v>
          </cell>
          <cell r="C176" t="str">
            <v>Non-Affil (Public) w/Global Rating A+, A, &amp; A-</v>
          </cell>
          <cell r="G176">
            <v>0</v>
          </cell>
          <cell r="H176">
            <v>0</v>
          </cell>
          <cell r="I176">
            <v>0</v>
          </cell>
          <cell r="J176">
            <v>0</v>
          </cell>
          <cell r="K176">
            <v>0.01</v>
          </cell>
          <cell r="L176">
            <v>0</v>
          </cell>
          <cell r="M176">
            <v>0.01</v>
          </cell>
          <cell r="N176">
            <v>0</v>
          </cell>
          <cell r="O176">
            <v>0</v>
          </cell>
          <cell r="P176">
            <v>1</v>
          </cell>
          <cell r="Q176">
            <v>0.01</v>
          </cell>
          <cell r="R176">
            <v>0</v>
          </cell>
        </row>
        <row r="177">
          <cell r="B177">
            <v>16</v>
          </cell>
          <cell r="C177" t="str">
            <v>Non-Affil (Public) w/Global Rating BBB+, BBB, BBB-</v>
          </cell>
          <cell r="G177">
            <v>0</v>
          </cell>
          <cell r="H177">
            <v>0</v>
          </cell>
          <cell r="I177">
            <v>0</v>
          </cell>
          <cell r="J177">
            <v>0</v>
          </cell>
          <cell r="K177">
            <v>0.02</v>
          </cell>
          <cell r="L177">
            <v>0</v>
          </cell>
          <cell r="M177">
            <v>0.02</v>
          </cell>
          <cell r="N177">
            <v>0</v>
          </cell>
          <cell r="O177">
            <v>0</v>
          </cell>
          <cell r="P177">
            <v>1</v>
          </cell>
          <cell r="Q177">
            <v>0.02</v>
          </cell>
          <cell r="R177">
            <v>0</v>
          </cell>
        </row>
        <row r="178">
          <cell r="B178">
            <v>17</v>
          </cell>
          <cell r="C178" t="str">
            <v>Non-Affil (Public) w/Global Rating BB+, BB, BB-</v>
          </cell>
          <cell r="G178">
            <v>0</v>
          </cell>
          <cell r="H178">
            <v>0</v>
          </cell>
          <cell r="I178">
            <v>0</v>
          </cell>
          <cell r="J178">
            <v>0</v>
          </cell>
          <cell r="K178">
            <v>0.04</v>
          </cell>
          <cell r="L178">
            <v>0</v>
          </cell>
          <cell r="M178">
            <v>0.04</v>
          </cell>
          <cell r="N178">
            <v>0</v>
          </cell>
          <cell r="O178">
            <v>0</v>
          </cell>
          <cell r="P178">
            <v>1</v>
          </cell>
          <cell r="Q178">
            <v>0.04</v>
          </cell>
          <cell r="R178">
            <v>0</v>
          </cell>
        </row>
        <row r="179">
          <cell r="B179">
            <v>18</v>
          </cell>
          <cell r="C179" t="str">
            <v>Non-Affil (Public) w/Global Rating B+, B, B-</v>
          </cell>
          <cell r="G179">
            <v>0</v>
          </cell>
          <cell r="H179">
            <v>0</v>
          </cell>
          <cell r="I179">
            <v>0</v>
          </cell>
          <cell r="J179">
            <v>0</v>
          </cell>
          <cell r="K179">
            <v>4.4999999999999998E-2</v>
          </cell>
          <cell r="L179">
            <v>0</v>
          </cell>
          <cell r="M179">
            <v>4.4999999999999998E-2</v>
          </cell>
          <cell r="N179">
            <v>0</v>
          </cell>
          <cell r="O179">
            <v>0</v>
          </cell>
          <cell r="P179">
            <v>1</v>
          </cell>
          <cell r="Q179">
            <v>4.4999999999999998E-2</v>
          </cell>
          <cell r="R179">
            <v>0</v>
          </cell>
        </row>
        <row r="180">
          <cell r="B180">
            <v>19</v>
          </cell>
          <cell r="C180" t="str">
            <v>Non-Affil (Public) w/Global Rating CCC, CC, C</v>
          </cell>
          <cell r="G180">
            <v>0</v>
          </cell>
          <cell r="H180">
            <v>0</v>
          </cell>
          <cell r="I180">
            <v>0</v>
          </cell>
          <cell r="J180">
            <v>0</v>
          </cell>
          <cell r="K180">
            <v>0.1</v>
          </cell>
          <cell r="L180">
            <v>0</v>
          </cell>
          <cell r="M180">
            <v>0.1</v>
          </cell>
          <cell r="N180">
            <v>0</v>
          </cell>
          <cell r="O180">
            <v>0</v>
          </cell>
          <cell r="P180">
            <v>1</v>
          </cell>
          <cell r="Q180">
            <v>0.1</v>
          </cell>
          <cell r="R180">
            <v>0</v>
          </cell>
        </row>
        <row r="181">
          <cell r="B181">
            <v>20</v>
          </cell>
          <cell r="C181" t="str">
            <v xml:space="preserve">Non-Affil (Public) w/Global Rating D (in/near default) </v>
          </cell>
          <cell r="G181">
            <v>0</v>
          </cell>
          <cell r="H181">
            <v>0</v>
          </cell>
          <cell r="I181">
            <v>0</v>
          </cell>
          <cell r="J181">
            <v>0</v>
          </cell>
          <cell r="K181">
            <v>0.3</v>
          </cell>
          <cell r="L181">
            <v>0</v>
          </cell>
          <cell r="M181">
            <v>0.3</v>
          </cell>
          <cell r="N181">
            <v>0</v>
          </cell>
          <cell r="O181">
            <v>0</v>
          </cell>
          <cell r="P181">
            <v>1</v>
          </cell>
          <cell r="Q181">
            <v>0.3</v>
          </cell>
          <cell r="R181">
            <v>0</v>
          </cell>
        </row>
        <row r="182">
          <cell r="B182">
            <v>21</v>
          </cell>
          <cell r="C182" t="str">
            <v>Non-Affiliated (Private)</v>
          </cell>
          <cell r="G182">
            <v>0</v>
          </cell>
          <cell r="H182">
            <v>0</v>
          </cell>
          <cell r="I182">
            <v>0</v>
          </cell>
          <cell r="J182">
            <v>0</v>
          </cell>
          <cell r="K182">
            <v>1</v>
          </cell>
          <cell r="L182">
            <v>0</v>
          </cell>
          <cell r="M182">
            <v>1</v>
          </cell>
          <cell r="N182">
            <v>0</v>
          </cell>
          <cell r="O182">
            <v>0</v>
          </cell>
          <cell r="P182">
            <v>1</v>
          </cell>
          <cell r="Q182">
            <v>1</v>
          </cell>
          <cell r="R182">
            <v>0</v>
          </cell>
        </row>
        <row r="183">
          <cell r="B183">
            <v>22</v>
          </cell>
          <cell r="C183" t="str">
            <v>Affiliated (Public)</v>
          </cell>
          <cell r="G183">
            <v>0</v>
          </cell>
          <cell r="H183">
            <v>0</v>
          </cell>
          <cell r="I183">
            <v>0</v>
          </cell>
          <cell r="J183">
            <v>0</v>
          </cell>
          <cell r="K183">
            <v>0.15</v>
          </cell>
          <cell r="L183">
            <v>0</v>
          </cell>
          <cell r="M183">
            <v>0.15</v>
          </cell>
          <cell r="N183">
            <v>0</v>
          </cell>
          <cell r="O183">
            <v>0</v>
          </cell>
          <cell r="P183">
            <v>1</v>
          </cell>
          <cell r="Q183">
            <v>0.15</v>
          </cell>
          <cell r="R183">
            <v>0</v>
          </cell>
        </row>
        <row r="184">
          <cell r="B184">
            <v>23</v>
          </cell>
          <cell r="C184" t="str">
            <v>Affiliated (Private)</v>
          </cell>
          <cell r="G184">
            <v>0</v>
          </cell>
          <cell r="H184">
            <v>0</v>
          </cell>
          <cell r="I184">
            <v>0</v>
          </cell>
          <cell r="J184">
            <v>0</v>
          </cell>
          <cell r="K184">
            <v>1</v>
          </cell>
          <cell r="L184">
            <v>0</v>
          </cell>
          <cell r="M184">
            <v>1</v>
          </cell>
          <cell r="N184">
            <v>0</v>
          </cell>
          <cell r="O184">
            <v>0</v>
          </cell>
          <cell r="P184">
            <v>1</v>
          </cell>
          <cell r="Q184">
            <v>1</v>
          </cell>
          <cell r="R184">
            <v>0</v>
          </cell>
        </row>
        <row r="185">
          <cell r="B185">
            <v>24</v>
          </cell>
          <cell r="E185" t="str">
            <v>Total Preferred Stocks</v>
          </cell>
          <cell r="G185">
            <v>0</v>
          </cell>
          <cell r="H185">
            <v>0</v>
          </cell>
          <cell r="I185">
            <v>0</v>
          </cell>
          <cell r="J185">
            <v>0</v>
          </cell>
          <cell r="K185">
            <v>0</v>
          </cell>
          <cell r="M185">
            <v>0</v>
          </cell>
          <cell r="Q185">
            <v>0</v>
          </cell>
          <cell r="R185">
            <v>0</v>
          </cell>
        </row>
        <row r="187">
          <cell r="B187" t="str">
            <v>Common Stocks at</v>
          </cell>
          <cell r="F187">
            <v>40543</v>
          </cell>
        </row>
        <row r="188">
          <cell r="B188">
            <v>25</v>
          </cell>
          <cell r="C188" t="str">
            <v>Non-Affiliated (Public)</v>
          </cell>
          <cell r="G188">
            <v>0</v>
          </cell>
          <cell r="H188">
            <v>0</v>
          </cell>
          <cell r="I188">
            <v>0</v>
          </cell>
          <cell r="J188">
            <v>0</v>
          </cell>
          <cell r="K188">
            <v>0.15</v>
          </cell>
          <cell r="L188">
            <v>0</v>
          </cell>
          <cell r="M188">
            <v>0.15</v>
          </cell>
          <cell r="N188">
            <v>0</v>
          </cell>
          <cell r="O188">
            <v>0</v>
          </cell>
          <cell r="P188">
            <v>1</v>
          </cell>
          <cell r="Q188">
            <v>0.15</v>
          </cell>
          <cell r="R188">
            <v>0</v>
          </cell>
        </row>
        <row r="189">
          <cell r="B189">
            <v>26</v>
          </cell>
          <cell r="C189" t="str">
            <v>Non-Affiliated (Private)</v>
          </cell>
          <cell r="G189">
            <v>0</v>
          </cell>
          <cell r="H189">
            <v>0</v>
          </cell>
          <cell r="I189">
            <v>0</v>
          </cell>
          <cell r="J189">
            <v>0</v>
          </cell>
          <cell r="K189">
            <v>1</v>
          </cell>
          <cell r="L189">
            <v>0</v>
          </cell>
          <cell r="M189">
            <v>1</v>
          </cell>
          <cell r="N189">
            <v>0</v>
          </cell>
          <cell r="O189">
            <v>0</v>
          </cell>
          <cell r="P189">
            <v>1</v>
          </cell>
          <cell r="Q189">
            <v>1</v>
          </cell>
          <cell r="R189">
            <v>0</v>
          </cell>
        </row>
        <row r="190">
          <cell r="B190">
            <v>27</v>
          </cell>
          <cell r="C190" t="str">
            <v>Mutual Funds</v>
          </cell>
          <cell r="G190">
            <v>0</v>
          </cell>
          <cell r="H190">
            <v>0</v>
          </cell>
          <cell r="I190">
            <v>0</v>
          </cell>
          <cell r="J190">
            <v>0</v>
          </cell>
          <cell r="K190">
            <v>0.15</v>
          </cell>
          <cell r="L190">
            <v>0</v>
          </cell>
          <cell r="M190">
            <v>0.15</v>
          </cell>
          <cell r="N190">
            <v>0</v>
          </cell>
          <cell r="O190">
            <v>0</v>
          </cell>
          <cell r="P190">
            <v>1</v>
          </cell>
          <cell r="Q190">
            <v>0.15</v>
          </cell>
          <cell r="R190">
            <v>0</v>
          </cell>
        </row>
        <row r="191">
          <cell r="B191">
            <v>28</v>
          </cell>
          <cell r="C191" t="str">
            <v>Affiliated (Public)</v>
          </cell>
          <cell r="G191">
            <v>0</v>
          </cell>
          <cell r="H191">
            <v>0</v>
          </cell>
          <cell r="I191">
            <v>0</v>
          </cell>
          <cell r="J191">
            <v>0</v>
          </cell>
          <cell r="K191">
            <v>0.15</v>
          </cell>
          <cell r="L191">
            <v>0</v>
          </cell>
          <cell r="M191">
            <v>0.15</v>
          </cell>
          <cell r="N191">
            <v>0</v>
          </cell>
          <cell r="O191">
            <v>0</v>
          </cell>
          <cell r="P191">
            <v>1</v>
          </cell>
          <cell r="Q191">
            <v>0.15</v>
          </cell>
          <cell r="R191">
            <v>0</v>
          </cell>
        </row>
        <row r="192">
          <cell r="B192">
            <v>29</v>
          </cell>
          <cell r="C192" t="str">
            <v>Affiliated (Private)</v>
          </cell>
          <cell r="G192">
            <v>0</v>
          </cell>
          <cell r="H192">
            <v>0</v>
          </cell>
          <cell r="I192">
            <v>0</v>
          </cell>
          <cell r="J192">
            <v>0</v>
          </cell>
          <cell r="K192">
            <v>1</v>
          </cell>
          <cell r="L192">
            <v>0</v>
          </cell>
          <cell r="M192">
            <v>1</v>
          </cell>
          <cell r="N192">
            <v>0</v>
          </cell>
          <cell r="O192">
            <v>0</v>
          </cell>
          <cell r="P192">
            <v>1</v>
          </cell>
          <cell r="Q192">
            <v>1</v>
          </cell>
          <cell r="R192">
            <v>0</v>
          </cell>
        </row>
        <row r="193">
          <cell r="B193">
            <v>30</v>
          </cell>
          <cell r="E193" t="str">
            <v>Total Common Stocks</v>
          </cell>
          <cell r="G193">
            <v>0</v>
          </cell>
          <cell r="H193">
            <v>0</v>
          </cell>
          <cell r="I193">
            <v>0</v>
          </cell>
          <cell r="J193">
            <v>0</v>
          </cell>
          <cell r="K193">
            <v>0</v>
          </cell>
          <cell r="M193">
            <v>0</v>
          </cell>
          <cell r="Q193">
            <v>0</v>
          </cell>
          <cell r="R193">
            <v>0</v>
          </cell>
        </row>
        <row r="196">
          <cell r="B196">
            <v>31</v>
          </cell>
          <cell r="C196" t="str">
            <v>Mortgage Loans at</v>
          </cell>
          <cell r="F196">
            <v>40543</v>
          </cell>
          <cell r="G196">
            <v>0</v>
          </cell>
          <cell r="H196">
            <v>0</v>
          </cell>
          <cell r="I196">
            <v>0</v>
          </cell>
          <cell r="J196">
            <v>0</v>
          </cell>
          <cell r="K196">
            <v>0.05</v>
          </cell>
          <cell r="L196">
            <v>0</v>
          </cell>
          <cell r="M196">
            <v>0.05</v>
          </cell>
          <cell r="N196">
            <v>0</v>
          </cell>
          <cell r="O196">
            <v>0</v>
          </cell>
          <cell r="P196">
            <v>1</v>
          </cell>
          <cell r="Q196">
            <v>0.05</v>
          </cell>
          <cell r="R196">
            <v>0</v>
          </cell>
        </row>
        <row r="199">
          <cell r="B199" t="str">
            <v>Real Estate at</v>
          </cell>
          <cell r="F199">
            <v>40543</v>
          </cell>
        </row>
        <row r="200">
          <cell r="B200">
            <v>32</v>
          </cell>
          <cell r="C200" t="str">
            <v>Company-Occupied (net of encumbrances)</v>
          </cell>
          <cell r="G200">
            <v>0</v>
          </cell>
          <cell r="H200">
            <v>0</v>
          </cell>
          <cell r="I200">
            <v>0</v>
          </cell>
          <cell r="J200">
            <v>0</v>
          </cell>
          <cell r="K200">
            <v>0.1</v>
          </cell>
          <cell r="L200">
            <v>0</v>
          </cell>
          <cell r="M200">
            <v>0.1</v>
          </cell>
          <cell r="N200">
            <v>0</v>
          </cell>
          <cell r="O200">
            <v>0</v>
          </cell>
          <cell r="P200">
            <v>1</v>
          </cell>
          <cell r="Q200">
            <v>0.1</v>
          </cell>
          <cell r="R200">
            <v>0</v>
          </cell>
        </row>
        <row r="201">
          <cell r="B201">
            <v>33</v>
          </cell>
          <cell r="D201" t="str">
            <v>Encumbrances</v>
          </cell>
          <cell r="G201">
            <v>0</v>
          </cell>
          <cell r="H201">
            <v>0</v>
          </cell>
          <cell r="I201">
            <v>0</v>
          </cell>
          <cell r="J201">
            <v>0</v>
          </cell>
          <cell r="K201">
            <v>0.1</v>
          </cell>
          <cell r="L201">
            <v>0</v>
          </cell>
          <cell r="M201">
            <v>0.1</v>
          </cell>
          <cell r="N201">
            <v>0</v>
          </cell>
          <cell r="O201">
            <v>0</v>
          </cell>
          <cell r="P201">
            <v>1</v>
          </cell>
          <cell r="Q201">
            <v>0.1</v>
          </cell>
          <cell r="R201">
            <v>0</v>
          </cell>
        </row>
        <row r="202">
          <cell r="B202">
            <v>34</v>
          </cell>
          <cell r="C202" t="str">
            <v>Investments (net of encumbrances)</v>
          </cell>
          <cell r="G202">
            <v>0</v>
          </cell>
          <cell r="H202">
            <v>0</v>
          </cell>
          <cell r="I202">
            <v>0</v>
          </cell>
          <cell r="J202">
            <v>0</v>
          </cell>
          <cell r="K202">
            <v>0.2</v>
          </cell>
          <cell r="L202">
            <v>0</v>
          </cell>
          <cell r="M202">
            <v>0.2</v>
          </cell>
          <cell r="N202">
            <v>0</v>
          </cell>
          <cell r="O202">
            <v>0</v>
          </cell>
          <cell r="P202">
            <v>1</v>
          </cell>
          <cell r="Q202">
            <v>0.2</v>
          </cell>
          <cell r="R202">
            <v>0</v>
          </cell>
        </row>
        <row r="203">
          <cell r="B203">
            <v>35</v>
          </cell>
          <cell r="D203" t="str">
            <v>Encumbrances</v>
          </cell>
          <cell r="G203">
            <v>0</v>
          </cell>
          <cell r="H203">
            <v>0</v>
          </cell>
          <cell r="I203">
            <v>0</v>
          </cell>
          <cell r="J203">
            <v>0</v>
          </cell>
          <cell r="K203">
            <v>0.2</v>
          </cell>
          <cell r="L203">
            <v>0</v>
          </cell>
          <cell r="M203">
            <v>0.2</v>
          </cell>
          <cell r="N203">
            <v>0</v>
          </cell>
          <cell r="O203">
            <v>0</v>
          </cell>
          <cell r="P203">
            <v>1</v>
          </cell>
          <cell r="Q203">
            <v>0.2</v>
          </cell>
          <cell r="R203">
            <v>0</v>
          </cell>
        </row>
        <row r="204">
          <cell r="B204">
            <v>36</v>
          </cell>
          <cell r="E204" t="str">
            <v>Total Real Estate</v>
          </cell>
          <cell r="G204">
            <v>0</v>
          </cell>
          <cell r="H204">
            <v>0</v>
          </cell>
          <cell r="I204">
            <v>0</v>
          </cell>
          <cell r="J204">
            <v>0</v>
          </cell>
          <cell r="K204">
            <v>0</v>
          </cell>
          <cell r="M204">
            <v>0</v>
          </cell>
          <cell r="Q204">
            <v>0</v>
          </cell>
          <cell r="R204">
            <v>0</v>
          </cell>
        </row>
        <row r="206">
          <cell r="B206" t="str">
            <v>Other Assets at</v>
          </cell>
          <cell r="F206">
            <v>40543</v>
          </cell>
        </row>
        <row r="207">
          <cell r="B207">
            <v>37</v>
          </cell>
          <cell r="C207" t="str">
            <v>Other Loans</v>
          </cell>
          <cell r="G207">
            <v>0</v>
          </cell>
          <cell r="H207">
            <v>0</v>
          </cell>
          <cell r="I207">
            <v>0</v>
          </cell>
          <cell r="J207">
            <v>0</v>
          </cell>
          <cell r="K207">
            <v>0.05</v>
          </cell>
          <cell r="L207">
            <v>0</v>
          </cell>
          <cell r="M207">
            <v>0.05</v>
          </cell>
          <cell r="N207">
            <v>0</v>
          </cell>
          <cell r="O207">
            <v>0</v>
          </cell>
          <cell r="P207">
            <v>1</v>
          </cell>
          <cell r="Q207">
            <v>0.05</v>
          </cell>
          <cell r="R207">
            <v>0</v>
          </cell>
        </row>
        <row r="208">
          <cell r="B208">
            <v>38</v>
          </cell>
          <cell r="C208" t="str">
            <v>Cash &amp; Cash Equivalents</v>
          </cell>
          <cell r="G208">
            <v>0</v>
          </cell>
          <cell r="H208">
            <v>0</v>
          </cell>
          <cell r="I208">
            <v>0</v>
          </cell>
          <cell r="J208">
            <v>0</v>
          </cell>
          <cell r="K208">
            <v>3.0000000000000001E-3</v>
          </cell>
          <cell r="L208">
            <v>0</v>
          </cell>
          <cell r="M208">
            <v>3.0000000000000001E-3</v>
          </cell>
          <cell r="N208">
            <v>0</v>
          </cell>
          <cell r="O208">
            <v>0</v>
          </cell>
          <cell r="P208">
            <v>1</v>
          </cell>
          <cell r="Q208">
            <v>3.0000000000000001E-3</v>
          </cell>
          <cell r="R208">
            <v>0</v>
          </cell>
        </row>
        <row r="209">
          <cell r="B209">
            <v>39</v>
          </cell>
          <cell r="C209" t="str">
            <v>Short-Term Investments</v>
          </cell>
          <cell r="G209">
            <v>0</v>
          </cell>
          <cell r="H209">
            <v>0</v>
          </cell>
          <cell r="I209">
            <v>0</v>
          </cell>
          <cell r="J209">
            <v>0</v>
          </cell>
          <cell r="K209">
            <v>0.01</v>
          </cell>
          <cell r="L209">
            <v>0</v>
          </cell>
          <cell r="M209">
            <v>0.01</v>
          </cell>
          <cell r="N209">
            <v>0</v>
          </cell>
          <cell r="O209">
            <v>0</v>
          </cell>
          <cell r="P209">
            <v>1</v>
          </cell>
          <cell r="Q209">
            <v>0.01</v>
          </cell>
          <cell r="R209">
            <v>0</v>
          </cell>
        </row>
        <row r="210">
          <cell r="B210">
            <v>40</v>
          </cell>
          <cell r="C210" t="str">
            <v>Other Investments</v>
          </cell>
          <cell r="G210">
            <v>0</v>
          </cell>
          <cell r="H210">
            <v>0</v>
          </cell>
          <cell r="I210">
            <v>0</v>
          </cell>
          <cell r="J210">
            <v>0</v>
          </cell>
          <cell r="K210">
            <v>0.2</v>
          </cell>
          <cell r="L210">
            <v>0</v>
          </cell>
          <cell r="M210">
            <v>0.2</v>
          </cell>
          <cell r="N210">
            <v>0</v>
          </cell>
          <cell r="O210">
            <v>0</v>
          </cell>
          <cell r="P210">
            <v>1</v>
          </cell>
          <cell r="Q210">
            <v>0.2</v>
          </cell>
          <cell r="R210">
            <v>0</v>
          </cell>
        </row>
        <row r="211">
          <cell r="B211">
            <v>41</v>
          </cell>
          <cell r="C211" t="str">
            <v>Other Tangible Assets</v>
          </cell>
          <cell r="G211">
            <v>0</v>
          </cell>
          <cell r="H211">
            <v>0</v>
          </cell>
          <cell r="I211">
            <v>0</v>
          </cell>
          <cell r="J211">
            <v>0</v>
          </cell>
          <cell r="K211">
            <v>0.2</v>
          </cell>
          <cell r="L211">
            <v>0</v>
          </cell>
          <cell r="M211">
            <v>0.2</v>
          </cell>
          <cell r="N211">
            <v>0</v>
          </cell>
          <cell r="O211">
            <v>0</v>
          </cell>
          <cell r="P211">
            <v>1</v>
          </cell>
          <cell r="Q211">
            <v>0.2</v>
          </cell>
          <cell r="R211">
            <v>0</v>
          </cell>
        </row>
        <row r="212">
          <cell r="B212">
            <v>42</v>
          </cell>
          <cell r="C212" t="str">
            <v>Other</v>
          </cell>
          <cell r="G212">
            <v>0</v>
          </cell>
          <cell r="H212">
            <v>0</v>
          </cell>
          <cell r="I212">
            <v>0</v>
          </cell>
          <cell r="J212">
            <v>0</v>
          </cell>
          <cell r="K212">
            <v>1</v>
          </cell>
          <cell r="L212">
            <v>0</v>
          </cell>
          <cell r="M212">
            <v>1</v>
          </cell>
          <cell r="N212">
            <v>0</v>
          </cell>
          <cell r="O212">
            <v>0</v>
          </cell>
          <cell r="P212">
            <v>1</v>
          </cell>
          <cell r="Q212">
            <v>1</v>
          </cell>
          <cell r="R212">
            <v>0</v>
          </cell>
        </row>
        <row r="214">
          <cell r="B214">
            <v>43</v>
          </cell>
          <cell r="C214" t="str">
            <v>Sub-Totals</v>
          </cell>
          <cell r="G214">
            <v>0</v>
          </cell>
          <cell r="H214">
            <v>0</v>
          </cell>
          <cell r="I214">
            <v>0</v>
          </cell>
          <cell r="J214">
            <v>0</v>
          </cell>
          <cell r="K214">
            <v>0</v>
          </cell>
          <cell r="M214">
            <v>0</v>
          </cell>
          <cell r="Q214">
            <v>0</v>
          </cell>
          <cell r="R214">
            <v>0</v>
          </cell>
        </row>
        <row r="216">
          <cell r="B216">
            <v>44</v>
          </cell>
          <cell r="C216" t="str">
            <v>Multiply: Spread of Risk Factor</v>
          </cell>
          <cell r="K216">
            <v>1.5</v>
          </cell>
          <cell r="L216">
            <v>0</v>
          </cell>
          <cell r="R216">
            <v>1.5</v>
          </cell>
        </row>
        <row r="217">
          <cell r="B217">
            <v>45</v>
          </cell>
          <cell r="C217" t="str">
            <v>Company Totals at</v>
          </cell>
          <cell r="F217">
            <v>40543</v>
          </cell>
          <cell r="G217">
            <v>0</v>
          </cell>
          <cell r="H217">
            <v>0</v>
          </cell>
          <cell r="I217">
            <v>0</v>
          </cell>
          <cell r="J217">
            <v>0</v>
          </cell>
          <cell r="K217">
            <v>0</v>
          </cell>
          <cell r="M217">
            <v>0</v>
          </cell>
          <cell r="Q217">
            <v>0</v>
          </cell>
          <cell r="R217">
            <v>0</v>
          </cell>
          <cell r="S217" t="str">
            <v xml:space="preserve"> = (B1) + (B2)</v>
          </cell>
        </row>
        <row r="218">
          <cell r="N218" t="str">
            <v>Credit to Risk Factors above for:</v>
          </cell>
          <cell r="S218" t="str">
            <v xml:space="preserve">Note: For small insurers predominant in </v>
          </cell>
        </row>
        <row r="219">
          <cell r="B219">
            <v>46</v>
          </cell>
          <cell r="C219" t="str">
            <v>Deferred Acquisition Costs (Non/Life Only)</v>
          </cell>
          <cell r="G219">
            <v>0</v>
          </cell>
          <cell r="N219" t="str">
            <v>Unit Linked</v>
          </cell>
          <cell r="O219" t="str">
            <v>Participatory</v>
          </cell>
          <cell r="P219" t="str">
            <v>PC &amp; Protect.</v>
          </cell>
          <cell r="S219" t="str">
            <v xml:space="preserve">Life/Annuities, the reinsurance dependence </v>
          </cell>
        </row>
        <row r="220">
          <cell r="B220">
            <v>47</v>
          </cell>
          <cell r="C220" t="str">
            <v>Deferred Acquisition Costs (Life Only)</v>
          </cell>
          <cell r="G220">
            <v>0</v>
          </cell>
          <cell r="J220">
            <v>0</v>
          </cell>
          <cell r="K220" t="str">
            <v>Invested Asset Base</v>
          </cell>
          <cell r="N220">
            <v>1</v>
          </cell>
          <cell r="O220">
            <v>0.5</v>
          </cell>
          <cell r="P220">
            <v>0</v>
          </cell>
          <cell r="Q220" t="str">
            <v>Baseline Credit</v>
          </cell>
          <cell r="S220" t="str">
            <v>factor should be increased in accordance</v>
          </cell>
        </row>
        <row r="221">
          <cell r="B221">
            <v>48</v>
          </cell>
          <cell r="N221">
            <v>1</v>
          </cell>
          <cell r="O221">
            <v>0.5</v>
          </cell>
          <cell r="P221">
            <v>0</v>
          </cell>
          <cell r="Q221" t="str">
            <v>Selected Credit</v>
          </cell>
          <cell r="S221" t="str">
            <v>with L/H spread of risk guidelines.</v>
          </cell>
        </row>
        <row r="222">
          <cell r="N222" t="str">
            <v>Unit Linked</v>
          </cell>
          <cell r="O222" t="str">
            <v>Participatory</v>
          </cell>
          <cell r="P222" t="str">
            <v>PC &amp; Protect.</v>
          </cell>
        </row>
        <row r="223">
          <cell r="B223">
            <v>49</v>
          </cell>
          <cell r="J223">
            <v>0</v>
          </cell>
          <cell r="K223" t="str">
            <v>Total Reserves (excludes separate acct)</v>
          </cell>
          <cell r="N223">
            <v>0</v>
          </cell>
          <cell r="O223">
            <v>0</v>
          </cell>
          <cell r="P223">
            <v>1</v>
          </cell>
          <cell r="Q223" t="str">
            <v>Baseline Allocation of Assets Based on Reserves.</v>
          </cell>
        </row>
        <row r="224">
          <cell r="B224">
            <v>50</v>
          </cell>
          <cell r="N224">
            <v>0</v>
          </cell>
          <cell r="O224">
            <v>0</v>
          </cell>
          <cell r="P224">
            <v>1</v>
          </cell>
          <cell r="Q224" t="str">
            <v>Selected Allocation of Assets to Product Type</v>
          </cell>
        </row>
        <row r="227">
          <cell r="B227" t="str">
            <v>Company:</v>
          </cell>
          <cell r="E227" t="str">
            <v>XYZ Sample</v>
          </cell>
          <cell r="I227" t="str">
            <v>Currency:</v>
          </cell>
          <cell r="J227" t="str">
            <v>Euros</v>
          </cell>
          <cell r="S227" t="str">
            <v xml:space="preserve">Page 26 </v>
          </cell>
        </row>
        <row r="228">
          <cell r="B228" t="str">
            <v>AMB #:</v>
          </cell>
          <cell r="E228" t="str">
            <v>99999</v>
          </cell>
          <cell r="I228" t="str">
            <v>Denomination:</v>
          </cell>
          <cell r="J228" t="str">
            <v>(000)s</v>
          </cell>
        </row>
        <row r="229">
          <cell r="B229" t="str">
            <v>Analyst:</v>
          </cell>
          <cell r="E229" t="str">
            <v xml:space="preserve"> </v>
          </cell>
        </row>
        <row r="230">
          <cell r="J230" t="str">
            <v>INVESTMENT RISK</v>
          </cell>
        </row>
        <row r="231">
          <cell r="J231">
            <v>40908</v>
          </cell>
        </row>
        <row r="232">
          <cell r="N232" t="str">
            <v>Percent</v>
          </cell>
          <cell r="O232" t="str">
            <v>Percent</v>
          </cell>
          <cell r="P232" t="str">
            <v>Percent</v>
          </cell>
        </row>
        <row r="233">
          <cell r="K233" t="str">
            <v>Baseline</v>
          </cell>
          <cell r="L233" t="str">
            <v>Adjustment</v>
          </cell>
          <cell r="M233" t="str">
            <v>Total</v>
          </cell>
          <cell r="N233" t="str">
            <v>of asset</v>
          </cell>
          <cell r="O233" t="str">
            <v>of asset</v>
          </cell>
          <cell r="P233" t="str">
            <v>of asset</v>
          </cell>
          <cell r="Q233" t="str">
            <v>Final</v>
          </cell>
        </row>
        <row r="234">
          <cell r="B234" t="str">
            <v xml:space="preserve">   Bonds at</v>
          </cell>
          <cell r="E234">
            <v>40908</v>
          </cell>
          <cell r="G234" t="str">
            <v>Statement Value</v>
          </cell>
          <cell r="H234" t="str">
            <v>Market Value</v>
          </cell>
          <cell r="I234" t="str">
            <v>Adjustment</v>
          </cell>
          <cell r="J234" t="str">
            <v>Total</v>
          </cell>
          <cell r="K234" t="str">
            <v>Asset Risk Factor (%)</v>
          </cell>
          <cell r="L234" t="str">
            <v>to Asset Risk Factor</v>
          </cell>
          <cell r="M234" t="str">
            <v>Asset Risk Factor</v>
          </cell>
          <cell r="N234" t="str">
            <v>dedicated to Unit Linked</v>
          </cell>
          <cell r="O234" t="str">
            <v>dedicated to Partici-patory</v>
          </cell>
          <cell r="P234" t="str">
            <v>dedicated to PC &amp; Protection</v>
          </cell>
          <cell r="Q234" t="str">
            <v>Asset Risk Factor</v>
          </cell>
          <cell r="R234" t="str">
            <v>Adjusted Required Capital</v>
          </cell>
          <cell r="S234" t="str">
            <v>Explanation of Adjustments</v>
          </cell>
        </row>
        <row r="235">
          <cell r="B235">
            <v>1</v>
          </cell>
          <cell r="C235" t="str">
            <v>Global Rating AAA</v>
          </cell>
          <cell r="G235">
            <v>0</v>
          </cell>
          <cell r="H235">
            <v>0</v>
          </cell>
          <cell r="I235">
            <v>0</v>
          </cell>
          <cell r="J235">
            <v>0</v>
          </cell>
          <cell r="K235">
            <v>2E-3</v>
          </cell>
          <cell r="L235">
            <v>0</v>
          </cell>
          <cell r="M235">
            <v>2E-3</v>
          </cell>
          <cell r="N235">
            <v>0</v>
          </cell>
          <cell r="O235">
            <v>0</v>
          </cell>
          <cell r="P235">
            <v>1</v>
          </cell>
          <cell r="Q235">
            <v>2E-3</v>
          </cell>
          <cell r="R235">
            <v>0</v>
          </cell>
        </row>
        <row r="236">
          <cell r="B236">
            <v>2</v>
          </cell>
          <cell r="C236" t="str">
            <v>Global Rating AA+, AA, AA-</v>
          </cell>
          <cell r="G236">
            <v>0</v>
          </cell>
          <cell r="H236">
            <v>0</v>
          </cell>
          <cell r="I236">
            <v>0</v>
          </cell>
          <cell r="J236">
            <v>0</v>
          </cell>
          <cell r="K236">
            <v>5.0000000000000001E-3</v>
          </cell>
          <cell r="L236">
            <v>0</v>
          </cell>
          <cell r="M236">
            <v>5.0000000000000001E-3</v>
          </cell>
          <cell r="N236">
            <v>0</v>
          </cell>
          <cell r="O236">
            <v>0</v>
          </cell>
          <cell r="P236">
            <v>1</v>
          </cell>
          <cell r="Q236">
            <v>5.0000000000000001E-3</v>
          </cell>
          <cell r="R236">
            <v>0</v>
          </cell>
        </row>
        <row r="237">
          <cell r="B237">
            <v>3</v>
          </cell>
          <cell r="C237" t="str">
            <v>Global Rating A+, A, &amp; A-</v>
          </cell>
          <cell r="G237">
            <v>0</v>
          </cell>
          <cell r="H237">
            <v>0</v>
          </cell>
          <cell r="I237">
            <v>0</v>
          </cell>
          <cell r="J237">
            <v>0</v>
          </cell>
          <cell r="K237">
            <v>0.01</v>
          </cell>
          <cell r="L237">
            <v>0</v>
          </cell>
          <cell r="M237">
            <v>0.01</v>
          </cell>
          <cell r="N237">
            <v>0</v>
          </cell>
          <cell r="O237">
            <v>0</v>
          </cell>
          <cell r="P237">
            <v>1</v>
          </cell>
          <cell r="Q237">
            <v>0.01</v>
          </cell>
          <cell r="R237">
            <v>0</v>
          </cell>
        </row>
        <row r="238">
          <cell r="B238">
            <v>4</v>
          </cell>
          <cell r="C238" t="str">
            <v xml:space="preserve">Global Rating BBB+, BBB, BBB- </v>
          </cell>
          <cell r="G238">
            <v>0</v>
          </cell>
          <cell r="H238">
            <v>0</v>
          </cell>
          <cell r="I238">
            <v>0</v>
          </cell>
          <cell r="J238">
            <v>0</v>
          </cell>
          <cell r="K238">
            <v>0.02</v>
          </cell>
          <cell r="L238">
            <v>0</v>
          </cell>
          <cell r="M238">
            <v>0.02</v>
          </cell>
          <cell r="N238">
            <v>0</v>
          </cell>
          <cell r="O238">
            <v>0</v>
          </cell>
          <cell r="P238">
            <v>1</v>
          </cell>
          <cell r="Q238">
            <v>0.02</v>
          </cell>
          <cell r="R238">
            <v>0</v>
          </cell>
        </row>
        <row r="239">
          <cell r="B239">
            <v>5</v>
          </cell>
          <cell r="C239" t="str">
            <v xml:space="preserve">Global Rating BB+, BB, BB- </v>
          </cell>
          <cell r="G239">
            <v>0</v>
          </cell>
          <cell r="H239">
            <v>0</v>
          </cell>
          <cell r="I239">
            <v>0</v>
          </cell>
          <cell r="J239">
            <v>0</v>
          </cell>
          <cell r="K239">
            <v>0.04</v>
          </cell>
          <cell r="L239">
            <v>0</v>
          </cell>
          <cell r="M239">
            <v>0.04</v>
          </cell>
          <cell r="N239">
            <v>0</v>
          </cell>
          <cell r="O239">
            <v>0</v>
          </cell>
          <cell r="P239">
            <v>1</v>
          </cell>
          <cell r="Q239">
            <v>0.04</v>
          </cell>
          <cell r="R239">
            <v>0</v>
          </cell>
        </row>
        <row r="240">
          <cell r="B240">
            <v>6</v>
          </cell>
          <cell r="C240" t="str">
            <v xml:space="preserve">Global Rating B+, B, B- </v>
          </cell>
          <cell r="G240">
            <v>0</v>
          </cell>
          <cell r="H240">
            <v>0</v>
          </cell>
          <cell r="I240">
            <v>0</v>
          </cell>
          <cell r="J240">
            <v>0</v>
          </cell>
          <cell r="K240">
            <v>4.4999999999999998E-2</v>
          </cell>
          <cell r="L240">
            <v>0</v>
          </cell>
          <cell r="M240">
            <v>4.4999999999999998E-2</v>
          </cell>
          <cell r="N240">
            <v>0</v>
          </cell>
          <cell r="O240">
            <v>0</v>
          </cell>
          <cell r="P240">
            <v>1</v>
          </cell>
          <cell r="Q240">
            <v>4.4999999999999998E-2</v>
          </cell>
          <cell r="R240">
            <v>0</v>
          </cell>
        </row>
        <row r="241">
          <cell r="B241">
            <v>7</v>
          </cell>
          <cell r="C241" t="str">
            <v xml:space="preserve">Global Rating CCC, CC, C </v>
          </cell>
          <cell r="G241">
            <v>0</v>
          </cell>
          <cell r="H241">
            <v>0</v>
          </cell>
          <cell r="I241">
            <v>0</v>
          </cell>
          <cell r="J241">
            <v>0</v>
          </cell>
          <cell r="K241">
            <v>0.1</v>
          </cell>
          <cell r="L241">
            <v>0</v>
          </cell>
          <cell r="M241">
            <v>0.1</v>
          </cell>
          <cell r="N241">
            <v>0</v>
          </cell>
          <cell r="O241">
            <v>0</v>
          </cell>
          <cell r="P241">
            <v>1</v>
          </cell>
          <cell r="Q241">
            <v>0.1</v>
          </cell>
          <cell r="R241">
            <v>0</v>
          </cell>
        </row>
        <row r="242">
          <cell r="B242">
            <v>8</v>
          </cell>
          <cell r="C242" t="str">
            <v xml:space="preserve">Global Rating D (in/near default) </v>
          </cell>
          <cell r="G242">
            <v>0</v>
          </cell>
          <cell r="H242">
            <v>0</v>
          </cell>
          <cell r="I242">
            <v>0</v>
          </cell>
          <cell r="J242">
            <v>0</v>
          </cell>
          <cell r="K242">
            <v>0.3</v>
          </cell>
          <cell r="L242">
            <v>0</v>
          </cell>
          <cell r="M242">
            <v>0.3</v>
          </cell>
          <cell r="N242">
            <v>0</v>
          </cell>
          <cell r="O242">
            <v>0</v>
          </cell>
          <cell r="P242">
            <v>1</v>
          </cell>
          <cell r="Q242">
            <v>0.3</v>
          </cell>
          <cell r="R242">
            <v>0</v>
          </cell>
        </row>
        <row r="243">
          <cell r="B243">
            <v>9</v>
          </cell>
          <cell r="C243" t="str">
            <v>Non Rated</v>
          </cell>
          <cell r="G243">
            <v>0</v>
          </cell>
          <cell r="H243">
            <v>0</v>
          </cell>
          <cell r="I243">
            <v>0</v>
          </cell>
          <cell r="J243">
            <v>0</v>
          </cell>
          <cell r="K243">
            <v>0.5</v>
          </cell>
          <cell r="L243">
            <v>0</v>
          </cell>
          <cell r="M243">
            <v>0.5</v>
          </cell>
          <cell r="N243">
            <v>0</v>
          </cell>
          <cell r="O243">
            <v>0</v>
          </cell>
          <cell r="P243">
            <v>1</v>
          </cell>
          <cell r="Q243">
            <v>0.5</v>
          </cell>
          <cell r="R243">
            <v>0</v>
          </cell>
        </row>
        <row r="244">
          <cell r="B244">
            <v>10</v>
          </cell>
          <cell r="C244" t="str">
            <v>Affiliated</v>
          </cell>
          <cell r="G244">
            <v>0</v>
          </cell>
          <cell r="H244">
            <v>0</v>
          </cell>
          <cell r="I244">
            <v>0</v>
          </cell>
          <cell r="J244">
            <v>0</v>
          </cell>
          <cell r="K244">
            <v>1</v>
          </cell>
          <cell r="L244">
            <v>0</v>
          </cell>
          <cell r="M244">
            <v>1</v>
          </cell>
          <cell r="N244">
            <v>0</v>
          </cell>
          <cell r="O244">
            <v>0</v>
          </cell>
          <cell r="P244">
            <v>1</v>
          </cell>
          <cell r="Q244">
            <v>1</v>
          </cell>
          <cell r="R244">
            <v>0</v>
          </cell>
        </row>
        <row r="245">
          <cell r="B245">
            <v>11</v>
          </cell>
          <cell r="C245" t="str">
            <v>Other</v>
          </cell>
          <cell r="G245">
            <v>0</v>
          </cell>
          <cell r="H245">
            <v>0</v>
          </cell>
          <cell r="I245">
            <v>0</v>
          </cell>
          <cell r="J245">
            <v>0</v>
          </cell>
          <cell r="K245">
            <v>1</v>
          </cell>
          <cell r="L245">
            <v>0</v>
          </cell>
          <cell r="M245">
            <v>1</v>
          </cell>
          <cell r="N245">
            <v>0</v>
          </cell>
          <cell r="O245">
            <v>0</v>
          </cell>
          <cell r="P245">
            <v>1</v>
          </cell>
          <cell r="Q245">
            <v>1</v>
          </cell>
          <cell r="R245">
            <v>0</v>
          </cell>
        </row>
        <row r="246">
          <cell r="B246">
            <v>12</v>
          </cell>
          <cell r="E246" t="str">
            <v>Total Bonds</v>
          </cell>
          <cell r="G246">
            <v>0</v>
          </cell>
          <cell r="H246">
            <v>0</v>
          </cell>
          <cell r="I246">
            <v>0</v>
          </cell>
          <cell r="J246">
            <v>0</v>
          </cell>
          <cell r="K246">
            <v>0</v>
          </cell>
          <cell r="M246">
            <v>0</v>
          </cell>
          <cell r="Q246">
            <v>0</v>
          </cell>
          <cell r="R246">
            <v>0</v>
          </cell>
        </row>
        <row r="248">
          <cell r="B248" t="str">
            <v>Preferred Stocks at</v>
          </cell>
          <cell r="F248">
            <v>40908</v>
          </cell>
        </row>
        <row r="249">
          <cell r="B249">
            <v>13</v>
          </cell>
          <cell r="C249" t="str">
            <v>Non-Affiliated (Public)</v>
          </cell>
          <cell r="G249">
            <v>0</v>
          </cell>
          <cell r="H249">
            <v>0</v>
          </cell>
          <cell r="I249">
            <v>0</v>
          </cell>
          <cell r="J249">
            <v>0</v>
          </cell>
          <cell r="K249">
            <v>2E-3</v>
          </cell>
          <cell r="L249">
            <v>0</v>
          </cell>
          <cell r="M249">
            <v>2E-3</v>
          </cell>
          <cell r="N249">
            <v>0</v>
          </cell>
          <cell r="O249">
            <v>0</v>
          </cell>
          <cell r="P249">
            <v>1</v>
          </cell>
          <cell r="Q249">
            <v>2E-3</v>
          </cell>
          <cell r="R249">
            <v>0</v>
          </cell>
        </row>
        <row r="250">
          <cell r="B250">
            <v>14</v>
          </cell>
          <cell r="C250" t="str">
            <v>Non-Affil (Public) w/Global Rating AA+, AA, AA-</v>
          </cell>
          <cell r="G250">
            <v>0</v>
          </cell>
          <cell r="H250">
            <v>0</v>
          </cell>
          <cell r="I250">
            <v>0</v>
          </cell>
          <cell r="J250">
            <v>0</v>
          </cell>
          <cell r="K250">
            <v>5.0000000000000001E-3</v>
          </cell>
          <cell r="L250">
            <v>0</v>
          </cell>
          <cell r="M250">
            <v>5.0000000000000001E-3</v>
          </cell>
          <cell r="N250">
            <v>0</v>
          </cell>
          <cell r="O250">
            <v>0</v>
          </cell>
          <cell r="P250">
            <v>1</v>
          </cell>
          <cell r="Q250">
            <v>5.0000000000000001E-3</v>
          </cell>
          <cell r="R250">
            <v>0</v>
          </cell>
        </row>
        <row r="251">
          <cell r="B251">
            <v>15</v>
          </cell>
          <cell r="C251" t="str">
            <v>Non-Affil (Public) w/Global Rating A+, A, &amp; A-</v>
          </cell>
          <cell r="G251">
            <v>0</v>
          </cell>
          <cell r="H251">
            <v>0</v>
          </cell>
          <cell r="I251">
            <v>0</v>
          </cell>
          <cell r="J251">
            <v>0</v>
          </cell>
          <cell r="K251">
            <v>0.01</v>
          </cell>
          <cell r="L251">
            <v>0</v>
          </cell>
          <cell r="M251">
            <v>0.01</v>
          </cell>
          <cell r="N251">
            <v>0</v>
          </cell>
          <cell r="O251">
            <v>0</v>
          </cell>
          <cell r="P251">
            <v>1</v>
          </cell>
          <cell r="Q251">
            <v>0.01</v>
          </cell>
          <cell r="R251">
            <v>0</v>
          </cell>
        </row>
        <row r="252">
          <cell r="B252">
            <v>16</v>
          </cell>
          <cell r="C252" t="str">
            <v>Non-Affil (Public) w/Global Rating BBB+, BBB, BBB-</v>
          </cell>
          <cell r="G252">
            <v>0</v>
          </cell>
          <cell r="H252">
            <v>0</v>
          </cell>
          <cell r="I252">
            <v>0</v>
          </cell>
          <cell r="J252">
            <v>0</v>
          </cell>
          <cell r="K252">
            <v>0.02</v>
          </cell>
          <cell r="L252">
            <v>0</v>
          </cell>
          <cell r="M252">
            <v>0.02</v>
          </cell>
          <cell r="N252">
            <v>0</v>
          </cell>
          <cell r="O252">
            <v>0</v>
          </cell>
          <cell r="P252">
            <v>1</v>
          </cell>
          <cell r="Q252">
            <v>0.02</v>
          </cell>
          <cell r="R252">
            <v>0</v>
          </cell>
        </row>
        <row r="253">
          <cell r="B253">
            <v>17</v>
          </cell>
          <cell r="C253" t="str">
            <v>Non-Affil (Public) w/Global Rating BB+, BB, BB-</v>
          </cell>
          <cell r="G253">
            <v>0</v>
          </cell>
          <cell r="H253">
            <v>0</v>
          </cell>
          <cell r="I253">
            <v>0</v>
          </cell>
          <cell r="J253">
            <v>0</v>
          </cell>
          <cell r="K253">
            <v>0.04</v>
          </cell>
          <cell r="L253">
            <v>0</v>
          </cell>
          <cell r="M253">
            <v>0.04</v>
          </cell>
          <cell r="N253">
            <v>0</v>
          </cell>
          <cell r="O253">
            <v>0</v>
          </cell>
          <cell r="P253">
            <v>1</v>
          </cell>
          <cell r="Q253">
            <v>0.04</v>
          </cell>
          <cell r="R253">
            <v>0</v>
          </cell>
        </row>
        <row r="254">
          <cell r="B254">
            <v>18</v>
          </cell>
          <cell r="C254" t="str">
            <v>Non-Affil (Public) w/Global Rating B+, B, B-</v>
          </cell>
          <cell r="G254">
            <v>0</v>
          </cell>
          <cell r="H254">
            <v>0</v>
          </cell>
          <cell r="I254">
            <v>0</v>
          </cell>
          <cell r="J254">
            <v>0</v>
          </cell>
          <cell r="K254">
            <v>4.4999999999999998E-2</v>
          </cell>
          <cell r="L254">
            <v>0</v>
          </cell>
          <cell r="M254">
            <v>4.4999999999999998E-2</v>
          </cell>
          <cell r="N254">
            <v>0</v>
          </cell>
          <cell r="O254">
            <v>0</v>
          </cell>
          <cell r="P254">
            <v>1</v>
          </cell>
          <cell r="Q254">
            <v>4.4999999999999998E-2</v>
          </cell>
          <cell r="R254">
            <v>0</v>
          </cell>
        </row>
        <row r="255">
          <cell r="B255">
            <v>19</v>
          </cell>
          <cell r="C255" t="str">
            <v>Non-Affil (Public) w/Global Rating CCC, CC, C</v>
          </cell>
          <cell r="G255">
            <v>0</v>
          </cell>
          <cell r="H255">
            <v>0</v>
          </cell>
          <cell r="I255">
            <v>0</v>
          </cell>
          <cell r="J255">
            <v>0</v>
          </cell>
          <cell r="K255">
            <v>0.1</v>
          </cell>
          <cell r="L255">
            <v>0</v>
          </cell>
          <cell r="M255">
            <v>0.1</v>
          </cell>
          <cell r="N255">
            <v>0</v>
          </cell>
          <cell r="O255">
            <v>0</v>
          </cell>
          <cell r="P255">
            <v>1</v>
          </cell>
          <cell r="Q255">
            <v>0.1</v>
          </cell>
          <cell r="R255">
            <v>0</v>
          </cell>
        </row>
        <row r="256">
          <cell r="B256">
            <v>20</v>
          </cell>
          <cell r="C256" t="str">
            <v xml:space="preserve">Non-Affil (Public) w/Global Rating D (in/near default) </v>
          </cell>
          <cell r="G256">
            <v>0</v>
          </cell>
          <cell r="H256">
            <v>0</v>
          </cell>
          <cell r="I256">
            <v>0</v>
          </cell>
          <cell r="J256">
            <v>0</v>
          </cell>
          <cell r="K256">
            <v>0.3</v>
          </cell>
          <cell r="L256">
            <v>0</v>
          </cell>
          <cell r="M256">
            <v>0.3</v>
          </cell>
          <cell r="N256">
            <v>0</v>
          </cell>
          <cell r="O256">
            <v>0</v>
          </cell>
          <cell r="P256">
            <v>1</v>
          </cell>
          <cell r="Q256">
            <v>0.3</v>
          </cell>
          <cell r="R256">
            <v>0</v>
          </cell>
        </row>
        <row r="257">
          <cell r="B257">
            <v>21</v>
          </cell>
          <cell r="C257" t="str">
            <v>Non-Affiliated (Private)</v>
          </cell>
          <cell r="G257">
            <v>0</v>
          </cell>
          <cell r="H257">
            <v>0</v>
          </cell>
          <cell r="I257">
            <v>0</v>
          </cell>
          <cell r="J257">
            <v>0</v>
          </cell>
          <cell r="K257">
            <v>1</v>
          </cell>
          <cell r="L257">
            <v>0</v>
          </cell>
          <cell r="M257">
            <v>1</v>
          </cell>
          <cell r="N257">
            <v>0</v>
          </cell>
          <cell r="O257">
            <v>0</v>
          </cell>
          <cell r="P257">
            <v>1</v>
          </cell>
          <cell r="Q257">
            <v>1</v>
          </cell>
          <cell r="R257">
            <v>0</v>
          </cell>
        </row>
        <row r="258">
          <cell r="B258">
            <v>22</v>
          </cell>
          <cell r="C258" t="str">
            <v>Affiliated (Public)</v>
          </cell>
          <cell r="G258">
            <v>0</v>
          </cell>
          <cell r="H258">
            <v>0</v>
          </cell>
          <cell r="I258">
            <v>0</v>
          </cell>
          <cell r="J258">
            <v>0</v>
          </cell>
          <cell r="K258">
            <v>0.15</v>
          </cell>
          <cell r="L258">
            <v>0</v>
          </cell>
          <cell r="M258">
            <v>0.15</v>
          </cell>
          <cell r="N258">
            <v>0</v>
          </cell>
          <cell r="O258">
            <v>0</v>
          </cell>
          <cell r="P258">
            <v>1</v>
          </cell>
          <cell r="Q258">
            <v>0.15</v>
          </cell>
          <cell r="R258">
            <v>0</v>
          </cell>
        </row>
        <row r="259">
          <cell r="B259">
            <v>23</v>
          </cell>
          <cell r="C259" t="str">
            <v>Affiliated (Private)</v>
          </cell>
          <cell r="G259">
            <v>0</v>
          </cell>
          <cell r="H259">
            <v>0</v>
          </cell>
          <cell r="I259">
            <v>0</v>
          </cell>
          <cell r="J259">
            <v>0</v>
          </cell>
          <cell r="K259">
            <v>1</v>
          </cell>
          <cell r="L259">
            <v>0</v>
          </cell>
          <cell r="M259">
            <v>1</v>
          </cell>
          <cell r="N259">
            <v>0</v>
          </cell>
          <cell r="O259">
            <v>0</v>
          </cell>
          <cell r="P259">
            <v>1</v>
          </cell>
          <cell r="Q259">
            <v>1</v>
          </cell>
          <cell r="R259">
            <v>0</v>
          </cell>
        </row>
        <row r="260">
          <cell r="B260">
            <v>24</v>
          </cell>
          <cell r="E260" t="str">
            <v>Total Preferred Stocks</v>
          </cell>
          <cell r="G260">
            <v>0</v>
          </cell>
          <cell r="H260">
            <v>0</v>
          </cell>
          <cell r="I260">
            <v>0</v>
          </cell>
          <cell r="J260">
            <v>0</v>
          </cell>
          <cell r="K260">
            <v>0</v>
          </cell>
          <cell r="M260">
            <v>0</v>
          </cell>
          <cell r="Q260">
            <v>0</v>
          </cell>
          <cell r="R260">
            <v>0</v>
          </cell>
        </row>
        <row r="262">
          <cell r="B262" t="str">
            <v>Common Stocks at</v>
          </cell>
          <cell r="F262">
            <v>40908</v>
          </cell>
        </row>
        <row r="263">
          <cell r="B263">
            <v>25</v>
          </cell>
          <cell r="C263" t="str">
            <v>Non-Affiliated (Public)</v>
          </cell>
          <cell r="G263">
            <v>0</v>
          </cell>
          <cell r="H263">
            <v>0</v>
          </cell>
          <cell r="I263">
            <v>0</v>
          </cell>
          <cell r="J263">
            <v>0</v>
          </cell>
          <cell r="K263">
            <v>0.15</v>
          </cell>
          <cell r="L263">
            <v>0</v>
          </cell>
          <cell r="M263">
            <v>0.15</v>
          </cell>
          <cell r="N263">
            <v>0</v>
          </cell>
          <cell r="O263">
            <v>0</v>
          </cell>
          <cell r="P263">
            <v>1</v>
          </cell>
          <cell r="Q263">
            <v>0.15</v>
          </cell>
          <cell r="R263">
            <v>0</v>
          </cell>
        </row>
        <row r="264">
          <cell r="B264">
            <v>26</v>
          </cell>
          <cell r="C264" t="str">
            <v>Non-Affiliated (Private)</v>
          </cell>
          <cell r="G264">
            <v>0</v>
          </cell>
          <cell r="H264">
            <v>0</v>
          </cell>
          <cell r="I264">
            <v>0</v>
          </cell>
          <cell r="J264">
            <v>0</v>
          </cell>
          <cell r="K264">
            <v>1</v>
          </cell>
          <cell r="L264">
            <v>0</v>
          </cell>
          <cell r="M264">
            <v>1</v>
          </cell>
          <cell r="N264">
            <v>0</v>
          </cell>
          <cell r="O264">
            <v>0</v>
          </cell>
          <cell r="P264">
            <v>1</v>
          </cell>
          <cell r="Q264">
            <v>1</v>
          </cell>
          <cell r="R264">
            <v>0</v>
          </cell>
        </row>
        <row r="265">
          <cell r="B265">
            <v>27</v>
          </cell>
          <cell r="C265" t="str">
            <v>Mutual Funds</v>
          </cell>
          <cell r="G265">
            <v>0</v>
          </cell>
          <cell r="H265">
            <v>0</v>
          </cell>
          <cell r="I265">
            <v>0</v>
          </cell>
          <cell r="J265">
            <v>0</v>
          </cell>
          <cell r="K265">
            <v>0.15</v>
          </cell>
          <cell r="L265">
            <v>0</v>
          </cell>
          <cell r="M265">
            <v>0.15</v>
          </cell>
          <cell r="N265">
            <v>0</v>
          </cell>
          <cell r="O265">
            <v>0</v>
          </cell>
          <cell r="P265">
            <v>1</v>
          </cell>
          <cell r="Q265">
            <v>0.15</v>
          </cell>
          <cell r="R265">
            <v>0</v>
          </cell>
        </row>
        <row r="266">
          <cell r="B266">
            <v>28</v>
          </cell>
          <cell r="C266" t="str">
            <v>Affiliated (Public)</v>
          </cell>
          <cell r="G266">
            <v>0</v>
          </cell>
          <cell r="H266">
            <v>0</v>
          </cell>
          <cell r="I266">
            <v>0</v>
          </cell>
          <cell r="J266">
            <v>0</v>
          </cell>
          <cell r="K266">
            <v>0.15</v>
          </cell>
          <cell r="L266">
            <v>0</v>
          </cell>
          <cell r="M266">
            <v>0.15</v>
          </cell>
          <cell r="N266">
            <v>0</v>
          </cell>
          <cell r="O266">
            <v>0</v>
          </cell>
          <cell r="P266">
            <v>1</v>
          </cell>
          <cell r="Q266">
            <v>0.15</v>
          </cell>
          <cell r="R266">
            <v>0</v>
          </cell>
        </row>
        <row r="267">
          <cell r="B267">
            <v>29</v>
          </cell>
          <cell r="C267" t="str">
            <v>Affiliated (Private)</v>
          </cell>
          <cell r="G267">
            <v>0</v>
          </cell>
          <cell r="H267">
            <v>0</v>
          </cell>
          <cell r="I267">
            <v>0</v>
          </cell>
          <cell r="J267">
            <v>0</v>
          </cell>
          <cell r="K267">
            <v>1</v>
          </cell>
          <cell r="L267">
            <v>0</v>
          </cell>
          <cell r="M267">
            <v>1</v>
          </cell>
          <cell r="N267">
            <v>0</v>
          </cell>
          <cell r="O267">
            <v>0</v>
          </cell>
          <cell r="P267">
            <v>1</v>
          </cell>
          <cell r="Q267">
            <v>1</v>
          </cell>
          <cell r="R267">
            <v>0</v>
          </cell>
        </row>
        <row r="268">
          <cell r="B268">
            <v>30</v>
          </cell>
          <cell r="E268" t="str">
            <v>Total Common Stocks</v>
          </cell>
          <cell r="G268">
            <v>0</v>
          </cell>
          <cell r="H268">
            <v>0</v>
          </cell>
          <cell r="I268">
            <v>0</v>
          </cell>
          <cell r="J268">
            <v>0</v>
          </cell>
          <cell r="K268">
            <v>0</v>
          </cell>
          <cell r="M268">
            <v>0</v>
          </cell>
          <cell r="Q268">
            <v>0</v>
          </cell>
          <cell r="R268">
            <v>0</v>
          </cell>
        </row>
        <row r="271">
          <cell r="B271">
            <v>31</v>
          </cell>
          <cell r="C271" t="str">
            <v>Mortgage Loans at</v>
          </cell>
          <cell r="F271">
            <v>40908</v>
          </cell>
          <cell r="G271">
            <v>0</v>
          </cell>
          <cell r="H271">
            <v>0</v>
          </cell>
          <cell r="I271">
            <v>0</v>
          </cell>
          <cell r="J271">
            <v>0</v>
          </cell>
          <cell r="K271">
            <v>0.05</v>
          </cell>
          <cell r="L271">
            <v>0</v>
          </cell>
          <cell r="M271">
            <v>0.05</v>
          </cell>
          <cell r="N271">
            <v>0</v>
          </cell>
          <cell r="O271">
            <v>0</v>
          </cell>
          <cell r="P271">
            <v>1</v>
          </cell>
          <cell r="Q271">
            <v>0.05</v>
          </cell>
          <cell r="R271">
            <v>0</v>
          </cell>
        </row>
        <row r="274">
          <cell r="B274" t="str">
            <v>Real Estate at</v>
          </cell>
          <cell r="F274">
            <v>40908</v>
          </cell>
        </row>
        <row r="275">
          <cell r="B275">
            <v>32</v>
          </cell>
          <cell r="C275" t="str">
            <v>Company-Occupied (net of encumbrances)</v>
          </cell>
          <cell r="G275">
            <v>0</v>
          </cell>
          <cell r="H275">
            <v>0</v>
          </cell>
          <cell r="I275">
            <v>0</v>
          </cell>
          <cell r="J275">
            <v>0</v>
          </cell>
          <cell r="K275">
            <v>0.1</v>
          </cell>
          <cell r="L275">
            <v>0</v>
          </cell>
          <cell r="M275">
            <v>0.1</v>
          </cell>
          <cell r="N275">
            <v>0</v>
          </cell>
          <cell r="O275">
            <v>0</v>
          </cell>
          <cell r="P275">
            <v>1</v>
          </cell>
          <cell r="Q275">
            <v>0.1</v>
          </cell>
          <cell r="R275">
            <v>0</v>
          </cell>
        </row>
        <row r="276">
          <cell r="B276">
            <v>33</v>
          </cell>
          <cell r="D276" t="str">
            <v>Encumbrances</v>
          </cell>
          <cell r="G276">
            <v>0</v>
          </cell>
          <cell r="H276">
            <v>0</v>
          </cell>
          <cell r="I276">
            <v>0</v>
          </cell>
          <cell r="J276">
            <v>0</v>
          </cell>
          <cell r="K276">
            <v>0.1</v>
          </cell>
          <cell r="L276">
            <v>0</v>
          </cell>
          <cell r="M276">
            <v>0.1</v>
          </cell>
          <cell r="N276">
            <v>0</v>
          </cell>
          <cell r="O276">
            <v>0</v>
          </cell>
          <cell r="P276">
            <v>1</v>
          </cell>
          <cell r="Q276">
            <v>0.1</v>
          </cell>
          <cell r="R276">
            <v>0</v>
          </cell>
        </row>
        <row r="277">
          <cell r="B277">
            <v>34</v>
          </cell>
          <cell r="C277" t="str">
            <v>Investments (net of encumbrances)</v>
          </cell>
          <cell r="G277">
            <v>0</v>
          </cell>
          <cell r="H277">
            <v>0</v>
          </cell>
          <cell r="I277">
            <v>0</v>
          </cell>
          <cell r="J277">
            <v>0</v>
          </cell>
          <cell r="K277">
            <v>0.2</v>
          </cell>
          <cell r="L277">
            <v>0</v>
          </cell>
          <cell r="M277">
            <v>0.2</v>
          </cell>
          <cell r="N277">
            <v>0</v>
          </cell>
          <cell r="O277">
            <v>0</v>
          </cell>
          <cell r="P277">
            <v>1</v>
          </cell>
          <cell r="Q277">
            <v>0.2</v>
          </cell>
          <cell r="R277">
            <v>0</v>
          </cell>
        </row>
        <row r="278">
          <cell r="B278">
            <v>35</v>
          </cell>
          <cell r="D278" t="str">
            <v>Encumbrances</v>
          </cell>
          <cell r="G278">
            <v>0</v>
          </cell>
          <cell r="H278">
            <v>0</v>
          </cell>
          <cell r="I278">
            <v>0</v>
          </cell>
          <cell r="J278">
            <v>0</v>
          </cell>
          <cell r="K278">
            <v>0.2</v>
          </cell>
          <cell r="L278">
            <v>0</v>
          </cell>
          <cell r="M278">
            <v>0.2</v>
          </cell>
          <cell r="N278">
            <v>0</v>
          </cell>
          <cell r="O278">
            <v>0</v>
          </cell>
          <cell r="P278">
            <v>1</v>
          </cell>
          <cell r="Q278">
            <v>0.2</v>
          </cell>
          <cell r="R278">
            <v>0</v>
          </cell>
        </row>
        <row r="279">
          <cell r="B279">
            <v>36</v>
          </cell>
          <cell r="E279" t="str">
            <v>Total Real Estate</v>
          </cell>
          <cell r="G279">
            <v>0</v>
          </cell>
          <cell r="H279">
            <v>0</v>
          </cell>
          <cell r="I279">
            <v>0</v>
          </cell>
          <cell r="J279">
            <v>0</v>
          </cell>
          <cell r="K279">
            <v>0</v>
          </cell>
          <cell r="M279">
            <v>0</v>
          </cell>
          <cell r="Q279">
            <v>0</v>
          </cell>
          <cell r="R279">
            <v>0</v>
          </cell>
        </row>
        <row r="281">
          <cell r="B281" t="str">
            <v>Other Assets at</v>
          </cell>
          <cell r="F281">
            <v>40908</v>
          </cell>
        </row>
        <row r="282">
          <cell r="B282">
            <v>37</v>
          </cell>
          <cell r="C282" t="str">
            <v>Other Loans</v>
          </cell>
          <cell r="G282">
            <v>0</v>
          </cell>
          <cell r="H282">
            <v>0</v>
          </cell>
          <cell r="I282">
            <v>0</v>
          </cell>
          <cell r="J282">
            <v>0</v>
          </cell>
          <cell r="K282">
            <v>0.05</v>
          </cell>
          <cell r="L282">
            <v>0</v>
          </cell>
          <cell r="M282">
            <v>0.05</v>
          </cell>
          <cell r="N282">
            <v>0</v>
          </cell>
          <cell r="O282">
            <v>0</v>
          </cell>
          <cell r="P282">
            <v>1</v>
          </cell>
          <cell r="Q282">
            <v>0.05</v>
          </cell>
          <cell r="R282">
            <v>0</v>
          </cell>
        </row>
        <row r="283">
          <cell r="B283">
            <v>38</v>
          </cell>
          <cell r="C283" t="str">
            <v>Cash &amp; Cash Equivalents</v>
          </cell>
          <cell r="G283">
            <v>0</v>
          </cell>
          <cell r="H283">
            <v>0</v>
          </cell>
          <cell r="I283">
            <v>0</v>
          </cell>
          <cell r="J283">
            <v>0</v>
          </cell>
          <cell r="K283">
            <v>3.0000000000000001E-3</v>
          </cell>
          <cell r="L283">
            <v>0</v>
          </cell>
          <cell r="M283">
            <v>3.0000000000000001E-3</v>
          </cell>
          <cell r="N283">
            <v>0</v>
          </cell>
          <cell r="O283">
            <v>0</v>
          </cell>
          <cell r="P283">
            <v>1</v>
          </cell>
          <cell r="Q283">
            <v>3.0000000000000001E-3</v>
          </cell>
          <cell r="R283">
            <v>0</v>
          </cell>
        </row>
        <row r="284">
          <cell r="B284">
            <v>39</v>
          </cell>
          <cell r="C284" t="str">
            <v>Short-Term Investments</v>
          </cell>
          <cell r="G284">
            <v>0</v>
          </cell>
          <cell r="H284">
            <v>0</v>
          </cell>
          <cell r="I284">
            <v>0</v>
          </cell>
          <cell r="J284">
            <v>0</v>
          </cell>
          <cell r="K284">
            <v>0.01</v>
          </cell>
          <cell r="L284">
            <v>0</v>
          </cell>
          <cell r="M284">
            <v>0.01</v>
          </cell>
          <cell r="N284">
            <v>0</v>
          </cell>
          <cell r="O284">
            <v>0</v>
          </cell>
          <cell r="P284">
            <v>1</v>
          </cell>
          <cell r="Q284">
            <v>0.01</v>
          </cell>
          <cell r="R284">
            <v>0</v>
          </cell>
        </row>
        <row r="285">
          <cell r="B285">
            <v>40</v>
          </cell>
          <cell r="C285" t="str">
            <v>Other Investments</v>
          </cell>
          <cell r="G285">
            <v>0</v>
          </cell>
          <cell r="H285">
            <v>0</v>
          </cell>
          <cell r="I285">
            <v>0</v>
          </cell>
          <cell r="J285">
            <v>0</v>
          </cell>
          <cell r="K285">
            <v>0.2</v>
          </cell>
          <cell r="L285">
            <v>0</v>
          </cell>
          <cell r="M285">
            <v>0.2</v>
          </cell>
          <cell r="N285">
            <v>0</v>
          </cell>
          <cell r="O285">
            <v>0</v>
          </cell>
          <cell r="P285">
            <v>1</v>
          </cell>
          <cell r="Q285">
            <v>0.2</v>
          </cell>
          <cell r="R285">
            <v>0</v>
          </cell>
        </row>
        <row r="286">
          <cell r="B286">
            <v>41</v>
          </cell>
          <cell r="C286" t="str">
            <v>Other Tangible Assets</v>
          </cell>
          <cell r="G286">
            <v>0</v>
          </cell>
          <cell r="H286">
            <v>0</v>
          </cell>
          <cell r="I286">
            <v>0</v>
          </cell>
          <cell r="J286">
            <v>0</v>
          </cell>
          <cell r="K286">
            <v>0.2</v>
          </cell>
          <cell r="L286">
            <v>0</v>
          </cell>
          <cell r="M286">
            <v>0.2</v>
          </cell>
          <cell r="N286">
            <v>0</v>
          </cell>
          <cell r="O286">
            <v>0</v>
          </cell>
          <cell r="P286">
            <v>1</v>
          </cell>
          <cell r="Q286">
            <v>0.2</v>
          </cell>
          <cell r="R286">
            <v>0</v>
          </cell>
        </row>
        <row r="287">
          <cell r="B287">
            <v>42</v>
          </cell>
          <cell r="C287" t="str">
            <v>Other</v>
          </cell>
          <cell r="G287">
            <v>0</v>
          </cell>
          <cell r="H287">
            <v>0</v>
          </cell>
          <cell r="I287">
            <v>0</v>
          </cell>
          <cell r="J287">
            <v>0</v>
          </cell>
          <cell r="K287">
            <v>1</v>
          </cell>
          <cell r="L287">
            <v>0</v>
          </cell>
          <cell r="M287">
            <v>1</v>
          </cell>
          <cell r="N287">
            <v>0</v>
          </cell>
          <cell r="O287">
            <v>0</v>
          </cell>
          <cell r="P287">
            <v>1</v>
          </cell>
          <cell r="Q287">
            <v>1</v>
          </cell>
          <cell r="R287">
            <v>0</v>
          </cell>
        </row>
        <row r="289">
          <cell r="B289">
            <v>43</v>
          </cell>
          <cell r="C289" t="str">
            <v>Sub-Totals</v>
          </cell>
          <cell r="G289">
            <v>0</v>
          </cell>
          <cell r="H289">
            <v>0</v>
          </cell>
          <cell r="I289">
            <v>0</v>
          </cell>
          <cell r="J289">
            <v>0</v>
          </cell>
          <cell r="K289">
            <v>0</v>
          </cell>
          <cell r="M289">
            <v>0</v>
          </cell>
          <cell r="Q289">
            <v>0</v>
          </cell>
          <cell r="R289">
            <v>0</v>
          </cell>
        </row>
        <row r="291">
          <cell r="B291">
            <v>44</v>
          </cell>
          <cell r="C291" t="str">
            <v>Multiply: Spread of Risk Factor</v>
          </cell>
          <cell r="K291">
            <v>1.5</v>
          </cell>
          <cell r="L291">
            <v>0</v>
          </cell>
          <cell r="R291">
            <v>1.5</v>
          </cell>
        </row>
        <row r="292">
          <cell r="B292">
            <v>45</v>
          </cell>
          <cell r="C292" t="str">
            <v>Company Totals at</v>
          </cell>
          <cell r="F292">
            <v>40908</v>
          </cell>
          <cell r="G292">
            <v>0</v>
          </cell>
          <cell r="H292">
            <v>0</v>
          </cell>
          <cell r="I292">
            <v>0</v>
          </cell>
          <cell r="J292">
            <v>0</v>
          </cell>
          <cell r="K292">
            <v>0</v>
          </cell>
          <cell r="M292">
            <v>0</v>
          </cell>
          <cell r="Q292">
            <v>0</v>
          </cell>
          <cell r="R292">
            <v>0</v>
          </cell>
          <cell r="S292" t="str">
            <v xml:space="preserve"> = (B1) + (B2)</v>
          </cell>
        </row>
        <row r="293">
          <cell r="N293" t="str">
            <v>Credit to Risk Factors above for:</v>
          </cell>
          <cell r="S293" t="str">
            <v xml:space="preserve">Note: For small insurers predominant in </v>
          </cell>
        </row>
        <row r="294">
          <cell r="B294">
            <v>46</v>
          </cell>
          <cell r="C294" t="str">
            <v>Deferred Acquisition Costs (Non/Life Only)</v>
          </cell>
          <cell r="G294">
            <v>0</v>
          </cell>
          <cell r="N294" t="str">
            <v>Unit Linked</v>
          </cell>
          <cell r="O294" t="str">
            <v>Participatory</v>
          </cell>
          <cell r="P294" t="str">
            <v>PC &amp; Protect.</v>
          </cell>
          <cell r="S294" t="str">
            <v xml:space="preserve">Life/Annuities, the reinsurance dependence </v>
          </cell>
        </row>
        <row r="295">
          <cell r="B295">
            <v>47</v>
          </cell>
          <cell r="C295" t="str">
            <v>Deferred Acquisition Costs (Life Only)</v>
          </cell>
          <cell r="G295">
            <v>0</v>
          </cell>
          <cell r="J295">
            <v>0</v>
          </cell>
          <cell r="K295" t="str">
            <v>Invested Asset Base</v>
          </cell>
          <cell r="N295">
            <v>1</v>
          </cell>
          <cell r="O295">
            <v>0.5</v>
          </cell>
          <cell r="P295">
            <v>0</v>
          </cell>
          <cell r="Q295" t="str">
            <v>Baseline Credit</v>
          </cell>
          <cell r="S295" t="str">
            <v>factor should be increased in accordance</v>
          </cell>
        </row>
        <row r="296">
          <cell r="B296">
            <v>48</v>
          </cell>
          <cell r="N296">
            <v>1</v>
          </cell>
          <cell r="O296">
            <v>0.5</v>
          </cell>
          <cell r="P296">
            <v>0</v>
          </cell>
          <cell r="Q296" t="str">
            <v>Selected Credit</v>
          </cell>
          <cell r="S296" t="str">
            <v>with L/H spread of risk guidelines.</v>
          </cell>
        </row>
        <row r="297">
          <cell r="N297" t="str">
            <v>Unit Linked</v>
          </cell>
          <cell r="O297" t="str">
            <v>Participatory</v>
          </cell>
          <cell r="P297" t="str">
            <v>PC &amp; Protect.</v>
          </cell>
        </row>
        <row r="298">
          <cell r="B298">
            <v>49</v>
          </cell>
          <cell r="J298">
            <v>0</v>
          </cell>
          <cell r="K298" t="str">
            <v>Total Reserves (excludes separate acct)</v>
          </cell>
          <cell r="N298">
            <v>0</v>
          </cell>
          <cell r="O298">
            <v>0</v>
          </cell>
          <cell r="P298">
            <v>1</v>
          </cell>
          <cell r="Q298" t="str">
            <v>Baseline Allocation of Assets Based on Reserves.</v>
          </cell>
        </row>
        <row r="299">
          <cell r="B299">
            <v>50</v>
          </cell>
          <cell r="N299">
            <v>0</v>
          </cell>
          <cell r="O299">
            <v>0</v>
          </cell>
          <cell r="P299">
            <v>1</v>
          </cell>
          <cell r="Q299" t="str">
            <v>Selected Allocation of Assets to Product Type</v>
          </cell>
        </row>
        <row r="302">
          <cell r="B302" t="str">
            <v>Company:</v>
          </cell>
          <cell r="E302" t="str">
            <v>XYZ Sample</v>
          </cell>
          <cell r="I302" t="str">
            <v>Currency:</v>
          </cell>
          <cell r="J302" t="str">
            <v>Euros</v>
          </cell>
          <cell r="S302" t="str">
            <v xml:space="preserve">Page 34  </v>
          </cell>
        </row>
        <row r="303">
          <cell r="B303" t="str">
            <v>AMB #:</v>
          </cell>
          <cell r="E303" t="str">
            <v>99999</v>
          </cell>
          <cell r="I303" t="str">
            <v>Denomination:</v>
          </cell>
          <cell r="J303" t="str">
            <v>(000)s</v>
          </cell>
        </row>
        <row r="304">
          <cell r="B304" t="str">
            <v>Analyst:</v>
          </cell>
          <cell r="E304" t="str">
            <v xml:space="preserve"> </v>
          </cell>
        </row>
        <row r="305">
          <cell r="J305" t="str">
            <v>INVESTMENT RISK</v>
          </cell>
        </row>
        <row r="306">
          <cell r="J306">
            <v>41274</v>
          </cell>
        </row>
        <row r="307">
          <cell r="N307" t="str">
            <v>Percent</v>
          </cell>
          <cell r="O307" t="str">
            <v>Percent</v>
          </cell>
          <cell r="P307" t="str">
            <v>Percent</v>
          </cell>
        </row>
        <row r="308">
          <cell r="K308" t="str">
            <v>Baseline</v>
          </cell>
          <cell r="L308" t="str">
            <v>Adjustment</v>
          </cell>
          <cell r="M308" t="str">
            <v>Total</v>
          </cell>
          <cell r="N308" t="str">
            <v>of asset</v>
          </cell>
          <cell r="O308" t="str">
            <v>of asset</v>
          </cell>
          <cell r="P308" t="str">
            <v>of asset</v>
          </cell>
          <cell r="Q308" t="str">
            <v>Final</v>
          </cell>
        </row>
        <row r="309">
          <cell r="B309" t="str">
            <v xml:space="preserve">   Bonds at</v>
          </cell>
          <cell r="E309">
            <v>41274</v>
          </cell>
          <cell r="G309" t="str">
            <v>Statement Value</v>
          </cell>
          <cell r="H309" t="str">
            <v>Market Value</v>
          </cell>
          <cell r="I309" t="str">
            <v>Adjustment</v>
          </cell>
          <cell r="J309" t="str">
            <v>Total</v>
          </cell>
          <cell r="K309" t="str">
            <v>Asset Risk Factor (%)</v>
          </cell>
          <cell r="L309" t="str">
            <v>to Asset Risk Factor</v>
          </cell>
          <cell r="M309" t="str">
            <v>Asset Risk Factor</v>
          </cell>
          <cell r="N309" t="str">
            <v>dedicated to Unit Linked</v>
          </cell>
          <cell r="O309" t="str">
            <v>dedicated to Partici-patory</v>
          </cell>
          <cell r="P309" t="str">
            <v>dedicated to PC &amp; Protection</v>
          </cell>
          <cell r="Q309" t="str">
            <v>Asset Risk Factor</v>
          </cell>
          <cell r="R309" t="str">
            <v>Adjusted Required Capital</v>
          </cell>
          <cell r="S309" t="str">
            <v>Explanation of Adjustments</v>
          </cell>
        </row>
        <row r="310">
          <cell r="B310">
            <v>1</v>
          </cell>
          <cell r="C310" t="str">
            <v>Global Rating AAA</v>
          </cell>
          <cell r="G310">
            <v>0</v>
          </cell>
          <cell r="H310">
            <v>0</v>
          </cell>
          <cell r="I310">
            <v>0</v>
          </cell>
          <cell r="J310">
            <v>0</v>
          </cell>
          <cell r="K310">
            <v>2E-3</v>
          </cell>
          <cell r="L310">
            <v>0</v>
          </cell>
          <cell r="M310">
            <v>2E-3</v>
          </cell>
          <cell r="N310">
            <v>0</v>
          </cell>
          <cell r="O310">
            <v>0</v>
          </cell>
          <cell r="P310">
            <v>1</v>
          </cell>
          <cell r="Q310">
            <v>2E-3</v>
          </cell>
          <cell r="R310">
            <v>0</v>
          </cell>
        </row>
        <row r="311">
          <cell r="B311">
            <v>2</v>
          </cell>
          <cell r="C311" t="str">
            <v>Global Rating AA+, AA, AA-</v>
          </cell>
          <cell r="G311">
            <v>0</v>
          </cell>
          <cell r="H311">
            <v>0</v>
          </cell>
          <cell r="I311">
            <v>0</v>
          </cell>
          <cell r="J311">
            <v>0</v>
          </cell>
          <cell r="K311">
            <v>5.0000000000000001E-3</v>
          </cell>
          <cell r="L311">
            <v>0</v>
          </cell>
          <cell r="M311">
            <v>5.0000000000000001E-3</v>
          </cell>
          <cell r="N311">
            <v>0</v>
          </cell>
          <cell r="O311">
            <v>0</v>
          </cell>
          <cell r="P311">
            <v>1</v>
          </cell>
          <cell r="Q311">
            <v>5.0000000000000001E-3</v>
          </cell>
          <cell r="R311">
            <v>0</v>
          </cell>
        </row>
        <row r="312">
          <cell r="B312">
            <v>3</v>
          </cell>
          <cell r="C312" t="str">
            <v>Global Rating A+, A, &amp; A-</v>
          </cell>
          <cell r="G312">
            <v>0</v>
          </cell>
          <cell r="H312">
            <v>0</v>
          </cell>
          <cell r="I312">
            <v>0</v>
          </cell>
          <cell r="J312">
            <v>0</v>
          </cell>
          <cell r="K312">
            <v>0.01</v>
          </cell>
          <cell r="L312">
            <v>0</v>
          </cell>
          <cell r="M312">
            <v>0.01</v>
          </cell>
          <cell r="N312">
            <v>0</v>
          </cell>
          <cell r="O312">
            <v>0</v>
          </cell>
          <cell r="P312">
            <v>1</v>
          </cell>
          <cell r="Q312">
            <v>0.01</v>
          </cell>
          <cell r="R312">
            <v>0</v>
          </cell>
        </row>
        <row r="313">
          <cell r="B313">
            <v>4</v>
          </cell>
          <cell r="C313" t="str">
            <v xml:space="preserve">Global Rating BBB+, BBB, BBB- </v>
          </cell>
          <cell r="G313">
            <v>0</v>
          </cell>
          <cell r="H313">
            <v>0</v>
          </cell>
          <cell r="I313">
            <v>0</v>
          </cell>
          <cell r="J313">
            <v>0</v>
          </cell>
          <cell r="K313">
            <v>0.02</v>
          </cell>
          <cell r="L313">
            <v>0</v>
          </cell>
          <cell r="M313">
            <v>0.02</v>
          </cell>
          <cell r="N313">
            <v>0</v>
          </cell>
          <cell r="O313">
            <v>0</v>
          </cell>
          <cell r="P313">
            <v>1</v>
          </cell>
          <cell r="Q313">
            <v>0.02</v>
          </cell>
          <cell r="R313">
            <v>0</v>
          </cell>
        </row>
        <row r="314">
          <cell r="B314">
            <v>5</v>
          </cell>
          <cell r="C314" t="str">
            <v xml:space="preserve">Global Rating BB+, BB, BB- </v>
          </cell>
          <cell r="G314">
            <v>0</v>
          </cell>
          <cell r="H314">
            <v>0</v>
          </cell>
          <cell r="I314">
            <v>0</v>
          </cell>
          <cell r="J314">
            <v>0</v>
          </cell>
          <cell r="K314">
            <v>0.04</v>
          </cell>
          <cell r="L314">
            <v>0</v>
          </cell>
          <cell r="M314">
            <v>0.04</v>
          </cell>
          <cell r="N314">
            <v>0</v>
          </cell>
          <cell r="O314">
            <v>0</v>
          </cell>
          <cell r="P314">
            <v>1</v>
          </cell>
          <cell r="Q314">
            <v>0.04</v>
          </cell>
          <cell r="R314">
            <v>0</v>
          </cell>
        </row>
        <row r="315">
          <cell r="B315">
            <v>6</v>
          </cell>
          <cell r="C315" t="str">
            <v xml:space="preserve">Global Rating B+, B, B- </v>
          </cell>
          <cell r="G315">
            <v>0</v>
          </cell>
          <cell r="H315">
            <v>0</v>
          </cell>
          <cell r="I315">
            <v>0</v>
          </cell>
          <cell r="J315">
            <v>0</v>
          </cell>
          <cell r="K315">
            <v>4.4999999999999998E-2</v>
          </cell>
          <cell r="L315">
            <v>0</v>
          </cell>
          <cell r="M315">
            <v>4.4999999999999998E-2</v>
          </cell>
          <cell r="N315">
            <v>0</v>
          </cell>
          <cell r="O315">
            <v>0</v>
          </cell>
          <cell r="P315">
            <v>1</v>
          </cell>
          <cell r="Q315">
            <v>4.4999999999999998E-2</v>
          </cell>
          <cell r="R315">
            <v>0</v>
          </cell>
        </row>
        <row r="316">
          <cell r="B316">
            <v>7</v>
          </cell>
          <cell r="C316" t="str">
            <v xml:space="preserve">Global Rating CCC, CC, C </v>
          </cell>
          <cell r="G316">
            <v>0</v>
          </cell>
          <cell r="H316">
            <v>0</v>
          </cell>
          <cell r="I316">
            <v>0</v>
          </cell>
          <cell r="J316">
            <v>0</v>
          </cell>
          <cell r="K316">
            <v>0.1</v>
          </cell>
          <cell r="L316">
            <v>0</v>
          </cell>
          <cell r="M316">
            <v>0.1</v>
          </cell>
          <cell r="N316">
            <v>0</v>
          </cell>
          <cell r="O316">
            <v>0</v>
          </cell>
          <cell r="P316">
            <v>1</v>
          </cell>
          <cell r="Q316">
            <v>0.1</v>
          </cell>
          <cell r="R316">
            <v>0</v>
          </cell>
        </row>
        <row r="317">
          <cell r="B317">
            <v>8</v>
          </cell>
          <cell r="C317" t="str">
            <v xml:space="preserve">Global Rating D (in/near default) </v>
          </cell>
          <cell r="G317">
            <v>0</v>
          </cell>
          <cell r="H317">
            <v>0</v>
          </cell>
          <cell r="I317">
            <v>0</v>
          </cell>
          <cell r="J317">
            <v>0</v>
          </cell>
          <cell r="K317">
            <v>0.3</v>
          </cell>
          <cell r="L317">
            <v>0</v>
          </cell>
          <cell r="M317">
            <v>0.3</v>
          </cell>
          <cell r="N317">
            <v>0</v>
          </cell>
          <cell r="O317">
            <v>0</v>
          </cell>
          <cell r="P317">
            <v>1</v>
          </cell>
          <cell r="Q317">
            <v>0.3</v>
          </cell>
          <cell r="R317">
            <v>0</v>
          </cell>
        </row>
        <row r="318">
          <cell r="B318">
            <v>9</v>
          </cell>
          <cell r="C318" t="str">
            <v>Non Rated</v>
          </cell>
          <cell r="G318">
            <v>0</v>
          </cell>
          <cell r="H318">
            <v>0</v>
          </cell>
          <cell r="I318">
            <v>0</v>
          </cell>
          <cell r="J318">
            <v>0</v>
          </cell>
          <cell r="K318">
            <v>0.5</v>
          </cell>
          <cell r="L318">
            <v>0</v>
          </cell>
          <cell r="M318">
            <v>0.5</v>
          </cell>
          <cell r="N318">
            <v>0</v>
          </cell>
          <cell r="O318">
            <v>0</v>
          </cell>
          <cell r="P318">
            <v>1</v>
          </cell>
          <cell r="Q318">
            <v>0.5</v>
          </cell>
          <cell r="R318">
            <v>0</v>
          </cell>
        </row>
        <row r="319">
          <cell r="B319">
            <v>10</v>
          </cell>
          <cell r="C319" t="str">
            <v>Affiliated</v>
          </cell>
          <cell r="G319">
            <v>0</v>
          </cell>
          <cell r="H319">
            <v>0</v>
          </cell>
          <cell r="I319">
            <v>0</v>
          </cell>
          <cell r="J319">
            <v>0</v>
          </cell>
          <cell r="K319">
            <v>1</v>
          </cell>
          <cell r="L319">
            <v>0</v>
          </cell>
          <cell r="M319">
            <v>1</v>
          </cell>
          <cell r="N319">
            <v>0</v>
          </cell>
          <cell r="O319">
            <v>0</v>
          </cell>
          <cell r="P319">
            <v>1</v>
          </cell>
          <cell r="Q319">
            <v>1</v>
          </cell>
          <cell r="R319">
            <v>0</v>
          </cell>
        </row>
        <row r="320">
          <cell r="B320">
            <v>11</v>
          </cell>
          <cell r="C320" t="str">
            <v>Other</v>
          </cell>
          <cell r="G320">
            <v>0</v>
          </cell>
          <cell r="H320">
            <v>0</v>
          </cell>
          <cell r="I320">
            <v>0</v>
          </cell>
          <cell r="J320">
            <v>0</v>
          </cell>
          <cell r="K320">
            <v>1</v>
          </cell>
          <cell r="L320">
            <v>0</v>
          </cell>
          <cell r="M320">
            <v>1</v>
          </cell>
          <cell r="N320">
            <v>0</v>
          </cell>
          <cell r="O320">
            <v>0</v>
          </cell>
          <cell r="P320">
            <v>1</v>
          </cell>
          <cell r="Q320">
            <v>1</v>
          </cell>
          <cell r="R320">
            <v>0</v>
          </cell>
        </row>
        <row r="321">
          <cell r="B321">
            <v>12</v>
          </cell>
          <cell r="E321" t="str">
            <v>Total Bonds</v>
          </cell>
          <cell r="G321">
            <v>0</v>
          </cell>
          <cell r="H321">
            <v>0</v>
          </cell>
          <cell r="I321">
            <v>0</v>
          </cell>
          <cell r="J321">
            <v>0</v>
          </cell>
          <cell r="K321">
            <v>0</v>
          </cell>
          <cell r="M321">
            <v>0</v>
          </cell>
          <cell r="Q321">
            <v>0</v>
          </cell>
          <cell r="R321">
            <v>0</v>
          </cell>
        </row>
        <row r="323">
          <cell r="B323" t="str">
            <v>Preferred Stocks at</v>
          </cell>
          <cell r="F323">
            <v>41274</v>
          </cell>
        </row>
        <row r="324">
          <cell r="B324">
            <v>13</v>
          </cell>
          <cell r="C324" t="str">
            <v>Non-Affiliated (Public)</v>
          </cell>
          <cell r="G324">
            <v>0</v>
          </cell>
          <cell r="H324">
            <v>0</v>
          </cell>
          <cell r="I324">
            <v>0</v>
          </cell>
          <cell r="J324">
            <v>0</v>
          </cell>
          <cell r="K324">
            <v>2E-3</v>
          </cell>
          <cell r="L324">
            <v>0</v>
          </cell>
          <cell r="M324">
            <v>2E-3</v>
          </cell>
          <cell r="N324">
            <v>0</v>
          </cell>
          <cell r="O324">
            <v>0</v>
          </cell>
          <cell r="P324">
            <v>1</v>
          </cell>
          <cell r="Q324">
            <v>2E-3</v>
          </cell>
          <cell r="R324">
            <v>0</v>
          </cell>
        </row>
        <row r="325">
          <cell r="B325">
            <v>14</v>
          </cell>
          <cell r="C325" t="str">
            <v>Non-Affil (Public) w/Global Rating AA+, AA, AA-</v>
          </cell>
          <cell r="G325">
            <v>0</v>
          </cell>
          <cell r="H325">
            <v>0</v>
          </cell>
          <cell r="I325">
            <v>0</v>
          </cell>
          <cell r="J325">
            <v>0</v>
          </cell>
          <cell r="K325">
            <v>5.0000000000000001E-3</v>
          </cell>
          <cell r="L325">
            <v>0</v>
          </cell>
          <cell r="M325">
            <v>5.0000000000000001E-3</v>
          </cell>
          <cell r="N325">
            <v>0</v>
          </cell>
          <cell r="O325">
            <v>0</v>
          </cell>
          <cell r="P325">
            <v>1</v>
          </cell>
          <cell r="Q325">
            <v>5.0000000000000001E-3</v>
          </cell>
          <cell r="R325">
            <v>0</v>
          </cell>
        </row>
        <row r="326">
          <cell r="B326">
            <v>15</v>
          </cell>
          <cell r="C326" t="str">
            <v>Non-Affil (Public) w/Global Rating A+, A, &amp; A-</v>
          </cell>
          <cell r="G326">
            <v>0</v>
          </cell>
          <cell r="H326">
            <v>0</v>
          </cell>
          <cell r="I326">
            <v>0</v>
          </cell>
          <cell r="J326">
            <v>0</v>
          </cell>
          <cell r="K326">
            <v>0.01</v>
          </cell>
          <cell r="L326">
            <v>0</v>
          </cell>
          <cell r="M326">
            <v>0.01</v>
          </cell>
          <cell r="N326">
            <v>0</v>
          </cell>
          <cell r="O326">
            <v>0</v>
          </cell>
          <cell r="P326">
            <v>1</v>
          </cell>
          <cell r="Q326">
            <v>0.01</v>
          </cell>
          <cell r="R326">
            <v>0</v>
          </cell>
        </row>
        <row r="327">
          <cell r="B327">
            <v>16</v>
          </cell>
          <cell r="C327" t="str">
            <v>Non-Affil (Public) w/Global Rating BBB+, BBB, BBB-</v>
          </cell>
          <cell r="G327">
            <v>0</v>
          </cell>
          <cell r="H327">
            <v>0</v>
          </cell>
          <cell r="I327">
            <v>0</v>
          </cell>
          <cell r="J327">
            <v>0</v>
          </cell>
          <cell r="K327">
            <v>0.02</v>
          </cell>
          <cell r="L327">
            <v>0</v>
          </cell>
          <cell r="M327">
            <v>0.02</v>
          </cell>
          <cell r="N327">
            <v>0</v>
          </cell>
          <cell r="O327">
            <v>0</v>
          </cell>
          <cell r="P327">
            <v>1</v>
          </cell>
          <cell r="Q327">
            <v>0.02</v>
          </cell>
          <cell r="R327">
            <v>0</v>
          </cell>
        </row>
        <row r="328">
          <cell r="B328">
            <v>17</v>
          </cell>
          <cell r="C328" t="str">
            <v>Non-Affil (Public) w/Global Rating BB+, BB, BB-</v>
          </cell>
          <cell r="G328">
            <v>0</v>
          </cell>
          <cell r="H328">
            <v>0</v>
          </cell>
          <cell r="I328">
            <v>0</v>
          </cell>
          <cell r="J328">
            <v>0</v>
          </cell>
          <cell r="K328">
            <v>0.04</v>
          </cell>
          <cell r="L328">
            <v>0</v>
          </cell>
          <cell r="M328">
            <v>0.04</v>
          </cell>
          <cell r="N328">
            <v>0</v>
          </cell>
          <cell r="O328">
            <v>0</v>
          </cell>
          <cell r="P328">
            <v>1</v>
          </cell>
          <cell r="Q328">
            <v>0.04</v>
          </cell>
          <cell r="R328">
            <v>0</v>
          </cell>
        </row>
        <row r="329">
          <cell r="B329">
            <v>18</v>
          </cell>
          <cell r="C329" t="str">
            <v>Non-Affil (Public) w/Global Rating B+, B, B-</v>
          </cell>
          <cell r="G329">
            <v>0</v>
          </cell>
          <cell r="H329">
            <v>0</v>
          </cell>
          <cell r="I329">
            <v>0</v>
          </cell>
          <cell r="J329">
            <v>0</v>
          </cell>
          <cell r="K329">
            <v>4.4999999999999998E-2</v>
          </cell>
          <cell r="L329">
            <v>0</v>
          </cell>
          <cell r="M329">
            <v>4.4999999999999998E-2</v>
          </cell>
          <cell r="N329">
            <v>0</v>
          </cell>
          <cell r="O329">
            <v>0</v>
          </cell>
          <cell r="P329">
            <v>1</v>
          </cell>
          <cell r="Q329">
            <v>4.4999999999999998E-2</v>
          </cell>
          <cell r="R329">
            <v>0</v>
          </cell>
        </row>
        <row r="330">
          <cell r="B330">
            <v>19</v>
          </cell>
          <cell r="C330" t="str">
            <v>Non-Affil (Public) w/Global Rating CCC, CC, C</v>
          </cell>
          <cell r="G330">
            <v>0</v>
          </cell>
          <cell r="H330">
            <v>0</v>
          </cell>
          <cell r="I330">
            <v>0</v>
          </cell>
          <cell r="J330">
            <v>0</v>
          </cell>
          <cell r="K330">
            <v>0.1</v>
          </cell>
          <cell r="L330">
            <v>0</v>
          </cell>
          <cell r="M330">
            <v>0.1</v>
          </cell>
          <cell r="N330">
            <v>0</v>
          </cell>
          <cell r="O330">
            <v>0</v>
          </cell>
          <cell r="P330">
            <v>1</v>
          </cell>
          <cell r="Q330">
            <v>0.1</v>
          </cell>
          <cell r="R330">
            <v>0</v>
          </cell>
        </row>
        <row r="331">
          <cell r="B331">
            <v>20</v>
          </cell>
          <cell r="C331" t="str">
            <v xml:space="preserve">Non-Affil (Public) w/Global Rating D (in/near default) </v>
          </cell>
          <cell r="G331">
            <v>0</v>
          </cell>
          <cell r="H331">
            <v>0</v>
          </cell>
          <cell r="I331">
            <v>0</v>
          </cell>
          <cell r="J331">
            <v>0</v>
          </cell>
          <cell r="K331">
            <v>0.3</v>
          </cell>
          <cell r="L331">
            <v>0</v>
          </cell>
          <cell r="M331">
            <v>0.3</v>
          </cell>
          <cell r="N331">
            <v>0</v>
          </cell>
          <cell r="O331">
            <v>0</v>
          </cell>
          <cell r="P331">
            <v>1</v>
          </cell>
          <cell r="Q331">
            <v>0.3</v>
          </cell>
          <cell r="R331">
            <v>0</v>
          </cell>
        </row>
        <row r="332">
          <cell r="B332">
            <v>21</v>
          </cell>
          <cell r="C332" t="str">
            <v>Non-Affiliated (Private)</v>
          </cell>
          <cell r="G332">
            <v>0</v>
          </cell>
          <cell r="H332">
            <v>0</v>
          </cell>
          <cell r="I332">
            <v>0</v>
          </cell>
          <cell r="J332">
            <v>0</v>
          </cell>
          <cell r="K332">
            <v>1</v>
          </cell>
          <cell r="L332">
            <v>0</v>
          </cell>
          <cell r="M332">
            <v>1</v>
          </cell>
          <cell r="N332">
            <v>0</v>
          </cell>
          <cell r="O332">
            <v>0</v>
          </cell>
          <cell r="P332">
            <v>1</v>
          </cell>
          <cell r="Q332">
            <v>1</v>
          </cell>
          <cell r="R332">
            <v>0</v>
          </cell>
        </row>
        <row r="333">
          <cell r="B333">
            <v>22</v>
          </cell>
          <cell r="C333" t="str">
            <v>Affiliated (Public)</v>
          </cell>
          <cell r="G333">
            <v>0</v>
          </cell>
          <cell r="H333">
            <v>0</v>
          </cell>
          <cell r="I333">
            <v>0</v>
          </cell>
          <cell r="J333">
            <v>0</v>
          </cell>
          <cell r="K333">
            <v>0.15</v>
          </cell>
          <cell r="L333">
            <v>0</v>
          </cell>
          <cell r="M333">
            <v>0.15</v>
          </cell>
          <cell r="N333">
            <v>0</v>
          </cell>
          <cell r="O333">
            <v>0</v>
          </cell>
          <cell r="P333">
            <v>1</v>
          </cell>
          <cell r="Q333">
            <v>0.15</v>
          </cell>
          <cell r="R333">
            <v>0</v>
          </cell>
        </row>
        <row r="334">
          <cell r="B334">
            <v>23</v>
          </cell>
          <cell r="C334" t="str">
            <v>Affiliated (Private)</v>
          </cell>
          <cell r="G334">
            <v>0</v>
          </cell>
          <cell r="H334">
            <v>0</v>
          </cell>
          <cell r="I334">
            <v>0</v>
          </cell>
          <cell r="J334">
            <v>0</v>
          </cell>
          <cell r="K334">
            <v>1</v>
          </cell>
          <cell r="L334">
            <v>0</v>
          </cell>
          <cell r="M334">
            <v>1</v>
          </cell>
          <cell r="N334">
            <v>0</v>
          </cell>
          <cell r="O334">
            <v>0</v>
          </cell>
          <cell r="P334">
            <v>1</v>
          </cell>
          <cell r="Q334">
            <v>1</v>
          </cell>
          <cell r="R334">
            <v>0</v>
          </cell>
        </row>
        <row r="335">
          <cell r="B335">
            <v>24</v>
          </cell>
          <cell r="E335" t="str">
            <v>Total Preferred Stocks</v>
          </cell>
          <cell r="G335">
            <v>0</v>
          </cell>
          <cell r="H335">
            <v>0</v>
          </cell>
          <cell r="I335">
            <v>0</v>
          </cell>
          <cell r="J335">
            <v>0</v>
          </cell>
          <cell r="K335">
            <v>0</v>
          </cell>
          <cell r="M335">
            <v>0</v>
          </cell>
          <cell r="Q335">
            <v>0</v>
          </cell>
          <cell r="R335">
            <v>0</v>
          </cell>
        </row>
        <row r="337">
          <cell r="B337" t="str">
            <v>Common Stocks at</v>
          </cell>
          <cell r="F337">
            <v>41274</v>
          </cell>
        </row>
        <row r="338">
          <cell r="B338">
            <v>25</v>
          </cell>
          <cell r="C338" t="str">
            <v>Non-Affiliated (Public)</v>
          </cell>
          <cell r="G338">
            <v>0</v>
          </cell>
          <cell r="H338">
            <v>0</v>
          </cell>
          <cell r="I338">
            <v>0</v>
          </cell>
          <cell r="J338">
            <v>0</v>
          </cell>
          <cell r="K338">
            <v>0.15</v>
          </cell>
          <cell r="L338">
            <v>0</v>
          </cell>
          <cell r="M338">
            <v>0.15</v>
          </cell>
          <cell r="N338">
            <v>0</v>
          </cell>
          <cell r="O338">
            <v>0</v>
          </cell>
          <cell r="P338">
            <v>1</v>
          </cell>
          <cell r="Q338">
            <v>0.15</v>
          </cell>
          <cell r="R338">
            <v>0</v>
          </cell>
        </row>
        <row r="339">
          <cell r="B339">
            <v>26</v>
          </cell>
          <cell r="C339" t="str">
            <v>Non-Affiliated (Private)</v>
          </cell>
          <cell r="G339">
            <v>0</v>
          </cell>
          <cell r="H339">
            <v>0</v>
          </cell>
          <cell r="I339">
            <v>0</v>
          </cell>
          <cell r="J339">
            <v>0</v>
          </cell>
          <cell r="K339">
            <v>1</v>
          </cell>
          <cell r="L339">
            <v>0</v>
          </cell>
          <cell r="M339">
            <v>1</v>
          </cell>
          <cell r="N339">
            <v>0</v>
          </cell>
          <cell r="O339">
            <v>0</v>
          </cell>
          <cell r="P339">
            <v>1</v>
          </cell>
          <cell r="Q339">
            <v>1</v>
          </cell>
          <cell r="R339">
            <v>0</v>
          </cell>
        </row>
        <row r="340">
          <cell r="B340">
            <v>27</v>
          </cell>
          <cell r="C340" t="str">
            <v>Mutual Funds</v>
          </cell>
          <cell r="G340">
            <v>0</v>
          </cell>
          <cell r="H340">
            <v>0</v>
          </cell>
          <cell r="I340">
            <v>0</v>
          </cell>
          <cell r="J340">
            <v>0</v>
          </cell>
          <cell r="K340">
            <v>0.15</v>
          </cell>
          <cell r="L340">
            <v>0</v>
          </cell>
          <cell r="M340">
            <v>0.15</v>
          </cell>
          <cell r="N340">
            <v>0</v>
          </cell>
          <cell r="O340">
            <v>0</v>
          </cell>
          <cell r="P340">
            <v>1</v>
          </cell>
          <cell r="Q340">
            <v>0.15</v>
          </cell>
          <cell r="R340">
            <v>0</v>
          </cell>
        </row>
        <row r="341">
          <cell r="B341">
            <v>28</v>
          </cell>
          <cell r="C341" t="str">
            <v>Affiliated (Public)</v>
          </cell>
          <cell r="G341">
            <v>0</v>
          </cell>
          <cell r="H341">
            <v>0</v>
          </cell>
          <cell r="I341">
            <v>0</v>
          </cell>
          <cell r="J341">
            <v>0</v>
          </cell>
          <cell r="K341">
            <v>0.15</v>
          </cell>
          <cell r="L341">
            <v>0</v>
          </cell>
          <cell r="M341">
            <v>0.15</v>
          </cell>
          <cell r="N341">
            <v>0</v>
          </cell>
          <cell r="O341">
            <v>0</v>
          </cell>
          <cell r="P341">
            <v>1</v>
          </cell>
          <cell r="Q341">
            <v>0.15</v>
          </cell>
          <cell r="R341">
            <v>0</v>
          </cell>
        </row>
        <row r="342">
          <cell r="B342">
            <v>29</v>
          </cell>
          <cell r="C342" t="str">
            <v>Affiliated (Private)</v>
          </cell>
          <cell r="G342">
            <v>0</v>
          </cell>
          <cell r="H342">
            <v>0</v>
          </cell>
          <cell r="I342">
            <v>0</v>
          </cell>
          <cell r="J342">
            <v>0</v>
          </cell>
          <cell r="K342">
            <v>1</v>
          </cell>
          <cell r="L342">
            <v>0</v>
          </cell>
          <cell r="M342">
            <v>1</v>
          </cell>
          <cell r="N342">
            <v>0</v>
          </cell>
          <cell r="O342">
            <v>0</v>
          </cell>
          <cell r="P342">
            <v>1</v>
          </cell>
          <cell r="Q342">
            <v>1</v>
          </cell>
          <cell r="R342">
            <v>0</v>
          </cell>
        </row>
        <row r="343">
          <cell r="B343">
            <v>30</v>
          </cell>
          <cell r="E343" t="str">
            <v>Total Common Stocks</v>
          </cell>
          <cell r="G343">
            <v>0</v>
          </cell>
          <cell r="H343">
            <v>0</v>
          </cell>
          <cell r="I343">
            <v>0</v>
          </cell>
          <cell r="J343">
            <v>0</v>
          </cell>
          <cell r="K343">
            <v>0</v>
          </cell>
          <cell r="M343">
            <v>0</v>
          </cell>
          <cell r="Q343">
            <v>0</v>
          </cell>
          <cell r="R343">
            <v>0</v>
          </cell>
        </row>
        <row r="346">
          <cell r="B346">
            <v>31</v>
          </cell>
          <cell r="C346" t="str">
            <v>Mortgage Loans at</v>
          </cell>
          <cell r="F346">
            <v>41274</v>
          </cell>
          <cell r="G346">
            <v>0</v>
          </cell>
          <cell r="H346">
            <v>0</v>
          </cell>
          <cell r="I346">
            <v>0</v>
          </cell>
          <cell r="J346">
            <v>0</v>
          </cell>
          <cell r="K346">
            <v>0.05</v>
          </cell>
          <cell r="L346">
            <v>0</v>
          </cell>
          <cell r="M346">
            <v>0.05</v>
          </cell>
          <cell r="N346">
            <v>0</v>
          </cell>
          <cell r="O346">
            <v>0</v>
          </cell>
          <cell r="P346">
            <v>1</v>
          </cell>
          <cell r="Q346">
            <v>0.05</v>
          </cell>
          <cell r="R346">
            <v>0</v>
          </cell>
        </row>
        <row r="349">
          <cell r="B349" t="str">
            <v>Real Estate at</v>
          </cell>
          <cell r="F349">
            <v>41274</v>
          </cell>
        </row>
        <row r="350">
          <cell r="B350">
            <v>32</v>
          </cell>
          <cell r="C350" t="str">
            <v>Company-Occupied (net of encumbrances)</v>
          </cell>
          <cell r="G350">
            <v>0</v>
          </cell>
          <cell r="H350">
            <v>0</v>
          </cell>
          <cell r="I350">
            <v>0</v>
          </cell>
          <cell r="J350">
            <v>0</v>
          </cell>
          <cell r="K350">
            <v>0.1</v>
          </cell>
          <cell r="L350">
            <v>0</v>
          </cell>
          <cell r="M350">
            <v>0.1</v>
          </cell>
          <cell r="N350">
            <v>0</v>
          </cell>
          <cell r="O350">
            <v>0</v>
          </cell>
          <cell r="P350">
            <v>1</v>
          </cell>
          <cell r="Q350">
            <v>0.1</v>
          </cell>
          <cell r="R350">
            <v>0</v>
          </cell>
        </row>
        <row r="351">
          <cell r="B351">
            <v>33</v>
          </cell>
          <cell r="D351" t="str">
            <v>Encumbrances</v>
          </cell>
          <cell r="G351">
            <v>0</v>
          </cell>
          <cell r="H351">
            <v>0</v>
          </cell>
          <cell r="I351">
            <v>0</v>
          </cell>
          <cell r="J351">
            <v>0</v>
          </cell>
          <cell r="K351">
            <v>0.1</v>
          </cell>
          <cell r="L351">
            <v>0</v>
          </cell>
          <cell r="M351">
            <v>0.1</v>
          </cell>
          <cell r="N351">
            <v>0</v>
          </cell>
          <cell r="O351">
            <v>0</v>
          </cell>
          <cell r="P351">
            <v>1</v>
          </cell>
          <cell r="Q351">
            <v>0.1</v>
          </cell>
          <cell r="R351">
            <v>0</v>
          </cell>
        </row>
        <row r="352">
          <cell r="B352">
            <v>34</v>
          </cell>
          <cell r="C352" t="str">
            <v>Investments (net of encumbrances)</v>
          </cell>
          <cell r="G352">
            <v>0</v>
          </cell>
          <cell r="H352">
            <v>0</v>
          </cell>
          <cell r="I352">
            <v>0</v>
          </cell>
          <cell r="J352">
            <v>0</v>
          </cell>
          <cell r="K352">
            <v>0.2</v>
          </cell>
          <cell r="L352">
            <v>0</v>
          </cell>
          <cell r="M352">
            <v>0.2</v>
          </cell>
          <cell r="N352">
            <v>0</v>
          </cell>
          <cell r="O352">
            <v>0</v>
          </cell>
          <cell r="P352">
            <v>1</v>
          </cell>
          <cell r="Q352">
            <v>0.2</v>
          </cell>
          <cell r="R352">
            <v>0</v>
          </cell>
        </row>
        <row r="353">
          <cell r="B353">
            <v>35</v>
          </cell>
          <cell r="D353" t="str">
            <v>Encumbrances</v>
          </cell>
          <cell r="G353">
            <v>0</v>
          </cell>
          <cell r="H353">
            <v>0</v>
          </cell>
          <cell r="I353">
            <v>0</v>
          </cell>
          <cell r="J353">
            <v>0</v>
          </cell>
          <cell r="K353">
            <v>0.2</v>
          </cell>
          <cell r="L353">
            <v>0</v>
          </cell>
          <cell r="M353">
            <v>0.2</v>
          </cell>
          <cell r="N353">
            <v>0</v>
          </cell>
          <cell r="O353">
            <v>0</v>
          </cell>
          <cell r="P353">
            <v>1</v>
          </cell>
          <cell r="Q353">
            <v>0.2</v>
          </cell>
          <cell r="R353">
            <v>0</v>
          </cell>
        </row>
        <row r="354">
          <cell r="B354">
            <v>36</v>
          </cell>
          <cell r="E354" t="str">
            <v>Total Real Estate</v>
          </cell>
          <cell r="G354">
            <v>0</v>
          </cell>
          <cell r="H354">
            <v>0</v>
          </cell>
          <cell r="I354">
            <v>0</v>
          </cell>
          <cell r="J354">
            <v>0</v>
          </cell>
          <cell r="K354">
            <v>0</v>
          </cell>
          <cell r="M354">
            <v>0</v>
          </cell>
          <cell r="Q354">
            <v>0</v>
          </cell>
          <cell r="R354">
            <v>0</v>
          </cell>
        </row>
        <row r="356">
          <cell r="B356" t="str">
            <v>Other Assets at</v>
          </cell>
          <cell r="F356">
            <v>41274</v>
          </cell>
        </row>
        <row r="357">
          <cell r="B357">
            <v>37</v>
          </cell>
          <cell r="C357" t="str">
            <v>Other Loans</v>
          </cell>
          <cell r="G357">
            <v>0</v>
          </cell>
          <cell r="H357">
            <v>0</v>
          </cell>
          <cell r="I357">
            <v>0</v>
          </cell>
          <cell r="J357">
            <v>0</v>
          </cell>
          <cell r="K357">
            <v>0.05</v>
          </cell>
          <cell r="L357">
            <v>0</v>
          </cell>
          <cell r="M357">
            <v>0.05</v>
          </cell>
          <cell r="N357">
            <v>0</v>
          </cell>
          <cell r="O357">
            <v>0</v>
          </cell>
          <cell r="P357">
            <v>1</v>
          </cell>
          <cell r="Q357">
            <v>0.05</v>
          </cell>
          <cell r="R357">
            <v>0</v>
          </cell>
        </row>
        <row r="358">
          <cell r="B358">
            <v>38</v>
          </cell>
          <cell r="C358" t="str">
            <v>Cash &amp; Cash Equivalents</v>
          </cell>
          <cell r="G358">
            <v>0</v>
          </cell>
          <cell r="H358">
            <v>0</v>
          </cell>
          <cell r="I358">
            <v>0</v>
          </cell>
          <cell r="J358">
            <v>0</v>
          </cell>
          <cell r="K358">
            <v>3.0000000000000001E-3</v>
          </cell>
          <cell r="L358">
            <v>0</v>
          </cell>
          <cell r="M358">
            <v>3.0000000000000001E-3</v>
          </cell>
          <cell r="N358">
            <v>0</v>
          </cell>
          <cell r="O358">
            <v>0</v>
          </cell>
          <cell r="P358">
            <v>1</v>
          </cell>
          <cell r="Q358">
            <v>3.0000000000000001E-3</v>
          </cell>
          <cell r="R358">
            <v>0</v>
          </cell>
        </row>
        <row r="359">
          <cell r="B359">
            <v>39</v>
          </cell>
          <cell r="C359" t="str">
            <v>Short-Term Investments</v>
          </cell>
          <cell r="G359">
            <v>0</v>
          </cell>
          <cell r="H359">
            <v>0</v>
          </cell>
          <cell r="I359">
            <v>0</v>
          </cell>
          <cell r="J359">
            <v>0</v>
          </cell>
          <cell r="K359">
            <v>0.01</v>
          </cell>
          <cell r="L359">
            <v>0</v>
          </cell>
          <cell r="M359">
            <v>0.01</v>
          </cell>
          <cell r="N359">
            <v>0</v>
          </cell>
          <cell r="O359">
            <v>0</v>
          </cell>
          <cell r="P359">
            <v>1</v>
          </cell>
          <cell r="Q359">
            <v>0.01</v>
          </cell>
          <cell r="R359">
            <v>0</v>
          </cell>
        </row>
        <row r="360">
          <cell r="B360">
            <v>40</v>
          </cell>
          <cell r="C360" t="str">
            <v>Other Investments</v>
          </cell>
          <cell r="G360">
            <v>0</v>
          </cell>
          <cell r="H360">
            <v>0</v>
          </cell>
          <cell r="I360">
            <v>0</v>
          </cell>
          <cell r="J360">
            <v>0</v>
          </cell>
          <cell r="K360">
            <v>0.2</v>
          </cell>
          <cell r="L360">
            <v>0</v>
          </cell>
          <cell r="M360">
            <v>0.2</v>
          </cell>
          <cell r="N360">
            <v>0</v>
          </cell>
          <cell r="O360">
            <v>0</v>
          </cell>
          <cell r="P360">
            <v>1</v>
          </cell>
          <cell r="Q360">
            <v>0.2</v>
          </cell>
          <cell r="R360">
            <v>0</v>
          </cell>
        </row>
        <row r="361">
          <cell r="B361">
            <v>41</v>
          </cell>
          <cell r="C361" t="str">
            <v>Other Tangible Assets</v>
          </cell>
          <cell r="G361">
            <v>0</v>
          </cell>
          <cell r="H361">
            <v>0</v>
          </cell>
          <cell r="I361">
            <v>0</v>
          </cell>
          <cell r="J361">
            <v>0</v>
          </cell>
          <cell r="K361">
            <v>0.2</v>
          </cell>
          <cell r="L361">
            <v>0</v>
          </cell>
          <cell r="M361">
            <v>0.2</v>
          </cell>
          <cell r="N361">
            <v>0</v>
          </cell>
          <cell r="O361">
            <v>0</v>
          </cell>
          <cell r="P361">
            <v>1</v>
          </cell>
          <cell r="Q361">
            <v>0.2</v>
          </cell>
          <cell r="R361">
            <v>0</v>
          </cell>
        </row>
        <row r="362">
          <cell r="B362">
            <v>42</v>
          </cell>
          <cell r="C362" t="str">
            <v>Other</v>
          </cell>
          <cell r="G362">
            <v>0</v>
          </cell>
          <cell r="H362">
            <v>0</v>
          </cell>
          <cell r="I362">
            <v>0</v>
          </cell>
          <cell r="J362">
            <v>0</v>
          </cell>
          <cell r="K362">
            <v>1</v>
          </cell>
          <cell r="L362">
            <v>0</v>
          </cell>
          <cell r="M362">
            <v>1</v>
          </cell>
          <cell r="N362">
            <v>0</v>
          </cell>
          <cell r="O362">
            <v>0</v>
          </cell>
          <cell r="P362">
            <v>1</v>
          </cell>
          <cell r="Q362">
            <v>1</v>
          </cell>
          <cell r="R362">
            <v>0</v>
          </cell>
        </row>
        <row r="364">
          <cell r="B364">
            <v>43</v>
          </cell>
          <cell r="C364" t="str">
            <v>Sub-Totals</v>
          </cell>
          <cell r="G364">
            <v>0</v>
          </cell>
          <cell r="H364">
            <v>0</v>
          </cell>
          <cell r="I364">
            <v>0</v>
          </cell>
          <cell r="J364">
            <v>0</v>
          </cell>
          <cell r="K364">
            <v>0</v>
          </cell>
          <cell r="M364">
            <v>0</v>
          </cell>
          <cell r="Q364">
            <v>0</v>
          </cell>
          <cell r="R364">
            <v>0</v>
          </cell>
        </row>
        <row r="366">
          <cell r="B366">
            <v>44</v>
          </cell>
          <cell r="C366" t="str">
            <v>Multiply: Spread of Risk Factor</v>
          </cell>
          <cell r="K366">
            <v>1.5</v>
          </cell>
          <cell r="L366">
            <v>0</v>
          </cell>
          <cell r="R366">
            <v>1.5</v>
          </cell>
        </row>
        <row r="367">
          <cell r="B367">
            <v>45</v>
          </cell>
          <cell r="C367" t="str">
            <v>Company Totals at</v>
          </cell>
          <cell r="F367">
            <v>41274</v>
          </cell>
          <cell r="G367">
            <v>0</v>
          </cell>
          <cell r="H367">
            <v>0</v>
          </cell>
          <cell r="I367">
            <v>0</v>
          </cell>
          <cell r="J367">
            <v>0</v>
          </cell>
          <cell r="K367">
            <v>0</v>
          </cell>
          <cell r="M367">
            <v>0</v>
          </cell>
          <cell r="Q367">
            <v>0</v>
          </cell>
          <cell r="R367">
            <v>0</v>
          </cell>
          <cell r="S367" t="str">
            <v xml:space="preserve"> = (B1) + (B2)</v>
          </cell>
        </row>
        <row r="368">
          <cell r="N368" t="str">
            <v>Credit to Risk Factors above for:</v>
          </cell>
          <cell r="S368" t="str">
            <v xml:space="preserve">Note: For small insurers predominant in </v>
          </cell>
        </row>
        <row r="369">
          <cell r="B369">
            <v>46</v>
          </cell>
          <cell r="C369" t="str">
            <v>Deferred Acquisition Costs (Non/Life Only)</v>
          </cell>
          <cell r="G369">
            <v>0</v>
          </cell>
          <cell r="N369" t="str">
            <v>Unit Linked</v>
          </cell>
          <cell r="O369" t="str">
            <v>Participatory</v>
          </cell>
          <cell r="P369" t="str">
            <v>PC &amp; Protect.</v>
          </cell>
          <cell r="S369" t="str">
            <v xml:space="preserve">Life/Annuities, the reinsurance dependence </v>
          </cell>
        </row>
        <row r="370">
          <cell r="B370">
            <v>47</v>
          </cell>
          <cell r="C370" t="str">
            <v>Deferred Acquisition Costs (Life Only)</v>
          </cell>
          <cell r="G370">
            <v>0</v>
          </cell>
          <cell r="J370">
            <v>0</v>
          </cell>
          <cell r="K370" t="str">
            <v>Invested Asset Base</v>
          </cell>
          <cell r="N370">
            <v>1</v>
          </cell>
          <cell r="O370">
            <v>0.5</v>
          </cell>
          <cell r="P370">
            <v>0</v>
          </cell>
          <cell r="Q370" t="str">
            <v>Baseline Credit</v>
          </cell>
          <cell r="S370" t="str">
            <v>factor should be increased in accordance</v>
          </cell>
        </row>
        <row r="371">
          <cell r="B371">
            <v>48</v>
          </cell>
          <cell r="N371">
            <v>1</v>
          </cell>
          <cell r="O371">
            <v>0.5</v>
          </cell>
          <cell r="P371">
            <v>0</v>
          </cell>
          <cell r="Q371" t="str">
            <v>Selected Credit</v>
          </cell>
          <cell r="S371" t="str">
            <v>with L/H spread of risk guidelines.</v>
          </cell>
        </row>
        <row r="372">
          <cell r="N372" t="str">
            <v>Unit Linked</v>
          </cell>
          <cell r="O372" t="str">
            <v>Participatory</v>
          </cell>
          <cell r="P372" t="str">
            <v>PC &amp; Protect.</v>
          </cell>
        </row>
        <row r="373">
          <cell r="B373">
            <v>49</v>
          </cell>
          <cell r="J373">
            <v>0</v>
          </cell>
          <cell r="K373" t="str">
            <v>Total Reserves (excludes separate acct)</v>
          </cell>
          <cell r="N373">
            <v>0</v>
          </cell>
          <cell r="O373">
            <v>0</v>
          </cell>
          <cell r="P373">
            <v>1</v>
          </cell>
          <cell r="Q373" t="str">
            <v>Baseline Allocation of Assets Based on Reserves.</v>
          </cell>
        </row>
        <row r="374">
          <cell r="B374">
            <v>50</v>
          </cell>
          <cell r="N374">
            <v>0</v>
          </cell>
          <cell r="O374">
            <v>0</v>
          </cell>
          <cell r="P374">
            <v>1</v>
          </cell>
          <cell r="Q374" t="str">
            <v>Selected Allocation of Assets to Product Type</v>
          </cell>
        </row>
        <row r="433">
          <cell r="B433" t="str">
            <v>Company:</v>
          </cell>
          <cell r="E433" t="str">
            <v>XYZ Sample</v>
          </cell>
          <cell r="I433" t="str">
            <v>Currency:</v>
          </cell>
          <cell r="J433" t="str">
            <v>US Dollars</v>
          </cell>
          <cell r="S433" t="str">
            <v xml:space="preserve">Page 2 </v>
          </cell>
          <cell r="AE433" t="str">
            <v>Company:</v>
          </cell>
          <cell r="AH433" t="str">
            <v>XYZ Sample</v>
          </cell>
          <cell r="AO433" t="str">
            <v>Currency:</v>
          </cell>
          <cell r="AQ433" t="str">
            <v>US Dollars</v>
          </cell>
          <cell r="AZ433" t="str">
            <v>Summary Exhibit 2</v>
          </cell>
        </row>
        <row r="434">
          <cell r="B434" t="str">
            <v>AMB #:</v>
          </cell>
          <cell r="E434" t="str">
            <v>99999</v>
          </cell>
          <cell r="I434" t="str">
            <v>Denomination:</v>
          </cell>
          <cell r="J434" t="str">
            <v>(000)s</v>
          </cell>
          <cell r="AE434" t="str">
            <v>AMB #:</v>
          </cell>
          <cell r="AH434" t="str">
            <v>99999</v>
          </cell>
          <cell r="AO434" t="str">
            <v>Denomination:</v>
          </cell>
          <cell r="AQ434" t="str">
            <v>(000)s</v>
          </cell>
        </row>
        <row r="435">
          <cell r="B435" t="str">
            <v>Analyst:</v>
          </cell>
          <cell r="E435" t="str">
            <v xml:space="preserve"> </v>
          </cell>
          <cell r="AE435" t="str">
            <v>Analyst:</v>
          </cell>
          <cell r="AH435" t="str">
            <v xml:space="preserve"> </v>
          </cell>
        </row>
        <row r="436">
          <cell r="J436" t="str">
            <v>INVESTMENT RISK</v>
          </cell>
          <cell r="AP436" t="str">
            <v>INVESTMENT RISK</v>
          </cell>
        </row>
        <row r="437">
          <cell r="J437">
            <v>39813</v>
          </cell>
        </row>
        <row r="438">
          <cell r="N438" t="str">
            <v>Percent</v>
          </cell>
          <cell r="O438" t="str">
            <v>Percent</v>
          </cell>
          <cell r="P438" t="str">
            <v>Percent</v>
          </cell>
        </row>
        <row r="439">
          <cell r="K439" t="str">
            <v>Baseline</v>
          </cell>
          <cell r="L439" t="str">
            <v>Adjustment</v>
          </cell>
          <cell r="M439" t="str">
            <v>Total</v>
          </cell>
          <cell r="N439" t="str">
            <v>of asset</v>
          </cell>
          <cell r="O439" t="str">
            <v>of asset</v>
          </cell>
          <cell r="P439" t="str">
            <v>of asset</v>
          </cell>
          <cell r="Q439" t="str">
            <v>Final</v>
          </cell>
          <cell r="AJ439">
            <v>39813</v>
          </cell>
          <cell r="AL439">
            <v>40178</v>
          </cell>
          <cell r="AN439">
            <v>40543</v>
          </cell>
          <cell r="AP439">
            <v>40908</v>
          </cell>
          <cell r="AR439">
            <v>41274</v>
          </cell>
          <cell r="AT439">
            <v>39813</v>
          </cell>
          <cell r="AV439">
            <v>40178</v>
          </cell>
          <cell r="AX439">
            <v>40543</v>
          </cell>
          <cell r="AZ439">
            <v>40908</v>
          </cell>
          <cell r="BB439">
            <v>41274</v>
          </cell>
        </row>
        <row r="440">
          <cell r="B440" t="str">
            <v xml:space="preserve">   Bonds at</v>
          </cell>
          <cell r="E440">
            <v>39813</v>
          </cell>
          <cell r="G440" t="str">
            <v>Statement Value</v>
          </cell>
          <cell r="H440" t="str">
            <v>Market Value</v>
          </cell>
          <cell r="I440" t="str">
            <v>Adjustment</v>
          </cell>
          <cell r="J440" t="str">
            <v>Total</v>
          </cell>
          <cell r="K440" t="str">
            <v>Asset Risk Factor (%)</v>
          </cell>
          <cell r="L440" t="str">
            <v>to Asset Risk Factor</v>
          </cell>
          <cell r="M440" t="str">
            <v>Asset Risk Factor</v>
          </cell>
          <cell r="N440" t="str">
            <v>dedicated to Unit Linked</v>
          </cell>
          <cell r="O440" t="str">
            <v>dedicated to Partici-patory</v>
          </cell>
          <cell r="P440" t="str">
            <v>dedicated to PC &amp; Protection</v>
          </cell>
          <cell r="Q440" t="str">
            <v>Asset Risk Factor</v>
          </cell>
          <cell r="R440" t="str">
            <v>Adjusted Required Capital</v>
          </cell>
          <cell r="S440" t="str">
            <v>Explanation of Adjustments</v>
          </cell>
          <cell r="AE440" t="str">
            <v xml:space="preserve">   Bonds:</v>
          </cell>
          <cell r="AJ440" t="str">
            <v>Market Value</v>
          </cell>
          <cell r="AL440" t="str">
            <v>Market Value</v>
          </cell>
          <cell r="AN440" t="str">
            <v>Market Value</v>
          </cell>
          <cell r="AP440" t="str">
            <v>Market Value</v>
          </cell>
          <cell r="AR440" t="str">
            <v>Market Value</v>
          </cell>
          <cell r="AT440" t="str">
            <v>Adjusted Required Capital</v>
          </cell>
          <cell r="AV440" t="str">
            <v>Adjusted Required Capital</v>
          </cell>
          <cell r="AX440" t="str">
            <v>Adjusted Required Capital</v>
          </cell>
          <cell r="AZ440" t="str">
            <v>Adjusted Required Capital</v>
          </cell>
          <cell r="BB440" t="str">
            <v>Adjusted Required Capital</v>
          </cell>
        </row>
        <row r="441">
          <cell r="B441">
            <v>1</v>
          </cell>
          <cell r="C441" t="str">
            <v>Global Rating AAA</v>
          </cell>
          <cell r="G441">
            <v>0</v>
          </cell>
          <cell r="H441">
            <v>0</v>
          </cell>
          <cell r="I441">
            <v>0</v>
          </cell>
          <cell r="J441">
            <v>0</v>
          </cell>
          <cell r="K441">
            <v>2E-3</v>
          </cell>
          <cell r="L441">
            <v>0</v>
          </cell>
          <cell r="M441">
            <v>2E-3</v>
          </cell>
          <cell r="N441">
            <v>0</v>
          </cell>
          <cell r="O441">
            <v>0</v>
          </cell>
          <cell r="P441">
            <v>1</v>
          </cell>
          <cell r="Q441">
            <v>2E-3</v>
          </cell>
          <cell r="R441">
            <v>0</v>
          </cell>
          <cell r="S441" t="str">
            <v xml:space="preserve"> </v>
          </cell>
          <cell r="AE441">
            <v>1</v>
          </cell>
          <cell r="AF441" t="str">
            <v>Global Rating AAA</v>
          </cell>
          <cell r="AJ441">
            <v>0</v>
          </cell>
          <cell r="AL441">
            <v>0</v>
          </cell>
          <cell r="AN441">
            <v>0</v>
          </cell>
          <cell r="AP441">
            <v>0</v>
          </cell>
          <cell r="AR441">
            <v>0</v>
          </cell>
          <cell r="AT441">
            <v>0</v>
          </cell>
          <cell r="AV441">
            <v>0</v>
          </cell>
          <cell r="AX441">
            <v>0</v>
          </cell>
          <cell r="AZ441">
            <v>0</v>
          </cell>
          <cell r="BB441">
            <v>0</v>
          </cell>
        </row>
        <row r="442">
          <cell r="B442">
            <v>2</v>
          </cell>
          <cell r="C442" t="str">
            <v>Global Rating AA+, AA, AA-</v>
          </cell>
          <cell r="G442">
            <v>0</v>
          </cell>
          <cell r="H442">
            <v>0</v>
          </cell>
          <cell r="I442">
            <v>0</v>
          </cell>
          <cell r="J442">
            <v>0</v>
          </cell>
          <cell r="K442">
            <v>5.0000000000000001E-3</v>
          </cell>
          <cell r="L442">
            <v>0</v>
          </cell>
          <cell r="M442">
            <v>5.0000000000000001E-3</v>
          </cell>
          <cell r="N442">
            <v>0</v>
          </cell>
          <cell r="O442">
            <v>0</v>
          </cell>
          <cell r="P442">
            <v>1</v>
          </cell>
          <cell r="Q442">
            <v>5.0000000000000001E-3</v>
          </cell>
          <cell r="R442">
            <v>0</v>
          </cell>
          <cell r="S442" t="str">
            <v xml:space="preserve"> </v>
          </cell>
          <cell r="AE442">
            <v>2</v>
          </cell>
          <cell r="AF442" t="str">
            <v>Global Rating AA+, AA, AA-</v>
          </cell>
          <cell r="AJ442">
            <v>0</v>
          </cell>
          <cell r="AL442">
            <v>0</v>
          </cell>
          <cell r="AN442">
            <v>0</v>
          </cell>
          <cell r="AP442">
            <v>0</v>
          </cell>
          <cell r="AR442">
            <v>0</v>
          </cell>
          <cell r="AT442">
            <v>0</v>
          </cell>
          <cell r="AV442">
            <v>0</v>
          </cell>
          <cell r="AX442">
            <v>0</v>
          </cell>
          <cell r="AZ442">
            <v>0</v>
          </cell>
          <cell r="BB442">
            <v>0</v>
          </cell>
        </row>
        <row r="443">
          <cell r="B443">
            <v>3</v>
          </cell>
          <cell r="C443" t="str">
            <v>Global Rating A+, A, &amp; A-</v>
          </cell>
          <cell r="G443">
            <v>0</v>
          </cell>
          <cell r="H443">
            <v>0</v>
          </cell>
          <cell r="I443">
            <v>0</v>
          </cell>
          <cell r="J443">
            <v>0</v>
          </cell>
          <cell r="K443">
            <v>0.01</v>
          </cell>
          <cell r="L443">
            <v>0</v>
          </cell>
          <cell r="M443">
            <v>0.01</v>
          </cell>
          <cell r="N443">
            <v>0</v>
          </cell>
          <cell r="O443">
            <v>0</v>
          </cell>
          <cell r="P443">
            <v>1</v>
          </cell>
          <cell r="Q443">
            <v>0.01</v>
          </cell>
          <cell r="R443">
            <v>0</v>
          </cell>
          <cell r="S443" t="str">
            <v xml:space="preserve"> </v>
          </cell>
          <cell r="AE443">
            <v>3</v>
          </cell>
          <cell r="AF443" t="str">
            <v>Global Rating A+, A, &amp; A-</v>
          </cell>
          <cell r="AJ443">
            <v>0</v>
          </cell>
          <cell r="AL443">
            <v>0</v>
          </cell>
          <cell r="AN443">
            <v>0</v>
          </cell>
          <cell r="AP443">
            <v>0</v>
          </cell>
          <cell r="AR443">
            <v>0</v>
          </cell>
          <cell r="AT443">
            <v>0</v>
          </cell>
          <cell r="AV443">
            <v>0</v>
          </cell>
          <cell r="AX443">
            <v>0</v>
          </cell>
          <cell r="AZ443">
            <v>0</v>
          </cell>
          <cell r="BB443">
            <v>0</v>
          </cell>
        </row>
        <row r="444">
          <cell r="B444">
            <v>4</v>
          </cell>
          <cell r="C444" t="str">
            <v xml:space="preserve">Global Rating BBB+, BBB, BBB- </v>
          </cell>
          <cell r="G444">
            <v>0</v>
          </cell>
          <cell r="H444">
            <v>0</v>
          </cell>
          <cell r="I444">
            <v>0</v>
          </cell>
          <cell r="J444">
            <v>0</v>
          </cell>
          <cell r="K444">
            <v>0.02</v>
          </cell>
          <cell r="L444">
            <v>0</v>
          </cell>
          <cell r="M444">
            <v>0.02</v>
          </cell>
          <cell r="N444">
            <v>0</v>
          </cell>
          <cell r="O444">
            <v>0</v>
          </cell>
          <cell r="P444">
            <v>1</v>
          </cell>
          <cell r="Q444">
            <v>0.02</v>
          </cell>
          <cell r="R444">
            <v>0</v>
          </cell>
          <cell r="S444" t="str">
            <v xml:space="preserve"> </v>
          </cell>
          <cell r="AE444">
            <v>4</v>
          </cell>
          <cell r="AF444" t="str">
            <v xml:space="preserve">Global Rating BBB+, BBB, BBB- </v>
          </cell>
          <cell r="AJ444">
            <v>0</v>
          </cell>
          <cell r="AL444">
            <v>0</v>
          </cell>
          <cell r="AN444">
            <v>0</v>
          </cell>
          <cell r="AP444">
            <v>0</v>
          </cell>
          <cell r="AR444">
            <v>0</v>
          </cell>
          <cell r="AT444">
            <v>0</v>
          </cell>
          <cell r="AV444">
            <v>0</v>
          </cell>
          <cell r="AX444">
            <v>0</v>
          </cell>
          <cell r="AZ444">
            <v>0</v>
          </cell>
          <cell r="BB444">
            <v>0</v>
          </cell>
        </row>
        <row r="445">
          <cell r="B445">
            <v>5</v>
          </cell>
          <cell r="C445" t="str">
            <v xml:space="preserve">Global Rating BB+, BB, BB- </v>
          </cell>
          <cell r="G445">
            <v>0</v>
          </cell>
          <cell r="H445">
            <v>0</v>
          </cell>
          <cell r="I445">
            <v>0</v>
          </cell>
          <cell r="J445">
            <v>0</v>
          </cell>
          <cell r="K445">
            <v>0.04</v>
          </cell>
          <cell r="L445">
            <v>0</v>
          </cell>
          <cell r="M445">
            <v>0.04</v>
          </cell>
          <cell r="N445">
            <v>0</v>
          </cell>
          <cell r="O445">
            <v>0</v>
          </cell>
          <cell r="P445">
            <v>1</v>
          </cell>
          <cell r="Q445">
            <v>0.04</v>
          </cell>
          <cell r="R445">
            <v>0</v>
          </cell>
          <cell r="S445" t="str">
            <v xml:space="preserve"> </v>
          </cell>
          <cell r="AE445">
            <v>5</v>
          </cell>
          <cell r="AF445" t="str">
            <v xml:space="preserve">Global Rating BB+, BB, BB- </v>
          </cell>
          <cell r="AJ445">
            <v>0</v>
          </cell>
          <cell r="AL445">
            <v>0</v>
          </cell>
          <cell r="AN445">
            <v>0</v>
          </cell>
          <cell r="AP445">
            <v>0</v>
          </cell>
          <cell r="AR445">
            <v>0</v>
          </cell>
          <cell r="AT445">
            <v>0</v>
          </cell>
          <cell r="AV445">
            <v>0</v>
          </cell>
          <cell r="AX445">
            <v>0</v>
          </cell>
          <cell r="AZ445">
            <v>0</v>
          </cell>
          <cell r="BB445">
            <v>0</v>
          </cell>
        </row>
        <row r="446">
          <cell r="B446">
            <v>6</v>
          </cell>
          <cell r="C446" t="str">
            <v xml:space="preserve">Global Rating B+, B, B- </v>
          </cell>
          <cell r="G446">
            <v>0</v>
          </cell>
          <cell r="H446">
            <v>0</v>
          </cell>
          <cell r="I446">
            <v>0</v>
          </cell>
          <cell r="J446">
            <v>0</v>
          </cell>
          <cell r="K446">
            <v>4.4999999999999998E-2</v>
          </cell>
          <cell r="L446">
            <v>0</v>
          </cell>
          <cell r="M446">
            <v>4.4999999999999998E-2</v>
          </cell>
          <cell r="N446">
            <v>0</v>
          </cell>
          <cell r="O446">
            <v>0</v>
          </cell>
          <cell r="P446">
            <v>1</v>
          </cell>
          <cell r="Q446">
            <v>4.4999999999999998E-2</v>
          </cell>
          <cell r="R446">
            <v>0</v>
          </cell>
          <cell r="S446" t="str">
            <v xml:space="preserve"> </v>
          </cell>
          <cell r="AE446">
            <v>6</v>
          </cell>
          <cell r="AF446" t="str">
            <v xml:space="preserve">Global Rating B+, B, B- </v>
          </cell>
          <cell r="AJ446">
            <v>0</v>
          </cell>
          <cell r="AL446">
            <v>0</v>
          </cell>
          <cell r="AN446">
            <v>0</v>
          </cell>
          <cell r="AP446">
            <v>0</v>
          </cell>
          <cell r="AR446">
            <v>0</v>
          </cell>
          <cell r="AT446">
            <v>0</v>
          </cell>
          <cell r="AV446">
            <v>0</v>
          </cell>
          <cell r="AX446">
            <v>0</v>
          </cell>
          <cell r="AZ446">
            <v>0</v>
          </cell>
          <cell r="BB446">
            <v>0</v>
          </cell>
        </row>
        <row r="447">
          <cell r="B447">
            <v>7</v>
          </cell>
          <cell r="C447" t="str">
            <v xml:space="preserve">Global Rating CCC, CC, C </v>
          </cell>
          <cell r="G447">
            <v>0</v>
          </cell>
          <cell r="H447">
            <v>0</v>
          </cell>
          <cell r="I447">
            <v>0</v>
          </cell>
          <cell r="J447">
            <v>0</v>
          </cell>
          <cell r="K447">
            <v>0.1</v>
          </cell>
          <cell r="L447">
            <v>0</v>
          </cell>
          <cell r="M447">
            <v>0.1</v>
          </cell>
          <cell r="N447">
            <v>0</v>
          </cell>
          <cell r="O447">
            <v>0</v>
          </cell>
          <cell r="P447">
            <v>1</v>
          </cell>
          <cell r="Q447">
            <v>0.1</v>
          </cell>
          <cell r="R447">
            <v>0</v>
          </cell>
          <cell r="S447" t="str">
            <v xml:space="preserve"> </v>
          </cell>
          <cell r="AE447">
            <v>7</v>
          </cell>
          <cell r="AF447" t="str">
            <v xml:space="preserve">Global Rating CCC, CC, C </v>
          </cell>
          <cell r="AJ447">
            <v>0</v>
          </cell>
          <cell r="AL447">
            <v>0</v>
          </cell>
          <cell r="AN447">
            <v>0</v>
          </cell>
          <cell r="AP447">
            <v>0</v>
          </cell>
          <cell r="AR447">
            <v>0</v>
          </cell>
          <cell r="AT447">
            <v>0</v>
          </cell>
          <cell r="AV447">
            <v>0</v>
          </cell>
          <cell r="AX447">
            <v>0</v>
          </cell>
          <cell r="AZ447">
            <v>0</v>
          </cell>
          <cell r="BB447">
            <v>0</v>
          </cell>
        </row>
        <row r="448">
          <cell r="B448">
            <v>8</v>
          </cell>
          <cell r="C448" t="str">
            <v xml:space="preserve">Global Rating D (in/near default) </v>
          </cell>
          <cell r="G448">
            <v>0</v>
          </cell>
          <cell r="H448">
            <v>0</v>
          </cell>
          <cell r="I448">
            <v>0</v>
          </cell>
          <cell r="J448">
            <v>0</v>
          </cell>
          <cell r="K448">
            <v>0.3</v>
          </cell>
          <cell r="L448">
            <v>0</v>
          </cell>
          <cell r="M448">
            <v>0.3</v>
          </cell>
          <cell r="N448">
            <v>0</v>
          </cell>
          <cell r="O448">
            <v>0</v>
          </cell>
          <cell r="P448">
            <v>1</v>
          </cell>
          <cell r="Q448">
            <v>0.3</v>
          </cell>
          <cell r="R448">
            <v>0</v>
          </cell>
          <cell r="S448" t="str">
            <v xml:space="preserve"> </v>
          </cell>
          <cell r="AE448">
            <v>8</v>
          </cell>
          <cell r="AF448" t="str">
            <v xml:space="preserve">Global Rating D (in/near default) </v>
          </cell>
          <cell r="AJ448">
            <v>0</v>
          </cell>
          <cell r="AL448">
            <v>0</v>
          </cell>
          <cell r="AN448">
            <v>0</v>
          </cell>
          <cell r="AP448">
            <v>0</v>
          </cell>
          <cell r="AR448">
            <v>0</v>
          </cell>
          <cell r="AT448">
            <v>0</v>
          </cell>
          <cell r="AV448">
            <v>0</v>
          </cell>
          <cell r="AX448">
            <v>0</v>
          </cell>
          <cell r="AZ448">
            <v>0</v>
          </cell>
          <cell r="BB448">
            <v>0</v>
          </cell>
        </row>
        <row r="449">
          <cell r="B449">
            <v>9</v>
          </cell>
          <cell r="C449" t="str">
            <v>Non Rated</v>
          </cell>
          <cell r="G449">
            <v>0</v>
          </cell>
          <cell r="H449">
            <v>0</v>
          </cell>
          <cell r="I449">
            <v>0</v>
          </cell>
          <cell r="J449">
            <v>0</v>
          </cell>
          <cell r="K449">
            <v>0.5</v>
          </cell>
          <cell r="L449">
            <v>0</v>
          </cell>
          <cell r="M449">
            <v>0.5</v>
          </cell>
          <cell r="N449">
            <v>0</v>
          </cell>
          <cell r="O449">
            <v>0</v>
          </cell>
          <cell r="P449">
            <v>1</v>
          </cell>
          <cell r="Q449">
            <v>0.5</v>
          </cell>
          <cell r="R449">
            <v>0</v>
          </cell>
          <cell r="S449" t="str">
            <v xml:space="preserve"> </v>
          </cell>
          <cell r="AE449">
            <v>9</v>
          </cell>
          <cell r="AF449" t="str">
            <v>Non Rated</v>
          </cell>
          <cell r="AJ449">
            <v>0</v>
          </cell>
          <cell r="AL449">
            <v>0</v>
          </cell>
          <cell r="AN449">
            <v>0</v>
          </cell>
          <cell r="AP449">
            <v>0</v>
          </cell>
          <cell r="AR449">
            <v>0</v>
          </cell>
          <cell r="AT449">
            <v>0</v>
          </cell>
          <cell r="AV449">
            <v>0</v>
          </cell>
          <cell r="AX449">
            <v>0</v>
          </cell>
          <cell r="AZ449">
            <v>0</v>
          </cell>
          <cell r="BB449">
            <v>0</v>
          </cell>
        </row>
        <row r="450">
          <cell r="B450">
            <v>10</v>
          </cell>
          <cell r="C450" t="str">
            <v>Affiliated</v>
          </cell>
          <cell r="G450">
            <v>0</v>
          </cell>
          <cell r="H450">
            <v>0</v>
          </cell>
          <cell r="I450">
            <v>0</v>
          </cell>
          <cell r="J450">
            <v>0</v>
          </cell>
          <cell r="K450">
            <v>1</v>
          </cell>
          <cell r="L450">
            <v>0</v>
          </cell>
          <cell r="M450">
            <v>1</v>
          </cell>
          <cell r="N450">
            <v>0</v>
          </cell>
          <cell r="O450">
            <v>0</v>
          </cell>
          <cell r="P450">
            <v>1</v>
          </cell>
          <cell r="Q450">
            <v>1</v>
          </cell>
          <cell r="R450">
            <v>0</v>
          </cell>
          <cell r="S450" t="str">
            <v xml:space="preserve"> </v>
          </cell>
          <cell r="AE450">
            <v>10</v>
          </cell>
          <cell r="AF450" t="str">
            <v>Affiliated</v>
          </cell>
          <cell r="AJ450">
            <v>0</v>
          </cell>
          <cell r="AL450">
            <v>0</v>
          </cell>
          <cell r="AN450">
            <v>0</v>
          </cell>
          <cell r="AP450">
            <v>0</v>
          </cell>
          <cell r="AR450">
            <v>0</v>
          </cell>
          <cell r="AT450">
            <v>0</v>
          </cell>
          <cell r="AV450">
            <v>0</v>
          </cell>
          <cell r="AX450">
            <v>0</v>
          </cell>
          <cell r="AZ450">
            <v>0</v>
          </cell>
          <cell r="BB450">
            <v>0</v>
          </cell>
        </row>
        <row r="451">
          <cell r="B451">
            <v>11</v>
          </cell>
          <cell r="C451" t="str">
            <v>Other</v>
          </cell>
          <cell r="G451">
            <v>0</v>
          </cell>
          <cell r="H451">
            <v>0</v>
          </cell>
          <cell r="I451">
            <v>0</v>
          </cell>
          <cell r="J451">
            <v>0</v>
          </cell>
          <cell r="K451">
            <v>1</v>
          </cell>
          <cell r="L451">
            <v>0</v>
          </cell>
          <cell r="M451">
            <v>1</v>
          </cell>
          <cell r="N451">
            <v>0</v>
          </cell>
          <cell r="O451">
            <v>0</v>
          </cell>
          <cell r="P451">
            <v>1</v>
          </cell>
          <cell r="Q451">
            <v>1</v>
          </cell>
          <cell r="R451">
            <v>0</v>
          </cell>
          <cell r="S451" t="str">
            <v xml:space="preserve"> </v>
          </cell>
          <cell r="AE451">
            <v>11</v>
          </cell>
          <cell r="AF451" t="str">
            <v>Other</v>
          </cell>
          <cell r="AJ451">
            <v>0</v>
          </cell>
          <cell r="AL451">
            <v>0</v>
          </cell>
          <cell r="AN451">
            <v>0</v>
          </cell>
          <cell r="AP451">
            <v>0</v>
          </cell>
          <cell r="AR451">
            <v>0</v>
          </cell>
          <cell r="AT451">
            <v>0</v>
          </cell>
          <cell r="AV451">
            <v>0</v>
          </cell>
          <cell r="AX451">
            <v>0</v>
          </cell>
          <cell r="AZ451">
            <v>0</v>
          </cell>
          <cell r="BB451">
            <v>0</v>
          </cell>
        </row>
        <row r="452">
          <cell r="B452">
            <v>12</v>
          </cell>
          <cell r="E452" t="str">
            <v>Total Bonds</v>
          </cell>
          <cell r="G452">
            <v>0</v>
          </cell>
          <cell r="H452">
            <v>0</v>
          </cell>
          <cell r="I452">
            <v>0</v>
          </cell>
          <cell r="J452">
            <v>0</v>
          </cell>
          <cell r="K452">
            <v>0</v>
          </cell>
          <cell r="M452">
            <v>0</v>
          </cell>
          <cell r="Q452">
            <v>0</v>
          </cell>
          <cell r="R452">
            <v>0</v>
          </cell>
          <cell r="AE452">
            <v>12</v>
          </cell>
          <cell r="AF452" t="str">
            <v>Total Bonds</v>
          </cell>
          <cell r="AH452" t="str">
            <v>Total Bonds</v>
          </cell>
          <cell r="AJ452">
            <v>0</v>
          </cell>
          <cell r="AL452">
            <v>0</v>
          </cell>
          <cell r="AN452">
            <v>0</v>
          </cell>
          <cell r="AP452">
            <v>0</v>
          </cell>
          <cell r="AR452">
            <v>0</v>
          </cell>
          <cell r="AT452">
            <v>0</v>
          </cell>
          <cell r="AV452">
            <v>0</v>
          </cell>
          <cell r="AX452">
            <v>0</v>
          </cell>
          <cell r="AZ452">
            <v>0</v>
          </cell>
          <cell r="BB452">
            <v>0</v>
          </cell>
        </row>
        <row r="454">
          <cell r="B454" t="str">
            <v>Preferred Stocks at</v>
          </cell>
          <cell r="F454">
            <v>39813</v>
          </cell>
          <cell r="AE454" t="str">
            <v>Preferred Stocks:</v>
          </cell>
        </row>
        <row r="455">
          <cell r="B455">
            <v>13</v>
          </cell>
          <cell r="C455" t="str">
            <v>Non-Affiliated (Public)</v>
          </cell>
          <cell r="G455">
            <v>0</v>
          </cell>
          <cell r="H455">
            <v>0</v>
          </cell>
          <cell r="I455">
            <v>0</v>
          </cell>
          <cell r="J455">
            <v>0</v>
          </cell>
          <cell r="K455">
            <v>2E-3</v>
          </cell>
          <cell r="L455">
            <v>0</v>
          </cell>
          <cell r="M455">
            <v>2E-3</v>
          </cell>
          <cell r="N455">
            <v>0</v>
          </cell>
          <cell r="O455">
            <v>0</v>
          </cell>
          <cell r="P455">
            <v>1</v>
          </cell>
          <cell r="Q455">
            <v>2E-3</v>
          </cell>
          <cell r="R455">
            <v>0</v>
          </cell>
          <cell r="S455" t="str">
            <v xml:space="preserve"> </v>
          </cell>
          <cell r="AE455">
            <v>13</v>
          </cell>
          <cell r="AF455" t="str">
            <v>Non-Affil (Public) w/Global Rating AAA</v>
          </cell>
          <cell r="AJ455">
            <v>0</v>
          </cell>
          <cell r="AL455">
            <v>0</v>
          </cell>
          <cell r="AN455">
            <v>0</v>
          </cell>
          <cell r="AP455">
            <v>0</v>
          </cell>
          <cell r="AR455">
            <v>0</v>
          </cell>
          <cell r="AT455">
            <v>0</v>
          </cell>
          <cell r="AV455">
            <v>0</v>
          </cell>
          <cell r="AX455">
            <v>0</v>
          </cell>
          <cell r="AZ455">
            <v>0</v>
          </cell>
          <cell r="BB455">
            <v>0</v>
          </cell>
        </row>
        <row r="456">
          <cell r="B456">
            <v>14</v>
          </cell>
          <cell r="C456" t="str">
            <v>Non-Affil (Public) w/Global Rating AA+, AA, AA-</v>
          </cell>
          <cell r="G456">
            <v>0</v>
          </cell>
          <cell r="H456">
            <v>0</v>
          </cell>
          <cell r="I456">
            <v>0</v>
          </cell>
          <cell r="J456">
            <v>0</v>
          </cell>
          <cell r="K456">
            <v>5.0000000000000001E-3</v>
          </cell>
          <cell r="L456">
            <v>0</v>
          </cell>
          <cell r="M456">
            <v>5.0000000000000001E-3</v>
          </cell>
          <cell r="N456">
            <v>0</v>
          </cell>
          <cell r="O456">
            <v>0</v>
          </cell>
          <cell r="P456">
            <v>1</v>
          </cell>
          <cell r="Q456">
            <v>5.0000000000000001E-3</v>
          </cell>
          <cell r="R456">
            <v>0</v>
          </cell>
          <cell r="S456" t="str">
            <v xml:space="preserve"> </v>
          </cell>
          <cell r="AE456">
            <v>14</v>
          </cell>
          <cell r="AF456" t="str">
            <v>Non-Affil (Public) w/Global Rating AA+, AA, AA-</v>
          </cell>
          <cell r="AJ456">
            <v>0</v>
          </cell>
          <cell r="AL456">
            <v>0</v>
          </cell>
          <cell r="AN456">
            <v>0</v>
          </cell>
          <cell r="AP456">
            <v>0</v>
          </cell>
          <cell r="AR456">
            <v>0</v>
          </cell>
          <cell r="AT456">
            <v>0</v>
          </cell>
          <cell r="AV456">
            <v>0</v>
          </cell>
          <cell r="AX456">
            <v>0</v>
          </cell>
          <cell r="AZ456">
            <v>0</v>
          </cell>
          <cell r="BB456">
            <v>0</v>
          </cell>
        </row>
        <row r="457">
          <cell r="B457">
            <v>15</v>
          </cell>
          <cell r="C457" t="str">
            <v>Non-Affil (Public) w/Global Rating A+, A, &amp; A-</v>
          </cell>
          <cell r="G457">
            <v>0</v>
          </cell>
          <cell r="H457">
            <v>0</v>
          </cell>
          <cell r="I457">
            <v>0</v>
          </cell>
          <cell r="J457">
            <v>0</v>
          </cell>
          <cell r="K457">
            <v>0.01</v>
          </cell>
          <cell r="L457">
            <v>0</v>
          </cell>
          <cell r="M457">
            <v>0.01</v>
          </cell>
          <cell r="N457">
            <v>0</v>
          </cell>
          <cell r="O457">
            <v>0</v>
          </cell>
          <cell r="P457">
            <v>1</v>
          </cell>
          <cell r="Q457">
            <v>0.01</v>
          </cell>
          <cell r="R457">
            <v>0</v>
          </cell>
          <cell r="S457" t="str">
            <v xml:space="preserve"> </v>
          </cell>
          <cell r="AE457">
            <v>15</v>
          </cell>
          <cell r="AF457" t="str">
            <v>Non-Affil (Public) w/Global Rating A+, A, &amp; A-</v>
          </cell>
          <cell r="AJ457">
            <v>0</v>
          </cell>
          <cell r="AL457">
            <v>0</v>
          </cell>
          <cell r="AN457">
            <v>0</v>
          </cell>
          <cell r="AP457">
            <v>0</v>
          </cell>
          <cell r="AR457">
            <v>0</v>
          </cell>
          <cell r="AT457">
            <v>0</v>
          </cell>
          <cell r="AV457">
            <v>0</v>
          </cell>
          <cell r="AX457">
            <v>0</v>
          </cell>
          <cell r="AZ457">
            <v>0</v>
          </cell>
          <cell r="BB457">
            <v>0</v>
          </cell>
        </row>
        <row r="458">
          <cell r="B458">
            <v>16</v>
          </cell>
          <cell r="C458" t="str">
            <v>Non-Affil (Public) w/Global Rating BBB+, BBB, BBB-</v>
          </cell>
          <cell r="G458">
            <v>0</v>
          </cell>
          <cell r="H458">
            <v>0</v>
          </cell>
          <cell r="I458">
            <v>0</v>
          </cell>
          <cell r="J458">
            <v>0</v>
          </cell>
          <cell r="K458">
            <v>0.02</v>
          </cell>
          <cell r="L458">
            <v>0</v>
          </cell>
          <cell r="M458">
            <v>0.02</v>
          </cell>
          <cell r="N458">
            <v>0</v>
          </cell>
          <cell r="O458">
            <v>0</v>
          </cell>
          <cell r="P458">
            <v>1</v>
          </cell>
          <cell r="Q458">
            <v>0.02</v>
          </cell>
          <cell r="R458">
            <v>0</v>
          </cell>
          <cell r="S458" t="str">
            <v xml:space="preserve"> </v>
          </cell>
          <cell r="AE458">
            <v>16</v>
          </cell>
          <cell r="AF458" t="str">
            <v>Non-Affil (Public) w/Global Rating BBB+, BBB, BBB-</v>
          </cell>
          <cell r="AJ458">
            <v>0</v>
          </cell>
          <cell r="AL458">
            <v>0</v>
          </cell>
          <cell r="AN458">
            <v>0</v>
          </cell>
          <cell r="AP458">
            <v>0</v>
          </cell>
          <cell r="AR458">
            <v>0</v>
          </cell>
          <cell r="AT458">
            <v>0</v>
          </cell>
          <cell r="AV458">
            <v>0</v>
          </cell>
          <cell r="AX458">
            <v>0</v>
          </cell>
          <cell r="AZ458">
            <v>0</v>
          </cell>
          <cell r="BB458">
            <v>0</v>
          </cell>
        </row>
        <row r="459">
          <cell r="B459">
            <v>17</v>
          </cell>
          <cell r="C459" t="str">
            <v>Non-Affil (Public) w/Global Rating BB+, BB, BB-</v>
          </cell>
          <cell r="G459">
            <v>0</v>
          </cell>
          <cell r="H459">
            <v>0</v>
          </cell>
          <cell r="I459">
            <v>0</v>
          </cell>
          <cell r="J459">
            <v>0</v>
          </cell>
          <cell r="K459">
            <v>0.04</v>
          </cell>
          <cell r="L459">
            <v>0</v>
          </cell>
          <cell r="M459">
            <v>0.04</v>
          </cell>
          <cell r="N459">
            <v>0</v>
          </cell>
          <cell r="O459">
            <v>0</v>
          </cell>
          <cell r="P459">
            <v>1</v>
          </cell>
          <cell r="Q459">
            <v>0.04</v>
          </cell>
          <cell r="R459">
            <v>0</v>
          </cell>
          <cell r="S459" t="str">
            <v xml:space="preserve"> </v>
          </cell>
          <cell r="AE459">
            <v>17</v>
          </cell>
          <cell r="AF459" t="str">
            <v>Non-Affil (Public) w/Global Rating BB+, BB, BB-</v>
          </cell>
          <cell r="AJ459">
            <v>0</v>
          </cell>
          <cell r="AL459">
            <v>0</v>
          </cell>
          <cell r="AN459">
            <v>0</v>
          </cell>
          <cell r="AP459">
            <v>0</v>
          </cell>
          <cell r="AR459">
            <v>0</v>
          </cell>
          <cell r="AT459">
            <v>0</v>
          </cell>
          <cell r="AV459">
            <v>0</v>
          </cell>
          <cell r="AX459">
            <v>0</v>
          </cell>
          <cell r="AZ459">
            <v>0</v>
          </cell>
          <cell r="BB459">
            <v>0</v>
          </cell>
        </row>
        <row r="460">
          <cell r="B460">
            <v>18</v>
          </cell>
          <cell r="C460" t="str">
            <v>Non-Affil (Public) w/Global Rating B+, B, B-</v>
          </cell>
          <cell r="G460">
            <v>0</v>
          </cell>
          <cell r="H460">
            <v>0</v>
          </cell>
          <cell r="I460">
            <v>0</v>
          </cell>
          <cell r="J460">
            <v>0</v>
          </cell>
          <cell r="K460">
            <v>4.4999999999999998E-2</v>
          </cell>
          <cell r="L460">
            <v>0</v>
          </cell>
          <cell r="M460">
            <v>4.4999999999999998E-2</v>
          </cell>
          <cell r="N460">
            <v>0</v>
          </cell>
          <cell r="O460">
            <v>0</v>
          </cell>
          <cell r="P460">
            <v>1</v>
          </cell>
          <cell r="Q460">
            <v>4.4999999999999998E-2</v>
          </cell>
          <cell r="R460">
            <v>0</v>
          </cell>
          <cell r="S460" t="str">
            <v xml:space="preserve"> </v>
          </cell>
          <cell r="AE460">
            <v>18</v>
          </cell>
          <cell r="AF460" t="str">
            <v>Non-Affil (Public) w/Global Rating B+, B, B-</v>
          </cell>
          <cell r="AJ460">
            <v>0</v>
          </cell>
          <cell r="AL460">
            <v>0</v>
          </cell>
          <cell r="AN460">
            <v>0</v>
          </cell>
          <cell r="AP460">
            <v>0</v>
          </cell>
          <cell r="AR460">
            <v>0</v>
          </cell>
          <cell r="AT460">
            <v>0</v>
          </cell>
          <cell r="AV460">
            <v>0</v>
          </cell>
          <cell r="AX460">
            <v>0</v>
          </cell>
          <cell r="AZ460">
            <v>0</v>
          </cell>
          <cell r="BB460">
            <v>0</v>
          </cell>
        </row>
        <row r="461">
          <cell r="B461">
            <v>19</v>
          </cell>
          <cell r="C461" t="str">
            <v>Non-Affil (Public) w/Global Rating CCC, CC, C</v>
          </cell>
          <cell r="G461">
            <v>0</v>
          </cell>
          <cell r="H461">
            <v>0</v>
          </cell>
          <cell r="I461">
            <v>0</v>
          </cell>
          <cell r="J461">
            <v>0</v>
          </cell>
          <cell r="K461">
            <v>0.1</v>
          </cell>
          <cell r="L461">
            <v>0</v>
          </cell>
          <cell r="M461">
            <v>0.1</v>
          </cell>
          <cell r="N461">
            <v>0</v>
          </cell>
          <cell r="O461">
            <v>0</v>
          </cell>
          <cell r="P461">
            <v>1</v>
          </cell>
          <cell r="Q461">
            <v>0.1</v>
          </cell>
          <cell r="R461">
            <v>0</v>
          </cell>
          <cell r="S461" t="str">
            <v xml:space="preserve"> </v>
          </cell>
          <cell r="AE461">
            <v>19</v>
          </cell>
          <cell r="AF461" t="str">
            <v>Non-Affil (Public) w/Global Rating CCC, CC, C</v>
          </cell>
          <cell r="AJ461">
            <v>0</v>
          </cell>
          <cell r="AL461">
            <v>0</v>
          </cell>
          <cell r="AN461">
            <v>0</v>
          </cell>
          <cell r="AP461">
            <v>0</v>
          </cell>
          <cell r="AR461">
            <v>0</v>
          </cell>
          <cell r="AT461">
            <v>0</v>
          </cell>
          <cell r="AV461">
            <v>0</v>
          </cell>
          <cell r="AX461">
            <v>0</v>
          </cell>
          <cell r="AZ461">
            <v>0</v>
          </cell>
          <cell r="BB461">
            <v>0</v>
          </cell>
        </row>
        <row r="462">
          <cell r="B462">
            <v>20</v>
          </cell>
          <cell r="C462" t="str">
            <v xml:space="preserve">Non-Affil (Public) w/Global Rating D (in/near default) </v>
          </cell>
          <cell r="G462">
            <v>0</v>
          </cell>
          <cell r="H462">
            <v>0</v>
          </cell>
          <cell r="I462">
            <v>0</v>
          </cell>
          <cell r="J462">
            <v>0</v>
          </cell>
          <cell r="K462">
            <v>0.3</v>
          </cell>
          <cell r="L462">
            <v>0</v>
          </cell>
          <cell r="M462">
            <v>0.3</v>
          </cell>
          <cell r="N462">
            <v>0</v>
          </cell>
          <cell r="O462">
            <v>0</v>
          </cell>
          <cell r="P462">
            <v>1</v>
          </cell>
          <cell r="Q462">
            <v>0.3</v>
          </cell>
          <cell r="R462">
            <v>0</v>
          </cell>
          <cell r="S462" t="str">
            <v xml:space="preserve"> </v>
          </cell>
          <cell r="AE462">
            <v>20</v>
          </cell>
          <cell r="AF462" t="str">
            <v xml:space="preserve">Non-Affil (Public) w/Global Rating D (in/near default) </v>
          </cell>
          <cell r="AJ462">
            <v>0</v>
          </cell>
          <cell r="AL462">
            <v>0</v>
          </cell>
          <cell r="AN462">
            <v>0</v>
          </cell>
          <cell r="AP462">
            <v>0</v>
          </cell>
          <cell r="AR462">
            <v>0</v>
          </cell>
          <cell r="AT462">
            <v>0</v>
          </cell>
          <cell r="AV462">
            <v>0</v>
          </cell>
          <cell r="AX462">
            <v>0</v>
          </cell>
          <cell r="AZ462">
            <v>0</v>
          </cell>
          <cell r="BB462">
            <v>0</v>
          </cell>
        </row>
        <row r="463">
          <cell r="B463">
            <v>21</v>
          </cell>
          <cell r="C463" t="str">
            <v>Non-Affiliated (Private)</v>
          </cell>
          <cell r="G463">
            <v>0</v>
          </cell>
          <cell r="H463">
            <v>0</v>
          </cell>
          <cell r="I463">
            <v>0</v>
          </cell>
          <cell r="J463">
            <v>0</v>
          </cell>
          <cell r="K463">
            <v>1</v>
          </cell>
          <cell r="L463">
            <v>0</v>
          </cell>
          <cell r="M463">
            <v>1</v>
          </cell>
          <cell r="N463">
            <v>0</v>
          </cell>
          <cell r="O463">
            <v>0</v>
          </cell>
          <cell r="P463">
            <v>1</v>
          </cell>
          <cell r="Q463">
            <v>1</v>
          </cell>
          <cell r="R463">
            <v>0</v>
          </cell>
          <cell r="S463" t="str">
            <v xml:space="preserve"> </v>
          </cell>
          <cell r="AE463">
            <v>21</v>
          </cell>
          <cell r="AF463" t="str">
            <v>Non-Affiliated (Private)</v>
          </cell>
          <cell r="AJ463">
            <v>0</v>
          </cell>
          <cell r="AL463">
            <v>0</v>
          </cell>
          <cell r="AN463">
            <v>0</v>
          </cell>
          <cell r="AP463">
            <v>0</v>
          </cell>
          <cell r="AR463">
            <v>0</v>
          </cell>
          <cell r="AT463">
            <v>0</v>
          </cell>
          <cell r="AV463">
            <v>0</v>
          </cell>
          <cell r="AX463">
            <v>0</v>
          </cell>
          <cell r="AZ463">
            <v>0</v>
          </cell>
          <cell r="BB463">
            <v>0</v>
          </cell>
        </row>
        <row r="464">
          <cell r="B464">
            <v>22</v>
          </cell>
          <cell r="C464" t="str">
            <v>Affiliated (Public)</v>
          </cell>
          <cell r="G464">
            <v>0</v>
          </cell>
          <cell r="H464">
            <v>0</v>
          </cell>
          <cell r="I464">
            <v>0</v>
          </cell>
          <cell r="J464">
            <v>0</v>
          </cell>
          <cell r="K464">
            <v>0.15</v>
          </cell>
          <cell r="L464">
            <v>0</v>
          </cell>
          <cell r="M464">
            <v>0.15</v>
          </cell>
          <cell r="N464">
            <v>0</v>
          </cell>
          <cell r="O464">
            <v>0</v>
          </cell>
          <cell r="P464">
            <v>1</v>
          </cell>
          <cell r="Q464">
            <v>0.15</v>
          </cell>
          <cell r="R464">
            <v>0</v>
          </cell>
          <cell r="S464" t="str">
            <v xml:space="preserve"> </v>
          </cell>
          <cell r="AE464">
            <v>22</v>
          </cell>
          <cell r="AF464" t="str">
            <v>Affiliated (Public)</v>
          </cell>
          <cell r="AJ464">
            <v>0</v>
          </cell>
          <cell r="AL464">
            <v>0</v>
          </cell>
          <cell r="AN464">
            <v>0</v>
          </cell>
          <cell r="AP464">
            <v>0</v>
          </cell>
          <cell r="AR464">
            <v>0</v>
          </cell>
          <cell r="AT464">
            <v>0</v>
          </cell>
          <cell r="AV464">
            <v>0</v>
          </cell>
          <cell r="AX464">
            <v>0</v>
          </cell>
          <cell r="AZ464">
            <v>0</v>
          </cell>
          <cell r="BB464">
            <v>0</v>
          </cell>
        </row>
        <row r="465">
          <cell r="B465">
            <v>23</v>
          </cell>
          <cell r="C465" t="str">
            <v>Affiliated (Private)</v>
          </cell>
          <cell r="G465">
            <v>0</v>
          </cell>
          <cell r="H465">
            <v>0</v>
          </cell>
          <cell r="I465">
            <v>0</v>
          </cell>
          <cell r="J465">
            <v>0</v>
          </cell>
          <cell r="K465">
            <v>1</v>
          </cell>
          <cell r="L465">
            <v>0</v>
          </cell>
          <cell r="M465">
            <v>1</v>
          </cell>
          <cell r="N465">
            <v>0</v>
          </cell>
          <cell r="O465">
            <v>0</v>
          </cell>
          <cell r="P465">
            <v>1</v>
          </cell>
          <cell r="Q465">
            <v>1</v>
          </cell>
          <cell r="R465">
            <v>0</v>
          </cell>
          <cell r="S465" t="str">
            <v xml:space="preserve"> </v>
          </cell>
          <cell r="AE465">
            <v>23</v>
          </cell>
          <cell r="AF465" t="str">
            <v>Affiliated (Private)</v>
          </cell>
          <cell r="AJ465">
            <v>0</v>
          </cell>
          <cell r="AL465">
            <v>0</v>
          </cell>
          <cell r="AN465">
            <v>0</v>
          </cell>
          <cell r="AP465">
            <v>0</v>
          </cell>
          <cell r="AR465">
            <v>0</v>
          </cell>
          <cell r="AT465">
            <v>0</v>
          </cell>
          <cell r="AV465">
            <v>0</v>
          </cell>
          <cell r="AX465">
            <v>0</v>
          </cell>
          <cell r="AZ465">
            <v>0</v>
          </cell>
          <cell r="BB465">
            <v>0</v>
          </cell>
        </row>
        <row r="466">
          <cell r="B466">
            <v>24</v>
          </cell>
          <cell r="E466" t="str">
            <v>Total Preferred Stocks</v>
          </cell>
          <cell r="G466">
            <v>0</v>
          </cell>
          <cell r="H466">
            <v>0</v>
          </cell>
          <cell r="I466">
            <v>0</v>
          </cell>
          <cell r="J466">
            <v>0</v>
          </cell>
          <cell r="K466">
            <v>0</v>
          </cell>
          <cell r="M466">
            <v>0</v>
          </cell>
          <cell r="Q466">
            <v>0</v>
          </cell>
          <cell r="R466">
            <v>0</v>
          </cell>
          <cell r="AE466">
            <v>24</v>
          </cell>
          <cell r="AF466" t="str">
            <v>Total Preferred Stocks</v>
          </cell>
          <cell r="AH466" t="str">
            <v>Total Preferred Stocks</v>
          </cell>
          <cell r="AJ466">
            <v>0</v>
          </cell>
          <cell r="AL466">
            <v>0</v>
          </cell>
          <cell r="AN466">
            <v>0</v>
          </cell>
          <cell r="AP466">
            <v>0</v>
          </cell>
          <cell r="AR466">
            <v>0</v>
          </cell>
          <cell r="AT466">
            <v>0</v>
          </cell>
          <cell r="AV466">
            <v>0</v>
          </cell>
          <cell r="AX466">
            <v>0</v>
          </cell>
          <cell r="AZ466">
            <v>0</v>
          </cell>
          <cell r="BB466">
            <v>0</v>
          </cell>
        </row>
        <row r="468">
          <cell r="B468" t="str">
            <v>Common Stocks at</v>
          </cell>
          <cell r="F468">
            <v>39813</v>
          </cell>
          <cell r="AE468" t="str">
            <v>Common Stocks:</v>
          </cell>
        </row>
        <row r="469">
          <cell r="B469">
            <v>25</v>
          </cell>
          <cell r="C469" t="str">
            <v>Non-Affiliated (Public)</v>
          </cell>
          <cell r="G469">
            <v>0</v>
          </cell>
          <cell r="H469">
            <v>0</v>
          </cell>
          <cell r="I469">
            <v>0</v>
          </cell>
          <cell r="J469">
            <v>0</v>
          </cell>
          <cell r="K469">
            <v>0.15</v>
          </cell>
          <cell r="L469">
            <v>0</v>
          </cell>
          <cell r="M469">
            <v>0.15</v>
          </cell>
          <cell r="N469">
            <v>0</v>
          </cell>
          <cell r="O469">
            <v>0</v>
          </cell>
          <cell r="P469">
            <v>1</v>
          </cell>
          <cell r="Q469">
            <v>0.15</v>
          </cell>
          <cell r="R469">
            <v>0</v>
          </cell>
          <cell r="S469" t="str">
            <v xml:space="preserve"> </v>
          </cell>
          <cell r="AE469">
            <v>25</v>
          </cell>
          <cell r="AF469" t="str">
            <v>Non-Affiliated (Public)</v>
          </cell>
          <cell r="AJ469">
            <v>0</v>
          </cell>
          <cell r="AL469">
            <v>0</v>
          </cell>
          <cell r="AN469">
            <v>0</v>
          </cell>
          <cell r="AP469">
            <v>0</v>
          </cell>
          <cell r="AR469">
            <v>0</v>
          </cell>
          <cell r="AT469">
            <v>0</v>
          </cell>
          <cell r="AV469">
            <v>0</v>
          </cell>
          <cell r="AX469">
            <v>0</v>
          </cell>
          <cell r="AZ469">
            <v>0</v>
          </cell>
          <cell r="BB469">
            <v>0</v>
          </cell>
        </row>
        <row r="470">
          <cell r="B470">
            <v>26</v>
          </cell>
          <cell r="C470" t="str">
            <v>Non-Affiliated (Private)</v>
          </cell>
          <cell r="G470">
            <v>0</v>
          </cell>
          <cell r="H470">
            <v>0</v>
          </cell>
          <cell r="I470">
            <v>0</v>
          </cell>
          <cell r="J470">
            <v>0</v>
          </cell>
          <cell r="K470">
            <v>1</v>
          </cell>
          <cell r="L470">
            <v>0</v>
          </cell>
          <cell r="M470">
            <v>1</v>
          </cell>
          <cell r="N470">
            <v>0</v>
          </cell>
          <cell r="O470">
            <v>0</v>
          </cell>
          <cell r="P470">
            <v>1</v>
          </cell>
          <cell r="Q470">
            <v>1</v>
          </cell>
          <cell r="R470">
            <v>0</v>
          </cell>
          <cell r="S470" t="str">
            <v xml:space="preserve"> </v>
          </cell>
          <cell r="AE470">
            <v>26</v>
          </cell>
          <cell r="AF470" t="str">
            <v>Non-Affiliated (Private)</v>
          </cell>
          <cell r="AJ470">
            <v>0</v>
          </cell>
          <cell r="AL470">
            <v>0</v>
          </cell>
          <cell r="AN470">
            <v>0</v>
          </cell>
          <cell r="AP470">
            <v>0</v>
          </cell>
          <cell r="AR470">
            <v>0</v>
          </cell>
          <cell r="AT470">
            <v>0</v>
          </cell>
          <cell r="AV470">
            <v>0</v>
          </cell>
          <cell r="AX470">
            <v>0</v>
          </cell>
          <cell r="AZ470">
            <v>0</v>
          </cell>
          <cell r="BB470">
            <v>0</v>
          </cell>
        </row>
        <row r="471">
          <cell r="B471">
            <v>27</v>
          </cell>
          <cell r="C471" t="str">
            <v>Mutual Funds</v>
          </cell>
          <cell r="G471">
            <v>0</v>
          </cell>
          <cell r="H471">
            <v>0</v>
          </cell>
          <cell r="I471">
            <v>0</v>
          </cell>
          <cell r="J471">
            <v>0</v>
          </cell>
          <cell r="K471">
            <v>0.15</v>
          </cell>
          <cell r="L471">
            <v>0</v>
          </cell>
          <cell r="M471">
            <v>0.15</v>
          </cell>
          <cell r="N471">
            <v>0</v>
          </cell>
          <cell r="O471">
            <v>0</v>
          </cell>
          <cell r="P471">
            <v>1</v>
          </cell>
          <cell r="Q471">
            <v>0.15</v>
          </cell>
          <cell r="R471">
            <v>0</v>
          </cell>
          <cell r="S471" t="str">
            <v xml:space="preserve"> </v>
          </cell>
          <cell r="AE471">
            <v>27</v>
          </cell>
          <cell r="AF471" t="str">
            <v>Mutual Funds</v>
          </cell>
          <cell r="AJ471">
            <v>0</v>
          </cell>
          <cell r="AL471">
            <v>0</v>
          </cell>
          <cell r="AN471">
            <v>0</v>
          </cell>
          <cell r="AP471">
            <v>0</v>
          </cell>
          <cell r="AR471">
            <v>0</v>
          </cell>
          <cell r="AT471">
            <v>0</v>
          </cell>
          <cell r="AV471">
            <v>0</v>
          </cell>
          <cell r="AX471">
            <v>0</v>
          </cell>
          <cell r="AZ471">
            <v>0</v>
          </cell>
          <cell r="BB471">
            <v>0</v>
          </cell>
        </row>
        <row r="472">
          <cell r="B472">
            <v>28</v>
          </cell>
          <cell r="C472" t="str">
            <v>Affiliated (Public)</v>
          </cell>
          <cell r="G472">
            <v>0</v>
          </cell>
          <cell r="H472">
            <v>0</v>
          </cell>
          <cell r="I472">
            <v>0</v>
          </cell>
          <cell r="J472">
            <v>0</v>
          </cell>
          <cell r="K472">
            <v>0.15</v>
          </cell>
          <cell r="L472">
            <v>0</v>
          </cell>
          <cell r="M472">
            <v>0.15</v>
          </cell>
          <cell r="N472">
            <v>0</v>
          </cell>
          <cell r="O472">
            <v>0</v>
          </cell>
          <cell r="P472">
            <v>1</v>
          </cell>
          <cell r="Q472">
            <v>0.15</v>
          </cell>
          <cell r="R472">
            <v>0</v>
          </cell>
          <cell r="S472" t="str">
            <v xml:space="preserve"> </v>
          </cell>
          <cell r="AE472">
            <v>28</v>
          </cell>
          <cell r="AF472" t="str">
            <v>Affiliated (Public)</v>
          </cell>
          <cell r="AJ472">
            <v>0</v>
          </cell>
          <cell r="AL472">
            <v>0</v>
          </cell>
          <cell r="AN472">
            <v>0</v>
          </cell>
          <cell r="AP472">
            <v>0</v>
          </cell>
          <cell r="AR472">
            <v>0</v>
          </cell>
          <cell r="AT472">
            <v>0</v>
          </cell>
          <cell r="AV472">
            <v>0</v>
          </cell>
          <cell r="AX472">
            <v>0</v>
          </cell>
          <cell r="AZ472">
            <v>0</v>
          </cell>
          <cell r="BB472">
            <v>0</v>
          </cell>
        </row>
        <row r="473">
          <cell r="B473">
            <v>29</v>
          </cell>
          <cell r="C473" t="str">
            <v>Affiliated (Private)</v>
          </cell>
          <cell r="G473">
            <v>0</v>
          </cell>
          <cell r="H473">
            <v>0</v>
          </cell>
          <cell r="I473">
            <v>0</v>
          </cell>
          <cell r="J473">
            <v>0</v>
          </cell>
          <cell r="K473">
            <v>1</v>
          </cell>
          <cell r="L473">
            <v>0</v>
          </cell>
          <cell r="M473">
            <v>1</v>
          </cell>
          <cell r="N473">
            <v>0</v>
          </cell>
          <cell r="O473">
            <v>0</v>
          </cell>
          <cell r="P473">
            <v>1</v>
          </cell>
          <cell r="Q473">
            <v>1</v>
          </cell>
          <cell r="R473">
            <v>0</v>
          </cell>
          <cell r="S473" t="str">
            <v xml:space="preserve"> </v>
          </cell>
          <cell r="AE473">
            <v>29</v>
          </cell>
          <cell r="AF473" t="str">
            <v>Affiliated (Private)</v>
          </cell>
          <cell r="AJ473">
            <v>0</v>
          </cell>
          <cell r="AL473">
            <v>0</v>
          </cell>
          <cell r="AN473">
            <v>0</v>
          </cell>
          <cell r="AP473">
            <v>0</v>
          </cell>
          <cell r="AR473">
            <v>0</v>
          </cell>
          <cell r="AT473">
            <v>0</v>
          </cell>
          <cell r="AV473">
            <v>0</v>
          </cell>
          <cell r="AX473">
            <v>0</v>
          </cell>
          <cell r="AZ473">
            <v>0</v>
          </cell>
          <cell r="BB473">
            <v>0</v>
          </cell>
        </row>
        <row r="474">
          <cell r="B474">
            <v>30</v>
          </cell>
          <cell r="E474" t="str">
            <v>Total Common Stocks</v>
          </cell>
          <cell r="G474">
            <v>0</v>
          </cell>
          <cell r="H474">
            <v>0</v>
          </cell>
          <cell r="I474">
            <v>0</v>
          </cell>
          <cell r="J474">
            <v>0</v>
          </cell>
          <cell r="K474">
            <v>0</v>
          </cell>
          <cell r="M474">
            <v>0</v>
          </cell>
          <cell r="Q474">
            <v>0</v>
          </cell>
          <cell r="R474">
            <v>0</v>
          </cell>
          <cell r="AE474">
            <v>30</v>
          </cell>
          <cell r="AF474" t="str">
            <v>Total Common Stocks</v>
          </cell>
          <cell r="AH474" t="str">
            <v>Total Common Stocks</v>
          </cell>
          <cell r="AJ474">
            <v>0</v>
          </cell>
          <cell r="AL474">
            <v>0</v>
          </cell>
          <cell r="AN474">
            <v>0</v>
          </cell>
          <cell r="AP474">
            <v>0</v>
          </cell>
          <cell r="AR474">
            <v>0</v>
          </cell>
          <cell r="AT474">
            <v>0</v>
          </cell>
          <cell r="AV474">
            <v>0</v>
          </cell>
          <cell r="AX474">
            <v>0</v>
          </cell>
          <cell r="AZ474">
            <v>0</v>
          </cell>
          <cell r="BB474">
            <v>0</v>
          </cell>
        </row>
        <row r="477">
          <cell r="B477">
            <v>31</v>
          </cell>
          <cell r="C477" t="str">
            <v>Mortgage Loans at</v>
          </cell>
          <cell r="F477">
            <v>39813</v>
          </cell>
          <cell r="G477">
            <v>0</v>
          </cell>
          <cell r="H477">
            <v>0</v>
          </cell>
          <cell r="I477">
            <v>0</v>
          </cell>
          <cell r="J477">
            <v>0</v>
          </cell>
          <cell r="K477">
            <v>0.05</v>
          </cell>
          <cell r="L477">
            <v>0</v>
          </cell>
          <cell r="M477">
            <v>0.05</v>
          </cell>
          <cell r="N477">
            <v>0</v>
          </cell>
          <cell r="O477">
            <v>0</v>
          </cell>
          <cell r="P477">
            <v>1</v>
          </cell>
          <cell r="Q477">
            <v>0.05</v>
          </cell>
          <cell r="R477">
            <v>0</v>
          </cell>
          <cell r="S477" t="str">
            <v xml:space="preserve"> </v>
          </cell>
          <cell r="AE477">
            <v>31</v>
          </cell>
          <cell r="AF477" t="str">
            <v>Mortgage Loans:</v>
          </cell>
          <cell r="AJ477">
            <v>0</v>
          </cell>
          <cell r="AL477">
            <v>0</v>
          </cell>
          <cell r="AN477">
            <v>0</v>
          </cell>
          <cell r="AP477">
            <v>0</v>
          </cell>
          <cell r="AR477">
            <v>0</v>
          </cell>
          <cell r="AT477">
            <v>0</v>
          </cell>
          <cell r="AV477">
            <v>0</v>
          </cell>
          <cell r="AX477">
            <v>0</v>
          </cell>
          <cell r="AZ477">
            <v>0</v>
          </cell>
          <cell r="BB477">
            <v>0</v>
          </cell>
        </row>
        <row r="480">
          <cell r="B480" t="str">
            <v>Real Estate at</v>
          </cell>
          <cell r="F480">
            <v>39813</v>
          </cell>
          <cell r="AE480" t="str">
            <v>Real Estate:</v>
          </cell>
        </row>
        <row r="481">
          <cell r="B481">
            <v>32</v>
          </cell>
          <cell r="C481" t="str">
            <v>Company-Occupied (net of encumbrances)</v>
          </cell>
          <cell r="G481">
            <v>0</v>
          </cell>
          <cell r="H481">
            <v>0</v>
          </cell>
          <cell r="I481">
            <v>0</v>
          </cell>
          <cell r="J481">
            <v>0</v>
          </cell>
          <cell r="K481">
            <v>0.1</v>
          </cell>
          <cell r="L481">
            <v>0</v>
          </cell>
          <cell r="M481">
            <v>0.1</v>
          </cell>
          <cell r="N481">
            <v>0</v>
          </cell>
          <cell r="O481">
            <v>0</v>
          </cell>
          <cell r="P481">
            <v>1</v>
          </cell>
          <cell r="Q481">
            <v>0.1</v>
          </cell>
          <cell r="R481">
            <v>0</v>
          </cell>
          <cell r="S481" t="str">
            <v xml:space="preserve"> </v>
          </cell>
          <cell r="AE481">
            <v>32</v>
          </cell>
          <cell r="AF481" t="str">
            <v>Company-Occupied (net of encumbrances)</v>
          </cell>
          <cell r="AJ481">
            <v>0</v>
          </cell>
          <cell r="AL481">
            <v>0</v>
          </cell>
          <cell r="AN481">
            <v>0</v>
          </cell>
          <cell r="AP481">
            <v>0</v>
          </cell>
          <cell r="AR481">
            <v>0</v>
          </cell>
          <cell r="AT481">
            <v>0</v>
          </cell>
          <cell r="AV481">
            <v>0</v>
          </cell>
          <cell r="AX481">
            <v>0</v>
          </cell>
          <cell r="AZ481">
            <v>0</v>
          </cell>
          <cell r="BB481">
            <v>0</v>
          </cell>
        </row>
        <row r="482">
          <cell r="B482">
            <v>33</v>
          </cell>
          <cell r="D482" t="str">
            <v>Encumbrances</v>
          </cell>
          <cell r="G482">
            <v>0</v>
          </cell>
          <cell r="H482">
            <v>0</v>
          </cell>
          <cell r="I482">
            <v>0</v>
          </cell>
          <cell r="J482">
            <v>0</v>
          </cell>
          <cell r="K482">
            <v>0.1</v>
          </cell>
          <cell r="L482">
            <v>0</v>
          </cell>
          <cell r="M482">
            <v>0.1</v>
          </cell>
          <cell r="N482">
            <v>0</v>
          </cell>
          <cell r="O482">
            <v>0</v>
          </cell>
          <cell r="P482">
            <v>1</v>
          </cell>
          <cell r="Q482">
            <v>0.1</v>
          </cell>
          <cell r="R482">
            <v>0</v>
          </cell>
          <cell r="S482" t="str">
            <v xml:space="preserve"> </v>
          </cell>
          <cell r="AE482">
            <v>33</v>
          </cell>
          <cell r="AG482" t="str">
            <v>Encumbrances</v>
          </cell>
          <cell r="AJ482">
            <v>0</v>
          </cell>
          <cell r="AL482">
            <v>0</v>
          </cell>
          <cell r="AN482">
            <v>0</v>
          </cell>
          <cell r="AP482">
            <v>0</v>
          </cell>
          <cell r="AR482">
            <v>0</v>
          </cell>
          <cell r="AT482">
            <v>0</v>
          </cell>
          <cell r="AV482">
            <v>0</v>
          </cell>
          <cell r="AX482">
            <v>0</v>
          </cell>
          <cell r="AZ482">
            <v>0</v>
          </cell>
          <cell r="BB482">
            <v>0</v>
          </cell>
        </row>
        <row r="483">
          <cell r="B483">
            <v>34</v>
          </cell>
          <cell r="C483" t="str">
            <v>Investments (net of encumbrances)</v>
          </cell>
          <cell r="G483">
            <v>0</v>
          </cell>
          <cell r="H483">
            <v>0</v>
          </cell>
          <cell r="I483">
            <v>0</v>
          </cell>
          <cell r="J483">
            <v>0</v>
          </cell>
          <cell r="K483">
            <v>0.2</v>
          </cell>
          <cell r="L483">
            <v>0</v>
          </cell>
          <cell r="M483">
            <v>0.2</v>
          </cell>
          <cell r="N483">
            <v>0</v>
          </cell>
          <cell r="O483">
            <v>0</v>
          </cell>
          <cell r="P483">
            <v>1</v>
          </cell>
          <cell r="Q483">
            <v>0.2</v>
          </cell>
          <cell r="R483">
            <v>0</v>
          </cell>
          <cell r="S483" t="str">
            <v xml:space="preserve"> </v>
          </cell>
          <cell r="AE483">
            <v>34</v>
          </cell>
          <cell r="AF483" t="str">
            <v>Investments (net of encumbrances)</v>
          </cell>
          <cell r="AJ483">
            <v>0</v>
          </cell>
          <cell r="AL483">
            <v>0</v>
          </cell>
          <cell r="AN483">
            <v>0</v>
          </cell>
          <cell r="AP483">
            <v>0</v>
          </cell>
          <cell r="AR483">
            <v>0</v>
          </cell>
          <cell r="AT483">
            <v>0</v>
          </cell>
          <cell r="AV483">
            <v>0</v>
          </cell>
          <cell r="AX483">
            <v>0</v>
          </cell>
          <cell r="AZ483">
            <v>0</v>
          </cell>
          <cell r="BB483">
            <v>0</v>
          </cell>
        </row>
        <row r="484">
          <cell r="B484">
            <v>35</v>
          </cell>
          <cell r="D484" t="str">
            <v>Encumbrances</v>
          </cell>
          <cell r="G484">
            <v>0</v>
          </cell>
          <cell r="H484">
            <v>0</v>
          </cell>
          <cell r="I484">
            <v>0</v>
          </cell>
          <cell r="J484">
            <v>0</v>
          </cell>
          <cell r="K484">
            <v>0.2</v>
          </cell>
          <cell r="L484">
            <v>0</v>
          </cell>
          <cell r="M484">
            <v>0.2</v>
          </cell>
          <cell r="N484">
            <v>0</v>
          </cell>
          <cell r="O484">
            <v>0</v>
          </cell>
          <cell r="P484">
            <v>1</v>
          </cell>
          <cell r="Q484">
            <v>0.2</v>
          </cell>
          <cell r="R484">
            <v>0</v>
          </cell>
          <cell r="S484" t="str">
            <v xml:space="preserve"> </v>
          </cell>
          <cell r="AE484">
            <v>35</v>
          </cell>
          <cell r="AG484" t="str">
            <v>Encumbrances</v>
          </cell>
          <cell r="AJ484">
            <v>0</v>
          </cell>
          <cell r="AL484">
            <v>0</v>
          </cell>
          <cell r="AN484">
            <v>0</v>
          </cell>
          <cell r="AP484">
            <v>0</v>
          </cell>
          <cell r="AR484">
            <v>0</v>
          </cell>
          <cell r="AT484">
            <v>0</v>
          </cell>
          <cell r="AV484">
            <v>0</v>
          </cell>
          <cell r="AX484">
            <v>0</v>
          </cell>
          <cell r="AZ484">
            <v>0</v>
          </cell>
          <cell r="BB484">
            <v>0</v>
          </cell>
        </row>
        <row r="485">
          <cell r="B485">
            <v>36</v>
          </cell>
          <cell r="E485" t="str">
            <v>Total Real Estate</v>
          </cell>
          <cell r="G485">
            <v>0</v>
          </cell>
          <cell r="H485">
            <v>0</v>
          </cell>
          <cell r="I485">
            <v>0</v>
          </cell>
          <cell r="J485">
            <v>0</v>
          </cell>
          <cell r="K485">
            <v>0</v>
          </cell>
          <cell r="M485">
            <v>0</v>
          </cell>
          <cell r="Q485">
            <v>0</v>
          </cell>
          <cell r="R485">
            <v>0</v>
          </cell>
          <cell r="AE485">
            <v>36</v>
          </cell>
          <cell r="AF485" t="str">
            <v>Total Real Estate</v>
          </cell>
          <cell r="AH485" t="str">
            <v>Total Real Estate</v>
          </cell>
          <cell r="AJ485">
            <v>0</v>
          </cell>
          <cell r="AL485">
            <v>0</v>
          </cell>
          <cell r="AN485">
            <v>0</v>
          </cell>
          <cell r="AP485">
            <v>0</v>
          </cell>
          <cell r="AR485">
            <v>0</v>
          </cell>
          <cell r="AT485">
            <v>0</v>
          </cell>
          <cell r="AV485">
            <v>0</v>
          </cell>
          <cell r="AX485">
            <v>0</v>
          </cell>
          <cell r="AZ485">
            <v>0</v>
          </cell>
          <cell r="BB485">
            <v>0</v>
          </cell>
        </row>
        <row r="487">
          <cell r="B487" t="str">
            <v>Other Assets at</v>
          </cell>
          <cell r="F487">
            <v>39813</v>
          </cell>
          <cell r="AE487" t="str">
            <v>Other Assets:</v>
          </cell>
        </row>
        <row r="488">
          <cell r="B488">
            <v>37</v>
          </cell>
          <cell r="C488" t="str">
            <v>Other Loans</v>
          </cell>
          <cell r="G488">
            <v>0</v>
          </cell>
          <cell r="H488">
            <v>0</v>
          </cell>
          <cell r="I488">
            <v>0</v>
          </cell>
          <cell r="J488">
            <v>0</v>
          </cell>
          <cell r="K488">
            <v>0.05</v>
          </cell>
          <cell r="L488">
            <v>0</v>
          </cell>
          <cell r="M488">
            <v>0.05</v>
          </cell>
          <cell r="N488">
            <v>0</v>
          </cell>
          <cell r="O488">
            <v>0</v>
          </cell>
          <cell r="P488">
            <v>1</v>
          </cell>
          <cell r="Q488">
            <v>0.05</v>
          </cell>
          <cell r="R488">
            <v>0</v>
          </cell>
          <cell r="S488" t="str">
            <v xml:space="preserve"> </v>
          </cell>
          <cell r="AE488">
            <v>37</v>
          </cell>
          <cell r="AF488" t="str">
            <v>Other Loans</v>
          </cell>
          <cell r="AJ488">
            <v>0</v>
          </cell>
          <cell r="AL488">
            <v>0</v>
          </cell>
          <cell r="AN488">
            <v>0</v>
          </cell>
          <cell r="AP488">
            <v>0</v>
          </cell>
          <cell r="AR488">
            <v>0</v>
          </cell>
          <cell r="AT488">
            <v>0</v>
          </cell>
          <cell r="AV488">
            <v>0</v>
          </cell>
          <cell r="AX488">
            <v>0</v>
          </cell>
          <cell r="AZ488">
            <v>0</v>
          </cell>
          <cell r="BB488">
            <v>0</v>
          </cell>
        </row>
        <row r="489">
          <cell r="B489">
            <v>38</v>
          </cell>
          <cell r="C489" t="str">
            <v>Cash &amp; Cash Equivalents</v>
          </cell>
          <cell r="G489">
            <v>0</v>
          </cell>
          <cell r="H489">
            <v>0</v>
          </cell>
          <cell r="I489">
            <v>0</v>
          </cell>
          <cell r="J489">
            <v>0</v>
          </cell>
          <cell r="K489">
            <v>3.0000000000000001E-3</v>
          </cell>
          <cell r="L489">
            <v>0</v>
          </cell>
          <cell r="M489">
            <v>3.0000000000000001E-3</v>
          </cell>
          <cell r="N489">
            <v>0</v>
          </cell>
          <cell r="O489">
            <v>0</v>
          </cell>
          <cell r="P489">
            <v>1</v>
          </cell>
          <cell r="Q489">
            <v>3.0000000000000001E-3</v>
          </cell>
          <cell r="R489">
            <v>0</v>
          </cell>
          <cell r="S489" t="str">
            <v xml:space="preserve"> </v>
          </cell>
          <cell r="AE489">
            <v>38</v>
          </cell>
          <cell r="AF489" t="str">
            <v>Cash &amp; Cash Equivalents</v>
          </cell>
          <cell r="AJ489">
            <v>0</v>
          </cell>
          <cell r="AL489">
            <v>0</v>
          </cell>
          <cell r="AN489">
            <v>0</v>
          </cell>
          <cell r="AP489">
            <v>0</v>
          </cell>
          <cell r="AR489">
            <v>0</v>
          </cell>
          <cell r="AT489">
            <v>0</v>
          </cell>
          <cell r="AV489">
            <v>0</v>
          </cell>
          <cell r="AX489">
            <v>0</v>
          </cell>
          <cell r="AZ489">
            <v>0</v>
          </cell>
          <cell r="BB489">
            <v>0</v>
          </cell>
        </row>
        <row r="490">
          <cell r="B490">
            <v>39</v>
          </cell>
          <cell r="C490" t="str">
            <v>Short-Term Investments</v>
          </cell>
          <cell r="G490">
            <v>0</v>
          </cell>
          <cell r="H490">
            <v>0</v>
          </cell>
          <cell r="I490">
            <v>0</v>
          </cell>
          <cell r="J490">
            <v>0</v>
          </cell>
          <cell r="K490">
            <v>0.01</v>
          </cell>
          <cell r="L490">
            <v>0</v>
          </cell>
          <cell r="M490">
            <v>0.01</v>
          </cell>
          <cell r="N490">
            <v>0</v>
          </cell>
          <cell r="O490">
            <v>0</v>
          </cell>
          <cell r="P490">
            <v>1</v>
          </cell>
          <cell r="Q490">
            <v>0.01</v>
          </cell>
          <cell r="R490">
            <v>0</v>
          </cell>
          <cell r="S490" t="str">
            <v xml:space="preserve"> </v>
          </cell>
          <cell r="AE490">
            <v>39</v>
          </cell>
          <cell r="AF490" t="str">
            <v>Short-Term Investments</v>
          </cell>
          <cell r="AJ490">
            <v>0</v>
          </cell>
          <cell r="AL490">
            <v>0</v>
          </cell>
          <cell r="AN490">
            <v>0</v>
          </cell>
          <cell r="AP490">
            <v>0</v>
          </cell>
          <cell r="AR490">
            <v>0</v>
          </cell>
          <cell r="AT490">
            <v>0</v>
          </cell>
          <cell r="AV490">
            <v>0</v>
          </cell>
          <cell r="AX490">
            <v>0</v>
          </cell>
          <cell r="AZ490">
            <v>0</v>
          </cell>
          <cell r="BB490">
            <v>0</v>
          </cell>
        </row>
        <row r="491">
          <cell r="B491">
            <v>40</v>
          </cell>
          <cell r="C491" t="str">
            <v>Other Investments</v>
          </cell>
          <cell r="G491">
            <v>0</v>
          </cell>
          <cell r="H491">
            <v>0</v>
          </cell>
          <cell r="I491">
            <v>0</v>
          </cell>
          <cell r="J491">
            <v>0</v>
          </cell>
          <cell r="K491">
            <v>0.2</v>
          </cell>
          <cell r="L491">
            <v>0</v>
          </cell>
          <cell r="M491">
            <v>0.2</v>
          </cell>
          <cell r="N491">
            <v>0</v>
          </cell>
          <cell r="O491">
            <v>0</v>
          </cell>
          <cell r="P491">
            <v>1</v>
          </cell>
          <cell r="Q491">
            <v>0.2</v>
          </cell>
          <cell r="R491">
            <v>0</v>
          </cell>
          <cell r="S491" t="str">
            <v xml:space="preserve"> </v>
          </cell>
          <cell r="AE491">
            <v>40</v>
          </cell>
          <cell r="AF491" t="str">
            <v>Other Investments</v>
          </cell>
          <cell r="AJ491">
            <v>0</v>
          </cell>
          <cell r="AL491">
            <v>0</v>
          </cell>
          <cell r="AN491">
            <v>0</v>
          </cell>
          <cell r="AP491">
            <v>0</v>
          </cell>
          <cell r="AR491">
            <v>0</v>
          </cell>
          <cell r="AT491">
            <v>0</v>
          </cell>
          <cell r="AV491">
            <v>0</v>
          </cell>
          <cell r="AX491">
            <v>0</v>
          </cell>
          <cell r="AZ491">
            <v>0</v>
          </cell>
          <cell r="BB491">
            <v>0</v>
          </cell>
        </row>
        <row r="492">
          <cell r="B492">
            <v>41</v>
          </cell>
          <cell r="C492" t="str">
            <v>Other Tangible Assets</v>
          </cell>
          <cell r="G492">
            <v>0</v>
          </cell>
          <cell r="H492">
            <v>0</v>
          </cell>
          <cell r="I492">
            <v>0</v>
          </cell>
          <cell r="J492">
            <v>0</v>
          </cell>
          <cell r="K492">
            <v>0.2</v>
          </cell>
          <cell r="L492">
            <v>0</v>
          </cell>
          <cell r="M492">
            <v>0.2</v>
          </cell>
          <cell r="N492">
            <v>0</v>
          </cell>
          <cell r="O492">
            <v>0</v>
          </cell>
          <cell r="P492">
            <v>1</v>
          </cell>
          <cell r="Q492">
            <v>0.2</v>
          </cell>
          <cell r="R492">
            <v>0</v>
          </cell>
          <cell r="S492" t="str">
            <v xml:space="preserve"> </v>
          </cell>
          <cell r="AE492">
            <v>41</v>
          </cell>
          <cell r="AF492" t="str">
            <v>Other Tangible Assets</v>
          </cell>
          <cell r="AJ492">
            <v>0</v>
          </cell>
          <cell r="AL492">
            <v>0</v>
          </cell>
          <cell r="AN492">
            <v>0</v>
          </cell>
          <cell r="AP492">
            <v>0</v>
          </cell>
          <cell r="AR492">
            <v>0</v>
          </cell>
          <cell r="AT492">
            <v>0</v>
          </cell>
          <cell r="AV492">
            <v>0</v>
          </cell>
          <cell r="AX492">
            <v>0</v>
          </cell>
          <cell r="AZ492">
            <v>0</v>
          </cell>
          <cell r="BB492">
            <v>0</v>
          </cell>
        </row>
        <row r="493">
          <cell r="B493">
            <v>42</v>
          </cell>
          <cell r="C493" t="str">
            <v>Other</v>
          </cell>
          <cell r="G493">
            <v>0</v>
          </cell>
          <cell r="H493">
            <v>0</v>
          </cell>
          <cell r="I493">
            <v>0</v>
          </cell>
          <cell r="J493">
            <v>0</v>
          </cell>
          <cell r="K493">
            <v>1</v>
          </cell>
          <cell r="L493">
            <v>0</v>
          </cell>
          <cell r="M493">
            <v>1</v>
          </cell>
          <cell r="N493">
            <v>0</v>
          </cell>
          <cell r="O493">
            <v>0</v>
          </cell>
          <cell r="P493">
            <v>1</v>
          </cell>
          <cell r="Q493">
            <v>1</v>
          </cell>
          <cell r="R493">
            <v>0</v>
          </cell>
          <cell r="S493" t="str">
            <v xml:space="preserve"> </v>
          </cell>
          <cell r="AE493">
            <v>42</v>
          </cell>
          <cell r="AF493" t="str">
            <v>Other</v>
          </cell>
          <cell r="AJ493">
            <v>0</v>
          </cell>
          <cell r="AL493">
            <v>0</v>
          </cell>
          <cell r="AN493">
            <v>0</v>
          </cell>
          <cell r="AP493">
            <v>0</v>
          </cell>
          <cell r="AR493">
            <v>0</v>
          </cell>
          <cell r="AT493">
            <v>0</v>
          </cell>
          <cell r="AV493">
            <v>0</v>
          </cell>
          <cell r="AX493">
            <v>0</v>
          </cell>
          <cell r="AZ493">
            <v>0</v>
          </cell>
          <cell r="BB493">
            <v>0</v>
          </cell>
        </row>
        <row r="495">
          <cell r="B495">
            <v>43</v>
          </cell>
          <cell r="C495" t="str">
            <v>Sub-Totals</v>
          </cell>
          <cell r="G495">
            <v>0</v>
          </cell>
          <cell r="H495">
            <v>0</v>
          </cell>
          <cell r="I495">
            <v>0</v>
          </cell>
          <cell r="J495">
            <v>0</v>
          </cell>
          <cell r="K495">
            <v>0</v>
          </cell>
          <cell r="M495">
            <v>0</v>
          </cell>
          <cell r="Q495">
            <v>0</v>
          </cell>
          <cell r="R495">
            <v>0</v>
          </cell>
          <cell r="S495" t="str">
            <v xml:space="preserve"> </v>
          </cell>
          <cell r="AE495">
            <v>43</v>
          </cell>
          <cell r="AF495" t="str">
            <v>Sub-Totals</v>
          </cell>
          <cell r="AJ495">
            <v>0</v>
          </cell>
          <cell r="AL495">
            <v>0</v>
          </cell>
          <cell r="AN495">
            <v>0</v>
          </cell>
          <cell r="AP495">
            <v>0</v>
          </cell>
          <cell r="AR495">
            <v>0</v>
          </cell>
          <cell r="AT495">
            <v>0</v>
          </cell>
          <cell r="AV495">
            <v>0</v>
          </cell>
          <cell r="AX495">
            <v>0</v>
          </cell>
          <cell r="AZ495">
            <v>0</v>
          </cell>
          <cell r="BB495">
            <v>0</v>
          </cell>
        </row>
        <row r="497">
          <cell r="B497">
            <v>44</v>
          </cell>
          <cell r="C497" t="str">
            <v>Multiply: Spread of Risk Factor</v>
          </cell>
          <cell r="K497">
            <v>1.5</v>
          </cell>
          <cell r="L497">
            <v>0</v>
          </cell>
          <cell r="R497">
            <v>1.5</v>
          </cell>
          <cell r="S497" t="str">
            <v xml:space="preserve"> </v>
          </cell>
          <cell r="AE497">
            <v>44</v>
          </cell>
          <cell r="AF497" t="str">
            <v>Multiply: Spread of Risk Factor</v>
          </cell>
          <cell r="AT497">
            <v>1.5</v>
          </cell>
          <cell r="AV497">
            <v>1.5</v>
          </cell>
          <cell r="AX497">
            <v>1.5</v>
          </cell>
          <cell r="AZ497">
            <v>1.5</v>
          </cell>
          <cell r="BB497">
            <v>1.5</v>
          </cell>
        </row>
        <row r="498">
          <cell r="B498">
            <v>45</v>
          </cell>
          <cell r="C498" t="str">
            <v>Company Totals at</v>
          </cell>
          <cell r="F498">
            <v>39813</v>
          </cell>
          <cell r="G498">
            <v>0</v>
          </cell>
          <cell r="H498">
            <v>0</v>
          </cell>
          <cell r="I498">
            <v>0</v>
          </cell>
          <cell r="J498">
            <v>0</v>
          </cell>
          <cell r="K498">
            <v>0</v>
          </cell>
          <cell r="M498">
            <v>0</v>
          </cell>
          <cell r="Q498">
            <v>0</v>
          </cell>
          <cell r="R498">
            <v>0</v>
          </cell>
          <cell r="S498" t="str">
            <v xml:space="preserve"> = (B1) + (B2)</v>
          </cell>
          <cell r="AE498">
            <v>45</v>
          </cell>
          <cell r="AF498" t="str">
            <v>Company Totals:</v>
          </cell>
          <cell r="AJ498">
            <v>0</v>
          </cell>
          <cell r="AL498">
            <v>0</v>
          </cell>
          <cell r="AN498">
            <v>0</v>
          </cell>
          <cell r="AP498">
            <v>0</v>
          </cell>
          <cell r="AR498">
            <v>0</v>
          </cell>
          <cell r="AT498">
            <v>0</v>
          </cell>
          <cell r="AV498">
            <v>0</v>
          </cell>
          <cell r="AX498">
            <v>0</v>
          </cell>
          <cell r="AZ498">
            <v>0</v>
          </cell>
          <cell r="BB498">
            <v>0</v>
          </cell>
        </row>
        <row r="499">
          <cell r="N499" t="str">
            <v>Credit to Risk Factors above for:</v>
          </cell>
          <cell r="S499" t="str">
            <v xml:space="preserve">Note: For small insurers predominant in </v>
          </cell>
        </row>
        <row r="500">
          <cell r="B500">
            <v>46</v>
          </cell>
          <cell r="C500" t="str">
            <v>Deferred Acquisition Costs (Non/Life Only)</v>
          </cell>
          <cell r="G500">
            <v>0</v>
          </cell>
          <cell r="N500" t="str">
            <v>Unit Linked</v>
          </cell>
          <cell r="O500" t="str">
            <v>Participatory</v>
          </cell>
          <cell r="P500" t="str">
            <v>PC &amp; Protect.</v>
          </cell>
          <cell r="S500" t="str">
            <v xml:space="preserve">Life/Annuities, the reinsurance dependence </v>
          </cell>
          <cell r="AE500">
            <v>46</v>
          </cell>
          <cell r="AF500" t="str">
            <v>Deferred Acquisition Costs (Non/Life Only)</v>
          </cell>
          <cell r="AJ500">
            <v>0</v>
          </cell>
          <cell r="AL500">
            <v>0</v>
          </cell>
          <cell r="AN500">
            <v>0</v>
          </cell>
          <cell r="AP500">
            <v>0</v>
          </cell>
          <cell r="AR500">
            <v>0</v>
          </cell>
        </row>
        <row r="501">
          <cell r="B501">
            <v>47</v>
          </cell>
          <cell r="C501" t="str">
            <v>Deferred Acquisition Costs (Life Only)</v>
          </cell>
          <cell r="G501">
            <v>0</v>
          </cell>
          <cell r="J501">
            <v>0</v>
          </cell>
          <cell r="K501" t="str">
            <v>Invested Asset Base</v>
          </cell>
          <cell r="N501">
            <v>1</v>
          </cell>
          <cell r="O501">
            <v>0.5</v>
          </cell>
          <cell r="P501">
            <v>0</v>
          </cell>
          <cell r="Q501" t="str">
            <v>Baseline Credit</v>
          </cell>
          <cell r="S501" t="str">
            <v>factor should be increased in accordance</v>
          </cell>
          <cell r="AE501">
            <v>47</v>
          </cell>
          <cell r="AF501" t="str">
            <v>Deferred Acquisition Costs (Life Only)</v>
          </cell>
          <cell r="AJ501">
            <v>0</v>
          </cell>
          <cell r="AL501">
            <v>0</v>
          </cell>
          <cell r="AN501">
            <v>0</v>
          </cell>
          <cell r="AP501">
            <v>0</v>
          </cell>
          <cell r="AR501">
            <v>0</v>
          </cell>
        </row>
        <row r="502">
          <cell r="B502">
            <v>48</v>
          </cell>
          <cell r="N502">
            <v>1</v>
          </cell>
          <cell r="O502">
            <v>0.5</v>
          </cell>
          <cell r="P502">
            <v>0</v>
          </cell>
          <cell r="Q502" t="str">
            <v>Selected Credit</v>
          </cell>
          <cell r="S502" t="str">
            <v>with L/H spread of risk guidelines.</v>
          </cell>
          <cell r="AE502">
            <v>48</v>
          </cell>
          <cell r="AF502" t="str">
            <v>Invested Asset Base</v>
          </cell>
          <cell r="AJ502">
            <v>0</v>
          </cell>
          <cell r="AL502">
            <v>0</v>
          </cell>
          <cell r="AN502">
            <v>0</v>
          </cell>
          <cell r="AP502">
            <v>0</v>
          </cell>
          <cell r="AR502">
            <v>0</v>
          </cell>
        </row>
        <row r="503">
          <cell r="N503" t="str">
            <v>Unit Linked</v>
          </cell>
          <cell r="O503" t="str">
            <v>Participatory</v>
          </cell>
          <cell r="P503" t="str">
            <v>PC &amp; Protect.</v>
          </cell>
        </row>
        <row r="504">
          <cell r="B504">
            <v>49</v>
          </cell>
          <cell r="J504">
            <v>0</v>
          </cell>
          <cell r="K504" t="str">
            <v>Total Reserves (excludes separate acct)</v>
          </cell>
          <cell r="N504">
            <v>0</v>
          </cell>
          <cell r="O504">
            <v>0</v>
          </cell>
          <cell r="P504">
            <v>1</v>
          </cell>
          <cell r="Q504" t="str">
            <v>Baseline Allocation of Assets Based on Reserves.</v>
          </cell>
        </row>
        <row r="505">
          <cell r="B505">
            <v>50</v>
          </cell>
          <cell r="N505">
            <v>0</v>
          </cell>
          <cell r="O505">
            <v>0</v>
          </cell>
          <cell r="P505">
            <v>1</v>
          </cell>
          <cell r="Q505" t="str">
            <v>Selected Allocation of Assets to Product Type</v>
          </cell>
        </row>
        <row r="508">
          <cell r="B508" t="str">
            <v>Company:</v>
          </cell>
          <cell r="E508" t="str">
            <v>XYZ Sample</v>
          </cell>
          <cell r="I508" t="str">
            <v>Currency:</v>
          </cell>
          <cell r="J508" t="str">
            <v>US Dollars</v>
          </cell>
          <cell r="S508" t="str">
            <v xml:space="preserve">Page 10 </v>
          </cell>
        </row>
        <row r="509">
          <cell r="B509" t="str">
            <v>AMB #:</v>
          </cell>
          <cell r="E509" t="str">
            <v>99999</v>
          </cell>
          <cell r="I509" t="str">
            <v>Denomination:</v>
          </cell>
          <cell r="J509" t="str">
            <v>(000)s</v>
          </cell>
        </row>
        <row r="510">
          <cell r="B510" t="str">
            <v>Analyst:</v>
          </cell>
          <cell r="E510" t="str">
            <v xml:space="preserve"> </v>
          </cell>
        </row>
        <row r="511">
          <cell r="J511" t="str">
            <v>INVESTMENT RISK</v>
          </cell>
        </row>
        <row r="512">
          <cell r="J512">
            <v>40178</v>
          </cell>
        </row>
        <row r="513">
          <cell r="N513" t="str">
            <v>Percent</v>
          </cell>
          <cell r="O513" t="str">
            <v>Percent</v>
          </cell>
          <cell r="P513" t="str">
            <v>Percent</v>
          </cell>
        </row>
        <row r="514">
          <cell r="K514" t="str">
            <v>Baseline</v>
          </cell>
          <cell r="L514" t="str">
            <v>Adjustment</v>
          </cell>
          <cell r="M514" t="str">
            <v>Total</v>
          </cell>
          <cell r="N514" t="str">
            <v>of asset</v>
          </cell>
          <cell r="O514" t="str">
            <v>of asset</v>
          </cell>
          <cell r="P514" t="str">
            <v>of asset</v>
          </cell>
          <cell r="Q514" t="str">
            <v>Final</v>
          </cell>
        </row>
        <row r="515">
          <cell r="B515" t="str">
            <v xml:space="preserve">   Bonds at</v>
          </cell>
          <cell r="E515">
            <v>40178</v>
          </cell>
          <cell r="G515" t="str">
            <v>Statement Value</v>
          </cell>
          <cell r="H515" t="str">
            <v>Market Value</v>
          </cell>
          <cell r="I515" t="str">
            <v>Adjustment</v>
          </cell>
          <cell r="J515" t="str">
            <v>Total</v>
          </cell>
          <cell r="K515" t="str">
            <v>Asset Risk Factor (%)</v>
          </cell>
          <cell r="L515" t="str">
            <v>to Asset Risk Factor</v>
          </cell>
          <cell r="M515" t="str">
            <v>Asset Risk Factor</v>
          </cell>
          <cell r="N515" t="str">
            <v>dedicated to Unit Linked</v>
          </cell>
          <cell r="O515" t="str">
            <v>dedicated to Partici-patory</v>
          </cell>
          <cell r="P515" t="str">
            <v>dedicated to PC &amp; Protection</v>
          </cell>
          <cell r="Q515" t="str">
            <v>Asset Risk Factor</v>
          </cell>
          <cell r="R515" t="str">
            <v>Adjusted Required Capital</v>
          </cell>
          <cell r="S515" t="str">
            <v>Explanation of Adjustments</v>
          </cell>
        </row>
        <row r="516">
          <cell r="B516">
            <v>1</v>
          </cell>
          <cell r="C516" t="str">
            <v>Global Rating AAA</v>
          </cell>
          <cell r="G516">
            <v>0</v>
          </cell>
          <cell r="H516">
            <v>0</v>
          </cell>
          <cell r="I516">
            <v>0</v>
          </cell>
          <cell r="J516">
            <v>0</v>
          </cell>
          <cell r="K516">
            <v>2E-3</v>
          </cell>
          <cell r="L516">
            <v>0</v>
          </cell>
          <cell r="M516">
            <v>2E-3</v>
          </cell>
          <cell r="N516">
            <v>0</v>
          </cell>
          <cell r="O516">
            <v>0</v>
          </cell>
          <cell r="P516">
            <v>1</v>
          </cell>
          <cell r="Q516">
            <v>2E-3</v>
          </cell>
          <cell r="R516">
            <v>0</v>
          </cell>
          <cell r="S516" t="str">
            <v xml:space="preserve"> </v>
          </cell>
        </row>
        <row r="517">
          <cell r="B517">
            <v>2</v>
          </cell>
          <cell r="C517" t="str">
            <v>Global Rating AA+, AA, AA-</v>
          </cell>
          <cell r="G517">
            <v>0</v>
          </cell>
          <cell r="H517">
            <v>0</v>
          </cell>
          <cell r="I517">
            <v>0</v>
          </cell>
          <cell r="J517">
            <v>0</v>
          </cell>
          <cell r="K517">
            <v>5.0000000000000001E-3</v>
          </cell>
          <cell r="L517">
            <v>0</v>
          </cell>
          <cell r="M517">
            <v>5.0000000000000001E-3</v>
          </cell>
          <cell r="N517">
            <v>0</v>
          </cell>
          <cell r="O517">
            <v>0</v>
          </cell>
          <cell r="P517">
            <v>1</v>
          </cell>
          <cell r="Q517">
            <v>5.0000000000000001E-3</v>
          </cell>
          <cell r="R517">
            <v>0</v>
          </cell>
          <cell r="S517" t="str">
            <v xml:space="preserve"> </v>
          </cell>
        </row>
        <row r="518">
          <cell r="B518">
            <v>3</v>
          </cell>
          <cell r="C518" t="str">
            <v>Global Rating A+, A, &amp; A-</v>
          </cell>
          <cell r="G518">
            <v>0</v>
          </cell>
          <cell r="H518">
            <v>0</v>
          </cell>
          <cell r="I518">
            <v>0</v>
          </cell>
          <cell r="J518">
            <v>0</v>
          </cell>
          <cell r="K518">
            <v>0.01</v>
          </cell>
          <cell r="L518">
            <v>0</v>
          </cell>
          <cell r="M518">
            <v>0.01</v>
          </cell>
          <cell r="N518">
            <v>0</v>
          </cell>
          <cell r="O518">
            <v>0</v>
          </cell>
          <cell r="P518">
            <v>1</v>
          </cell>
          <cell r="Q518">
            <v>0.01</v>
          </cell>
          <cell r="R518">
            <v>0</v>
          </cell>
          <cell r="S518" t="str">
            <v xml:space="preserve"> </v>
          </cell>
        </row>
        <row r="519">
          <cell r="B519">
            <v>4</v>
          </cell>
          <cell r="C519" t="str">
            <v xml:space="preserve">Global Rating BBB+, BBB, BBB- </v>
          </cell>
          <cell r="G519">
            <v>0</v>
          </cell>
          <cell r="H519">
            <v>0</v>
          </cell>
          <cell r="I519">
            <v>0</v>
          </cell>
          <cell r="J519">
            <v>0</v>
          </cell>
          <cell r="K519">
            <v>0.02</v>
          </cell>
          <cell r="L519">
            <v>0</v>
          </cell>
          <cell r="M519">
            <v>0.02</v>
          </cell>
          <cell r="N519">
            <v>0</v>
          </cell>
          <cell r="O519">
            <v>0</v>
          </cell>
          <cell r="P519">
            <v>1</v>
          </cell>
          <cell r="Q519">
            <v>0.02</v>
          </cell>
          <cell r="R519">
            <v>0</v>
          </cell>
          <cell r="S519" t="str">
            <v xml:space="preserve"> </v>
          </cell>
        </row>
        <row r="520">
          <cell r="B520">
            <v>5</v>
          </cell>
          <cell r="C520" t="str">
            <v xml:space="preserve">Global Rating BB+, BB, BB- </v>
          </cell>
          <cell r="G520">
            <v>0</v>
          </cell>
          <cell r="H520">
            <v>0</v>
          </cell>
          <cell r="I520">
            <v>0</v>
          </cell>
          <cell r="J520">
            <v>0</v>
          </cell>
          <cell r="K520">
            <v>0.04</v>
          </cell>
          <cell r="L520">
            <v>0</v>
          </cell>
          <cell r="M520">
            <v>0.04</v>
          </cell>
          <cell r="N520">
            <v>0</v>
          </cell>
          <cell r="O520">
            <v>0</v>
          </cell>
          <cell r="P520">
            <v>1</v>
          </cell>
          <cell r="Q520">
            <v>0.04</v>
          </cell>
          <cell r="R520">
            <v>0</v>
          </cell>
          <cell r="S520" t="str">
            <v xml:space="preserve"> </v>
          </cell>
        </row>
        <row r="521">
          <cell r="B521">
            <v>6</v>
          </cell>
          <cell r="C521" t="str">
            <v xml:space="preserve">Global Rating B+, B, B- </v>
          </cell>
          <cell r="G521">
            <v>0</v>
          </cell>
          <cell r="H521">
            <v>0</v>
          </cell>
          <cell r="I521">
            <v>0</v>
          </cell>
          <cell r="J521">
            <v>0</v>
          </cell>
          <cell r="K521">
            <v>4.4999999999999998E-2</v>
          </cell>
          <cell r="L521">
            <v>0</v>
          </cell>
          <cell r="M521">
            <v>4.4999999999999998E-2</v>
          </cell>
          <cell r="N521">
            <v>0</v>
          </cell>
          <cell r="O521">
            <v>0</v>
          </cell>
          <cell r="P521">
            <v>1</v>
          </cell>
          <cell r="Q521">
            <v>4.4999999999999998E-2</v>
          </cell>
          <cell r="R521">
            <v>0</v>
          </cell>
          <cell r="S521" t="str">
            <v xml:space="preserve"> </v>
          </cell>
        </row>
        <row r="522">
          <cell r="B522">
            <v>7</v>
          </cell>
          <cell r="C522" t="str">
            <v xml:space="preserve">Global Rating CCC, CC, C </v>
          </cell>
          <cell r="G522">
            <v>0</v>
          </cell>
          <cell r="H522">
            <v>0</v>
          </cell>
          <cell r="I522">
            <v>0</v>
          </cell>
          <cell r="J522">
            <v>0</v>
          </cell>
          <cell r="K522">
            <v>0.1</v>
          </cell>
          <cell r="L522">
            <v>0</v>
          </cell>
          <cell r="M522">
            <v>0.1</v>
          </cell>
          <cell r="N522">
            <v>0</v>
          </cell>
          <cell r="O522">
            <v>0</v>
          </cell>
          <cell r="P522">
            <v>1</v>
          </cell>
          <cell r="Q522">
            <v>0.1</v>
          </cell>
          <cell r="R522">
            <v>0</v>
          </cell>
          <cell r="S522" t="str">
            <v xml:space="preserve"> </v>
          </cell>
        </row>
        <row r="523">
          <cell r="B523">
            <v>8</v>
          </cell>
          <cell r="C523" t="str">
            <v xml:space="preserve">Global Rating D (in/near default) </v>
          </cell>
          <cell r="G523">
            <v>0</v>
          </cell>
          <cell r="H523">
            <v>0</v>
          </cell>
          <cell r="I523">
            <v>0</v>
          </cell>
          <cell r="J523">
            <v>0</v>
          </cell>
          <cell r="K523">
            <v>0.3</v>
          </cell>
          <cell r="L523">
            <v>0</v>
          </cell>
          <cell r="M523">
            <v>0.3</v>
          </cell>
          <cell r="N523">
            <v>0</v>
          </cell>
          <cell r="O523">
            <v>0</v>
          </cell>
          <cell r="P523">
            <v>1</v>
          </cell>
          <cell r="Q523">
            <v>0.3</v>
          </cell>
          <cell r="R523">
            <v>0</v>
          </cell>
          <cell r="S523" t="str">
            <v xml:space="preserve"> </v>
          </cell>
        </row>
        <row r="524">
          <cell r="B524">
            <v>9</v>
          </cell>
          <cell r="C524" t="str">
            <v>Non Rated</v>
          </cell>
          <cell r="G524">
            <v>0</v>
          </cell>
          <cell r="H524">
            <v>0</v>
          </cell>
          <cell r="I524">
            <v>0</v>
          </cell>
          <cell r="J524">
            <v>0</v>
          </cell>
          <cell r="K524">
            <v>0.5</v>
          </cell>
          <cell r="L524">
            <v>0</v>
          </cell>
          <cell r="M524">
            <v>0.5</v>
          </cell>
          <cell r="N524">
            <v>0</v>
          </cell>
          <cell r="O524">
            <v>0</v>
          </cell>
          <cell r="P524">
            <v>1</v>
          </cell>
          <cell r="Q524">
            <v>0.5</v>
          </cell>
          <cell r="R524">
            <v>0</v>
          </cell>
          <cell r="S524" t="str">
            <v xml:space="preserve"> </v>
          </cell>
        </row>
        <row r="525">
          <cell r="B525">
            <v>10</v>
          </cell>
          <cell r="C525" t="str">
            <v>Affiliated</v>
          </cell>
          <cell r="G525">
            <v>0</v>
          </cell>
          <cell r="H525">
            <v>0</v>
          </cell>
          <cell r="I525">
            <v>0</v>
          </cell>
          <cell r="J525">
            <v>0</v>
          </cell>
          <cell r="K525">
            <v>1</v>
          </cell>
          <cell r="L525">
            <v>0</v>
          </cell>
          <cell r="M525">
            <v>1</v>
          </cell>
          <cell r="N525">
            <v>0</v>
          </cell>
          <cell r="O525">
            <v>0</v>
          </cell>
          <cell r="P525">
            <v>1</v>
          </cell>
          <cell r="Q525">
            <v>1</v>
          </cell>
          <cell r="R525">
            <v>0</v>
          </cell>
          <cell r="S525" t="str">
            <v xml:space="preserve"> </v>
          </cell>
        </row>
        <row r="526">
          <cell r="B526">
            <v>11</v>
          </cell>
          <cell r="C526" t="str">
            <v>Other</v>
          </cell>
          <cell r="G526">
            <v>0</v>
          </cell>
          <cell r="H526">
            <v>0</v>
          </cell>
          <cell r="I526">
            <v>0</v>
          </cell>
          <cell r="J526">
            <v>0</v>
          </cell>
          <cell r="K526">
            <v>1</v>
          </cell>
          <cell r="L526">
            <v>0</v>
          </cell>
          <cell r="M526">
            <v>1</v>
          </cell>
          <cell r="N526">
            <v>0</v>
          </cell>
          <cell r="O526">
            <v>0</v>
          </cell>
          <cell r="P526">
            <v>1</v>
          </cell>
          <cell r="Q526">
            <v>1</v>
          </cell>
          <cell r="R526">
            <v>0</v>
          </cell>
          <cell r="S526" t="str">
            <v xml:space="preserve"> </v>
          </cell>
        </row>
        <row r="527">
          <cell r="B527">
            <v>12</v>
          </cell>
          <cell r="E527" t="str">
            <v>Total Bonds</v>
          </cell>
          <cell r="G527">
            <v>0</v>
          </cell>
          <cell r="H527">
            <v>0</v>
          </cell>
          <cell r="I527">
            <v>0</v>
          </cell>
          <cell r="J527">
            <v>0</v>
          </cell>
          <cell r="K527">
            <v>0</v>
          </cell>
          <cell r="M527">
            <v>0</v>
          </cell>
          <cell r="Q527">
            <v>0</v>
          </cell>
          <cell r="R527">
            <v>0</v>
          </cell>
        </row>
        <row r="529">
          <cell r="B529" t="str">
            <v>Preferred Stocks at</v>
          </cell>
          <cell r="F529">
            <v>40178</v>
          </cell>
        </row>
        <row r="530">
          <cell r="B530">
            <v>13</v>
          </cell>
          <cell r="C530" t="str">
            <v>Non-Affiliated (Public)</v>
          </cell>
          <cell r="G530">
            <v>0</v>
          </cell>
          <cell r="H530">
            <v>0</v>
          </cell>
          <cell r="I530">
            <v>0</v>
          </cell>
          <cell r="J530">
            <v>0</v>
          </cell>
          <cell r="K530">
            <v>2E-3</v>
          </cell>
          <cell r="L530">
            <v>0</v>
          </cell>
          <cell r="M530">
            <v>2E-3</v>
          </cell>
          <cell r="N530">
            <v>0</v>
          </cell>
          <cell r="O530">
            <v>0</v>
          </cell>
          <cell r="P530">
            <v>1</v>
          </cell>
          <cell r="Q530">
            <v>2E-3</v>
          </cell>
          <cell r="R530">
            <v>0</v>
          </cell>
          <cell r="S530" t="str">
            <v xml:space="preserve"> </v>
          </cell>
        </row>
        <row r="531">
          <cell r="B531">
            <v>14</v>
          </cell>
          <cell r="C531" t="str">
            <v>Non-Affil (Public) w/Global Rating AA+, AA, AA-</v>
          </cell>
          <cell r="G531">
            <v>0</v>
          </cell>
          <cell r="H531">
            <v>0</v>
          </cell>
          <cell r="I531">
            <v>0</v>
          </cell>
          <cell r="J531">
            <v>0</v>
          </cell>
          <cell r="K531">
            <v>5.0000000000000001E-3</v>
          </cell>
          <cell r="L531">
            <v>0</v>
          </cell>
          <cell r="M531">
            <v>5.0000000000000001E-3</v>
          </cell>
          <cell r="N531">
            <v>0</v>
          </cell>
          <cell r="O531">
            <v>0</v>
          </cell>
          <cell r="P531">
            <v>1</v>
          </cell>
          <cell r="Q531">
            <v>5.0000000000000001E-3</v>
          </cell>
          <cell r="R531">
            <v>0</v>
          </cell>
          <cell r="S531" t="str">
            <v xml:space="preserve"> </v>
          </cell>
        </row>
        <row r="532">
          <cell r="B532">
            <v>15</v>
          </cell>
          <cell r="C532" t="str">
            <v>Non-Affil (Public) w/Global Rating A+, A, &amp; A-</v>
          </cell>
          <cell r="G532">
            <v>0</v>
          </cell>
          <cell r="H532">
            <v>0</v>
          </cell>
          <cell r="I532">
            <v>0</v>
          </cell>
          <cell r="J532">
            <v>0</v>
          </cell>
          <cell r="K532">
            <v>0.01</v>
          </cell>
          <cell r="L532">
            <v>0</v>
          </cell>
          <cell r="M532">
            <v>0.01</v>
          </cell>
          <cell r="N532">
            <v>0</v>
          </cell>
          <cell r="O532">
            <v>0</v>
          </cell>
          <cell r="P532">
            <v>1</v>
          </cell>
          <cell r="Q532">
            <v>0.01</v>
          </cell>
          <cell r="R532">
            <v>0</v>
          </cell>
          <cell r="S532" t="str">
            <v xml:space="preserve"> </v>
          </cell>
        </row>
        <row r="533">
          <cell r="B533">
            <v>16</v>
          </cell>
          <cell r="C533" t="str">
            <v>Non-Affil (Public) w/Global Rating BBB+, BBB, BBB-</v>
          </cell>
          <cell r="G533">
            <v>0</v>
          </cell>
          <cell r="H533">
            <v>0</v>
          </cell>
          <cell r="I533">
            <v>0</v>
          </cell>
          <cell r="J533">
            <v>0</v>
          </cell>
          <cell r="K533">
            <v>0.02</v>
          </cell>
          <cell r="L533">
            <v>0</v>
          </cell>
          <cell r="M533">
            <v>0.02</v>
          </cell>
          <cell r="N533">
            <v>0</v>
          </cell>
          <cell r="O533">
            <v>0</v>
          </cell>
          <cell r="P533">
            <v>1</v>
          </cell>
          <cell r="Q533">
            <v>0.02</v>
          </cell>
          <cell r="R533">
            <v>0</v>
          </cell>
          <cell r="S533" t="str">
            <v xml:space="preserve"> </v>
          </cell>
        </row>
        <row r="534">
          <cell r="B534">
            <v>17</v>
          </cell>
          <cell r="C534" t="str">
            <v>Non-Affil (Public) w/Global Rating BB+, BB, BB-</v>
          </cell>
          <cell r="G534">
            <v>0</v>
          </cell>
          <cell r="H534">
            <v>0</v>
          </cell>
          <cell r="I534">
            <v>0</v>
          </cell>
          <cell r="J534">
            <v>0</v>
          </cell>
          <cell r="K534">
            <v>0.04</v>
          </cell>
          <cell r="L534">
            <v>0</v>
          </cell>
          <cell r="M534">
            <v>0.04</v>
          </cell>
          <cell r="N534">
            <v>0</v>
          </cell>
          <cell r="O534">
            <v>0</v>
          </cell>
          <cell r="P534">
            <v>1</v>
          </cell>
          <cell r="Q534">
            <v>0.04</v>
          </cell>
          <cell r="R534">
            <v>0</v>
          </cell>
          <cell r="S534" t="str">
            <v xml:space="preserve"> </v>
          </cell>
        </row>
        <row r="535">
          <cell r="B535">
            <v>18</v>
          </cell>
          <cell r="C535" t="str">
            <v>Non-Affil (Public) w/Global Rating B+, B, B-</v>
          </cell>
          <cell r="G535">
            <v>0</v>
          </cell>
          <cell r="H535">
            <v>0</v>
          </cell>
          <cell r="I535">
            <v>0</v>
          </cell>
          <cell r="J535">
            <v>0</v>
          </cell>
          <cell r="K535">
            <v>4.4999999999999998E-2</v>
          </cell>
          <cell r="L535">
            <v>0</v>
          </cell>
          <cell r="M535">
            <v>4.4999999999999998E-2</v>
          </cell>
          <cell r="N535">
            <v>0</v>
          </cell>
          <cell r="O535">
            <v>0</v>
          </cell>
          <cell r="P535">
            <v>1</v>
          </cell>
          <cell r="Q535">
            <v>4.4999999999999998E-2</v>
          </cell>
          <cell r="R535">
            <v>0</v>
          </cell>
          <cell r="S535" t="str">
            <v xml:space="preserve"> </v>
          </cell>
        </row>
        <row r="536">
          <cell r="B536">
            <v>19</v>
          </cell>
          <cell r="C536" t="str">
            <v>Non-Affil (Public) w/Global Rating CCC, CC, C</v>
          </cell>
          <cell r="G536">
            <v>0</v>
          </cell>
          <cell r="H536">
            <v>0</v>
          </cell>
          <cell r="I536">
            <v>0</v>
          </cell>
          <cell r="J536">
            <v>0</v>
          </cell>
          <cell r="K536">
            <v>0.1</v>
          </cell>
          <cell r="L536">
            <v>0</v>
          </cell>
          <cell r="M536">
            <v>0.1</v>
          </cell>
          <cell r="N536">
            <v>0</v>
          </cell>
          <cell r="O536">
            <v>0</v>
          </cell>
          <cell r="P536">
            <v>1</v>
          </cell>
          <cell r="Q536">
            <v>0.1</v>
          </cell>
          <cell r="R536">
            <v>0</v>
          </cell>
          <cell r="S536" t="str">
            <v xml:space="preserve"> </v>
          </cell>
        </row>
        <row r="537">
          <cell r="B537">
            <v>20</v>
          </cell>
          <cell r="C537" t="str">
            <v xml:space="preserve">Non-Affil (Public) w/Global Rating D (in/near default) </v>
          </cell>
          <cell r="G537">
            <v>0</v>
          </cell>
          <cell r="H537">
            <v>0</v>
          </cell>
          <cell r="I537">
            <v>0</v>
          </cell>
          <cell r="J537">
            <v>0</v>
          </cell>
          <cell r="K537">
            <v>0.3</v>
          </cell>
          <cell r="L537">
            <v>0</v>
          </cell>
          <cell r="M537">
            <v>0.3</v>
          </cell>
          <cell r="N537">
            <v>0</v>
          </cell>
          <cell r="O537">
            <v>0</v>
          </cell>
          <cell r="P537">
            <v>1</v>
          </cell>
          <cell r="Q537">
            <v>0.3</v>
          </cell>
          <cell r="R537">
            <v>0</v>
          </cell>
          <cell r="S537" t="str">
            <v xml:space="preserve"> </v>
          </cell>
        </row>
        <row r="538">
          <cell r="B538">
            <v>21</v>
          </cell>
          <cell r="C538" t="str">
            <v>Non-Affiliated (Private)</v>
          </cell>
          <cell r="G538">
            <v>0</v>
          </cell>
          <cell r="H538">
            <v>0</v>
          </cell>
          <cell r="I538">
            <v>0</v>
          </cell>
          <cell r="J538">
            <v>0</v>
          </cell>
          <cell r="K538">
            <v>1</v>
          </cell>
          <cell r="L538">
            <v>0</v>
          </cell>
          <cell r="M538">
            <v>1</v>
          </cell>
          <cell r="N538">
            <v>0</v>
          </cell>
          <cell r="O538">
            <v>0</v>
          </cell>
          <cell r="P538">
            <v>1</v>
          </cell>
          <cell r="Q538">
            <v>1</v>
          </cell>
          <cell r="R538">
            <v>0</v>
          </cell>
          <cell r="S538" t="str">
            <v xml:space="preserve"> </v>
          </cell>
        </row>
        <row r="539">
          <cell r="B539">
            <v>22</v>
          </cell>
          <cell r="C539" t="str">
            <v>Affiliated (Public)</v>
          </cell>
          <cell r="G539">
            <v>0</v>
          </cell>
          <cell r="H539">
            <v>0</v>
          </cell>
          <cell r="I539">
            <v>0</v>
          </cell>
          <cell r="J539">
            <v>0</v>
          </cell>
          <cell r="K539">
            <v>0.15</v>
          </cell>
          <cell r="L539">
            <v>0</v>
          </cell>
          <cell r="M539">
            <v>0.15</v>
          </cell>
          <cell r="N539">
            <v>0</v>
          </cell>
          <cell r="O539">
            <v>0</v>
          </cell>
          <cell r="P539">
            <v>1</v>
          </cell>
          <cell r="Q539">
            <v>0.15</v>
          </cell>
          <cell r="R539">
            <v>0</v>
          </cell>
          <cell r="S539" t="str">
            <v xml:space="preserve"> </v>
          </cell>
        </row>
        <row r="540">
          <cell r="B540">
            <v>23</v>
          </cell>
          <cell r="C540" t="str">
            <v>Affiliated (Private)</v>
          </cell>
          <cell r="G540">
            <v>0</v>
          </cell>
          <cell r="H540">
            <v>0</v>
          </cell>
          <cell r="I540">
            <v>0</v>
          </cell>
          <cell r="J540">
            <v>0</v>
          </cell>
          <cell r="K540">
            <v>1</v>
          </cell>
          <cell r="L540">
            <v>0</v>
          </cell>
          <cell r="M540">
            <v>1</v>
          </cell>
          <cell r="N540">
            <v>0</v>
          </cell>
          <cell r="O540">
            <v>0</v>
          </cell>
          <cell r="P540">
            <v>1</v>
          </cell>
          <cell r="Q540">
            <v>1</v>
          </cell>
          <cell r="R540">
            <v>0</v>
          </cell>
          <cell r="S540" t="str">
            <v xml:space="preserve"> </v>
          </cell>
        </row>
        <row r="541">
          <cell r="B541">
            <v>24</v>
          </cell>
          <cell r="E541" t="str">
            <v>Total Preferred Stocks</v>
          </cell>
          <cell r="G541">
            <v>0</v>
          </cell>
          <cell r="H541">
            <v>0</v>
          </cell>
          <cell r="I541">
            <v>0</v>
          </cell>
          <cell r="J541">
            <v>0</v>
          </cell>
          <cell r="K541">
            <v>0</v>
          </cell>
          <cell r="M541">
            <v>0</v>
          </cell>
          <cell r="Q541">
            <v>0</v>
          </cell>
          <cell r="R541">
            <v>0</v>
          </cell>
        </row>
        <row r="543">
          <cell r="B543" t="str">
            <v>Common Stocks at</v>
          </cell>
          <cell r="F543">
            <v>40178</v>
          </cell>
        </row>
        <row r="544">
          <cell r="B544">
            <v>25</v>
          </cell>
          <cell r="C544" t="str">
            <v>Non-Affiliated (Public)</v>
          </cell>
          <cell r="G544">
            <v>0</v>
          </cell>
          <cell r="H544">
            <v>0</v>
          </cell>
          <cell r="I544">
            <v>0</v>
          </cell>
          <cell r="J544">
            <v>0</v>
          </cell>
          <cell r="K544">
            <v>0.15</v>
          </cell>
          <cell r="L544">
            <v>0</v>
          </cell>
          <cell r="M544">
            <v>0.15</v>
          </cell>
          <cell r="N544">
            <v>0</v>
          </cell>
          <cell r="O544">
            <v>0</v>
          </cell>
          <cell r="P544">
            <v>1</v>
          </cell>
          <cell r="Q544">
            <v>0.15</v>
          </cell>
          <cell r="R544">
            <v>0</v>
          </cell>
          <cell r="S544" t="str">
            <v xml:space="preserve"> </v>
          </cell>
        </row>
        <row r="545">
          <cell r="B545">
            <v>26</v>
          </cell>
          <cell r="C545" t="str">
            <v>Non-Affiliated (Private)</v>
          </cell>
          <cell r="G545">
            <v>0</v>
          </cell>
          <cell r="H545">
            <v>0</v>
          </cell>
          <cell r="I545">
            <v>0</v>
          </cell>
          <cell r="J545">
            <v>0</v>
          </cell>
          <cell r="K545">
            <v>1</v>
          </cell>
          <cell r="L545">
            <v>0</v>
          </cell>
          <cell r="M545">
            <v>1</v>
          </cell>
          <cell r="N545">
            <v>0</v>
          </cell>
          <cell r="O545">
            <v>0</v>
          </cell>
          <cell r="P545">
            <v>1</v>
          </cell>
          <cell r="Q545">
            <v>1</v>
          </cell>
          <cell r="R545">
            <v>0</v>
          </cell>
          <cell r="S545" t="str">
            <v xml:space="preserve"> </v>
          </cell>
        </row>
        <row r="546">
          <cell r="B546">
            <v>27</v>
          </cell>
          <cell r="C546" t="str">
            <v>Mutual Funds</v>
          </cell>
          <cell r="G546">
            <v>0</v>
          </cell>
          <cell r="H546">
            <v>0</v>
          </cell>
          <cell r="I546">
            <v>0</v>
          </cell>
          <cell r="J546">
            <v>0</v>
          </cell>
          <cell r="K546">
            <v>0.15</v>
          </cell>
          <cell r="L546">
            <v>0</v>
          </cell>
          <cell r="M546">
            <v>0.15</v>
          </cell>
          <cell r="N546">
            <v>0</v>
          </cell>
          <cell r="O546">
            <v>0</v>
          </cell>
          <cell r="P546">
            <v>1</v>
          </cell>
          <cell r="Q546">
            <v>0.15</v>
          </cell>
          <cell r="R546">
            <v>0</v>
          </cell>
          <cell r="S546" t="str">
            <v xml:space="preserve"> </v>
          </cell>
        </row>
        <row r="547">
          <cell r="B547">
            <v>28</v>
          </cell>
          <cell r="C547" t="str">
            <v>Affiliated (Public)</v>
          </cell>
          <cell r="G547">
            <v>0</v>
          </cell>
          <cell r="H547">
            <v>0</v>
          </cell>
          <cell r="I547">
            <v>0</v>
          </cell>
          <cell r="J547">
            <v>0</v>
          </cell>
          <cell r="K547">
            <v>0.15</v>
          </cell>
          <cell r="L547">
            <v>0</v>
          </cell>
          <cell r="M547">
            <v>0.15</v>
          </cell>
          <cell r="N547">
            <v>0</v>
          </cell>
          <cell r="O547">
            <v>0</v>
          </cell>
          <cell r="P547">
            <v>1</v>
          </cell>
          <cell r="Q547">
            <v>0.15</v>
          </cell>
          <cell r="R547">
            <v>0</v>
          </cell>
          <cell r="S547" t="str">
            <v xml:space="preserve"> </v>
          </cell>
        </row>
        <row r="548">
          <cell r="B548">
            <v>29</v>
          </cell>
          <cell r="C548" t="str">
            <v>Affiliated (Private)</v>
          </cell>
          <cell r="G548">
            <v>0</v>
          </cell>
          <cell r="H548">
            <v>0</v>
          </cell>
          <cell r="I548">
            <v>0</v>
          </cell>
          <cell r="J548">
            <v>0</v>
          </cell>
          <cell r="K548">
            <v>1</v>
          </cell>
          <cell r="L548">
            <v>0</v>
          </cell>
          <cell r="M548">
            <v>1</v>
          </cell>
          <cell r="N548">
            <v>0</v>
          </cell>
          <cell r="O548">
            <v>0</v>
          </cell>
          <cell r="P548">
            <v>1</v>
          </cell>
          <cell r="Q548">
            <v>1</v>
          </cell>
          <cell r="R548">
            <v>0</v>
          </cell>
          <cell r="S548" t="str">
            <v xml:space="preserve"> </v>
          </cell>
        </row>
        <row r="549">
          <cell r="B549">
            <v>30</v>
          </cell>
          <cell r="E549" t="str">
            <v>Total Common Stocks</v>
          </cell>
          <cell r="G549">
            <v>0</v>
          </cell>
          <cell r="H549">
            <v>0</v>
          </cell>
          <cell r="I549">
            <v>0</v>
          </cell>
          <cell r="J549">
            <v>0</v>
          </cell>
          <cell r="K549">
            <v>0</v>
          </cell>
          <cell r="M549">
            <v>0</v>
          </cell>
          <cell r="Q549">
            <v>0</v>
          </cell>
          <cell r="R549">
            <v>0</v>
          </cell>
        </row>
        <row r="552">
          <cell r="B552">
            <v>31</v>
          </cell>
          <cell r="C552" t="str">
            <v>Mortgage Loans at</v>
          </cell>
          <cell r="F552">
            <v>40178</v>
          </cell>
          <cell r="G552">
            <v>0</v>
          </cell>
          <cell r="H552">
            <v>0</v>
          </cell>
          <cell r="I552">
            <v>0</v>
          </cell>
          <cell r="J552">
            <v>0</v>
          </cell>
          <cell r="K552">
            <v>0.05</v>
          </cell>
          <cell r="L552">
            <v>0</v>
          </cell>
          <cell r="M552">
            <v>0.05</v>
          </cell>
          <cell r="N552">
            <v>0</v>
          </cell>
          <cell r="O552">
            <v>0</v>
          </cell>
          <cell r="P552">
            <v>1</v>
          </cell>
          <cell r="Q552">
            <v>0.05</v>
          </cell>
          <cell r="R552">
            <v>0</v>
          </cell>
          <cell r="S552" t="str">
            <v xml:space="preserve"> </v>
          </cell>
        </row>
        <row r="555">
          <cell r="B555" t="str">
            <v>Real Estate at</v>
          </cell>
          <cell r="F555">
            <v>40178</v>
          </cell>
        </row>
        <row r="556">
          <cell r="B556">
            <v>32</v>
          </cell>
          <cell r="C556" t="str">
            <v>Company-Occupied (net of encumbrances)</v>
          </cell>
          <cell r="G556">
            <v>0</v>
          </cell>
          <cell r="H556">
            <v>0</v>
          </cell>
          <cell r="I556">
            <v>0</v>
          </cell>
          <cell r="J556">
            <v>0</v>
          </cell>
          <cell r="K556">
            <v>0.1</v>
          </cell>
          <cell r="L556">
            <v>0</v>
          </cell>
          <cell r="M556">
            <v>0.1</v>
          </cell>
          <cell r="N556">
            <v>0</v>
          </cell>
          <cell r="O556">
            <v>0</v>
          </cell>
          <cell r="P556">
            <v>1</v>
          </cell>
          <cell r="Q556">
            <v>0.1</v>
          </cell>
          <cell r="R556">
            <v>0</v>
          </cell>
          <cell r="S556" t="str">
            <v xml:space="preserve"> </v>
          </cell>
        </row>
        <row r="557">
          <cell r="B557">
            <v>33</v>
          </cell>
          <cell r="D557" t="str">
            <v>Encumbrances</v>
          </cell>
          <cell r="G557">
            <v>0</v>
          </cell>
          <cell r="H557">
            <v>0</v>
          </cell>
          <cell r="I557">
            <v>0</v>
          </cell>
          <cell r="J557">
            <v>0</v>
          </cell>
          <cell r="K557">
            <v>0.1</v>
          </cell>
          <cell r="L557">
            <v>0</v>
          </cell>
          <cell r="M557">
            <v>0.1</v>
          </cell>
          <cell r="N557">
            <v>0</v>
          </cell>
          <cell r="O557">
            <v>0</v>
          </cell>
          <cell r="P557">
            <v>1</v>
          </cell>
          <cell r="Q557">
            <v>0.1</v>
          </cell>
          <cell r="R557">
            <v>0</v>
          </cell>
          <cell r="S557" t="str">
            <v xml:space="preserve"> </v>
          </cell>
        </row>
        <row r="558">
          <cell r="B558">
            <v>34</v>
          </cell>
          <cell r="C558" t="str">
            <v>Investments (net of encumbrances)</v>
          </cell>
          <cell r="G558">
            <v>0</v>
          </cell>
          <cell r="H558">
            <v>0</v>
          </cell>
          <cell r="I558">
            <v>0</v>
          </cell>
          <cell r="J558">
            <v>0</v>
          </cell>
          <cell r="K558">
            <v>0.2</v>
          </cell>
          <cell r="L558">
            <v>0</v>
          </cell>
          <cell r="M558">
            <v>0.2</v>
          </cell>
          <cell r="N558">
            <v>0</v>
          </cell>
          <cell r="O558">
            <v>0</v>
          </cell>
          <cell r="P558">
            <v>1</v>
          </cell>
          <cell r="Q558">
            <v>0.2</v>
          </cell>
          <cell r="R558">
            <v>0</v>
          </cell>
          <cell r="S558" t="str">
            <v xml:space="preserve"> </v>
          </cell>
        </row>
        <row r="559">
          <cell r="B559">
            <v>35</v>
          </cell>
          <cell r="D559" t="str">
            <v>Encumbrances</v>
          </cell>
          <cell r="G559">
            <v>0</v>
          </cell>
          <cell r="H559">
            <v>0</v>
          </cell>
          <cell r="I559">
            <v>0</v>
          </cell>
          <cell r="J559">
            <v>0</v>
          </cell>
          <cell r="K559">
            <v>0.2</v>
          </cell>
          <cell r="L559">
            <v>0</v>
          </cell>
          <cell r="M559">
            <v>0.2</v>
          </cell>
          <cell r="N559">
            <v>0</v>
          </cell>
          <cell r="O559">
            <v>0</v>
          </cell>
          <cell r="P559">
            <v>1</v>
          </cell>
          <cell r="Q559">
            <v>0.2</v>
          </cell>
          <cell r="R559">
            <v>0</v>
          </cell>
          <cell r="S559" t="str">
            <v xml:space="preserve"> </v>
          </cell>
        </row>
        <row r="560">
          <cell r="B560">
            <v>36</v>
          </cell>
          <cell r="E560" t="str">
            <v>Total Real Estate</v>
          </cell>
          <cell r="G560">
            <v>0</v>
          </cell>
          <cell r="H560">
            <v>0</v>
          </cell>
          <cell r="I560">
            <v>0</v>
          </cell>
          <cell r="J560">
            <v>0</v>
          </cell>
          <cell r="K560">
            <v>0</v>
          </cell>
          <cell r="M560">
            <v>0</v>
          </cell>
          <cell r="Q560">
            <v>0</v>
          </cell>
          <cell r="R560">
            <v>0</v>
          </cell>
        </row>
        <row r="562">
          <cell r="B562" t="str">
            <v>Other Assets at</v>
          </cell>
          <cell r="F562">
            <v>40178</v>
          </cell>
        </row>
        <row r="563">
          <cell r="B563">
            <v>37</v>
          </cell>
          <cell r="C563" t="str">
            <v>Other Loans</v>
          </cell>
          <cell r="G563">
            <v>0</v>
          </cell>
          <cell r="H563">
            <v>0</v>
          </cell>
          <cell r="I563">
            <v>0</v>
          </cell>
          <cell r="J563">
            <v>0</v>
          </cell>
          <cell r="K563">
            <v>0.05</v>
          </cell>
          <cell r="L563">
            <v>0</v>
          </cell>
          <cell r="M563">
            <v>0.05</v>
          </cell>
          <cell r="N563">
            <v>0</v>
          </cell>
          <cell r="O563">
            <v>0</v>
          </cell>
          <cell r="P563">
            <v>1</v>
          </cell>
          <cell r="Q563">
            <v>0.05</v>
          </cell>
          <cell r="R563">
            <v>0</v>
          </cell>
          <cell r="S563" t="str">
            <v xml:space="preserve"> </v>
          </cell>
        </row>
        <row r="564">
          <cell r="B564">
            <v>38</v>
          </cell>
          <cell r="C564" t="str">
            <v>Cash &amp; Cash Equivalents</v>
          </cell>
          <cell r="G564">
            <v>0</v>
          </cell>
          <cell r="H564">
            <v>0</v>
          </cell>
          <cell r="I564">
            <v>0</v>
          </cell>
          <cell r="J564">
            <v>0</v>
          </cell>
          <cell r="K564">
            <v>3.0000000000000001E-3</v>
          </cell>
          <cell r="L564">
            <v>0</v>
          </cell>
          <cell r="M564">
            <v>3.0000000000000001E-3</v>
          </cell>
          <cell r="N564">
            <v>0</v>
          </cell>
          <cell r="O564">
            <v>0</v>
          </cell>
          <cell r="P564">
            <v>1</v>
          </cell>
          <cell r="Q564">
            <v>3.0000000000000001E-3</v>
          </cell>
          <cell r="R564">
            <v>0</v>
          </cell>
          <cell r="S564" t="str">
            <v xml:space="preserve"> </v>
          </cell>
        </row>
        <row r="565">
          <cell r="B565">
            <v>39</v>
          </cell>
          <cell r="C565" t="str">
            <v>Short-Term Investments</v>
          </cell>
          <cell r="G565">
            <v>0</v>
          </cell>
          <cell r="H565">
            <v>0</v>
          </cell>
          <cell r="I565">
            <v>0</v>
          </cell>
          <cell r="J565">
            <v>0</v>
          </cell>
          <cell r="K565">
            <v>0.01</v>
          </cell>
          <cell r="L565">
            <v>0</v>
          </cell>
          <cell r="M565">
            <v>0.01</v>
          </cell>
          <cell r="N565">
            <v>0</v>
          </cell>
          <cell r="O565">
            <v>0</v>
          </cell>
          <cell r="P565">
            <v>1</v>
          </cell>
          <cell r="Q565">
            <v>0.01</v>
          </cell>
          <cell r="R565">
            <v>0</v>
          </cell>
          <cell r="S565" t="str">
            <v xml:space="preserve"> </v>
          </cell>
        </row>
        <row r="566">
          <cell r="B566">
            <v>40</v>
          </cell>
          <cell r="C566" t="str">
            <v>Other Investments</v>
          </cell>
          <cell r="G566">
            <v>0</v>
          </cell>
          <cell r="H566">
            <v>0</v>
          </cell>
          <cell r="I566">
            <v>0</v>
          </cell>
          <cell r="J566">
            <v>0</v>
          </cell>
          <cell r="K566">
            <v>0.2</v>
          </cell>
          <cell r="L566">
            <v>0</v>
          </cell>
          <cell r="M566">
            <v>0.2</v>
          </cell>
          <cell r="N566">
            <v>0</v>
          </cell>
          <cell r="O566">
            <v>0</v>
          </cell>
          <cell r="P566">
            <v>1</v>
          </cell>
          <cell r="Q566">
            <v>0.2</v>
          </cell>
          <cell r="R566">
            <v>0</v>
          </cell>
          <cell r="S566" t="str">
            <v xml:space="preserve"> </v>
          </cell>
        </row>
        <row r="567">
          <cell r="B567">
            <v>41</v>
          </cell>
          <cell r="C567" t="str">
            <v>Other Tangible Assets</v>
          </cell>
          <cell r="G567">
            <v>0</v>
          </cell>
          <cell r="H567">
            <v>0</v>
          </cell>
          <cell r="I567">
            <v>0</v>
          </cell>
          <cell r="J567">
            <v>0</v>
          </cell>
          <cell r="K567">
            <v>0.2</v>
          </cell>
          <cell r="L567">
            <v>0</v>
          </cell>
          <cell r="M567">
            <v>0.2</v>
          </cell>
          <cell r="N567">
            <v>0</v>
          </cell>
          <cell r="O567">
            <v>0</v>
          </cell>
          <cell r="P567">
            <v>1</v>
          </cell>
          <cell r="Q567">
            <v>0.2</v>
          </cell>
          <cell r="R567">
            <v>0</v>
          </cell>
          <cell r="S567" t="str">
            <v xml:space="preserve"> </v>
          </cell>
        </row>
        <row r="568">
          <cell r="B568">
            <v>42</v>
          </cell>
          <cell r="C568" t="str">
            <v>Other</v>
          </cell>
          <cell r="G568">
            <v>0</v>
          </cell>
          <cell r="H568">
            <v>0</v>
          </cell>
          <cell r="I568">
            <v>0</v>
          </cell>
          <cell r="J568">
            <v>0</v>
          </cell>
          <cell r="K568">
            <v>1</v>
          </cell>
          <cell r="L568">
            <v>0</v>
          </cell>
          <cell r="M568">
            <v>1</v>
          </cell>
          <cell r="N568">
            <v>0</v>
          </cell>
          <cell r="O568">
            <v>0</v>
          </cell>
          <cell r="P568">
            <v>1</v>
          </cell>
          <cell r="Q568">
            <v>1</v>
          </cell>
          <cell r="R568">
            <v>0</v>
          </cell>
          <cell r="S568" t="str">
            <v xml:space="preserve"> </v>
          </cell>
        </row>
        <row r="570">
          <cell r="B570">
            <v>43</v>
          </cell>
          <cell r="C570" t="str">
            <v>Sub-Totals</v>
          </cell>
          <cell r="G570">
            <v>0</v>
          </cell>
          <cell r="H570">
            <v>0</v>
          </cell>
          <cell r="I570">
            <v>0</v>
          </cell>
          <cell r="J570">
            <v>0</v>
          </cell>
          <cell r="K570">
            <v>0</v>
          </cell>
          <cell r="M570">
            <v>0</v>
          </cell>
          <cell r="Q570">
            <v>0</v>
          </cell>
          <cell r="R570">
            <v>0</v>
          </cell>
          <cell r="S570" t="str">
            <v xml:space="preserve"> </v>
          </cell>
        </row>
        <row r="572">
          <cell r="B572">
            <v>44</v>
          </cell>
          <cell r="C572" t="str">
            <v>Multiply: Spread of Risk Factor</v>
          </cell>
          <cell r="K572">
            <v>1.5</v>
          </cell>
          <cell r="L572">
            <v>0</v>
          </cell>
          <cell r="R572">
            <v>1.5</v>
          </cell>
          <cell r="S572" t="str">
            <v xml:space="preserve"> </v>
          </cell>
        </row>
        <row r="573">
          <cell r="B573">
            <v>45</v>
          </cell>
          <cell r="C573" t="str">
            <v>Company Totals at</v>
          </cell>
          <cell r="F573">
            <v>40178</v>
          </cell>
          <cell r="G573">
            <v>0</v>
          </cell>
          <cell r="H573">
            <v>0</v>
          </cell>
          <cell r="I573">
            <v>0</v>
          </cell>
          <cell r="J573">
            <v>0</v>
          </cell>
          <cell r="K573">
            <v>0</v>
          </cell>
          <cell r="M573">
            <v>0</v>
          </cell>
          <cell r="Q573">
            <v>0</v>
          </cell>
          <cell r="R573">
            <v>0</v>
          </cell>
          <cell r="S573" t="str">
            <v xml:space="preserve"> = (B1) + (B2)</v>
          </cell>
        </row>
        <row r="574">
          <cell r="N574" t="str">
            <v>Credit to Risk Factors above for:</v>
          </cell>
          <cell r="S574" t="str">
            <v xml:space="preserve">Note: For small insurers predominant in </v>
          </cell>
        </row>
        <row r="575">
          <cell r="B575">
            <v>46</v>
          </cell>
          <cell r="C575" t="str">
            <v>Deferred Acquisition Costs (Non/Life Only)</v>
          </cell>
          <cell r="G575">
            <v>0</v>
          </cell>
          <cell r="N575" t="str">
            <v>Unit Linked</v>
          </cell>
          <cell r="O575" t="str">
            <v>Participatory</v>
          </cell>
          <cell r="P575" t="str">
            <v>PC &amp; Protect.</v>
          </cell>
          <cell r="S575" t="str">
            <v xml:space="preserve">Life/Annuities, the reinsurance dependence </v>
          </cell>
        </row>
        <row r="576">
          <cell r="B576">
            <v>47</v>
          </cell>
          <cell r="C576" t="str">
            <v>Deferred Acquisition Costs (Life Only)</v>
          </cell>
          <cell r="G576">
            <v>0</v>
          </cell>
          <cell r="J576">
            <v>0</v>
          </cell>
          <cell r="K576" t="str">
            <v>Invested Asset Base</v>
          </cell>
          <cell r="N576">
            <v>1</v>
          </cell>
          <cell r="O576">
            <v>0.5</v>
          </cell>
          <cell r="P576">
            <v>0</v>
          </cell>
          <cell r="Q576" t="str">
            <v>Baseline Credit</v>
          </cell>
          <cell r="S576" t="str">
            <v>factor should be increased in accordance</v>
          </cell>
        </row>
        <row r="577">
          <cell r="B577">
            <v>48</v>
          </cell>
          <cell r="N577">
            <v>1</v>
          </cell>
          <cell r="O577">
            <v>0.5</v>
          </cell>
          <cell r="P577">
            <v>0</v>
          </cell>
          <cell r="Q577" t="str">
            <v>Selected Credit</v>
          </cell>
          <cell r="S577" t="str">
            <v>with L/H spread of risk guidelines.</v>
          </cell>
        </row>
        <row r="578">
          <cell r="N578" t="str">
            <v>Unit Linked</v>
          </cell>
          <cell r="O578" t="str">
            <v>Participatory</v>
          </cell>
          <cell r="P578" t="str">
            <v>PC &amp; Protect.</v>
          </cell>
        </row>
        <row r="579">
          <cell r="B579">
            <v>49</v>
          </cell>
          <cell r="J579">
            <v>0</v>
          </cell>
          <cell r="K579" t="str">
            <v>Total Reserves (excludes separate acct)</v>
          </cell>
          <cell r="N579">
            <v>0</v>
          </cell>
          <cell r="O579">
            <v>0</v>
          </cell>
          <cell r="P579">
            <v>1</v>
          </cell>
          <cell r="Q579" t="str">
            <v>Baseline Allocation of Assets Based on Reserves.</v>
          </cell>
        </row>
        <row r="580">
          <cell r="B580">
            <v>50</v>
          </cell>
          <cell r="N580">
            <v>0</v>
          </cell>
          <cell r="O580">
            <v>0</v>
          </cell>
          <cell r="P580">
            <v>1</v>
          </cell>
          <cell r="Q580" t="str">
            <v>Selected Allocation of Assets to Product Type</v>
          </cell>
        </row>
        <row r="583">
          <cell r="B583" t="str">
            <v>Company:</v>
          </cell>
          <cell r="E583" t="str">
            <v>XYZ Sample</v>
          </cell>
          <cell r="I583" t="str">
            <v>Currency:</v>
          </cell>
          <cell r="J583" t="str">
            <v>US Dollars</v>
          </cell>
          <cell r="S583" t="str">
            <v xml:space="preserve">Page 18 </v>
          </cell>
        </row>
        <row r="584">
          <cell r="B584" t="str">
            <v>AMB #:</v>
          </cell>
          <cell r="E584" t="str">
            <v>99999</v>
          </cell>
          <cell r="I584" t="str">
            <v>Denomination:</v>
          </cell>
          <cell r="J584" t="str">
            <v>(000)s</v>
          </cell>
        </row>
        <row r="585">
          <cell r="B585" t="str">
            <v>Analyst:</v>
          </cell>
          <cell r="E585" t="str">
            <v xml:space="preserve"> </v>
          </cell>
        </row>
        <row r="586">
          <cell r="J586" t="str">
            <v>INVESTMENT RISK</v>
          </cell>
        </row>
        <row r="587">
          <cell r="J587">
            <v>40543</v>
          </cell>
        </row>
        <row r="588">
          <cell r="N588" t="str">
            <v>Percent</v>
          </cell>
          <cell r="O588" t="str">
            <v>Percent</v>
          </cell>
          <cell r="P588" t="str">
            <v>Percent</v>
          </cell>
        </row>
        <row r="589">
          <cell r="K589" t="str">
            <v>Baseline</v>
          </cell>
          <cell r="L589" t="str">
            <v>Adjustment</v>
          </cell>
          <cell r="M589" t="str">
            <v>Total</v>
          </cell>
          <cell r="N589" t="str">
            <v>of asset</v>
          </cell>
          <cell r="O589" t="str">
            <v>of asset</v>
          </cell>
          <cell r="P589" t="str">
            <v>of asset</v>
          </cell>
          <cell r="Q589" t="str">
            <v>Final</v>
          </cell>
        </row>
        <row r="590">
          <cell r="B590" t="str">
            <v xml:space="preserve">   Bonds at</v>
          </cell>
          <cell r="E590">
            <v>40543</v>
          </cell>
          <cell r="G590" t="str">
            <v>Statement Value</v>
          </cell>
          <cell r="H590" t="str">
            <v>Market Value</v>
          </cell>
          <cell r="I590" t="str">
            <v>Adjustment</v>
          </cell>
          <cell r="J590" t="str">
            <v>Total</v>
          </cell>
          <cell r="K590" t="str">
            <v>Asset Risk Factor (%)</v>
          </cell>
          <cell r="L590" t="str">
            <v>to Asset Risk Factor</v>
          </cell>
          <cell r="M590" t="str">
            <v>Asset Risk Factor</v>
          </cell>
          <cell r="N590" t="str">
            <v>dedicated to Unit Linked</v>
          </cell>
          <cell r="O590" t="str">
            <v>dedicated to Partici-patory</v>
          </cell>
          <cell r="P590" t="str">
            <v>dedicated to PC &amp; Protection</v>
          </cell>
          <cell r="Q590" t="str">
            <v>Asset Risk Factor</v>
          </cell>
          <cell r="R590" t="str">
            <v>Adjusted Required Capital</v>
          </cell>
          <cell r="S590" t="str">
            <v>Explanation of Adjustments</v>
          </cell>
        </row>
        <row r="591">
          <cell r="B591">
            <v>1</v>
          </cell>
          <cell r="C591" t="str">
            <v>Global Rating AAA</v>
          </cell>
          <cell r="G591">
            <v>0</v>
          </cell>
          <cell r="H591">
            <v>0</v>
          </cell>
          <cell r="I591">
            <v>0</v>
          </cell>
          <cell r="J591">
            <v>0</v>
          </cell>
          <cell r="K591">
            <v>2E-3</v>
          </cell>
          <cell r="L591">
            <v>0</v>
          </cell>
          <cell r="M591">
            <v>2E-3</v>
          </cell>
          <cell r="N591">
            <v>0</v>
          </cell>
          <cell r="O591">
            <v>0</v>
          </cell>
          <cell r="P591">
            <v>1</v>
          </cell>
          <cell r="Q591">
            <v>2E-3</v>
          </cell>
          <cell r="R591">
            <v>0</v>
          </cell>
          <cell r="S591" t="str">
            <v xml:space="preserve"> </v>
          </cell>
        </row>
        <row r="592">
          <cell r="B592">
            <v>2</v>
          </cell>
          <cell r="C592" t="str">
            <v>Global Rating AA+, AA, AA-</v>
          </cell>
          <cell r="G592">
            <v>0</v>
          </cell>
          <cell r="H592">
            <v>0</v>
          </cell>
          <cell r="I592">
            <v>0</v>
          </cell>
          <cell r="J592">
            <v>0</v>
          </cell>
          <cell r="K592">
            <v>5.0000000000000001E-3</v>
          </cell>
          <cell r="L592">
            <v>0</v>
          </cell>
          <cell r="M592">
            <v>5.0000000000000001E-3</v>
          </cell>
          <cell r="N592">
            <v>0</v>
          </cell>
          <cell r="O592">
            <v>0</v>
          </cell>
          <cell r="P592">
            <v>1</v>
          </cell>
          <cell r="Q592">
            <v>5.0000000000000001E-3</v>
          </cell>
          <cell r="R592">
            <v>0</v>
          </cell>
          <cell r="S592" t="str">
            <v xml:space="preserve"> </v>
          </cell>
        </row>
        <row r="593">
          <cell r="B593">
            <v>3</v>
          </cell>
          <cell r="C593" t="str">
            <v>Global Rating A+, A, &amp; A-</v>
          </cell>
          <cell r="G593">
            <v>0</v>
          </cell>
          <cell r="H593">
            <v>0</v>
          </cell>
          <cell r="I593">
            <v>0</v>
          </cell>
          <cell r="J593">
            <v>0</v>
          </cell>
          <cell r="K593">
            <v>0.01</v>
          </cell>
          <cell r="L593">
            <v>0</v>
          </cell>
          <cell r="M593">
            <v>0.01</v>
          </cell>
          <cell r="N593">
            <v>0</v>
          </cell>
          <cell r="O593">
            <v>0</v>
          </cell>
          <cell r="P593">
            <v>1</v>
          </cell>
          <cell r="Q593">
            <v>0.01</v>
          </cell>
          <cell r="R593">
            <v>0</v>
          </cell>
          <cell r="S593" t="str">
            <v xml:space="preserve"> </v>
          </cell>
        </row>
        <row r="594">
          <cell r="B594">
            <v>4</v>
          </cell>
          <cell r="C594" t="str">
            <v xml:space="preserve">Global Rating BBB+, BBB, BBB- </v>
          </cell>
          <cell r="G594">
            <v>0</v>
          </cell>
          <cell r="H594">
            <v>0</v>
          </cell>
          <cell r="I594">
            <v>0</v>
          </cell>
          <cell r="J594">
            <v>0</v>
          </cell>
          <cell r="K594">
            <v>0.02</v>
          </cell>
          <cell r="L594">
            <v>0</v>
          </cell>
          <cell r="M594">
            <v>0.02</v>
          </cell>
          <cell r="N594">
            <v>0</v>
          </cell>
          <cell r="O594">
            <v>0</v>
          </cell>
          <cell r="P594">
            <v>1</v>
          </cell>
          <cell r="Q594">
            <v>0.02</v>
          </cell>
          <cell r="R594">
            <v>0</v>
          </cell>
          <cell r="S594" t="str">
            <v xml:space="preserve"> </v>
          </cell>
        </row>
        <row r="595">
          <cell r="B595">
            <v>5</v>
          </cell>
          <cell r="C595" t="str">
            <v xml:space="preserve">Global Rating BB+, BB, BB- </v>
          </cell>
          <cell r="G595">
            <v>0</v>
          </cell>
          <cell r="H595">
            <v>0</v>
          </cell>
          <cell r="I595">
            <v>0</v>
          </cell>
          <cell r="J595">
            <v>0</v>
          </cell>
          <cell r="K595">
            <v>0.04</v>
          </cell>
          <cell r="L595">
            <v>0</v>
          </cell>
          <cell r="M595">
            <v>0.04</v>
          </cell>
          <cell r="N595">
            <v>0</v>
          </cell>
          <cell r="O595">
            <v>0</v>
          </cell>
          <cell r="P595">
            <v>1</v>
          </cell>
          <cell r="Q595">
            <v>0.04</v>
          </cell>
          <cell r="R595">
            <v>0</v>
          </cell>
          <cell r="S595" t="str">
            <v xml:space="preserve"> </v>
          </cell>
        </row>
        <row r="596">
          <cell r="B596">
            <v>6</v>
          </cell>
          <cell r="C596" t="str">
            <v xml:space="preserve">Global Rating B+, B, B- </v>
          </cell>
          <cell r="G596">
            <v>0</v>
          </cell>
          <cell r="H596">
            <v>0</v>
          </cell>
          <cell r="I596">
            <v>0</v>
          </cell>
          <cell r="J596">
            <v>0</v>
          </cell>
          <cell r="K596">
            <v>4.4999999999999998E-2</v>
          </cell>
          <cell r="L596">
            <v>0</v>
          </cell>
          <cell r="M596">
            <v>4.4999999999999998E-2</v>
          </cell>
          <cell r="N596">
            <v>0</v>
          </cell>
          <cell r="O596">
            <v>0</v>
          </cell>
          <cell r="P596">
            <v>1</v>
          </cell>
          <cell r="Q596">
            <v>4.4999999999999998E-2</v>
          </cell>
          <cell r="R596">
            <v>0</v>
          </cell>
          <cell r="S596" t="str">
            <v xml:space="preserve"> </v>
          </cell>
        </row>
        <row r="597">
          <cell r="B597">
            <v>7</v>
          </cell>
          <cell r="C597" t="str">
            <v xml:space="preserve">Global Rating CCC, CC, C </v>
          </cell>
          <cell r="G597">
            <v>0</v>
          </cell>
          <cell r="H597">
            <v>0</v>
          </cell>
          <cell r="I597">
            <v>0</v>
          </cell>
          <cell r="J597">
            <v>0</v>
          </cell>
          <cell r="K597">
            <v>0.1</v>
          </cell>
          <cell r="L597">
            <v>0</v>
          </cell>
          <cell r="M597">
            <v>0.1</v>
          </cell>
          <cell r="N597">
            <v>0</v>
          </cell>
          <cell r="O597">
            <v>0</v>
          </cell>
          <cell r="P597">
            <v>1</v>
          </cell>
          <cell r="Q597">
            <v>0.1</v>
          </cell>
          <cell r="R597">
            <v>0</v>
          </cell>
          <cell r="S597" t="str">
            <v xml:space="preserve"> </v>
          </cell>
        </row>
        <row r="598">
          <cell r="B598">
            <v>8</v>
          </cell>
          <cell r="C598" t="str">
            <v xml:space="preserve">Global Rating D (in/near default) </v>
          </cell>
          <cell r="G598">
            <v>0</v>
          </cell>
          <cell r="H598">
            <v>0</v>
          </cell>
          <cell r="I598">
            <v>0</v>
          </cell>
          <cell r="J598">
            <v>0</v>
          </cell>
          <cell r="K598">
            <v>0.3</v>
          </cell>
          <cell r="L598">
            <v>0</v>
          </cell>
          <cell r="M598">
            <v>0.3</v>
          </cell>
          <cell r="N598">
            <v>0</v>
          </cell>
          <cell r="O598">
            <v>0</v>
          </cell>
          <cell r="P598">
            <v>1</v>
          </cell>
          <cell r="Q598">
            <v>0.3</v>
          </cell>
          <cell r="R598">
            <v>0</v>
          </cell>
          <cell r="S598" t="str">
            <v xml:space="preserve"> </v>
          </cell>
        </row>
        <row r="599">
          <cell r="B599">
            <v>9</v>
          </cell>
          <cell r="C599" t="str">
            <v>Non Rated</v>
          </cell>
          <cell r="G599">
            <v>0</v>
          </cell>
          <cell r="H599">
            <v>0</v>
          </cell>
          <cell r="I599">
            <v>0</v>
          </cell>
          <cell r="J599">
            <v>0</v>
          </cell>
          <cell r="K599">
            <v>0.5</v>
          </cell>
          <cell r="L599">
            <v>0</v>
          </cell>
          <cell r="M599">
            <v>0.5</v>
          </cell>
          <cell r="N599">
            <v>0</v>
          </cell>
          <cell r="O599">
            <v>0</v>
          </cell>
          <cell r="P599">
            <v>1</v>
          </cell>
          <cell r="Q599">
            <v>0.5</v>
          </cell>
          <cell r="R599">
            <v>0</v>
          </cell>
          <cell r="S599" t="str">
            <v xml:space="preserve"> </v>
          </cell>
        </row>
        <row r="600">
          <cell r="B600">
            <v>10</v>
          </cell>
          <cell r="C600" t="str">
            <v>Affiliated</v>
          </cell>
          <cell r="G600">
            <v>0</v>
          </cell>
          <cell r="H600">
            <v>0</v>
          </cell>
          <cell r="I600">
            <v>0</v>
          </cell>
          <cell r="J600">
            <v>0</v>
          </cell>
          <cell r="K600">
            <v>1</v>
          </cell>
          <cell r="L600">
            <v>0</v>
          </cell>
          <cell r="M600">
            <v>1</v>
          </cell>
          <cell r="N600">
            <v>0</v>
          </cell>
          <cell r="O600">
            <v>0</v>
          </cell>
          <cell r="P600">
            <v>1</v>
          </cell>
          <cell r="Q600">
            <v>1</v>
          </cell>
          <cell r="R600">
            <v>0</v>
          </cell>
          <cell r="S600" t="str">
            <v xml:space="preserve"> </v>
          </cell>
        </row>
        <row r="601">
          <cell r="B601">
            <v>11</v>
          </cell>
          <cell r="C601" t="str">
            <v>Other</v>
          </cell>
          <cell r="G601">
            <v>0</v>
          </cell>
          <cell r="H601">
            <v>0</v>
          </cell>
          <cell r="I601">
            <v>0</v>
          </cell>
          <cell r="J601">
            <v>0</v>
          </cell>
          <cell r="K601">
            <v>1</v>
          </cell>
          <cell r="L601">
            <v>0</v>
          </cell>
          <cell r="M601">
            <v>1</v>
          </cell>
          <cell r="N601">
            <v>0</v>
          </cell>
          <cell r="O601">
            <v>0</v>
          </cell>
          <cell r="P601">
            <v>1</v>
          </cell>
          <cell r="Q601">
            <v>1</v>
          </cell>
          <cell r="R601">
            <v>0</v>
          </cell>
          <cell r="S601" t="str">
            <v xml:space="preserve"> </v>
          </cell>
        </row>
        <row r="602">
          <cell r="B602">
            <v>12</v>
          </cell>
          <cell r="E602" t="str">
            <v>Total Bonds</v>
          </cell>
          <cell r="G602">
            <v>0</v>
          </cell>
          <cell r="H602">
            <v>0</v>
          </cell>
          <cell r="I602">
            <v>0</v>
          </cell>
          <cell r="J602">
            <v>0</v>
          </cell>
          <cell r="K602">
            <v>0</v>
          </cell>
          <cell r="M602">
            <v>0</v>
          </cell>
          <cell r="Q602">
            <v>0</v>
          </cell>
          <cell r="R602">
            <v>0</v>
          </cell>
        </row>
        <row r="604">
          <cell r="B604" t="str">
            <v>Preferred Stocks at</v>
          </cell>
          <cell r="F604">
            <v>40543</v>
          </cell>
        </row>
        <row r="605">
          <cell r="B605">
            <v>13</v>
          </cell>
          <cell r="C605" t="str">
            <v>Non-Affiliated (Public)</v>
          </cell>
          <cell r="G605">
            <v>0</v>
          </cell>
          <cell r="H605">
            <v>0</v>
          </cell>
          <cell r="I605">
            <v>0</v>
          </cell>
          <cell r="J605">
            <v>0</v>
          </cell>
          <cell r="K605">
            <v>2E-3</v>
          </cell>
          <cell r="L605">
            <v>0</v>
          </cell>
          <cell r="M605">
            <v>2E-3</v>
          </cell>
          <cell r="N605">
            <v>0</v>
          </cell>
          <cell r="O605">
            <v>0</v>
          </cell>
          <cell r="P605">
            <v>1</v>
          </cell>
          <cell r="Q605">
            <v>2E-3</v>
          </cell>
          <cell r="R605">
            <v>0</v>
          </cell>
          <cell r="S605" t="str">
            <v xml:space="preserve"> </v>
          </cell>
        </row>
        <row r="606">
          <cell r="B606">
            <v>14</v>
          </cell>
          <cell r="C606" t="str">
            <v>Non-Affil (Public) w/Global Rating AA+, AA, AA-</v>
          </cell>
          <cell r="G606">
            <v>0</v>
          </cell>
          <cell r="H606">
            <v>0</v>
          </cell>
          <cell r="I606">
            <v>0</v>
          </cell>
          <cell r="J606">
            <v>0</v>
          </cell>
          <cell r="K606">
            <v>5.0000000000000001E-3</v>
          </cell>
          <cell r="L606">
            <v>0</v>
          </cell>
          <cell r="M606">
            <v>5.0000000000000001E-3</v>
          </cell>
          <cell r="N606">
            <v>0</v>
          </cell>
          <cell r="O606">
            <v>0</v>
          </cell>
          <cell r="P606">
            <v>1</v>
          </cell>
          <cell r="Q606">
            <v>5.0000000000000001E-3</v>
          </cell>
          <cell r="R606">
            <v>0</v>
          </cell>
          <cell r="S606" t="str">
            <v xml:space="preserve"> </v>
          </cell>
        </row>
        <row r="607">
          <cell r="B607">
            <v>15</v>
          </cell>
          <cell r="C607" t="str">
            <v>Non-Affil (Public) w/Global Rating A+, A, &amp; A-</v>
          </cell>
          <cell r="G607">
            <v>0</v>
          </cell>
          <cell r="H607">
            <v>0</v>
          </cell>
          <cell r="I607">
            <v>0</v>
          </cell>
          <cell r="J607">
            <v>0</v>
          </cell>
          <cell r="K607">
            <v>0.01</v>
          </cell>
          <cell r="L607">
            <v>0</v>
          </cell>
          <cell r="M607">
            <v>0.01</v>
          </cell>
          <cell r="N607">
            <v>0</v>
          </cell>
          <cell r="O607">
            <v>0</v>
          </cell>
          <cell r="P607">
            <v>1</v>
          </cell>
          <cell r="Q607">
            <v>0.01</v>
          </cell>
          <cell r="R607">
            <v>0</v>
          </cell>
          <cell r="S607" t="str">
            <v xml:space="preserve"> </v>
          </cell>
        </row>
        <row r="608">
          <cell r="B608">
            <v>16</v>
          </cell>
          <cell r="C608" t="str">
            <v>Non-Affil (Public) w/Global Rating BBB+, BBB, BBB-</v>
          </cell>
          <cell r="G608">
            <v>0</v>
          </cell>
          <cell r="H608">
            <v>0</v>
          </cell>
          <cell r="I608">
            <v>0</v>
          </cell>
          <cell r="J608">
            <v>0</v>
          </cell>
          <cell r="K608">
            <v>0.02</v>
          </cell>
          <cell r="L608">
            <v>0</v>
          </cell>
          <cell r="M608">
            <v>0.02</v>
          </cell>
          <cell r="N608">
            <v>0</v>
          </cell>
          <cell r="O608">
            <v>0</v>
          </cell>
          <cell r="P608">
            <v>1</v>
          </cell>
          <cell r="Q608">
            <v>0.02</v>
          </cell>
          <cell r="R608">
            <v>0</v>
          </cell>
          <cell r="S608" t="str">
            <v xml:space="preserve"> </v>
          </cell>
        </row>
        <row r="609">
          <cell r="B609">
            <v>17</v>
          </cell>
          <cell r="C609" t="str">
            <v>Non-Affil (Public) w/Global Rating BB+, BB, BB-</v>
          </cell>
          <cell r="G609">
            <v>0</v>
          </cell>
          <cell r="H609">
            <v>0</v>
          </cell>
          <cell r="I609">
            <v>0</v>
          </cell>
          <cell r="J609">
            <v>0</v>
          </cell>
          <cell r="K609">
            <v>0.04</v>
          </cell>
          <cell r="L609">
            <v>0</v>
          </cell>
          <cell r="M609">
            <v>0.04</v>
          </cell>
          <cell r="N609">
            <v>0</v>
          </cell>
          <cell r="O609">
            <v>0</v>
          </cell>
          <cell r="P609">
            <v>1</v>
          </cell>
          <cell r="Q609">
            <v>0.04</v>
          </cell>
          <cell r="R609">
            <v>0</v>
          </cell>
          <cell r="S609" t="str">
            <v xml:space="preserve"> </v>
          </cell>
        </row>
        <row r="610">
          <cell r="B610">
            <v>18</v>
          </cell>
          <cell r="C610" t="str">
            <v>Non-Affil (Public) w/Global Rating B+, B, B-</v>
          </cell>
          <cell r="G610">
            <v>0</v>
          </cell>
          <cell r="H610">
            <v>0</v>
          </cell>
          <cell r="I610">
            <v>0</v>
          </cell>
          <cell r="J610">
            <v>0</v>
          </cell>
          <cell r="K610">
            <v>4.4999999999999998E-2</v>
          </cell>
          <cell r="L610">
            <v>0</v>
          </cell>
          <cell r="M610">
            <v>4.4999999999999998E-2</v>
          </cell>
          <cell r="N610">
            <v>0</v>
          </cell>
          <cell r="O610">
            <v>0</v>
          </cell>
          <cell r="P610">
            <v>1</v>
          </cell>
          <cell r="Q610">
            <v>4.4999999999999998E-2</v>
          </cell>
          <cell r="R610">
            <v>0</v>
          </cell>
          <cell r="S610" t="str">
            <v xml:space="preserve"> </v>
          </cell>
        </row>
        <row r="611">
          <cell r="B611">
            <v>19</v>
          </cell>
          <cell r="C611" t="str">
            <v>Non-Affil (Public) w/Global Rating CCC, CC, C</v>
          </cell>
          <cell r="G611">
            <v>0</v>
          </cell>
          <cell r="H611">
            <v>0</v>
          </cell>
          <cell r="I611">
            <v>0</v>
          </cell>
          <cell r="J611">
            <v>0</v>
          </cell>
          <cell r="K611">
            <v>0.1</v>
          </cell>
          <cell r="L611">
            <v>0</v>
          </cell>
          <cell r="M611">
            <v>0.1</v>
          </cell>
          <cell r="N611">
            <v>0</v>
          </cell>
          <cell r="O611">
            <v>0</v>
          </cell>
          <cell r="P611">
            <v>1</v>
          </cell>
          <cell r="Q611">
            <v>0.1</v>
          </cell>
          <cell r="R611">
            <v>0</v>
          </cell>
          <cell r="S611" t="str">
            <v xml:space="preserve"> </v>
          </cell>
        </row>
        <row r="612">
          <cell r="B612">
            <v>20</v>
          </cell>
          <cell r="C612" t="str">
            <v xml:space="preserve">Non-Affil (Public) w/Global Rating D (in/near default) </v>
          </cell>
          <cell r="G612">
            <v>0</v>
          </cell>
          <cell r="H612">
            <v>0</v>
          </cell>
          <cell r="I612">
            <v>0</v>
          </cell>
          <cell r="J612">
            <v>0</v>
          </cell>
          <cell r="K612">
            <v>0.3</v>
          </cell>
          <cell r="L612">
            <v>0</v>
          </cell>
          <cell r="M612">
            <v>0.3</v>
          </cell>
          <cell r="N612">
            <v>0</v>
          </cell>
          <cell r="O612">
            <v>0</v>
          </cell>
          <cell r="P612">
            <v>1</v>
          </cell>
          <cell r="Q612">
            <v>0.3</v>
          </cell>
          <cell r="R612">
            <v>0</v>
          </cell>
          <cell r="S612" t="str">
            <v xml:space="preserve"> </v>
          </cell>
        </row>
        <row r="613">
          <cell r="B613">
            <v>21</v>
          </cell>
          <cell r="C613" t="str">
            <v>Non-Affiliated (Private)</v>
          </cell>
          <cell r="G613">
            <v>0</v>
          </cell>
          <cell r="H613">
            <v>0</v>
          </cell>
          <cell r="I613">
            <v>0</v>
          </cell>
          <cell r="J613">
            <v>0</v>
          </cell>
          <cell r="K613">
            <v>1</v>
          </cell>
          <cell r="L613">
            <v>0</v>
          </cell>
          <cell r="M613">
            <v>1</v>
          </cell>
          <cell r="N613">
            <v>0</v>
          </cell>
          <cell r="O613">
            <v>0</v>
          </cell>
          <cell r="P613">
            <v>1</v>
          </cell>
          <cell r="Q613">
            <v>1</v>
          </cell>
          <cell r="R613">
            <v>0</v>
          </cell>
          <cell r="S613" t="str">
            <v xml:space="preserve"> </v>
          </cell>
        </row>
        <row r="614">
          <cell r="B614">
            <v>22</v>
          </cell>
          <cell r="C614" t="str">
            <v>Affiliated (Public)</v>
          </cell>
          <cell r="G614">
            <v>0</v>
          </cell>
          <cell r="H614">
            <v>0</v>
          </cell>
          <cell r="I614">
            <v>0</v>
          </cell>
          <cell r="J614">
            <v>0</v>
          </cell>
          <cell r="K614">
            <v>0.15</v>
          </cell>
          <cell r="L614">
            <v>0</v>
          </cell>
          <cell r="M614">
            <v>0.15</v>
          </cell>
          <cell r="N614">
            <v>0</v>
          </cell>
          <cell r="O614">
            <v>0</v>
          </cell>
          <cell r="P614">
            <v>1</v>
          </cell>
          <cell r="Q614">
            <v>0.15</v>
          </cell>
          <cell r="R614">
            <v>0</v>
          </cell>
          <cell r="S614" t="str">
            <v xml:space="preserve"> </v>
          </cell>
        </row>
        <row r="615">
          <cell r="B615">
            <v>23</v>
          </cell>
          <cell r="C615" t="str">
            <v>Affiliated (Private)</v>
          </cell>
          <cell r="G615">
            <v>0</v>
          </cell>
          <cell r="H615">
            <v>0</v>
          </cell>
          <cell r="I615">
            <v>0</v>
          </cell>
          <cell r="J615">
            <v>0</v>
          </cell>
          <cell r="K615">
            <v>1</v>
          </cell>
          <cell r="L615">
            <v>0</v>
          </cell>
          <cell r="M615">
            <v>1</v>
          </cell>
          <cell r="N615">
            <v>0</v>
          </cell>
          <cell r="O615">
            <v>0</v>
          </cell>
          <cell r="P615">
            <v>1</v>
          </cell>
          <cell r="Q615">
            <v>1</v>
          </cell>
          <cell r="R615">
            <v>0</v>
          </cell>
          <cell r="S615" t="str">
            <v xml:space="preserve"> </v>
          </cell>
        </row>
        <row r="616">
          <cell r="B616">
            <v>24</v>
          </cell>
          <cell r="E616" t="str">
            <v>Total Preferred Stocks</v>
          </cell>
          <cell r="G616">
            <v>0</v>
          </cell>
          <cell r="H616">
            <v>0</v>
          </cell>
          <cell r="I616">
            <v>0</v>
          </cell>
          <cell r="J616">
            <v>0</v>
          </cell>
          <cell r="K616">
            <v>0</v>
          </cell>
          <cell r="M616">
            <v>0</v>
          </cell>
          <cell r="Q616">
            <v>0</v>
          </cell>
          <cell r="R616">
            <v>0</v>
          </cell>
        </row>
        <row r="618">
          <cell r="B618" t="str">
            <v>Common Stocks at</v>
          </cell>
          <cell r="F618">
            <v>40543</v>
          </cell>
        </row>
        <row r="619">
          <cell r="B619">
            <v>25</v>
          </cell>
          <cell r="C619" t="str">
            <v>Non-Affiliated (Public)</v>
          </cell>
          <cell r="G619">
            <v>0</v>
          </cell>
          <cell r="H619">
            <v>0</v>
          </cell>
          <cell r="I619">
            <v>0</v>
          </cell>
          <cell r="J619">
            <v>0</v>
          </cell>
          <cell r="K619">
            <v>0.15</v>
          </cell>
          <cell r="L619">
            <v>0</v>
          </cell>
          <cell r="M619">
            <v>0.15</v>
          </cell>
          <cell r="N619">
            <v>0</v>
          </cell>
          <cell r="O619">
            <v>0</v>
          </cell>
          <cell r="P619">
            <v>1</v>
          </cell>
          <cell r="Q619">
            <v>0.15</v>
          </cell>
          <cell r="R619">
            <v>0</v>
          </cell>
          <cell r="S619" t="str">
            <v xml:space="preserve"> </v>
          </cell>
        </row>
        <row r="620">
          <cell r="B620">
            <v>26</v>
          </cell>
          <cell r="C620" t="str">
            <v>Non-Affiliated (Private)</v>
          </cell>
          <cell r="G620">
            <v>0</v>
          </cell>
          <cell r="H620">
            <v>0</v>
          </cell>
          <cell r="I620">
            <v>0</v>
          </cell>
          <cell r="J620">
            <v>0</v>
          </cell>
          <cell r="K620">
            <v>1</v>
          </cell>
          <cell r="L620">
            <v>0</v>
          </cell>
          <cell r="M620">
            <v>1</v>
          </cell>
          <cell r="N620">
            <v>0</v>
          </cell>
          <cell r="O620">
            <v>0</v>
          </cell>
          <cell r="P620">
            <v>1</v>
          </cell>
          <cell r="Q620">
            <v>1</v>
          </cell>
          <cell r="R620">
            <v>0</v>
          </cell>
          <cell r="S620" t="str">
            <v xml:space="preserve"> </v>
          </cell>
        </row>
        <row r="621">
          <cell r="B621">
            <v>27</v>
          </cell>
          <cell r="C621" t="str">
            <v>Mutual Funds</v>
          </cell>
          <cell r="G621">
            <v>0</v>
          </cell>
          <cell r="H621">
            <v>0</v>
          </cell>
          <cell r="I621">
            <v>0</v>
          </cell>
          <cell r="J621">
            <v>0</v>
          </cell>
          <cell r="K621">
            <v>0.15</v>
          </cell>
          <cell r="L621">
            <v>0</v>
          </cell>
          <cell r="M621">
            <v>0.15</v>
          </cell>
          <cell r="N621">
            <v>0</v>
          </cell>
          <cell r="O621">
            <v>0</v>
          </cell>
          <cell r="P621">
            <v>1</v>
          </cell>
          <cell r="Q621">
            <v>0.15</v>
          </cell>
          <cell r="R621">
            <v>0</v>
          </cell>
          <cell r="S621" t="str">
            <v xml:space="preserve"> </v>
          </cell>
        </row>
        <row r="622">
          <cell r="B622">
            <v>28</v>
          </cell>
          <cell r="C622" t="str">
            <v>Affiliated (Public)</v>
          </cell>
          <cell r="G622">
            <v>0</v>
          </cell>
          <cell r="H622">
            <v>0</v>
          </cell>
          <cell r="I622">
            <v>0</v>
          </cell>
          <cell r="J622">
            <v>0</v>
          </cell>
          <cell r="K622">
            <v>0.15</v>
          </cell>
          <cell r="L622">
            <v>0</v>
          </cell>
          <cell r="M622">
            <v>0.15</v>
          </cell>
          <cell r="N622">
            <v>0</v>
          </cell>
          <cell r="O622">
            <v>0</v>
          </cell>
          <cell r="P622">
            <v>1</v>
          </cell>
          <cell r="Q622">
            <v>0.15</v>
          </cell>
          <cell r="R622">
            <v>0</v>
          </cell>
          <cell r="S622" t="str">
            <v xml:space="preserve"> </v>
          </cell>
        </row>
        <row r="623">
          <cell r="B623">
            <v>29</v>
          </cell>
          <cell r="C623" t="str">
            <v>Affiliated (Private)</v>
          </cell>
          <cell r="G623">
            <v>0</v>
          </cell>
          <cell r="H623">
            <v>0</v>
          </cell>
          <cell r="I623">
            <v>0</v>
          </cell>
          <cell r="J623">
            <v>0</v>
          </cell>
          <cell r="K623">
            <v>1</v>
          </cell>
          <cell r="L623">
            <v>0</v>
          </cell>
          <cell r="M623">
            <v>1</v>
          </cell>
          <cell r="N623">
            <v>0</v>
          </cell>
          <cell r="O623">
            <v>0</v>
          </cell>
          <cell r="P623">
            <v>1</v>
          </cell>
          <cell r="Q623">
            <v>1</v>
          </cell>
          <cell r="R623">
            <v>0</v>
          </cell>
          <cell r="S623" t="str">
            <v xml:space="preserve"> </v>
          </cell>
        </row>
        <row r="624">
          <cell r="B624">
            <v>30</v>
          </cell>
          <cell r="E624" t="str">
            <v>Total Common Stocks</v>
          </cell>
          <cell r="G624">
            <v>0</v>
          </cell>
          <cell r="H624">
            <v>0</v>
          </cell>
          <cell r="I624">
            <v>0</v>
          </cell>
          <cell r="J624">
            <v>0</v>
          </cell>
          <cell r="K624">
            <v>0</v>
          </cell>
          <cell r="M624">
            <v>0</v>
          </cell>
          <cell r="Q624">
            <v>0</v>
          </cell>
          <cell r="R624">
            <v>0</v>
          </cell>
        </row>
        <row r="627">
          <cell r="B627">
            <v>31</v>
          </cell>
          <cell r="C627" t="str">
            <v>Mortgage Loans at</v>
          </cell>
          <cell r="F627">
            <v>40543</v>
          </cell>
          <cell r="G627">
            <v>0</v>
          </cell>
          <cell r="H627">
            <v>0</v>
          </cell>
          <cell r="I627">
            <v>0</v>
          </cell>
          <cell r="J627">
            <v>0</v>
          </cell>
          <cell r="K627">
            <v>0.05</v>
          </cell>
          <cell r="L627">
            <v>0</v>
          </cell>
          <cell r="M627">
            <v>0.05</v>
          </cell>
          <cell r="N627">
            <v>0</v>
          </cell>
          <cell r="O627">
            <v>0</v>
          </cell>
          <cell r="P627">
            <v>1</v>
          </cell>
          <cell r="Q627">
            <v>0.05</v>
          </cell>
          <cell r="R627">
            <v>0</v>
          </cell>
          <cell r="S627" t="str">
            <v xml:space="preserve"> </v>
          </cell>
        </row>
        <row r="630">
          <cell r="B630" t="str">
            <v>Real Estate at</v>
          </cell>
          <cell r="F630">
            <v>40543</v>
          </cell>
        </row>
        <row r="631">
          <cell r="B631">
            <v>32</v>
          </cell>
          <cell r="C631" t="str">
            <v>Company-Occupied (net of encumbrances)</v>
          </cell>
          <cell r="G631">
            <v>0</v>
          </cell>
          <cell r="H631">
            <v>0</v>
          </cell>
          <cell r="I631">
            <v>0</v>
          </cell>
          <cell r="J631">
            <v>0</v>
          </cell>
          <cell r="K631">
            <v>0.1</v>
          </cell>
          <cell r="L631">
            <v>0</v>
          </cell>
          <cell r="M631">
            <v>0.1</v>
          </cell>
          <cell r="N631">
            <v>0</v>
          </cell>
          <cell r="O631">
            <v>0</v>
          </cell>
          <cell r="P631">
            <v>1</v>
          </cell>
          <cell r="Q631">
            <v>0.1</v>
          </cell>
          <cell r="R631">
            <v>0</v>
          </cell>
          <cell r="S631" t="str">
            <v xml:space="preserve"> </v>
          </cell>
        </row>
        <row r="632">
          <cell r="B632">
            <v>33</v>
          </cell>
          <cell r="D632" t="str">
            <v>Encumbrances</v>
          </cell>
          <cell r="G632">
            <v>0</v>
          </cell>
          <cell r="H632">
            <v>0</v>
          </cell>
          <cell r="I632">
            <v>0</v>
          </cell>
          <cell r="J632">
            <v>0</v>
          </cell>
          <cell r="K632">
            <v>0.1</v>
          </cell>
          <cell r="L632">
            <v>0</v>
          </cell>
          <cell r="M632">
            <v>0.1</v>
          </cell>
          <cell r="N632">
            <v>0</v>
          </cell>
          <cell r="O632">
            <v>0</v>
          </cell>
          <cell r="P632">
            <v>1</v>
          </cell>
          <cell r="Q632">
            <v>0.1</v>
          </cell>
          <cell r="R632">
            <v>0</v>
          </cell>
          <cell r="S632" t="str">
            <v xml:space="preserve"> </v>
          </cell>
        </row>
        <row r="633">
          <cell r="B633">
            <v>34</v>
          </cell>
          <cell r="C633" t="str">
            <v>Investments (net of encumbrances)</v>
          </cell>
          <cell r="G633">
            <v>0</v>
          </cell>
          <cell r="H633">
            <v>0</v>
          </cell>
          <cell r="I633">
            <v>0</v>
          </cell>
          <cell r="J633">
            <v>0</v>
          </cell>
          <cell r="K633">
            <v>0.2</v>
          </cell>
          <cell r="L633">
            <v>0</v>
          </cell>
          <cell r="M633">
            <v>0.2</v>
          </cell>
          <cell r="N633">
            <v>0</v>
          </cell>
          <cell r="O633">
            <v>0</v>
          </cell>
          <cell r="P633">
            <v>1</v>
          </cell>
          <cell r="Q633">
            <v>0.2</v>
          </cell>
          <cell r="R633">
            <v>0</v>
          </cell>
          <cell r="S633" t="str">
            <v xml:space="preserve"> </v>
          </cell>
        </row>
        <row r="634">
          <cell r="B634">
            <v>35</v>
          </cell>
          <cell r="D634" t="str">
            <v>Encumbrances</v>
          </cell>
          <cell r="G634">
            <v>0</v>
          </cell>
          <cell r="H634">
            <v>0</v>
          </cell>
          <cell r="I634">
            <v>0</v>
          </cell>
          <cell r="J634">
            <v>0</v>
          </cell>
          <cell r="K634">
            <v>0.2</v>
          </cell>
          <cell r="L634">
            <v>0</v>
          </cell>
          <cell r="M634">
            <v>0.2</v>
          </cell>
          <cell r="N634">
            <v>0</v>
          </cell>
          <cell r="O634">
            <v>0</v>
          </cell>
          <cell r="P634">
            <v>1</v>
          </cell>
          <cell r="Q634">
            <v>0.2</v>
          </cell>
          <cell r="R634">
            <v>0</v>
          </cell>
          <cell r="S634" t="str">
            <v xml:space="preserve"> </v>
          </cell>
        </row>
        <row r="635">
          <cell r="B635">
            <v>36</v>
          </cell>
          <cell r="E635" t="str">
            <v>Total Real Estate</v>
          </cell>
          <cell r="G635">
            <v>0</v>
          </cell>
          <cell r="H635">
            <v>0</v>
          </cell>
          <cell r="I635">
            <v>0</v>
          </cell>
          <cell r="J635">
            <v>0</v>
          </cell>
          <cell r="K635">
            <v>0</v>
          </cell>
          <cell r="M635">
            <v>0</v>
          </cell>
          <cell r="Q635">
            <v>0</v>
          </cell>
          <cell r="R635">
            <v>0</v>
          </cell>
        </row>
        <row r="637">
          <cell r="B637" t="str">
            <v>Other Assets at</v>
          </cell>
          <cell r="F637">
            <v>40543</v>
          </cell>
        </row>
        <row r="638">
          <cell r="B638">
            <v>37</v>
          </cell>
          <cell r="C638" t="str">
            <v>Other Loans</v>
          </cell>
          <cell r="G638">
            <v>0</v>
          </cell>
          <cell r="H638">
            <v>0</v>
          </cell>
          <cell r="I638">
            <v>0</v>
          </cell>
          <cell r="J638">
            <v>0</v>
          </cell>
          <cell r="K638">
            <v>0.05</v>
          </cell>
          <cell r="L638">
            <v>0</v>
          </cell>
          <cell r="M638">
            <v>0.05</v>
          </cell>
          <cell r="N638">
            <v>0</v>
          </cell>
          <cell r="O638">
            <v>0</v>
          </cell>
          <cell r="P638">
            <v>1</v>
          </cell>
          <cell r="Q638">
            <v>0.05</v>
          </cell>
          <cell r="R638">
            <v>0</v>
          </cell>
          <cell r="S638" t="str">
            <v xml:space="preserve"> </v>
          </cell>
        </row>
        <row r="639">
          <cell r="B639">
            <v>38</v>
          </cell>
          <cell r="C639" t="str">
            <v>Cash &amp; Cash Equivalents</v>
          </cell>
          <cell r="G639">
            <v>0</v>
          </cell>
          <cell r="H639">
            <v>0</v>
          </cell>
          <cell r="I639">
            <v>0</v>
          </cell>
          <cell r="J639">
            <v>0</v>
          </cell>
          <cell r="K639">
            <v>3.0000000000000001E-3</v>
          </cell>
          <cell r="L639">
            <v>0</v>
          </cell>
          <cell r="M639">
            <v>3.0000000000000001E-3</v>
          </cell>
          <cell r="N639">
            <v>0</v>
          </cell>
          <cell r="O639">
            <v>0</v>
          </cell>
          <cell r="P639">
            <v>1</v>
          </cell>
          <cell r="Q639">
            <v>3.0000000000000001E-3</v>
          </cell>
          <cell r="R639">
            <v>0</v>
          </cell>
          <cell r="S639" t="str">
            <v xml:space="preserve"> </v>
          </cell>
        </row>
        <row r="640">
          <cell r="B640">
            <v>39</v>
          </cell>
          <cell r="C640" t="str">
            <v>Short-Term Investments</v>
          </cell>
          <cell r="G640">
            <v>0</v>
          </cell>
          <cell r="H640">
            <v>0</v>
          </cell>
          <cell r="I640">
            <v>0</v>
          </cell>
          <cell r="J640">
            <v>0</v>
          </cell>
          <cell r="K640">
            <v>0.01</v>
          </cell>
          <cell r="L640">
            <v>0</v>
          </cell>
          <cell r="M640">
            <v>0.01</v>
          </cell>
          <cell r="N640">
            <v>0</v>
          </cell>
          <cell r="O640">
            <v>0</v>
          </cell>
          <cell r="P640">
            <v>1</v>
          </cell>
          <cell r="Q640">
            <v>0.01</v>
          </cell>
          <cell r="R640">
            <v>0</v>
          </cell>
          <cell r="S640" t="str">
            <v xml:space="preserve"> </v>
          </cell>
        </row>
        <row r="641">
          <cell r="B641">
            <v>40</v>
          </cell>
          <cell r="C641" t="str">
            <v>Other Investments</v>
          </cell>
          <cell r="G641">
            <v>0</v>
          </cell>
          <cell r="H641">
            <v>0</v>
          </cell>
          <cell r="I641">
            <v>0</v>
          </cell>
          <cell r="J641">
            <v>0</v>
          </cell>
          <cell r="K641">
            <v>0.2</v>
          </cell>
          <cell r="L641">
            <v>0</v>
          </cell>
          <cell r="M641">
            <v>0.2</v>
          </cell>
          <cell r="N641">
            <v>0</v>
          </cell>
          <cell r="O641">
            <v>0</v>
          </cell>
          <cell r="P641">
            <v>1</v>
          </cell>
          <cell r="Q641">
            <v>0.2</v>
          </cell>
          <cell r="R641">
            <v>0</v>
          </cell>
          <cell r="S641" t="str">
            <v xml:space="preserve"> </v>
          </cell>
        </row>
        <row r="642">
          <cell r="B642">
            <v>41</v>
          </cell>
          <cell r="C642" t="str">
            <v>Other Tangible Assets</v>
          </cell>
          <cell r="G642">
            <v>0</v>
          </cell>
          <cell r="H642">
            <v>0</v>
          </cell>
          <cell r="I642">
            <v>0</v>
          </cell>
          <cell r="J642">
            <v>0</v>
          </cell>
          <cell r="K642">
            <v>0.2</v>
          </cell>
          <cell r="L642">
            <v>0</v>
          </cell>
          <cell r="M642">
            <v>0.2</v>
          </cell>
          <cell r="N642">
            <v>0</v>
          </cell>
          <cell r="O642">
            <v>0</v>
          </cell>
          <cell r="P642">
            <v>1</v>
          </cell>
          <cell r="Q642">
            <v>0.2</v>
          </cell>
          <cell r="R642">
            <v>0</v>
          </cell>
          <cell r="S642" t="str">
            <v xml:space="preserve"> </v>
          </cell>
        </row>
        <row r="643">
          <cell r="B643">
            <v>42</v>
          </cell>
          <cell r="C643" t="str">
            <v>Other</v>
          </cell>
          <cell r="G643">
            <v>0</v>
          </cell>
          <cell r="H643">
            <v>0</v>
          </cell>
          <cell r="I643">
            <v>0</v>
          </cell>
          <cell r="J643">
            <v>0</v>
          </cell>
          <cell r="K643">
            <v>1</v>
          </cell>
          <cell r="L643">
            <v>0</v>
          </cell>
          <cell r="M643">
            <v>1</v>
          </cell>
          <cell r="N643">
            <v>0</v>
          </cell>
          <cell r="O643">
            <v>0</v>
          </cell>
          <cell r="P643">
            <v>1</v>
          </cell>
          <cell r="Q643">
            <v>1</v>
          </cell>
          <cell r="R643">
            <v>0</v>
          </cell>
          <cell r="S643" t="str">
            <v xml:space="preserve"> </v>
          </cell>
        </row>
        <row r="645">
          <cell r="B645">
            <v>43</v>
          </cell>
          <cell r="C645" t="str">
            <v>Sub-Totals</v>
          </cell>
          <cell r="G645">
            <v>0</v>
          </cell>
          <cell r="H645">
            <v>0</v>
          </cell>
          <cell r="I645">
            <v>0</v>
          </cell>
          <cell r="J645">
            <v>0</v>
          </cell>
          <cell r="K645">
            <v>0</v>
          </cell>
          <cell r="M645">
            <v>0</v>
          </cell>
          <cell r="Q645">
            <v>0</v>
          </cell>
          <cell r="R645">
            <v>0</v>
          </cell>
          <cell r="S645" t="str">
            <v xml:space="preserve"> </v>
          </cell>
        </row>
        <row r="647">
          <cell r="B647">
            <v>44</v>
          </cell>
          <cell r="C647" t="str">
            <v>Multiply: Spread of Risk Factor</v>
          </cell>
          <cell r="K647">
            <v>1.5</v>
          </cell>
          <cell r="L647">
            <v>0</v>
          </cell>
          <cell r="R647">
            <v>1.5</v>
          </cell>
          <cell r="S647" t="str">
            <v xml:space="preserve"> </v>
          </cell>
        </row>
        <row r="648">
          <cell r="B648">
            <v>45</v>
          </cell>
          <cell r="C648" t="str">
            <v>Company Totals at</v>
          </cell>
          <cell r="F648">
            <v>40543</v>
          </cell>
          <cell r="G648">
            <v>0</v>
          </cell>
          <cell r="H648">
            <v>0</v>
          </cell>
          <cell r="I648">
            <v>0</v>
          </cell>
          <cell r="J648">
            <v>0</v>
          </cell>
          <cell r="K648">
            <v>0</v>
          </cell>
          <cell r="M648">
            <v>0</v>
          </cell>
          <cell r="Q648">
            <v>0</v>
          </cell>
          <cell r="R648">
            <v>0</v>
          </cell>
          <cell r="S648" t="str">
            <v xml:space="preserve"> = (B1) + (B2)</v>
          </cell>
        </row>
        <row r="649">
          <cell r="N649" t="str">
            <v>Credit to Risk Factors above for:</v>
          </cell>
          <cell r="S649" t="str">
            <v xml:space="preserve">Note: For small insurers predominant in </v>
          </cell>
        </row>
        <row r="650">
          <cell r="B650">
            <v>46</v>
          </cell>
          <cell r="C650" t="str">
            <v>Deferred Acquisition Costs (Non/Life Only)</v>
          </cell>
          <cell r="G650">
            <v>0</v>
          </cell>
          <cell r="N650" t="str">
            <v>Unit Linked</v>
          </cell>
          <cell r="O650" t="str">
            <v>Participatory</v>
          </cell>
          <cell r="P650" t="str">
            <v>PC &amp; Protect.</v>
          </cell>
          <cell r="S650" t="str">
            <v xml:space="preserve">Life/Annuities, the reinsurance dependence </v>
          </cell>
        </row>
        <row r="651">
          <cell r="B651">
            <v>47</v>
          </cell>
          <cell r="C651" t="str">
            <v>Deferred Acquisition Costs (Life Only)</v>
          </cell>
          <cell r="G651">
            <v>0</v>
          </cell>
          <cell r="J651">
            <v>0</v>
          </cell>
          <cell r="K651" t="str">
            <v>Invested Asset Base</v>
          </cell>
          <cell r="N651">
            <v>1</v>
          </cell>
          <cell r="O651">
            <v>0.5</v>
          </cell>
          <cell r="P651">
            <v>0</v>
          </cell>
          <cell r="Q651" t="str">
            <v>Baseline Credit</v>
          </cell>
          <cell r="S651" t="str">
            <v>factor should be increased in accordance</v>
          </cell>
        </row>
        <row r="652">
          <cell r="B652">
            <v>48</v>
          </cell>
          <cell r="N652">
            <v>1</v>
          </cell>
          <cell r="O652">
            <v>0.5</v>
          </cell>
          <cell r="P652">
            <v>0</v>
          </cell>
          <cell r="Q652" t="str">
            <v>Selected Credit</v>
          </cell>
          <cell r="S652" t="str">
            <v>with L/H spread of risk guidelines.</v>
          </cell>
        </row>
        <row r="653">
          <cell r="N653" t="str">
            <v>Unit Linked</v>
          </cell>
          <cell r="O653" t="str">
            <v>Participatory</v>
          </cell>
          <cell r="P653" t="str">
            <v>PC &amp; Protect.</v>
          </cell>
        </row>
        <row r="654">
          <cell r="B654">
            <v>49</v>
          </cell>
          <cell r="J654">
            <v>0</v>
          </cell>
          <cell r="K654" t="str">
            <v>Total Reserves (excludes separate acct)</v>
          </cell>
          <cell r="N654">
            <v>0</v>
          </cell>
          <cell r="O654">
            <v>0</v>
          </cell>
          <cell r="P654">
            <v>1</v>
          </cell>
          <cell r="Q654" t="str">
            <v>Baseline Allocation of Assets Based on Reserves.</v>
          </cell>
        </row>
        <row r="655">
          <cell r="B655">
            <v>50</v>
          </cell>
          <cell r="N655">
            <v>0</v>
          </cell>
          <cell r="O655">
            <v>0</v>
          </cell>
          <cell r="P655">
            <v>1</v>
          </cell>
          <cell r="Q655" t="str">
            <v>Selected Allocation of Assets to Product Type</v>
          </cell>
        </row>
        <row r="658">
          <cell r="B658" t="str">
            <v>Company:</v>
          </cell>
          <cell r="E658" t="str">
            <v>XYZ Sample</v>
          </cell>
          <cell r="I658" t="str">
            <v>Currency:</v>
          </cell>
          <cell r="J658" t="str">
            <v>US Dollars</v>
          </cell>
          <cell r="S658" t="str">
            <v xml:space="preserve">Page 26 </v>
          </cell>
        </row>
        <row r="659">
          <cell r="B659" t="str">
            <v>AMB #:</v>
          </cell>
          <cell r="E659" t="str">
            <v>99999</v>
          </cell>
          <cell r="I659" t="str">
            <v>Denomination:</v>
          </cell>
          <cell r="J659" t="str">
            <v>(000)s</v>
          </cell>
        </row>
        <row r="660">
          <cell r="B660" t="str">
            <v>Analyst:</v>
          </cell>
          <cell r="E660" t="str">
            <v xml:space="preserve"> </v>
          </cell>
        </row>
        <row r="661">
          <cell r="J661" t="str">
            <v>INVESTMENT RISK</v>
          </cell>
        </row>
        <row r="662">
          <cell r="J662">
            <v>40908</v>
          </cell>
        </row>
        <row r="663">
          <cell r="N663" t="str">
            <v>Percent</v>
          </cell>
          <cell r="O663" t="str">
            <v>Percent</v>
          </cell>
          <cell r="P663" t="str">
            <v>Percent</v>
          </cell>
        </row>
        <row r="664">
          <cell r="K664" t="str">
            <v>Baseline</v>
          </cell>
          <cell r="L664" t="str">
            <v>Adjustment</v>
          </cell>
          <cell r="M664" t="str">
            <v>Total</v>
          </cell>
          <cell r="N664" t="str">
            <v>of asset</v>
          </cell>
          <cell r="O664" t="str">
            <v>of asset</v>
          </cell>
          <cell r="P664" t="str">
            <v>of asset</v>
          </cell>
          <cell r="Q664" t="str">
            <v>Final</v>
          </cell>
        </row>
        <row r="665">
          <cell r="B665" t="str">
            <v xml:space="preserve">   Bonds at</v>
          </cell>
          <cell r="E665">
            <v>40908</v>
          </cell>
          <cell r="G665" t="str">
            <v>Statement Value</v>
          </cell>
          <cell r="H665" t="str">
            <v>Market Value</v>
          </cell>
          <cell r="I665" t="str">
            <v>Adjustment</v>
          </cell>
          <cell r="J665" t="str">
            <v>Total</v>
          </cell>
          <cell r="K665" t="str">
            <v>Asset Risk Factor (%)</v>
          </cell>
          <cell r="L665" t="str">
            <v>to Asset Risk Factor</v>
          </cell>
          <cell r="M665" t="str">
            <v>Asset Risk Factor</v>
          </cell>
          <cell r="N665" t="str">
            <v>dedicated to Unit Linked</v>
          </cell>
          <cell r="O665" t="str">
            <v>dedicated to Partici-patory</v>
          </cell>
          <cell r="P665" t="str">
            <v>dedicated to PC &amp; Protection</v>
          </cell>
          <cell r="Q665" t="str">
            <v>Asset Risk Factor</v>
          </cell>
          <cell r="R665" t="str">
            <v>Adjusted Required Capital</v>
          </cell>
          <cell r="S665" t="str">
            <v>Explanation of Adjustments</v>
          </cell>
        </row>
        <row r="666">
          <cell r="B666">
            <v>1</v>
          </cell>
          <cell r="C666" t="str">
            <v>Global Rating AAA</v>
          </cell>
          <cell r="G666">
            <v>0</v>
          </cell>
          <cell r="H666">
            <v>0</v>
          </cell>
          <cell r="I666">
            <v>0</v>
          </cell>
          <cell r="J666">
            <v>0</v>
          </cell>
          <cell r="K666">
            <v>2E-3</v>
          </cell>
          <cell r="L666">
            <v>0</v>
          </cell>
          <cell r="M666">
            <v>2E-3</v>
          </cell>
          <cell r="N666">
            <v>0</v>
          </cell>
          <cell r="O666">
            <v>0</v>
          </cell>
          <cell r="P666">
            <v>1</v>
          </cell>
          <cell r="Q666">
            <v>2E-3</v>
          </cell>
          <cell r="R666">
            <v>0</v>
          </cell>
          <cell r="S666" t="str">
            <v xml:space="preserve"> </v>
          </cell>
        </row>
        <row r="667">
          <cell r="B667">
            <v>2</v>
          </cell>
          <cell r="C667" t="str">
            <v>Global Rating AA+, AA, AA-</v>
          </cell>
          <cell r="G667">
            <v>0</v>
          </cell>
          <cell r="H667">
            <v>0</v>
          </cell>
          <cell r="I667">
            <v>0</v>
          </cell>
          <cell r="J667">
            <v>0</v>
          </cell>
          <cell r="K667">
            <v>5.0000000000000001E-3</v>
          </cell>
          <cell r="L667">
            <v>0</v>
          </cell>
          <cell r="M667">
            <v>5.0000000000000001E-3</v>
          </cell>
          <cell r="N667">
            <v>0</v>
          </cell>
          <cell r="O667">
            <v>0</v>
          </cell>
          <cell r="P667">
            <v>1</v>
          </cell>
          <cell r="Q667">
            <v>5.0000000000000001E-3</v>
          </cell>
          <cell r="R667">
            <v>0</v>
          </cell>
          <cell r="S667" t="str">
            <v xml:space="preserve"> </v>
          </cell>
        </row>
        <row r="668">
          <cell r="B668">
            <v>3</v>
          </cell>
          <cell r="C668" t="str">
            <v>Global Rating A+, A, &amp; A-</v>
          </cell>
          <cell r="G668">
            <v>0</v>
          </cell>
          <cell r="H668">
            <v>0</v>
          </cell>
          <cell r="I668">
            <v>0</v>
          </cell>
          <cell r="J668">
            <v>0</v>
          </cell>
          <cell r="K668">
            <v>0.01</v>
          </cell>
          <cell r="L668">
            <v>0</v>
          </cell>
          <cell r="M668">
            <v>0.01</v>
          </cell>
          <cell r="N668">
            <v>0</v>
          </cell>
          <cell r="O668">
            <v>0</v>
          </cell>
          <cell r="P668">
            <v>1</v>
          </cell>
          <cell r="Q668">
            <v>0.01</v>
          </cell>
          <cell r="R668">
            <v>0</v>
          </cell>
          <cell r="S668" t="str">
            <v xml:space="preserve"> </v>
          </cell>
        </row>
        <row r="669">
          <cell r="B669">
            <v>4</v>
          </cell>
          <cell r="C669" t="str">
            <v xml:space="preserve">Global Rating BBB+, BBB, BBB- </v>
          </cell>
          <cell r="G669">
            <v>0</v>
          </cell>
          <cell r="H669">
            <v>0</v>
          </cell>
          <cell r="I669">
            <v>0</v>
          </cell>
          <cell r="J669">
            <v>0</v>
          </cell>
          <cell r="K669">
            <v>0.02</v>
          </cell>
          <cell r="L669">
            <v>0</v>
          </cell>
          <cell r="M669">
            <v>0.02</v>
          </cell>
          <cell r="N669">
            <v>0</v>
          </cell>
          <cell r="O669">
            <v>0</v>
          </cell>
          <cell r="P669">
            <v>1</v>
          </cell>
          <cell r="Q669">
            <v>0.02</v>
          </cell>
          <cell r="R669">
            <v>0</v>
          </cell>
          <cell r="S669" t="str">
            <v xml:space="preserve"> </v>
          </cell>
        </row>
        <row r="670">
          <cell r="B670">
            <v>5</v>
          </cell>
          <cell r="C670" t="str">
            <v xml:space="preserve">Global Rating BB+, BB, BB- </v>
          </cell>
          <cell r="G670">
            <v>0</v>
          </cell>
          <cell r="H670">
            <v>0</v>
          </cell>
          <cell r="I670">
            <v>0</v>
          </cell>
          <cell r="J670">
            <v>0</v>
          </cell>
          <cell r="K670">
            <v>0.04</v>
          </cell>
          <cell r="L670">
            <v>0</v>
          </cell>
          <cell r="M670">
            <v>0.04</v>
          </cell>
          <cell r="N670">
            <v>0</v>
          </cell>
          <cell r="O670">
            <v>0</v>
          </cell>
          <cell r="P670">
            <v>1</v>
          </cell>
          <cell r="Q670">
            <v>0.04</v>
          </cell>
          <cell r="R670">
            <v>0</v>
          </cell>
          <cell r="S670" t="str">
            <v xml:space="preserve"> </v>
          </cell>
        </row>
        <row r="671">
          <cell r="B671">
            <v>6</v>
          </cell>
          <cell r="C671" t="str">
            <v xml:space="preserve">Global Rating B+, B, B- </v>
          </cell>
          <cell r="G671">
            <v>0</v>
          </cell>
          <cell r="H671">
            <v>0</v>
          </cell>
          <cell r="I671">
            <v>0</v>
          </cell>
          <cell r="J671">
            <v>0</v>
          </cell>
          <cell r="K671">
            <v>4.4999999999999998E-2</v>
          </cell>
          <cell r="L671">
            <v>0</v>
          </cell>
          <cell r="M671">
            <v>4.4999999999999998E-2</v>
          </cell>
          <cell r="N671">
            <v>0</v>
          </cell>
          <cell r="O671">
            <v>0</v>
          </cell>
          <cell r="P671">
            <v>1</v>
          </cell>
          <cell r="Q671">
            <v>4.4999999999999998E-2</v>
          </cell>
          <cell r="R671">
            <v>0</v>
          </cell>
          <cell r="S671" t="str">
            <v xml:space="preserve"> </v>
          </cell>
        </row>
        <row r="672">
          <cell r="B672">
            <v>7</v>
          </cell>
          <cell r="C672" t="str">
            <v xml:space="preserve">Global Rating CCC, CC, C </v>
          </cell>
          <cell r="G672">
            <v>0</v>
          </cell>
          <cell r="H672">
            <v>0</v>
          </cell>
          <cell r="I672">
            <v>0</v>
          </cell>
          <cell r="J672">
            <v>0</v>
          </cell>
          <cell r="K672">
            <v>0.1</v>
          </cell>
          <cell r="L672">
            <v>0</v>
          </cell>
          <cell r="M672">
            <v>0.1</v>
          </cell>
          <cell r="N672">
            <v>0</v>
          </cell>
          <cell r="O672">
            <v>0</v>
          </cell>
          <cell r="P672">
            <v>1</v>
          </cell>
          <cell r="Q672">
            <v>0.1</v>
          </cell>
          <cell r="R672">
            <v>0</v>
          </cell>
          <cell r="S672" t="str">
            <v xml:space="preserve"> </v>
          </cell>
        </row>
        <row r="673">
          <cell r="B673">
            <v>8</v>
          </cell>
          <cell r="C673" t="str">
            <v xml:space="preserve">Global Rating D (in/near default) </v>
          </cell>
          <cell r="G673">
            <v>0</v>
          </cell>
          <cell r="H673">
            <v>0</v>
          </cell>
          <cell r="I673">
            <v>0</v>
          </cell>
          <cell r="J673">
            <v>0</v>
          </cell>
          <cell r="K673">
            <v>0.3</v>
          </cell>
          <cell r="L673">
            <v>0</v>
          </cell>
          <cell r="M673">
            <v>0.3</v>
          </cell>
          <cell r="N673">
            <v>0</v>
          </cell>
          <cell r="O673">
            <v>0</v>
          </cell>
          <cell r="P673">
            <v>1</v>
          </cell>
          <cell r="Q673">
            <v>0.3</v>
          </cell>
          <cell r="R673">
            <v>0</v>
          </cell>
          <cell r="S673" t="str">
            <v xml:space="preserve"> </v>
          </cell>
        </row>
        <row r="674">
          <cell r="B674">
            <v>9</v>
          </cell>
          <cell r="C674" t="str">
            <v>Non Rated</v>
          </cell>
          <cell r="G674">
            <v>0</v>
          </cell>
          <cell r="H674">
            <v>0</v>
          </cell>
          <cell r="I674">
            <v>0</v>
          </cell>
          <cell r="J674">
            <v>0</v>
          </cell>
          <cell r="K674">
            <v>0.5</v>
          </cell>
          <cell r="L674">
            <v>0</v>
          </cell>
          <cell r="M674">
            <v>0.5</v>
          </cell>
          <cell r="N674">
            <v>0</v>
          </cell>
          <cell r="O674">
            <v>0</v>
          </cell>
          <cell r="P674">
            <v>1</v>
          </cell>
          <cell r="Q674">
            <v>0.5</v>
          </cell>
          <cell r="R674">
            <v>0</v>
          </cell>
          <cell r="S674" t="str">
            <v xml:space="preserve"> </v>
          </cell>
        </row>
        <row r="675">
          <cell r="B675">
            <v>10</v>
          </cell>
          <cell r="C675" t="str">
            <v>Affiliated</v>
          </cell>
          <cell r="G675">
            <v>0</v>
          </cell>
          <cell r="H675">
            <v>0</v>
          </cell>
          <cell r="I675">
            <v>0</v>
          </cell>
          <cell r="J675">
            <v>0</v>
          </cell>
          <cell r="K675">
            <v>1</v>
          </cell>
          <cell r="L675">
            <v>0</v>
          </cell>
          <cell r="M675">
            <v>1</v>
          </cell>
          <cell r="N675">
            <v>0</v>
          </cell>
          <cell r="O675">
            <v>0</v>
          </cell>
          <cell r="P675">
            <v>1</v>
          </cell>
          <cell r="Q675">
            <v>1</v>
          </cell>
          <cell r="R675">
            <v>0</v>
          </cell>
          <cell r="S675" t="str">
            <v xml:space="preserve"> </v>
          </cell>
        </row>
        <row r="676">
          <cell r="B676">
            <v>11</v>
          </cell>
          <cell r="C676" t="str">
            <v>Other</v>
          </cell>
          <cell r="G676">
            <v>0</v>
          </cell>
          <cell r="H676">
            <v>0</v>
          </cell>
          <cell r="I676">
            <v>0</v>
          </cell>
          <cell r="J676">
            <v>0</v>
          </cell>
          <cell r="K676">
            <v>1</v>
          </cell>
          <cell r="L676">
            <v>0</v>
          </cell>
          <cell r="M676">
            <v>1</v>
          </cell>
          <cell r="N676">
            <v>0</v>
          </cell>
          <cell r="O676">
            <v>0</v>
          </cell>
          <cell r="P676">
            <v>1</v>
          </cell>
          <cell r="Q676">
            <v>1</v>
          </cell>
          <cell r="R676">
            <v>0</v>
          </cell>
          <cell r="S676" t="str">
            <v xml:space="preserve"> </v>
          </cell>
        </row>
        <row r="677">
          <cell r="B677">
            <v>12</v>
          </cell>
          <cell r="E677" t="str">
            <v>Total Bonds</v>
          </cell>
          <cell r="G677">
            <v>0</v>
          </cell>
          <cell r="H677">
            <v>0</v>
          </cell>
          <cell r="I677">
            <v>0</v>
          </cell>
          <cell r="J677">
            <v>0</v>
          </cell>
          <cell r="K677">
            <v>0</v>
          </cell>
          <cell r="M677">
            <v>0</v>
          </cell>
          <cell r="Q677">
            <v>0</v>
          </cell>
          <cell r="R677">
            <v>0</v>
          </cell>
        </row>
        <row r="679">
          <cell r="B679" t="str">
            <v>Preferred Stocks at</v>
          </cell>
          <cell r="F679">
            <v>40908</v>
          </cell>
        </row>
        <row r="680">
          <cell r="B680">
            <v>13</v>
          </cell>
          <cell r="C680" t="str">
            <v>Non-Affiliated (Public)</v>
          </cell>
          <cell r="G680">
            <v>0</v>
          </cell>
          <cell r="H680">
            <v>0</v>
          </cell>
          <cell r="I680">
            <v>0</v>
          </cell>
          <cell r="J680">
            <v>0</v>
          </cell>
          <cell r="K680">
            <v>2E-3</v>
          </cell>
          <cell r="L680">
            <v>0</v>
          </cell>
          <cell r="M680">
            <v>2E-3</v>
          </cell>
          <cell r="N680">
            <v>0</v>
          </cell>
          <cell r="O680">
            <v>0</v>
          </cell>
          <cell r="P680">
            <v>1</v>
          </cell>
          <cell r="Q680">
            <v>2E-3</v>
          </cell>
          <cell r="R680">
            <v>0</v>
          </cell>
          <cell r="S680" t="str">
            <v xml:space="preserve"> </v>
          </cell>
        </row>
        <row r="681">
          <cell r="B681">
            <v>14</v>
          </cell>
          <cell r="C681" t="str">
            <v>Non-Affil (Public) w/Global Rating AA+, AA, AA-</v>
          </cell>
          <cell r="G681">
            <v>0</v>
          </cell>
          <cell r="H681">
            <v>0</v>
          </cell>
          <cell r="I681">
            <v>0</v>
          </cell>
          <cell r="J681">
            <v>0</v>
          </cell>
          <cell r="K681">
            <v>5.0000000000000001E-3</v>
          </cell>
          <cell r="L681">
            <v>0</v>
          </cell>
          <cell r="M681">
            <v>5.0000000000000001E-3</v>
          </cell>
          <cell r="N681">
            <v>0</v>
          </cell>
          <cell r="O681">
            <v>0</v>
          </cell>
          <cell r="P681">
            <v>1</v>
          </cell>
          <cell r="Q681">
            <v>5.0000000000000001E-3</v>
          </cell>
          <cell r="R681">
            <v>0</v>
          </cell>
          <cell r="S681" t="str">
            <v xml:space="preserve"> </v>
          </cell>
        </row>
        <row r="682">
          <cell r="B682">
            <v>15</v>
          </cell>
          <cell r="C682" t="str">
            <v>Non-Affil (Public) w/Global Rating A+, A, &amp; A-</v>
          </cell>
          <cell r="G682">
            <v>0</v>
          </cell>
          <cell r="H682">
            <v>0</v>
          </cell>
          <cell r="I682">
            <v>0</v>
          </cell>
          <cell r="J682">
            <v>0</v>
          </cell>
          <cell r="K682">
            <v>0.01</v>
          </cell>
          <cell r="L682">
            <v>0</v>
          </cell>
          <cell r="M682">
            <v>0.01</v>
          </cell>
          <cell r="N682">
            <v>0</v>
          </cell>
          <cell r="O682">
            <v>0</v>
          </cell>
          <cell r="P682">
            <v>1</v>
          </cell>
          <cell r="Q682">
            <v>0.01</v>
          </cell>
          <cell r="R682">
            <v>0</v>
          </cell>
          <cell r="S682" t="str">
            <v xml:space="preserve"> </v>
          </cell>
        </row>
        <row r="683">
          <cell r="B683">
            <v>16</v>
          </cell>
          <cell r="C683" t="str">
            <v>Non-Affil (Public) w/Global Rating BBB+, BBB, BBB-</v>
          </cell>
          <cell r="G683">
            <v>0</v>
          </cell>
          <cell r="H683">
            <v>0</v>
          </cell>
          <cell r="I683">
            <v>0</v>
          </cell>
          <cell r="J683">
            <v>0</v>
          </cell>
          <cell r="K683">
            <v>0.02</v>
          </cell>
          <cell r="L683">
            <v>0</v>
          </cell>
          <cell r="M683">
            <v>0.02</v>
          </cell>
          <cell r="N683">
            <v>0</v>
          </cell>
          <cell r="O683">
            <v>0</v>
          </cell>
          <cell r="P683">
            <v>1</v>
          </cell>
          <cell r="Q683">
            <v>0.02</v>
          </cell>
          <cell r="R683">
            <v>0</v>
          </cell>
          <cell r="S683" t="str">
            <v xml:space="preserve"> </v>
          </cell>
        </row>
        <row r="684">
          <cell r="B684">
            <v>17</v>
          </cell>
          <cell r="C684" t="str">
            <v>Non-Affil (Public) w/Global Rating BB+, BB, BB-</v>
          </cell>
          <cell r="G684">
            <v>0</v>
          </cell>
          <cell r="H684">
            <v>0</v>
          </cell>
          <cell r="I684">
            <v>0</v>
          </cell>
          <cell r="J684">
            <v>0</v>
          </cell>
          <cell r="K684">
            <v>0.04</v>
          </cell>
          <cell r="L684">
            <v>0</v>
          </cell>
          <cell r="M684">
            <v>0.04</v>
          </cell>
          <cell r="N684">
            <v>0</v>
          </cell>
          <cell r="O684">
            <v>0</v>
          </cell>
          <cell r="P684">
            <v>1</v>
          </cell>
          <cell r="Q684">
            <v>0.04</v>
          </cell>
          <cell r="R684">
            <v>0</v>
          </cell>
          <cell r="S684" t="str">
            <v xml:space="preserve"> </v>
          </cell>
        </row>
        <row r="685">
          <cell r="B685">
            <v>18</v>
          </cell>
          <cell r="C685" t="str">
            <v>Non-Affil (Public) w/Global Rating B+, B, B-</v>
          </cell>
          <cell r="G685">
            <v>0</v>
          </cell>
          <cell r="H685">
            <v>0</v>
          </cell>
          <cell r="I685">
            <v>0</v>
          </cell>
          <cell r="J685">
            <v>0</v>
          </cell>
          <cell r="K685">
            <v>4.4999999999999998E-2</v>
          </cell>
          <cell r="L685">
            <v>0</v>
          </cell>
          <cell r="M685">
            <v>4.4999999999999998E-2</v>
          </cell>
          <cell r="N685">
            <v>0</v>
          </cell>
          <cell r="O685">
            <v>0</v>
          </cell>
          <cell r="P685">
            <v>1</v>
          </cell>
          <cell r="Q685">
            <v>4.4999999999999998E-2</v>
          </cell>
          <cell r="R685">
            <v>0</v>
          </cell>
          <cell r="S685" t="str">
            <v xml:space="preserve"> </v>
          </cell>
        </row>
        <row r="686">
          <cell r="B686">
            <v>19</v>
          </cell>
          <cell r="C686" t="str">
            <v>Non-Affil (Public) w/Global Rating CCC, CC, C</v>
          </cell>
          <cell r="G686">
            <v>0</v>
          </cell>
          <cell r="H686">
            <v>0</v>
          </cell>
          <cell r="I686">
            <v>0</v>
          </cell>
          <cell r="J686">
            <v>0</v>
          </cell>
          <cell r="K686">
            <v>0.1</v>
          </cell>
          <cell r="L686">
            <v>0</v>
          </cell>
          <cell r="M686">
            <v>0.1</v>
          </cell>
          <cell r="N686">
            <v>0</v>
          </cell>
          <cell r="O686">
            <v>0</v>
          </cell>
          <cell r="P686">
            <v>1</v>
          </cell>
          <cell r="Q686">
            <v>0.1</v>
          </cell>
          <cell r="R686">
            <v>0</v>
          </cell>
          <cell r="S686" t="str">
            <v xml:space="preserve"> </v>
          </cell>
        </row>
        <row r="687">
          <cell r="B687">
            <v>20</v>
          </cell>
          <cell r="C687" t="str">
            <v xml:space="preserve">Non-Affil (Public) w/Global Rating D (in/near default) </v>
          </cell>
          <cell r="G687">
            <v>0</v>
          </cell>
          <cell r="H687">
            <v>0</v>
          </cell>
          <cell r="I687">
            <v>0</v>
          </cell>
          <cell r="J687">
            <v>0</v>
          </cell>
          <cell r="K687">
            <v>0.3</v>
          </cell>
          <cell r="L687">
            <v>0</v>
          </cell>
          <cell r="M687">
            <v>0.3</v>
          </cell>
          <cell r="N687">
            <v>0</v>
          </cell>
          <cell r="O687">
            <v>0</v>
          </cell>
          <cell r="P687">
            <v>1</v>
          </cell>
          <cell r="Q687">
            <v>0.3</v>
          </cell>
          <cell r="R687">
            <v>0</v>
          </cell>
          <cell r="S687" t="str">
            <v xml:space="preserve"> </v>
          </cell>
        </row>
        <row r="688">
          <cell r="B688">
            <v>21</v>
          </cell>
          <cell r="C688" t="str">
            <v>Non-Affiliated (Private)</v>
          </cell>
          <cell r="G688">
            <v>0</v>
          </cell>
          <cell r="H688">
            <v>0</v>
          </cell>
          <cell r="I688">
            <v>0</v>
          </cell>
          <cell r="J688">
            <v>0</v>
          </cell>
          <cell r="K688">
            <v>1</v>
          </cell>
          <cell r="L688">
            <v>0</v>
          </cell>
          <cell r="M688">
            <v>1</v>
          </cell>
          <cell r="N688">
            <v>0</v>
          </cell>
          <cell r="O688">
            <v>0</v>
          </cell>
          <cell r="P688">
            <v>1</v>
          </cell>
          <cell r="Q688">
            <v>1</v>
          </cell>
          <cell r="R688">
            <v>0</v>
          </cell>
          <cell r="S688" t="str">
            <v xml:space="preserve"> </v>
          </cell>
        </row>
        <row r="689">
          <cell r="B689">
            <v>22</v>
          </cell>
          <cell r="C689" t="str">
            <v>Affiliated (Public)</v>
          </cell>
          <cell r="G689">
            <v>0</v>
          </cell>
          <cell r="H689">
            <v>0</v>
          </cell>
          <cell r="I689">
            <v>0</v>
          </cell>
          <cell r="J689">
            <v>0</v>
          </cell>
          <cell r="K689">
            <v>0.15</v>
          </cell>
          <cell r="L689">
            <v>0</v>
          </cell>
          <cell r="M689">
            <v>0.15</v>
          </cell>
          <cell r="N689">
            <v>0</v>
          </cell>
          <cell r="O689">
            <v>0</v>
          </cell>
          <cell r="P689">
            <v>1</v>
          </cell>
          <cell r="Q689">
            <v>0.15</v>
          </cell>
          <cell r="R689">
            <v>0</v>
          </cell>
          <cell r="S689" t="str">
            <v xml:space="preserve"> </v>
          </cell>
        </row>
        <row r="690">
          <cell r="B690">
            <v>23</v>
          </cell>
          <cell r="C690" t="str">
            <v>Affiliated (Private)</v>
          </cell>
          <cell r="G690">
            <v>0</v>
          </cell>
          <cell r="H690">
            <v>0</v>
          </cell>
          <cell r="I690">
            <v>0</v>
          </cell>
          <cell r="J690">
            <v>0</v>
          </cell>
          <cell r="K690">
            <v>1</v>
          </cell>
          <cell r="L690">
            <v>0</v>
          </cell>
          <cell r="M690">
            <v>1</v>
          </cell>
          <cell r="N690">
            <v>0</v>
          </cell>
          <cell r="O690">
            <v>0</v>
          </cell>
          <cell r="P690">
            <v>1</v>
          </cell>
          <cell r="Q690">
            <v>1</v>
          </cell>
          <cell r="R690">
            <v>0</v>
          </cell>
          <cell r="S690" t="str">
            <v xml:space="preserve"> </v>
          </cell>
        </row>
        <row r="691">
          <cell r="B691">
            <v>24</v>
          </cell>
          <cell r="E691" t="str">
            <v>Total Preferred Stocks</v>
          </cell>
          <cell r="G691">
            <v>0</v>
          </cell>
          <cell r="H691">
            <v>0</v>
          </cell>
          <cell r="I691">
            <v>0</v>
          </cell>
          <cell r="J691">
            <v>0</v>
          </cell>
          <cell r="K691">
            <v>0</v>
          </cell>
          <cell r="M691">
            <v>0</v>
          </cell>
          <cell r="Q691">
            <v>0</v>
          </cell>
          <cell r="R691">
            <v>0</v>
          </cell>
        </row>
        <row r="693">
          <cell r="B693" t="str">
            <v>Common Stocks at</v>
          </cell>
          <cell r="F693">
            <v>40908</v>
          </cell>
        </row>
        <row r="694">
          <cell r="B694">
            <v>25</v>
          </cell>
          <cell r="C694" t="str">
            <v>Non-Affiliated (Public)</v>
          </cell>
          <cell r="G694">
            <v>0</v>
          </cell>
          <cell r="H694">
            <v>0</v>
          </cell>
          <cell r="I694">
            <v>0</v>
          </cell>
          <cell r="J694">
            <v>0</v>
          </cell>
          <cell r="K694">
            <v>0.15</v>
          </cell>
          <cell r="L694">
            <v>0</v>
          </cell>
          <cell r="M694">
            <v>0.15</v>
          </cell>
          <cell r="N694">
            <v>0</v>
          </cell>
          <cell r="O694">
            <v>0</v>
          </cell>
          <cell r="P694">
            <v>1</v>
          </cell>
          <cell r="Q694">
            <v>0.15</v>
          </cell>
          <cell r="R694">
            <v>0</v>
          </cell>
          <cell r="S694" t="str">
            <v xml:space="preserve"> </v>
          </cell>
        </row>
        <row r="695">
          <cell r="B695">
            <v>26</v>
          </cell>
          <cell r="C695" t="str">
            <v>Non-Affiliated (Private)</v>
          </cell>
          <cell r="G695">
            <v>0</v>
          </cell>
          <cell r="H695">
            <v>0</v>
          </cell>
          <cell r="I695">
            <v>0</v>
          </cell>
          <cell r="J695">
            <v>0</v>
          </cell>
          <cell r="K695">
            <v>1</v>
          </cell>
          <cell r="L695">
            <v>0</v>
          </cell>
          <cell r="M695">
            <v>1</v>
          </cell>
          <cell r="N695">
            <v>0</v>
          </cell>
          <cell r="O695">
            <v>0</v>
          </cell>
          <cell r="P695">
            <v>1</v>
          </cell>
          <cell r="Q695">
            <v>1</v>
          </cell>
          <cell r="R695">
            <v>0</v>
          </cell>
          <cell r="S695" t="str">
            <v xml:space="preserve"> </v>
          </cell>
        </row>
        <row r="696">
          <cell r="B696">
            <v>27</v>
          </cell>
          <cell r="C696" t="str">
            <v>Mutual Funds</v>
          </cell>
          <cell r="G696">
            <v>0</v>
          </cell>
          <cell r="H696">
            <v>0</v>
          </cell>
          <cell r="I696">
            <v>0</v>
          </cell>
          <cell r="J696">
            <v>0</v>
          </cell>
          <cell r="K696">
            <v>0.15</v>
          </cell>
          <cell r="L696">
            <v>0</v>
          </cell>
          <cell r="M696">
            <v>0.15</v>
          </cell>
          <cell r="N696">
            <v>0</v>
          </cell>
          <cell r="O696">
            <v>0</v>
          </cell>
          <cell r="P696">
            <v>1</v>
          </cell>
          <cell r="Q696">
            <v>0.15</v>
          </cell>
          <cell r="R696">
            <v>0</v>
          </cell>
          <cell r="S696" t="str">
            <v xml:space="preserve"> </v>
          </cell>
        </row>
        <row r="697">
          <cell r="B697">
            <v>28</v>
          </cell>
          <cell r="C697" t="str">
            <v>Affiliated (Public)</v>
          </cell>
          <cell r="G697">
            <v>0</v>
          </cell>
          <cell r="H697">
            <v>0</v>
          </cell>
          <cell r="I697">
            <v>0</v>
          </cell>
          <cell r="J697">
            <v>0</v>
          </cell>
          <cell r="K697">
            <v>0.15</v>
          </cell>
          <cell r="L697">
            <v>0</v>
          </cell>
          <cell r="M697">
            <v>0.15</v>
          </cell>
          <cell r="N697">
            <v>0</v>
          </cell>
          <cell r="O697">
            <v>0</v>
          </cell>
          <cell r="P697">
            <v>1</v>
          </cell>
          <cell r="Q697">
            <v>0.15</v>
          </cell>
          <cell r="R697">
            <v>0</v>
          </cell>
          <cell r="S697" t="str">
            <v xml:space="preserve"> </v>
          </cell>
        </row>
        <row r="698">
          <cell r="B698">
            <v>29</v>
          </cell>
          <cell r="C698" t="str">
            <v>Affiliated (Private)</v>
          </cell>
          <cell r="G698">
            <v>0</v>
          </cell>
          <cell r="H698">
            <v>0</v>
          </cell>
          <cell r="I698">
            <v>0</v>
          </cell>
          <cell r="J698">
            <v>0</v>
          </cell>
          <cell r="K698">
            <v>1</v>
          </cell>
          <cell r="L698">
            <v>0</v>
          </cell>
          <cell r="M698">
            <v>1</v>
          </cell>
          <cell r="N698">
            <v>0</v>
          </cell>
          <cell r="O698">
            <v>0</v>
          </cell>
          <cell r="P698">
            <v>1</v>
          </cell>
          <cell r="Q698">
            <v>1</v>
          </cell>
          <cell r="R698">
            <v>0</v>
          </cell>
          <cell r="S698" t="str">
            <v xml:space="preserve"> </v>
          </cell>
        </row>
        <row r="699">
          <cell r="B699">
            <v>30</v>
          </cell>
          <cell r="E699" t="str">
            <v>Total Common Stocks</v>
          </cell>
          <cell r="G699">
            <v>0</v>
          </cell>
          <cell r="H699">
            <v>0</v>
          </cell>
          <cell r="I699">
            <v>0</v>
          </cell>
          <cell r="J699">
            <v>0</v>
          </cell>
          <cell r="K699">
            <v>0</v>
          </cell>
          <cell r="M699">
            <v>0</v>
          </cell>
          <cell r="Q699">
            <v>0</v>
          </cell>
          <cell r="R699">
            <v>0</v>
          </cell>
        </row>
        <row r="702">
          <cell r="B702">
            <v>31</v>
          </cell>
          <cell r="C702" t="str">
            <v>Mortgage Loans at</v>
          </cell>
          <cell r="F702">
            <v>40908</v>
          </cell>
          <cell r="G702">
            <v>0</v>
          </cell>
          <cell r="H702">
            <v>0</v>
          </cell>
          <cell r="I702">
            <v>0</v>
          </cell>
          <cell r="J702">
            <v>0</v>
          </cell>
          <cell r="K702">
            <v>0.05</v>
          </cell>
          <cell r="L702">
            <v>0</v>
          </cell>
          <cell r="M702">
            <v>0.05</v>
          </cell>
          <cell r="N702">
            <v>0</v>
          </cell>
          <cell r="O702">
            <v>0</v>
          </cell>
          <cell r="P702">
            <v>1</v>
          </cell>
          <cell r="Q702">
            <v>0.05</v>
          </cell>
          <cell r="R702">
            <v>0</v>
          </cell>
          <cell r="S702" t="str">
            <v xml:space="preserve"> </v>
          </cell>
        </row>
        <row r="705">
          <cell r="B705" t="str">
            <v>Real Estate at</v>
          </cell>
          <cell r="F705">
            <v>40908</v>
          </cell>
        </row>
        <row r="706">
          <cell r="B706">
            <v>32</v>
          </cell>
          <cell r="C706" t="str">
            <v>Company-Occupied (net of encumbrances)</v>
          </cell>
          <cell r="G706">
            <v>0</v>
          </cell>
          <cell r="H706">
            <v>0</v>
          </cell>
          <cell r="I706">
            <v>0</v>
          </cell>
          <cell r="J706">
            <v>0</v>
          </cell>
          <cell r="K706">
            <v>0.1</v>
          </cell>
          <cell r="L706">
            <v>0</v>
          </cell>
          <cell r="M706">
            <v>0.1</v>
          </cell>
          <cell r="N706">
            <v>0</v>
          </cell>
          <cell r="O706">
            <v>0</v>
          </cell>
          <cell r="P706">
            <v>1</v>
          </cell>
          <cell r="Q706">
            <v>0.1</v>
          </cell>
          <cell r="R706">
            <v>0</v>
          </cell>
          <cell r="S706" t="str">
            <v xml:space="preserve"> </v>
          </cell>
        </row>
        <row r="707">
          <cell r="B707">
            <v>33</v>
          </cell>
          <cell r="D707" t="str">
            <v>Encumbrances</v>
          </cell>
          <cell r="G707">
            <v>0</v>
          </cell>
          <cell r="H707">
            <v>0</v>
          </cell>
          <cell r="I707">
            <v>0</v>
          </cell>
          <cell r="J707">
            <v>0</v>
          </cell>
          <cell r="K707">
            <v>0.1</v>
          </cell>
          <cell r="L707">
            <v>0</v>
          </cell>
          <cell r="M707">
            <v>0.1</v>
          </cell>
          <cell r="N707">
            <v>0</v>
          </cell>
          <cell r="O707">
            <v>0</v>
          </cell>
          <cell r="P707">
            <v>1</v>
          </cell>
          <cell r="Q707">
            <v>0.1</v>
          </cell>
          <cell r="R707">
            <v>0</v>
          </cell>
          <cell r="S707" t="str">
            <v xml:space="preserve"> </v>
          </cell>
        </row>
        <row r="708">
          <cell r="B708">
            <v>34</v>
          </cell>
          <cell r="C708" t="str">
            <v>Investments (net of encumbrances)</v>
          </cell>
          <cell r="G708">
            <v>0</v>
          </cell>
          <cell r="H708">
            <v>0</v>
          </cell>
          <cell r="I708">
            <v>0</v>
          </cell>
          <cell r="J708">
            <v>0</v>
          </cell>
          <cell r="K708">
            <v>0.2</v>
          </cell>
          <cell r="L708">
            <v>0</v>
          </cell>
          <cell r="M708">
            <v>0.2</v>
          </cell>
          <cell r="N708">
            <v>0</v>
          </cell>
          <cell r="O708">
            <v>0</v>
          </cell>
          <cell r="P708">
            <v>1</v>
          </cell>
          <cell r="Q708">
            <v>0.2</v>
          </cell>
          <cell r="R708">
            <v>0</v>
          </cell>
          <cell r="S708" t="str">
            <v xml:space="preserve"> </v>
          </cell>
        </row>
        <row r="709">
          <cell r="B709">
            <v>35</v>
          </cell>
          <cell r="D709" t="str">
            <v>Encumbrances</v>
          </cell>
          <cell r="G709">
            <v>0</v>
          </cell>
          <cell r="H709">
            <v>0</v>
          </cell>
          <cell r="I709">
            <v>0</v>
          </cell>
          <cell r="J709">
            <v>0</v>
          </cell>
          <cell r="K709">
            <v>0.2</v>
          </cell>
          <cell r="L709">
            <v>0</v>
          </cell>
          <cell r="M709">
            <v>0.2</v>
          </cell>
          <cell r="N709">
            <v>0</v>
          </cell>
          <cell r="O709">
            <v>0</v>
          </cell>
          <cell r="P709">
            <v>1</v>
          </cell>
          <cell r="Q709">
            <v>0.2</v>
          </cell>
          <cell r="R709">
            <v>0</v>
          </cell>
          <cell r="S709" t="str">
            <v xml:space="preserve"> </v>
          </cell>
        </row>
        <row r="710">
          <cell r="B710">
            <v>36</v>
          </cell>
          <cell r="E710" t="str">
            <v>Total Real Estate</v>
          </cell>
          <cell r="G710">
            <v>0</v>
          </cell>
          <cell r="H710">
            <v>0</v>
          </cell>
          <cell r="I710">
            <v>0</v>
          </cell>
          <cell r="J710">
            <v>0</v>
          </cell>
          <cell r="K710">
            <v>0</v>
          </cell>
          <cell r="M710">
            <v>0</v>
          </cell>
          <cell r="Q710">
            <v>0</v>
          </cell>
          <cell r="R710">
            <v>0</v>
          </cell>
        </row>
        <row r="712">
          <cell r="B712" t="str">
            <v>Other Assets at</v>
          </cell>
          <cell r="F712">
            <v>40908</v>
          </cell>
        </row>
        <row r="713">
          <cell r="B713">
            <v>37</v>
          </cell>
          <cell r="C713" t="str">
            <v>Other Loans</v>
          </cell>
          <cell r="G713">
            <v>0</v>
          </cell>
          <cell r="H713">
            <v>0</v>
          </cell>
          <cell r="I713">
            <v>0</v>
          </cell>
          <cell r="J713">
            <v>0</v>
          </cell>
          <cell r="K713">
            <v>0.05</v>
          </cell>
          <cell r="L713">
            <v>0</v>
          </cell>
          <cell r="M713">
            <v>0.05</v>
          </cell>
          <cell r="N713">
            <v>0</v>
          </cell>
          <cell r="O713">
            <v>0</v>
          </cell>
          <cell r="P713">
            <v>1</v>
          </cell>
          <cell r="Q713">
            <v>0.05</v>
          </cell>
          <cell r="R713">
            <v>0</v>
          </cell>
          <cell r="S713" t="str">
            <v xml:space="preserve"> </v>
          </cell>
        </row>
        <row r="714">
          <cell r="B714">
            <v>38</v>
          </cell>
          <cell r="C714" t="str">
            <v>Cash &amp; Cash Equivalents</v>
          </cell>
          <cell r="G714">
            <v>0</v>
          </cell>
          <cell r="H714">
            <v>0</v>
          </cell>
          <cell r="I714">
            <v>0</v>
          </cell>
          <cell r="J714">
            <v>0</v>
          </cell>
          <cell r="K714">
            <v>3.0000000000000001E-3</v>
          </cell>
          <cell r="L714">
            <v>0</v>
          </cell>
          <cell r="M714">
            <v>3.0000000000000001E-3</v>
          </cell>
          <cell r="N714">
            <v>0</v>
          </cell>
          <cell r="O714">
            <v>0</v>
          </cell>
          <cell r="P714">
            <v>1</v>
          </cell>
          <cell r="Q714">
            <v>3.0000000000000001E-3</v>
          </cell>
          <cell r="R714">
            <v>0</v>
          </cell>
          <cell r="S714" t="str">
            <v xml:space="preserve"> </v>
          </cell>
        </row>
        <row r="715">
          <cell r="B715">
            <v>39</v>
          </cell>
          <cell r="C715" t="str">
            <v>Short-Term Investments</v>
          </cell>
          <cell r="G715">
            <v>0</v>
          </cell>
          <cell r="H715">
            <v>0</v>
          </cell>
          <cell r="I715">
            <v>0</v>
          </cell>
          <cell r="J715">
            <v>0</v>
          </cell>
          <cell r="K715">
            <v>0.01</v>
          </cell>
          <cell r="L715">
            <v>0</v>
          </cell>
          <cell r="M715">
            <v>0.01</v>
          </cell>
          <cell r="N715">
            <v>0</v>
          </cell>
          <cell r="O715">
            <v>0</v>
          </cell>
          <cell r="P715">
            <v>1</v>
          </cell>
          <cell r="Q715">
            <v>0.01</v>
          </cell>
          <cell r="R715">
            <v>0</v>
          </cell>
          <cell r="S715" t="str">
            <v xml:space="preserve"> </v>
          </cell>
        </row>
        <row r="716">
          <cell r="B716">
            <v>40</v>
          </cell>
          <cell r="C716" t="str">
            <v>Other Investments</v>
          </cell>
          <cell r="G716">
            <v>0</v>
          </cell>
          <cell r="H716">
            <v>0</v>
          </cell>
          <cell r="I716">
            <v>0</v>
          </cell>
          <cell r="J716">
            <v>0</v>
          </cell>
          <cell r="K716">
            <v>0.2</v>
          </cell>
          <cell r="L716">
            <v>0</v>
          </cell>
          <cell r="M716">
            <v>0.2</v>
          </cell>
          <cell r="N716">
            <v>0</v>
          </cell>
          <cell r="O716">
            <v>0</v>
          </cell>
          <cell r="P716">
            <v>1</v>
          </cell>
          <cell r="Q716">
            <v>0.2</v>
          </cell>
          <cell r="R716">
            <v>0</v>
          </cell>
          <cell r="S716" t="str">
            <v xml:space="preserve"> </v>
          </cell>
        </row>
        <row r="717">
          <cell r="B717">
            <v>41</v>
          </cell>
          <cell r="C717" t="str">
            <v>Other Tangible Assets</v>
          </cell>
          <cell r="G717">
            <v>0</v>
          </cell>
          <cell r="H717">
            <v>0</v>
          </cell>
          <cell r="I717">
            <v>0</v>
          </cell>
          <cell r="J717">
            <v>0</v>
          </cell>
          <cell r="K717">
            <v>0.2</v>
          </cell>
          <cell r="L717">
            <v>0</v>
          </cell>
          <cell r="M717">
            <v>0.2</v>
          </cell>
          <cell r="N717">
            <v>0</v>
          </cell>
          <cell r="O717">
            <v>0</v>
          </cell>
          <cell r="P717">
            <v>1</v>
          </cell>
          <cell r="Q717">
            <v>0.2</v>
          </cell>
          <cell r="R717">
            <v>0</v>
          </cell>
          <cell r="S717" t="str">
            <v xml:space="preserve"> </v>
          </cell>
        </row>
        <row r="718">
          <cell r="B718">
            <v>42</v>
          </cell>
          <cell r="C718" t="str">
            <v>Other</v>
          </cell>
          <cell r="G718">
            <v>0</v>
          </cell>
          <cell r="H718">
            <v>0</v>
          </cell>
          <cell r="I718">
            <v>0</v>
          </cell>
          <cell r="J718">
            <v>0</v>
          </cell>
          <cell r="K718">
            <v>1</v>
          </cell>
          <cell r="L718">
            <v>0</v>
          </cell>
          <cell r="M718">
            <v>1</v>
          </cell>
          <cell r="N718">
            <v>0</v>
          </cell>
          <cell r="O718">
            <v>0</v>
          </cell>
          <cell r="P718">
            <v>1</v>
          </cell>
          <cell r="Q718">
            <v>1</v>
          </cell>
          <cell r="R718">
            <v>0</v>
          </cell>
          <cell r="S718" t="str">
            <v xml:space="preserve"> </v>
          </cell>
        </row>
        <row r="720">
          <cell r="B720">
            <v>43</v>
          </cell>
          <cell r="C720" t="str">
            <v>Sub-Totals</v>
          </cell>
          <cell r="G720">
            <v>0</v>
          </cell>
          <cell r="H720">
            <v>0</v>
          </cell>
          <cell r="I720">
            <v>0</v>
          </cell>
          <cell r="J720">
            <v>0</v>
          </cell>
          <cell r="K720">
            <v>0</v>
          </cell>
          <cell r="M720">
            <v>0</v>
          </cell>
          <cell r="Q720">
            <v>0</v>
          </cell>
          <cell r="R720">
            <v>0</v>
          </cell>
          <cell r="S720" t="str">
            <v xml:space="preserve"> </v>
          </cell>
        </row>
        <row r="722">
          <cell r="B722">
            <v>44</v>
          </cell>
          <cell r="C722" t="str">
            <v>Multiply: Spread of Risk Factor</v>
          </cell>
          <cell r="K722">
            <v>1.5</v>
          </cell>
          <cell r="L722">
            <v>0</v>
          </cell>
          <cell r="R722">
            <v>1.5</v>
          </cell>
          <cell r="S722" t="str">
            <v xml:space="preserve"> </v>
          </cell>
        </row>
        <row r="723">
          <cell r="B723">
            <v>45</v>
          </cell>
          <cell r="C723" t="str">
            <v>Company Totals at</v>
          </cell>
          <cell r="F723">
            <v>40908</v>
          </cell>
          <cell r="G723">
            <v>0</v>
          </cell>
          <cell r="H723">
            <v>0</v>
          </cell>
          <cell r="I723">
            <v>0</v>
          </cell>
          <cell r="J723">
            <v>0</v>
          </cell>
          <cell r="K723">
            <v>0</v>
          </cell>
          <cell r="M723">
            <v>0</v>
          </cell>
          <cell r="Q723">
            <v>0</v>
          </cell>
          <cell r="R723">
            <v>0</v>
          </cell>
          <cell r="S723" t="str">
            <v xml:space="preserve"> = (B1) + (B2)</v>
          </cell>
        </row>
        <row r="724">
          <cell r="N724" t="str">
            <v>Credit to Risk Factors above for:</v>
          </cell>
          <cell r="S724" t="str">
            <v xml:space="preserve">Note: For small insurers predominant in </v>
          </cell>
        </row>
        <row r="725">
          <cell r="B725">
            <v>46</v>
          </cell>
          <cell r="C725" t="str">
            <v>Deferred Acquisition Costs (Non/Life Only)</v>
          </cell>
          <cell r="G725">
            <v>0</v>
          </cell>
          <cell r="N725" t="str">
            <v>Unit Linked</v>
          </cell>
          <cell r="O725" t="str">
            <v>Participatory</v>
          </cell>
          <cell r="P725" t="str">
            <v>PC &amp; Protect.</v>
          </cell>
          <cell r="S725" t="str">
            <v xml:space="preserve">Life/Annuities, the reinsurance dependence </v>
          </cell>
        </row>
        <row r="726">
          <cell r="B726">
            <v>47</v>
          </cell>
          <cell r="C726" t="str">
            <v>Deferred Acquisition Costs (Life Only)</v>
          </cell>
          <cell r="G726">
            <v>0</v>
          </cell>
          <cell r="J726">
            <v>0</v>
          </cell>
          <cell r="K726" t="str">
            <v>Invested Asset Base</v>
          </cell>
          <cell r="N726">
            <v>1</v>
          </cell>
          <cell r="O726">
            <v>0.5</v>
          </cell>
          <cell r="P726">
            <v>0</v>
          </cell>
          <cell r="Q726" t="str">
            <v>Baseline Credit</v>
          </cell>
          <cell r="S726" t="str">
            <v>factor should be increased in accordance</v>
          </cell>
        </row>
        <row r="727">
          <cell r="B727">
            <v>48</v>
          </cell>
          <cell r="N727">
            <v>1</v>
          </cell>
          <cell r="O727">
            <v>0.5</v>
          </cell>
          <cell r="P727">
            <v>0</v>
          </cell>
          <cell r="Q727" t="str">
            <v>Selected Credit</v>
          </cell>
          <cell r="S727" t="str">
            <v>with L/H spread of risk guidelines.</v>
          </cell>
        </row>
        <row r="728">
          <cell r="N728" t="str">
            <v>Unit Linked</v>
          </cell>
          <cell r="O728" t="str">
            <v>Participatory</v>
          </cell>
          <cell r="P728" t="str">
            <v>PC &amp; Protect.</v>
          </cell>
        </row>
        <row r="729">
          <cell r="B729">
            <v>49</v>
          </cell>
          <cell r="J729">
            <v>0</v>
          </cell>
          <cell r="K729" t="str">
            <v>Total Reserves (excludes separate acct)</v>
          </cell>
          <cell r="N729">
            <v>0</v>
          </cell>
          <cell r="O729">
            <v>0</v>
          </cell>
          <cell r="P729">
            <v>1</v>
          </cell>
          <cell r="Q729" t="str">
            <v>Baseline Allocation of Assets Based on Reserves.</v>
          </cell>
        </row>
        <row r="730">
          <cell r="B730">
            <v>50</v>
          </cell>
          <cell r="N730">
            <v>0</v>
          </cell>
          <cell r="O730">
            <v>0</v>
          </cell>
          <cell r="P730">
            <v>1</v>
          </cell>
          <cell r="Q730" t="str">
            <v>Selected Allocation of Assets to Product Type</v>
          </cell>
        </row>
        <row r="733">
          <cell r="B733" t="str">
            <v>Company:</v>
          </cell>
          <cell r="E733" t="str">
            <v>XYZ Sample</v>
          </cell>
          <cell r="I733" t="str">
            <v>Currency:</v>
          </cell>
          <cell r="J733" t="str">
            <v>US Dollars</v>
          </cell>
          <cell r="S733" t="str">
            <v xml:space="preserve">Page 34 </v>
          </cell>
        </row>
        <row r="734">
          <cell r="B734" t="str">
            <v>AMB #:</v>
          </cell>
          <cell r="E734" t="str">
            <v>99999</v>
          </cell>
          <cell r="I734" t="str">
            <v>Denomination:</v>
          </cell>
          <cell r="J734" t="str">
            <v>(000)s</v>
          </cell>
        </row>
        <row r="735">
          <cell r="B735" t="str">
            <v>Analyst:</v>
          </cell>
          <cell r="E735" t="str">
            <v xml:space="preserve"> </v>
          </cell>
        </row>
        <row r="736">
          <cell r="J736" t="str">
            <v>INVESTMENT RISK</v>
          </cell>
        </row>
        <row r="737">
          <cell r="J737">
            <v>41274</v>
          </cell>
        </row>
        <row r="738">
          <cell r="N738" t="str">
            <v>Percent</v>
          </cell>
          <cell r="O738" t="str">
            <v>Percent</v>
          </cell>
          <cell r="P738" t="str">
            <v>Percent</v>
          </cell>
        </row>
        <row r="739">
          <cell r="K739" t="str">
            <v>Baseline</v>
          </cell>
          <cell r="L739" t="str">
            <v>Adjustment</v>
          </cell>
          <cell r="M739" t="str">
            <v>Total</v>
          </cell>
          <cell r="N739" t="str">
            <v>of asset</v>
          </cell>
          <cell r="O739" t="str">
            <v>of asset</v>
          </cell>
          <cell r="P739" t="str">
            <v>of asset</v>
          </cell>
          <cell r="Q739" t="str">
            <v>Final</v>
          </cell>
        </row>
        <row r="740">
          <cell r="B740" t="str">
            <v xml:space="preserve">   Bonds at</v>
          </cell>
          <cell r="E740">
            <v>41274</v>
          </cell>
          <cell r="G740" t="str">
            <v>Statement Value</v>
          </cell>
          <cell r="H740" t="str">
            <v>Market Value</v>
          </cell>
          <cell r="I740" t="str">
            <v>Adjustment</v>
          </cell>
          <cell r="J740" t="str">
            <v>Total</v>
          </cell>
          <cell r="K740" t="str">
            <v>Asset Risk Factor (%)</v>
          </cell>
          <cell r="L740" t="str">
            <v>to Asset Risk Factor</v>
          </cell>
          <cell r="M740" t="str">
            <v>Asset Risk Factor</v>
          </cell>
          <cell r="N740" t="str">
            <v>dedicated to Unit Linked</v>
          </cell>
          <cell r="O740" t="str">
            <v>dedicated to Partici-patory</v>
          </cell>
          <cell r="P740" t="str">
            <v>dedicated to PC &amp; Protection</v>
          </cell>
          <cell r="Q740" t="str">
            <v>Asset Risk Factor</v>
          </cell>
          <cell r="R740" t="str">
            <v>Adjusted Required Capital</v>
          </cell>
          <cell r="S740" t="str">
            <v>Explanation of Adjustments</v>
          </cell>
        </row>
        <row r="741">
          <cell r="B741">
            <v>1</v>
          </cell>
          <cell r="C741" t="str">
            <v>Global Rating AAA</v>
          </cell>
          <cell r="G741">
            <v>0</v>
          </cell>
          <cell r="H741">
            <v>0</v>
          </cell>
          <cell r="I741">
            <v>0</v>
          </cell>
          <cell r="J741">
            <v>0</v>
          </cell>
          <cell r="K741">
            <v>2E-3</v>
          </cell>
          <cell r="L741">
            <v>0</v>
          </cell>
          <cell r="M741">
            <v>2E-3</v>
          </cell>
          <cell r="N741">
            <v>0</v>
          </cell>
          <cell r="O741">
            <v>0</v>
          </cell>
          <cell r="P741">
            <v>1</v>
          </cell>
          <cell r="Q741">
            <v>2E-3</v>
          </cell>
          <cell r="R741">
            <v>0</v>
          </cell>
          <cell r="S741" t="str">
            <v xml:space="preserve"> </v>
          </cell>
        </row>
        <row r="742">
          <cell r="B742">
            <v>2</v>
          </cell>
          <cell r="C742" t="str">
            <v>Global Rating AA+, AA, AA-</v>
          </cell>
          <cell r="G742">
            <v>0</v>
          </cell>
          <cell r="H742">
            <v>0</v>
          </cell>
          <cell r="I742">
            <v>0</v>
          </cell>
          <cell r="J742">
            <v>0</v>
          </cell>
          <cell r="K742">
            <v>5.0000000000000001E-3</v>
          </cell>
          <cell r="L742">
            <v>0</v>
          </cell>
          <cell r="M742">
            <v>5.0000000000000001E-3</v>
          </cell>
          <cell r="N742">
            <v>0</v>
          </cell>
          <cell r="O742">
            <v>0</v>
          </cell>
          <cell r="P742">
            <v>1</v>
          </cell>
          <cell r="Q742">
            <v>5.0000000000000001E-3</v>
          </cell>
          <cell r="R742">
            <v>0</v>
          </cell>
          <cell r="S742" t="str">
            <v xml:space="preserve"> </v>
          </cell>
        </row>
        <row r="743">
          <cell r="B743">
            <v>3</v>
          </cell>
          <cell r="C743" t="str">
            <v>Global Rating A+, A, &amp; A-</v>
          </cell>
          <cell r="G743">
            <v>0</v>
          </cell>
          <cell r="H743">
            <v>0</v>
          </cell>
          <cell r="I743">
            <v>0</v>
          </cell>
          <cell r="J743">
            <v>0</v>
          </cell>
          <cell r="K743">
            <v>0.01</v>
          </cell>
          <cell r="L743">
            <v>0</v>
          </cell>
          <cell r="M743">
            <v>0.01</v>
          </cell>
          <cell r="N743">
            <v>0</v>
          </cell>
          <cell r="O743">
            <v>0</v>
          </cell>
          <cell r="P743">
            <v>1</v>
          </cell>
          <cell r="Q743">
            <v>0.01</v>
          </cell>
          <cell r="R743">
            <v>0</v>
          </cell>
          <cell r="S743" t="str">
            <v xml:space="preserve"> </v>
          </cell>
        </row>
        <row r="744">
          <cell r="B744">
            <v>4</v>
          </cell>
          <cell r="C744" t="str">
            <v xml:space="preserve">Global Rating BBB+, BBB, BBB- </v>
          </cell>
          <cell r="G744">
            <v>0</v>
          </cell>
          <cell r="H744">
            <v>0</v>
          </cell>
          <cell r="I744">
            <v>0</v>
          </cell>
          <cell r="J744">
            <v>0</v>
          </cell>
          <cell r="K744">
            <v>0.02</v>
          </cell>
          <cell r="L744">
            <v>0</v>
          </cell>
          <cell r="M744">
            <v>0.02</v>
          </cell>
          <cell r="N744">
            <v>0</v>
          </cell>
          <cell r="O744">
            <v>0</v>
          </cell>
          <cell r="P744">
            <v>1</v>
          </cell>
          <cell r="Q744">
            <v>0.02</v>
          </cell>
          <cell r="R744">
            <v>0</v>
          </cell>
          <cell r="S744" t="str">
            <v xml:space="preserve"> </v>
          </cell>
        </row>
        <row r="745">
          <cell r="B745">
            <v>5</v>
          </cell>
          <cell r="C745" t="str">
            <v xml:space="preserve">Global Rating BB+, BB, BB- </v>
          </cell>
          <cell r="G745">
            <v>0</v>
          </cell>
          <cell r="H745">
            <v>0</v>
          </cell>
          <cell r="I745">
            <v>0</v>
          </cell>
          <cell r="J745">
            <v>0</v>
          </cell>
          <cell r="K745">
            <v>0.04</v>
          </cell>
          <cell r="L745">
            <v>0</v>
          </cell>
          <cell r="M745">
            <v>0.04</v>
          </cell>
          <cell r="N745">
            <v>0</v>
          </cell>
          <cell r="O745">
            <v>0</v>
          </cell>
          <cell r="P745">
            <v>1</v>
          </cell>
          <cell r="Q745">
            <v>0.04</v>
          </cell>
          <cell r="R745">
            <v>0</v>
          </cell>
          <cell r="S745" t="str">
            <v xml:space="preserve"> </v>
          </cell>
        </row>
        <row r="746">
          <cell r="B746">
            <v>6</v>
          </cell>
          <cell r="C746" t="str">
            <v xml:space="preserve">Global Rating B+, B, B- </v>
          </cell>
          <cell r="G746">
            <v>0</v>
          </cell>
          <cell r="H746">
            <v>0</v>
          </cell>
          <cell r="I746">
            <v>0</v>
          </cell>
          <cell r="J746">
            <v>0</v>
          </cell>
          <cell r="K746">
            <v>4.4999999999999998E-2</v>
          </cell>
          <cell r="L746">
            <v>0</v>
          </cell>
          <cell r="M746">
            <v>4.4999999999999998E-2</v>
          </cell>
          <cell r="N746">
            <v>0</v>
          </cell>
          <cell r="O746">
            <v>0</v>
          </cell>
          <cell r="P746">
            <v>1</v>
          </cell>
          <cell r="Q746">
            <v>4.4999999999999998E-2</v>
          </cell>
          <cell r="R746">
            <v>0</v>
          </cell>
          <cell r="S746" t="str">
            <v xml:space="preserve"> </v>
          </cell>
        </row>
        <row r="747">
          <cell r="B747">
            <v>7</v>
          </cell>
          <cell r="C747" t="str">
            <v xml:space="preserve">Global Rating CCC, CC, C </v>
          </cell>
          <cell r="G747">
            <v>0</v>
          </cell>
          <cell r="H747">
            <v>0</v>
          </cell>
          <cell r="I747">
            <v>0</v>
          </cell>
          <cell r="J747">
            <v>0</v>
          </cell>
          <cell r="K747">
            <v>0.1</v>
          </cell>
          <cell r="L747">
            <v>0</v>
          </cell>
          <cell r="M747">
            <v>0.1</v>
          </cell>
          <cell r="N747">
            <v>0</v>
          </cell>
          <cell r="O747">
            <v>0</v>
          </cell>
          <cell r="P747">
            <v>1</v>
          </cell>
          <cell r="Q747">
            <v>0.1</v>
          </cell>
          <cell r="R747">
            <v>0</v>
          </cell>
          <cell r="S747" t="str">
            <v xml:space="preserve"> </v>
          </cell>
        </row>
        <row r="748">
          <cell r="B748">
            <v>8</v>
          </cell>
          <cell r="C748" t="str">
            <v xml:space="preserve">Global Rating D (in/near default) </v>
          </cell>
          <cell r="G748">
            <v>0</v>
          </cell>
          <cell r="H748">
            <v>0</v>
          </cell>
          <cell r="I748">
            <v>0</v>
          </cell>
          <cell r="J748">
            <v>0</v>
          </cell>
          <cell r="K748">
            <v>0.3</v>
          </cell>
          <cell r="L748">
            <v>0</v>
          </cell>
          <cell r="M748">
            <v>0.3</v>
          </cell>
          <cell r="N748">
            <v>0</v>
          </cell>
          <cell r="O748">
            <v>0</v>
          </cell>
          <cell r="P748">
            <v>1</v>
          </cell>
          <cell r="Q748">
            <v>0.3</v>
          </cell>
          <cell r="R748">
            <v>0</v>
          </cell>
          <cell r="S748" t="str">
            <v xml:space="preserve"> </v>
          </cell>
        </row>
        <row r="749">
          <cell r="B749">
            <v>9</v>
          </cell>
          <cell r="C749" t="str">
            <v>Non Rated</v>
          </cell>
          <cell r="G749">
            <v>0</v>
          </cell>
          <cell r="H749">
            <v>0</v>
          </cell>
          <cell r="I749">
            <v>0</v>
          </cell>
          <cell r="J749">
            <v>0</v>
          </cell>
          <cell r="K749">
            <v>0.5</v>
          </cell>
          <cell r="L749">
            <v>0</v>
          </cell>
          <cell r="M749">
            <v>0.5</v>
          </cell>
          <cell r="N749">
            <v>0</v>
          </cell>
          <cell r="O749">
            <v>0</v>
          </cell>
          <cell r="P749">
            <v>1</v>
          </cell>
          <cell r="Q749">
            <v>0.5</v>
          </cell>
          <cell r="R749">
            <v>0</v>
          </cell>
          <cell r="S749" t="str">
            <v xml:space="preserve"> </v>
          </cell>
        </row>
        <row r="750">
          <cell r="B750">
            <v>10</v>
          </cell>
          <cell r="C750" t="str">
            <v>Affiliated</v>
          </cell>
          <cell r="G750">
            <v>0</v>
          </cell>
          <cell r="H750">
            <v>0</v>
          </cell>
          <cell r="I750">
            <v>0</v>
          </cell>
          <cell r="J750">
            <v>0</v>
          </cell>
          <cell r="K750">
            <v>1</v>
          </cell>
          <cell r="L750">
            <v>0</v>
          </cell>
          <cell r="M750">
            <v>1</v>
          </cell>
          <cell r="N750">
            <v>0</v>
          </cell>
          <cell r="O750">
            <v>0</v>
          </cell>
          <cell r="P750">
            <v>1</v>
          </cell>
          <cell r="Q750">
            <v>1</v>
          </cell>
          <cell r="R750">
            <v>0</v>
          </cell>
          <cell r="S750" t="str">
            <v xml:space="preserve"> </v>
          </cell>
        </row>
        <row r="751">
          <cell r="B751">
            <v>11</v>
          </cell>
          <cell r="C751" t="str">
            <v>Other</v>
          </cell>
          <cell r="G751">
            <v>0</v>
          </cell>
          <cell r="H751">
            <v>0</v>
          </cell>
          <cell r="I751">
            <v>0</v>
          </cell>
          <cell r="J751">
            <v>0</v>
          </cell>
          <cell r="K751">
            <v>1</v>
          </cell>
          <cell r="L751">
            <v>0</v>
          </cell>
          <cell r="M751">
            <v>1</v>
          </cell>
          <cell r="N751">
            <v>0</v>
          </cell>
          <cell r="O751">
            <v>0</v>
          </cell>
          <cell r="P751">
            <v>1</v>
          </cell>
          <cell r="Q751">
            <v>1</v>
          </cell>
          <cell r="R751">
            <v>0</v>
          </cell>
          <cell r="S751" t="str">
            <v xml:space="preserve"> </v>
          </cell>
        </row>
        <row r="752">
          <cell r="B752">
            <v>12</v>
          </cell>
          <cell r="E752" t="str">
            <v>Total Bonds</v>
          </cell>
          <cell r="G752">
            <v>0</v>
          </cell>
          <cell r="H752">
            <v>0</v>
          </cell>
          <cell r="I752">
            <v>0</v>
          </cell>
          <cell r="J752">
            <v>0</v>
          </cell>
          <cell r="K752">
            <v>0</v>
          </cell>
          <cell r="M752">
            <v>0</v>
          </cell>
          <cell r="Q752">
            <v>0</v>
          </cell>
          <cell r="R752">
            <v>0</v>
          </cell>
        </row>
        <row r="754">
          <cell r="B754" t="str">
            <v>Preferred Stocks at</v>
          </cell>
          <cell r="F754">
            <v>41274</v>
          </cell>
        </row>
        <row r="755">
          <cell r="B755">
            <v>13</v>
          </cell>
          <cell r="C755" t="str">
            <v>Non-Affiliated (Public)</v>
          </cell>
          <cell r="G755">
            <v>0</v>
          </cell>
          <cell r="H755">
            <v>0</v>
          </cell>
          <cell r="I755">
            <v>0</v>
          </cell>
          <cell r="J755">
            <v>0</v>
          </cell>
          <cell r="K755">
            <v>2E-3</v>
          </cell>
          <cell r="L755">
            <v>0</v>
          </cell>
          <cell r="M755">
            <v>2E-3</v>
          </cell>
          <cell r="N755">
            <v>0</v>
          </cell>
          <cell r="O755">
            <v>0</v>
          </cell>
          <cell r="P755">
            <v>1</v>
          </cell>
          <cell r="Q755">
            <v>2E-3</v>
          </cell>
          <cell r="R755">
            <v>0</v>
          </cell>
          <cell r="S755" t="str">
            <v xml:space="preserve"> </v>
          </cell>
        </row>
        <row r="756">
          <cell r="B756">
            <v>14</v>
          </cell>
          <cell r="C756" t="str">
            <v>Non-Affil (Public) w/Global Rating AA+, AA, AA-</v>
          </cell>
          <cell r="G756">
            <v>0</v>
          </cell>
          <cell r="H756">
            <v>0</v>
          </cell>
          <cell r="I756">
            <v>0</v>
          </cell>
          <cell r="J756">
            <v>0</v>
          </cell>
          <cell r="K756">
            <v>5.0000000000000001E-3</v>
          </cell>
          <cell r="L756">
            <v>0</v>
          </cell>
          <cell r="M756">
            <v>5.0000000000000001E-3</v>
          </cell>
          <cell r="N756">
            <v>0</v>
          </cell>
          <cell r="O756">
            <v>0</v>
          </cell>
          <cell r="P756">
            <v>1</v>
          </cell>
          <cell r="Q756">
            <v>5.0000000000000001E-3</v>
          </cell>
          <cell r="R756">
            <v>0</v>
          </cell>
          <cell r="S756" t="str">
            <v xml:space="preserve"> </v>
          </cell>
        </row>
        <row r="757">
          <cell r="B757">
            <v>15</v>
          </cell>
          <cell r="C757" t="str">
            <v>Non-Affil (Public) w/Global Rating A+, A, &amp; A-</v>
          </cell>
          <cell r="G757">
            <v>0</v>
          </cell>
          <cell r="H757">
            <v>0</v>
          </cell>
          <cell r="I757">
            <v>0</v>
          </cell>
          <cell r="J757">
            <v>0</v>
          </cell>
          <cell r="K757">
            <v>0.01</v>
          </cell>
          <cell r="L757">
            <v>0</v>
          </cell>
          <cell r="M757">
            <v>0.01</v>
          </cell>
          <cell r="N757">
            <v>0</v>
          </cell>
          <cell r="O757">
            <v>0</v>
          </cell>
          <cell r="P757">
            <v>1</v>
          </cell>
          <cell r="Q757">
            <v>0.01</v>
          </cell>
          <cell r="R757">
            <v>0</v>
          </cell>
          <cell r="S757" t="str">
            <v xml:space="preserve"> </v>
          </cell>
        </row>
        <row r="758">
          <cell r="B758">
            <v>16</v>
          </cell>
          <cell r="C758" t="str">
            <v>Non-Affil (Public) w/Global Rating BBB+, BBB, BBB-</v>
          </cell>
          <cell r="G758">
            <v>0</v>
          </cell>
          <cell r="H758">
            <v>0</v>
          </cell>
          <cell r="I758">
            <v>0</v>
          </cell>
          <cell r="J758">
            <v>0</v>
          </cell>
          <cell r="K758">
            <v>0.02</v>
          </cell>
          <cell r="L758">
            <v>0</v>
          </cell>
          <cell r="M758">
            <v>0.02</v>
          </cell>
          <cell r="N758">
            <v>0</v>
          </cell>
          <cell r="O758">
            <v>0</v>
          </cell>
          <cell r="P758">
            <v>1</v>
          </cell>
          <cell r="Q758">
            <v>0.02</v>
          </cell>
          <cell r="R758">
            <v>0</v>
          </cell>
          <cell r="S758" t="str">
            <v xml:space="preserve"> </v>
          </cell>
        </row>
        <row r="759">
          <cell r="B759">
            <v>17</v>
          </cell>
          <cell r="C759" t="str">
            <v>Non-Affil (Public) w/Global Rating BB+, BB, BB-</v>
          </cell>
          <cell r="G759">
            <v>0</v>
          </cell>
          <cell r="H759">
            <v>0</v>
          </cell>
          <cell r="I759">
            <v>0</v>
          </cell>
          <cell r="J759">
            <v>0</v>
          </cell>
          <cell r="K759">
            <v>0.04</v>
          </cell>
          <cell r="L759">
            <v>0</v>
          </cell>
          <cell r="M759">
            <v>0.04</v>
          </cell>
          <cell r="N759">
            <v>0</v>
          </cell>
          <cell r="O759">
            <v>0</v>
          </cell>
          <cell r="P759">
            <v>1</v>
          </cell>
          <cell r="Q759">
            <v>0.04</v>
          </cell>
          <cell r="R759">
            <v>0</v>
          </cell>
          <cell r="S759" t="str">
            <v xml:space="preserve"> </v>
          </cell>
        </row>
        <row r="760">
          <cell r="B760">
            <v>18</v>
          </cell>
          <cell r="C760" t="str">
            <v>Non-Affil (Public) w/Global Rating B+, B, B-</v>
          </cell>
          <cell r="G760">
            <v>0</v>
          </cell>
          <cell r="H760">
            <v>0</v>
          </cell>
          <cell r="I760">
            <v>0</v>
          </cell>
          <cell r="J760">
            <v>0</v>
          </cell>
          <cell r="K760">
            <v>4.4999999999999998E-2</v>
          </cell>
          <cell r="L760">
            <v>0</v>
          </cell>
          <cell r="M760">
            <v>4.4999999999999998E-2</v>
          </cell>
          <cell r="N760">
            <v>0</v>
          </cell>
          <cell r="O760">
            <v>0</v>
          </cell>
          <cell r="P760">
            <v>1</v>
          </cell>
          <cell r="Q760">
            <v>4.4999999999999998E-2</v>
          </cell>
          <cell r="R760">
            <v>0</v>
          </cell>
          <cell r="S760" t="str">
            <v xml:space="preserve"> </v>
          </cell>
        </row>
        <row r="761">
          <cell r="B761">
            <v>19</v>
          </cell>
          <cell r="C761" t="str">
            <v>Non-Affil (Public) w/Global Rating CCC, CC, C</v>
          </cell>
          <cell r="G761">
            <v>0</v>
          </cell>
          <cell r="H761">
            <v>0</v>
          </cell>
          <cell r="I761">
            <v>0</v>
          </cell>
          <cell r="J761">
            <v>0</v>
          </cell>
          <cell r="K761">
            <v>0.1</v>
          </cell>
          <cell r="L761">
            <v>0</v>
          </cell>
          <cell r="M761">
            <v>0.1</v>
          </cell>
          <cell r="N761">
            <v>0</v>
          </cell>
          <cell r="O761">
            <v>0</v>
          </cell>
          <cell r="P761">
            <v>1</v>
          </cell>
          <cell r="Q761">
            <v>0.1</v>
          </cell>
          <cell r="R761">
            <v>0</v>
          </cell>
          <cell r="S761" t="str">
            <v xml:space="preserve"> </v>
          </cell>
        </row>
        <row r="762">
          <cell r="B762">
            <v>20</v>
          </cell>
          <cell r="C762" t="str">
            <v xml:space="preserve">Non-Affil (Public) w/Global Rating D (in/near default) </v>
          </cell>
          <cell r="G762">
            <v>0</v>
          </cell>
          <cell r="H762">
            <v>0</v>
          </cell>
          <cell r="I762">
            <v>0</v>
          </cell>
          <cell r="J762">
            <v>0</v>
          </cell>
          <cell r="K762">
            <v>0.3</v>
          </cell>
          <cell r="L762">
            <v>0</v>
          </cell>
          <cell r="M762">
            <v>0.3</v>
          </cell>
          <cell r="N762">
            <v>0</v>
          </cell>
          <cell r="O762">
            <v>0</v>
          </cell>
          <cell r="P762">
            <v>1</v>
          </cell>
          <cell r="Q762">
            <v>0.3</v>
          </cell>
          <cell r="R762">
            <v>0</v>
          </cell>
          <cell r="S762" t="str">
            <v xml:space="preserve"> </v>
          </cell>
        </row>
        <row r="763">
          <cell r="B763">
            <v>21</v>
          </cell>
          <cell r="C763" t="str">
            <v>Non-Affiliated (Private)</v>
          </cell>
          <cell r="G763">
            <v>0</v>
          </cell>
          <cell r="H763">
            <v>0</v>
          </cell>
          <cell r="I763">
            <v>0</v>
          </cell>
          <cell r="J763">
            <v>0</v>
          </cell>
          <cell r="K763">
            <v>1</v>
          </cell>
          <cell r="L763">
            <v>0</v>
          </cell>
          <cell r="M763">
            <v>1</v>
          </cell>
          <cell r="N763">
            <v>0</v>
          </cell>
          <cell r="O763">
            <v>0</v>
          </cell>
          <cell r="P763">
            <v>1</v>
          </cell>
          <cell r="Q763">
            <v>1</v>
          </cell>
          <cell r="R763">
            <v>0</v>
          </cell>
          <cell r="S763" t="str">
            <v xml:space="preserve"> </v>
          </cell>
        </row>
        <row r="764">
          <cell r="B764">
            <v>22</v>
          </cell>
          <cell r="C764" t="str">
            <v>Affiliated (Public)</v>
          </cell>
          <cell r="G764">
            <v>0</v>
          </cell>
          <cell r="H764">
            <v>0</v>
          </cell>
          <cell r="I764">
            <v>0</v>
          </cell>
          <cell r="J764">
            <v>0</v>
          </cell>
          <cell r="K764">
            <v>0.15</v>
          </cell>
          <cell r="L764">
            <v>0</v>
          </cell>
          <cell r="M764">
            <v>0.15</v>
          </cell>
          <cell r="N764">
            <v>0</v>
          </cell>
          <cell r="O764">
            <v>0</v>
          </cell>
          <cell r="P764">
            <v>1</v>
          </cell>
          <cell r="Q764">
            <v>0.15</v>
          </cell>
          <cell r="R764">
            <v>0</v>
          </cell>
          <cell r="S764" t="str">
            <v xml:space="preserve"> </v>
          </cell>
        </row>
        <row r="765">
          <cell r="B765">
            <v>23</v>
          </cell>
          <cell r="C765" t="str">
            <v>Affiliated (Private)</v>
          </cell>
          <cell r="G765">
            <v>0</v>
          </cell>
          <cell r="H765">
            <v>0</v>
          </cell>
          <cell r="I765">
            <v>0</v>
          </cell>
          <cell r="J765">
            <v>0</v>
          </cell>
          <cell r="K765">
            <v>1</v>
          </cell>
          <cell r="L765">
            <v>0</v>
          </cell>
          <cell r="M765">
            <v>1</v>
          </cell>
          <cell r="N765">
            <v>0</v>
          </cell>
          <cell r="O765">
            <v>0</v>
          </cell>
          <cell r="P765">
            <v>1</v>
          </cell>
          <cell r="Q765">
            <v>1</v>
          </cell>
          <cell r="R765">
            <v>0</v>
          </cell>
          <cell r="S765" t="str">
            <v xml:space="preserve"> </v>
          </cell>
        </row>
        <row r="766">
          <cell r="B766">
            <v>24</v>
          </cell>
          <cell r="E766" t="str">
            <v>Total Preferred Stocks</v>
          </cell>
          <cell r="G766">
            <v>0</v>
          </cell>
          <cell r="H766">
            <v>0</v>
          </cell>
          <cell r="I766">
            <v>0</v>
          </cell>
          <cell r="J766">
            <v>0</v>
          </cell>
          <cell r="K766">
            <v>0</v>
          </cell>
          <cell r="M766">
            <v>0</v>
          </cell>
          <cell r="Q766">
            <v>0</v>
          </cell>
          <cell r="R766">
            <v>0</v>
          </cell>
        </row>
        <row r="768">
          <cell r="B768" t="str">
            <v>Common Stocks at</v>
          </cell>
          <cell r="F768">
            <v>41274</v>
          </cell>
        </row>
        <row r="769">
          <cell r="B769">
            <v>25</v>
          </cell>
          <cell r="C769" t="str">
            <v>Non-Affiliated (Public)</v>
          </cell>
          <cell r="G769">
            <v>0</v>
          </cell>
          <cell r="H769">
            <v>0</v>
          </cell>
          <cell r="I769">
            <v>0</v>
          </cell>
          <cell r="J769">
            <v>0</v>
          </cell>
          <cell r="K769">
            <v>0.15</v>
          </cell>
          <cell r="L769">
            <v>0</v>
          </cell>
          <cell r="M769">
            <v>0.15</v>
          </cell>
          <cell r="N769">
            <v>0</v>
          </cell>
          <cell r="O769">
            <v>0</v>
          </cell>
          <cell r="P769">
            <v>1</v>
          </cell>
          <cell r="Q769">
            <v>0.15</v>
          </cell>
          <cell r="R769">
            <v>0</v>
          </cell>
          <cell r="S769" t="str">
            <v xml:space="preserve"> </v>
          </cell>
        </row>
        <row r="770">
          <cell r="B770">
            <v>26</v>
          </cell>
          <cell r="C770" t="str">
            <v>Non-Affiliated (Private)</v>
          </cell>
          <cell r="G770">
            <v>0</v>
          </cell>
          <cell r="H770">
            <v>0</v>
          </cell>
          <cell r="I770">
            <v>0</v>
          </cell>
          <cell r="J770">
            <v>0</v>
          </cell>
          <cell r="K770">
            <v>1</v>
          </cell>
          <cell r="L770">
            <v>0</v>
          </cell>
          <cell r="M770">
            <v>1</v>
          </cell>
          <cell r="N770">
            <v>0</v>
          </cell>
          <cell r="O770">
            <v>0</v>
          </cell>
          <cell r="P770">
            <v>1</v>
          </cell>
          <cell r="Q770">
            <v>1</v>
          </cell>
          <cell r="R770">
            <v>0</v>
          </cell>
          <cell r="S770" t="str">
            <v xml:space="preserve"> </v>
          </cell>
        </row>
        <row r="771">
          <cell r="B771">
            <v>27</v>
          </cell>
          <cell r="C771" t="str">
            <v>Mutual Funds</v>
          </cell>
          <cell r="G771">
            <v>0</v>
          </cell>
          <cell r="H771">
            <v>0</v>
          </cell>
          <cell r="I771">
            <v>0</v>
          </cell>
          <cell r="J771">
            <v>0</v>
          </cell>
          <cell r="K771">
            <v>0.15</v>
          </cell>
          <cell r="L771">
            <v>0</v>
          </cell>
          <cell r="M771">
            <v>0.15</v>
          </cell>
          <cell r="N771">
            <v>0</v>
          </cell>
          <cell r="O771">
            <v>0</v>
          </cell>
          <cell r="P771">
            <v>1</v>
          </cell>
          <cell r="Q771">
            <v>0.15</v>
          </cell>
          <cell r="R771">
            <v>0</v>
          </cell>
          <cell r="S771" t="str">
            <v xml:space="preserve"> </v>
          </cell>
        </row>
        <row r="772">
          <cell r="B772">
            <v>28</v>
          </cell>
          <cell r="C772" t="str">
            <v>Affiliated (Public)</v>
          </cell>
          <cell r="G772">
            <v>0</v>
          </cell>
          <cell r="H772">
            <v>0</v>
          </cell>
          <cell r="I772">
            <v>0</v>
          </cell>
          <cell r="J772">
            <v>0</v>
          </cell>
          <cell r="K772">
            <v>0.15</v>
          </cell>
          <cell r="L772">
            <v>0</v>
          </cell>
          <cell r="M772">
            <v>0.15</v>
          </cell>
          <cell r="N772">
            <v>0</v>
          </cell>
          <cell r="O772">
            <v>0</v>
          </cell>
          <cell r="P772">
            <v>1</v>
          </cell>
          <cell r="Q772">
            <v>0.15</v>
          </cell>
          <cell r="R772">
            <v>0</v>
          </cell>
          <cell r="S772" t="str">
            <v xml:space="preserve"> </v>
          </cell>
        </row>
        <row r="773">
          <cell r="B773">
            <v>29</v>
          </cell>
          <cell r="C773" t="str">
            <v>Affiliated (Private)</v>
          </cell>
          <cell r="G773">
            <v>0</v>
          </cell>
          <cell r="H773">
            <v>0</v>
          </cell>
          <cell r="I773">
            <v>0</v>
          </cell>
          <cell r="J773">
            <v>0</v>
          </cell>
          <cell r="K773">
            <v>1</v>
          </cell>
          <cell r="L773">
            <v>0</v>
          </cell>
          <cell r="M773">
            <v>1</v>
          </cell>
          <cell r="N773">
            <v>0</v>
          </cell>
          <cell r="O773">
            <v>0</v>
          </cell>
          <cell r="P773">
            <v>1</v>
          </cell>
          <cell r="Q773">
            <v>1</v>
          </cell>
          <cell r="R773">
            <v>0</v>
          </cell>
          <cell r="S773" t="str">
            <v xml:space="preserve"> </v>
          </cell>
        </row>
        <row r="774">
          <cell r="B774">
            <v>30</v>
          </cell>
          <cell r="E774" t="str">
            <v>Total Common Stocks</v>
          </cell>
          <cell r="G774">
            <v>0</v>
          </cell>
          <cell r="H774">
            <v>0</v>
          </cell>
          <cell r="I774">
            <v>0</v>
          </cell>
          <cell r="J774">
            <v>0</v>
          </cell>
          <cell r="K774">
            <v>0</v>
          </cell>
          <cell r="M774">
            <v>0</v>
          </cell>
          <cell r="Q774">
            <v>0</v>
          </cell>
          <cell r="R774">
            <v>0</v>
          </cell>
        </row>
        <row r="777">
          <cell r="B777">
            <v>31</v>
          </cell>
          <cell r="C777" t="str">
            <v>Mortgage Loans at</v>
          </cell>
          <cell r="F777">
            <v>41274</v>
          </cell>
          <cell r="G777">
            <v>0</v>
          </cell>
          <cell r="H777">
            <v>0</v>
          </cell>
          <cell r="I777">
            <v>0</v>
          </cell>
          <cell r="J777">
            <v>0</v>
          </cell>
          <cell r="K777">
            <v>0.05</v>
          </cell>
          <cell r="L777">
            <v>0</v>
          </cell>
          <cell r="M777">
            <v>0.05</v>
          </cell>
          <cell r="N777">
            <v>0</v>
          </cell>
          <cell r="O777">
            <v>0</v>
          </cell>
          <cell r="P777">
            <v>1</v>
          </cell>
          <cell r="Q777">
            <v>0.05</v>
          </cell>
          <cell r="R777">
            <v>0</v>
          </cell>
          <cell r="S777" t="str">
            <v xml:space="preserve"> </v>
          </cell>
        </row>
        <row r="780">
          <cell r="B780" t="str">
            <v>Real Estate at</v>
          </cell>
          <cell r="F780">
            <v>41274</v>
          </cell>
        </row>
        <row r="781">
          <cell r="B781">
            <v>32</v>
          </cell>
          <cell r="C781" t="str">
            <v>Company-Occupied (net of encumbrances)</v>
          </cell>
          <cell r="G781">
            <v>0</v>
          </cell>
          <cell r="H781">
            <v>0</v>
          </cell>
          <cell r="I781">
            <v>0</v>
          </cell>
          <cell r="J781">
            <v>0</v>
          </cell>
          <cell r="K781">
            <v>0.1</v>
          </cell>
          <cell r="L781">
            <v>0</v>
          </cell>
          <cell r="M781">
            <v>0.1</v>
          </cell>
          <cell r="N781">
            <v>0</v>
          </cell>
          <cell r="O781">
            <v>0</v>
          </cell>
          <cell r="P781">
            <v>1</v>
          </cell>
          <cell r="Q781">
            <v>0.1</v>
          </cell>
          <cell r="R781">
            <v>0</v>
          </cell>
          <cell r="S781" t="str">
            <v xml:space="preserve"> </v>
          </cell>
        </row>
        <row r="782">
          <cell r="B782">
            <v>33</v>
          </cell>
          <cell r="D782" t="str">
            <v>Encumbrances</v>
          </cell>
          <cell r="G782">
            <v>0</v>
          </cell>
          <cell r="H782">
            <v>0</v>
          </cell>
          <cell r="I782">
            <v>0</v>
          </cell>
          <cell r="J782">
            <v>0</v>
          </cell>
          <cell r="K782">
            <v>0.1</v>
          </cell>
          <cell r="L782">
            <v>0</v>
          </cell>
          <cell r="M782">
            <v>0.1</v>
          </cell>
          <cell r="N782">
            <v>0</v>
          </cell>
          <cell r="O782">
            <v>0</v>
          </cell>
          <cell r="P782">
            <v>1</v>
          </cell>
          <cell r="Q782">
            <v>0.1</v>
          </cell>
          <cell r="R782">
            <v>0</v>
          </cell>
          <cell r="S782" t="str">
            <v xml:space="preserve"> </v>
          </cell>
        </row>
        <row r="783">
          <cell r="B783">
            <v>34</v>
          </cell>
          <cell r="C783" t="str">
            <v>Investments (net of encumbrances)</v>
          </cell>
          <cell r="G783">
            <v>0</v>
          </cell>
          <cell r="H783">
            <v>0</v>
          </cell>
          <cell r="I783">
            <v>0</v>
          </cell>
          <cell r="J783">
            <v>0</v>
          </cell>
          <cell r="K783">
            <v>0.2</v>
          </cell>
          <cell r="L783">
            <v>0</v>
          </cell>
          <cell r="M783">
            <v>0.2</v>
          </cell>
          <cell r="N783">
            <v>0</v>
          </cell>
          <cell r="O783">
            <v>0</v>
          </cell>
          <cell r="P783">
            <v>1</v>
          </cell>
          <cell r="Q783">
            <v>0.2</v>
          </cell>
          <cell r="R783">
            <v>0</v>
          </cell>
          <cell r="S783" t="str">
            <v xml:space="preserve"> </v>
          </cell>
        </row>
        <row r="784">
          <cell r="B784">
            <v>35</v>
          </cell>
          <cell r="D784" t="str">
            <v>Encumbrances</v>
          </cell>
          <cell r="G784">
            <v>0</v>
          </cell>
          <cell r="H784">
            <v>0</v>
          </cell>
          <cell r="I784">
            <v>0</v>
          </cell>
          <cell r="J784">
            <v>0</v>
          </cell>
          <cell r="K784">
            <v>0.2</v>
          </cell>
          <cell r="L784">
            <v>0</v>
          </cell>
          <cell r="M784">
            <v>0.2</v>
          </cell>
          <cell r="N784">
            <v>0</v>
          </cell>
          <cell r="O784">
            <v>0</v>
          </cell>
          <cell r="P784">
            <v>1</v>
          </cell>
          <cell r="Q784">
            <v>0.2</v>
          </cell>
          <cell r="R784">
            <v>0</v>
          </cell>
          <cell r="S784" t="str">
            <v xml:space="preserve"> </v>
          </cell>
        </row>
        <row r="785">
          <cell r="B785">
            <v>36</v>
          </cell>
          <cell r="E785" t="str">
            <v>Total Real Estate</v>
          </cell>
          <cell r="G785">
            <v>0</v>
          </cell>
          <cell r="H785">
            <v>0</v>
          </cell>
          <cell r="I785">
            <v>0</v>
          </cell>
          <cell r="J785">
            <v>0</v>
          </cell>
          <cell r="K785">
            <v>0</v>
          </cell>
          <cell r="M785">
            <v>0</v>
          </cell>
          <cell r="Q785">
            <v>0</v>
          </cell>
          <cell r="R785">
            <v>0</v>
          </cell>
        </row>
        <row r="787">
          <cell r="B787" t="str">
            <v>Other Assets at</v>
          </cell>
          <cell r="F787">
            <v>41274</v>
          </cell>
        </row>
        <row r="788">
          <cell r="B788">
            <v>37</v>
          </cell>
          <cell r="C788" t="str">
            <v>Other Loans</v>
          </cell>
          <cell r="G788">
            <v>0</v>
          </cell>
          <cell r="H788">
            <v>0</v>
          </cell>
          <cell r="I788">
            <v>0</v>
          </cell>
          <cell r="J788">
            <v>0</v>
          </cell>
          <cell r="K788">
            <v>0.05</v>
          </cell>
          <cell r="L788">
            <v>0</v>
          </cell>
          <cell r="M788">
            <v>0.05</v>
          </cell>
          <cell r="N788">
            <v>0</v>
          </cell>
          <cell r="O788">
            <v>0</v>
          </cell>
          <cell r="P788">
            <v>1</v>
          </cell>
          <cell r="Q788">
            <v>0.05</v>
          </cell>
          <cell r="R788">
            <v>0</v>
          </cell>
          <cell r="S788" t="str">
            <v xml:space="preserve"> </v>
          </cell>
        </row>
        <row r="789">
          <cell r="B789">
            <v>38</v>
          </cell>
          <cell r="C789" t="str">
            <v>Cash &amp; Cash Equivalents</v>
          </cell>
          <cell r="G789">
            <v>0</v>
          </cell>
          <cell r="H789">
            <v>0</v>
          </cell>
          <cell r="I789">
            <v>0</v>
          </cell>
          <cell r="J789">
            <v>0</v>
          </cell>
          <cell r="K789">
            <v>3.0000000000000001E-3</v>
          </cell>
          <cell r="L789">
            <v>0</v>
          </cell>
          <cell r="M789">
            <v>3.0000000000000001E-3</v>
          </cell>
          <cell r="N789">
            <v>0</v>
          </cell>
          <cell r="O789">
            <v>0</v>
          </cell>
          <cell r="P789">
            <v>1</v>
          </cell>
          <cell r="Q789">
            <v>3.0000000000000001E-3</v>
          </cell>
          <cell r="R789">
            <v>0</v>
          </cell>
          <cell r="S789" t="str">
            <v xml:space="preserve"> </v>
          </cell>
        </row>
        <row r="790">
          <cell r="B790">
            <v>39</v>
          </cell>
          <cell r="C790" t="str">
            <v>Short-Term Investments</v>
          </cell>
          <cell r="G790">
            <v>0</v>
          </cell>
          <cell r="H790">
            <v>0</v>
          </cell>
          <cell r="I790">
            <v>0</v>
          </cell>
          <cell r="J790">
            <v>0</v>
          </cell>
          <cell r="K790">
            <v>0.01</v>
          </cell>
          <cell r="L790">
            <v>0</v>
          </cell>
          <cell r="M790">
            <v>0.01</v>
          </cell>
          <cell r="N790">
            <v>0</v>
          </cell>
          <cell r="O790">
            <v>0</v>
          </cell>
          <cell r="P790">
            <v>1</v>
          </cell>
          <cell r="Q790">
            <v>0.01</v>
          </cell>
          <cell r="R790">
            <v>0</v>
          </cell>
          <cell r="S790" t="str">
            <v xml:space="preserve"> </v>
          </cell>
        </row>
        <row r="791">
          <cell r="B791">
            <v>40</v>
          </cell>
          <cell r="C791" t="str">
            <v>Other Investments</v>
          </cell>
          <cell r="G791">
            <v>0</v>
          </cell>
          <cell r="H791">
            <v>0</v>
          </cell>
          <cell r="I791">
            <v>0</v>
          </cell>
          <cell r="J791">
            <v>0</v>
          </cell>
          <cell r="K791">
            <v>0.2</v>
          </cell>
          <cell r="L791">
            <v>0</v>
          </cell>
          <cell r="M791">
            <v>0.2</v>
          </cell>
          <cell r="N791">
            <v>0</v>
          </cell>
          <cell r="O791">
            <v>0</v>
          </cell>
          <cell r="P791">
            <v>1</v>
          </cell>
          <cell r="Q791">
            <v>0.2</v>
          </cell>
          <cell r="R791">
            <v>0</v>
          </cell>
          <cell r="S791" t="str">
            <v xml:space="preserve"> </v>
          </cell>
        </row>
        <row r="792">
          <cell r="B792">
            <v>41</v>
          </cell>
          <cell r="C792" t="str">
            <v>Other Tangible Assets</v>
          </cell>
          <cell r="G792">
            <v>0</v>
          </cell>
          <cell r="H792">
            <v>0</v>
          </cell>
          <cell r="I792">
            <v>0</v>
          </cell>
          <cell r="J792">
            <v>0</v>
          </cell>
          <cell r="K792">
            <v>0.2</v>
          </cell>
          <cell r="L792">
            <v>0</v>
          </cell>
          <cell r="M792">
            <v>0.2</v>
          </cell>
          <cell r="N792">
            <v>0</v>
          </cell>
          <cell r="O792">
            <v>0</v>
          </cell>
          <cell r="P792">
            <v>1</v>
          </cell>
          <cell r="Q792">
            <v>0.2</v>
          </cell>
          <cell r="R792">
            <v>0</v>
          </cell>
          <cell r="S792" t="str">
            <v xml:space="preserve"> </v>
          </cell>
        </row>
        <row r="793">
          <cell r="B793">
            <v>42</v>
          </cell>
          <cell r="C793" t="str">
            <v>Other</v>
          </cell>
          <cell r="G793">
            <v>0</v>
          </cell>
          <cell r="H793">
            <v>0</v>
          </cell>
          <cell r="I793">
            <v>0</v>
          </cell>
          <cell r="J793">
            <v>0</v>
          </cell>
          <cell r="K793">
            <v>1</v>
          </cell>
          <cell r="L793">
            <v>0</v>
          </cell>
          <cell r="M793">
            <v>1</v>
          </cell>
          <cell r="N793">
            <v>0</v>
          </cell>
          <cell r="O793">
            <v>0</v>
          </cell>
          <cell r="P793">
            <v>1</v>
          </cell>
          <cell r="Q793">
            <v>1</v>
          </cell>
          <cell r="R793">
            <v>0</v>
          </cell>
          <cell r="S793" t="str">
            <v xml:space="preserve"> </v>
          </cell>
        </row>
        <row r="795">
          <cell r="B795">
            <v>43</v>
          </cell>
          <cell r="C795" t="str">
            <v>Sub-Totals</v>
          </cell>
          <cell r="G795">
            <v>0</v>
          </cell>
          <cell r="H795">
            <v>0</v>
          </cell>
          <cell r="I795">
            <v>0</v>
          </cell>
          <cell r="J795">
            <v>0</v>
          </cell>
          <cell r="K795">
            <v>0</v>
          </cell>
          <cell r="M795">
            <v>0</v>
          </cell>
          <cell r="Q795">
            <v>0</v>
          </cell>
          <cell r="R795">
            <v>0</v>
          </cell>
          <cell r="S795" t="str">
            <v xml:space="preserve"> </v>
          </cell>
        </row>
        <row r="797">
          <cell r="B797">
            <v>44</v>
          </cell>
          <cell r="C797" t="str">
            <v>Multiply: Spread of Risk Factor</v>
          </cell>
          <cell r="K797">
            <v>1.5</v>
          </cell>
          <cell r="L797">
            <v>0</v>
          </cell>
          <cell r="R797">
            <v>1.5</v>
          </cell>
          <cell r="S797" t="str">
            <v xml:space="preserve"> </v>
          </cell>
        </row>
        <row r="798">
          <cell r="B798">
            <v>45</v>
          </cell>
          <cell r="C798" t="str">
            <v>Company Totals at</v>
          </cell>
          <cell r="F798">
            <v>41274</v>
          </cell>
          <cell r="G798">
            <v>0</v>
          </cell>
          <cell r="H798">
            <v>0</v>
          </cell>
          <cell r="I798">
            <v>0</v>
          </cell>
          <cell r="J798">
            <v>0</v>
          </cell>
          <cell r="K798">
            <v>0</v>
          </cell>
          <cell r="M798">
            <v>0</v>
          </cell>
          <cell r="Q798">
            <v>0</v>
          </cell>
          <cell r="R798">
            <v>0</v>
          </cell>
          <cell r="S798" t="str">
            <v xml:space="preserve"> = (B1) + (B2)</v>
          </cell>
        </row>
        <row r="799">
          <cell r="N799" t="str">
            <v>Credit to Risk Factors above for:</v>
          </cell>
          <cell r="S799" t="str">
            <v xml:space="preserve">Note: For small insurers predominant in </v>
          </cell>
        </row>
        <row r="800">
          <cell r="B800">
            <v>46</v>
          </cell>
          <cell r="C800" t="str">
            <v>Deferred Acquisition Costs (Non/Life Only)</v>
          </cell>
          <cell r="G800">
            <v>0</v>
          </cell>
          <cell r="N800" t="str">
            <v>Unit Linked</v>
          </cell>
          <cell r="O800" t="str">
            <v>Participatory</v>
          </cell>
          <cell r="P800" t="str">
            <v>PC &amp; Protect.</v>
          </cell>
          <cell r="S800" t="str">
            <v xml:space="preserve">Life/Annuities, the reinsurance dependence </v>
          </cell>
        </row>
        <row r="801">
          <cell r="B801">
            <v>47</v>
          </cell>
          <cell r="C801" t="str">
            <v>Deferred Acquisition Costs (Life Only)</v>
          </cell>
          <cell r="G801">
            <v>0</v>
          </cell>
          <cell r="J801">
            <v>0</v>
          </cell>
          <cell r="K801" t="str">
            <v>Invested Asset Base</v>
          </cell>
          <cell r="N801">
            <v>1</v>
          </cell>
          <cell r="O801">
            <v>0.5</v>
          </cell>
          <cell r="P801">
            <v>0</v>
          </cell>
          <cell r="Q801" t="str">
            <v>Baseline Credit</v>
          </cell>
          <cell r="S801" t="str">
            <v>factor should be increased in accordance</v>
          </cell>
        </row>
        <row r="802">
          <cell r="B802">
            <v>48</v>
          </cell>
          <cell r="N802">
            <v>1</v>
          </cell>
          <cell r="O802">
            <v>0.5</v>
          </cell>
          <cell r="P802">
            <v>0</v>
          </cell>
          <cell r="Q802" t="str">
            <v>Selected Credit</v>
          </cell>
          <cell r="S802" t="str">
            <v>with L/H spread of risk guidelines.</v>
          </cell>
        </row>
        <row r="803">
          <cell r="N803" t="str">
            <v>Unit Linked</v>
          </cell>
          <cell r="O803" t="str">
            <v>Participatory</v>
          </cell>
          <cell r="P803" t="str">
            <v>PC &amp; Protect.</v>
          </cell>
        </row>
        <row r="804">
          <cell r="B804">
            <v>49</v>
          </cell>
          <cell r="J804">
            <v>0</v>
          </cell>
          <cell r="K804" t="str">
            <v>Total Reserves (excludes separate acct)</v>
          </cell>
          <cell r="N804">
            <v>0</v>
          </cell>
          <cell r="O804">
            <v>0</v>
          </cell>
          <cell r="P804">
            <v>1</v>
          </cell>
          <cell r="Q804" t="str">
            <v>Baseline Allocation of Assets Based on Reserves.</v>
          </cell>
        </row>
        <row r="805">
          <cell r="B805">
            <v>50</v>
          </cell>
          <cell r="N805">
            <v>0</v>
          </cell>
          <cell r="O805">
            <v>0</v>
          </cell>
          <cell r="P805">
            <v>1</v>
          </cell>
          <cell r="Q805" t="str">
            <v>Selected Allocation of Assets to Product Type</v>
          </cell>
        </row>
      </sheetData>
      <sheetData sheetId="3">
        <row r="2">
          <cell r="B2" t="str">
            <v>Company:</v>
          </cell>
          <cell r="C2" t="str">
            <v>XYZ Sample</v>
          </cell>
          <cell r="E2" t="str">
            <v>Currency:</v>
          </cell>
          <cell r="F2" t="str">
            <v>Euros</v>
          </cell>
          <cell r="AE2" t="str">
            <v>Company:</v>
          </cell>
          <cell r="AF2" t="str">
            <v>XYZ Sample</v>
          </cell>
          <cell r="AM2" t="str">
            <v>Currency:</v>
          </cell>
          <cell r="AO2" t="str">
            <v>Euros</v>
          </cell>
          <cell r="AU2" t="str">
            <v>Summary Exhibit 3</v>
          </cell>
        </row>
        <row r="3">
          <cell r="B3" t="str">
            <v>AMB #:</v>
          </cell>
          <cell r="C3" t="str">
            <v>99999</v>
          </cell>
          <cell r="E3" t="str">
            <v>Denomination:</v>
          </cell>
          <cell r="F3" t="str">
            <v>(000)s</v>
          </cell>
          <cell r="K3" t="str">
            <v xml:space="preserve">Page 3 </v>
          </cell>
          <cell r="AE3" t="str">
            <v>AMB #:</v>
          </cell>
          <cell r="AF3" t="str">
            <v>99999</v>
          </cell>
          <cell r="AM3" t="str">
            <v>Denomination:</v>
          </cell>
          <cell r="AO3" t="str">
            <v>(000)s</v>
          </cell>
        </row>
        <row r="4">
          <cell r="B4" t="str">
            <v>Analyst:</v>
          </cell>
          <cell r="C4" t="str">
            <v xml:space="preserve"> </v>
          </cell>
          <cell r="AE4" t="str">
            <v>Analyst:</v>
          </cell>
          <cell r="AF4" t="str">
            <v xml:space="preserve"> </v>
          </cell>
        </row>
        <row r="5">
          <cell r="E5" t="str">
            <v>INTEREST RATE RISK</v>
          </cell>
          <cell r="AE5" t="str">
            <v>analysis type = standard</v>
          </cell>
          <cell r="AN5" t="str">
            <v>INTEREST RATE RISK</v>
          </cell>
        </row>
        <row r="6">
          <cell r="D6" t="str">
            <v>1 yr or less</v>
          </cell>
          <cell r="E6">
            <v>39813</v>
          </cell>
        </row>
        <row r="7">
          <cell r="C7" t="str">
            <v>European Type Endowments &amp; Annuities</v>
          </cell>
          <cell r="D7" t="str">
            <v>Mkt Val of Fixed Income Securities:</v>
          </cell>
          <cell r="G7" t="str">
            <v>Baseline</v>
          </cell>
          <cell r="I7" t="str">
            <v>Final</v>
          </cell>
          <cell r="J7" t="str">
            <v>Required</v>
          </cell>
          <cell r="AF7" t="str">
            <v>European Type Endowments &amp; Annuities</v>
          </cell>
          <cell r="AG7" t="str">
            <v>Market Value of Fixed Income Securities allocated to Product</v>
          </cell>
          <cell r="AM7" t="str">
            <v>Risk Factor</v>
          </cell>
          <cell r="AS7" t="str">
            <v>Indicated Required Capital</v>
          </cell>
        </row>
        <row r="8">
          <cell r="C8" t="str">
            <v>Endowments</v>
          </cell>
          <cell r="D8" t="str">
            <v>Net Reserves</v>
          </cell>
          <cell r="E8" t="str">
            <v>Adjustment</v>
          </cell>
          <cell r="F8" t="str">
            <v xml:space="preserve">Total </v>
          </cell>
          <cell r="G8" t="str">
            <v>Risk Factor</v>
          </cell>
          <cell r="H8" t="str">
            <v>Adjustment</v>
          </cell>
          <cell r="I8" t="str">
            <v>Risk Factor</v>
          </cell>
          <cell r="J8" t="str">
            <v>Capital</v>
          </cell>
          <cell r="K8" t="str">
            <v>Explanation  of Adjustments</v>
          </cell>
          <cell r="AF8" t="str">
            <v>Endowments</v>
          </cell>
          <cell r="AG8">
            <v>39813</v>
          </cell>
          <cell r="AH8">
            <v>40178</v>
          </cell>
          <cell r="AI8">
            <v>40543</v>
          </cell>
          <cell r="AJ8">
            <v>40908</v>
          </cell>
          <cell r="AK8">
            <v>41274</v>
          </cell>
          <cell r="AM8">
            <v>39813</v>
          </cell>
          <cell r="AN8">
            <v>40178</v>
          </cell>
          <cell r="AO8">
            <v>40543</v>
          </cell>
          <cell r="AP8">
            <v>40908</v>
          </cell>
          <cell r="AQ8">
            <v>41274</v>
          </cell>
          <cell r="AS8">
            <v>39813</v>
          </cell>
          <cell r="AT8">
            <v>40178</v>
          </cell>
          <cell r="AU8">
            <v>40543</v>
          </cell>
          <cell r="AV8">
            <v>40908</v>
          </cell>
        </row>
        <row r="9">
          <cell r="B9">
            <v>1</v>
          </cell>
          <cell r="C9" t="str">
            <v>Unit Linked - Not Guaranteed</v>
          </cell>
          <cell r="D9">
            <v>0</v>
          </cell>
          <cell r="E9">
            <v>0</v>
          </cell>
          <cell r="F9">
            <v>0</v>
          </cell>
          <cell r="G9">
            <v>5.0000000000000001E-3</v>
          </cell>
          <cell r="H9">
            <v>0</v>
          </cell>
          <cell r="I9">
            <v>5.0000000000000001E-3</v>
          </cell>
          <cell r="J9">
            <v>0</v>
          </cell>
          <cell r="AE9">
            <v>1</v>
          </cell>
          <cell r="AF9" t="str">
            <v>Unit Linked - Not Guaranteed</v>
          </cell>
          <cell r="AG9">
            <v>0</v>
          </cell>
          <cell r="AH9">
            <v>0</v>
          </cell>
          <cell r="AI9">
            <v>0</v>
          </cell>
          <cell r="AJ9">
            <v>0</v>
          </cell>
          <cell r="AK9">
            <v>0</v>
          </cell>
          <cell r="AM9">
            <v>5.0000000000000001E-3</v>
          </cell>
          <cell r="AN9">
            <v>5.0000000000000001E-3</v>
          </cell>
          <cell r="AO9">
            <v>5.0000000000000001E-3</v>
          </cell>
          <cell r="AP9">
            <v>5.0000000000000001E-3</v>
          </cell>
          <cell r="AQ9">
            <v>5.0000000000000001E-3</v>
          </cell>
          <cell r="AS9">
            <v>0</v>
          </cell>
          <cell r="AT9">
            <v>0</v>
          </cell>
          <cell r="AU9">
            <v>0</v>
          </cell>
          <cell r="AV9">
            <v>0</v>
          </cell>
        </row>
        <row r="10">
          <cell r="B10">
            <v>2</v>
          </cell>
          <cell r="C10" t="str">
            <v>Guarantee less than 1%</v>
          </cell>
          <cell r="D10">
            <v>0</v>
          </cell>
          <cell r="E10">
            <v>0</v>
          </cell>
          <cell r="F10">
            <v>0</v>
          </cell>
          <cell r="G10">
            <v>7.4999999999999997E-3</v>
          </cell>
          <cell r="H10">
            <v>0</v>
          </cell>
          <cell r="I10">
            <v>7.4999999999999997E-3</v>
          </cell>
          <cell r="J10">
            <v>0</v>
          </cell>
          <cell r="AE10">
            <v>2</v>
          </cell>
          <cell r="AF10" t="str">
            <v>Guarantee less than 1%</v>
          </cell>
          <cell r="AG10">
            <v>0</v>
          </cell>
          <cell r="AH10">
            <v>0</v>
          </cell>
          <cell r="AI10">
            <v>0</v>
          </cell>
          <cell r="AJ10">
            <v>0</v>
          </cell>
          <cell r="AK10">
            <v>0</v>
          </cell>
          <cell r="AM10">
            <v>7.4999999999999997E-3</v>
          </cell>
          <cell r="AN10">
            <v>7.4999999999999997E-3</v>
          </cell>
          <cell r="AO10">
            <v>7.4999999999999997E-3</v>
          </cell>
          <cell r="AP10">
            <v>7.4999999999999997E-3</v>
          </cell>
          <cell r="AQ10">
            <v>7.4999999999999997E-3</v>
          </cell>
          <cell r="AS10">
            <v>0</v>
          </cell>
          <cell r="AT10">
            <v>0</v>
          </cell>
          <cell r="AU10">
            <v>0</v>
          </cell>
          <cell r="AV10">
            <v>0</v>
          </cell>
        </row>
        <row r="11">
          <cell r="B11">
            <v>3</v>
          </cell>
          <cell r="C11" t="str">
            <v>Guarantee between 1% and 5%</v>
          </cell>
          <cell r="D11">
            <v>0</v>
          </cell>
          <cell r="E11">
            <v>0</v>
          </cell>
          <cell r="F11">
            <v>0</v>
          </cell>
          <cell r="G11">
            <v>0.01</v>
          </cell>
          <cell r="H11">
            <v>0</v>
          </cell>
          <cell r="I11">
            <v>0.01</v>
          </cell>
          <cell r="J11">
            <v>0</v>
          </cell>
          <cell r="AE11">
            <v>3</v>
          </cell>
          <cell r="AF11" t="str">
            <v>Guarantee between 1% and 5%</v>
          </cell>
          <cell r="AG11">
            <v>0</v>
          </cell>
          <cell r="AH11">
            <v>0</v>
          </cell>
          <cell r="AI11">
            <v>0</v>
          </cell>
          <cell r="AJ11">
            <v>0</v>
          </cell>
          <cell r="AK11">
            <v>0</v>
          </cell>
          <cell r="AM11">
            <v>0.01</v>
          </cell>
          <cell r="AN11">
            <v>0.01</v>
          </cell>
          <cell r="AO11">
            <v>0.01</v>
          </cell>
          <cell r="AP11">
            <v>0.01</v>
          </cell>
          <cell r="AQ11">
            <v>0.01</v>
          </cell>
          <cell r="AS11">
            <v>0</v>
          </cell>
          <cell r="AT11">
            <v>0</v>
          </cell>
          <cell r="AU11">
            <v>0</v>
          </cell>
          <cell r="AV11">
            <v>0</v>
          </cell>
        </row>
        <row r="12">
          <cell r="B12">
            <v>4</v>
          </cell>
          <cell r="C12" t="str">
            <v>Guarantee over 5%</v>
          </cell>
          <cell r="D12">
            <v>0</v>
          </cell>
          <cell r="E12">
            <v>0</v>
          </cell>
          <cell r="F12">
            <v>0</v>
          </cell>
          <cell r="G12">
            <v>0.02</v>
          </cell>
          <cell r="H12">
            <v>0</v>
          </cell>
          <cell r="I12">
            <v>0.02</v>
          </cell>
          <cell r="J12">
            <v>0</v>
          </cell>
          <cell r="AE12">
            <v>4</v>
          </cell>
          <cell r="AF12" t="str">
            <v>Guarantee over 5%</v>
          </cell>
          <cell r="AG12">
            <v>0</v>
          </cell>
          <cell r="AH12">
            <v>0</v>
          </cell>
          <cell r="AI12">
            <v>0</v>
          </cell>
          <cell r="AJ12">
            <v>0</v>
          </cell>
          <cell r="AK12">
            <v>0</v>
          </cell>
          <cell r="AM12">
            <v>0.02</v>
          </cell>
          <cell r="AN12">
            <v>0.02</v>
          </cell>
          <cell r="AO12">
            <v>0.02</v>
          </cell>
          <cell r="AP12">
            <v>0.02</v>
          </cell>
          <cell r="AQ12">
            <v>0.02</v>
          </cell>
          <cell r="AS12">
            <v>0</v>
          </cell>
          <cell r="AT12">
            <v>0</v>
          </cell>
          <cell r="AU12">
            <v>0</v>
          </cell>
          <cell r="AV12">
            <v>0</v>
          </cell>
        </row>
        <row r="13">
          <cell r="B13">
            <v>5</v>
          </cell>
          <cell r="C13" t="str">
            <v>Total</v>
          </cell>
          <cell r="D13">
            <v>0</v>
          </cell>
          <cell r="E13">
            <v>0</v>
          </cell>
          <cell r="F13">
            <v>0</v>
          </cell>
          <cell r="I13">
            <v>0</v>
          </cell>
          <cell r="J13">
            <v>0</v>
          </cell>
          <cell r="AE13">
            <v>5</v>
          </cell>
          <cell r="AF13" t="str">
            <v>Total</v>
          </cell>
          <cell r="AG13">
            <v>0</v>
          </cell>
          <cell r="AH13">
            <v>0</v>
          </cell>
          <cell r="AI13">
            <v>0</v>
          </cell>
          <cell r="AJ13">
            <v>0</v>
          </cell>
          <cell r="AK13">
            <v>0</v>
          </cell>
          <cell r="AM13">
            <v>0</v>
          </cell>
          <cell r="AN13">
            <v>0</v>
          </cell>
          <cell r="AO13">
            <v>0</v>
          </cell>
          <cell r="AP13">
            <v>0</v>
          </cell>
          <cell r="AQ13">
            <v>0</v>
          </cell>
          <cell r="AS13">
            <v>0</v>
          </cell>
          <cell r="AT13">
            <v>0</v>
          </cell>
          <cell r="AU13">
            <v>0</v>
          </cell>
          <cell r="AV13">
            <v>0</v>
          </cell>
        </row>
        <row r="15">
          <cell r="C15" t="str">
            <v>Annuities</v>
          </cell>
          <cell r="AF15" t="str">
            <v>Annuities</v>
          </cell>
        </row>
        <row r="16">
          <cell r="B16">
            <v>6</v>
          </cell>
          <cell r="C16" t="str">
            <v>Fixed - Immediate</v>
          </cell>
          <cell r="D16">
            <v>0</v>
          </cell>
          <cell r="E16">
            <v>0</v>
          </cell>
          <cell r="F16">
            <v>0</v>
          </cell>
          <cell r="G16">
            <v>7.4999999999999997E-3</v>
          </cell>
          <cell r="H16">
            <v>0</v>
          </cell>
          <cell r="I16">
            <v>7.4999999999999997E-3</v>
          </cell>
          <cell r="J16">
            <v>0</v>
          </cell>
          <cell r="AE16">
            <v>6</v>
          </cell>
          <cell r="AF16" t="str">
            <v>Fixed - Immediate</v>
          </cell>
          <cell r="AG16">
            <v>0</v>
          </cell>
          <cell r="AH16">
            <v>0</v>
          </cell>
          <cell r="AI16">
            <v>0</v>
          </cell>
          <cell r="AJ16">
            <v>0</v>
          </cell>
          <cell r="AK16">
            <v>0</v>
          </cell>
          <cell r="AM16">
            <v>7.4999999999999997E-3</v>
          </cell>
          <cell r="AN16">
            <v>7.4999999999999997E-3</v>
          </cell>
          <cell r="AO16">
            <v>7.4999999999999997E-3</v>
          </cell>
          <cell r="AP16">
            <v>7.4999999999999997E-3</v>
          </cell>
          <cell r="AQ16">
            <v>7.4999999999999997E-3</v>
          </cell>
          <cell r="AS16">
            <v>0</v>
          </cell>
          <cell r="AT16">
            <v>0</v>
          </cell>
          <cell r="AU16">
            <v>0</v>
          </cell>
          <cell r="AV16">
            <v>0</v>
          </cell>
        </row>
        <row r="17">
          <cell r="B17">
            <v>7</v>
          </cell>
          <cell r="C17" t="str">
            <v>Fixed - Deferred - 5 years or less outstanding</v>
          </cell>
          <cell r="D17">
            <v>0</v>
          </cell>
          <cell r="E17">
            <v>0</v>
          </cell>
          <cell r="F17">
            <v>0</v>
          </cell>
          <cell r="G17">
            <v>0.02</v>
          </cell>
          <cell r="H17">
            <v>0</v>
          </cell>
          <cell r="I17">
            <v>0.02</v>
          </cell>
          <cell r="J17">
            <v>0</v>
          </cell>
          <cell r="AE17">
            <v>7</v>
          </cell>
          <cell r="AF17" t="str">
            <v>Fixed - Deferred - 5 years or less outstanding</v>
          </cell>
          <cell r="AG17">
            <v>0</v>
          </cell>
          <cell r="AH17">
            <v>0</v>
          </cell>
          <cell r="AI17">
            <v>0</v>
          </cell>
          <cell r="AJ17">
            <v>0</v>
          </cell>
          <cell r="AK17">
            <v>0</v>
          </cell>
          <cell r="AM17">
            <v>0.02</v>
          </cell>
          <cell r="AN17">
            <v>0.02</v>
          </cell>
          <cell r="AO17">
            <v>0.02</v>
          </cell>
          <cell r="AP17">
            <v>0.02</v>
          </cell>
          <cell r="AQ17">
            <v>0.02</v>
          </cell>
          <cell r="AS17">
            <v>0</v>
          </cell>
          <cell r="AT17">
            <v>0</v>
          </cell>
          <cell r="AU17">
            <v>0</v>
          </cell>
          <cell r="AV17">
            <v>0</v>
          </cell>
        </row>
        <row r="18">
          <cell r="B18">
            <v>8</v>
          </cell>
          <cell r="C18" t="str">
            <v>Fixed - Deferred - over 5 years outstanding</v>
          </cell>
          <cell r="D18">
            <v>0</v>
          </cell>
          <cell r="E18">
            <v>0</v>
          </cell>
          <cell r="F18">
            <v>0</v>
          </cell>
          <cell r="G18">
            <v>1.4999999999999999E-2</v>
          </cell>
          <cell r="H18">
            <v>0</v>
          </cell>
          <cell r="I18">
            <v>1.4999999999999999E-2</v>
          </cell>
          <cell r="J18">
            <v>0</v>
          </cell>
          <cell r="AE18">
            <v>8</v>
          </cell>
          <cell r="AF18" t="str">
            <v>Fixed - Deferred - over 5 years outstanding</v>
          </cell>
          <cell r="AG18">
            <v>0</v>
          </cell>
          <cell r="AH18">
            <v>0</v>
          </cell>
          <cell r="AI18">
            <v>0</v>
          </cell>
          <cell r="AJ18">
            <v>0</v>
          </cell>
          <cell r="AK18">
            <v>0</v>
          </cell>
          <cell r="AM18">
            <v>1.4999999999999999E-2</v>
          </cell>
          <cell r="AN18">
            <v>1.4999999999999999E-2</v>
          </cell>
          <cell r="AO18">
            <v>1.4999999999999999E-2</v>
          </cell>
          <cell r="AP18">
            <v>1.4999999999999999E-2</v>
          </cell>
          <cell r="AQ18">
            <v>1.4999999999999999E-2</v>
          </cell>
          <cell r="AS18">
            <v>0</v>
          </cell>
          <cell r="AT18">
            <v>0</v>
          </cell>
          <cell r="AU18">
            <v>0</v>
          </cell>
          <cell r="AV18">
            <v>0</v>
          </cell>
        </row>
        <row r="19">
          <cell r="B19">
            <v>9</v>
          </cell>
          <cell r="C19" t="str">
            <v>Variable</v>
          </cell>
          <cell r="D19">
            <v>0</v>
          </cell>
          <cell r="E19">
            <v>0</v>
          </cell>
          <cell r="F19">
            <v>0</v>
          </cell>
          <cell r="G19">
            <v>7.4999999999999997E-3</v>
          </cell>
          <cell r="H19">
            <v>0</v>
          </cell>
          <cell r="I19">
            <v>7.4999999999999997E-3</v>
          </cell>
          <cell r="J19">
            <v>0</v>
          </cell>
          <cell r="AE19">
            <v>9</v>
          </cell>
          <cell r="AF19" t="str">
            <v>Variable</v>
          </cell>
          <cell r="AG19">
            <v>0</v>
          </cell>
          <cell r="AH19">
            <v>0</v>
          </cell>
          <cell r="AI19">
            <v>0</v>
          </cell>
          <cell r="AJ19">
            <v>0</v>
          </cell>
          <cell r="AK19">
            <v>0</v>
          </cell>
          <cell r="AM19">
            <v>7.4999999999999997E-3</v>
          </cell>
          <cell r="AN19">
            <v>7.4999999999999997E-3</v>
          </cell>
          <cell r="AO19">
            <v>7.4999999999999997E-3</v>
          </cell>
          <cell r="AP19">
            <v>7.4999999999999997E-3</v>
          </cell>
          <cell r="AQ19">
            <v>7.4999999999999997E-3</v>
          </cell>
          <cell r="AS19">
            <v>0</v>
          </cell>
          <cell r="AT19">
            <v>0</v>
          </cell>
          <cell r="AU19">
            <v>0</v>
          </cell>
          <cell r="AV19">
            <v>0</v>
          </cell>
        </row>
        <row r="20">
          <cell r="B20">
            <v>10</v>
          </cell>
          <cell r="C20" t="str">
            <v>Total</v>
          </cell>
          <cell r="D20">
            <v>0</v>
          </cell>
          <cell r="E20">
            <v>0</v>
          </cell>
          <cell r="F20">
            <v>0</v>
          </cell>
          <cell r="I20">
            <v>0</v>
          </cell>
          <cell r="J20">
            <v>0</v>
          </cell>
          <cell r="AE20">
            <v>10</v>
          </cell>
          <cell r="AF20" t="str">
            <v>Total</v>
          </cell>
          <cell r="AG20">
            <v>0</v>
          </cell>
          <cell r="AH20">
            <v>0</v>
          </cell>
          <cell r="AI20">
            <v>0</v>
          </cell>
          <cell r="AJ20">
            <v>0</v>
          </cell>
          <cell r="AK20">
            <v>0</v>
          </cell>
          <cell r="AM20">
            <v>0</v>
          </cell>
          <cell r="AN20">
            <v>0</v>
          </cell>
          <cell r="AO20">
            <v>0</v>
          </cell>
          <cell r="AP20">
            <v>0</v>
          </cell>
          <cell r="AQ20">
            <v>0</v>
          </cell>
          <cell r="AS20">
            <v>0</v>
          </cell>
          <cell r="AT20">
            <v>0</v>
          </cell>
          <cell r="AU20">
            <v>0</v>
          </cell>
          <cell r="AV20">
            <v>0</v>
          </cell>
        </row>
        <row r="22">
          <cell r="C22" t="str">
            <v>North American Type Annuities &amp; Pensions</v>
          </cell>
          <cell r="D22" t="str">
            <v>Mkt Val of Fixed Income Securities:</v>
          </cell>
          <cell r="G22" t="str">
            <v>Baseline</v>
          </cell>
          <cell r="I22" t="str">
            <v>Final</v>
          </cell>
          <cell r="J22" t="str">
            <v>Required</v>
          </cell>
          <cell r="AF22" t="str">
            <v>North American Type Annuities &amp; Pensions</v>
          </cell>
        </row>
        <row r="23">
          <cell r="C23" t="str">
            <v>Non-Segregated (General Account) Annuities &amp; Pensions:</v>
          </cell>
          <cell r="D23" t="str">
            <v>Net Reserves</v>
          </cell>
          <cell r="E23" t="str">
            <v>Adjustment</v>
          </cell>
          <cell r="F23" t="str">
            <v xml:space="preserve">Total </v>
          </cell>
          <cell r="G23" t="str">
            <v>Risk Factor</v>
          </cell>
          <cell r="H23" t="str">
            <v>Adjustment</v>
          </cell>
          <cell r="I23" t="str">
            <v>Risk Factor</v>
          </cell>
          <cell r="J23" t="str">
            <v>Capital</v>
          </cell>
          <cell r="AF23" t="str">
            <v>Non-Segregated (General Account) Annuities &amp; Pensions:</v>
          </cell>
        </row>
        <row r="24">
          <cell r="B24">
            <v>11</v>
          </cell>
          <cell r="C24" t="str">
            <v>Not subject to Discretionary Withdrawal</v>
          </cell>
          <cell r="D24">
            <v>0</v>
          </cell>
          <cell r="E24">
            <v>0</v>
          </cell>
          <cell r="F24">
            <v>0</v>
          </cell>
          <cell r="G24">
            <v>7.4999999999999997E-3</v>
          </cell>
          <cell r="H24">
            <v>0</v>
          </cell>
          <cell r="I24">
            <v>7.4999999999999997E-3</v>
          </cell>
          <cell r="J24">
            <v>0</v>
          </cell>
          <cell r="AE24">
            <v>11</v>
          </cell>
          <cell r="AF24" t="str">
            <v>Not subject to Discretionary Withdrawal</v>
          </cell>
          <cell r="AG24">
            <v>0</v>
          </cell>
          <cell r="AH24">
            <v>0</v>
          </cell>
          <cell r="AI24">
            <v>0</v>
          </cell>
          <cell r="AJ24">
            <v>0</v>
          </cell>
          <cell r="AK24">
            <v>0</v>
          </cell>
          <cell r="AM24">
            <v>7.4999999999999997E-3</v>
          </cell>
          <cell r="AN24">
            <v>7.4999999999999997E-3</v>
          </cell>
          <cell r="AO24">
            <v>7.4999999999999997E-3</v>
          </cell>
          <cell r="AP24">
            <v>7.4999999999999997E-3</v>
          </cell>
          <cell r="AQ24">
            <v>7.4999999999999997E-3</v>
          </cell>
          <cell r="AS24">
            <v>0</v>
          </cell>
          <cell r="AT24">
            <v>0</v>
          </cell>
          <cell r="AU24">
            <v>0</v>
          </cell>
          <cell r="AV24">
            <v>0</v>
          </cell>
        </row>
        <row r="25">
          <cell r="B25">
            <v>12</v>
          </cell>
          <cell r="C25" t="str">
            <v>Subject to Discretionary W/D with MVA</v>
          </cell>
          <cell r="D25">
            <v>0</v>
          </cell>
          <cell r="E25">
            <v>0</v>
          </cell>
          <cell r="F25">
            <v>0</v>
          </cell>
          <cell r="G25">
            <v>8.9999999999999993E-3</v>
          </cell>
          <cell r="H25">
            <v>0</v>
          </cell>
          <cell r="I25">
            <v>8.9999999999999993E-3</v>
          </cell>
          <cell r="J25">
            <v>0</v>
          </cell>
          <cell r="AE25">
            <v>12</v>
          </cell>
          <cell r="AF25" t="str">
            <v>Subject to Discretionary W/D with MVA</v>
          </cell>
          <cell r="AG25">
            <v>0</v>
          </cell>
          <cell r="AH25">
            <v>0</v>
          </cell>
          <cell r="AI25">
            <v>0</v>
          </cell>
          <cell r="AJ25">
            <v>0</v>
          </cell>
          <cell r="AK25">
            <v>0</v>
          </cell>
          <cell r="AM25">
            <v>8.9999999999999993E-3</v>
          </cell>
          <cell r="AN25">
            <v>8.9999999999999993E-3</v>
          </cell>
          <cell r="AO25">
            <v>8.9999999999999993E-3</v>
          </cell>
          <cell r="AP25">
            <v>8.9999999999999993E-3</v>
          </cell>
          <cell r="AQ25">
            <v>8.9999999999999993E-3</v>
          </cell>
          <cell r="AS25">
            <v>0</v>
          </cell>
          <cell r="AT25">
            <v>0</v>
          </cell>
          <cell r="AU25">
            <v>0</v>
          </cell>
          <cell r="AV25">
            <v>0</v>
          </cell>
        </row>
        <row r="26">
          <cell r="B26">
            <v>13</v>
          </cell>
          <cell r="C26" t="str">
            <v>Subject to Discretionary W/D w/ Surrender Chgs from 1% to 3%</v>
          </cell>
          <cell r="D26">
            <v>0</v>
          </cell>
          <cell r="E26">
            <v>0</v>
          </cell>
          <cell r="F26">
            <v>0</v>
          </cell>
          <cell r="G26">
            <v>1.7999999999999999E-2</v>
          </cell>
          <cell r="H26">
            <v>0</v>
          </cell>
          <cell r="I26">
            <v>1.7999999999999999E-2</v>
          </cell>
          <cell r="J26">
            <v>0</v>
          </cell>
          <cell r="AE26">
            <v>13</v>
          </cell>
          <cell r="AF26" t="str">
            <v>Subject to Discretionary W/D w/ Surrender Chgs from 1% to 3%</v>
          </cell>
          <cell r="AG26">
            <v>0</v>
          </cell>
          <cell r="AH26">
            <v>0</v>
          </cell>
          <cell r="AI26">
            <v>0</v>
          </cell>
          <cell r="AJ26">
            <v>0</v>
          </cell>
          <cell r="AK26">
            <v>0</v>
          </cell>
          <cell r="AM26">
            <v>1.7999999999999999E-2</v>
          </cell>
          <cell r="AN26">
            <v>1.7999999999999999E-2</v>
          </cell>
          <cell r="AO26">
            <v>1.7999999999999999E-2</v>
          </cell>
          <cell r="AP26">
            <v>1.7999999999999999E-2</v>
          </cell>
          <cell r="AQ26">
            <v>1.7999999999999999E-2</v>
          </cell>
          <cell r="AS26">
            <v>0</v>
          </cell>
          <cell r="AT26">
            <v>0</v>
          </cell>
          <cell r="AU26">
            <v>0</v>
          </cell>
          <cell r="AV26">
            <v>0</v>
          </cell>
        </row>
        <row r="27">
          <cell r="B27">
            <v>14</v>
          </cell>
          <cell r="C27" t="str">
            <v>Subject to Discretionary W/D w/ Surrender Chg &gt;3%</v>
          </cell>
          <cell r="D27">
            <v>0</v>
          </cell>
          <cell r="E27">
            <v>0</v>
          </cell>
          <cell r="F27">
            <v>0</v>
          </cell>
          <cell r="G27">
            <v>1.4999999999999999E-2</v>
          </cell>
          <cell r="H27">
            <v>0</v>
          </cell>
          <cell r="I27">
            <v>1.4999999999999999E-2</v>
          </cell>
          <cell r="J27">
            <v>0</v>
          </cell>
          <cell r="AE27">
            <v>14</v>
          </cell>
          <cell r="AF27" t="str">
            <v>Subject to Discretionary W/D w/ Surrender Chg &gt;3%</v>
          </cell>
          <cell r="AG27">
            <v>0</v>
          </cell>
          <cell r="AH27">
            <v>0</v>
          </cell>
          <cell r="AI27">
            <v>0</v>
          </cell>
          <cell r="AJ27">
            <v>0</v>
          </cell>
          <cell r="AK27">
            <v>0</v>
          </cell>
          <cell r="AM27">
            <v>1.4999999999999999E-2</v>
          </cell>
          <cell r="AN27">
            <v>1.4999999999999999E-2</v>
          </cell>
          <cell r="AO27">
            <v>1.4999999999999999E-2</v>
          </cell>
          <cell r="AP27">
            <v>1.4999999999999999E-2</v>
          </cell>
          <cell r="AQ27">
            <v>1.4999999999999999E-2</v>
          </cell>
          <cell r="AS27">
            <v>0</v>
          </cell>
          <cell r="AT27">
            <v>0</v>
          </cell>
          <cell r="AU27">
            <v>0</v>
          </cell>
          <cell r="AV27">
            <v>0</v>
          </cell>
        </row>
        <row r="28">
          <cell r="B28">
            <v>15</v>
          </cell>
          <cell r="C28" t="str">
            <v>Subject to Discretionary W/D w/ NO Surrender Chgs.</v>
          </cell>
          <cell r="D28">
            <v>0</v>
          </cell>
          <cell r="E28">
            <v>0</v>
          </cell>
          <cell r="F28">
            <v>0</v>
          </cell>
          <cell r="G28">
            <v>0.03</v>
          </cell>
          <cell r="H28">
            <v>0</v>
          </cell>
          <cell r="I28">
            <v>0.03</v>
          </cell>
          <cell r="J28">
            <v>0</v>
          </cell>
          <cell r="AE28">
            <v>15</v>
          </cell>
          <cell r="AF28" t="str">
            <v>Subject to Discretionary W/D w/ NO Surrender Chgs.</v>
          </cell>
          <cell r="AG28">
            <v>0</v>
          </cell>
          <cell r="AH28">
            <v>0</v>
          </cell>
          <cell r="AI28">
            <v>0</v>
          </cell>
          <cell r="AJ28">
            <v>0</v>
          </cell>
          <cell r="AK28">
            <v>0</v>
          </cell>
          <cell r="AM28">
            <v>0.03</v>
          </cell>
          <cell r="AN28">
            <v>0.03</v>
          </cell>
          <cell r="AO28">
            <v>0.03</v>
          </cell>
          <cell r="AP28">
            <v>0.03</v>
          </cell>
          <cell r="AQ28">
            <v>0.03</v>
          </cell>
          <cell r="AS28">
            <v>0</v>
          </cell>
          <cell r="AT28">
            <v>0</v>
          </cell>
          <cell r="AU28">
            <v>0</v>
          </cell>
          <cell r="AV28">
            <v>0</v>
          </cell>
        </row>
        <row r="29">
          <cell r="B29">
            <v>16</v>
          </cell>
          <cell r="C29" t="str">
            <v>Total</v>
          </cell>
          <cell r="D29">
            <v>0</v>
          </cell>
          <cell r="E29">
            <v>0</v>
          </cell>
          <cell r="F29">
            <v>0</v>
          </cell>
          <cell r="I29">
            <v>0</v>
          </cell>
          <cell r="J29">
            <v>0</v>
          </cell>
          <cell r="AE29">
            <v>16</v>
          </cell>
          <cell r="AF29" t="str">
            <v>Total</v>
          </cell>
          <cell r="AG29">
            <v>0</v>
          </cell>
          <cell r="AH29">
            <v>0</v>
          </cell>
          <cell r="AI29">
            <v>0</v>
          </cell>
          <cell r="AJ29">
            <v>0</v>
          </cell>
          <cell r="AK29">
            <v>0</v>
          </cell>
          <cell r="AM29">
            <v>0</v>
          </cell>
          <cell r="AN29">
            <v>0</v>
          </cell>
          <cell r="AO29">
            <v>0</v>
          </cell>
          <cell r="AP29">
            <v>0</v>
          </cell>
          <cell r="AQ29">
            <v>0</v>
          </cell>
          <cell r="AS29">
            <v>0</v>
          </cell>
          <cell r="AT29">
            <v>0</v>
          </cell>
          <cell r="AU29">
            <v>0</v>
          </cell>
          <cell r="AV29">
            <v>0</v>
          </cell>
        </row>
        <row r="31">
          <cell r="C31" t="str">
            <v>Segregated (Separate Account) Annuities &amp; Pensions:</v>
          </cell>
          <cell r="AF31" t="str">
            <v>Segregated (Separate Account) Annuities &amp; Pensions:</v>
          </cell>
        </row>
        <row r="32">
          <cell r="B32">
            <v>17</v>
          </cell>
          <cell r="C32" t="str">
            <v>Not subject to Discretionary Withdrawal</v>
          </cell>
          <cell r="D32">
            <v>0</v>
          </cell>
          <cell r="E32">
            <v>0</v>
          </cell>
          <cell r="F32">
            <v>0</v>
          </cell>
          <cell r="G32">
            <v>7.4999999999999997E-3</v>
          </cell>
          <cell r="H32">
            <v>0</v>
          </cell>
          <cell r="I32">
            <v>7.4999999999999997E-3</v>
          </cell>
          <cell r="J32">
            <v>0</v>
          </cell>
          <cell r="AE32">
            <v>17</v>
          </cell>
          <cell r="AF32" t="str">
            <v>Not subject to Discretionary Withdrawal</v>
          </cell>
          <cell r="AG32">
            <v>0</v>
          </cell>
          <cell r="AH32">
            <v>0</v>
          </cell>
          <cell r="AI32">
            <v>0</v>
          </cell>
          <cell r="AJ32">
            <v>0</v>
          </cell>
          <cell r="AK32">
            <v>0</v>
          </cell>
          <cell r="AM32">
            <v>7.4999999999999997E-3</v>
          </cell>
          <cell r="AN32">
            <v>7.4999999999999997E-3</v>
          </cell>
          <cell r="AO32">
            <v>7.4999999999999997E-3</v>
          </cell>
          <cell r="AP32">
            <v>7.4999999999999997E-3</v>
          </cell>
          <cell r="AQ32">
            <v>7.4999999999999997E-3</v>
          </cell>
          <cell r="AS32">
            <v>0</v>
          </cell>
          <cell r="AT32">
            <v>0</v>
          </cell>
          <cell r="AU32">
            <v>0</v>
          </cell>
          <cell r="AV32">
            <v>0</v>
          </cell>
        </row>
        <row r="33">
          <cell r="B33">
            <v>18</v>
          </cell>
          <cell r="C33" t="str">
            <v>Subject to Discretionary W/D with MVA</v>
          </cell>
          <cell r="D33">
            <v>0</v>
          </cell>
          <cell r="E33">
            <v>0</v>
          </cell>
          <cell r="F33">
            <v>0</v>
          </cell>
          <cell r="G33">
            <v>8.9999999999999993E-3</v>
          </cell>
          <cell r="H33">
            <v>0</v>
          </cell>
          <cell r="I33">
            <v>8.9999999999999993E-3</v>
          </cell>
          <cell r="J33">
            <v>0</v>
          </cell>
          <cell r="AE33">
            <v>18</v>
          </cell>
          <cell r="AF33" t="str">
            <v>Subject to Discretionary W/D with MVA</v>
          </cell>
          <cell r="AG33">
            <v>0</v>
          </cell>
          <cell r="AH33">
            <v>0</v>
          </cell>
          <cell r="AI33">
            <v>0</v>
          </cell>
          <cell r="AJ33">
            <v>0</v>
          </cell>
          <cell r="AK33">
            <v>0</v>
          </cell>
          <cell r="AM33">
            <v>8.9999999999999993E-3</v>
          </cell>
          <cell r="AN33">
            <v>8.9999999999999993E-3</v>
          </cell>
          <cell r="AO33">
            <v>8.9999999999999993E-3</v>
          </cell>
          <cell r="AP33">
            <v>8.9999999999999993E-3</v>
          </cell>
          <cell r="AQ33">
            <v>8.9999999999999993E-3</v>
          </cell>
          <cell r="AS33">
            <v>0</v>
          </cell>
          <cell r="AT33">
            <v>0</v>
          </cell>
          <cell r="AU33">
            <v>0</v>
          </cell>
          <cell r="AV33">
            <v>0</v>
          </cell>
        </row>
        <row r="34">
          <cell r="B34">
            <v>19</v>
          </cell>
          <cell r="C34" t="str">
            <v>Subject to Discretionary W/D w/ Surrender Chgs from 1% to 3%</v>
          </cell>
          <cell r="D34">
            <v>0</v>
          </cell>
          <cell r="E34">
            <v>0</v>
          </cell>
          <cell r="F34">
            <v>0</v>
          </cell>
          <cell r="G34">
            <v>1.7999999999999999E-2</v>
          </cell>
          <cell r="H34">
            <v>0</v>
          </cell>
          <cell r="I34">
            <v>1.7999999999999999E-2</v>
          </cell>
          <cell r="J34">
            <v>0</v>
          </cell>
          <cell r="AE34">
            <v>19</v>
          </cell>
          <cell r="AF34" t="str">
            <v>Subject to Discretionary W/D w/ Surrender Chgs from 1% to 3%</v>
          </cell>
          <cell r="AG34">
            <v>0</v>
          </cell>
          <cell r="AH34">
            <v>0</v>
          </cell>
          <cell r="AI34">
            <v>0</v>
          </cell>
          <cell r="AJ34">
            <v>0</v>
          </cell>
          <cell r="AK34">
            <v>0</v>
          </cell>
          <cell r="AM34">
            <v>1.7999999999999999E-2</v>
          </cell>
          <cell r="AN34">
            <v>1.7999999999999999E-2</v>
          </cell>
          <cell r="AO34">
            <v>1.7999999999999999E-2</v>
          </cell>
          <cell r="AP34">
            <v>1.7999999999999999E-2</v>
          </cell>
          <cell r="AQ34">
            <v>1.7999999999999999E-2</v>
          </cell>
          <cell r="AS34">
            <v>0</v>
          </cell>
          <cell r="AT34">
            <v>0</v>
          </cell>
          <cell r="AU34">
            <v>0</v>
          </cell>
          <cell r="AV34">
            <v>0</v>
          </cell>
        </row>
        <row r="35">
          <cell r="B35">
            <v>20</v>
          </cell>
          <cell r="C35" t="str">
            <v>Subject to Discretionary W/D w/ Surrender Chg &gt;3%</v>
          </cell>
          <cell r="D35">
            <v>0</v>
          </cell>
          <cell r="E35">
            <v>0</v>
          </cell>
          <cell r="F35">
            <v>0</v>
          </cell>
          <cell r="G35">
            <v>1.4999999999999999E-2</v>
          </cell>
          <cell r="H35">
            <v>0</v>
          </cell>
          <cell r="I35">
            <v>1.4999999999999999E-2</v>
          </cell>
          <cell r="J35">
            <v>0</v>
          </cell>
          <cell r="AE35">
            <v>20</v>
          </cell>
          <cell r="AF35" t="str">
            <v>Subject to Discretionary W/D w/ Surrender Chg &gt;3%</v>
          </cell>
          <cell r="AG35">
            <v>0</v>
          </cell>
          <cell r="AH35">
            <v>0</v>
          </cell>
          <cell r="AI35">
            <v>0</v>
          </cell>
          <cell r="AJ35">
            <v>0</v>
          </cell>
          <cell r="AK35">
            <v>0</v>
          </cell>
          <cell r="AM35">
            <v>1.4999999999999999E-2</v>
          </cell>
          <cell r="AN35">
            <v>1.4999999999999999E-2</v>
          </cell>
          <cell r="AO35">
            <v>1.4999999999999999E-2</v>
          </cell>
          <cell r="AP35">
            <v>1.4999999999999999E-2</v>
          </cell>
          <cell r="AQ35">
            <v>1.4999999999999999E-2</v>
          </cell>
          <cell r="AS35">
            <v>0</v>
          </cell>
          <cell r="AT35">
            <v>0</v>
          </cell>
          <cell r="AU35">
            <v>0</v>
          </cell>
          <cell r="AV35">
            <v>0</v>
          </cell>
        </row>
        <row r="36">
          <cell r="B36">
            <v>21</v>
          </cell>
          <cell r="C36" t="str">
            <v>Subject to Discretionary W/D w/ NO Surrender Chgs.</v>
          </cell>
          <cell r="D36">
            <v>0</v>
          </cell>
          <cell r="E36">
            <v>0</v>
          </cell>
          <cell r="F36">
            <v>0</v>
          </cell>
          <cell r="G36">
            <v>0.03</v>
          </cell>
          <cell r="H36">
            <v>0</v>
          </cell>
          <cell r="I36">
            <v>0.03</v>
          </cell>
          <cell r="J36">
            <v>0</v>
          </cell>
          <cell r="AE36">
            <v>21</v>
          </cell>
          <cell r="AF36" t="str">
            <v>Subject to Discretionary W/D w/ NO Surrender Chgs.</v>
          </cell>
          <cell r="AG36">
            <v>0</v>
          </cell>
          <cell r="AH36">
            <v>0</v>
          </cell>
          <cell r="AI36">
            <v>0</v>
          </cell>
          <cell r="AJ36">
            <v>0</v>
          </cell>
          <cell r="AK36">
            <v>0</v>
          </cell>
          <cell r="AM36">
            <v>0.03</v>
          </cell>
          <cell r="AN36">
            <v>0.03</v>
          </cell>
          <cell r="AO36">
            <v>0.03</v>
          </cell>
          <cell r="AP36">
            <v>0.03</v>
          </cell>
          <cell r="AQ36">
            <v>0.03</v>
          </cell>
          <cell r="AS36">
            <v>0</v>
          </cell>
          <cell r="AT36">
            <v>0</v>
          </cell>
          <cell r="AU36">
            <v>0</v>
          </cell>
          <cell r="AV36">
            <v>0</v>
          </cell>
        </row>
        <row r="37">
          <cell r="B37">
            <v>22</v>
          </cell>
          <cell r="C37" t="str">
            <v>NO Interest Rate Guarantees</v>
          </cell>
          <cell r="D37">
            <v>0</v>
          </cell>
          <cell r="E37">
            <v>0</v>
          </cell>
          <cell r="F37">
            <v>0</v>
          </cell>
          <cell r="G37">
            <v>0</v>
          </cell>
          <cell r="H37">
            <v>0</v>
          </cell>
          <cell r="I37">
            <v>0</v>
          </cell>
          <cell r="J37">
            <v>0</v>
          </cell>
          <cell r="AE37">
            <v>22</v>
          </cell>
          <cell r="AF37" t="str">
            <v>NO Interest Rate Guarantees</v>
          </cell>
          <cell r="AG37">
            <v>0</v>
          </cell>
          <cell r="AH37">
            <v>0</v>
          </cell>
          <cell r="AI37">
            <v>0</v>
          </cell>
          <cell r="AJ37">
            <v>0</v>
          </cell>
          <cell r="AK37">
            <v>0</v>
          </cell>
          <cell r="AM37">
            <v>0</v>
          </cell>
          <cell r="AN37">
            <v>0</v>
          </cell>
          <cell r="AO37">
            <v>0</v>
          </cell>
          <cell r="AP37">
            <v>0</v>
          </cell>
          <cell r="AQ37">
            <v>0</v>
          </cell>
          <cell r="AS37">
            <v>0</v>
          </cell>
          <cell r="AT37">
            <v>0</v>
          </cell>
          <cell r="AU37">
            <v>0</v>
          </cell>
          <cell r="AV37">
            <v>0</v>
          </cell>
        </row>
        <row r="38">
          <cell r="B38">
            <v>23</v>
          </cell>
          <cell r="C38" t="str">
            <v>Total</v>
          </cell>
          <cell r="D38">
            <v>0</v>
          </cell>
          <cell r="E38">
            <v>0</v>
          </cell>
          <cell r="F38">
            <v>0</v>
          </cell>
          <cell r="I38">
            <v>0</v>
          </cell>
          <cell r="J38">
            <v>0</v>
          </cell>
          <cell r="AE38">
            <v>23</v>
          </cell>
          <cell r="AF38" t="str">
            <v>Total</v>
          </cell>
          <cell r="AG38">
            <v>0</v>
          </cell>
          <cell r="AH38">
            <v>0</v>
          </cell>
          <cell r="AI38">
            <v>0</v>
          </cell>
          <cell r="AJ38">
            <v>0</v>
          </cell>
          <cell r="AK38">
            <v>0</v>
          </cell>
          <cell r="AM38">
            <v>0</v>
          </cell>
          <cell r="AN38">
            <v>0</v>
          </cell>
          <cell r="AO38">
            <v>0</v>
          </cell>
          <cell r="AP38">
            <v>0</v>
          </cell>
          <cell r="AQ38">
            <v>0</v>
          </cell>
          <cell r="AS38">
            <v>0</v>
          </cell>
          <cell r="AT38">
            <v>0</v>
          </cell>
          <cell r="AU38">
            <v>0</v>
          </cell>
          <cell r="AV38">
            <v>0</v>
          </cell>
        </row>
        <row r="40">
          <cell r="D40" t="str">
            <v>Mkt Val of Fixed Income Securities:</v>
          </cell>
          <cell r="G40" t="str">
            <v>Baseline</v>
          </cell>
          <cell r="I40" t="str">
            <v>Final</v>
          </cell>
          <cell r="J40" t="str">
            <v>Required</v>
          </cell>
        </row>
        <row r="41">
          <cell r="C41" t="str">
            <v>Protection Products</v>
          </cell>
          <cell r="D41" t="str">
            <v>Net Reserves</v>
          </cell>
          <cell r="E41" t="str">
            <v>Adjustment</v>
          </cell>
          <cell r="F41" t="str">
            <v xml:space="preserve">Total </v>
          </cell>
          <cell r="G41" t="str">
            <v>Risk Factor</v>
          </cell>
          <cell r="H41" t="str">
            <v>Adjustment</v>
          </cell>
          <cell r="I41" t="str">
            <v>Risk Factor</v>
          </cell>
          <cell r="J41" t="str">
            <v>Capital</v>
          </cell>
          <cell r="AF41" t="str">
            <v>Protection Products</v>
          </cell>
        </row>
        <row r="42">
          <cell r="B42">
            <v>24</v>
          </cell>
          <cell r="C42" t="str">
            <v>Life Insurance</v>
          </cell>
          <cell r="D42">
            <v>0</v>
          </cell>
          <cell r="E42">
            <v>0</v>
          </cell>
          <cell r="F42">
            <v>0</v>
          </cell>
          <cell r="G42">
            <v>5.0000000000000001E-3</v>
          </cell>
          <cell r="H42">
            <v>0</v>
          </cell>
          <cell r="I42">
            <v>5.0000000000000001E-3</v>
          </cell>
          <cell r="J42">
            <v>0</v>
          </cell>
          <cell r="AE42">
            <v>24</v>
          </cell>
          <cell r="AF42" t="str">
            <v>Life Insurance</v>
          </cell>
          <cell r="AG42">
            <v>0</v>
          </cell>
          <cell r="AH42">
            <v>0</v>
          </cell>
          <cell r="AI42">
            <v>0</v>
          </cell>
          <cell r="AJ42">
            <v>0</v>
          </cell>
          <cell r="AK42">
            <v>0</v>
          </cell>
          <cell r="AM42">
            <v>5.0000000000000001E-3</v>
          </cell>
          <cell r="AN42">
            <v>5.0000000000000001E-3</v>
          </cell>
          <cell r="AO42">
            <v>5.0000000000000001E-3</v>
          </cell>
          <cell r="AP42">
            <v>5.0000000000000001E-3</v>
          </cell>
          <cell r="AQ42">
            <v>5.0000000000000001E-3</v>
          </cell>
          <cell r="AS42">
            <v>0</v>
          </cell>
          <cell r="AT42">
            <v>0</v>
          </cell>
          <cell r="AU42">
            <v>0</v>
          </cell>
          <cell r="AV42">
            <v>0</v>
          </cell>
        </row>
        <row r="43">
          <cell r="B43">
            <v>26</v>
          </cell>
          <cell r="C43" t="str">
            <v>Policy Loans</v>
          </cell>
          <cell r="D43">
            <v>0</v>
          </cell>
          <cell r="E43">
            <v>0</v>
          </cell>
          <cell r="F43">
            <v>0</v>
          </cell>
          <cell r="G43">
            <v>5.0000000000000001E-3</v>
          </cell>
          <cell r="H43">
            <v>0</v>
          </cell>
          <cell r="I43">
            <v>5.0000000000000001E-3</v>
          </cell>
          <cell r="J43">
            <v>0</v>
          </cell>
          <cell r="AE43">
            <v>26</v>
          </cell>
          <cell r="AF43" t="str">
            <v>Policy Loans</v>
          </cell>
          <cell r="AG43">
            <v>0</v>
          </cell>
          <cell r="AH43">
            <v>0</v>
          </cell>
          <cell r="AI43">
            <v>0</v>
          </cell>
          <cell r="AJ43">
            <v>0</v>
          </cell>
          <cell r="AK43">
            <v>0</v>
          </cell>
          <cell r="AM43">
            <v>5.0000000000000001E-3</v>
          </cell>
          <cell r="AN43">
            <v>5.0000000000000001E-3</v>
          </cell>
          <cell r="AO43">
            <v>5.0000000000000001E-3</v>
          </cell>
          <cell r="AP43">
            <v>5.0000000000000001E-3</v>
          </cell>
          <cell r="AQ43">
            <v>5.0000000000000001E-3</v>
          </cell>
          <cell r="AS43">
            <v>0</v>
          </cell>
          <cell r="AT43">
            <v>0</v>
          </cell>
          <cell r="AU43">
            <v>0</v>
          </cell>
          <cell r="AV43">
            <v>0</v>
          </cell>
        </row>
        <row r="44">
          <cell r="B44">
            <v>27</v>
          </cell>
          <cell r="C44" t="str">
            <v>Total</v>
          </cell>
          <cell r="D44">
            <v>0</v>
          </cell>
          <cell r="E44">
            <v>0</v>
          </cell>
          <cell r="F44">
            <v>0</v>
          </cell>
          <cell r="I44">
            <v>0</v>
          </cell>
          <cell r="J44">
            <v>0</v>
          </cell>
          <cell r="AE44">
            <v>27</v>
          </cell>
          <cell r="AF44" t="str">
            <v>Total</v>
          </cell>
          <cell r="AG44">
            <v>0</v>
          </cell>
          <cell r="AH44">
            <v>0</v>
          </cell>
          <cell r="AI44">
            <v>0</v>
          </cell>
          <cell r="AJ44">
            <v>0</v>
          </cell>
          <cell r="AK44">
            <v>0</v>
          </cell>
          <cell r="AM44">
            <v>0</v>
          </cell>
          <cell r="AN44">
            <v>0</v>
          </cell>
          <cell r="AO44">
            <v>0</v>
          </cell>
          <cell r="AP44">
            <v>0</v>
          </cell>
          <cell r="AQ44">
            <v>0</v>
          </cell>
          <cell r="AS44">
            <v>0</v>
          </cell>
          <cell r="AT44">
            <v>0</v>
          </cell>
          <cell r="AU44">
            <v>0</v>
          </cell>
          <cell r="AV44">
            <v>0</v>
          </cell>
        </row>
        <row r="46">
          <cell r="I46" t="str">
            <v xml:space="preserve">PML </v>
          </cell>
          <cell r="J46" t="str">
            <v>Adjusted</v>
          </cell>
        </row>
        <row r="47">
          <cell r="C47" t="str">
            <v>Property/Casualty Interest Rate Risk</v>
          </cell>
          <cell r="D47" t="str">
            <v>Estimated</v>
          </cell>
          <cell r="E47" t="str">
            <v xml:space="preserve">Market   </v>
          </cell>
          <cell r="H47" t="str">
            <v>Required</v>
          </cell>
          <cell r="I47" t="str">
            <v>to Liquid</v>
          </cell>
          <cell r="J47" t="str">
            <v>Required</v>
          </cell>
          <cell r="AG47" t="str">
            <v>Estimated Duration</v>
          </cell>
          <cell r="AM47" t="str">
            <v>Market Value</v>
          </cell>
          <cell r="AS47" t="str">
            <v>Indicated Required Capital (B)</v>
          </cell>
        </row>
        <row r="48">
          <cell r="C48" t="str">
            <v>Fixed Income Security</v>
          </cell>
          <cell r="D48" t="str">
            <v>Duration</v>
          </cell>
          <cell r="E48" t="str">
            <v xml:space="preserve">  Value   </v>
          </cell>
          <cell r="F48" t="str">
            <v>Adjustment</v>
          </cell>
          <cell r="G48" t="str">
            <v xml:space="preserve">Total  </v>
          </cell>
          <cell r="H48" t="str">
            <v>Capital (A)</v>
          </cell>
          <cell r="I48" t="str">
            <v>Assets</v>
          </cell>
          <cell r="J48" t="str">
            <v>Capital (B)</v>
          </cell>
          <cell r="AF48" t="str">
            <v>Fixed Income Security</v>
          </cell>
          <cell r="AG48">
            <v>39813</v>
          </cell>
          <cell r="AH48">
            <v>40178</v>
          </cell>
          <cell r="AI48">
            <v>40543</v>
          </cell>
          <cell r="AJ48">
            <v>40908</v>
          </cell>
          <cell r="AK48">
            <v>41274</v>
          </cell>
          <cell r="AM48">
            <v>39813</v>
          </cell>
          <cell r="AN48">
            <v>40178</v>
          </cell>
          <cell r="AO48">
            <v>40543</v>
          </cell>
          <cell r="AP48">
            <v>40908</v>
          </cell>
          <cell r="AQ48">
            <v>41274</v>
          </cell>
          <cell r="AS48">
            <v>39813</v>
          </cell>
          <cell r="AT48">
            <v>40178</v>
          </cell>
          <cell r="AU48">
            <v>40543</v>
          </cell>
          <cell r="AV48">
            <v>40908</v>
          </cell>
        </row>
        <row r="49">
          <cell r="B49">
            <v>28</v>
          </cell>
          <cell r="C49" t="str">
            <v>Bonds</v>
          </cell>
          <cell r="D49">
            <v>5</v>
          </cell>
          <cell r="E49">
            <v>0</v>
          </cell>
          <cell r="F49">
            <v>0</v>
          </cell>
          <cell r="G49">
            <v>0</v>
          </cell>
          <cell r="H49">
            <v>0</v>
          </cell>
          <cell r="I49">
            <v>0</v>
          </cell>
          <cell r="J49">
            <v>0</v>
          </cell>
          <cell r="AE49">
            <v>28</v>
          </cell>
          <cell r="AF49" t="str">
            <v>Bonds</v>
          </cell>
          <cell r="AG49">
            <v>5</v>
          </cell>
          <cell r="AH49">
            <v>5</v>
          </cell>
          <cell r="AI49">
            <v>5</v>
          </cell>
          <cell r="AJ49">
            <v>5</v>
          </cell>
          <cell r="AK49">
            <v>5</v>
          </cell>
          <cell r="AM49">
            <v>0</v>
          </cell>
          <cell r="AN49">
            <v>0</v>
          </cell>
          <cell r="AO49">
            <v>0</v>
          </cell>
          <cell r="AP49">
            <v>0</v>
          </cell>
          <cell r="AQ49">
            <v>0</v>
          </cell>
          <cell r="AS49">
            <v>0</v>
          </cell>
          <cell r="AT49">
            <v>0</v>
          </cell>
          <cell r="AU49">
            <v>0</v>
          </cell>
          <cell r="AV49">
            <v>0</v>
          </cell>
        </row>
        <row r="50">
          <cell r="B50">
            <v>29</v>
          </cell>
          <cell r="C50" t="str">
            <v>Preferred Stocks</v>
          </cell>
          <cell r="D50">
            <v>10</v>
          </cell>
          <cell r="E50">
            <v>0</v>
          </cell>
          <cell r="F50">
            <v>0</v>
          </cell>
          <cell r="G50">
            <v>0</v>
          </cell>
          <cell r="H50">
            <v>0</v>
          </cell>
          <cell r="I50">
            <v>0</v>
          </cell>
          <cell r="J50">
            <v>0</v>
          </cell>
          <cell r="AE50">
            <v>29</v>
          </cell>
          <cell r="AF50" t="str">
            <v>Preferred Stocks</v>
          </cell>
          <cell r="AG50">
            <v>10</v>
          </cell>
          <cell r="AH50">
            <v>10</v>
          </cell>
          <cell r="AI50">
            <v>10</v>
          </cell>
          <cell r="AJ50">
            <v>10</v>
          </cell>
          <cell r="AK50">
            <v>10</v>
          </cell>
          <cell r="AM50">
            <v>0</v>
          </cell>
          <cell r="AN50">
            <v>0</v>
          </cell>
          <cell r="AO50">
            <v>0</v>
          </cell>
          <cell r="AP50">
            <v>0</v>
          </cell>
          <cell r="AQ50">
            <v>0</v>
          </cell>
          <cell r="AS50">
            <v>0</v>
          </cell>
          <cell r="AT50">
            <v>0</v>
          </cell>
          <cell r="AU50">
            <v>0</v>
          </cell>
          <cell r="AV50">
            <v>0</v>
          </cell>
        </row>
        <row r="51">
          <cell r="B51">
            <v>30</v>
          </cell>
          <cell r="C51" t="str">
            <v>Mortgage Loans</v>
          </cell>
          <cell r="D51">
            <v>7</v>
          </cell>
          <cell r="E51">
            <v>0</v>
          </cell>
          <cell r="F51">
            <v>0</v>
          </cell>
          <cell r="G51">
            <v>0</v>
          </cell>
          <cell r="H51">
            <v>0</v>
          </cell>
          <cell r="I51">
            <v>0</v>
          </cell>
          <cell r="J51">
            <v>0</v>
          </cell>
          <cell r="AE51">
            <v>30</v>
          </cell>
          <cell r="AF51" t="str">
            <v>Mortgage Loans</v>
          </cell>
          <cell r="AG51">
            <v>7</v>
          </cell>
          <cell r="AH51">
            <v>7</v>
          </cell>
          <cell r="AI51">
            <v>7</v>
          </cell>
          <cell r="AJ51">
            <v>7</v>
          </cell>
          <cell r="AK51">
            <v>7</v>
          </cell>
          <cell r="AM51">
            <v>0</v>
          </cell>
          <cell r="AN51">
            <v>0</v>
          </cell>
          <cell r="AO51">
            <v>0</v>
          </cell>
          <cell r="AP51">
            <v>0</v>
          </cell>
          <cell r="AQ51">
            <v>0</v>
          </cell>
          <cell r="AS51">
            <v>0</v>
          </cell>
          <cell r="AT51">
            <v>0</v>
          </cell>
          <cell r="AU51">
            <v>0</v>
          </cell>
          <cell r="AV51">
            <v>0</v>
          </cell>
        </row>
        <row r="52">
          <cell r="B52">
            <v>31</v>
          </cell>
          <cell r="C52" t="str">
            <v>Total</v>
          </cell>
          <cell r="E52">
            <v>0</v>
          </cell>
          <cell r="F52">
            <v>0</v>
          </cell>
          <cell r="G52">
            <v>0</v>
          </cell>
          <cell r="H52">
            <v>0</v>
          </cell>
          <cell r="J52">
            <v>0</v>
          </cell>
          <cell r="AE52">
            <v>31</v>
          </cell>
          <cell r="AF52" t="str">
            <v>Total</v>
          </cell>
          <cell r="AM52">
            <v>0</v>
          </cell>
          <cell r="AN52">
            <v>0</v>
          </cell>
          <cell r="AO52">
            <v>0</v>
          </cell>
          <cell r="AP52">
            <v>0</v>
          </cell>
          <cell r="AQ52">
            <v>0</v>
          </cell>
          <cell r="AS52">
            <v>0</v>
          </cell>
          <cell r="AT52">
            <v>0</v>
          </cell>
          <cell r="AU52">
            <v>0</v>
          </cell>
          <cell r="AV52">
            <v>0</v>
          </cell>
        </row>
        <row r="54">
          <cell r="B54">
            <v>32</v>
          </cell>
          <cell r="C54" t="str">
            <v>Total Indicated Interest Rate Risk Required Capital</v>
          </cell>
          <cell r="J54">
            <v>0</v>
          </cell>
          <cell r="AM54">
            <v>32</v>
          </cell>
          <cell r="AN54" t="str">
            <v>Total Indicated Interest Rate Risk Required Capital</v>
          </cell>
          <cell r="AS54">
            <v>0</v>
          </cell>
          <cell r="AT54">
            <v>0</v>
          </cell>
          <cell r="AU54">
            <v>0</v>
          </cell>
          <cell r="AV54">
            <v>0</v>
          </cell>
        </row>
        <row r="56">
          <cell r="B56">
            <v>33</v>
          </cell>
          <cell r="C56" t="str">
            <v>Adjustment to Required Capital</v>
          </cell>
          <cell r="J56">
            <v>0</v>
          </cell>
          <cell r="AM56">
            <v>33</v>
          </cell>
          <cell r="AN56" t="str">
            <v>Adjustment to Required Capital</v>
          </cell>
          <cell r="AS56">
            <v>0</v>
          </cell>
          <cell r="AT56">
            <v>0</v>
          </cell>
          <cell r="AU56">
            <v>0</v>
          </cell>
          <cell r="AV56">
            <v>0</v>
          </cell>
        </row>
        <row r="58">
          <cell r="B58">
            <v>34</v>
          </cell>
          <cell r="C58" t="str">
            <v>Total Interest Rate Risk Required Capital (Selected)</v>
          </cell>
          <cell r="J58">
            <v>0</v>
          </cell>
          <cell r="K58" t="str">
            <v xml:space="preserve"> =(B3)</v>
          </cell>
          <cell r="AM58">
            <v>34</v>
          </cell>
          <cell r="AN58" t="str">
            <v>Total Interest Rate Risk Required Capital (Selected)</v>
          </cell>
          <cell r="AS58">
            <v>0</v>
          </cell>
          <cell r="AT58">
            <v>0</v>
          </cell>
          <cell r="AU58">
            <v>0</v>
          </cell>
          <cell r="AV58">
            <v>0</v>
          </cell>
        </row>
        <row r="60">
          <cell r="B60">
            <v>35</v>
          </cell>
          <cell r="C60" t="str">
            <v>Catastrophe Gross PML</v>
          </cell>
          <cell r="D60">
            <v>0</v>
          </cell>
          <cell r="E60" t="str">
            <v>standard</v>
          </cell>
          <cell r="F60" t="str">
            <v>1st event is 1/250 EQ</v>
          </cell>
          <cell r="AN60">
            <v>35</v>
          </cell>
          <cell r="AO60" t="str">
            <v>Catastrophe Gross PML</v>
          </cell>
          <cell r="AS60">
            <v>0</v>
          </cell>
          <cell r="AT60">
            <v>0</v>
          </cell>
          <cell r="AU60">
            <v>0</v>
          </cell>
          <cell r="AV60">
            <v>0</v>
          </cell>
        </row>
        <row r="61">
          <cell r="B61">
            <v>36</v>
          </cell>
          <cell r="C61" t="str">
            <v>Available Fixed Income Assets</v>
          </cell>
          <cell r="D61">
            <v>0</v>
          </cell>
          <cell r="AN61">
            <v>36</v>
          </cell>
          <cell r="AO61" t="str">
            <v>Fixed Income Assets</v>
          </cell>
          <cell r="AS61">
            <v>0</v>
          </cell>
          <cell r="AT61">
            <v>0</v>
          </cell>
          <cell r="AU61">
            <v>0</v>
          </cell>
          <cell r="AV61">
            <v>0</v>
          </cell>
        </row>
        <row r="62">
          <cell r="B62">
            <v>37</v>
          </cell>
          <cell r="C62" t="str">
            <v>Available Liquid Assets</v>
          </cell>
          <cell r="D62">
            <v>0</v>
          </cell>
          <cell r="AN62">
            <v>37</v>
          </cell>
          <cell r="AO62" t="str">
            <v>Liquid Assets</v>
          </cell>
          <cell r="AS62">
            <v>0</v>
          </cell>
          <cell r="AT62">
            <v>0</v>
          </cell>
          <cell r="AU62">
            <v>0</v>
          </cell>
          <cell r="AV62">
            <v>0</v>
          </cell>
        </row>
        <row r="63">
          <cell r="B63">
            <v>38</v>
          </cell>
          <cell r="C63" t="str">
            <v>Percentage</v>
          </cell>
          <cell r="D63">
            <v>0</v>
          </cell>
          <cell r="AN63">
            <v>38</v>
          </cell>
          <cell r="AO63" t="str">
            <v>Percentage</v>
          </cell>
          <cell r="AS63">
            <v>0</v>
          </cell>
          <cell r="AT63">
            <v>0</v>
          </cell>
          <cell r="AU63">
            <v>0</v>
          </cell>
          <cell r="AV63">
            <v>0</v>
          </cell>
        </row>
        <row r="65">
          <cell r="C65" t="str">
            <v>Notes:</v>
          </cell>
          <cell r="AF65" t="str">
            <v>Notes:</v>
          </cell>
        </row>
        <row r="66">
          <cell r="B66">
            <v>39</v>
          </cell>
          <cell r="C66" t="str">
            <v>(A) - Reflects the following increase in interest rates…………………………..</v>
          </cell>
          <cell r="D66">
            <v>1.2E-2</v>
          </cell>
          <cell r="AE66">
            <v>39</v>
          </cell>
          <cell r="AF66" t="str">
            <v>(A) - Reflects the following increase in interest rates…………………………….</v>
          </cell>
          <cell r="AG66">
            <v>1.2E-2</v>
          </cell>
        </row>
        <row r="67">
          <cell r="B67">
            <v>40</v>
          </cell>
          <cell r="C67" t="str">
            <v>(B) - Adjusted for Gross PML as percent of liquid assets</v>
          </cell>
          <cell r="AE67">
            <v>40</v>
          </cell>
          <cell r="AF67" t="str">
            <v>(B) - Adjusted for Gross PML as percent of liquid assets</v>
          </cell>
        </row>
        <row r="70">
          <cell r="B70" t="str">
            <v>Company:</v>
          </cell>
          <cell r="C70" t="str">
            <v>XYZ Sample</v>
          </cell>
          <cell r="E70" t="str">
            <v>Currency:</v>
          </cell>
          <cell r="F70" t="str">
            <v>Euros</v>
          </cell>
        </row>
        <row r="71">
          <cell r="B71" t="str">
            <v>AMB #:</v>
          </cell>
          <cell r="C71" t="str">
            <v>99999</v>
          </cell>
          <cell r="E71" t="str">
            <v>Denomination:</v>
          </cell>
          <cell r="F71" t="str">
            <v>(000)s</v>
          </cell>
          <cell r="K71" t="str">
            <v xml:space="preserve">Page 11 </v>
          </cell>
        </row>
        <row r="72">
          <cell r="B72" t="str">
            <v>Analyst:</v>
          </cell>
          <cell r="C72" t="str">
            <v xml:space="preserve"> </v>
          </cell>
        </row>
        <row r="73">
          <cell r="E73" t="str">
            <v>INTEREST RATE RISK</v>
          </cell>
        </row>
        <row r="74">
          <cell r="D74" t="str">
            <v>1 yr or less</v>
          </cell>
          <cell r="E74">
            <v>40178</v>
          </cell>
        </row>
        <row r="75">
          <cell r="C75" t="str">
            <v>European Type Endowments &amp; Annuities</v>
          </cell>
          <cell r="D75" t="str">
            <v>Mkt Val of Fixed Income Securities:</v>
          </cell>
          <cell r="G75" t="str">
            <v>Baseline</v>
          </cell>
          <cell r="I75" t="str">
            <v>Final</v>
          </cell>
          <cell r="J75" t="str">
            <v>Required</v>
          </cell>
        </row>
        <row r="76">
          <cell r="C76" t="str">
            <v>Endowments</v>
          </cell>
          <cell r="D76" t="str">
            <v>Net Reserves</v>
          </cell>
          <cell r="E76" t="str">
            <v>Adjustment</v>
          </cell>
          <cell r="F76" t="str">
            <v xml:space="preserve">Total </v>
          </cell>
          <cell r="G76" t="str">
            <v>Risk Factor</v>
          </cell>
          <cell r="H76" t="str">
            <v>Adjustment</v>
          </cell>
          <cell r="I76" t="str">
            <v>Risk Factor</v>
          </cell>
          <cell r="J76" t="str">
            <v>Capital</v>
          </cell>
          <cell r="K76" t="str">
            <v>Explanation  of Adjustments</v>
          </cell>
        </row>
        <row r="77">
          <cell r="B77">
            <v>1</v>
          </cell>
          <cell r="C77" t="str">
            <v>Unit Linked - Not Guaranteed</v>
          </cell>
          <cell r="D77">
            <v>0</v>
          </cell>
          <cell r="E77">
            <v>0</v>
          </cell>
          <cell r="F77">
            <v>0</v>
          </cell>
          <cell r="G77">
            <v>5.0000000000000001E-3</v>
          </cell>
          <cell r="H77">
            <v>0</v>
          </cell>
          <cell r="I77">
            <v>5.0000000000000001E-3</v>
          </cell>
          <cell r="J77">
            <v>0</v>
          </cell>
        </row>
        <row r="78">
          <cell r="B78">
            <v>2</v>
          </cell>
          <cell r="C78" t="str">
            <v>Guarantee less than 1%</v>
          </cell>
          <cell r="D78">
            <v>0</v>
          </cell>
          <cell r="E78">
            <v>0</v>
          </cell>
          <cell r="F78">
            <v>0</v>
          </cell>
          <cell r="G78">
            <v>7.4999999999999997E-3</v>
          </cell>
          <cell r="H78">
            <v>0</v>
          </cell>
          <cell r="I78">
            <v>7.4999999999999997E-3</v>
          </cell>
          <cell r="J78">
            <v>0</v>
          </cell>
        </row>
        <row r="79">
          <cell r="B79">
            <v>3</v>
          </cell>
          <cell r="C79" t="str">
            <v>Guarantee between 1% and 5%</v>
          </cell>
          <cell r="D79">
            <v>0</v>
          </cell>
          <cell r="E79">
            <v>0</v>
          </cell>
          <cell r="F79">
            <v>0</v>
          </cell>
          <cell r="G79">
            <v>0.01</v>
          </cell>
          <cell r="H79">
            <v>0</v>
          </cell>
          <cell r="I79">
            <v>0.01</v>
          </cell>
          <cell r="J79">
            <v>0</v>
          </cell>
        </row>
        <row r="80">
          <cell r="B80">
            <v>4</v>
          </cell>
          <cell r="C80" t="str">
            <v>Guarantee over 5%</v>
          </cell>
          <cell r="D80">
            <v>0</v>
          </cell>
          <cell r="E80">
            <v>0</v>
          </cell>
          <cell r="F80">
            <v>0</v>
          </cell>
          <cell r="G80">
            <v>0.02</v>
          </cell>
          <cell r="H80">
            <v>0</v>
          </cell>
          <cell r="I80">
            <v>0.02</v>
          </cell>
          <cell r="J80">
            <v>0</v>
          </cell>
        </row>
        <row r="81">
          <cell r="B81">
            <v>5</v>
          </cell>
          <cell r="C81" t="str">
            <v>Total</v>
          </cell>
          <cell r="D81">
            <v>0</v>
          </cell>
          <cell r="E81">
            <v>0</v>
          </cell>
          <cell r="F81">
            <v>0</v>
          </cell>
          <cell r="I81">
            <v>0</v>
          </cell>
          <cell r="J81">
            <v>0</v>
          </cell>
        </row>
        <row r="83">
          <cell r="C83" t="str">
            <v>Annuities</v>
          </cell>
        </row>
        <row r="84">
          <cell r="B84">
            <v>6</v>
          </cell>
          <cell r="C84" t="str">
            <v>Fixed - Immediate</v>
          </cell>
          <cell r="D84">
            <v>0</v>
          </cell>
          <cell r="E84">
            <v>0</v>
          </cell>
          <cell r="F84">
            <v>0</v>
          </cell>
          <cell r="G84">
            <v>7.4999999999999997E-3</v>
          </cell>
          <cell r="H84">
            <v>0</v>
          </cell>
          <cell r="I84">
            <v>7.4999999999999997E-3</v>
          </cell>
          <cell r="J84">
            <v>0</v>
          </cell>
        </row>
        <row r="85">
          <cell r="B85">
            <v>7</v>
          </cell>
          <cell r="C85" t="str">
            <v>Fixed - Deferred - 5 years or less outstanding</v>
          </cell>
          <cell r="D85">
            <v>0</v>
          </cell>
          <cell r="E85">
            <v>0</v>
          </cell>
          <cell r="F85">
            <v>0</v>
          </cell>
          <cell r="G85">
            <v>0.02</v>
          </cell>
          <cell r="H85">
            <v>0</v>
          </cell>
          <cell r="I85">
            <v>0.02</v>
          </cell>
          <cell r="J85">
            <v>0</v>
          </cell>
        </row>
        <row r="86">
          <cell r="B86">
            <v>8</v>
          </cell>
          <cell r="C86" t="str">
            <v>Fixed - Deferred - over 5 years outstanding</v>
          </cell>
          <cell r="D86">
            <v>0</v>
          </cell>
          <cell r="E86">
            <v>0</v>
          </cell>
          <cell r="F86">
            <v>0</v>
          </cell>
          <cell r="G86">
            <v>1.4999999999999999E-2</v>
          </cell>
          <cell r="H86">
            <v>0</v>
          </cell>
          <cell r="I86">
            <v>1.4999999999999999E-2</v>
          </cell>
          <cell r="J86">
            <v>0</v>
          </cell>
        </row>
        <row r="87">
          <cell r="B87">
            <v>9</v>
          </cell>
          <cell r="C87" t="str">
            <v>Variable</v>
          </cell>
          <cell r="D87">
            <v>0</v>
          </cell>
          <cell r="E87">
            <v>0</v>
          </cell>
          <cell r="F87">
            <v>0</v>
          </cell>
          <cell r="G87">
            <v>7.4999999999999997E-3</v>
          </cell>
          <cell r="H87">
            <v>0</v>
          </cell>
          <cell r="I87">
            <v>7.4999999999999997E-3</v>
          </cell>
          <cell r="J87">
            <v>0</v>
          </cell>
        </row>
        <row r="88">
          <cell r="B88">
            <v>10</v>
          </cell>
          <cell r="C88" t="str">
            <v>Total</v>
          </cell>
          <cell r="D88">
            <v>0</v>
          </cell>
          <cell r="E88">
            <v>0</v>
          </cell>
          <cell r="F88">
            <v>0</v>
          </cell>
          <cell r="I88">
            <v>0</v>
          </cell>
          <cell r="J88">
            <v>0</v>
          </cell>
        </row>
        <row r="90">
          <cell r="C90" t="str">
            <v>North American Type Annuities &amp; Pensions</v>
          </cell>
          <cell r="D90" t="str">
            <v>Mkt Val of Fixed Income Securities:</v>
          </cell>
          <cell r="G90" t="str">
            <v>Baseline</v>
          </cell>
          <cell r="I90" t="str">
            <v>Final</v>
          </cell>
          <cell r="J90" t="str">
            <v>Required</v>
          </cell>
        </row>
        <row r="91">
          <cell r="C91" t="str">
            <v>Non-Segregated (General Account) Annuities &amp; Pensions:</v>
          </cell>
          <cell r="D91" t="str">
            <v>Net Reserves</v>
          </cell>
          <cell r="E91" t="str">
            <v>Adjustment</v>
          </cell>
          <cell r="F91" t="str">
            <v xml:space="preserve">Total </v>
          </cell>
          <cell r="G91" t="str">
            <v>Risk Factor</v>
          </cell>
          <cell r="H91" t="str">
            <v>Adjustment</v>
          </cell>
          <cell r="I91" t="str">
            <v>Risk Factor</v>
          </cell>
          <cell r="J91" t="str">
            <v>Capital</v>
          </cell>
        </row>
        <row r="92">
          <cell r="B92">
            <v>11</v>
          </cell>
          <cell r="C92" t="str">
            <v>Not subject to Discretionary Withdrawal</v>
          </cell>
          <cell r="D92">
            <v>0</v>
          </cell>
          <cell r="E92">
            <v>0</v>
          </cell>
          <cell r="F92">
            <v>0</v>
          </cell>
          <cell r="G92">
            <v>7.4999999999999997E-3</v>
          </cell>
          <cell r="H92">
            <v>0</v>
          </cell>
          <cell r="I92">
            <v>7.4999999999999997E-3</v>
          </cell>
          <cell r="J92">
            <v>0</v>
          </cell>
        </row>
        <row r="93">
          <cell r="B93">
            <v>12</v>
          </cell>
          <cell r="C93" t="str">
            <v>Subject to Discretionary W/D with MVA</v>
          </cell>
          <cell r="D93">
            <v>0</v>
          </cell>
          <cell r="E93">
            <v>0</v>
          </cell>
          <cell r="F93">
            <v>0</v>
          </cell>
          <cell r="G93">
            <v>8.9999999999999993E-3</v>
          </cell>
          <cell r="H93">
            <v>0</v>
          </cell>
          <cell r="I93">
            <v>8.9999999999999993E-3</v>
          </cell>
          <cell r="J93">
            <v>0</v>
          </cell>
        </row>
        <row r="94">
          <cell r="B94">
            <v>13</v>
          </cell>
          <cell r="C94" t="str">
            <v>Subject to Discretionary W/D w/ Surrender Chgs from 1% to 3%</v>
          </cell>
          <cell r="D94">
            <v>0</v>
          </cell>
          <cell r="E94">
            <v>0</v>
          </cell>
          <cell r="F94">
            <v>0</v>
          </cell>
          <cell r="G94">
            <v>1.7999999999999999E-2</v>
          </cell>
          <cell r="H94">
            <v>0</v>
          </cell>
          <cell r="I94">
            <v>1.7999999999999999E-2</v>
          </cell>
          <cell r="J94">
            <v>0</v>
          </cell>
        </row>
        <row r="95">
          <cell r="B95">
            <v>14</v>
          </cell>
          <cell r="C95" t="str">
            <v>Subject to Discretionary W/D w/ Surrender Chg &gt;3%</v>
          </cell>
          <cell r="D95">
            <v>0</v>
          </cell>
          <cell r="E95">
            <v>0</v>
          </cell>
          <cell r="F95">
            <v>0</v>
          </cell>
          <cell r="G95">
            <v>1.4999999999999999E-2</v>
          </cell>
          <cell r="H95">
            <v>0</v>
          </cell>
          <cell r="I95">
            <v>1.4999999999999999E-2</v>
          </cell>
          <cell r="J95">
            <v>0</v>
          </cell>
        </row>
        <row r="96">
          <cell r="B96">
            <v>15</v>
          </cell>
          <cell r="C96" t="str">
            <v>Subject to Discretionary W/D w/ NO Surrender Chgs.</v>
          </cell>
          <cell r="D96">
            <v>0</v>
          </cell>
          <cell r="E96">
            <v>0</v>
          </cell>
          <cell r="F96">
            <v>0</v>
          </cell>
          <cell r="G96">
            <v>0.03</v>
          </cell>
          <cell r="H96">
            <v>0</v>
          </cell>
          <cell r="I96">
            <v>0.03</v>
          </cell>
          <cell r="J96">
            <v>0</v>
          </cell>
        </row>
        <row r="97">
          <cell r="B97">
            <v>16</v>
          </cell>
          <cell r="C97" t="str">
            <v>Total</v>
          </cell>
          <cell r="D97">
            <v>0</v>
          </cell>
          <cell r="E97">
            <v>0</v>
          </cell>
          <cell r="F97">
            <v>0</v>
          </cell>
          <cell r="I97">
            <v>0</v>
          </cell>
          <cell r="J97">
            <v>0</v>
          </cell>
        </row>
        <row r="99">
          <cell r="C99" t="str">
            <v>Segregated (Separate Account) Annuities &amp; Pensions:</v>
          </cell>
        </row>
        <row r="100">
          <cell r="B100">
            <v>17</v>
          </cell>
          <cell r="C100" t="str">
            <v>Not subject to Discretionary Withdrawal</v>
          </cell>
          <cell r="D100">
            <v>0</v>
          </cell>
          <cell r="E100">
            <v>0</v>
          </cell>
          <cell r="F100">
            <v>0</v>
          </cell>
          <cell r="G100">
            <v>7.4999999999999997E-3</v>
          </cell>
          <cell r="H100">
            <v>0</v>
          </cell>
          <cell r="I100">
            <v>7.4999999999999997E-3</v>
          </cell>
          <cell r="J100">
            <v>0</v>
          </cell>
        </row>
        <row r="101">
          <cell r="B101">
            <v>18</v>
          </cell>
          <cell r="C101" t="str">
            <v>Subject to Discretionary W/D with MVA</v>
          </cell>
          <cell r="D101">
            <v>0</v>
          </cell>
          <cell r="E101">
            <v>0</v>
          </cell>
          <cell r="F101">
            <v>0</v>
          </cell>
          <cell r="G101">
            <v>8.9999999999999993E-3</v>
          </cell>
          <cell r="H101">
            <v>0</v>
          </cell>
          <cell r="I101">
            <v>8.9999999999999993E-3</v>
          </cell>
          <cell r="J101">
            <v>0</v>
          </cell>
        </row>
        <row r="102">
          <cell r="B102">
            <v>19</v>
          </cell>
          <cell r="C102" t="str">
            <v>Subject to Discretionary W/D w/ Surrender Chgs from 1% to 3%</v>
          </cell>
          <cell r="D102">
            <v>0</v>
          </cell>
          <cell r="E102">
            <v>0</v>
          </cell>
          <cell r="F102">
            <v>0</v>
          </cell>
          <cell r="G102">
            <v>1.7999999999999999E-2</v>
          </cell>
          <cell r="H102">
            <v>0</v>
          </cell>
          <cell r="I102">
            <v>1.7999999999999999E-2</v>
          </cell>
          <cell r="J102">
            <v>0</v>
          </cell>
        </row>
        <row r="103">
          <cell r="B103">
            <v>20</v>
          </cell>
          <cell r="C103" t="str">
            <v>Subject to Discretionary W/D w/ Surrender Chg &gt;3%</v>
          </cell>
          <cell r="D103">
            <v>0</v>
          </cell>
          <cell r="E103">
            <v>0</v>
          </cell>
          <cell r="F103">
            <v>0</v>
          </cell>
          <cell r="G103">
            <v>1.4999999999999999E-2</v>
          </cell>
          <cell r="H103">
            <v>0</v>
          </cell>
          <cell r="I103">
            <v>1.4999999999999999E-2</v>
          </cell>
          <cell r="J103">
            <v>0</v>
          </cell>
        </row>
        <row r="104">
          <cell r="B104">
            <v>21</v>
          </cell>
          <cell r="C104" t="str">
            <v>Subject to Discretionary W/D w/ NO Surrender Chgs.</v>
          </cell>
          <cell r="D104">
            <v>0</v>
          </cell>
          <cell r="E104">
            <v>0</v>
          </cell>
          <cell r="F104">
            <v>0</v>
          </cell>
          <cell r="G104">
            <v>0.03</v>
          </cell>
          <cell r="H104">
            <v>0</v>
          </cell>
          <cell r="I104">
            <v>0.03</v>
          </cell>
          <cell r="J104">
            <v>0</v>
          </cell>
        </row>
        <row r="105">
          <cell r="B105">
            <v>22</v>
          </cell>
          <cell r="C105" t="str">
            <v>NO Interest Rate Guarantees</v>
          </cell>
          <cell r="D105">
            <v>0</v>
          </cell>
          <cell r="E105">
            <v>0</v>
          </cell>
          <cell r="F105">
            <v>0</v>
          </cell>
          <cell r="G105">
            <v>0</v>
          </cell>
          <cell r="H105">
            <v>0</v>
          </cell>
          <cell r="I105">
            <v>0</v>
          </cell>
          <cell r="J105">
            <v>0</v>
          </cell>
        </row>
        <row r="106">
          <cell r="B106">
            <v>23</v>
          </cell>
          <cell r="C106" t="str">
            <v>Total</v>
          </cell>
          <cell r="D106">
            <v>0</v>
          </cell>
          <cell r="E106">
            <v>0</v>
          </cell>
          <cell r="F106">
            <v>0</v>
          </cell>
          <cell r="I106">
            <v>0</v>
          </cell>
          <cell r="J106">
            <v>0</v>
          </cell>
        </row>
        <row r="108">
          <cell r="D108" t="str">
            <v>Mkt Val of Fixed Income Securities:</v>
          </cell>
          <cell r="G108" t="str">
            <v>Baseline</v>
          </cell>
          <cell r="I108" t="str">
            <v>Final</v>
          </cell>
          <cell r="J108" t="str">
            <v>Required</v>
          </cell>
        </row>
        <row r="109">
          <cell r="C109" t="str">
            <v>Protection Products</v>
          </cell>
          <cell r="D109" t="str">
            <v>Net Reserves</v>
          </cell>
          <cell r="E109" t="str">
            <v>Adjustment</v>
          </cell>
          <cell r="F109" t="str">
            <v xml:space="preserve">Total </v>
          </cell>
          <cell r="G109" t="str">
            <v>Risk Factor</v>
          </cell>
          <cell r="H109" t="str">
            <v>Adjustment</v>
          </cell>
          <cell r="I109" t="str">
            <v>Risk Factor</v>
          </cell>
          <cell r="J109" t="str">
            <v>Capital</v>
          </cell>
        </row>
        <row r="110">
          <cell r="B110">
            <v>24</v>
          </cell>
          <cell r="C110" t="str">
            <v>Life Insurance</v>
          </cell>
          <cell r="D110">
            <v>0</v>
          </cell>
          <cell r="E110">
            <v>0</v>
          </cell>
          <cell r="F110">
            <v>0</v>
          </cell>
          <cell r="G110">
            <v>5.0000000000000001E-3</v>
          </cell>
          <cell r="H110">
            <v>0</v>
          </cell>
          <cell r="I110">
            <v>5.0000000000000001E-3</v>
          </cell>
          <cell r="J110">
            <v>0</v>
          </cell>
        </row>
        <row r="111">
          <cell r="B111">
            <v>26</v>
          </cell>
          <cell r="C111" t="str">
            <v>Policy Loans</v>
          </cell>
          <cell r="D111">
            <v>0</v>
          </cell>
          <cell r="E111">
            <v>0</v>
          </cell>
          <cell r="F111">
            <v>0</v>
          </cell>
          <cell r="G111">
            <v>5.0000000000000001E-3</v>
          </cell>
          <cell r="H111">
            <v>0</v>
          </cell>
          <cell r="I111">
            <v>5.0000000000000001E-3</v>
          </cell>
          <cell r="J111">
            <v>0</v>
          </cell>
        </row>
        <row r="112">
          <cell r="B112">
            <v>27</v>
          </cell>
          <cell r="C112" t="str">
            <v>Total</v>
          </cell>
          <cell r="D112">
            <v>0</v>
          </cell>
          <cell r="E112">
            <v>0</v>
          </cell>
          <cell r="F112">
            <v>0</v>
          </cell>
          <cell r="I112">
            <v>0</v>
          </cell>
          <cell r="J112">
            <v>0</v>
          </cell>
        </row>
        <row r="114">
          <cell r="I114" t="str">
            <v xml:space="preserve">PML </v>
          </cell>
          <cell r="J114" t="str">
            <v>Adjusted</v>
          </cell>
        </row>
        <row r="115">
          <cell r="C115" t="str">
            <v>Property/Casualty Interest Rate Risk</v>
          </cell>
          <cell r="D115" t="str">
            <v>Estimated</v>
          </cell>
          <cell r="E115" t="str">
            <v xml:space="preserve">Market   </v>
          </cell>
          <cell r="H115" t="str">
            <v>Required</v>
          </cell>
          <cell r="I115" t="str">
            <v>to Liquid</v>
          </cell>
          <cell r="J115" t="str">
            <v>Required</v>
          </cell>
        </row>
        <row r="116">
          <cell r="C116" t="str">
            <v>Fixed Income Security</v>
          </cell>
          <cell r="D116" t="str">
            <v>Duration</v>
          </cell>
          <cell r="E116" t="str">
            <v xml:space="preserve">  Value   </v>
          </cell>
          <cell r="F116" t="str">
            <v>Adjustment</v>
          </cell>
          <cell r="G116" t="str">
            <v xml:space="preserve">Total  </v>
          </cell>
          <cell r="H116" t="str">
            <v>Capital (A)</v>
          </cell>
          <cell r="I116" t="str">
            <v>Assets</v>
          </cell>
          <cell r="J116" t="str">
            <v>Capital (B)</v>
          </cell>
        </row>
        <row r="117">
          <cell r="B117">
            <v>28</v>
          </cell>
          <cell r="C117" t="str">
            <v>Bonds</v>
          </cell>
          <cell r="D117">
            <v>5</v>
          </cell>
          <cell r="E117">
            <v>0</v>
          </cell>
          <cell r="F117">
            <v>0</v>
          </cell>
          <cell r="G117">
            <v>0</v>
          </cell>
          <cell r="H117">
            <v>0</v>
          </cell>
          <cell r="I117">
            <v>0</v>
          </cell>
          <cell r="J117">
            <v>0</v>
          </cell>
        </row>
        <row r="118">
          <cell r="B118">
            <v>29</v>
          </cell>
          <cell r="C118" t="str">
            <v>Preferred Stocks</v>
          </cell>
          <cell r="D118">
            <v>10</v>
          </cell>
          <cell r="E118">
            <v>0</v>
          </cell>
          <cell r="F118">
            <v>0</v>
          </cell>
          <cell r="G118">
            <v>0</v>
          </cell>
          <cell r="H118">
            <v>0</v>
          </cell>
          <cell r="I118">
            <v>0</v>
          </cell>
          <cell r="J118">
            <v>0</v>
          </cell>
        </row>
        <row r="119">
          <cell r="B119">
            <v>30</v>
          </cell>
          <cell r="C119" t="str">
            <v>Mortgage Loans</v>
          </cell>
          <cell r="D119">
            <v>7</v>
          </cell>
          <cell r="E119">
            <v>0</v>
          </cell>
          <cell r="F119">
            <v>0</v>
          </cell>
          <cell r="G119">
            <v>0</v>
          </cell>
          <cell r="H119">
            <v>0</v>
          </cell>
          <cell r="I119">
            <v>0</v>
          </cell>
          <cell r="J119">
            <v>0</v>
          </cell>
        </row>
        <row r="120">
          <cell r="B120">
            <v>31</v>
          </cell>
          <cell r="C120" t="str">
            <v>Total</v>
          </cell>
          <cell r="E120">
            <v>0</v>
          </cell>
          <cell r="F120">
            <v>0</v>
          </cell>
          <cell r="G120">
            <v>0</v>
          </cell>
          <cell r="H120">
            <v>0</v>
          </cell>
          <cell r="J120">
            <v>0</v>
          </cell>
        </row>
        <row r="122">
          <cell r="B122">
            <v>32</v>
          </cell>
          <cell r="C122" t="str">
            <v>Total Indicated Interest Rate Risk Required Capital</v>
          </cell>
          <cell r="J122">
            <v>0</v>
          </cell>
        </row>
        <row r="124">
          <cell r="B124">
            <v>33</v>
          </cell>
          <cell r="C124" t="str">
            <v>Adjustment to Required Capital</v>
          </cell>
          <cell r="J124">
            <v>0</v>
          </cell>
        </row>
        <row r="126">
          <cell r="B126">
            <v>34</v>
          </cell>
          <cell r="C126" t="str">
            <v>Total Interest Rate Risk Required Capital (Selected)</v>
          </cell>
          <cell r="J126">
            <v>0</v>
          </cell>
          <cell r="K126" t="str">
            <v xml:space="preserve"> =(B3)</v>
          </cell>
        </row>
        <row r="128">
          <cell r="B128">
            <v>35</v>
          </cell>
          <cell r="C128" t="str">
            <v>Catastrophe Gross PML</v>
          </cell>
          <cell r="D128">
            <v>0</v>
          </cell>
          <cell r="E128" t="str">
            <v>standard</v>
          </cell>
          <cell r="F128" t="str">
            <v>1st event is 1/250 EQ</v>
          </cell>
        </row>
        <row r="129">
          <cell r="B129">
            <v>36</v>
          </cell>
          <cell r="C129" t="str">
            <v>Available Fixed Income Assets</v>
          </cell>
          <cell r="D129">
            <v>0</v>
          </cell>
        </row>
        <row r="130">
          <cell r="B130">
            <v>37</v>
          </cell>
          <cell r="C130" t="str">
            <v>Available Liquid Assets</v>
          </cell>
          <cell r="D130">
            <v>0</v>
          </cell>
        </row>
        <row r="131">
          <cell r="B131">
            <v>38</v>
          </cell>
          <cell r="C131" t="str">
            <v>Percentage</v>
          </cell>
          <cell r="D131">
            <v>0</v>
          </cell>
        </row>
        <row r="133">
          <cell r="C133" t="str">
            <v>Notes:</v>
          </cell>
        </row>
        <row r="134">
          <cell r="B134">
            <v>39</v>
          </cell>
          <cell r="C134" t="str">
            <v>(A) - Reflects the following increase in interest rates…………………………..</v>
          </cell>
          <cell r="D134">
            <v>1.2E-2</v>
          </cell>
        </row>
        <row r="135">
          <cell r="B135">
            <v>40</v>
          </cell>
          <cell r="C135" t="str">
            <v>(B) - Adjusted for Gross PML as percent of liquid assets</v>
          </cell>
        </row>
        <row r="138">
          <cell r="B138" t="str">
            <v>Company:</v>
          </cell>
          <cell r="C138" t="str">
            <v>XYZ Sample</v>
          </cell>
          <cell r="E138" t="str">
            <v>Currency:</v>
          </cell>
          <cell r="F138" t="str">
            <v>Euros</v>
          </cell>
        </row>
        <row r="139">
          <cell r="B139" t="str">
            <v>AMB #:</v>
          </cell>
          <cell r="C139" t="str">
            <v>99999</v>
          </cell>
          <cell r="E139" t="str">
            <v>Denomination:</v>
          </cell>
          <cell r="F139" t="str">
            <v>(000)s</v>
          </cell>
          <cell r="K139" t="str">
            <v xml:space="preserve">Page 19 </v>
          </cell>
        </row>
        <row r="140">
          <cell r="B140" t="str">
            <v>Analyst:</v>
          </cell>
          <cell r="C140" t="str">
            <v xml:space="preserve"> </v>
          </cell>
        </row>
        <row r="141">
          <cell r="E141" t="str">
            <v>INTEREST RATE RISK</v>
          </cell>
        </row>
        <row r="142">
          <cell r="D142" t="str">
            <v>1 yr or less</v>
          </cell>
          <cell r="E142">
            <v>40543</v>
          </cell>
        </row>
        <row r="143">
          <cell r="C143" t="str">
            <v>European Type Endowments &amp; Annuities</v>
          </cell>
          <cell r="D143" t="str">
            <v>Mkt Val of Fixed Income Securities:</v>
          </cell>
          <cell r="G143" t="str">
            <v>Baseline</v>
          </cell>
          <cell r="I143" t="str">
            <v>Final</v>
          </cell>
          <cell r="J143" t="str">
            <v>Required</v>
          </cell>
        </row>
        <row r="144">
          <cell r="C144" t="str">
            <v>Endowments</v>
          </cell>
          <cell r="D144" t="str">
            <v>Net Reserves</v>
          </cell>
          <cell r="E144" t="str">
            <v>Adjustment</v>
          </cell>
          <cell r="F144" t="str">
            <v xml:space="preserve">Total </v>
          </cell>
          <cell r="G144" t="str">
            <v>Risk Factor</v>
          </cell>
          <cell r="H144" t="str">
            <v>Adjustment</v>
          </cell>
          <cell r="I144" t="str">
            <v>Risk Factor</v>
          </cell>
          <cell r="J144" t="str">
            <v>Capital</v>
          </cell>
          <cell r="K144" t="str">
            <v>Explanation  of Adjustments</v>
          </cell>
        </row>
        <row r="145">
          <cell r="B145">
            <v>1</v>
          </cell>
          <cell r="C145" t="str">
            <v>Unit Linked - Not Guaranteed</v>
          </cell>
          <cell r="D145">
            <v>0</v>
          </cell>
          <cell r="E145">
            <v>0</v>
          </cell>
          <cell r="F145">
            <v>0</v>
          </cell>
          <cell r="G145">
            <v>5.0000000000000001E-3</v>
          </cell>
          <cell r="H145">
            <v>0</v>
          </cell>
          <cell r="I145">
            <v>5.0000000000000001E-3</v>
          </cell>
          <cell r="J145">
            <v>0</v>
          </cell>
        </row>
        <row r="146">
          <cell r="B146">
            <v>2</v>
          </cell>
          <cell r="C146" t="str">
            <v>Guarantee less than 1%</v>
          </cell>
          <cell r="D146">
            <v>0</v>
          </cell>
          <cell r="E146">
            <v>0</v>
          </cell>
          <cell r="F146">
            <v>0</v>
          </cell>
          <cell r="G146">
            <v>7.4999999999999997E-3</v>
          </cell>
          <cell r="H146">
            <v>0</v>
          </cell>
          <cell r="I146">
            <v>7.4999999999999997E-3</v>
          </cell>
          <cell r="J146">
            <v>0</v>
          </cell>
        </row>
        <row r="147">
          <cell r="B147">
            <v>3</v>
          </cell>
          <cell r="C147" t="str">
            <v>Guarantee between 1% and 5%</v>
          </cell>
          <cell r="D147">
            <v>0</v>
          </cell>
          <cell r="E147">
            <v>0</v>
          </cell>
          <cell r="F147">
            <v>0</v>
          </cell>
          <cell r="G147">
            <v>0.01</v>
          </cell>
          <cell r="H147">
            <v>0</v>
          </cell>
          <cell r="I147">
            <v>0.01</v>
          </cell>
          <cell r="J147">
            <v>0</v>
          </cell>
        </row>
        <row r="148">
          <cell r="B148">
            <v>4</v>
          </cell>
          <cell r="C148" t="str">
            <v>Guarantee over 5%</v>
          </cell>
          <cell r="D148">
            <v>0</v>
          </cell>
          <cell r="E148">
            <v>0</v>
          </cell>
          <cell r="F148">
            <v>0</v>
          </cell>
          <cell r="G148">
            <v>0.02</v>
          </cell>
          <cell r="H148">
            <v>0</v>
          </cell>
          <cell r="I148">
            <v>0.02</v>
          </cell>
          <cell r="J148">
            <v>0</v>
          </cell>
        </row>
        <row r="149">
          <cell r="B149">
            <v>5</v>
          </cell>
          <cell r="C149" t="str">
            <v>Total</v>
          </cell>
          <cell r="D149">
            <v>0</v>
          </cell>
          <cell r="E149">
            <v>0</v>
          </cell>
          <cell r="F149">
            <v>0</v>
          </cell>
          <cell r="I149">
            <v>0</v>
          </cell>
          <cell r="J149">
            <v>0</v>
          </cell>
        </row>
        <row r="151">
          <cell r="C151" t="str">
            <v>Annuities</v>
          </cell>
        </row>
        <row r="152">
          <cell r="B152">
            <v>6</v>
          </cell>
          <cell r="C152" t="str">
            <v>Fixed - Immediate</v>
          </cell>
          <cell r="D152">
            <v>0</v>
          </cell>
          <cell r="E152">
            <v>0</v>
          </cell>
          <cell r="F152">
            <v>0</v>
          </cell>
          <cell r="G152">
            <v>7.4999999999999997E-3</v>
          </cell>
          <cell r="H152">
            <v>0</v>
          </cell>
          <cell r="I152">
            <v>7.4999999999999997E-3</v>
          </cell>
          <cell r="J152">
            <v>0</v>
          </cell>
        </row>
        <row r="153">
          <cell r="B153">
            <v>7</v>
          </cell>
          <cell r="C153" t="str">
            <v>Fixed - Deferred - 5 years or less outstanding</v>
          </cell>
          <cell r="D153">
            <v>0</v>
          </cell>
          <cell r="E153">
            <v>0</v>
          </cell>
          <cell r="F153">
            <v>0</v>
          </cell>
          <cell r="G153">
            <v>0.02</v>
          </cell>
          <cell r="H153">
            <v>0</v>
          </cell>
          <cell r="I153">
            <v>0.02</v>
          </cell>
          <cell r="J153">
            <v>0</v>
          </cell>
        </row>
        <row r="154">
          <cell r="B154">
            <v>8</v>
          </cell>
          <cell r="C154" t="str">
            <v>Fixed - Deferred - over 5 years outstanding</v>
          </cell>
          <cell r="D154">
            <v>0</v>
          </cell>
          <cell r="E154">
            <v>0</v>
          </cell>
          <cell r="F154">
            <v>0</v>
          </cell>
          <cell r="G154">
            <v>1.4999999999999999E-2</v>
          </cell>
          <cell r="H154">
            <v>0</v>
          </cell>
          <cell r="I154">
            <v>1.4999999999999999E-2</v>
          </cell>
          <cell r="J154">
            <v>0</v>
          </cell>
        </row>
        <row r="155">
          <cell r="B155">
            <v>9</v>
          </cell>
          <cell r="C155" t="str">
            <v>Variable</v>
          </cell>
          <cell r="D155">
            <v>0</v>
          </cell>
          <cell r="E155">
            <v>0</v>
          </cell>
          <cell r="F155">
            <v>0</v>
          </cell>
          <cell r="G155">
            <v>7.4999999999999997E-3</v>
          </cell>
          <cell r="H155">
            <v>0</v>
          </cell>
          <cell r="I155">
            <v>7.4999999999999997E-3</v>
          </cell>
          <cell r="J155">
            <v>0</v>
          </cell>
        </row>
        <row r="156">
          <cell r="B156">
            <v>10</v>
          </cell>
          <cell r="C156" t="str">
            <v>Total</v>
          </cell>
          <cell r="D156">
            <v>0</v>
          </cell>
          <cell r="E156">
            <v>0</v>
          </cell>
          <cell r="F156">
            <v>0</v>
          </cell>
          <cell r="I156">
            <v>0</v>
          </cell>
          <cell r="J156">
            <v>0</v>
          </cell>
        </row>
        <row r="158">
          <cell r="C158" t="str">
            <v>North American Type Annuities &amp; Pensions</v>
          </cell>
          <cell r="D158" t="str">
            <v>Mkt Val of Fixed Income Securities:</v>
          </cell>
          <cell r="G158" t="str">
            <v>Baseline</v>
          </cell>
          <cell r="I158" t="str">
            <v>Final</v>
          </cell>
          <cell r="J158" t="str">
            <v>Required</v>
          </cell>
        </row>
        <row r="159">
          <cell r="C159" t="str">
            <v>Non-Segregated (General Account) Annuities &amp; Pensions:</v>
          </cell>
          <cell r="D159" t="str">
            <v>Net Reserves</v>
          </cell>
          <cell r="E159" t="str">
            <v>Adjustment</v>
          </cell>
          <cell r="F159" t="str">
            <v xml:space="preserve">Total </v>
          </cell>
          <cell r="G159" t="str">
            <v>Risk Factor</v>
          </cell>
          <cell r="H159" t="str">
            <v>Adjustment</v>
          </cell>
          <cell r="I159" t="str">
            <v>Risk Factor</v>
          </cell>
          <cell r="J159" t="str">
            <v>Capital</v>
          </cell>
        </row>
        <row r="160">
          <cell r="B160">
            <v>11</v>
          </cell>
          <cell r="C160" t="str">
            <v>Not subject to Discretionary Withdrawal</v>
          </cell>
          <cell r="D160">
            <v>0</v>
          </cell>
          <cell r="E160">
            <v>0</v>
          </cell>
          <cell r="F160">
            <v>0</v>
          </cell>
          <cell r="G160">
            <v>7.4999999999999997E-3</v>
          </cell>
          <cell r="H160">
            <v>0</v>
          </cell>
          <cell r="I160">
            <v>7.4999999999999997E-3</v>
          </cell>
          <cell r="J160">
            <v>0</v>
          </cell>
        </row>
        <row r="161">
          <cell r="B161">
            <v>12</v>
          </cell>
          <cell r="C161" t="str">
            <v>Subject to Discretionary W/D with MVA</v>
          </cell>
          <cell r="D161">
            <v>0</v>
          </cell>
          <cell r="E161">
            <v>0</v>
          </cell>
          <cell r="F161">
            <v>0</v>
          </cell>
          <cell r="G161">
            <v>8.9999999999999993E-3</v>
          </cell>
          <cell r="H161">
            <v>0</v>
          </cell>
          <cell r="I161">
            <v>8.9999999999999993E-3</v>
          </cell>
          <cell r="J161">
            <v>0</v>
          </cell>
        </row>
        <row r="162">
          <cell r="B162">
            <v>13</v>
          </cell>
          <cell r="C162" t="str">
            <v>Subject to Discretionary W/D w/ Surrender Chgs from 1% to 3%</v>
          </cell>
          <cell r="D162">
            <v>0</v>
          </cell>
          <cell r="E162">
            <v>0</v>
          </cell>
          <cell r="F162">
            <v>0</v>
          </cell>
          <cell r="G162">
            <v>1.7999999999999999E-2</v>
          </cell>
          <cell r="H162">
            <v>0</v>
          </cell>
          <cell r="I162">
            <v>1.7999999999999999E-2</v>
          </cell>
          <cell r="J162">
            <v>0</v>
          </cell>
        </row>
        <row r="163">
          <cell r="B163">
            <v>14</v>
          </cell>
          <cell r="C163" t="str">
            <v>Subject to Discretionary W/D w/ Surrender Chg &gt;3%</v>
          </cell>
          <cell r="D163">
            <v>0</v>
          </cell>
          <cell r="E163">
            <v>0</v>
          </cell>
          <cell r="F163">
            <v>0</v>
          </cell>
          <cell r="G163">
            <v>1.4999999999999999E-2</v>
          </cell>
          <cell r="H163">
            <v>0</v>
          </cell>
          <cell r="I163">
            <v>1.4999999999999999E-2</v>
          </cell>
          <cell r="J163">
            <v>0</v>
          </cell>
        </row>
        <row r="164">
          <cell r="B164">
            <v>15</v>
          </cell>
          <cell r="C164" t="str">
            <v>Subject to Discretionary W/D w/ NO Surrender Chgs.</v>
          </cell>
          <cell r="D164">
            <v>0</v>
          </cell>
          <cell r="E164">
            <v>0</v>
          </cell>
          <cell r="F164">
            <v>0</v>
          </cell>
          <cell r="G164">
            <v>0.03</v>
          </cell>
          <cell r="H164">
            <v>0</v>
          </cell>
          <cell r="I164">
            <v>0.03</v>
          </cell>
          <cell r="J164">
            <v>0</v>
          </cell>
        </row>
        <row r="165">
          <cell r="B165">
            <v>16</v>
          </cell>
          <cell r="C165" t="str">
            <v>Total</v>
          </cell>
          <cell r="D165">
            <v>0</v>
          </cell>
          <cell r="E165">
            <v>0</v>
          </cell>
          <cell r="F165">
            <v>0</v>
          </cell>
          <cell r="I165">
            <v>0</v>
          </cell>
          <cell r="J165">
            <v>0</v>
          </cell>
        </row>
        <row r="167">
          <cell r="C167" t="str">
            <v>Segregated (Separate Account) Annuities &amp; Pensions:</v>
          </cell>
        </row>
        <row r="168">
          <cell r="B168">
            <v>17</v>
          </cell>
          <cell r="C168" t="str">
            <v>Not subject to Discretionary Withdrawal</v>
          </cell>
          <cell r="D168">
            <v>0</v>
          </cell>
          <cell r="E168">
            <v>0</v>
          </cell>
          <cell r="F168">
            <v>0</v>
          </cell>
          <cell r="G168">
            <v>7.4999999999999997E-3</v>
          </cell>
          <cell r="H168">
            <v>0</v>
          </cell>
          <cell r="I168">
            <v>7.4999999999999997E-3</v>
          </cell>
          <cell r="J168">
            <v>0</v>
          </cell>
        </row>
        <row r="169">
          <cell r="B169">
            <v>18</v>
          </cell>
          <cell r="C169" t="str">
            <v>Subject to Discretionary W/D with MVA</v>
          </cell>
          <cell r="D169">
            <v>0</v>
          </cell>
          <cell r="E169">
            <v>0</v>
          </cell>
          <cell r="F169">
            <v>0</v>
          </cell>
          <cell r="G169">
            <v>8.9999999999999993E-3</v>
          </cell>
          <cell r="H169">
            <v>0</v>
          </cell>
          <cell r="I169">
            <v>8.9999999999999993E-3</v>
          </cell>
          <cell r="J169">
            <v>0</v>
          </cell>
        </row>
        <row r="170">
          <cell r="B170">
            <v>19</v>
          </cell>
          <cell r="C170" t="str">
            <v>Subject to Discretionary W/D w/ Surrender Chgs from 1% to 3%</v>
          </cell>
          <cell r="D170">
            <v>0</v>
          </cell>
          <cell r="E170">
            <v>0</v>
          </cell>
          <cell r="F170">
            <v>0</v>
          </cell>
          <cell r="G170">
            <v>1.7999999999999999E-2</v>
          </cell>
          <cell r="H170">
            <v>0</v>
          </cell>
          <cell r="I170">
            <v>1.7999999999999999E-2</v>
          </cell>
          <cell r="J170">
            <v>0</v>
          </cell>
        </row>
        <row r="171">
          <cell r="B171">
            <v>20</v>
          </cell>
          <cell r="C171" t="str">
            <v>Subject to Discretionary W/D w/ Surrender Chg &gt;3%</v>
          </cell>
          <cell r="D171">
            <v>0</v>
          </cell>
          <cell r="E171">
            <v>0</v>
          </cell>
          <cell r="F171">
            <v>0</v>
          </cell>
          <cell r="G171">
            <v>1.4999999999999999E-2</v>
          </cell>
          <cell r="H171">
            <v>0</v>
          </cell>
          <cell r="I171">
            <v>1.4999999999999999E-2</v>
          </cell>
          <cell r="J171">
            <v>0</v>
          </cell>
        </row>
        <row r="172">
          <cell r="B172">
            <v>21</v>
          </cell>
          <cell r="C172" t="str">
            <v>Subject to Discretionary W/D w/ NO Surrender Chgs.</v>
          </cell>
          <cell r="D172">
            <v>0</v>
          </cell>
          <cell r="E172">
            <v>0</v>
          </cell>
          <cell r="F172">
            <v>0</v>
          </cell>
          <cell r="G172">
            <v>0.03</v>
          </cell>
          <cell r="H172">
            <v>0</v>
          </cell>
          <cell r="I172">
            <v>0.03</v>
          </cell>
          <cell r="J172">
            <v>0</v>
          </cell>
        </row>
        <row r="173">
          <cell r="B173">
            <v>22</v>
          </cell>
          <cell r="C173" t="str">
            <v>NO Interest Rate Guarantees</v>
          </cell>
          <cell r="D173">
            <v>0</v>
          </cell>
          <cell r="E173">
            <v>0</v>
          </cell>
          <cell r="F173">
            <v>0</v>
          </cell>
          <cell r="G173">
            <v>0</v>
          </cell>
          <cell r="H173">
            <v>0</v>
          </cell>
          <cell r="I173">
            <v>0</v>
          </cell>
          <cell r="J173">
            <v>0</v>
          </cell>
        </row>
        <row r="174">
          <cell r="B174">
            <v>23</v>
          </cell>
          <cell r="C174" t="str">
            <v>Total</v>
          </cell>
          <cell r="D174">
            <v>0</v>
          </cell>
          <cell r="E174">
            <v>0</v>
          </cell>
          <cell r="F174">
            <v>0</v>
          </cell>
          <cell r="I174">
            <v>0</v>
          </cell>
          <cell r="J174">
            <v>0</v>
          </cell>
        </row>
        <row r="176">
          <cell r="D176" t="str">
            <v>Mkt Val of Fixed Income Securities:</v>
          </cell>
          <cell r="G176" t="str">
            <v>Baseline</v>
          </cell>
          <cell r="I176" t="str">
            <v>Final</v>
          </cell>
          <cell r="J176" t="str">
            <v>Required</v>
          </cell>
        </row>
        <row r="177">
          <cell r="C177" t="str">
            <v>Protection Products</v>
          </cell>
          <cell r="D177" t="str">
            <v>Net Reserves</v>
          </cell>
          <cell r="E177" t="str">
            <v>Adjustment</v>
          </cell>
          <cell r="F177" t="str">
            <v xml:space="preserve">Total </v>
          </cell>
          <cell r="G177" t="str">
            <v>Risk Factor</v>
          </cell>
          <cell r="H177" t="str">
            <v>Adjustment</v>
          </cell>
          <cell r="I177" t="str">
            <v>Risk Factor</v>
          </cell>
          <cell r="J177" t="str">
            <v>Capital</v>
          </cell>
        </row>
        <row r="178">
          <cell r="B178">
            <v>24</v>
          </cell>
          <cell r="C178" t="str">
            <v>Life Insurance</v>
          </cell>
          <cell r="D178">
            <v>0</v>
          </cell>
          <cell r="E178">
            <v>0</v>
          </cell>
          <cell r="F178">
            <v>0</v>
          </cell>
          <cell r="G178">
            <v>5.0000000000000001E-3</v>
          </cell>
          <cell r="H178">
            <v>0</v>
          </cell>
          <cell r="I178">
            <v>5.0000000000000001E-3</v>
          </cell>
          <cell r="J178">
            <v>0</v>
          </cell>
        </row>
        <row r="179">
          <cell r="B179">
            <v>26</v>
          </cell>
          <cell r="C179" t="str">
            <v>Policy Loans</v>
          </cell>
          <cell r="D179">
            <v>0</v>
          </cell>
          <cell r="E179">
            <v>0</v>
          </cell>
          <cell r="F179">
            <v>0</v>
          </cell>
          <cell r="G179">
            <v>5.0000000000000001E-3</v>
          </cell>
          <cell r="H179">
            <v>0</v>
          </cell>
          <cell r="I179">
            <v>5.0000000000000001E-3</v>
          </cell>
          <cell r="J179">
            <v>0</v>
          </cell>
        </row>
        <row r="180">
          <cell r="B180">
            <v>27</v>
          </cell>
          <cell r="C180" t="str">
            <v>Total</v>
          </cell>
          <cell r="D180">
            <v>0</v>
          </cell>
          <cell r="E180">
            <v>0</v>
          </cell>
          <cell r="F180">
            <v>0</v>
          </cell>
          <cell r="I180">
            <v>0</v>
          </cell>
          <cell r="J180">
            <v>0</v>
          </cell>
        </row>
        <row r="182">
          <cell r="I182" t="str">
            <v xml:space="preserve">PML </v>
          </cell>
          <cell r="J182" t="str">
            <v>Adjusted</v>
          </cell>
        </row>
        <row r="183">
          <cell r="C183" t="str">
            <v>Property/Casualty Interest Rate Risk</v>
          </cell>
          <cell r="D183" t="str">
            <v>Estimated</v>
          </cell>
          <cell r="E183" t="str">
            <v xml:space="preserve">Market   </v>
          </cell>
          <cell r="H183" t="str">
            <v>Required</v>
          </cell>
          <cell r="I183" t="str">
            <v>to Liquid</v>
          </cell>
          <cell r="J183" t="str">
            <v>Required</v>
          </cell>
        </row>
        <row r="184">
          <cell r="C184" t="str">
            <v>Fixed Income Security</v>
          </cell>
          <cell r="D184" t="str">
            <v>Duration</v>
          </cell>
          <cell r="E184" t="str">
            <v xml:space="preserve">  Value   </v>
          </cell>
          <cell r="F184" t="str">
            <v>Adjustment</v>
          </cell>
          <cell r="G184" t="str">
            <v xml:space="preserve">Total  </v>
          </cell>
          <cell r="H184" t="str">
            <v>Capital (A)</v>
          </cell>
          <cell r="I184" t="str">
            <v>Assets</v>
          </cell>
          <cell r="J184" t="str">
            <v>Capital (B)</v>
          </cell>
        </row>
        <row r="185">
          <cell r="B185">
            <v>28</v>
          </cell>
          <cell r="C185" t="str">
            <v>Bonds</v>
          </cell>
          <cell r="D185">
            <v>5</v>
          </cell>
          <cell r="E185">
            <v>0</v>
          </cell>
          <cell r="F185">
            <v>0</v>
          </cell>
          <cell r="G185">
            <v>0</v>
          </cell>
          <cell r="H185">
            <v>0</v>
          </cell>
          <cell r="I185">
            <v>0</v>
          </cell>
          <cell r="J185">
            <v>0</v>
          </cell>
        </row>
        <row r="186">
          <cell r="B186">
            <v>29</v>
          </cell>
          <cell r="C186" t="str">
            <v>Preferred Stocks</v>
          </cell>
          <cell r="D186">
            <v>10</v>
          </cell>
          <cell r="E186">
            <v>0</v>
          </cell>
          <cell r="F186">
            <v>0</v>
          </cell>
          <cell r="G186">
            <v>0</v>
          </cell>
          <cell r="H186">
            <v>0</v>
          </cell>
          <cell r="I186">
            <v>0</v>
          </cell>
          <cell r="J186">
            <v>0</v>
          </cell>
        </row>
        <row r="187">
          <cell r="B187">
            <v>30</v>
          </cell>
          <cell r="C187" t="str">
            <v>Mortgage Loans</v>
          </cell>
          <cell r="D187">
            <v>7</v>
          </cell>
          <cell r="E187">
            <v>0</v>
          </cell>
          <cell r="F187">
            <v>0</v>
          </cell>
          <cell r="G187">
            <v>0</v>
          </cell>
          <cell r="H187">
            <v>0</v>
          </cell>
          <cell r="I187">
            <v>0</v>
          </cell>
          <cell r="J187">
            <v>0</v>
          </cell>
        </row>
        <row r="188">
          <cell r="B188">
            <v>31</v>
          </cell>
          <cell r="C188" t="str">
            <v>Total</v>
          </cell>
          <cell r="E188">
            <v>0</v>
          </cell>
          <cell r="F188">
            <v>0</v>
          </cell>
          <cell r="G188">
            <v>0</v>
          </cell>
          <cell r="H188">
            <v>0</v>
          </cell>
          <cell r="J188">
            <v>0</v>
          </cell>
        </row>
        <row r="190">
          <cell r="B190">
            <v>32</v>
          </cell>
          <cell r="C190" t="str">
            <v>Total Indicated Interest Rate Risk Required Capital</v>
          </cell>
          <cell r="J190">
            <v>0</v>
          </cell>
        </row>
        <row r="192">
          <cell r="B192">
            <v>33</v>
          </cell>
          <cell r="C192" t="str">
            <v>Adjustment to Required Capital</v>
          </cell>
          <cell r="J192">
            <v>0</v>
          </cell>
        </row>
        <row r="194">
          <cell r="B194">
            <v>34</v>
          </cell>
          <cell r="C194" t="str">
            <v>Total Interest Rate Risk Required Capital (Selected)</v>
          </cell>
          <cell r="J194">
            <v>0</v>
          </cell>
          <cell r="K194" t="str">
            <v xml:space="preserve"> =(B3)</v>
          </cell>
        </row>
        <row r="196">
          <cell r="B196">
            <v>35</v>
          </cell>
          <cell r="C196" t="str">
            <v>Catastrophe Gross PML</v>
          </cell>
          <cell r="D196">
            <v>0</v>
          </cell>
          <cell r="E196" t="str">
            <v>standard</v>
          </cell>
          <cell r="F196" t="str">
            <v>1st event is 1/250 EQ</v>
          </cell>
        </row>
        <row r="197">
          <cell r="B197">
            <v>36</v>
          </cell>
          <cell r="C197" t="str">
            <v>Available Fixed Income Assets</v>
          </cell>
          <cell r="D197">
            <v>0</v>
          </cell>
        </row>
        <row r="198">
          <cell r="B198">
            <v>37</v>
          </cell>
          <cell r="C198" t="str">
            <v>Available Liquid Assets</v>
          </cell>
          <cell r="D198">
            <v>0</v>
          </cell>
        </row>
        <row r="199">
          <cell r="B199">
            <v>38</v>
          </cell>
          <cell r="C199" t="str">
            <v>Percentage</v>
          </cell>
          <cell r="D199">
            <v>0</v>
          </cell>
        </row>
        <row r="201">
          <cell r="C201" t="str">
            <v>Notes:</v>
          </cell>
        </row>
        <row r="202">
          <cell r="B202">
            <v>39</v>
          </cell>
          <cell r="C202" t="str">
            <v>(A) - Reflects the following increase in interest rates…………………………..</v>
          </cell>
          <cell r="D202">
            <v>1.2E-2</v>
          </cell>
        </row>
        <row r="203">
          <cell r="B203">
            <v>40</v>
          </cell>
          <cell r="C203" t="str">
            <v>(B) - Adjusted for Gross PML as percent of liquid assets</v>
          </cell>
        </row>
        <row r="206">
          <cell r="B206" t="str">
            <v>Company:</v>
          </cell>
          <cell r="C206" t="str">
            <v>XYZ Sample</v>
          </cell>
          <cell r="E206" t="str">
            <v>Currency:</v>
          </cell>
          <cell r="F206" t="str">
            <v>Euros</v>
          </cell>
        </row>
        <row r="207">
          <cell r="B207" t="str">
            <v>AMB #:</v>
          </cell>
          <cell r="C207" t="str">
            <v>99999</v>
          </cell>
          <cell r="E207" t="str">
            <v>Denomination:</v>
          </cell>
          <cell r="F207" t="str">
            <v>(000)s</v>
          </cell>
          <cell r="K207" t="str">
            <v xml:space="preserve">Page 27 </v>
          </cell>
        </row>
        <row r="208">
          <cell r="B208" t="str">
            <v>Analyst:</v>
          </cell>
          <cell r="C208" t="str">
            <v xml:space="preserve"> </v>
          </cell>
        </row>
        <row r="209">
          <cell r="E209" t="str">
            <v>INTEREST RATE RISK</v>
          </cell>
        </row>
        <row r="210">
          <cell r="D210" t="str">
            <v>1 yr or less</v>
          </cell>
          <cell r="E210">
            <v>40908</v>
          </cell>
        </row>
        <row r="211">
          <cell r="C211" t="str">
            <v>European Type Endowments &amp; Annuities</v>
          </cell>
          <cell r="D211" t="str">
            <v>Mkt Val of Fixed Income Securities:</v>
          </cell>
          <cell r="G211" t="str">
            <v>Baseline</v>
          </cell>
          <cell r="I211" t="str">
            <v>Final</v>
          </cell>
          <cell r="J211" t="str">
            <v>Required</v>
          </cell>
        </row>
        <row r="212">
          <cell r="C212" t="str">
            <v>Endowments</v>
          </cell>
          <cell r="D212" t="str">
            <v>Net Reserves</v>
          </cell>
          <cell r="E212" t="str">
            <v>Adjustment</v>
          </cell>
          <cell r="F212" t="str">
            <v xml:space="preserve">Total </v>
          </cell>
          <cell r="G212" t="str">
            <v>Risk Factor</v>
          </cell>
          <cell r="H212" t="str">
            <v>Adjustment</v>
          </cell>
          <cell r="I212" t="str">
            <v>Risk Factor</v>
          </cell>
          <cell r="J212" t="str">
            <v>Capital</v>
          </cell>
          <cell r="K212" t="str">
            <v>Explanation  of Adjustments</v>
          </cell>
        </row>
        <row r="213">
          <cell r="B213">
            <v>1</v>
          </cell>
          <cell r="C213" t="str">
            <v>Unit Linked - Not Guaranteed</v>
          </cell>
          <cell r="D213">
            <v>0</v>
          </cell>
          <cell r="E213">
            <v>0</v>
          </cell>
          <cell r="F213">
            <v>0</v>
          </cell>
          <cell r="G213">
            <v>5.0000000000000001E-3</v>
          </cell>
          <cell r="H213">
            <v>0</v>
          </cell>
          <cell r="I213">
            <v>5.0000000000000001E-3</v>
          </cell>
          <cell r="J213">
            <v>0</v>
          </cell>
        </row>
        <row r="214">
          <cell r="B214">
            <v>2</v>
          </cell>
          <cell r="C214" t="str">
            <v>Guarantee less than 1%</v>
          </cell>
          <cell r="D214">
            <v>0</v>
          </cell>
          <cell r="E214">
            <v>0</v>
          </cell>
          <cell r="F214">
            <v>0</v>
          </cell>
          <cell r="G214">
            <v>7.4999999999999997E-3</v>
          </cell>
          <cell r="H214">
            <v>0</v>
          </cell>
          <cell r="I214">
            <v>7.4999999999999997E-3</v>
          </cell>
          <cell r="J214">
            <v>0</v>
          </cell>
        </row>
        <row r="215">
          <cell r="B215">
            <v>3</v>
          </cell>
          <cell r="C215" t="str">
            <v>Guarantee between 1% and 5%</v>
          </cell>
          <cell r="D215">
            <v>0</v>
          </cell>
          <cell r="E215">
            <v>0</v>
          </cell>
          <cell r="F215">
            <v>0</v>
          </cell>
          <cell r="G215">
            <v>0.01</v>
          </cell>
          <cell r="H215">
            <v>0</v>
          </cell>
          <cell r="I215">
            <v>0.01</v>
          </cell>
          <cell r="J215">
            <v>0</v>
          </cell>
        </row>
        <row r="216">
          <cell r="B216">
            <v>4</v>
          </cell>
          <cell r="C216" t="str">
            <v>Guarantee over 5%</v>
          </cell>
          <cell r="D216">
            <v>0</v>
          </cell>
          <cell r="E216">
            <v>0</v>
          </cell>
          <cell r="F216">
            <v>0</v>
          </cell>
          <cell r="G216">
            <v>0.02</v>
          </cell>
          <cell r="H216">
            <v>0</v>
          </cell>
          <cell r="I216">
            <v>0.02</v>
          </cell>
          <cell r="J216">
            <v>0</v>
          </cell>
        </row>
        <row r="217">
          <cell r="B217">
            <v>5</v>
          </cell>
          <cell r="C217" t="str">
            <v>Total</v>
          </cell>
          <cell r="D217">
            <v>0</v>
          </cell>
          <cell r="E217">
            <v>0</v>
          </cell>
          <cell r="F217">
            <v>0</v>
          </cell>
          <cell r="I217">
            <v>0</v>
          </cell>
          <cell r="J217">
            <v>0</v>
          </cell>
        </row>
        <row r="219">
          <cell r="C219" t="str">
            <v>Annuities</v>
          </cell>
        </row>
        <row r="220">
          <cell r="B220">
            <v>6</v>
          </cell>
          <cell r="C220" t="str">
            <v>Fixed - Immediate</v>
          </cell>
          <cell r="D220">
            <v>0</v>
          </cell>
          <cell r="E220">
            <v>0</v>
          </cell>
          <cell r="F220">
            <v>0</v>
          </cell>
          <cell r="G220">
            <v>7.4999999999999997E-3</v>
          </cell>
          <cell r="H220">
            <v>0</v>
          </cell>
          <cell r="I220">
            <v>7.4999999999999997E-3</v>
          </cell>
          <cell r="J220">
            <v>0</v>
          </cell>
        </row>
        <row r="221">
          <cell r="B221">
            <v>7</v>
          </cell>
          <cell r="C221" t="str">
            <v>Fixed - Deferred - 5 years or less outstanding</v>
          </cell>
          <cell r="D221">
            <v>0</v>
          </cell>
          <cell r="E221">
            <v>0</v>
          </cell>
          <cell r="F221">
            <v>0</v>
          </cell>
          <cell r="G221">
            <v>0.02</v>
          </cell>
          <cell r="H221">
            <v>0</v>
          </cell>
          <cell r="I221">
            <v>0.02</v>
          </cell>
          <cell r="J221">
            <v>0</v>
          </cell>
        </row>
        <row r="222">
          <cell r="B222">
            <v>8</v>
          </cell>
          <cell r="C222" t="str">
            <v>Fixed - Deferred - over 5 years outstanding</v>
          </cell>
          <cell r="D222">
            <v>0</v>
          </cell>
          <cell r="E222">
            <v>0</v>
          </cell>
          <cell r="F222">
            <v>0</v>
          </cell>
          <cell r="G222">
            <v>1.4999999999999999E-2</v>
          </cell>
          <cell r="H222">
            <v>0</v>
          </cell>
          <cell r="I222">
            <v>1.4999999999999999E-2</v>
          </cell>
          <cell r="J222">
            <v>0</v>
          </cell>
        </row>
        <row r="223">
          <cell r="B223">
            <v>9</v>
          </cell>
          <cell r="C223" t="str">
            <v>Variable</v>
          </cell>
          <cell r="D223">
            <v>0</v>
          </cell>
          <cell r="E223">
            <v>0</v>
          </cell>
          <cell r="F223">
            <v>0</v>
          </cell>
          <cell r="G223">
            <v>7.4999999999999997E-3</v>
          </cell>
          <cell r="H223">
            <v>0</v>
          </cell>
          <cell r="I223">
            <v>7.4999999999999997E-3</v>
          </cell>
          <cell r="J223">
            <v>0</v>
          </cell>
        </row>
        <row r="224">
          <cell r="B224">
            <v>10</v>
          </cell>
          <cell r="C224" t="str">
            <v>Total</v>
          </cell>
          <cell r="D224">
            <v>0</v>
          </cell>
          <cell r="E224">
            <v>0</v>
          </cell>
          <cell r="F224">
            <v>0</v>
          </cell>
          <cell r="I224">
            <v>0</v>
          </cell>
          <cell r="J224">
            <v>0</v>
          </cell>
        </row>
        <row r="226">
          <cell r="C226" t="str">
            <v>North American Type Annuities &amp; Pensions</v>
          </cell>
          <cell r="D226" t="str">
            <v>Mkt Val of Fixed Income Securities:</v>
          </cell>
          <cell r="G226" t="str">
            <v>Baseline</v>
          </cell>
          <cell r="I226" t="str">
            <v>Final</v>
          </cell>
          <cell r="J226" t="str">
            <v>Required</v>
          </cell>
        </row>
        <row r="227">
          <cell r="C227" t="str">
            <v>Non-Segregated (General Account) Annuities &amp; Pensions:</v>
          </cell>
          <cell r="D227" t="str">
            <v>Net Reserves</v>
          </cell>
          <cell r="E227" t="str">
            <v>Adjustment</v>
          </cell>
          <cell r="F227" t="str">
            <v xml:space="preserve">Total </v>
          </cell>
          <cell r="G227" t="str">
            <v>Risk Factor</v>
          </cell>
          <cell r="H227" t="str">
            <v>Adjustment</v>
          </cell>
          <cell r="I227" t="str">
            <v>Risk Factor</v>
          </cell>
          <cell r="J227" t="str">
            <v>Capital</v>
          </cell>
        </row>
        <row r="228">
          <cell r="B228">
            <v>11</v>
          </cell>
          <cell r="C228" t="str">
            <v>Not subject to Discretionary Withdrawal</v>
          </cell>
          <cell r="D228">
            <v>0</v>
          </cell>
          <cell r="E228">
            <v>0</v>
          </cell>
          <cell r="F228">
            <v>0</v>
          </cell>
          <cell r="G228">
            <v>7.4999999999999997E-3</v>
          </cell>
          <cell r="H228">
            <v>0</v>
          </cell>
          <cell r="I228">
            <v>7.4999999999999997E-3</v>
          </cell>
          <cell r="J228">
            <v>0</v>
          </cell>
        </row>
        <row r="229">
          <cell r="B229">
            <v>12</v>
          </cell>
          <cell r="C229" t="str">
            <v>Subject to Discretionary W/D with MVA</v>
          </cell>
          <cell r="D229">
            <v>0</v>
          </cell>
          <cell r="E229">
            <v>0</v>
          </cell>
          <cell r="F229">
            <v>0</v>
          </cell>
          <cell r="G229">
            <v>8.9999999999999993E-3</v>
          </cell>
          <cell r="H229">
            <v>0</v>
          </cell>
          <cell r="I229">
            <v>8.9999999999999993E-3</v>
          </cell>
          <cell r="J229">
            <v>0</v>
          </cell>
        </row>
        <row r="230">
          <cell r="B230">
            <v>13</v>
          </cell>
          <cell r="C230" t="str">
            <v>Subject to Discretionary W/D w/ Surrender Chgs from 1% to 3%</v>
          </cell>
          <cell r="D230">
            <v>0</v>
          </cell>
          <cell r="E230">
            <v>0</v>
          </cell>
          <cell r="F230">
            <v>0</v>
          </cell>
          <cell r="G230">
            <v>1.7999999999999999E-2</v>
          </cell>
          <cell r="H230">
            <v>0</v>
          </cell>
          <cell r="I230">
            <v>1.7999999999999999E-2</v>
          </cell>
          <cell r="J230">
            <v>0</v>
          </cell>
        </row>
        <row r="231">
          <cell r="B231">
            <v>14</v>
          </cell>
          <cell r="C231" t="str">
            <v>Subject to Discretionary W/D w/ Surrender Chg &gt;3%</v>
          </cell>
          <cell r="D231">
            <v>0</v>
          </cell>
          <cell r="E231">
            <v>0</v>
          </cell>
          <cell r="F231">
            <v>0</v>
          </cell>
          <cell r="G231">
            <v>1.4999999999999999E-2</v>
          </cell>
          <cell r="H231">
            <v>0</v>
          </cell>
          <cell r="I231">
            <v>1.4999999999999999E-2</v>
          </cell>
          <cell r="J231">
            <v>0</v>
          </cell>
        </row>
        <row r="232">
          <cell r="B232">
            <v>15</v>
          </cell>
          <cell r="C232" t="str">
            <v>Subject to Discretionary W/D w/ NO Surrender Chgs.</v>
          </cell>
          <cell r="D232">
            <v>0</v>
          </cell>
          <cell r="E232">
            <v>0</v>
          </cell>
          <cell r="F232">
            <v>0</v>
          </cell>
          <cell r="G232">
            <v>0.03</v>
          </cell>
          <cell r="H232">
            <v>0</v>
          </cell>
          <cell r="I232">
            <v>0.03</v>
          </cell>
          <cell r="J232">
            <v>0</v>
          </cell>
        </row>
        <row r="233">
          <cell r="B233">
            <v>16</v>
          </cell>
          <cell r="C233" t="str">
            <v>Total</v>
          </cell>
          <cell r="D233">
            <v>0</v>
          </cell>
          <cell r="E233">
            <v>0</v>
          </cell>
          <cell r="F233">
            <v>0</v>
          </cell>
          <cell r="I233">
            <v>0</v>
          </cell>
          <cell r="J233">
            <v>0</v>
          </cell>
        </row>
        <row r="235">
          <cell r="C235" t="str">
            <v>Segregated (Separate Account) Annuities &amp; Pensions:</v>
          </cell>
        </row>
        <row r="236">
          <cell r="B236">
            <v>17</v>
          </cell>
          <cell r="C236" t="str">
            <v>Not subject to Discretionary Withdrawal</v>
          </cell>
          <cell r="D236">
            <v>0</v>
          </cell>
          <cell r="E236">
            <v>0</v>
          </cell>
          <cell r="F236">
            <v>0</v>
          </cell>
          <cell r="G236">
            <v>7.4999999999999997E-3</v>
          </cell>
          <cell r="H236">
            <v>0</v>
          </cell>
          <cell r="I236">
            <v>7.4999999999999997E-3</v>
          </cell>
          <cell r="J236">
            <v>0</v>
          </cell>
        </row>
        <row r="237">
          <cell r="B237">
            <v>18</v>
          </cell>
          <cell r="C237" t="str">
            <v>Subject to Discretionary W/D with MVA</v>
          </cell>
          <cell r="D237">
            <v>0</v>
          </cell>
          <cell r="E237">
            <v>0</v>
          </cell>
          <cell r="F237">
            <v>0</v>
          </cell>
          <cell r="G237">
            <v>8.9999999999999993E-3</v>
          </cell>
          <cell r="H237">
            <v>0</v>
          </cell>
          <cell r="I237">
            <v>8.9999999999999993E-3</v>
          </cell>
          <cell r="J237">
            <v>0</v>
          </cell>
        </row>
        <row r="238">
          <cell r="B238">
            <v>19</v>
          </cell>
          <cell r="C238" t="str">
            <v>Subject to Discretionary W/D w/ Surrender Chgs from 1% to 3%</v>
          </cell>
          <cell r="D238">
            <v>0</v>
          </cell>
          <cell r="E238">
            <v>0</v>
          </cell>
          <cell r="F238">
            <v>0</v>
          </cell>
          <cell r="G238">
            <v>1.7999999999999999E-2</v>
          </cell>
          <cell r="H238">
            <v>0</v>
          </cell>
          <cell r="I238">
            <v>1.7999999999999999E-2</v>
          </cell>
          <cell r="J238">
            <v>0</v>
          </cell>
        </row>
        <row r="239">
          <cell r="B239">
            <v>20</v>
          </cell>
          <cell r="C239" t="str">
            <v>Subject to Discretionary W/D w/ Surrender Chg &gt;3%</v>
          </cell>
          <cell r="D239">
            <v>0</v>
          </cell>
          <cell r="E239">
            <v>0</v>
          </cell>
          <cell r="F239">
            <v>0</v>
          </cell>
          <cell r="G239">
            <v>1.4999999999999999E-2</v>
          </cell>
          <cell r="H239">
            <v>0</v>
          </cell>
          <cell r="I239">
            <v>1.4999999999999999E-2</v>
          </cell>
          <cell r="J239">
            <v>0</v>
          </cell>
        </row>
        <row r="240">
          <cell r="B240">
            <v>21</v>
          </cell>
          <cell r="C240" t="str">
            <v>Subject to Discretionary W/D w/ NO Surrender Chgs.</v>
          </cell>
          <cell r="D240">
            <v>0</v>
          </cell>
          <cell r="E240">
            <v>0</v>
          </cell>
          <cell r="F240">
            <v>0</v>
          </cell>
          <cell r="G240">
            <v>0.03</v>
          </cell>
          <cell r="H240">
            <v>0</v>
          </cell>
          <cell r="I240">
            <v>0.03</v>
          </cell>
          <cell r="J240">
            <v>0</v>
          </cell>
        </row>
        <row r="241">
          <cell r="B241">
            <v>22</v>
          </cell>
          <cell r="C241" t="str">
            <v>NO Interest Rate Guarantees</v>
          </cell>
          <cell r="D241">
            <v>0</v>
          </cell>
          <cell r="E241">
            <v>0</v>
          </cell>
          <cell r="F241">
            <v>0</v>
          </cell>
          <cell r="G241">
            <v>0</v>
          </cell>
          <cell r="H241">
            <v>0</v>
          </cell>
          <cell r="I241">
            <v>0</v>
          </cell>
          <cell r="J241">
            <v>0</v>
          </cell>
        </row>
        <row r="242">
          <cell r="B242">
            <v>23</v>
          </cell>
          <cell r="C242" t="str">
            <v>Total</v>
          </cell>
          <cell r="D242">
            <v>0</v>
          </cell>
          <cell r="E242">
            <v>0</v>
          </cell>
          <cell r="F242">
            <v>0</v>
          </cell>
          <cell r="I242">
            <v>0</v>
          </cell>
          <cell r="J242">
            <v>0</v>
          </cell>
        </row>
        <row r="244">
          <cell r="D244" t="str">
            <v>Mkt Val of Fixed Income Securities:</v>
          </cell>
          <cell r="G244" t="str">
            <v>Baseline</v>
          </cell>
          <cell r="I244" t="str">
            <v>Final</v>
          </cell>
          <cell r="J244" t="str">
            <v>Required</v>
          </cell>
        </row>
        <row r="245">
          <cell r="C245" t="str">
            <v>Protection Products</v>
          </cell>
          <cell r="D245" t="str">
            <v>Net Reserves</v>
          </cell>
          <cell r="E245" t="str">
            <v>Adjustment</v>
          </cell>
          <cell r="F245" t="str">
            <v xml:space="preserve">Total </v>
          </cell>
          <cell r="G245" t="str">
            <v>Risk Factor</v>
          </cell>
          <cell r="H245" t="str">
            <v>Adjustment</v>
          </cell>
          <cell r="I245" t="str">
            <v>Risk Factor</v>
          </cell>
          <cell r="J245" t="str">
            <v>Capital</v>
          </cell>
        </row>
        <row r="246">
          <cell r="B246">
            <v>24</v>
          </cell>
          <cell r="C246" t="str">
            <v>Life Insurance</v>
          </cell>
          <cell r="D246">
            <v>0</v>
          </cell>
          <cell r="E246">
            <v>0</v>
          </cell>
          <cell r="F246">
            <v>0</v>
          </cell>
          <cell r="G246">
            <v>5.0000000000000001E-3</v>
          </cell>
          <cell r="H246">
            <v>0</v>
          </cell>
          <cell r="I246">
            <v>5.0000000000000001E-3</v>
          </cell>
          <cell r="J246">
            <v>0</v>
          </cell>
        </row>
        <row r="247">
          <cell r="B247">
            <v>26</v>
          </cell>
          <cell r="C247" t="str">
            <v>Policy Loans</v>
          </cell>
          <cell r="D247">
            <v>0</v>
          </cell>
          <cell r="E247">
            <v>0</v>
          </cell>
          <cell r="F247">
            <v>0</v>
          </cell>
          <cell r="G247">
            <v>5.0000000000000001E-3</v>
          </cell>
          <cell r="H247">
            <v>0</v>
          </cell>
          <cell r="I247">
            <v>5.0000000000000001E-3</v>
          </cell>
          <cell r="J247">
            <v>0</v>
          </cell>
        </row>
        <row r="248">
          <cell r="B248">
            <v>27</v>
          </cell>
          <cell r="C248" t="str">
            <v>Total</v>
          </cell>
          <cell r="D248">
            <v>0</v>
          </cell>
          <cell r="E248">
            <v>0</v>
          </cell>
          <cell r="F248">
            <v>0</v>
          </cell>
          <cell r="I248">
            <v>0</v>
          </cell>
          <cell r="J248">
            <v>0</v>
          </cell>
        </row>
        <row r="250">
          <cell r="I250" t="str">
            <v xml:space="preserve">PML </v>
          </cell>
          <cell r="J250" t="str">
            <v>Adjusted</v>
          </cell>
        </row>
        <row r="251">
          <cell r="C251" t="str">
            <v>Property/Casualty Interest Rate Risk</v>
          </cell>
          <cell r="D251" t="str">
            <v>Estimated</v>
          </cell>
          <cell r="E251" t="str">
            <v xml:space="preserve">Market   </v>
          </cell>
          <cell r="H251" t="str">
            <v>Required</v>
          </cell>
          <cell r="I251" t="str">
            <v>to Liquid</v>
          </cell>
          <cell r="J251" t="str">
            <v>Required</v>
          </cell>
        </row>
        <row r="252">
          <cell r="C252" t="str">
            <v>Fixed Income Security</v>
          </cell>
          <cell r="D252" t="str">
            <v>Duration</v>
          </cell>
          <cell r="E252" t="str">
            <v xml:space="preserve">  Value   </v>
          </cell>
          <cell r="F252" t="str">
            <v>Adjustment</v>
          </cell>
          <cell r="G252" t="str">
            <v xml:space="preserve">Total  </v>
          </cell>
          <cell r="H252" t="str">
            <v>Capital (A)</v>
          </cell>
          <cell r="I252" t="str">
            <v>Assets</v>
          </cell>
          <cell r="J252" t="str">
            <v>Capital (B)</v>
          </cell>
        </row>
        <row r="253">
          <cell r="B253">
            <v>28</v>
          </cell>
          <cell r="C253" t="str">
            <v>Bonds</v>
          </cell>
          <cell r="D253">
            <v>5</v>
          </cell>
          <cell r="E253">
            <v>0</v>
          </cell>
          <cell r="F253">
            <v>0</v>
          </cell>
          <cell r="G253">
            <v>0</v>
          </cell>
          <cell r="H253">
            <v>0</v>
          </cell>
          <cell r="I253">
            <v>0</v>
          </cell>
          <cell r="J253">
            <v>0</v>
          </cell>
        </row>
        <row r="254">
          <cell r="B254">
            <v>29</v>
          </cell>
          <cell r="C254" t="str">
            <v>Preferred Stocks</v>
          </cell>
          <cell r="D254">
            <v>10</v>
          </cell>
          <cell r="E254">
            <v>0</v>
          </cell>
          <cell r="F254">
            <v>0</v>
          </cell>
          <cell r="G254">
            <v>0</v>
          </cell>
          <cell r="H254">
            <v>0</v>
          </cell>
          <cell r="I254">
            <v>0</v>
          </cell>
          <cell r="J254">
            <v>0</v>
          </cell>
        </row>
        <row r="255">
          <cell r="B255">
            <v>30</v>
          </cell>
          <cell r="C255" t="str">
            <v>Mortgage Loans</v>
          </cell>
          <cell r="D255">
            <v>7</v>
          </cell>
          <cell r="E255">
            <v>0</v>
          </cell>
          <cell r="F255">
            <v>0</v>
          </cell>
          <cell r="G255">
            <v>0</v>
          </cell>
          <cell r="H255">
            <v>0</v>
          </cell>
          <cell r="I255">
            <v>0</v>
          </cell>
          <cell r="J255">
            <v>0</v>
          </cell>
        </row>
        <row r="256">
          <cell r="B256">
            <v>31</v>
          </cell>
          <cell r="C256" t="str">
            <v>Total</v>
          </cell>
          <cell r="E256">
            <v>0</v>
          </cell>
          <cell r="F256">
            <v>0</v>
          </cell>
          <cell r="G256">
            <v>0</v>
          </cell>
          <cell r="H256">
            <v>0</v>
          </cell>
          <cell r="J256">
            <v>0</v>
          </cell>
        </row>
        <row r="258">
          <cell r="B258">
            <v>32</v>
          </cell>
          <cell r="C258" t="str">
            <v>Total Indicated Interest Rate Risk Required Capital</v>
          </cell>
          <cell r="J258">
            <v>0</v>
          </cell>
        </row>
        <row r="260">
          <cell r="B260">
            <v>33</v>
          </cell>
          <cell r="C260" t="str">
            <v>Adjustment to Required Capital</v>
          </cell>
          <cell r="J260">
            <v>0</v>
          </cell>
        </row>
        <row r="262">
          <cell r="B262">
            <v>34</v>
          </cell>
          <cell r="C262" t="str">
            <v>Total Interest Rate Risk Required Capital (Selected)</v>
          </cell>
          <cell r="J262">
            <v>0</v>
          </cell>
          <cell r="K262" t="str">
            <v xml:space="preserve"> =(B3)</v>
          </cell>
        </row>
        <row r="264">
          <cell r="B264">
            <v>35</v>
          </cell>
          <cell r="C264" t="str">
            <v>Catastrophe Gross PML</v>
          </cell>
          <cell r="D264">
            <v>0</v>
          </cell>
          <cell r="E264" t="str">
            <v>standard</v>
          </cell>
          <cell r="F264" t="str">
            <v>1st event is 1/250 EQ</v>
          </cell>
        </row>
        <row r="265">
          <cell r="B265">
            <v>36</v>
          </cell>
          <cell r="C265" t="str">
            <v>Available Fixed Income Assets</v>
          </cell>
          <cell r="D265">
            <v>0</v>
          </cell>
        </row>
        <row r="266">
          <cell r="B266">
            <v>37</v>
          </cell>
          <cell r="C266" t="str">
            <v>Available Liquid Assets</v>
          </cell>
          <cell r="D266">
            <v>0</v>
          </cell>
        </row>
        <row r="267">
          <cell r="B267">
            <v>38</v>
          </cell>
          <cell r="C267" t="str">
            <v>Percentage</v>
          </cell>
          <cell r="D267">
            <v>0</v>
          </cell>
        </row>
        <row r="269">
          <cell r="C269" t="str">
            <v>Notes:</v>
          </cell>
        </row>
        <row r="270">
          <cell r="B270">
            <v>39</v>
          </cell>
          <cell r="C270" t="str">
            <v>(A) - Reflects the following increase in interest rates…………………………..</v>
          </cell>
          <cell r="D270">
            <v>1.2E-2</v>
          </cell>
        </row>
        <row r="271">
          <cell r="B271">
            <v>40</v>
          </cell>
          <cell r="C271" t="str">
            <v>(B) - Adjusted for Gross PML as percent of liquid assets</v>
          </cell>
        </row>
        <row r="274">
          <cell r="B274" t="str">
            <v>Company:</v>
          </cell>
          <cell r="C274" t="str">
            <v>XYZ Sample</v>
          </cell>
          <cell r="E274" t="str">
            <v>Currency:</v>
          </cell>
          <cell r="F274" t="str">
            <v>Euros</v>
          </cell>
        </row>
        <row r="275">
          <cell r="B275" t="str">
            <v>AMB #:</v>
          </cell>
          <cell r="C275" t="str">
            <v>99999</v>
          </cell>
          <cell r="E275" t="str">
            <v>Denomination:</v>
          </cell>
          <cell r="F275" t="str">
            <v>(000)s</v>
          </cell>
          <cell r="K275" t="str">
            <v xml:space="preserve">Page 35 </v>
          </cell>
        </row>
        <row r="276">
          <cell r="B276" t="str">
            <v>Analyst:</v>
          </cell>
          <cell r="C276" t="str">
            <v xml:space="preserve"> </v>
          </cell>
        </row>
        <row r="277">
          <cell r="E277" t="str">
            <v>INTEREST RATE RISK</v>
          </cell>
        </row>
        <row r="278">
          <cell r="D278" t="str">
            <v>1 yr or less</v>
          </cell>
          <cell r="E278">
            <v>41274</v>
          </cell>
        </row>
        <row r="279">
          <cell r="C279" t="str">
            <v>European Type Endowments &amp; Annuities</v>
          </cell>
          <cell r="D279" t="str">
            <v>Mkt Val of Fixed Income Securities:</v>
          </cell>
          <cell r="G279" t="str">
            <v>Baseline</v>
          </cell>
          <cell r="I279" t="str">
            <v>Final</v>
          </cell>
          <cell r="J279" t="str">
            <v>Required</v>
          </cell>
        </row>
        <row r="280">
          <cell r="C280" t="str">
            <v>Endowments</v>
          </cell>
          <cell r="D280" t="str">
            <v>Net Reserves</v>
          </cell>
          <cell r="E280" t="str">
            <v>Adjustment</v>
          </cell>
          <cell r="F280" t="str">
            <v xml:space="preserve">Total </v>
          </cell>
          <cell r="G280" t="str">
            <v>Risk Factor</v>
          </cell>
          <cell r="H280" t="str">
            <v>Adjustment</v>
          </cell>
          <cell r="I280" t="str">
            <v>Risk Factor</v>
          </cell>
          <cell r="J280" t="str">
            <v>Capital</v>
          </cell>
          <cell r="K280" t="str">
            <v>Explanation  of Adjustments</v>
          </cell>
        </row>
        <row r="281">
          <cell r="B281">
            <v>1</v>
          </cell>
          <cell r="C281" t="str">
            <v>Unit Linked - Not Guaranteed</v>
          </cell>
          <cell r="D281">
            <v>0</v>
          </cell>
          <cell r="E281">
            <v>0</v>
          </cell>
          <cell r="F281">
            <v>0</v>
          </cell>
          <cell r="G281">
            <v>5.0000000000000001E-3</v>
          </cell>
          <cell r="H281">
            <v>0</v>
          </cell>
          <cell r="I281">
            <v>5.0000000000000001E-3</v>
          </cell>
          <cell r="J281">
            <v>0</v>
          </cell>
        </row>
        <row r="282">
          <cell r="B282">
            <v>2</v>
          </cell>
          <cell r="C282" t="str">
            <v>Guarantee less than 1%</v>
          </cell>
          <cell r="D282">
            <v>0</v>
          </cell>
          <cell r="E282">
            <v>0</v>
          </cell>
          <cell r="F282">
            <v>0</v>
          </cell>
          <cell r="G282">
            <v>7.4999999999999997E-3</v>
          </cell>
          <cell r="H282">
            <v>0</v>
          </cell>
          <cell r="I282">
            <v>7.4999999999999997E-3</v>
          </cell>
          <cell r="J282">
            <v>0</v>
          </cell>
        </row>
        <row r="283">
          <cell r="B283">
            <v>3</v>
          </cell>
          <cell r="C283" t="str">
            <v>Guarantee between 1% and 5%</v>
          </cell>
          <cell r="D283">
            <v>0</v>
          </cell>
          <cell r="E283">
            <v>0</v>
          </cell>
          <cell r="F283">
            <v>0</v>
          </cell>
          <cell r="G283">
            <v>0.01</v>
          </cell>
          <cell r="H283">
            <v>0</v>
          </cell>
          <cell r="I283">
            <v>0.01</v>
          </cell>
          <cell r="J283">
            <v>0</v>
          </cell>
        </row>
        <row r="284">
          <cell r="B284">
            <v>4</v>
          </cell>
          <cell r="C284" t="str">
            <v>Guarantee over 5%</v>
          </cell>
          <cell r="D284">
            <v>0</v>
          </cell>
          <cell r="E284">
            <v>0</v>
          </cell>
          <cell r="F284">
            <v>0</v>
          </cell>
          <cell r="G284">
            <v>0.02</v>
          </cell>
          <cell r="H284">
            <v>0</v>
          </cell>
          <cell r="I284">
            <v>0.02</v>
          </cell>
          <cell r="J284">
            <v>0</v>
          </cell>
        </row>
        <row r="285">
          <cell r="B285">
            <v>5</v>
          </cell>
          <cell r="C285" t="str">
            <v>Total</v>
          </cell>
          <cell r="D285">
            <v>0</v>
          </cell>
          <cell r="E285">
            <v>0</v>
          </cell>
          <cell r="F285">
            <v>0</v>
          </cell>
          <cell r="I285">
            <v>0</v>
          </cell>
          <cell r="J285">
            <v>0</v>
          </cell>
        </row>
        <row r="287">
          <cell r="C287" t="str">
            <v>Annuities</v>
          </cell>
        </row>
        <row r="288">
          <cell r="B288">
            <v>6</v>
          </cell>
          <cell r="C288" t="str">
            <v>Fixed - Immediate</v>
          </cell>
          <cell r="D288">
            <v>0</v>
          </cell>
          <cell r="E288">
            <v>0</v>
          </cell>
          <cell r="F288">
            <v>0</v>
          </cell>
          <cell r="G288">
            <v>7.4999999999999997E-3</v>
          </cell>
          <cell r="H288">
            <v>0</v>
          </cell>
          <cell r="I288">
            <v>7.4999999999999997E-3</v>
          </cell>
          <cell r="J288">
            <v>0</v>
          </cell>
        </row>
        <row r="289">
          <cell r="B289">
            <v>7</v>
          </cell>
          <cell r="C289" t="str">
            <v>Fixed - Deferred - 5 years or less outstanding</v>
          </cell>
          <cell r="D289">
            <v>0</v>
          </cell>
          <cell r="E289">
            <v>0</v>
          </cell>
          <cell r="F289">
            <v>0</v>
          </cell>
          <cell r="G289">
            <v>0.02</v>
          </cell>
          <cell r="H289">
            <v>0</v>
          </cell>
          <cell r="I289">
            <v>0.02</v>
          </cell>
          <cell r="J289">
            <v>0</v>
          </cell>
        </row>
        <row r="290">
          <cell r="B290">
            <v>8</v>
          </cell>
          <cell r="C290" t="str">
            <v>Fixed - Deferred - over 5 years outstanding</v>
          </cell>
          <cell r="D290">
            <v>0</v>
          </cell>
          <cell r="E290">
            <v>0</v>
          </cell>
          <cell r="F290">
            <v>0</v>
          </cell>
          <cell r="G290">
            <v>1.4999999999999999E-2</v>
          </cell>
          <cell r="H290">
            <v>0</v>
          </cell>
          <cell r="I290">
            <v>1.4999999999999999E-2</v>
          </cell>
          <cell r="J290">
            <v>0</v>
          </cell>
        </row>
        <row r="291">
          <cell r="B291">
            <v>9</v>
          </cell>
          <cell r="C291" t="str">
            <v>Variable</v>
          </cell>
          <cell r="D291">
            <v>0</v>
          </cell>
          <cell r="E291">
            <v>0</v>
          </cell>
          <cell r="F291">
            <v>0</v>
          </cell>
          <cell r="G291">
            <v>7.4999999999999997E-3</v>
          </cell>
          <cell r="H291">
            <v>0</v>
          </cell>
          <cell r="I291">
            <v>7.4999999999999997E-3</v>
          </cell>
          <cell r="J291">
            <v>0</v>
          </cell>
        </row>
        <row r="292">
          <cell r="B292">
            <v>10</v>
          </cell>
          <cell r="C292" t="str">
            <v>Total</v>
          </cell>
          <cell r="D292">
            <v>0</v>
          </cell>
          <cell r="E292">
            <v>0</v>
          </cell>
          <cell r="F292">
            <v>0</v>
          </cell>
          <cell r="I292">
            <v>0</v>
          </cell>
          <cell r="J292">
            <v>0</v>
          </cell>
        </row>
        <row r="294">
          <cell r="C294" t="str">
            <v>North American Type Annuities &amp; Pensions</v>
          </cell>
          <cell r="D294" t="str">
            <v>Mkt Val of Fixed Income Securities:</v>
          </cell>
          <cell r="G294" t="str">
            <v>Baseline</v>
          </cell>
          <cell r="I294" t="str">
            <v>Final</v>
          </cell>
          <cell r="J294" t="str">
            <v>Required</v>
          </cell>
        </row>
        <row r="295">
          <cell r="C295" t="str">
            <v>Non-Segregated (General Account) Annuities &amp; Pensions:</v>
          </cell>
          <cell r="D295" t="str">
            <v>Net Reserves</v>
          </cell>
          <cell r="E295" t="str">
            <v>Adjustment</v>
          </cell>
          <cell r="F295" t="str">
            <v xml:space="preserve">Total </v>
          </cell>
          <cell r="G295" t="str">
            <v>Risk Factor</v>
          </cell>
          <cell r="H295" t="str">
            <v>Adjustment</v>
          </cell>
          <cell r="I295" t="str">
            <v>Risk Factor</v>
          </cell>
          <cell r="J295" t="str">
            <v>Capital</v>
          </cell>
        </row>
        <row r="296">
          <cell r="B296">
            <v>11</v>
          </cell>
          <cell r="C296" t="str">
            <v>Not subject to Discretionary Withdrawal</v>
          </cell>
          <cell r="D296">
            <v>0</v>
          </cell>
          <cell r="E296">
            <v>0</v>
          </cell>
          <cell r="F296">
            <v>0</v>
          </cell>
          <cell r="G296">
            <v>7.4999999999999997E-3</v>
          </cell>
          <cell r="H296">
            <v>0</v>
          </cell>
          <cell r="I296">
            <v>7.4999999999999997E-3</v>
          </cell>
          <cell r="J296">
            <v>0</v>
          </cell>
        </row>
        <row r="297">
          <cell r="B297">
            <v>12</v>
          </cell>
          <cell r="C297" t="str">
            <v>Subject to Discretionary W/D with MVA</v>
          </cell>
          <cell r="D297">
            <v>0</v>
          </cell>
          <cell r="E297">
            <v>0</v>
          </cell>
          <cell r="F297">
            <v>0</v>
          </cell>
          <cell r="G297">
            <v>8.9999999999999993E-3</v>
          </cell>
          <cell r="H297">
            <v>0</v>
          </cell>
          <cell r="I297">
            <v>8.9999999999999993E-3</v>
          </cell>
          <cell r="J297">
            <v>0</v>
          </cell>
        </row>
        <row r="298">
          <cell r="B298">
            <v>13</v>
          </cell>
          <cell r="C298" t="str">
            <v>Subject to Discretionary W/D w/ Surrender Chgs from 1% to 3%</v>
          </cell>
          <cell r="D298">
            <v>0</v>
          </cell>
          <cell r="E298">
            <v>0</v>
          </cell>
          <cell r="F298">
            <v>0</v>
          </cell>
          <cell r="G298">
            <v>1.7999999999999999E-2</v>
          </cell>
          <cell r="H298">
            <v>0</v>
          </cell>
          <cell r="I298">
            <v>1.7999999999999999E-2</v>
          </cell>
          <cell r="J298">
            <v>0</v>
          </cell>
        </row>
        <row r="299">
          <cell r="B299">
            <v>14</v>
          </cell>
          <cell r="C299" t="str">
            <v>Subject to Discretionary W/D w/ Surrender Chg &gt;3%</v>
          </cell>
          <cell r="D299">
            <v>0</v>
          </cell>
          <cell r="E299">
            <v>0</v>
          </cell>
          <cell r="F299">
            <v>0</v>
          </cell>
          <cell r="G299">
            <v>1.4999999999999999E-2</v>
          </cell>
          <cell r="H299">
            <v>0</v>
          </cell>
          <cell r="I299">
            <v>1.4999999999999999E-2</v>
          </cell>
          <cell r="J299">
            <v>0</v>
          </cell>
        </row>
        <row r="300">
          <cell r="B300">
            <v>15</v>
          </cell>
          <cell r="C300" t="str">
            <v>Subject to Discretionary W/D w/ NO Surrender Chgs.</v>
          </cell>
          <cell r="D300">
            <v>0</v>
          </cell>
          <cell r="E300">
            <v>0</v>
          </cell>
          <cell r="F300">
            <v>0</v>
          </cell>
          <cell r="G300">
            <v>0.03</v>
          </cell>
          <cell r="H300">
            <v>0</v>
          </cell>
          <cell r="I300">
            <v>0.03</v>
          </cell>
          <cell r="J300">
            <v>0</v>
          </cell>
        </row>
        <row r="301">
          <cell r="B301">
            <v>16</v>
          </cell>
          <cell r="C301" t="str">
            <v>Total</v>
          </cell>
          <cell r="D301">
            <v>0</v>
          </cell>
          <cell r="E301">
            <v>0</v>
          </cell>
          <cell r="F301">
            <v>0</v>
          </cell>
          <cell r="I301">
            <v>0</v>
          </cell>
          <cell r="J301">
            <v>0</v>
          </cell>
        </row>
        <row r="303">
          <cell r="C303" t="str">
            <v>Segregated (Separate Account) Annuities &amp; Pensions:</v>
          </cell>
        </row>
        <row r="304">
          <cell r="B304">
            <v>17</v>
          </cell>
          <cell r="C304" t="str">
            <v>Not subject to Discretionary Withdrawal</v>
          </cell>
          <cell r="D304">
            <v>0</v>
          </cell>
          <cell r="E304">
            <v>0</v>
          </cell>
          <cell r="F304">
            <v>0</v>
          </cell>
          <cell r="G304">
            <v>7.4999999999999997E-3</v>
          </cell>
          <cell r="H304">
            <v>0</v>
          </cell>
          <cell r="I304">
            <v>7.4999999999999997E-3</v>
          </cell>
          <cell r="J304">
            <v>0</v>
          </cell>
        </row>
        <row r="305">
          <cell r="B305">
            <v>18</v>
          </cell>
          <cell r="C305" t="str">
            <v>Subject to Discretionary W/D with MVA</v>
          </cell>
          <cell r="D305">
            <v>0</v>
          </cell>
          <cell r="E305">
            <v>0</v>
          </cell>
          <cell r="F305">
            <v>0</v>
          </cell>
          <cell r="G305">
            <v>8.9999999999999993E-3</v>
          </cell>
          <cell r="H305">
            <v>0</v>
          </cell>
          <cell r="I305">
            <v>8.9999999999999993E-3</v>
          </cell>
          <cell r="J305">
            <v>0</v>
          </cell>
        </row>
        <row r="306">
          <cell r="B306">
            <v>19</v>
          </cell>
          <cell r="C306" t="str">
            <v>Subject to Discretionary W/D w/ Surrender Chgs from 1% to 3%</v>
          </cell>
          <cell r="D306">
            <v>0</v>
          </cell>
          <cell r="E306">
            <v>0</v>
          </cell>
          <cell r="F306">
            <v>0</v>
          </cell>
          <cell r="G306">
            <v>1.7999999999999999E-2</v>
          </cell>
          <cell r="H306">
            <v>0</v>
          </cell>
          <cell r="I306">
            <v>1.7999999999999999E-2</v>
          </cell>
          <cell r="J306">
            <v>0</v>
          </cell>
        </row>
        <row r="307">
          <cell r="B307">
            <v>20</v>
          </cell>
          <cell r="C307" t="str">
            <v>Subject to Discretionary W/D w/ Surrender Chg &gt;3%</v>
          </cell>
          <cell r="D307">
            <v>0</v>
          </cell>
          <cell r="E307">
            <v>0</v>
          </cell>
          <cell r="F307">
            <v>0</v>
          </cell>
          <cell r="G307">
            <v>1.4999999999999999E-2</v>
          </cell>
          <cell r="H307">
            <v>0</v>
          </cell>
          <cell r="I307">
            <v>1.4999999999999999E-2</v>
          </cell>
          <cell r="J307">
            <v>0</v>
          </cell>
        </row>
        <row r="308">
          <cell r="B308">
            <v>21</v>
          </cell>
          <cell r="C308" t="str">
            <v>Subject to Discretionary W/D w/ NO Surrender Chgs.</v>
          </cell>
          <cell r="D308">
            <v>0</v>
          </cell>
          <cell r="E308">
            <v>0</v>
          </cell>
          <cell r="F308">
            <v>0</v>
          </cell>
          <cell r="G308">
            <v>0.03</v>
          </cell>
          <cell r="H308">
            <v>0</v>
          </cell>
          <cell r="I308">
            <v>0.03</v>
          </cell>
          <cell r="J308">
            <v>0</v>
          </cell>
        </row>
        <row r="309">
          <cell r="B309">
            <v>22</v>
          </cell>
          <cell r="C309" t="str">
            <v>NO Interest Rate Guarantees</v>
          </cell>
          <cell r="D309">
            <v>0</v>
          </cell>
          <cell r="E309">
            <v>0</v>
          </cell>
          <cell r="F309">
            <v>0</v>
          </cell>
          <cell r="G309">
            <v>0</v>
          </cell>
          <cell r="H309">
            <v>0</v>
          </cell>
          <cell r="I309">
            <v>0</v>
          </cell>
          <cell r="J309">
            <v>0</v>
          </cell>
        </row>
        <row r="310">
          <cell r="B310">
            <v>23</v>
          </cell>
          <cell r="C310" t="str">
            <v>Total</v>
          </cell>
          <cell r="D310">
            <v>0</v>
          </cell>
          <cell r="E310">
            <v>0</v>
          </cell>
          <cell r="F310">
            <v>0</v>
          </cell>
          <cell r="I310">
            <v>0</v>
          </cell>
          <cell r="J310">
            <v>0</v>
          </cell>
        </row>
        <row r="312">
          <cell r="D312" t="str">
            <v>Mkt Val of Fixed Income Securities:</v>
          </cell>
          <cell r="G312" t="str">
            <v>Baseline</v>
          </cell>
          <cell r="I312" t="str">
            <v>Final</v>
          </cell>
          <cell r="J312" t="str">
            <v>Required</v>
          </cell>
        </row>
        <row r="313">
          <cell r="C313" t="str">
            <v>Protection Products</v>
          </cell>
          <cell r="D313" t="str">
            <v>Net Reserves</v>
          </cell>
          <cell r="E313" t="str">
            <v>Adjustment</v>
          </cell>
          <cell r="F313" t="str">
            <v xml:space="preserve">Total </v>
          </cell>
          <cell r="G313" t="str">
            <v>Risk Factor</v>
          </cell>
          <cell r="H313" t="str">
            <v>Adjustment</v>
          </cell>
          <cell r="I313" t="str">
            <v>Risk Factor</v>
          </cell>
          <cell r="J313" t="str">
            <v>Capital</v>
          </cell>
        </row>
        <row r="314">
          <cell r="B314">
            <v>24</v>
          </cell>
          <cell r="C314" t="str">
            <v>Life Insurance</v>
          </cell>
          <cell r="D314">
            <v>0</v>
          </cell>
          <cell r="E314">
            <v>0</v>
          </cell>
          <cell r="F314">
            <v>0</v>
          </cell>
          <cell r="G314">
            <v>5.0000000000000001E-3</v>
          </cell>
          <cell r="H314">
            <v>0</v>
          </cell>
          <cell r="I314">
            <v>5.0000000000000001E-3</v>
          </cell>
          <cell r="J314">
            <v>0</v>
          </cell>
        </row>
        <row r="315">
          <cell r="B315">
            <v>26</v>
          </cell>
          <cell r="C315" t="str">
            <v>Policy Loans</v>
          </cell>
          <cell r="D315">
            <v>0</v>
          </cell>
          <cell r="E315">
            <v>0</v>
          </cell>
          <cell r="F315">
            <v>0</v>
          </cell>
          <cell r="G315">
            <v>5.0000000000000001E-3</v>
          </cell>
          <cell r="H315">
            <v>0</v>
          </cell>
          <cell r="I315">
            <v>5.0000000000000001E-3</v>
          </cell>
          <cell r="J315">
            <v>0</v>
          </cell>
        </row>
        <row r="316">
          <cell r="B316">
            <v>27</v>
          </cell>
          <cell r="C316" t="str">
            <v>Total</v>
          </cell>
          <cell r="D316">
            <v>0</v>
          </cell>
          <cell r="E316">
            <v>0</v>
          </cell>
          <cell r="F316">
            <v>0</v>
          </cell>
          <cell r="I316">
            <v>0</v>
          </cell>
          <cell r="J316">
            <v>0</v>
          </cell>
        </row>
        <row r="318">
          <cell r="I318" t="str">
            <v xml:space="preserve">PML </v>
          </cell>
          <cell r="J318" t="str">
            <v>Adjusted</v>
          </cell>
        </row>
        <row r="319">
          <cell r="C319" t="str">
            <v>Property/Casualty Interest Rate Risk</v>
          </cell>
          <cell r="D319" t="str">
            <v>Estimated</v>
          </cell>
          <cell r="E319" t="str">
            <v xml:space="preserve">Market   </v>
          </cell>
          <cell r="H319" t="str">
            <v>Required</v>
          </cell>
          <cell r="I319" t="str">
            <v>to Liquid</v>
          </cell>
          <cell r="J319" t="str">
            <v>Required</v>
          </cell>
        </row>
        <row r="320">
          <cell r="C320" t="str">
            <v>Fixed Income Security</v>
          </cell>
          <cell r="D320" t="str">
            <v>Duration</v>
          </cell>
          <cell r="E320" t="str">
            <v xml:space="preserve">  Value   </v>
          </cell>
          <cell r="F320" t="str">
            <v>Adjustment</v>
          </cell>
          <cell r="G320" t="str">
            <v xml:space="preserve">Total  </v>
          </cell>
          <cell r="H320" t="str">
            <v>Capital (A)</v>
          </cell>
          <cell r="I320" t="str">
            <v>Assets</v>
          </cell>
          <cell r="J320" t="str">
            <v>Capital (B)</v>
          </cell>
        </row>
        <row r="321">
          <cell r="B321">
            <v>28</v>
          </cell>
          <cell r="C321" t="str">
            <v>Bonds</v>
          </cell>
          <cell r="D321">
            <v>5</v>
          </cell>
          <cell r="E321">
            <v>0</v>
          </cell>
          <cell r="F321">
            <v>0</v>
          </cell>
          <cell r="G321">
            <v>0</v>
          </cell>
          <cell r="H321">
            <v>0</v>
          </cell>
          <cell r="I321">
            <v>0</v>
          </cell>
          <cell r="J321">
            <v>0</v>
          </cell>
        </row>
        <row r="322">
          <cell r="B322">
            <v>29</v>
          </cell>
          <cell r="C322" t="str">
            <v>Preferred Stocks</v>
          </cell>
          <cell r="D322">
            <v>10</v>
          </cell>
          <cell r="E322">
            <v>0</v>
          </cell>
          <cell r="F322">
            <v>0</v>
          </cell>
          <cell r="G322">
            <v>0</v>
          </cell>
          <cell r="H322">
            <v>0</v>
          </cell>
          <cell r="I322">
            <v>0</v>
          </cell>
          <cell r="J322">
            <v>0</v>
          </cell>
        </row>
        <row r="323">
          <cell r="B323">
            <v>30</v>
          </cell>
          <cell r="C323" t="str">
            <v>Mortgage Loans</v>
          </cell>
          <cell r="D323">
            <v>7</v>
          </cell>
          <cell r="E323">
            <v>0</v>
          </cell>
          <cell r="F323">
            <v>0</v>
          </cell>
          <cell r="G323">
            <v>0</v>
          </cell>
          <cell r="H323">
            <v>0</v>
          </cell>
          <cell r="I323">
            <v>0</v>
          </cell>
          <cell r="J323">
            <v>0</v>
          </cell>
        </row>
        <row r="324">
          <cell r="B324">
            <v>31</v>
          </cell>
          <cell r="C324" t="str">
            <v>Total</v>
          </cell>
          <cell r="E324">
            <v>0</v>
          </cell>
          <cell r="F324">
            <v>0</v>
          </cell>
          <cell r="G324">
            <v>0</v>
          </cell>
          <cell r="H324">
            <v>0</v>
          </cell>
          <cell r="J324">
            <v>0</v>
          </cell>
        </row>
        <row r="326">
          <cell r="B326">
            <v>32</v>
          </cell>
          <cell r="C326" t="str">
            <v>Total Indicated Interest Rate Risk Required Capital</v>
          </cell>
          <cell r="J326">
            <v>0</v>
          </cell>
        </row>
        <row r="328">
          <cell r="B328">
            <v>33</v>
          </cell>
          <cell r="C328" t="str">
            <v>Adjustment to Required Capital</v>
          </cell>
          <cell r="J328">
            <v>0</v>
          </cell>
        </row>
        <row r="330">
          <cell r="B330">
            <v>34</v>
          </cell>
          <cell r="C330" t="str">
            <v>Total Interest Rate Risk Required Capital (Selected)</v>
          </cell>
          <cell r="J330">
            <v>0</v>
          </cell>
          <cell r="K330" t="str">
            <v xml:space="preserve"> =(B3)</v>
          </cell>
        </row>
        <row r="332">
          <cell r="B332">
            <v>35</v>
          </cell>
          <cell r="C332" t="str">
            <v>Catastrophe Gross PML</v>
          </cell>
          <cell r="D332">
            <v>0</v>
          </cell>
          <cell r="E332" t="str">
            <v>standard</v>
          </cell>
          <cell r="F332" t="str">
            <v>1st event is 1/250 EQ</v>
          </cell>
        </row>
        <row r="333">
          <cell r="B333">
            <v>36</v>
          </cell>
          <cell r="C333" t="str">
            <v>Available Fixed Income Assets</v>
          </cell>
          <cell r="D333">
            <v>0</v>
          </cell>
        </row>
        <row r="334">
          <cell r="B334">
            <v>37</v>
          </cell>
          <cell r="C334" t="str">
            <v>Available Liquid Assets</v>
          </cell>
          <cell r="D334">
            <v>0</v>
          </cell>
        </row>
        <row r="335">
          <cell r="B335">
            <v>38</v>
          </cell>
          <cell r="C335" t="str">
            <v>Percentage</v>
          </cell>
          <cell r="D335">
            <v>0</v>
          </cell>
        </row>
        <row r="337">
          <cell r="C337" t="str">
            <v>Notes:</v>
          </cell>
        </row>
        <row r="338">
          <cell r="B338">
            <v>39</v>
          </cell>
          <cell r="C338" t="str">
            <v>(A) - Reflects the following increase in interest rates…………………………..</v>
          </cell>
          <cell r="D338">
            <v>1.2E-2</v>
          </cell>
        </row>
        <row r="339">
          <cell r="B339">
            <v>40</v>
          </cell>
          <cell r="C339" t="str">
            <v>(B) - Adjusted for Gross PML as percent of liquid assets</v>
          </cell>
        </row>
        <row r="538">
          <cell r="B538" t="str">
            <v>Company:</v>
          </cell>
          <cell r="C538" t="str">
            <v>XYZ Sample</v>
          </cell>
          <cell r="E538" t="str">
            <v>Currency:</v>
          </cell>
          <cell r="F538" t="str">
            <v>US Dollars</v>
          </cell>
          <cell r="AE538" t="str">
            <v>Company:</v>
          </cell>
          <cell r="AF538" t="str">
            <v>XYZ Sample</v>
          </cell>
          <cell r="AM538" t="str">
            <v>Currency:</v>
          </cell>
          <cell r="AO538" t="str">
            <v>US Dollars</v>
          </cell>
          <cell r="AU538" t="str">
            <v>Summary Exhibit 3</v>
          </cell>
        </row>
        <row r="539">
          <cell r="B539" t="str">
            <v>AMB #:</v>
          </cell>
          <cell r="C539" t="str">
            <v>99999</v>
          </cell>
          <cell r="E539" t="str">
            <v>Denomination:</v>
          </cell>
          <cell r="F539" t="str">
            <v>(000)s</v>
          </cell>
          <cell r="K539" t="str">
            <v xml:space="preserve">Page 3 </v>
          </cell>
          <cell r="AE539" t="str">
            <v>AMB #:</v>
          </cell>
          <cell r="AF539" t="str">
            <v>99999</v>
          </cell>
          <cell r="AM539" t="str">
            <v>Denomination:</v>
          </cell>
          <cell r="AO539" t="str">
            <v>(000)s</v>
          </cell>
        </row>
        <row r="540">
          <cell r="B540" t="str">
            <v>Analyst:</v>
          </cell>
          <cell r="C540" t="str">
            <v xml:space="preserve"> </v>
          </cell>
          <cell r="AE540" t="str">
            <v>Analyst:</v>
          </cell>
          <cell r="AF540" t="str">
            <v xml:space="preserve"> </v>
          </cell>
        </row>
        <row r="541">
          <cell r="E541" t="str">
            <v>INTEREST RATE RISK</v>
          </cell>
          <cell r="AE541" t="str">
            <v>analysis type = standard</v>
          </cell>
          <cell r="AN541" t="str">
            <v>INTEREST RATE RISK</v>
          </cell>
        </row>
        <row r="542">
          <cell r="D542" t="str">
            <v>1 yr or less</v>
          </cell>
          <cell r="E542">
            <v>39813</v>
          </cell>
        </row>
        <row r="543">
          <cell r="C543" t="str">
            <v>European Type Endowments &amp; Annuities</v>
          </cell>
          <cell r="D543" t="str">
            <v>Mkt Val of Fixed Income Securities:</v>
          </cell>
          <cell r="G543" t="str">
            <v>Baseline</v>
          </cell>
          <cell r="I543" t="str">
            <v>Final</v>
          </cell>
          <cell r="J543" t="str">
            <v>Required</v>
          </cell>
          <cell r="AF543" t="str">
            <v>European Type Endowments &amp; Annuities</v>
          </cell>
          <cell r="AG543" t="str">
            <v>Market Value of Fixed Income Securities allocated to Product</v>
          </cell>
          <cell r="AM543" t="str">
            <v>Risk Factor</v>
          </cell>
          <cell r="AS543" t="str">
            <v>Indicated Required Capital</v>
          </cell>
        </row>
        <row r="544">
          <cell r="C544" t="str">
            <v>Endowments</v>
          </cell>
          <cell r="D544" t="str">
            <v>Net Reserves</v>
          </cell>
          <cell r="E544" t="str">
            <v>Adjustment</v>
          </cell>
          <cell r="F544" t="str">
            <v xml:space="preserve">Total </v>
          </cell>
          <cell r="G544" t="str">
            <v>Risk Factor</v>
          </cell>
          <cell r="H544" t="str">
            <v>Adjustment</v>
          </cell>
          <cell r="I544" t="str">
            <v>Risk Factor</v>
          </cell>
          <cell r="J544" t="str">
            <v>Capital</v>
          </cell>
          <cell r="K544" t="str">
            <v>Explanation  of Adjustments</v>
          </cell>
          <cell r="AF544" t="str">
            <v>Endowments</v>
          </cell>
          <cell r="AG544">
            <v>39813</v>
          </cell>
          <cell r="AH544">
            <v>40178</v>
          </cell>
          <cell r="AI544">
            <v>40543</v>
          </cell>
          <cell r="AJ544">
            <v>40908</v>
          </cell>
          <cell r="AK544">
            <v>41274</v>
          </cell>
          <cell r="AM544">
            <v>39813</v>
          </cell>
          <cell r="AN544">
            <v>40178</v>
          </cell>
          <cell r="AO544">
            <v>40543</v>
          </cell>
          <cell r="AP544">
            <v>40908</v>
          </cell>
          <cell r="AQ544">
            <v>41274</v>
          </cell>
          <cell r="AS544">
            <v>39813</v>
          </cell>
          <cell r="AT544">
            <v>40178</v>
          </cell>
          <cell r="AU544">
            <v>40543</v>
          </cell>
          <cell r="AV544">
            <v>40908</v>
          </cell>
        </row>
        <row r="545">
          <cell r="B545">
            <v>1</v>
          </cell>
          <cell r="C545" t="str">
            <v>Unit Linked - Not Guaranteed</v>
          </cell>
          <cell r="D545">
            <v>0</v>
          </cell>
          <cell r="E545">
            <v>0</v>
          </cell>
          <cell r="F545">
            <v>0</v>
          </cell>
          <cell r="G545">
            <v>5.0000000000000001E-3</v>
          </cell>
          <cell r="H545">
            <v>0</v>
          </cell>
          <cell r="I545">
            <v>5.0000000000000001E-3</v>
          </cell>
          <cell r="J545">
            <v>0</v>
          </cell>
          <cell r="K545" t="str">
            <v xml:space="preserve"> </v>
          </cell>
          <cell r="AE545">
            <v>1</v>
          </cell>
          <cell r="AF545" t="str">
            <v>Unit Linked - Not Guaranteed</v>
          </cell>
          <cell r="AG545">
            <v>0</v>
          </cell>
          <cell r="AH545">
            <v>0</v>
          </cell>
          <cell r="AI545">
            <v>0</v>
          </cell>
          <cell r="AJ545">
            <v>0</v>
          </cell>
          <cell r="AK545">
            <v>0</v>
          </cell>
          <cell r="AM545">
            <v>5.0000000000000001E-3</v>
          </cell>
          <cell r="AN545">
            <v>5.0000000000000001E-3</v>
          </cell>
          <cell r="AO545">
            <v>5.0000000000000001E-3</v>
          </cell>
          <cell r="AP545">
            <v>5.0000000000000001E-3</v>
          </cell>
          <cell r="AQ545">
            <v>5.0000000000000001E-3</v>
          </cell>
          <cell r="AS545">
            <v>0</v>
          </cell>
          <cell r="AT545">
            <v>0</v>
          </cell>
          <cell r="AU545">
            <v>0</v>
          </cell>
          <cell r="AV545">
            <v>0</v>
          </cell>
        </row>
        <row r="546">
          <cell r="B546">
            <v>2</v>
          </cell>
          <cell r="C546" t="str">
            <v>Guarantee less than 1%</v>
          </cell>
          <cell r="D546">
            <v>0</v>
          </cell>
          <cell r="E546">
            <v>0</v>
          </cell>
          <cell r="F546">
            <v>0</v>
          </cell>
          <cell r="G546">
            <v>7.4999999999999997E-3</v>
          </cell>
          <cell r="H546">
            <v>0</v>
          </cell>
          <cell r="I546">
            <v>7.4999999999999997E-3</v>
          </cell>
          <cell r="J546">
            <v>0</v>
          </cell>
          <cell r="K546" t="str">
            <v xml:space="preserve"> </v>
          </cell>
          <cell r="AE546">
            <v>2</v>
          </cell>
          <cell r="AF546" t="str">
            <v>Guarantee less than 1%</v>
          </cell>
          <cell r="AG546">
            <v>0</v>
          </cell>
          <cell r="AH546">
            <v>0</v>
          </cell>
          <cell r="AI546">
            <v>0</v>
          </cell>
          <cell r="AJ546">
            <v>0</v>
          </cell>
          <cell r="AK546">
            <v>0</v>
          </cell>
          <cell r="AM546">
            <v>7.4999999999999997E-3</v>
          </cell>
          <cell r="AN546">
            <v>7.4999999999999997E-3</v>
          </cell>
          <cell r="AO546">
            <v>7.4999999999999997E-3</v>
          </cell>
          <cell r="AP546">
            <v>7.4999999999999997E-3</v>
          </cell>
          <cell r="AQ546">
            <v>7.4999999999999997E-3</v>
          </cell>
          <cell r="AS546">
            <v>0</v>
          </cell>
          <cell r="AT546">
            <v>0</v>
          </cell>
          <cell r="AU546">
            <v>0</v>
          </cell>
          <cell r="AV546">
            <v>0</v>
          </cell>
        </row>
        <row r="547">
          <cell r="B547">
            <v>3</v>
          </cell>
          <cell r="C547" t="str">
            <v>Guarantee between 1% and 5%</v>
          </cell>
          <cell r="D547">
            <v>0</v>
          </cell>
          <cell r="E547">
            <v>0</v>
          </cell>
          <cell r="F547">
            <v>0</v>
          </cell>
          <cell r="G547">
            <v>0.01</v>
          </cell>
          <cell r="H547">
            <v>0</v>
          </cell>
          <cell r="I547">
            <v>0.01</v>
          </cell>
          <cell r="J547">
            <v>0</v>
          </cell>
          <cell r="K547" t="str">
            <v xml:space="preserve"> </v>
          </cell>
          <cell r="AE547">
            <v>3</v>
          </cell>
          <cell r="AF547" t="str">
            <v>Guarantee between 1% and 5%</v>
          </cell>
          <cell r="AG547">
            <v>0</v>
          </cell>
          <cell r="AH547">
            <v>0</v>
          </cell>
          <cell r="AI547">
            <v>0</v>
          </cell>
          <cell r="AJ547">
            <v>0</v>
          </cell>
          <cell r="AK547">
            <v>0</v>
          </cell>
          <cell r="AM547">
            <v>0.01</v>
          </cell>
          <cell r="AN547">
            <v>0.01</v>
          </cell>
          <cell r="AO547">
            <v>0.01</v>
          </cell>
          <cell r="AP547">
            <v>0.01</v>
          </cell>
          <cell r="AQ547">
            <v>0.01</v>
          </cell>
          <cell r="AS547">
            <v>0</v>
          </cell>
          <cell r="AT547">
            <v>0</v>
          </cell>
          <cell r="AU547">
            <v>0</v>
          </cell>
          <cell r="AV547">
            <v>0</v>
          </cell>
        </row>
        <row r="548">
          <cell r="B548">
            <v>4</v>
          </cell>
          <cell r="C548" t="str">
            <v>Guarantee over 5%</v>
          </cell>
          <cell r="D548">
            <v>0</v>
          </cell>
          <cell r="E548">
            <v>0</v>
          </cell>
          <cell r="F548">
            <v>0</v>
          </cell>
          <cell r="G548">
            <v>0.02</v>
          </cell>
          <cell r="H548">
            <v>0</v>
          </cell>
          <cell r="I548">
            <v>0.02</v>
          </cell>
          <cell r="J548">
            <v>0</v>
          </cell>
          <cell r="K548" t="str">
            <v xml:space="preserve"> </v>
          </cell>
          <cell r="AE548">
            <v>4</v>
          </cell>
          <cell r="AF548" t="str">
            <v>Guarantee over 5%</v>
          </cell>
          <cell r="AG548">
            <v>0</v>
          </cell>
          <cell r="AH548">
            <v>0</v>
          </cell>
          <cell r="AI548">
            <v>0</v>
          </cell>
          <cell r="AJ548">
            <v>0</v>
          </cell>
          <cell r="AK548">
            <v>0</v>
          </cell>
          <cell r="AM548">
            <v>0.02</v>
          </cell>
          <cell r="AN548">
            <v>0.02</v>
          </cell>
          <cell r="AO548">
            <v>0.02</v>
          </cell>
          <cell r="AP548">
            <v>0.02</v>
          </cell>
          <cell r="AQ548">
            <v>0.02</v>
          </cell>
          <cell r="AS548">
            <v>0</v>
          </cell>
          <cell r="AT548">
            <v>0</v>
          </cell>
          <cell r="AU548">
            <v>0</v>
          </cell>
          <cell r="AV548">
            <v>0</v>
          </cell>
        </row>
        <row r="549">
          <cell r="B549">
            <v>5</v>
          </cell>
          <cell r="C549" t="str">
            <v>Total</v>
          </cell>
          <cell r="D549">
            <v>0</v>
          </cell>
          <cell r="E549">
            <v>0</v>
          </cell>
          <cell r="F549">
            <v>0</v>
          </cell>
          <cell r="I549">
            <v>0</v>
          </cell>
          <cell r="J549">
            <v>0</v>
          </cell>
          <cell r="AE549">
            <v>5</v>
          </cell>
          <cell r="AF549" t="str">
            <v>Total</v>
          </cell>
          <cell r="AG549">
            <v>0</v>
          </cell>
          <cell r="AH549">
            <v>0</v>
          </cell>
          <cell r="AI549">
            <v>0</v>
          </cell>
          <cell r="AJ549">
            <v>0</v>
          </cell>
          <cell r="AK549">
            <v>0</v>
          </cell>
          <cell r="AM549">
            <v>0</v>
          </cell>
          <cell r="AN549">
            <v>0</v>
          </cell>
          <cell r="AO549">
            <v>0</v>
          </cell>
          <cell r="AP549">
            <v>0</v>
          </cell>
          <cell r="AQ549">
            <v>0</v>
          </cell>
          <cell r="AS549">
            <v>0</v>
          </cell>
          <cell r="AT549">
            <v>0</v>
          </cell>
          <cell r="AU549">
            <v>0</v>
          </cell>
          <cell r="AV549">
            <v>0</v>
          </cell>
        </row>
        <row r="551">
          <cell r="C551" t="str">
            <v>Annuities</v>
          </cell>
          <cell r="AF551" t="str">
            <v>Annuities</v>
          </cell>
        </row>
        <row r="552">
          <cell r="B552">
            <v>6</v>
          </cell>
          <cell r="C552" t="str">
            <v>Fixed - Immediate</v>
          </cell>
          <cell r="D552">
            <v>0</v>
          </cell>
          <cell r="E552">
            <v>0</v>
          </cell>
          <cell r="F552">
            <v>0</v>
          </cell>
          <cell r="G552">
            <v>7.4999999999999997E-3</v>
          </cell>
          <cell r="H552">
            <v>0</v>
          </cell>
          <cell r="I552">
            <v>7.4999999999999997E-3</v>
          </cell>
          <cell r="J552">
            <v>0</v>
          </cell>
          <cell r="K552" t="str">
            <v xml:space="preserve"> </v>
          </cell>
          <cell r="AE552">
            <v>6</v>
          </cell>
          <cell r="AF552" t="str">
            <v>Fixed - Immediate</v>
          </cell>
          <cell r="AG552">
            <v>0</v>
          </cell>
          <cell r="AH552">
            <v>0</v>
          </cell>
          <cell r="AI552">
            <v>0</v>
          </cell>
          <cell r="AJ552">
            <v>0</v>
          </cell>
          <cell r="AK552">
            <v>0</v>
          </cell>
          <cell r="AM552">
            <v>7.4999999999999997E-3</v>
          </cell>
          <cell r="AN552">
            <v>7.4999999999999997E-3</v>
          </cell>
          <cell r="AO552">
            <v>7.4999999999999997E-3</v>
          </cell>
          <cell r="AP552">
            <v>7.4999999999999997E-3</v>
          </cell>
          <cell r="AQ552">
            <v>7.4999999999999997E-3</v>
          </cell>
          <cell r="AS552">
            <v>0</v>
          </cell>
          <cell r="AT552">
            <v>0</v>
          </cell>
          <cell r="AU552">
            <v>0</v>
          </cell>
          <cell r="AV552">
            <v>0</v>
          </cell>
        </row>
        <row r="553">
          <cell r="B553">
            <v>7</v>
          </cell>
          <cell r="C553" t="str">
            <v>Fixed - Deferred - 5 years or less outstanding</v>
          </cell>
          <cell r="D553">
            <v>0</v>
          </cell>
          <cell r="E553">
            <v>0</v>
          </cell>
          <cell r="F553">
            <v>0</v>
          </cell>
          <cell r="G553">
            <v>0.02</v>
          </cell>
          <cell r="H553">
            <v>0</v>
          </cell>
          <cell r="I553">
            <v>0.02</v>
          </cell>
          <cell r="J553">
            <v>0</v>
          </cell>
          <cell r="K553" t="str">
            <v xml:space="preserve"> </v>
          </cell>
          <cell r="AE553">
            <v>7</v>
          </cell>
          <cell r="AF553" t="str">
            <v>Fixed - Deferred - 5 years or less outstanding</v>
          </cell>
          <cell r="AG553">
            <v>0</v>
          </cell>
          <cell r="AH553">
            <v>0</v>
          </cell>
          <cell r="AI553">
            <v>0</v>
          </cell>
          <cell r="AJ553">
            <v>0</v>
          </cell>
          <cell r="AK553">
            <v>0</v>
          </cell>
          <cell r="AM553">
            <v>0.02</v>
          </cell>
          <cell r="AN553">
            <v>0.02</v>
          </cell>
          <cell r="AO553">
            <v>0.02</v>
          </cell>
          <cell r="AP553">
            <v>0.02</v>
          </cell>
          <cell r="AQ553">
            <v>0.02</v>
          </cell>
          <cell r="AS553">
            <v>0</v>
          </cell>
          <cell r="AT553">
            <v>0</v>
          </cell>
          <cell r="AU553">
            <v>0</v>
          </cell>
          <cell r="AV553">
            <v>0</v>
          </cell>
        </row>
        <row r="554">
          <cell r="B554">
            <v>8</v>
          </cell>
          <cell r="C554" t="str">
            <v>Fixed - Deferred - over 5 years outstanding</v>
          </cell>
          <cell r="D554">
            <v>0</v>
          </cell>
          <cell r="E554">
            <v>0</v>
          </cell>
          <cell r="F554">
            <v>0</v>
          </cell>
          <cell r="G554">
            <v>1.4999999999999999E-2</v>
          </cell>
          <cell r="H554">
            <v>0</v>
          </cell>
          <cell r="I554">
            <v>1.4999999999999999E-2</v>
          </cell>
          <cell r="J554">
            <v>0</v>
          </cell>
          <cell r="K554" t="str">
            <v xml:space="preserve"> </v>
          </cell>
          <cell r="AE554">
            <v>8</v>
          </cell>
          <cell r="AF554" t="str">
            <v>Fixed - Deferred - over 5 years outstanding</v>
          </cell>
          <cell r="AG554">
            <v>0</v>
          </cell>
          <cell r="AH554">
            <v>0</v>
          </cell>
          <cell r="AI554">
            <v>0</v>
          </cell>
          <cell r="AJ554">
            <v>0</v>
          </cell>
          <cell r="AK554">
            <v>0</v>
          </cell>
          <cell r="AM554">
            <v>1.4999999999999999E-2</v>
          </cell>
          <cell r="AN554">
            <v>1.4999999999999999E-2</v>
          </cell>
          <cell r="AO554">
            <v>1.4999999999999999E-2</v>
          </cell>
          <cell r="AP554">
            <v>1.4999999999999999E-2</v>
          </cell>
          <cell r="AQ554">
            <v>1.4999999999999999E-2</v>
          </cell>
          <cell r="AS554">
            <v>0</v>
          </cell>
          <cell r="AT554">
            <v>0</v>
          </cell>
          <cell r="AU554">
            <v>0</v>
          </cell>
          <cell r="AV554">
            <v>0</v>
          </cell>
        </row>
        <row r="555">
          <cell r="B555">
            <v>9</v>
          </cell>
          <cell r="C555" t="str">
            <v>Variable</v>
          </cell>
          <cell r="D555">
            <v>0</v>
          </cell>
          <cell r="E555">
            <v>0</v>
          </cell>
          <cell r="F555">
            <v>0</v>
          </cell>
          <cell r="G555">
            <v>7.4999999999999997E-3</v>
          </cell>
          <cell r="H555">
            <v>0</v>
          </cell>
          <cell r="I555">
            <v>7.4999999999999997E-3</v>
          </cell>
          <cell r="J555">
            <v>0</v>
          </cell>
          <cell r="K555" t="str">
            <v xml:space="preserve"> </v>
          </cell>
          <cell r="AE555">
            <v>9</v>
          </cell>
          <cell r="AF555" t="str">
            <v>Variable</v>
          </cell>
          <cell r="AG555">
            <v>0</v>
          </cell>
          <cell r="AH555">
            <v>0</v>
          </cell>
          <cell r="AI555">
            <v>0</v>
          </cell>
          <cell r="AJ555">
            <v>0</v>
          </cell>
          <cell r="AK555">
            <v>0</v>
          </cell>
          <cell r="AM555">
            <v>7.4999999999999997E-3</v>
          </cell>
          <cell r="AN555">
            <v>7.4999999999999997E-3</v>
          </cell>
          <cell r="AO555">
            <v>7.4999999999999997E-3</v>
          </cell>
          <cell r="AP555">
            <v>7.4999999999999997E-3</v>
          </cell>
          <cell r="AQ555">
            <v>7.4999999999999997E-3</v>
          </cell>
          <cell r="AS555">
            <v>0</v>
          </cell>
          <cell r="AT555">
            <v>0</v>
          </cell>
          <cell r="AU555">
            <v>0</v>
          </cell>
          <cell r="AV555">
            <v>0</v>
          </cell>
        </row>
        <row r="556">
          <cell r="B556">
            <v>10</v>
          </cell>
          <cell r="C556" t="str">
            <v>Total</v>
          </cell>
          <cell r="D556">
            <v>0</v>
          </cell>
          <cell r="E556">
            <v>0</v>
          </cell>
          <cell r="F556">
            <v>0</v>
          </cell>
          <cell r="I556">
            <v>0</v>
          </cell>
          <cell r="J556">
            <v>0</v>
          </cell>
          <cell r="AE556">
            <v>10</v>
          </cell>
          <cell r="AF556" t="str">
            <v>Total</v>
          </cell>
          <cell r="AG556">
            <v>0</v>
          </cell>
          <cell r="AH556">
            <v>0</v>
          </cell>
          <cell r="AI556">
            <v>0</v>
          </cell>
          <cell r="AJ556">
            <v>0</v>
          </cell>
          <cell r="AK556">
            <v>0</v>
          </cell>
          <cell r="AM556">
            <v>0</v>
          </cell>
          <cell r="AN556">
            <v>0</v>
          </cell>
          <cell r="AO556">
            <v>0</v>
          </cell>
          <cell r="AP556">
            <v>0</v>
          </cell>
          <cell r="AQ556">
            <v>0</v>
          </cell>
          <cell r="AS556">
            <v>0</v>
          </cell>
          <cell r="AT556">
            <v>0</v>
          </cell>
          <cell r="AU556">
            <v>0</v>
          </cell>
          <cell r="AV556">
            <v>0</v>
          </cell>
        </row>
        <row r="558">
          <cell r="C558" t="str">
            <v>North American Type Annuities &amp; Pensions</v>
          </cell>
          <cell r="D558" t="str">
            <v>Mkt Val of Fixed Income Securities:</v>
          </cell>
          <cell r="G558" t="str">
            <v>Baseline</v>
          </cell>
          <cell r="I558" t="str">
            <v>Final</v>
          </cell>
          <cell r="J558" t="str">
            <v>Required</v>
          </cell>
          <cell r="AF558" t="str">
            <v>North American Type Annuities &amp; Pensions</v>
          </cell>
        </row>
        <row r="559">
          <cell r="C559" t="str">
            <v>Non-Segregated (General Account) Annuities &amp; Pensions:</v>
          </cell>
          <cell r="D559" t="str">
            <v>Net Reserves</v>
          </cell>
          <cell r="E559" t="str">
            <v>Adjustment</v>
          </cell>
          <cell r="F559" t="str">
            <v xml:space="preserve">Total </v>
          </cell>
          <cell r="G559" t="str">
            <v>Risk Factor</v>
          </cell>
          <cell r="H559" t="str">
            <v>Adjustment</v>
          </cell>
          <cell r="I559" t="str">
            <v>Risk Factor</v>
          </cell>
          <cell r="J559" t="str">
            <v>Capital</v>
          </cell>
          <cell r="AF559" t="str">
            <v>Non-Segregated (General Account) Annuities &amp; Pensions:</v>
          </cell>
        </row>
        <row r="560">
          <cell r="B560">
            <v>11</v>
          </cell>
          <cell r="C560" t="str">
            <v>Not subject to Discretionary Withdrawal</v>
          </cell>
          <cell r="D560">
            <v>0</v>
          </cell>
          <cell r="E560">
            <v>0</v>
          </cell>
          <cell r="F560">
            <v>0</v>
          </cell>
          <cell r="G560">
            <v>7.4999999999999997E-3</v>
          </cell>
          <cell r="H560">
            <v>0</v>
          </cell>
          <cell r="I560">
            <v>7.4999999999999997E-3</v>
          </cell>
          <cell r="J560">
            <v>0</v>
          </cell>
          <cell r="K560" t="str">
            <v xml:space="preserve"> </v>
          </cell>
          <cell r="AE560">
            <v>11</v>
          </cell>
          <cell r="AF560" t="str">
            <v>Not subject to Discretionary Withdrawal</v>
          </cell>
          <cell r="AG560">
            <v>0</v>
          </cell>
          <cell r="AH560">
            <v>0</v>
          </cell>
          <cell r="AI560">
            <v>0</v>
          </cell>
          <cell r="AJ560">
            <v>0</v>
          </cell>
          <cell r="AK560">
            <v>0</v>
          </cell>
          <cell r="AM560">
            <v>7.4999999999999997E-3</v>
          </cell>
          <cell r="AN560">
            <v>7.4999999999999997E-3</v>
          </cell>
          <cell r="AO560">
            <v>7.4999999999999997E-3</v>
          </cell>
          <cell r="AP560">
            <v>7.4999999999999997E-3</v>
          </cell>
          <cell r="AQ560">
            <v>7.4999999999999997E-3</v>
          </cell>
          <cell r="AS560">
            <v>0</v>
          </cell>
          <cell r="AT560">
            <v>0</v>
          </cell>
          <cell r="AU560">
            <v>0</v>
          </cell>
          <cell r="AV560">
            <v>0</v>
          </cell>
        </row>
        <row r="561">
          <cell r="B561">
            <v>12</v>
          </cell>
          <cell r="C561" t="str">
            <v>Subject to Discretionary W/D with MVA</v>
          </cell>
          <cell r="D561">
            <v>0</v>
          </cell>
          <cell r="E561">
            <v>0</v>
          </cell>
          <cell r="F561">
            <v>0</v>
          </cell>
          <cell r="G561">
            <v>8.9999999999999993E-3</v>
          </cell>
          <cell r="H561">
            <v>0</v>
          </cell>
          <cell r="I561">
            <v>8.9999999999999993E-3</v>
          </cell>
          <cell r="J561">
            <v>0</v>
          </cell>
          <cell r="K561" t="str">
            <v xml:space="preserve"> </v>
          </cell>
          <cell r="AE561">
            <v>12</v>
          </cell>
          <cell r="AF561" t="str">
            <v>Subject to Discretionary W/D with MVA</v>
          </cell>
          <cell r="AG561">
            <v>0</v>
          </cell>
          <cell r="AH561">
            <v>0</v>
          </cell>
          <cell r="AI561">
            <v>0</v>
          </cell>
          <cell r="AJ561">
            <v>0</v>
          </cell>
          <cell r="AK561">
            <v>0</v>
          </cell>
          <cell r="AM561">
            <v>8.9999999999999993E-3</v>
          </cell>
          <cell r="AN561">
            <v>8.9999999999999993E-3</v>
          </cell>
          <cell r="AO561">
            <v>8.9999999999999993E-3</v>
          </cell>
          <cell r="AP561">
            <v>8.9999999999999993E-3</v>
          </cell>
          <cell r="AQ561">
            <v>8.9999999999999993E-3</v>
          </cell>
          <cell r="AS561">
            <v>0</v>
          </cell>
          <cell r="AT561">
            <v>0</v>
          </cell>
          <cell r="AU561">
            <v>0</v>
          </cell>
          <cell r="AV561">
            <v>0</v>
          </cell>
        </row>
        <row r="562">
          <cell r="B562">
            <v>13</v>
          </cell>
          <cell r="C562" t="str">
            <v>Subject to Discretionary W/D w/ Surrender Chgs from 1% to 3%</v>
          </cell>
          <cell r="D562">
            <v>0</v>
          </cell>
          <cell r="E562">
            <v>0</v>
          </cell>
          <cell r="F562">
            <v>0</v>
          </cell>
          <cell r="G562">
            <v>1.7999999999999999E-2</v>
          </cell>
          <cell r="H562">
            <v>0</v>
          </cell>
          <cell r="I562">
            <v>1.7999999999999999E-2</v>
          </cell>
          <cell r="J562">
            <v>0</v>
          </cell>
          <cell r="K562" t="str">
            <v xml:space="preserve"> </v>
          </cell>
          <cell r="AE562">
            <v>13</v>
          </cell>
          <cell r="AF562" t="str">
            <v>Subject to Discretionary W/D w/ Surrender Chgs from 1% to 3%</v>
          </cell>
          <cell r="AG562">
            <v>0</v>
          </cell>
          <cell r="AH562">
            <v>0</v>
          </cell>
          <cell r="AI562">
            <v>0</v>
          </cell>
          <cell r="AJ562">
            <v>0</v>
          </cell>
          <cell r="AK562">
            <v>0</v>
          </cell>
          <cell r="AM562">
            <v>1.7999999999999999E-2</v>
          </cell>
          <cell r="AN562">
            <v>1.7999999999999999E-2</v>
          </cell>
          <cell r="AO562">
            <v>1.7999999999999999E-2</v>
          </cell>
          <cell r="AP562">
            <v>1.7999999999999999E-2</v>
          </cell>
          <cell r="AQ562">
            <v>1.7999999999999999E-2</v>
          </cell>
          <cell r="AS562">
            <v>0</v>
          </cell>
          <cell r="AT562">
            <v>0</v>
          </cell>
          <cell r="AU562">
            <v>0</v>
          </cell>
          <cell r="AV562">
            <v>0</v>
          </cell>
        </row>
        <row r="563">
          <cell r="B563">
            <v>14</v>
          </cell>
          <cell r="C563" t="str">
            <v>Subject to Discretionary W/D w/ Surrender Chg &gt;3%</v>
          </cell>
          <cell r="D563">
            <v>0</v>
          </cell>
          <cell r="E563">
            <v>0</v>
          </cell>
          <cell r="F563">
            <v>0</v>
          </cell>
          <cell r="G563">
            <v>1.4999999999999999E-2</v>
          </cell>
          <cell r="H563">
            <v>0</v>
          </cell>
          <cell r="I563">
            <v>1.4999999999999999E-2</v>
          </cell>
          <cell r="J563">
            <v>0</v>
          </cell>
          <cell r="K563" t="str">
            <v xml:space="preserve"> </v>
          </cell>
          <cell r="AE563">
            <v>14</v>
          </cell>
          <cell r="AF563" t="str">
            <v>Subject to Discretionary W/D w/ Surrender Chg &gt;3%</v>
          </cell>
          <cell r="AG563">
            <v>0</v>
          </cell>
          <cell r="AH563">
            <v>0</v>
          </cell>
          <cell r="AI563">
            <v>0</v>
          </cell>
          <cell r="AJ563">
            <v>0</v>
          </cell>
          <cell r="AK563">
            <v>0</v>
          </cell>
          <cell r="AM563">
            <v>1.4999999999999999E-2</v>
          </cell>
          <cell r="AN563">
            <v>1.4999999999999999E-2</v>
          </cell>
          <cell r="AO563">
            <v>1.4999999999999999E-2</v>
          </cell>
          <cell r="AP563">
            <v>1.4999999999999999E-2</v>
          </cell>
          <cell r="AQ563">
            <v>1.4999999999999999E-2</v>
          </cell>
          <cell r="AS563">
            <v>0</v>
          </cell>
          <cell r="AT563">
            <v>0</v>
          </cell>
          <cell r="AU563">
            <v>0</v>
          </cell>
          <cell r="AV563">
            <v>0</v>
          </cell>
        </row>
        <row r="564">
          <cell r="B564">
            <v>15</v>
          </cell>
          <cell r="C564" t="str">
            <v>Subject to Discretionary W/D w/ NO Surrender Chgs.</v>
          </cell>
          <cell r="D564">
            <v>0</v>
          </cell>
          <cell r="E564">
            <v>0</v>
          </cell>
          <cell r="F564">
            <v>0</v>
          </cell>
          <cell r="G564">
            <v>0.03</v>
          </cell>
          <cell r="H564">
            <v>0</v>
          </cell>
          <cell r="I564">
            <v>0.03</v>
          </cell>
          <cell r="J564">
            <v>0</v>
          </cell>
          <cell r="K564" t="str">
            <v xml:space="preserve"> </v>
          </cell>
          <cell r="AE564">
            <v>15</v>
          </cell>
          <cell r="AF564" t="str">
            <v>Subject to Discretionary W/D w/ NO Surrender Chgs.</v>
          </cell>
          <cell r="AG564">
            <v>0</v>
          </cell>
          <cell r="AH564">
            <v>0</v>
          </cell>
          <cell r="AI564">
            <v>0</v>
          </cell>
          <cell r="AJ564">
            <v>0</v>
          </cell>
          <cell r="AK564">
            <v>0</v>
          </cell>
          <cell r="AM564">
            <v>0.03</v>
          </cell>
          <cell r="AN564">
            <v>0.03</v>
          </cell>
          <cell r="AO564">
            <v>0.03</v>
          </cell>
          <cell r="AP564">
            <v>0.03</v>
          </cell>
          <cell r="AQ564">
            <v>0.03</v>
          </cell>
          <cell r="AS564">
            <v>0</v>
          </cell>
          <cell r="AT564">
            <v>0</v>
          </cell>
          <cell r="AU564">
            <v>0</v>
          </cell>
          <cell r="AV564">
            <v>0</v>
          </cell>
        </row>
        <row r="565">
          <cell r="B565">
            <v>16</v>
          </cell>
          <cell r="C565" t="str">
            <v>Total</v>
          </cell>
          <cell r="D565">
            <v>0</v>
          </cell>
          <cell r="E565">
            <v>0</v>
          </cell>
          <cell r="F565">
            <v>0</v>
          </cell>
          <cell r="I565">
            <v>0</v>
          </cell>
          <cell r="J565">
            <v>0</v>
          </cell>
          <cell r="AE565">
            <v>16</v>
          </cell>
          <cell r="AF565" t="str">
            <v>Total</v>
          </cell>
          <cell r="AG565">
            <v>0</v>
          </cell>
          <cell r="AH565">
            <v>0</v>
          </cell>
          <cell r="AI565">
            <v>0</v>
          </cell>
          <cell r="AJ565">
            <v>0</v>
          </cell>
          <cell r="AK565">
            <v>0</v>
          </cell>
          <cell r="AM565">
            <v>0</v>
          </cell>
          <cell r="AN565">
            <v>0</v>
          </cell>
          <cell r="AO565">
            <v>0</v>
          </cell>
          <cell r="AP565">
            <v>0</v>
          </cell>
          <cell r="AQ565">
            <v>0</v>
          </cell>
          <cell r="AS565">
            <v>0</v>
          </cell>
          <cell r="AT565">
            <v>0</v>
          </cell>
          <cell r="AU565">
            <v>0</v>
          </cell>
          <cell r="AV565">
            <v>0</v>
          </cell>
        </row>
        <row r="567">
          <cell r="C567" t="str">
            <v>Segregated (Separate Account) Annuities &amp; Pensions:</v>
          </cell>
          <cell r="AF567" t="str">
            <v>Segregated (Separate Account) Annuities &amp; Pensions:</v>
          </cell>
        </row>
        <row r="568">
          <cell r="B568">
            <v>17</v>
          </cell>
          <cell r="C568" t="str">
            <v>Not subject to Discretionary Withdrawal</v>
          </cell>
          <cell r="D568">
            <v>0</v>
          </cell>
          <cell r="E568">
            <v>0</v>
          </cell>
          <cell r="F568">
            <v>0</v>
          </cell>
          <cell r="G568">
            <v>7.4999999999999997E-3</v>
          </cell>
          <cell r="H568">
            <v>0</v>
          </cell>
          <cell r="I568">
            <v>7.4999999999999997E-3</v>
          </cell>
          <cell r="J568">
            <v>0</v>
          </cell>
          <cell r="K568" t="str">
            <v xml:space="preserve"> </v>
          </cell>
          <cell r="AE568">
            <v>17</v>
          </cell>
          <cell r="AF568" t="str">
            <v>Not subject to Discretionary Withdrawal</v>
          </cell>
          <cell r="AG568">
            <v>0</v>
          </cell>
          <cell r="AH568">
            <v>0</v>
          </cell>
          <cell r="AI568">
            <v>0</v>
          </cell>
          <cell r="AJ568">
            <v>0</v>
          </cell>
          <cell r="AK568">
            <v>0</v>
          </cell>
          <cell r="AM568">
            <v>7.4999999999999997E-3</v>
          </cell>
          <cell r="AN568">
            <v>7.4999999999999997E-3</v>
          </cell>
          <cell r="AO568">
            <v>7.4999999999999997E-3</v>
          </cell>
          <cell r="AP568">
            <v>7.4999999999999997E-3</v>
          </cell>
          <cell r="AQ568">
            <v>7.4999999999999997E-3</v>
          </cell>
          <cell r="AS568">
            <v>0</v>
          </cell>
          <cell r="AT568">
            <v>0</v>
          </cell>
          <cell r="AU568">
            <v>0</v>
          </cell>
          <cell r="AV568">
            <v>0</v>
          </cell>
        </row>
        <row r="569">
          <cell r="B569">
            <v>18</v>
          </cell>
          <cell r="C569" t="str">
            <v>Subject to Discretionary W/D with MVA</v>
          </cell>
          <cell r="D569">
            <v>0</v>
          </cell>
          <cell r="E569">
            <v>0</v>
          </cell>
          <cell r="F569">
            <v>0</v>
          </cell>
          <cell r="G569">
            <v>8.9999999999999993E-3</v>
          </cell>
          <cell r="H569">
            <v>0</v>
          </cell>
          <cell r="I569">
            <v>8.9999999999999993E-3</v>
          </cell>
          <cell r="J569">
            <v>0</v>
          </cell>
          <cell r="K569" t="str">
            <v xml:space="preserve"> </v>
          </cell>
          <cell r="AE569">
            <v>18</v>
          </cell>
          <cell r="AF569" t="str">
            <v>Subject to Discretionary W/D with MVA</v>
          </cell>
          <cell r="AG569">
            <v>0</v>
          </cell>
          <cell r="AH569">
            <v>0</v>
          </cell>
          <cell r="AI569">
            <v>0</v>
          </cell>
          <cell r="AJ569">
            <v>0</v>
          </cell>
          <cell r="AK569">
            <v>0</v>
          </cell>
          <cell r="AM569">
            <v>8.9999999999999993E-3</v>
          </cell>
          <cell r="AN569">
            <v>8.9999999999999993E-3</v>
          </cell>
          <cell r="AO569">
            <v>8.9999999999999993E-3</v>
          </cell>
          <cell r="AP569">
            <v>8.9999999999999993E-3</v>
          </cell>
          <cell r="AQ569">
            <v>8.9999999999999993E-3</v>
          </cell>
          <cell r="AS569">
            <v>0</v>
          </cell>
          <cell r="AT569">
            <v>0</v>
          </cell>
          <cell r="AU569">
            <v>0</v>
          </cell>
          <cell r="AV569">
            <v>0</v>
          </cell>
        </row>
        <row r="570">
          <cell r="B570">
            <v>19</v>
          </cell>
          <cell r="C570" t="str">
            <v>Subject to Discretionary W/D w/ Surrender Chgs from 1% to 3%</v>
          </cell>
          <cell r="D570">
            <v>0</v>
          </cell>
          <cell r="E570">
            <v>0</v>
          </cell>
          <cell r="F570">
            <v>0</v>
          </cell>
          <cell r="G570">
            <v>1.7999999999999999E-2</v>
          </cell>
          <cell r="H570">
            <v>0</v>
          </cell>
          <cell r="I570">
            <v>1.7999999999999999E-2</v>
          </cell>
          <cell r="J570">
            <v>0</v>
          </cell>
          <cell r="K570" t="str">
            <v xml:space="preserve"> </v>
          </cell>
          <cell r="AE570">
            <v>19</v>
          </cell>
          <cell r="AF570" t="str">
            <v>Subject to Discretionary W/D w/ Surrender Chgs from 1% to 3%</v>
          </cell>
          <cell r="AG570">
            <v>0</v>
          </cell>
          <cell r="AH570">
            <v>0</v>
          </cell>
          <cell r="AI570">
            <v>0</v>
          </cell>
          <cell r="AJ570">
            <v>0</v>
          </cell>
          <cell r="AK570">
            <v>0</v>
          </cell>
          <cell r="AM570">
            <v>1.7999999999999999E-2</v>
          </cell>
          <cell r="AN570">
            <v>1.7999999999999999E-2</v>
          </cell>
          <cell r="AO570">
            <v>1.7999999999999999E-2</v>
          </cell>
          <cell r="AP570">
            <v>1.7999999999999999E-2</v>
          </cell>
          <cell r="AQ570">
            <v>1.7999999999999999E-2</v>
          </cell>
          <cell r="AS570">
            <v>0</v>
          </cell>
          <cell r="AT570">
            <v>0</v>
          </cell>
          <cell r="AU570">
            <v>0</v>
          </cell>
          <cell r="AV570">
            <v>0</v>
          </cell>
        </row>
        <row r="571">
          <cell r="B571">
            <v>20</v>
          </cell>
          <cell r="C571" t="str">
            <v>Subject to Discretionary W/D w/ Surrender Chg &gt;3%</v>
          </cell>
          <cell r="D571">
            <v>0</v>
          </cell>
          <cell r="E571">
            <v>0</v>
          </cell>
          <cell r="F571">
            <v>0</v>
          </cell>
          <cell r="G571">
            <v>1.4999999999999999E-2</v>
          </cell>
          <cell r="H571">
            <v>0</v>
          </cell>
          <cell r="I571">
            <v>1.4999999999999999E-2</v>
          </cell>
          <cell r="J571">
            <v>0</v>
          </cell>
          <cell r="K571" t="str">
            <v xml:space="preserve"> </v>
          </cell>
          <cell r="AE571">
            <v>20</v>
          </cell>
          <cell r="AF571" t="str">
            <v>Subject to Discretionary W/D w/ Surrender Chg &gt;3%</v>
          </cell>
          <cell r="AG571">
            <v>0</v>
          </cell>
          <cell r="AH571">
            <v>0</v>
          </cell>
          <cell r="AI571">
            <v>0</v>
          </cell>
          <cell r="AJ571">
            <v>0</v>
          </cell>
          <cell r="AK571">
            <v>0</v>
          </cell>
          <cell r="AM571">
            <v>1.4999999999999999E-2</v>
          </cell>
          <cell r="AN571">
            <v>1.4999999999999999E-2</v>
          </cell>
          <cell r="AO571">
            <v>1.4999999999999999E-2</v>
          </cell>
          <cell r="AP571">
            <v>1.4999999999999999E-2</v>
          </cell>
          <cell r="AQ571">
            <v>1.4999999999999999E-2</v>
          </cell>
          <cell r="AS571">
            <v>0</v>
          </cell>
          <cell r="AT571">
            <v>0</v>
          </cell>
          <cell r="AU571">
            <v>0</v>
          </cell>
          <cell r="AV571">
            <v>0</v>
          </cell>
        </row>
        <row r="572">
          <cell r="B572">
            <v>21</v>
          </cell>
          <cell r="C572" t="str">
            <v>Subject to Discretionary W/D w/ NO Surrender Chgs.</v>
          </cell>
          <cell r="D572">
            <v>0</v>
          </cell>
          <cell r="E572">
            <v>0</v>
          </cell>
          <cell r="F572">
            <v>0</v>
          </cell>
          <cell r="G572">
            <v>0.03</v>
          </cell>
          <cell r="H572">
            <v>0</v>
          </cell>
          <cell r="I572">
            <v>0.03</v>
          </cell>
          <cell r="J572">
            <v>0</v>
          </cell>
          <cell r="K572" t="str">
            <v xml:space="preserve"> </v>
          </cell>
          <cell r="AE572">
            <v>21</v>
          </cell>
          <cell r="AF572" t="str">
            <v>Subject to Discretionary W/D w/ NO Surrender Chgs.</v>
          </cell>
          <cell r="AG572">
            <v>0</v>
          </cell>
          <cell r="AH572">
            <v>0</v>
          </cell>
          <cell r="AI572">
            <v>0</v>
          </cell>
          <cell r="AJ572">
            <v>0</v>
          </cell>
          <cell r="AK572">
            <v>0</v>
          </cell>
          <cell r="AM572">
            <v>0.03</v>
          </cell>
          <cell r="AN572">
            <v>0.03</v>
          </cell>
          <cell r="AO572">
            <v>0.03</v>
          </cell>
          <cell r="AP572">
            <v>0.03</v>
          </cell>
          <cell r="AQ572">
            <v>0.03</v>
          </cell>
          <cell r="AS572">
            <v>0</v>
          </cell>
          <cell r="AT572">
            <v>0</v>
          </cell>
          <cell r="AU572">
            <v>0</v>
          </cell>
          <cell r="AV572">
            <v>0</v>
          </cell>
        </row>
        <row r="573">
          <cell r="B573">
            <v>22</v>
          </cell>
          <cell r="C573" t="str">
            <v>NO Interest Rate Guarantees</v>
          </cell>
          <cell r="D573">
            <v>0</v>
          </cell>
          <cell r="E573">
            <v>0</v>
          </cell>
          <cell r="F573">
            <v>0</v>
          </cell>
          <cell r="G573">
            <v>0</v>
          </cell>
          <cell r="H573">
            <v>0</v>
          </cell>
          <cell r="I573">
            <v>0</v>
          </cell>
          <cell r="J573">
            <v>0</v>
          </cell>
          <cell r="K573" t="str">
            <v xml:space="preserve"> </v>
          </cell>
          <cell r="AE573">
            <v>22</v>
          </cell>
          <cell r="AF573" t="str">
            <v>NO Interest Rate Guarantees</v>
          </cell>
          <cell r="AG573">
            <v>0</v>
          </cell>
          <cell r="AH573">
            <v>0</v>
          </cell>
          <cell r="AI573">
            <v>0</v>
          </cell>
          <cell r="AJ573">
            <v>0</v>
          </cell>
          <cell r="AK573">
            <v>0</v>
          </cell>
          <cell r="AM573">
            <v>0</v>
          </cell>
          <cell r="AN573">
            <v>0</v>
          </cell>
          <cell r="AO573">
            <v>0</v>
          </cell>
          <cell r="AP573">
            <v>0</v>
          </cell>
          <cell r="AQ573">
            <v>0</v>
          </cell>
          <cell r="AS573">
            <v>0</v>
          </cell>
          <cell r="AT573">
            <v>0</v>
          </cell>
          <cell r="AU573">
            <v>0</v>
          </cell>
          <cell r="AV573">
            <v>0</v>
          </cell>
        </row>
        <row r="574">
          <cell r="B574">
            <v>23</v>
          </cell>
          <cell r="C574" t="str">
            <v>Total</v>
          </cell>
          <cell r="D574">
            <v>0</v>
          </cell>
          <cell r="E574">
            <v>0</v>
          </cell>
          <cell r="F574">
            <v>0</v>
          </cell>
          <cell r="I574">
            <v>0</v>
          </cell>
          <cell r="J574">
            <v>0</v>
          </cell>
          <cell r="AE574">
            <v>23</v>
          </cell>
          <cell r="AF574" t="str">
            <v>Total</v>
          </cell>
          <cell r="AG574">
            <v>0</v>
          </cell>
          <cell r="AH574">
            <v>0</v>
          </cell>
          <cell r="AI574">
            <v>0</v>
          </cell>
          <cell r="AJ574">
            <v>0</v>
          </cell>
          <cell r="AK574">
            <v>0</v>
          </cell>
          <cell r="AM574">
            <v>0</v>
          </cell>
          <cell r="AN574">
            <v>0</v>
          </cell>
          <cell r="AO574">
            <v>0</v>
          </cell>
          <cell r="AP574">
            <v>0</v>
          </cell>
          <cell r="AQ574">
            <v>0</v>
          </cell>
          <cell r="AS574">
            <v>0</v>
          </cell>
          <cell r="AT574">
            <v>0</v>
          </cell>
          <cell r="AU574">
            <v>0</v>
          </cell>
          <cell r="AV574">
            <v>0</v>
          </cell>
        </row>
        <row r="576">
          <cell r="D576" t="str">
            <v>Mkt Val of Fixed Income Securities:</v>
          </cell>
          <cell r="G576" t="str">
            <v>Baseline</v>
          </cell>
          <cell r="I576" t="str">
            <v>Final</v>
          </cell>
          <cell r="J576" t="str">
            <v>Required</v>
          </cell>
        </row>
        <row r="577">
          <cell r="C577" t="str">
            <v>Protection Products</v>
          </cell>
          <cell r="D577" t="str">
            <v>Net Reserves</v>
          </cell>
          <cell r="E577" t="str">
            <v>Adjustment</v>
          </cell>
          <cell r="F577" t="str">
            <v xml:space="preserve">Total </v>
          </cell>
          <cell r="G577" t="str">
            <v>Risk Factor</v>
          </cell>
          <cell r="H577" t="str">
            <v>Adjustment</v>
          </cell>
          <cell r="I577" t="str">
            <v>Risk Factor</v>
          </cell>
          <cell r="J577" t="str">
            <v>Capital</v>
          </cell>
          <cell r="AF577" t="str">
            <v>Protection Products</v>
          </cell>
        </row>
        <row r="578">
          <cell r="B578">
            <v>24</v>
          </cell>
          <cell r="C578" t="str">
            <v>Life Insurance</v>
          </cell>
          <cell r="D578">
            <v>0</v>
          </cell>
          <cell r="E578">
            <v>0</v>
          </cell>
          <cell r="F578">
            <v>0</v>
          </cell>
          <cell r="G578">
            <v>5.0000000000000001E-3</v>
          </cell>
          <cell r="H578">
            <v>0</v>
          </cell>
          <cell r="I578">
            <v>5.0000000000000001E-3</v>
          </cell>
          <cell r="J578">
            <v>0</v>
          </cell>
          <cell r="K578" t="str">
            <v xml:space="preserve"> </v>
          </cell>
          <cell r="AE578">
            <v>24</v>
          </cell>
          <cell r="AF578" t="str">
            <v>Life Insurance</v>
          </cell>
          <cell r="AG578">
            <v>0</v>
          </cell>
          <cell r="AH578">
            <v>0</v>
          </cell>
          <cell r="AI578">
            <v>0</v>
          </cell>
          <cell r="AJ578">
            <v>0</v>
          </cell>
          <cell r="AK578">
            <v>0</v>
          </cell>
          <cell r="AM578">
            <v>5.0000000000000001E-3</v>
          </cell>
          <cell r="AN578">
            <v>5.0000000000000001E-3</v>
          </cell>
          <cell r="AO578">
            <v>5.0000000000000001E-3</v>
          </cell>
          <cell r="AP578">
            <v>5.0000000000000001E-3</v>
          </cell>
          <cell r="AQ578">
            <v>5.0000000000000001E-3</v>
          </cell>
          <cell r="AS578">
            <v>0</v>
          </cell>
          <cell r="AT578">
            <v>0</v>
          </cell>
          <cell r="AU578">
            <v>0</v>
          </cell>
          <cell r="AV578">
            <v>0</v>
          </cell>
        </row>
        <row r="579">
          <cell r="B579">
            <v>26</v>
          </cell>
          <cell r="C579" t="str">
            <v>Policy Loans</v>
          </cell>
          <cell r="D579">
            <v>0</v>
          </cell>
          <cell r="E579">
            <v>0</v>
          </cell>
          <cell r="F579">
            <v>0</v>
          </cell>
          <cell r="G579">
            <v>5.0000000000000001E-3</v>
          </cell>
          <cell r="H579">
            <v>0</v>
          </cell>
          <cell r="I579">
            <v>5.0000000000000001E-3</v>
          </cell>
          <cell r="J579">
            <v>0</v>
          </cell>
          <cell r="K579" t="str">
            <v xml:space="preserve"> </v>
          </cell>
          <cell r="AE579">
            <v>26</v>
          </cell>
          <cell r="AF579" t="str">
            <v>Policy Loans</v>
          </cell>
          <cell r="AG579">
            <v>0</v>
          </cell>
          <cell r="AH579">
            <v>0</v>
          </cell>
          <cell r="AI579">
            <v>0</v>
          </cell>
          <cell r="AJ579">
            <v>0</v>
          </cell>
          <cell r="AK579">
            <v>0</v>
          </cell>
          <cell r="AM579">
            <v>5.0000000000000001E-3</v>
          </cell>
          <cell r="AN579">
            <v>5.0000000000000001E-3</v>
          </cell>
          <cell r="AO579">
            <v>5.0000000000000001E-3</v>
          </cell>
          <cell r="AP579">
            <v>5.0000000000000001E-3</v>
          </cell>
          <cell r="AQ579">
            <v>5.0000000000000001E-3</v>
          </cell>
          <cell r="AS579">
            <v>0</v>
          </cell>
          <cell r="AT579">
            <v>0</v>
          </cell>
          <cell r="AU579">
            <v>0</v>
          </cell>
          <cell r="AV579">
            <v>0</v>
          </cell>
        </row>
        <row r="580">
          <cell r="B580">
            <v>27</v>
          </cell>
          <cell r="C580" t="str">
            <v>Total</v>
          </cell>
          <cell r="D580">
            <v>0</v>
          </cell>
          <cell r="E580">
            <v>0</v>
          </cell>
          <cell r="F580">
            <v>0</v>
          </cell>
          <cell r="I580">
            <v>0</v>
          </cell>
          <cell r="J580">
            <v>0</v>
          </cell>
          <cell r="AE580">
            <v>27</v>
          </cell>
          <cell r="AF580" t="str">
            <v>Total</v>
          </cell>
          <cell r="AG580">
            <v>0</v>
          </cell>
          <cell r="AH580">
            <v>0</v>
          </cell>
          <cell r="AI580">
            <v>0</v>
          </cell>
          <cell r="AJ580">
            <v>0</v>
          </cell>
          <cell r="AK580">
            <v>0</v>
          </cell>
          <cell r="AM580">
            <v>0</v>
          </cell>
          <cell r="AN580">
            <v>0</v>
          </cell>
          <cell r="AO580">
            <v>0</v>
          </cell>
          <cell r="AP580">
            <v>0</v>
          </cell>
          <cell r="AQ580">
            <v>0</v>
          </cell>
          <cell r="AS580">
            <v>0</v>
          </cell>
          <cell r="AT580">
            <v>0</v>
          </cell>
          <cell r="AU580">
            <v>0</v>
          </cell>
          <cell r="AV580">
            <v>0</v>
          </cell>
        </row>
        <row r="582">
          <cell r="I582" t="str">
            <v xml:space="preserve">PML </v>
          </cell>
          <cell r="J582" t="str">
            <v>Adjusted</v>
          </cell>
        </row>
        <row r="583">
          <cell r="C583" t="str">
            <v>Property/Casualty Interest Rate Risk</v>
          </cell>
          <cell r="D583" t="str">
            <v>Estimated</v>
          </cell>
          <cell r="E583" t="str">
            <v xml:space="preserve">Market   </v>
          </cell>
          <cell r="H583" t="str">
            <v>Required</v>
          </cell>
          <cell r="I583" t="str">
            <v>to Liquid</v>
          </cell>
          <cell r="J583" t="str">
            <v>Required</v>
          </cell>
          <cell r="AF583" t="str">
            <v>Property/Casualty Interest Rate Risk</v>
          </cell>
          <cell r="AG583" t="str">
            <v>Estimated Duration</v>
          </cell>
          <cell r="AM583" t="str">
            <v>Market Value</v>
          </cell>
          <cell r="AS583" t="str">
            <v>Indicated Required Capital (B)</v>
          </cell>
        </row>
        <row r="584">
          <cell r="C584" t="str">
            <v>Fixed Income Security</v>
          </cell>
          <cell r="D584" t="str">
            <v>Duration</v>
          </cell>
          <cell r="E584" t="str">
            <v xml:space="preserve">  Value   </v>
          </cell>
          <cell r="F584" t="str">
            <v>Adjustment</v>
          </cell>
          <cell r="G584" t="str">
            <v xml:space="preserve">Total  </v>
          </cell>
          <cell r="H584" t="str">
            <v>Capital (A)</v>
          </cell>
          <cell r="I584" t="str">
            <v>Assets</v>
          </cell>
          <cell r="J584" t="str">
            <v>Capital (B)</v>
          </cell>
          <cell r="AF584" t="str">
            <v>Fixed Income Security</v>
          </cell>
          <cell r="AG584">
            <v>39813</v>
          </cell>
          <cell r="AH584">
            <v>40178</v>
          </cell>
          <cell r="AI584">
            <v>40543</v>
          </cell>
          <cell r="AJ584">
            <v>40908</v>
          </cell>
          <cell r="AK584">
            <v>41274</v>
          </cell>
          <cell r="AM584">
            <v>39813</v>
          </cell>
          <cell r="AN584">
            <v>40178</v>
          </cell>
          <cell r="AO584">
            <v>40543</v>
          </cell>
          <cell r="AP584">
            <v>40908</v>
          </cell>
          <cell r="AQ584">
            <v>41274</v>
          </cell>
          <cell r="AS584">
            <v>39813</v>
          </cell>
          <cell r="AT584">
            <v>40178</v>
          </cell>
          <cell r="AU584">
            <v>40543</v>
          </cell>
          <cell r="AV584">
            <v>40908</v>
          </cell>
        </row>
        <row r="585">
          <cell r="B585">
            <v>28</v>
          </cell>
          <cell r="C585" t="str">
            <v>Bonds</v>
          </cell>
          <cell r="D585">
            <v>5</v>
          </cell>
          <cell r="E585">
            <v>0</v>
          </cell>
          <cell r="F585">
            <v>0</v>
          </cell>
          <cell r="G585">
            <v>0</v>
          </cell>
          <cell r="H585">
            <v>0</v>
          </cell>
          <cell r="I585">
            <v>0</v>
          </cell>
          <cell r="J585">
            <v>0</v>
          </cell>
          <cell r="K585" t="str">
            <v xml:space="preserve"> </v>
          </cell>
          <cell r="AE585">
            <v>28</v>
          </cell>
          <cell r="AF585" t="str">
            <v>Bonds</v>
          </cell>
          <cell r="AG585">
            <v>5</v>
          </cell>
          <cell r="AH585">
            <v>5</v>
          </cell>
          <cell r="AI585">
            <v>5</v>
          </cell>
          <cell r="AJ585">
            <v>5</v>
          </cell>
          <cell r="AK585">
            <v>5</v>
          </cell>
          <cell r="AM585">
            <v>0</v>
          </cell>
          <cell r="AN585">
            <v>0</v>
          </cell>
          <cell r="AO585">
            <v>0</v>
          </cell>
          <cell r="AP585">
            <v>0</v>
          </cell>
          <cell r="AQ585">
            <v>0</v>
          </cell>
          <cell r="AS585">
            <v>0</v>
          </cell>
          <cell r="AT585">
            <v>0</v>
          </cell>
          <cell r="AU585">
            <v>0</v>
          </cell>
          <cell r="AV585">
            <v>0</v>
          </cell>
        </row>
        <row r="586">
          <cell r="B586">
            <v>29</v>
          </cell>
          <cell r="C586" t="str">
            <v>Preferred Stocks</v>
          </cell>
          <cell r="D586">
            <v>10</v>
          </cell>
          <cell r="E586">
            <v>0</v>
          </cell>
          <cell r="F586">
            <v>0</v>
          </cell>
          <cell r="G586">
            <v>0</v>
          </cell>
          <cell r="H586">
            <v>0</v>
          </cell>
          <cell r="I586">
            <v>0</v>
          </cell>
          <cell r="J586">
            <v>0</v>
          </cell>
          <cell r="K586" t="str">
            <v xml:space="preserve"> </v>
          </cell>
          <cell r="AE586">
            <v>29</v>
          </cell>
          <cell r="AF586" t="str">
            <v>Preferred Stocks</v>
          </cell>
          <cell r="AG586">
            <v>10</v>
          </cell>
          <cell r="AH586">
            <v>10</v>
          </cell>
          <cell r="AI586">
            <v>10</v>
          </cell>
          <cell r="AJ586">
            <v>10</v>
          </cell>
          <cell r="AK586">
            <v>10</v>
          </cell>
          <cell r="AM586">
            <v>0</v>
          </cell>
          <cell r="AN586">
            <v>0</v>
          </cell>
          <cell r="AO586">
            <v>0</v>
          </cell>
          <cell r="AP586">
            <v>0</v>
          </cell>
          <cell r="AQ586">
            <v>0</v>
          </cell>
          <cell r="AS586">
            <v>0</v>
          </cell>
          <cell r="AT586">
            <v>0</v>
          </cell>
          <cell r="AU586">
            <v>0</v>
          </cell>
          <cell r="AV586">
            <v>0</v>
          </cell>
        </row>
        <row r="587">
          <cell r="B587">
            <v>30</v>
          </cell>
          <cell r="C587" t="str">
            <v>Mortgage Loans</v>
          </cell>
          <cell r="D587">
            <v>7</v>
          </cell>
          <cell r="E587">
            <v>0</v>
          </cell>
          <cell r="F587">
            <v>0</v>
          </cell>
          <cell r="G587">
            <v>0</v>
          </cell>
          <cell r="H587">
            <v>0</v>
          </cell>
          <cell r="I587">
            <v>0</v>
          </cell>
          <cell r="J587">
            <v>0</v>
          </cell>
          <cell r="K587" t="str">
            <v xml:space="preserve"> </v>
          </cell>
          <cell r="AE587">
            <v>30</v>
          </cell>
          <cell r="AF587" t="str">
            <v>Mortgage Loans</v>
          </cell>
          <cell r="AG587">
            <v>7</v>
          </cell>
          <cell r="AH587">
            <v>7</v>
          </cell>
          <cell r="AI587">
            <v>7</v>
          </cell>
          <cell r="AJ587">
            <v>7</v>
          </cell>
          <cell r="AK587">
            <v>7</v>
          </cell>
          <cell r="AM587">
            <v>0</v>
          </cell>
          <cell r="AN587">
            <v>0</v>
          </cell>
          <cell r="AO587">
            <v>0</v>
          </cell>
          <cell r="AP587">
            <v>0</v>
          </cell>
          <cell r="AQ587">
            <v>0</v>
          </cell>
          <cell r="AS587">
            <v>0</v>
          </cell>
          <cell r="AT587">
            <v>0</v>
          </cell>
          <cell r="AU587">
            <v>0</v>
          </cell>
          <cell r="AV587">
            <v>0</v>
          </cell>
        </row>
        <row r="588">
          <cell r="B588">
            <v>31</v>
          </cell>
          <cell r="C588" t="str">
            <v>Total</v>
          </cell>
          <cell r="E588">
            <v>0</v>
          </cell>
          <cell r="F588">
            <v>0</v>
          </cell>
          <cell r="G588">
            <v>0</v>
          </cell>
          <cell r="H588">
            <v>0</v>
          </cell>
          <cell r="J588">
            <v>0</v>
          </cell>
          <cell r="AE588">
            <v>31</v>
          </cell>
          <cell r="AF588" t="str">
            <v>Total</v>
          </cell>
          <cell r="AM588">
            <v>0</v>
          </cell>
          <cell r="AN588">
            <v>0</v>
          </cell>
          <cell r="AO588">
            <v>0</v>
          </cell>
          <cell r="AP588">
            <v>0</v>
          </cell>
          <cell r="AQ588">
            <v>0</v>
          </cell>
          <cell r="AS588">
            <v>0</v>
          </cell>
          <cell r="AT588">
            <v>0</v>
          </cell>
          <cell r="AU588">
            <v>0</v>
          </cell>
          <cell r="AV588">
            <v>0</v>
          </cell>
        </row>
        <row r="590">
          <cell r="B590">
            <v>32</v>
          </cell>
          <cell r="C590" t="str">
            <v>Total Indicated Interest Rate Risk Required Capital</v>
          </cell>
          <cell r="J590">
            <v>0</v>
          </cell>
          <cell r="AM590">
            <v>32</v>
          </cell>
          <cell r="AN590" t="str">
            <v>Total Indicated Interest Rate Risk Required Capital</v>
          </cell>
          <cell r="AS590">
            <v>0</v>
          </cell>
          <cell r="AT590">
            <v>0</v>
          </cell>
          <cell r="AU590">
            <v>0</v>
          </cell>
          <cell r="AV590">
            <v>0</v>
          </cell>
        </row>
        <row r="592">
          <cell r="B592">
            <v>33</v>
          </cell>
          <cell r="C592" t="str">
            <v>Adjustment to Required Capital</v>
          </cell>
          <cell r="J592">
            <v>0</v>
          </cell>
          <cell r="K592" t="str">
            <v xml:space="preserve"> </v>
          </cell>
          <cell r="AM592">
            <v>33</v>
          </cell>
          <cell r="AN592" t="str">
            <v>Adjustment to Required Capital</v>
          </cell>
          <cell r="AS592">
            <v>0</v>
          </cell>
          <cell r="AT592">
            <v>0</v>
          </cell>
          <cell r="AU592">
            <v>0</v>
          </cell>
          <cell r="AV592">
            <v>0</v>
          </cell>
        </row>
        <row r="594">
          <cell r="B594">
            <v>34</v>
          </cell>
          <cell r="C594" t="str">
            <v>Total Interest Rate Risk Required Capital (Selected)</v>
          </cell>
          <cell r="J594">
            <v>0</v>
          </cell>
          <cell r="K594" t="str">
            <v xml:space="preserve"> =(B3)</v>
          </cell>
          <cell r="AM594">
            <v>34</v>
          </cell>
          <cell r="AN594" t="str">
            <v>Total Interest Rate Risk Required Capital (Selected)</v>
          </cell>
          <cell r="AS594">
            <v>0</v>
          </cell>
          <cell r="AT594">
            <v>0</v>
          </cell>
          <cell r="AU594">
            <v>0</v>
          </cell>
          <cell r="AV594">
            <v>0</v>
          </cell>
        </row>
        <row r="596">
          <cell r="B596">
            <v>35</v>
          </cell>
          <cell r="C596" t="str">
            <v>Catastrophe Gross PML</v>
          </cell>
          <cell r="D596">
            <v>0</v>
          </cell>
          <cell r="E596" t="str">
            <v>standard</v>
          </cell>
          <cell r="F596" t="str">
            <v>1st event is 1/250 EQ</v>
          </cell>
          <cell r="AN596">
            <v>35</v>
          </cell>
          <cell r="AO596" t="str">
            <v>Catastrophe Gross PML</v>
          </cell>
          <cell r="AS596">
            <v>0</v>
          </cell>
          <cell r="AT596">
            <v>0</v>
          </cell>
          <cell r="AU596">
            <v>0</v>
          </cell>
          <cell r="AV596">
            <v>0</v>
          </cell>
        </row>
        <row r="597">
          <cell r="B597">
            <v>36</v>
          </cell>
          <cell r="C597" t="str">
            <v>Available Fixed Income Assets</v>
          </cell>
          <cell r="D597">
            <v>0</v>
          </cell>
          <cell r="AN597">
            <v>36</v>
          </cell>
          <cell r="AO597" t="str">
            <v>Fixed Income Assets</v>
          </cell>
          <cell r="AS597">
            <v>0</v>
          </cell>
          <cell r="AT597">
            <v>0</v>
          </cell>
          <cell r="AU597">
            <v>0</v>
          </cell>
          <cell r="AV597">
            <v>0</v>
          </cell>
        </row>
        <row r="598">
          <cell r="B598">
            <v>37</v>
          </cell>
          <cell r="C598" t="str">
            <v>Available Liquid Assets</v>
          </cell>
          <cell r="D598">
            <v>0</v>
          </cell>
          <cell r="AN598">
            <v>37</v>
          </cell>
          <cell r="AO598" t="str">
            <v>Liquid Assets</v>
          </cell>
          <cell r="AS598">
            <v>0</v>
          </cell>
          <cell r="AT598">
            <v>0</v>
          </cell>
          <cell r="AU598">
            <v>0</v>
          </cell>
          <cell r="AV598">
            <v>0</v>
          </cell>
        </row>
        <row r="599">
          <cell r="B599">
            <v>38</v>
          </cell>
          <cell r="C599" t="str">
            <v>Percentage</v>
          </cell>
          <cell r="D599">
            <v>0</v>
          </cell>
          <cell r="AN599">
            <v>38</v>
          </cell>
          <cell r="AO599" t="str">
            <v>Percentage</v>
          </cell>
          <cell r="AS599">
            <v>0</v>
          </cell>
          <cell r="AT599">
            <v>0</v>
          </cell>
          <cell r="AU599">
            <v>0</v>
          </cell>
          <cell r="AV599">
            <v>0</v>
          </cell>
        </row>
        <row r="601">
          <cell r="C601" t="str">
            <v>Notes:</v>
          </cell>
          <cell r="AF601" t="str">
            <v>Notes:</v>
          </cell>
        </row>
        <row r="602">
          <cell r="B602">
            <v>39</v>
          </cell>
          <cell r="C602" t="str">
            <v>(A) - Reflects the following increase in interest rates…………………………..</v>
          </cell>
          <cell r="D602">
            <v>1.2E-2</v>
          </cell>
          <cell r="AE602">
            <v>39</v>
          </cell>
          <cell r="AF602" t="str">
            <v>(A) - Reflects the following increase in interest rates…………………………..</v>
          </cell>
          <cell r="AG602">
            <v>1.2E-2</v>
          </cell>
        </row>
        <row r="603">
          <cell r="B603">
            <v>40</v>
          </cell>
          <cell r="C603" t="str">
            <v>(B) - Adjusted for Gross PML as percent of liquid assets</v>
          </cell>
          <cell r="AE603">
            <v>40</v>
          </cell>
          <cell r="AF603" t="str">
            <v>(B) - Adjusted for Gross PML as percent of liquid assets</v>
          </cell>
        </row>
        <row r="606">
          <cell r="B606" t="str">
            <v>Company:</v>
          </cell>
          <cell r="C606" t="str">
            <v>XYZ Sample</v>
          </cell>
          <cell r="E606" t="str">
            <v>Currency:</v>
          </cell>
          <cell r="F606" t="str">
            <v>US Dollars</v>
          </cell>
        </row>
        <row r="607">
          <cell r="B607" t="str">
            <v>AMB #:</v>
          </cell>
          <cell r="C607" t="str">
            <v>99999</v>
          </cell>
          <cell r="E607" t="str">
            <v>Denomination:</v>
          </cell>
          <cell r="F607" t="str">
            <v>(000)s</v>
          </cell>
          <cell r="K607" t="str">
            <v xml:space="preserve">Page 11 </v>
          </cell>
        </row>
        <row r="608">
          <cell r="B608" t="str">
            <v>Analyst:</v>
          </cell>
          <cell r="C608" t="str">
            <v xml:space="preserve"> </v>
          </cell>
        </row>
        <row r="609">
          <cell r="E609" t="str">
            <v>INTEREST RATE RISK</v>
          </cell>
        </row>
        <row r="610">
          <cell r="D610" t="str">
            <v>1 yr or less</v>
          </cell>
          <cell r="E610">
            <v>40178</v>
          </cell>
        </row>
        <row r="611">
          <cell r="C611" t="str">
            <v>European Type Endowments &amp; Annuities</v>
          </cell>
          <cell r="D611" t="str">
            <v>Mkt Val of Fixed Income Securities:</v>
          </cell>
          <cell r="G611" t="str">
            <v>Baseline</v>
          </cell>
          <cell r="I611" t="str">
            <v>Final</v>
          </cell>
          <cell r="J611" t="str">
            <v>Required</v>
          </cell>
        </row>
        <row r="612">
          <cell r="C612" t="str">
            <v>Endowments</v>
          </cell>
          <cell r="D612" t="str">
            <v>Net Reserves</v>
          </cell>
          <cell r="E612" t="str">
            <v>Adjustment</v>
          </cell>
          <cell r="F612" t="str">
            <v xml:space="preserve">Total </v>
          </cell>
          <cell r="G612" t="str">
            <v>Risk Factor</v>
          </cell>
          <cell r="H612" t="str">
            <v>Adjustment</v>
          </cell>
          <cell r="I612" t="str">
            <v>Risk Factor</v>
          </cell>
          <cell r="J612" t="str">
            <v>Capital</v>
          </cell>
          <cell r="K612" t="str">
            <v>Explanation  of Adjustments</v>
          </cell>
        </row>
        <row r="613">
          <cell r="B613">
            <v>1</v>
          </cell>
          <cell r="C613" t="str">
            <v>Unit Linked - Not Guaranteed</v>
          </cell>
          <cell r="D613">
            <v>0</v>
          </cell>
          <cell r="E613">
            <v>0</v>
          </cell>
          <cell r="F613">
            <v>0</v>
          </cell>
          <cell r="G613">
            <v>5.0000000000000001E-3</v>
          </cell>
          <cell r="H613">
            <v>0</v>
          </cell>
          <cell r="I613">
            <v>5.0000000000000001E-3</v>
          </cell>
          <cell r="J613">
            <v>0</v>
          </cell>
          <cell r="K613" t="str">
            <v xml:space="preserve"> </v>
          </cell>
        </row>
        <row r="614">
          <cell r="B614">
            <v>2</v>
          </cell>
          <cell r="C614" t="str">
            <v>Guarantee less than 1%</v>
          </cell>
          <cell r="D614">
            <v>0</v>
          </cell>
          <cell r="E614">
            <v>0</v>
          </cell>
          <cell r="F614">
            <v>0</v>
          </cell>
          <cell r="G614">
            <v>7.4999999999999997E-3</v>
          </cell>
          <cell r="H614">
            <v>0</v>
          </cell>
          <cell r="I614">
            <v>7.4999999999999997E-3</v>
          </cell>
          <cell r="J614">
            <v>0</v>
          </cell>
          <cell r="K614" t="str">
            <v xml:space="preserve"> </v>
          </cell>
        </row>
        <row r="615">
          <cell r="B615">
            <v>3</v>
          </cell>
          <cell r="C615" t="str">
            <v>Guarantee between 1% and 5%</v>
          </cell>
          <cell r="D615">
            <v>0</v>
          </cell>
          <cell r="E615">
            <v>0</v>
          </cell>
          <cell r="F615">
            <v>0</v>
          </cell>
          <cell r="G615">
            <v>0.01</v>
          </cell>
          <cell r="H615">
            <v>0</v>
          </cell>
          <cell r="I615">
            <v>0.01</v>
          </cell>
          <cell r="J615">
            <v>0</v>
          </cell>
          <cell r="K615" t="str">
            <v xml:space="preserve"> </v>
          </cell>
        </row>
        <row r="616">
          <cell r="B616">
            <v>4</v>
          </cell>
          <cell r="C616" t="str">
            <v>Guarantee over 5%</v>
          </cell>
          <cell r="D616">
            <v>0</v>
          </cell>
          <cell r="E616">
            <v>0</v>
          </cell>
          <cell r="F616">
            <v>0</v>
          </cell>
          <cell r="G616">
            <v>0.02</v>
          </cell>
          <cell r="H616">
            <v>0</v>
          </cell>
          <cell r="I616">
            <v>0.02</v>
          </cell>
          <cell r="J616">
            <v>0</v>
          </cell>
          <cell r="K616" t="str">
            <v xml:space="preserve"> </v>
          </cell>
        </row>
        <row r="617">
          <cell r="B617">
            <v>5</v>
          </cell>
          <cell r="C617" t="str">
            <v>Total</v>
          </cell>
          <cell r="D617">
            <v>0</v>
          </cell>
          <cell r="E617">
            <v>0</v>
          </cell>
          <cell r="F617">
            <v>0</v>
          </cell>
          <cell r="I617">
            <v>0</v>
          </cell>
          <cell r="J617">
            <v>0</v>
          </cell>
        </row>
        <row r="619">
          <cell r="C619" t="str">
            <v>Annuities</v>
          </cell>
        </row>
        <row r="620">
          <cell r="B620">
            <v>6</v>
          </cell>
          <cell r="C620" t="str">
            <v>Fixed - Immediate</v>
          </cell>
          <cell r="D620">
            <v>0</v>
          </cell>
          <cell r="E620">
            <v>0</v>
          </cell>
          <cell r="F620">
            <v>0</v>
          </cell>
          <cell r="G620">
            <v>7.4999999999999997E-3</v>
          </cell>
          <cell r="H620">
            <v>0</v>
          </cell>
          <cell r="I620">
            <v>7.4999999999999997E-3</v>
          </cell>
          <cell r="J620">
            <v>0</v>
          </cell>
          <cell r="K620" t="str">
            <v xml:space="preserve"> </v>
          </cell>
        </row>
        <row r="621">
          <cell r="B621">
            <v>7</v>
          </cell>
          <cell r="C621" t="str">
            <v>Fixed - Deferred - 5 years or less outstanding</v>
          </cell>
          <cell r="D621">
            <v>0</v>
          </cell>
          <cell r="E621">
            <v>0</v>
          </cell>
          <cell r="F621">
            <v>0</v>
          </cell>
          <cell r="G621">
            <v>0.02</v>
          </cell>
          <cell r="H621">
            <v>0</v>
          </cell>
          <cell r="I621">
            <v>0.02</v>
          </cell>
          <cell r="J621">
            <v>0</v>
          </cell>
          <cell r="K621" t="str">
            <v xml:space="preserve"> </v>
          </cell>
        </row>
        <row r="622">
          <cell r="B622">
            <v>8</v>
          </cell>
          <cell r="C622" t="str">
            <v>Fixed - Deferred - over 5 years outstanding</v>
          </cell>
          <cell r="D622">
            <v>0</v>
          </cell>
          <cell r="E622">
            <v>0</v>
          </cell>
          <cell r="F622">
            <v>0</v>
          </cell>
          <cell r="G622">
            <v>1.4999999999999999E-2</v>
          </cell>
          <cell r="H622">
            <v>0</v>
          </cell>
          <cell r="I622">
            <v>1.4999999999999999E-2</v>
          </cell>
          <cell r="J622">
            <v>0</v>
          </cell>
          <cell r="K622" t="str">
            <v xml:space="preserve"> </v>
          </cell>
        </row>
        <row r="623">
          <cell r="B623">
            <v>9</v>
          </cell>
          <cell r="C623" t="str">
            <v>Variable</v>
          </cell>
          <cell r="D623">
            <v>0</v>
          </cell>
          <cell r="E623">
            <v>0</v>
          </cell>
          <cell r="F623">
            <v>0</v>
          </cell>
          <cell r="G623">
            <v>7.4999999999999997E-3</v>
          </cell>
          <cell r="H623">
            <v>0</v>
          </cell>
          <cell r="I623">
            <v>7.4999999999999997E-3</v>
          </cell>
          <cell r="J623">
            <v>0</v>
          </cell>
          <cell r="K623" t="str">
            <v xml:space="preserve"> </v>
          </cell>
        </row>
        <row r="624">
          <cell r="B624">
            <v>10</v>
          </cell>
          <cell r="C624" t="str">
            <v>Total</v>
          </cell>
          <cell r="D624">
            <v>0</v>
          </cell>
          <cell r="E624">
            <v>0</v>
          </cell>
          <cell r="F624">
            <v>0</v>
          </cell>
          <cell r="I624">
            <v>0</v>
          </cell>
          <cell r="J624">
            <v>0</v>
          </cell>
        </row>
        <row r="626">
          <cell r="C626" t="str">
            <v>North American Type Annuities &amp; Pensions</v>
          </cell>
          <cell r="D626" t="str">
            <v>Mkt Val of Fixed Income Securities:</v>
          </cell>
          <cell r="G626" t="str">
            <v>Baseline</v>
          </cell>
          <cell r="I626" t="str">
            <v>Final</v>
          </cell>
          <cell r="J626" t="str">
            <v>Required</v>
          </cell>
        </row>
        <row r="627">
          <cell r="C627" t="str">
            <v>Non-Segregated (General Account) Annuities &amp; Pensions:</v>
          </cell>
          <cell r="D627" t="str">
            <v>Net Reserves</v>
          </cell>
          <cell r="E627" t="str">
            <v>Adjustment</v>
          </cell>
          <cell r="F627" t="str">
            <v xml:space="preserve">Total </v>
          </cell>
          <cell r="G627" t="str">
            <v>Risk Factor</v>
          </cell>
          <cell r="H627" t="str">
            <v>Adjustment</v>
          </cell>
          <cell r="I627" t="str">
            <v>Risk Factor</v>
          </cell>
          <cell r="J627" t="str">
            <v>Capital</v>
          </cell>
        </row>
        <row r="628">
          <cell r="B628">
            <v>11</v>
          </cell>
          <cell r="C628" t="str">
            <v>Not subject to Discretionary Withdrawal</v>
          </cell>
          <cell r="D628">
            <v>0</v>
          </cell>
          <cell r="E628">
            <v>0</v>
          </cell>
          <cell r="F628">
            <v>0</v>
          </cell>
          <cell r="G628">
            <v>7.4999999999999997E-3</v>
          </cell>
          <cell r="H628">
            <v>0</v>
          </cell>
          <cell r="I628">
            <v>7.4999999999999997E-3</v>
          </cell>
          <cell r="J628">
            <v>0</v>
          </cell>
          <cell r="K628" t="str">
            <v xml:space="preserve"> </v>
          </cell>
        </row>
        <row r="629">
          <cell r="B629">
            <v>12</v>
          </cell>
          <cell r="C629" t="str">
            <v>Subject to Discretionary W/D with MVA</v>
          </cell>
          <cell r="D629">
            <v>0</v>
          </cell>
          <cell r="E629">
            <v>0</v>
          </cell>
          <cell r="F629">
            <v>0</v>
          </cell>
          <cell r="G629">
            <v>8.9999999999999993E-3</v>
          </cell>
          <cell r="H629">
            <v>0</v>
          </cell>
          <cell r="I629">
            <v>8.9999999999999993E-3</v>
          </cell>
          <cell r="J629">
            <v>0</v>
          </cell>
          <cell r="K629" t="str">
            <v xml:space="preserve"> </v>
          </cell>
        </row>
        <row r="630">
          <cell r="B630">
            <v>13</v>
          </cell>
          <cell r="C630" t="str">
            <v>Subject to Discretionary W/D w/ Surrender Chgs from 1% to 3%</v>
          </cell>
          <cell r="D630">
            <v>0</v>
          </cell>
          <cell r="E630">
            <v>0</v>
          </cell>
          <cell r="F630">
            <v>0</v>
          </cell>
          <cell r="G630">
            <v>1.7999999999999999E-2</v>
          </cell>
          <cell r="H630">
            <v>0</v>
          </cell>
          <cell r="I630">
            <v>1.7999999999999999E-2</v>
          </cell>
          <cell r="J630">
            <v>0</v>
          </cell>
          <cell r="K630" t="str">
            <v xml:space="preserve"> </v>
          </cell>
        </row>
        <row r="631">
          <cell r="B631">
            <v>14</v>
          </cell>
          <cell r="C631" t="str">
            <v>Subject to Discretionary W/D w/ Surrender Chg &gt;3%</v>
          </cell>
          <cell r="D631">
            <v>0</v>
          </cell>
          <cell r="E631">
            <v>0</v>
          </cell>
          <cell r="F631">
            <v>0</v>
          </cell>
          <cell r="G631">
            <v>1.4999999999999999E-2</v>
          </cell>
          <cell r="H631">
            <v>0</v>
          </cell>
          <cell r="I631">
            <v>1.4999999999999999E-2</v>
          </cell>
          <cell r="J631">
            <v>0</v>
          </cell>
          <cell r="K631" t="str">
            <v xml:space="preserve"> </v>
          </cell>
        </row>
        <row r="632">
          <cell r="B632">
            <v>15</v>
          </cell>
          <cell r="C632" t="str">
            <v>Subject to Discretionary W/D w/ NO Surrender Chgs.</v>
          </cell>
          <cell r="D632">
            <v>0</v>
          </cell>
          <cell r="E632">
            <v>0</v>
          </cell>
          <cell r="F632">
            <v>0</v>
          </cell>
          <cell r="G632">
            <v>0.03</v>
          </cell>
          <cell r="H632">
            <v>0</v>
          </cell>
          <cell r="I632">
            <v>0.03</v>
          </cell>
          <cell r="J632">
            <v>0</v>
          </cell>
          <cell r="K632" t="str">
            <v xml:space="preserve"> </v>
          </cell>
        </row>
        <row r="633">
          <cell r="B633">
            <v>16</v>
          </cell>
          <cell r="C633" t="str">
            <v>Total</v>
          </cell>
          <cell r="D633">
            <v>0</v>
          </cell>
          <cell r="E633">
            <v>0</v>
          </cell>
          <cell r="F633">
            <v>0</v>
          </cell>
          <cell r="J633">
            <v>0</v>
          </cell>
        </row>
        <row r="635">
          <cell r="C635" t="str">
            <v>Segregated (Separate Account) Annuities &amp; Pensions:</v>
          </cell>
        </row>
        <row r="636">
          <cell r="B636">
            <v>17</v>
          </cell>
          <cell r="C636" t="str">
            <v>Not subject to Discretionary Withdrawal</v>
          </cell>
          <cell r="D636">
            <v>0</v>
          </cell>
          <cell r="E636">
            <v>0</v>
          </cell>
          <cell r="F636">
            <v>0</v>
          </cell>
          <cell r="G636">
            <v>7.4999999999999997E-3</v>
          </cell>
          <cell r="H636">
            <v>0</v>
          </cell>
          <cell r="I636">
            <v>7.4999999999999997E-3</v>
          </cell>
          <cell r="J636">
            <v>0</v>
          </cell>
          <cell r="K636" t="str">
            <v xml:space="preserve"> </v>
          </cell>
        </row>
        <row r="637">
          <cell r="B637">
            <v>18</v>
          </cell>
          <cell r="C637" t="str">
            <v>Subject to Discretionary W/D with MVA</v>
          </cell>
          <cell r="D637">
            <v>0</v>
          </cell>
          <cell r="E637">
            <v>0</v>
          </cell>
          <cell r="F637">
            <v>0</v>
          </cell>
          <cell r="G637">
            <v>8.9999999999999993E-3</v>
          </cell>
          <cell r="H637">
            <v>0</v>
          </cell>
          <cell r="I637">
            <v>8.9999999999999993E-3</v>
          </cell>
          <cell r="J637">
            <v>0</v>
          </cell>
          <cell r="K637" t="str">
            <v xml:space="preserve"> </v>
          </cell>
        </row>
        <row r="638">
          <cell r="B638">
            <v>19</v>
          </cell>
          <cell r="C638" t="str">
            <v>Subject to Discretionary W/D w/ Surrender Chgs from 1% to 3%</v>
          </cell>
          <cell r="D638">
            <v>0</v>
          </cell>
          <cell r="E638">
            <v>0</v>
          </cell>
          <cell r="F638">
            <v>0</v>
          </cell>
          <cell r="G638">
            <v>1.7999999999999999E-2</v>
          </cell>
          <cell r="H638">
            <v>0</v>
          </cell>
          <cell r="I638">
            <v>1.7999999999999999E-2</v>
          </cell>
          <cell r="J638">
            <v>0</v>
          </cell>
          <cell r="K638" t="str">
            <v xml:space="preserve"> </v>
          </cell>
        </row>
        <row r="639">
          <cell r="B639">
            <v>20</v>
          </cell>
          <cell r="C639" t="str">
            <v>Subject to Discretionary W/D w/ Surrender Chg &gt;3%</v>
          </cell>
          <cell r="D639">
            <v>0</v>
          </cell>
          <cell r="E639">
            <v>0</v>
          </cell>
          <cell r="F639">
            <v>0</v>
          </cell>
          <cell r="G639">
            <v>1.4999999999999999E-2</v>
          </cell>
          <cell r="H639">
            <v>0</v>
          </cell>
          <cell r="I639">
            <v>1.4999999999999999E-2</v>
          </cell>
          <cell r="J639">
            <v>0</v>
          </cell>
          <cell r="K639" t="str">
            <v xml:space="preserve"> </v>
          </cell>
        </row>
        <row r="640">
          <cell r="B640">
            <v>21</v>
          </cell>
          <cell r="C640" t="str">
            <v>Subject to Discretionary W/D w/ NO Surrender Chgs.</v>
          </cell>
          <cell r="D640">
            <v>0</v>
          </cell>
          <cell r="E640">
            <v>0</v>
          </cell>
          <cell r="F640">
            <v>0</v>
          </cell>
          <cell r="G640">
            <v>0.03</v>
          </cell>
          <cell r="H640">
            <v>0</v>
          </cell>
          <cell r="I640">
            <v>0.03</v>
          </cell>
          <cell r="J640">
            <v>0</v>
          </cell>
          <cell r="K640" t="str">
            <v xml:space="preserve"> </v>
          </cell>
        </row>
        <row r="641">
          <cell r="B641">
            <v>22</v>
          </cell>
          <cell r="C641" t="str">
            <v>NO Interest Rate Guarantees</v>
          </cell>
          <cell r="D641">
            <v>0</v>
          </cell>
          <cell r="E641">
            <v>0</v>
          </cell>
          <cell r="F641">
            <v>0</v>
          </cell>
          <cell r="G641">
            <v>0</v>
          </cell>
          <cell r="H641">
            <v>0</v>
          </cell>
          <cell r="I641">
            <v>0</v>
          </cell>
          <cell r="J641">
            <v>0</v>
          </cell>
          <cell r="K641" t="str">
            <v xml:space="preserve"> </v>
          </cell>
        </row>
        <row r="642">
          <cell r="B642">
            <v>23</v>
          </cell>
          <cell r="C642" t="str">
            <v>Total</v>
          </cell>
          <cell r="D642">
            <v>0</v>
          </cell>
          <cell r="E642">
            <v>0</v>
          </cell>
          <cell r="F642">
            <v>0</v>
          </cell>
          <cell r="J642">
            <v>0</v>
          </cell>
        </row>
        <row r="644">
          <cell r="D644" t="str">
            <v>Mkt Val of Fixed Income Securities:</v>
          </cell>
          <cell r="G644" t="str">
            <v>Baseline</v>
          </cell>
          <cell r="I644" t="str">
            <v>Final</v>
          </cell>
          <cell r="J644" t="str">
            <v>Required</v>
          </cell>
        </row>
        <row r="645">
          <cell r="C645" t="str">
            <v>Protection Products</v>
          </cell>
          <cell r="D645" t="str">
            <v>Net Reserves</v>
          </cell>
          <cell r="E645" t="str">
            <v>Adjustment</v>
          </cell>
          <cell r="F645" t="str">
            <v xml:space="preserve">Total </v>
          </cell>
          <cell r="G645" t="str">
            <v>Risk Factor</v>
          </cell>
          <cell r="H645" t="str">
            <v>Adjustment</v>
          </cell>
          <cell r="I645" t="str">
            <v>Risk Factor</v>
          </cell>
          <cell r="J645" t="str">
            <v>Capital</v>
          </cell>
        </row>
        <row r="646">
          <cell r="B646">
            <v>24</v>
          </cell>
          <cell r="C646" t="str">
            <v>Life Insurance</v>
          </cell>
          <cell r="D646">
            <v>0</v>
          </cell>
          <cell r="E646">
            <v>0</v>
          </cell>
          <cell r="F646">
            <v>0</v>
          </cell>
          <cell r="G646">
            <v>5.0000000000000001E-3</v>
          </cell>
          <cell r="H646">
            <v>0</v>
          </cell>
          <cell r="I646">
            <v>5.0000000000000001E-3</v>
          </cell>
          <cell r="J646">
            <v>0</v>
          </cell>
          <cell r="K646" t="str">
            <v xml:space="preserve"> </v>
          </cell>
        </row>
        <row r="647">
          <cell r="B647">
            <v>26</v>
          </cell>
          <cell r="C647" t="str">
            <v>Policy Loans</v>
          </cell>
          <cell r="D647">
            <v>0</v>
          </cell>
          <cell r="E647">
            <v>0</v>
          </cell>
          <cell r="F647">
            <v>0</v>
          </cell>
          <cell r="G647">
            <v>5.0000000000000001E-3</v>
          </cell>
          <cell r="H647">
            <v>0</v>
          </cell>
          <cell r="I647">
            <v>5.0000000000000001E-3</v>
          </cell>
          <cell r="J647">
            <v>0</v>
          </cell>
          <cell r="K647" t="str">
            <v xml:space="preserve"> </v>
          </cell>
        </row>
        <row r="648">
          <cell r="B648">
            <v>27</v>
          </cell>
          <cell r="C648" t="str">
            <v>Total</v>
          </cell>
          <cell r="D648">
            <v>0</v>
          </cell>
          <cell r="E648">
            <v>0</v>
          </cell>
          <cell r="F648">
            <v>0</v>
          </cell>
          <cell r="J648">
            <v>0</v>
          </cell>
        </row>
        <row r="650">
          <cell r="I650" t="str">
            <v xml:space="preserve">PML </v>
          </cell>
          <cell r="J650" t="str">
            <v>Adjusted</v>
          </cell>
        </row>
        <row r="651">
          <cell r="C651" t="str">
            <v>Property/Casualty Interest Rate Risk</v>
          </cell>
          <cell r="D651" t="str">
            <v>Estimated</v>
          </cell>
          <cell r="E651" t="str">
            <v xml:space="preserve">Market   </v>
          </cell>
          <cell r="H651" t="str">
            <v>Required</v>
          </cell>
          <cell r="I651" t="str">
            <v>to Liquid</v>
          </cell>
          <cell r="J651" t="str">
            <v>Required</v>
          </cell>
        </row>
        <row r="652">
          <cell r="C652" t="str">
            <v>Fixed Income Security</v>
          </cell>
          <cell r="D652" t="str">
            <v>Duration</v>
          </cell>
          <cell r="E652" t="str">
            <v xml:space="preserve">  Value   </v>
          </cell>
          <cell r="F652" t="str">
            <v>Adjustment</v>
          </cell>
          <cell r="G652" t="str">
            <v xml:space="preserve">Total  </v>
          </cell>
          <cell r="H652" t="str">
            <v>Capital (A)</v>
          </cell>
          <cell r="I652" t="str">
            <v>Assets</v>
          </cell>
          <cell r="J652" t="str">
            <v>Capital (B)</v>
          </cell>
        </row>
        <row r="653">
          <cell r="B653">
            <v>28</v>
          </cell>
          <cell r="C653" t="str">
            <v>Bonds</v>
          </cell>
          <cell r="D653">
            <v>5</v>
          </cell>
          <cell r="E653">
            <v>0</v>
          </cell>
          <cell r="F653">
            <v>0</v>
          </cell>
          <cell r="G653">
            <v>0</v>
          </cell>
          <cell r="H653">
            <v>0</v>
          </cell>
          <cell r="I653">
            <v>0</v>
          </cell>
          <cell r="J653">
            <v>0</v>
          </cell>
          <cell r="K653" t="str">
            <v xml:space="preserve"> </v>
          </cell>
        </row>
        <row r="654">
          <cell r="B654">
            <v>29</v>
          </cell>
          <cell r="C654" t="str">
            <v>Preferred Stocks</v>
          </cell>
          <cell r="D654">
            <v>10</v>
          </cell>
          <cell r="E654">
            <v>0</v>
          </cell>
          <cell r="F654">
            <v>0</v>
          </cell>
          <cell r="G654">
            <v>0</v>
          </cell>
          <cell r="H654">
            <v>0</v>
          </cell>
          <cell r="I654">
            <v>0</v>
          </cell>
          <cell r="J654">
            <v>0</v>
          </cell>
          <cell r="K654" t="str">
            <v xml:space="preserve"> </v>
          </cell>
        </row>
        <row r="655">
          <cell r="B655">
            <v>30</v>
          </cell>
          <cell r="C655" t="str">
            <v>Mortgage Loans</v>
          </cell>
          <cell r="D655">
            <v>7</v>
          </cell>
          <cell r="E655">
            <v>0</v>
          </cell>
          <cell r="F655">
            <v>0</v>
          </cell>
          <cell r="G655">
            <v>0</v>
          </cell>
          <cell r="H655">
            <v>0</v>
          </cell>
          <cell r="I655">
            <v>0</v>
          </cell>
          <cell r="J655">
            <v>0</v>
          </cell>
          <cell r="K655" t="str">
            <v xml:space="preserve"> </v>
          </cell>
        </row>
        <row r="656">
          <cell r="B656">
            <v>31</v>
          </cell>
          <cell r="C656" t="str">
            <v>Total</v>
          </cell>
          <cell r="E656">
            <v>0</v>
          </cell>
          <cell r="F656">
            <v>0</v>
          </cell>
          <cell r="G656">
            <v>0</v>
          </cell>
          <cell r="H656">
            <v>0</v>
          </cell>
          <cell r="J656">
            <v>0</v>
          </cell>
        </row>
        <row r="658">
          <cell r="B658">
            <v>32</v>
          </cell>
          <cell r="C658" t="str">
            <v>Total Indicated Interest Rate Risk Required Capital</v>
          </cell>
          <cell r="J658">
            <v>0</v>
          </cell>
        </row>
        <row r="660">
          <cell r="B660">
            <v>33</v>
          </cell>
          <cell r="C660" t="str">
            <v>Adjustment to Required Capital</v>
          </cell>
          <cell r="J660">
            <v>0</v>
          </cell>
          <cell r="K660" t="str">
            <v xml:space="preserve"> </v>
          </cell>
        </row>
        <row r="662">
          <cell r="B662">
            <v>34</v>
          </cell>
          <cell r="C662" t="str">
            <v>Total Interest Rate Risk Required Capital (Selected)</v>
          </cell>
          <cell r="J662">
            <v>0</v>
          </cell>
          <cell r="K662" t="str">
            <v xml:space="preserve"> =(B3)</v>
          </cell>
        </row>
        <row r="664">
          <cell r="B664">
            <v>35</v>
          </cell>
          <cell r="C664" t="str">
            <v>Catastrophe Gross PML</v>
          </cell>
          <cell r="D664">
            <v>0</v>
          </cell>
          <cell r="E664" t="str">
            <v>standard</v>
          </cell>
          <cell r="F664" t="str">
            <v>1st event is 1/250 EQ</v>
          </cell>
        </row>
        <row r="665">
          <cell r="B665">
            <v>36</v>
          </cell>
          <cell r="C665" t="str">
            <v>Available Fixed Income Assets</v>
          </cell>
          <cell r="D665">
            <v>0</v>
          </cell>
        </row>
        <row r="666">
          <cell r="B666">
            <v>37</v>
          </cell>
          <cell r="C666" t="str">
            <v>Available Liquid Assets</v>
          </cell>
          <cell r="D666">
            <v>0</v>
          </cell>
        </row>
        <row r="667">
          <cell r="B667">
            <v>38</v>
          </cell>
          <cell r="C667" t="str">
            <v>Percentage</v>
          </cell>
          <cell r="D667">
            <v>0</v>
          </cell>
        </row>
        <row r="669">
          <cell r="C669" t="str">
            <v>Notes:</v>
          </cell>
        </row>
        <row r="670">
          <cell r="B670">
            <v>39</v>
          </cell>
          <cell r="C670" t="str">
            <v>(A) - Reflects the following increase in interest rates…………………………..</v>
          </cell>
          <cell r="D670">
            <v>1.2E-2</v>
          </cell>
        </row>
        <row r="671">
          <cell r="B671">
            <v>40</v>
          </cell>
          <cell r="C671" t="str">
            <v>(B) - Adjusted for Gross PML as percent of liquid assets</v>
          </cell>
        </row>
        <row r="674">
          <cell r="B674" t="str">
            <v>Company:</v>
          </cell>
          <cell r="C674" t="str">
            <v>XYZ Sample</v>
          </cell>
          <cell r="E674" t="str">
            <v>Currency:</v>
          </cell>
          <cell r="F674" t="str">
            <v>US Dollars</v>
          </cell>
        </row>
        <row r="675">
          <cell r="B675" t="str">
            <v>AMB #:</v>
          </cell>
          <cell r="C675" t="str">
            <v>99999</v>
          </cell>
          <cell r="E675" t="str">
            <v>Denomination:</v>
          </cell>
          <cell r="F675" t="str">
            <v>(000)s</v>
          </cell>
          <cell r="K675" t="str">
            <v xml:space="preserve">Page 19 </v>
          </cell>
        </row>
        <row r="676">
          <cell r="B676" t="str">
            <v>Analyst:</v>
          </cell>
          <cell r="C676" t="str">
            <v xml:space="preserve"> </v>
          </cell>
        </row>
        <row r="677">
          <cell r="E677" t="str">
            <v>INTEREST RATE RISK</v>
          </cell>
        </row>
        <row r="678">
          <cell r="D678" t="str">
            <v>1 yr or less</v>
          </cell>
          <cell r="E678">
            <v>40543</v>
          </cell>
        </row>
        <row r="679">
          <cell r="C679" t="str">
            <v>European Type Endowments &amp; Annuities</v>
          </cell>
          <cell r="D679" t="str">
            <v>Mkt Val of Fixed Income Securities:</v>
          </cell>
          <cell r="G679" t="str">
            <v>Baseline</v>
          </cell>
          <cell r="I679" t="str">
            <v>Final</v>
          </cell>
          <cell r="J679" t="str">
            <v>Required</v>
          </cell>
        </row>
        <row r="680">
          <cell r="C680" t="str">
            <v>Endowments</v>
          </cell>
          <cell r="D680" t="str">
            <v>Net Reserves</v>
          </cell>
          <cell r="E680" t="str">
            <v>Adjustment</v>
          </cell>
          <cell r="F680" t="str">
            <v xml:space="preserve">Total </v>
          </cell>
          <cell r="G680" t="str">
            <v>Risk Factor</v>
          </cell>
          <cell r="H680" t="str">
            <v>Adjustment</v>
          </cell>
          <cell r="I680" t="str">
            <v>Risk Factor</v>
          </cell>
          <cell r="J680" t="str">
            <v>Capital</v>
          </cell>
          <cell r="K680" t="str">
            <v>Explanation  of Adjustments</v>
          </cell>
        </row>
        <row r="681">
          <cell r="B681">
            <v>1</v>
          </cell>
          <cell r="C681" t="str">
            <v>Unit Linked - Not Guaranteed</v>
          </cell>
          <cell r="D681">
            <v>0</v>
          </cell>
          <cell r="E681">
            <v>0</v>
          </cell>
          <cell r="F681">
            <v>0</v>
          </cell>
          <cell r="G681">
            <v>5.0000000000000001E-3</v>
          </cell>
          <cell r="H681">
            <v>0</v>
          </cell>
          <cell r="I681">
            <v>5.0000000000000001E-3</v>
          </cell>
          <cell r="J681">
            <v>0</v>
          </cell>
          <cell r="K681" t="str">
            <v xml:space="preserve"> </v>
          </cell>
        </row>
        <row r="682">
          <cell r="B682">
            <v>2</v>
          </cell>
          <cell r="C682" t="str">
            <v>Guarantee less than 1%</v>
          </cell>
          <cell r="D682">
            <v>0</v>
          </cell>
          <cell r="E682">
            <v>0</v>
          </cell>
          <cell r="F682">
            <v>0</v>
          </cell>
          <cell r="G682">
            <v>7.4999999999999997E-3</v>
          </cell>
          <cell r="H682">
            <v>0</v>
          </cell>
          <cell r="I682">
            <v>7.4999999999999997E-3</v>
          </cell>
          <cell r="J682">
            <v>0</v>
          </cell>
          <cell r="K682" t="str">
            <v xml:space="preserve"> </v>
          </cell>
        </row>
        <row r="683">
          <cell r="B683">
            <v>3</v>
          </cell>
          <cell r="C683" t="str">
            <v>Guarantee between 1% and 5%</v>
          </cell>
          <cell r="D683">
            <v>0</v>
          </cell>
          <cell r="E683">
            <v>0</v>
          </cell>
          <cell r="F683">
            <v>0</v>
          </cell>
          <cell r="G683">
            <v>0.01</v>
          </cell>
          <cell r="H683">
            <v>0</v>
          </cell>
          <cell r="I683">
            <v>0.01</v>
          </cell>
          <cell r="J683">
            <v>0</v>
          </cell>
          <cell r="K683" t="str">
            <v xml:space="preserve"> </v>
          </cell>
        </row>
        <row r="684">
          <cell r="B684">
            <v>4</v>
          </cell>
          <cell r="C684" t="str">
            <v>Guarantee over 5%</v>
          </cell>
          <cell r="D684">
            <v>0</v>
          </cell>
          <cell r="E684">
            <v>0</v>
          </cell>
          <cell r="F684">
            <v>0</v>
          </cell>
          <cell r="G684">
            <v>0.02</v>
          </cell>
          <cell r="H684">
            <v>0</v>
          </cell>
          <cell r="I684">
            <v>0.02</v>
          </cell>
          <cell r="J684">
            <v>0</v>
          </cell>
          <cell r="K684" t="str">
            <v xml:space="preserve"> </v>
          </cell>
        </row>
        <row r="685">
          <cell r="B685">
            <v>5</v>
          </cell>
          <cell r="C685" t="str">
            <v>Total</v>
          </cell>
          <cell r="D685">
            <v>0</v>
          </cell>
          <cell r="E685">
            <v>0</v>
          </cell>
          <cell r="F685">
            <v>0</v>
          </cell>
          <cell r="I685">
            <v>0</v>
          </cell>
          <cell r="J685">
            <v>0</v>
          </cell>
        </row>
        <row r="687">
          <cell r="C687" t="str">
            <v>Annuities</v>
          </cell>
        </row>
        <row r="688">
          <cell r="B688">
            <v>6</v>
          </cell>
          <cell r="C688" t="str">
            <v>Fixed - Immediate</v>
          </cell>
          <cell r="D688">
            <v>0</v>
          </cell>
          <cell r="E688">
            <v>0</v>
          </cell>
          <cell r="F688">
            <v>0</v>
          </cell>
          <cell r="G688">
            <v>7.4999999999999997E-3</v>
          </cell>
          <cell r="H688">
            <v>0</v>
          </cell>
          <cell r="I688">
            <v>7.4999999999999997E-3</v>
          </cell>
          <cell r="J688">
            <v>0</v>
          </cell>
          <cell r="K688" t="str">
            <v xml:space="preserve"> </v>
          </cell>
        </row>
        <row r="689">
          <cell r="B689">
            <v>7</v>
          </cell>
          <cell r="C689" t="str">
            <v>Fixed - Deferred - 5 years or less outstanding</v>
          </cell>
          <cell r="D689">
            <v>0</v>
          </cell>
          <cell r="E689">
            <v>0</v>
          </cell>
          <cell r="F689">
            <v>0</v>
          </cell>
          <cell r="G689">
            <v>0.02</v>
          </cell>
          <cell r="H689">
            <v>0</v>
          </cell>
          <cell r="I689">
            <v>0.02</v>
          </cell>
          <cell r="J689">
            <v>0</v>
          </cell>
          <cell r="K689" t="str">
            <v xml:space="preserve"> </v>
          </cell>
        </row>
        <row r="690">
          <cell r="B690">
            <v>8</v>
          </cell>
          <cell r="C690" t="str">
            <v>Fixed - Deferred - over 5 years outstanding</v>
          </cell>
          <cell r="D690">
            <v>0</v>
          </cell>
          <cell r="E690">
            <v>0</v>
          </cell>
          <cell r="F690">
            <v>0</v>
          </cell>
          <cell r="G690">
            <v>1.4999999999999999E-2</v>
          </cell>
          <cell r="H690">
            <v>0</v>
          </cell>
          <cell r="I690">
            <v>1.4999999999999999E-2</v>
          </cell>
          <cell r="J690">
            <v>0</v>
          </cell>
          <cell r="K690" t="str">
            <v xml:space="preserve"> </v>
          </cell>
        </row>
        <row r="691">
          <cell r="B691">
            <v>9</v>
          </cell>
          <cell r="C691" t="str">
            <v>Variable</v>
          </cell>
          <cell r="D691">
            <v>0</v>
          </cell>
          <cell r="E691">
            <v>0</v>
          </cell>
          <cell r="F691">
            <v>0</v>
          </cell>
          <cell r="G691">
            <v>7.4999999999999997E-3</v>
          </cell>
          <cell r="H691">
            <v>0</v>
          </cell>
          <cell r="I691">
            <v>7.4999999999999997E-3</v>
          </cell>
          <cell r="J691">
            <v>0</v>
          </cell>
          <cell r="K691" t="str">
            <v xml:space="preserve"> </v>
          </cell>
        </row>
        <row r="692">
          <cell r="B692">
            <v>10</v>
          </cell>
          <cell r="C692" t="str">
            <v>Total</v>
          </cell>
          <cell r="D692">
            <v>0</v>
          </cell>
          <cell r="E692">
            <v>0</v>
          </cell>
          <cell r="F692">
            <v>0</v>
          </cell>
          <cell r="I692">
            <v>0</v>
          </cell>
          <cell r="J692">
            <v>0</v>
          </cell>
        </row>
        <row r="694">
          <cell r="C694" t="str">
            <v>North American Type Annuities &amp; Pensions</v>
          </cell>
          <cell r="D694" t="str">
            <v>Mkt Val of Fixed Income Securities:</v>
          </cell>
          <cell r="G694" t="str">
            <v>Baseline</v>
          </cell>
          <cell r="I694" t="str">
            <v>Final</v>
          </cell>
          <cell r="J694" t="str">
            <v>Required</v>
          </cell>
        </row>
        <row r="695">
          <cell r="C695" t="str">
            <v>Non-Segregated (General Account) Annuities &amp; Pensions:</v>
          </cell>
          <cell r="D695" t="str">
            <v>Net Reserves</v>
          </cell>
          <cell r="E695" t="str">
            <v>Adjustment</v>
          </cell>
          <cell r="F695" t="str">
            <v xml:space="preserve">Total </v>
          </cell>
          <cell r="G695" t="str">
            <v>Risk Factor</v>
          </cell>
          <cell r="H695" t="str">
            <v>Adjustment</v>
          </cell>
          <cell r="I695" t="str">
            <v>Risk Factor</v>
          </cell>
          <cell r="J695" t="str">
            <v>Capital</v>
          </cell>
        </row>
        <row r="696">
          <cell r="B696">
            <v>11</v>
          </cell>
          <cell r="C696" t="str">
            <v>Not subject to Discretionary Withdrawal</v>
          </cell>
          <cell r="D696">
            <v>0</v>
          </cell>
          <cell r="E696">
            <v>0</v>
          </cell>
          <cell r="F696">
            <v>0</v>
          </cell>
          <cell r="G696">
            <v>7.4999999999999997E-3</v>
          </cell>
          <cell r="H696">
            <v>0</v>
          </cell>
          <cell r="I696">
            <v>7.4999999999999997E-3</v>
          </cell>
          <cell r="J696">
            <v>0</v>
          </cell>
          <cell r="K696" t="str">
            <v xml:space="preserve"> </v>
          </cell>
        </row>
        <row r="697">
          <cell r="B697">
            <v>12</v>
          </cell>
          <cell r="C697" t="str">
            <v>Subject to Discretionary W/D with MVA</v>
          </cell>
          <cell r="D697">
            <v>0</v>
          </cell>
          <cell r="E697">
            <v>0</v>
          </cell>
          <cell r="F697">
            <v>0</v>
          </cell>
          <cell r="G697">
            <v>8.9999999999999993E-3</v>
          </cell>
          <cell r="H697">
            <v>0</v>
          </cell>
          <cell r="I697">
            <v>8.9999999999999993E-3</v>
          </cell>
          <cell r="J697">
            <v>0</v>
          </cell>
          <cell r="K697" t="str">
            <v xml:space="preserve"> </v>
          </cell>
        </row>
        <row r="698">
          <cell r="B698">
            <v>13</v>
          </cell>
          <cell r="C698" t="str">
            <v>Subject to Discretionary W/D w/ Surrender Chgs from 1% to 3%</v>
          </cell>
          <cell r="D698">
            <v>0</v>
          </cell>
          <cell r="E698">
            <v>0</v>
          </cell>
          <cell r="F698">
            <v>0</v>
          </cell>
          <cell r="G698">
            <v>1.7999999999999999E-2</v>
          </cell>
          <cell r="H698">
            <v>0</v>
          </cell>
          <cell r="I698">
            <v>1.7999999999999999E-2</v>
          </cell>
          <cell r="J698">
            <v>0</v>
          </cell>
          <cell r="K698" t="str">
            <v xml:space="preserve"> </v>
          </cell>
        </row>
        <row r="699">
          <cell r="B699">
            <v>14</v>
          </cell>
          <cell r="C699" t="str">
            <v>Subject to Discretionary W/D w/ Surrender Chg &gt;3%</v>
          </cell>
          <cell r="D699">
            <v>0</v>
          </cell>
          <cell r="E699">
            <v>0</v>
          </cell>
          <cell r="F699">
            <v>0</v>
          </cell>
          <cell r="G699">
            <v>1.4999999999999999E-2</v>
          </cell>
          <cell r="H699">
            <v>0</v>
          </cell>
          <cell r="I699">
            <v>1.4999999999999999E-2</v>
          </cell>
          <cell r="J699">
            <v>0</v>
          </cell>
          <cell r="K699" t="str">
            <v xml:space="preserve"> </v>
          </cell>
        </row>
        <row r="700">
          <cell r="B700">
            <v>15</v>
          </cell>
          <cell r="C700" t="str">
            <v>Subject to Discretionary W/D w/ NO Surrender Chgs.</v>
          </cell>
          <cell r="D700">
            <v>0</v>
          </cell>
          <cell r="E700">
            <v>0</v>
          </cell>
          <cell r="F700">
            <v>0</v>
          </cell>
          <cell r="G700">
            <v>0.03</v>
          </cell>
          <cell r="H700">
            <v>0</v>
          </cell>
          <cell r="I700">
            <v>0.03</v>
          </cell>
          <cell r="J700">
            <v>0</v>
          </cell>
          <cell r="K700" t="str">
            <v xml:space="preserve"> </v>
          </cell>
        </row>
        <row r="701">
          <cell r="B701">
            <v>16</v>
          </cell>
          <cell r="C701" t="str">
            <v>Total</v>
          </cell>
          <cell r="D701">
            <v>0</v>
          </cell>
          <cell r="E701">
            <v>0</v>
          </cell>
          <cell r="F701">
            <v>0</v>
          </cell>
          <cell r="I701">
            <v>0</v>
          </cell>
          <cell r="J701">
            <v>0</v>
          </cell>
        </row>
        <row r="703">
          <cell r="C703" t="str">
            <v>Segregated (Separate Account) Annuities &amp; Pensions:</v>
          </cell>
        </row>
        <row r="704">
          <cell r="B704">
            <v>17</v>
          </cell>
          <cell r="C704" t="str">
            <v>Not subject to Discretionary Withdrawal</v>
          </cell>
          <cell r="D704">
            <v>0</v>
          </cell>
          <cell r="E704">
            <v>0</v>
          </cell>
          <cell r="F704">
            <v>0</v>
          </cell>
          <cell r="G704">
            <v>7.4999999999999997E-3</v>
          </cell>
          <cell r="H704">
            <v>0</v>
          </cell>
          <cell r="I704">
            <v>7.4999999999999997E-3</v>
          </cell>
          <cell r="J704">
            <v>0</v>
          </cell>
          <cell r="K704" t="str">
            <v xml:space="preserve"> </v>
          </cell>
        </row>
        <row r="705">
          <cell r="B705">
            <v>18</v>
          </cell>
          <cell r="C705" t="str">
            <v>Subject to Discretionary W/D with MVA</v>
          </cell>
          <cell r="D705">
            <v>0</v>
          </cell>
          <cell r="E705">
            <v>0</v>
          </cell>
          <cell r="F705">
            <v>0</v>
          </cell>
          <cell r="G705">
            <v>8.9999999999999993E-3</v>
          </cell>
          <cell r="H705">
            <v>0</v>
          </cell>
          <cell r="I705">
            <v>8.9999999999999993E-3</v>
          </cell>
          <cell r="J705">
            <v>0</v>
          </cell>
          <cell r="K705" t="str">
            <v xml:space="preserve"> </v>
          </cell>
        </row>
        <row r="706">
          <cell r="B706">
            <v>19</v>
          </cell>
          <cell r="C706" t="str">
            <v>Subject to Discretionary W/D w/ Surrender Chgs from 1% to 3%</v>
          </cell>
          <cell r="D706">
            <v>0</v>
          </cell>
          <cell r="E706">
            <v>0</v>
          </cell>
          <cell r="F706">
            <v>0</v>
          </cell>
          <cell r="G706">
            <v>1.7999999999999999E-2</v>
          </cell>
          <cell r="H706">
            <v>0</v>
          </cell>
          <cell r="I706">
            <v>1.7999999999999999E-2</v>
          </cell>
          <cell r="J706">
            <v>0</v>
          </cell>
          <cell r="K706" t="str">
            <v xml:space="preserve"> </v>
          </cell>
        </row>
        <row r="707">
          <cell r="B707">
            <v>20</v>
          </cell>
          <cell r="C707" t="str">
            <v>Subject to Discretionary W/D w/ Surrender Chg &gt;3%</v>
          </cell>
          <cell r="D707">
            <v>0</v>
          </cell>
          <cell r="E707">
            <v>0</v>
          </cell>
          <cell r="F707">
            <v>0</v>
          </cell>
          <cell r="G707">
            <v>1.4999999999999999E-2</v>
          </cell>
          <cell r="H707">
            <v>0</v>
          </cell>
          <cell r="I707">
            <v>1.4999999999999999E-2</v>
          </cell>
          <cell r="J707">
            <v>0</v>
          </cell>
          <cell r="K707" t="str">
            <v xml:space="preserve"> </v>
          </cell>
        </row>
        <row r="708">
          <cell r="B708">
            <v>21</v>
          </cell>
          <cell r="C708" t="str">
            <v>Subject to Discretionary W/D w/ NO Surrender Chgs.</v>
          </cell>
          <cell r="D708">
            <v>0</v>
          </cell>
          <cell r="E708">
            <v>0</v>
          </cell>
          <cell r="F708">
            <v>0</v>
          </cell>
          <cell r="G708">
            <v>0.03</v>
          </cell>
          <cell r="H708">
            <v>0</v>
          </cell>
          <cell r="I708">
            <v>0.03</v>
          </cell>
          <cell r="J708">
            <v>0</v>
          </cell>
          <cell r="K708" t="str">
            <v xml:space="preserve"> </v>
          </cell>
        </row>
        <row r="709">
          <cell r="B709">
            <v>22</v>
          </cell>
          <cell r="C709" t="str">
            <v>NO Interest Rate Guarantees</v>
          </cell>
          <cell r="D709">
            <v>0</v>
          </cell>
          <cell r="E709">
            <v>0</v>
          </cell>
          <cell r="F709">
            <v>0</v>
          </cell>
          <cell r="G709">
            <v>0</v>
          </cell>
          <cell r="H709">
            <v>0</v>
          </cell>
          <cell r="I709">
            <v>0</v>
          </cell>
          <cell r="J709">
            <v>0</v>
          </cell>
          <cell r="K709" t="str">
            <v xml:space="preserve"> </v>
          </cell>
        </row>
        <row r="710">
          <cell r="B710">
            <v>23</v>
          </cell>
          <cell r="C710" t="str">
            <v>Total</v>
          </cell>
          <cell r="D710">
            <v>0</v>
          </cell>
          <cell r="E710">
            <v>0</v>
          </cell>
          <cell r="F710">
            <v>0</v>
          </cell>
          <cell r="I710">
            <v>0</v>
          </cell>
          <cell r="J710">
            <v>0</v>
          </cell>
        </row>
        <row r="712">
          <cell r="D712" t="str">
            <v>Mkt Val of Fixed Income Securities:</v>
          </cell>
          <cell r="G712" t="str">
            <v>Baseline</v>
          </cell>
          <cell r="I712" t="str">
            <v>Final</v>
          </cell>
          <cell r="J712" t="str">
            <v>Required</v>
          </cell>
        </row>
        <row r="713">
          <cell r="C713" t="str">
            <v>Protection Products</v>
          </cell>
          <cell r="D713" t="str">
            <v>Net Reserves</v>
          </cell>
          <cell r="E713" t="str">
            <v>Adjustment</v>
          </cell>
          <cell r="F713" t="str">
            <v xml:space="preserve">Total </v>
          </cell>
          <cell r="G713" t="str">
            <v>Risk Factor</v>
          </cell>
          <cell r="H713" t="str">
            <v>Adjustment</v>
          </cell>
          <cell r="I713" t="str">
            <v>Risk Factor</v>
          </cell>
          <cell r="J713" t="str">
            <v>Capital</v>
          </cell>
        </row>
        <row r="714">
          <cell r="B714">
            <v>24</v>
          </cell>
          <cell r="C714" t="str">
            <v>Life Insurance</v>
          </cell>
          <cell r="D714">
            <v>0</v>
          </cell>
          <cell r="E714">
            <v>0</v>
          </cell>
          <cell r="F714">
            <v>0</v>
          </cell>
          <cell r="G714">
            <v>5.0000000000000001E-3</v>
          </cell>
          <cell r="H714">
            <v>0</v>
          </cell>
          <cell r="I714">
            <v>5.0000000000000001E-3</v>
          </cell>
          <cell r="J714">
            <v>0</v>
          </cell>
          <cell r="K714" t="str">
            <v xml:space="preserve"> </v>
          </cell>
        </row>
        <row r="715">
          <cell r="B715">
            <v>26</v>
          </cell>
          <cell r="C715" t="str">
            <v>Policy Loans</v>
          </cell>
          <cell r="D715">
            <v>0</v>
          </cell>
          <cell r="E715">
            <v>0</v>
          </cell>
          <cell r="F715">
            <v>0</v>
          </cell>
          <cell r="G715">
            <v>5.0000000000000001E-3</v>
          </cell>
          <cell r="H715">
            <v>0</v>
          </cell>
          <cell r="I715">
            <v>5.0000000000000001E-3</v>
          </cell>
          <cell r="J715">
            <v>0</v>
          </cell>
          <cell r="K715" t="str">
            <v xml:space="preserve"> </v>
          </cell>
        </row>
        <row r="716">
          <cell r="B716">
            <v>27</v>
          </cell>
          <cell r="C716" t="str">
            <v>Total</v>
          </cell>
          <cell r="D716">
            <v>0</v>
          </cell>
          <cell r="E716">
            <v>0</v>
          </cell>
          <cell r="F716">
            <v>0</v>
          </cell>
          <cell r="I716">
            <v>0</v>
          </cell>
          <cell r="J716">
            <v>0</v>
          </cell>
        </row>
        <row r="718">
          <cell r="I718" t="str">
            <v xml:space="preserve">PML </v>
          </cell>
          <cell r="J718" t="str">
            <v>Adjusted</v>
          </cell>
        </row>
        <row r="719">
          <cell r="C719" t="str">
            <v>Property/Casualty Interest Rate Risk</v>
          </cell>
          <cell r="D719" t="str">
            <v>Estimated</v>
          </cell>
          <cell r="E719" t="str">
            <v xml:space="preserve">Market   </v>
          </cell>
          <cell r="H719" t="str">
            <v>Required</v>
          </cell>
          <cell r="I719" t="str">
            <v>to Liquid</v>
          </cell>
          <cell r="J719" t="str">
            <v>Required</v>
          </cell>
        </row>
        <row r="720">
          <cell r="C720" t="str">
            <v>Fixed Income Security</v>
          </cell>
          <cell r="D720" t="str">
            <v>Duration</v>
          </cell>
          <cell r="E720" t="str">
            <v xml:space="preserve">  Value   </v>
          </cell>
          <cell r="F720" t="str">
            <v>Adjustment</v>
          </cell>
          <cell r="G720" t="str">
            <v xml:space="preserve">Total  </v>
          </cell>
          <cell r="H720" t="str">
            <v>Capital (A)</v>
          </cell>
          <cell r="I720" t="str">
            <v>Assets</v>
          </cell>
          <cell r="J720" t="str">
            <v>Capital (B)</v>
          </cell>
        </row>
        <row r="721">
          <cell r="B721">
            <v>28</v>
          </cell>
          <cell r="C721" t="str">
            <v>Bonds</v>
          </cell>
          <cell r="D721">
            <v>5</v>
          </cell>
          <cell r="E721">
            <v>0</v>
          </cell>
          <cell r="F721">
            <v>0</v>
          </cell>
          <cell r="G721">
            <v>0</v>
          </cell>
          <cell r="H721">
            <v>0</v>
          </cell>
          <cell r="I721">
            <v>0</v>
          </cell>
          <cell r="J721">
            <v>0</v>
          </cell>
          <cell r="K721" t="str">
            <v xml:space="preserve"> </v>
          </cell>
        </row>
        <row r="722">
          <cell r="B722">
            <v>29</v>
          </cell>
          <cell r="C722" t="str">
            <v>Preferred Stocks</v>
          </cell>
          <cell r="D722">
            <v>10</v>
          </cell>
          <cell r="E722">
            <v>0</v>
          </cell>
          <cell r="F722">
            <v>0</v>
          </cell>
          <cell r="G722">
            <v>0</v>
          </cell>
          <cell r="H722">
            <v>0</v>
          </cell>
          <cell r="I722">
            <v>0</v>
          </cell>
          <cell r="J722">
            <v>0</v>
          </cell>
          <cell r="K722" t="str">
            <v xml:space="preserve"> </v>
          </cell>
        </row>
        <row r="723">
          <cell r="B723">
            <v>30</v>
          </cell>
          <cell r="C723" t="str">
            <v>Mortgage Loans</v>
          </cell>
          <cell r="D723">
            <v>7</v>
          </cell>
          <cell r="E723">
            <v>0</v>
          </cell>
          <cell r="F723">
            <v>0</v>
          </cell>
          <cell r="G723">
            <v>0</v>
          </cell>
          <cell r="H723">
            <v>0</v>
          </cell>
          <cell r="I723">
            <v>0</v>
          </cell>
          <cell r="J723">
            <v>0</v>
          </cell>
          <cell r="K723" t="str">
            <v xml:space="preserve"> </v>
          </cell>
        </row>
        <row r="724">
          <cell r="B724">
            <v>31</v>
          </cell>
          <cell r="C724" t="str">
            <v>Total</v>
          </cell>
          <cell r="E724">
            <v>0</v>
          </cell>
          <cell r="F724">
            <v>0</v>
          </cell>
          <cell r="G724">
            <v>0</v>
          </cell>
          <cell r="H724">
            <v>0</v>
          </cell>
          <cell r="J724">
            <v>0</v>
          </cell>
        </row>
        <row r="726">
          <cell r="B726">
            <v>32</v>
          </cell>
          <cell r="C726" t="str">
            <v>Total Indicated Interest Rate Risk Required Capital</v>
          </cell>
          <cell r="J726">
            <v>0</v>
          </cell>
        </row>
        <row r="728">
          <cell r="B728">
            <v>33</v>
          </cell>
          <cell r="C728" t="str">
            <v>Adjustment to Required Capital</v>
          </cell>
          <cell r="J728">
            <v>0</v>
          </cell>
          <cell r="K728" t="str">
            <v xml:space="preserve"> </v>
          </cell>
        </row>
        <row r="730">
          <cell r="B730">
            <v>34</v>
          </cell>
          <cell r="C730" t="str">
            <v>Total Interest Rate Risk Required Capital (Selected)</v>
          </cell>
          <cell r="J730">
            <v>0</v>
          </cell>
          <cell r="K730" t="str">
            <v xml:space="preserve"> =(B3)</v>
          </cell>
        </row>
        <row r="732">
          <cell r="B732">
            <v>35</v>
          </cell>
          <cell r="C732" t="str">
            <v>Catastrophe Gross PML</v>
          </cell>
          <cell r="D732">
            <v>0</v>
          </cell>
          <cell r="E732" t="str">
            <v>standard</v>
          </cell>
          <cell r="F732" t="str">
            <v>1st event is 1/250 EQ</v>
          </cell>
        </row>
        <row r="733">
          <cell r="B733">
            <v>36</v>
          </cell>
          <cell r="C733" t="str">
            <v>Available Fixed Income Assets</v>
          </cell>
          <cell r="D733">
            <v>0</v>
          </cell>
        </row>
        <row r="734">
          <cell r="B734">
            <v>37</v>
          </cell>
          <cell r="C734" t="str">
            <v>Available Liquid Assets</v>
          </cell>
          <cell r="D734">
            <v>0</v>
          </cell>
        </row>
        <row r="735">
          <cell r="B735">
            <v>38</v>
          </cell>
          <cell r="C735" t="str">
            <v>Percentage</v>
          </cell>
          <cell r="D735">
            <v>0</v>
          </cell>
        </row>
        <row r="737">
          <cell r="C737" t="str">
            <v>Notes:</v>
          </cell>
        </row>
        <row r="738">
          <cell r="B738">
            <v>39</v>
          </cell>
          <cell r="C738" t="str">
            <v>(A) - Reflects the following increase in interest rates…………………………..</v>
          </cell>
          <cell r="D738">
            <v>1.2E-2</v>
          </cell>
        </row>
        <row r="739">
          <cell r="B739">
            <v>40</v>
          </cell>
          <cell r="C739" t="str">
            <v>(B) - Adjusted for Gross PML as percent of liquid assets</v>
          </cell>
        </row>
        <row r="742">
          <cell r="B742" t="str">
            <v>Company:</v>
          </cell>
          <cell r="C742" t="str">
            <v>XYZ Sample</v>
          </cell>
          <cell r="E742" t="str">
            <v>Currency:</v>
          </cell>
          <cell r="F742" t="str">
            <v>US Dollars</v>
          </cell>
        </row>
        <row r="743">
          <cell r="B743" t="str">
            <v>AMB #:</v>
          </cell>
          <cell r="C743" t="str">
            <v>99999</v>
          </cell>
          <cell r="E743" t="str">
            <v>Denomination:</v>
          </cell>
          <cell r="F743" t="str">
            <v>(000)s</v>
          </cell>
          <cell r="K743" t="str">
            <v xml:space="preserve">Page 27 </v>
          </cell>
        </row>
        <row r="744">
          <cell r="B744" t="str">
            <v>Analyst:</v>
          </cell>
          <cell r="C744" t="str">
            <v xml:space="preserve"> </v>
          </cell>
        </row>
        <row r="745">
          <cell r="E745" t="str">
            <v>INTEREST RATE RISK</v>
          </cell>
        </row>
        <row r="746">
          <cell r="D746" t="str">
            <v>1 yr or less</v>
          </cell>
          <cell r="E746">
            <v>40908</v>
          </cell>
        </row>
        <row r="747">
          <cell r="C747" t="str">
            <v>European Type Endowments &amp; Annuities</v>
          </cell>
          <cell r="D747" t="str">
            <v>Mkt Val of Fixed Income Securities:</v>
          </cell>
          <cell r="G747" t="str">
            <v>Baseline</v>
          </cell>
          <cell r="I747" t="str">
            <v>Final</v>
          </cell>
          <cell r="J747" t="str">
            <v>Required</v>
          </cell>
        </row>
        <row r="748">
          <cell r="C748" t="str">
            <v>Endowments</v>
          </cell>
          <cell r="D748" t="str">
            <v>Net Reserves</v>
          </cell>
          <cell r="E748" t="str">
            <v>Adjustment</v>
          </cell>
          <cell r="F748" t="str">
            <v xml:space="preserve">Total </v>
          </cell>
          <cell r="G748" t="str">
            <v>Risk Factor</v>
          </cell>
          <cell r="H748" t="str">
            <v>Adjustment</v>
          </cell>
          <cell r="I748" t="str">
            <v>Risk Factor</v>
          </cell>
          <cell r="J748" t="str">
            <v>Capital</v>
          </cell>
          <cell r="K748" t="str">
            <v>Explanation  of Adjustments</v>
          </cell>
        </row>
        <row r="749">
          <cell r="B749">
            <v>1</v>
          </cell>
          <cell r="C749" t="str">
            <v>Unit Linked - Not Guaranteed</v>
          </cell>
          <cell r="D749">
            <v>0</v>
          </cell>
          <cell r="E749">
            <v>0</v>
          </cell>
          <cell r="F749">
            <v>0</v>
          </cell>
          <cell r="G749">
            <v>5.0000000000000001E-3</v>
          </cell>
          <cell r="H749">
            <v>0</v>
          </cell>
          <cell r="I749">
            <v>5.0000000000000001E-3</v>
          </cell>
          <cell r="J749">
            <v>0</v>
          </cell>
          <cell r="K749" t="str">
            <v xml:space="preserve"> </v>
          </cell>
        </row>
        <row r="750">
          <cell r="B750">
            <v>2</v>
          </cell>
          <cell r="C750" t="str">
            <v>Guarantee less than 1%</v>
          </cell>
          <cell r="D750">
            <v>0</v>
          </cell>
          <cell r="E750">
            <v>0</v>
          </cell>
          <cell r="F750">
            <v>0</v>
          </cell>
          <cell r="G750">
            <v>7.4999999999999997E-3</v>
          </cell>
          <cell r="H750">
            <v>0</v>
          </cell>
          <cell r="I750">
            <v>7.4999999999999997E-3</v>
          </cell>
          <cell r="J750">
            <v>0</v>
          </cell>
          <cell r="K750" t="str">
            <v xml:space="preserve"> </v>
          </cell>
        </row>
        <row r="751">
          <cell r="B751">
            <v>3</v>
          </cell>
          <cell r="C751" t="str">
            <v>Guarantee between 1% and 5%</v>
          </cell>
          <cell r="D751">
            <v>0</v>
          </cell>
          <cell r="E751">
            <v>0</v>
          </cell>
          <cell r="F751">
            <v>0</v>
          </cell>
          <cell r="G751">
            <v>0.01</v>
          </cell>
          <cell r="H751">
            <v>0</v>
          </cell>
          <cell r="I751">
            <v>0.01</v>
          </cell>
          <cell r="J751">
            <v>0</v>
          </cell>
          <cell r="K751" t="str">
            <v xml:space="preserve"> </v>
          </cell>
        </row>
        <row r="752">
          <cell r="B752">
            <v>4</v>
          </cell>
          <cell r="C752" t="str">
            <v>Guarantee over 5%</v>
          </cell>
          <cell r="D752">
            <v>0</v>
          </cell>
          <cell r="E752">
            <v>0</v>
          </cell>
          <cell r="F752">
            <v>0</v>
          </cell>
          <cell r="G752">
            <v>0.02</v>
          </cell>
          <cell r="H752">
            <v>0</v>
          </cell>
          <cell r="I752">
            <v>0.02</v>
          </cell>
          <cell r="J752">
            <v>0</v>
          </cell>
          <cell r="K752" t="str">
            <v xml:space="preserve"> </v>
          </cell>
        </row>
        <row r="753">
          <cell r="B753">
            <v>5</v>
          </cell>
          <cell r="C753" t="str">
            <v>Total</v>
          </cell>
          <cell r="D753">
            <v>0</v>
          </cell>
          <cell r="E753">
            <v>0</v>
          </cell>
          <cell r="F753">
            <v>0</v>
          </cell>
          <cell r="I753">
            <v>0</v>
          </cell>
          <cell r="J753">
            <v>0</v>
          </cell>
        </row>
        <row r="755">
          <cell r="C755" t="str">
            <v>Annuities</v>
          </cell>
        </row>
        <row r="756">
          <cell r="B756">
            <v>6</v>
          </cell>
          <cell r="C756" t="str">
            <v>Fixed - Immediate</v>
          </cell>
          <cell r="D756">
            <v>0</v>
          </cell>
          <cell r="E756">
            <v>0</v>
          </cell>
          <cell r="F756">
            <v>0</v>
          </cell>
          <cell r="G756">
            <v>7.4999999999999997E-3</v>
          </cell>
          <cell r="H756">
            <v>0</v>
          </cell>
          <cell r="I756">
            <v>7.4999999999999997E-3</v>
          </cell>
          <cell r="J756">
            <v>0</v>
          </cell>
          <cell r="K756" t="str">
            <v xml:space="preserve"> </v>
          </cell>
        </row>
        <row r="757">
          <cell r="B757">
            <v>7</v>
          </cell>
          <cell r="C757" t="str">
            <v>Fixed - Deferred - 5 years or less outstanding</v>
          </cell>
          <cell r="D757">
            <v>0</v>
          </cell>
          <cell r="E757">
            <v>0</v>
          </cell>
          <cell r="F757">
            <v>0</v>
          </cell>
          <cell r="G757">
            <v>0.02</v>
          </cell>
          <cell r="H757">
            <v>0</v>
          </cell>
          <cell r="I757">
            <v>0.02</v>
          </cell>
          <cell r="J757">
            <v>0</v>
          </cell>
          <cell r="K757" t="str">
            <v xml:space="preserve"> </v>
          </cell>
        </row>
        <row r="758">
          <cell r="B758">
            <v>8</v>
          </cell>
          <cell r="C758" t="str">
            <v>Fixed - Deferred - over 5 years outstanding</v>
          </cell>
          <cell r="D758">
            <v>0</v>
          </cell>
          <cell r="E758">
            <v>0</v>
          </cell>
          <cell r="F758">
            <v>0</v>
          </cell>
          <cell r="G758">
            <v>1.4999999999999999E-2</v>
          </cell>
          <cell r="H758">
            <v>0</v>
          </cell>
          <cell r="I758">
            <v>1.4999999999999999E-2</v>
          </cell>
          <cell r="J758">
            <v>0</v>
          </cell>
          <cell r="K758" t="str">
            <v xml:space="preserve"> </v>
          </cell>
        </row>
        <row r="759">
          <cell r="B759">
            <v>9</v>
          </cell>
          <cell r="C759" t="str">
            <v>Variable</v>
          </cell>
          <cell r="D759">
            <v>0</v>
          </cell>
          <cell r="E759">
            <v>0</v>
          </cell>
          <cell r="F759">
            <v>0</v>
          </cell>
          <cell r="G759">
            <v>7.4999999999999997E-3</v>
          </cell>
          <cell r="H759">
            <v>0</v>
          </cell>
          <cell r="I759">
            <v>7.4999999999999997E-3</v>
          </cell>
          <cell r="J759">
            <v>0</v>
          </cell>
          <cell r="K759" t="str">
            <v xml:space="preserve"> </v>
          </cell>
        </row>
        <row r="760">
          <cell r="B760">
            <v>10</v>
          </cell>
          <cell r="C760" t="str">
            <v>Total</v>
          </cell>
          <cell r="D760">
            <v>0</v>
          </cell>
          <cell r="E760">
            <v>0</v>
          </cell>
          <cell r="F760">
            <v>0</v>
          </cell>
          <cell r="I760">
            <v>0</v>
          </cell>
          <cell r="J760">
            <v>0</v>
          </cell>
        </row>
        <row r="762">
          <cell r="C762" t="str">
            <v>North American Type Annuities &amp; Pensions</v>
          </cell>
          <cell r="D762" t="str">
            <v>Mkt Val of Fixed Income Securities:</v>
          </cell>
          <cell r="G762" t="str">
            <v>Baseline</v>
          </cell>
          <cell r="I762" t="str">
            <v>Final</v>
          </cell>
          <cell r="J762" t="str">
            <v>Required</v>
          </cell>
        </row>
        <row r="763">
          <cell r="C763" t="str">
            <v>Non-Segregated (General Account) Annuities &amp; Pensions:</v>
          </cell>
          <cell r="D763" t="str">
            <v>Net Reserves</v>
          </cell>
          <cell r="E763" t="str">
            <v>Adjustment</v>
          </cell>
          <cell r="F763" t="str">
            <v xml:space="preserve">Total </v>
          </cell>
          <cell r="G763" t="str">
            <v>Risk Factor</v>
          </cell>
          <cell r="H763" t="str">
            <v>Adjustment</v>
          </cell>
          <cell r="I763" t="str">
            <v>Risk Factor</v>
          </cell>
          <cell r="J763" t="str">
            <v>Capital</v>
          </cell>
        </row>
        <row r="764">
          <cell r="B764">
            <v>11</v>
          </cell>
          <cell r="C764" t="str">
            <v>Not subject to Discretionary Withdrawal</v>
          </cell>
          <cell r="D764">
            <v>0</v>
          </cell>
          <cell r="E764">
            <v>0</v>
          </cell>
          <cell r="F764">
            <v>0</v>
          </cell>
          <cell r="G764">
            <v>7.4999999999999997E-3</v>
          </cell>
          <cell r="H764">
            <v>0</v>
          </cell>
          <cell r="I764">
            <v>7.4999999999999997E-3</v>
          </cell>
          <cell r="J764">
            <v>0</v>
          </cell>
          <cell r="K764" t="str">
            <v xml:space="preserve"> </v>
          </cell>
        </row>
        <row r="765">
          <cell r="B765">
            <v>12</v>
          </cell>
          <cell r="C765" t="str">
            <v>Subject to Discretionary W/D with MVA</v>
          </cell>
          <cell r="D765">
            <v>0</v>
          </cell>
          <cell r="E765">
            <v>0</v>
          </cell>
          <cell r="F765">
            <v>0</v>
          </cell>
          <cell r="G765">
            <v>8.9999999999999993E-3</v>
          </cell>
          <cell r="H765">
            <v>0</v>
          </cell>
          <cell r="I765">
            <v>8.9999999999999993E-3</v>
          </cell>
          <cell r="J765">
            <v>0</v>
          </cell>
          <cell r="K765" t="str">
            <v xml:space="preserve"> </v>
          </cell>
        </row>
        <row r="766">
          <cell r="B766">
            <v>13</v>
          </cell>
          <cell r="C766" t="str">
            <v>Subject to Discretionary W/D w/ Surrender Chgs from 1% to 3%</v>
          </cell>
          <cell r="D766">
            <v>0</v>
          </cell>
          <cell r="E766">
            <v>0</v>
          </cell>
          <cell r="F766">
            <v>0</v>
          </cell>
          <cell r="G766">
            <v>1.7999999999999999E-2</v>
          </cell>
          <cell r="H766">
            <v>0</v>
          </cell>
          <cell r="I766">
            <v>1.7999999999999999E-2</v>
          </cell>
          <cell r="J766">
            <v>0</v>
          </cell>
          <cell r="K766" t="str">
            <v xml:space="preserve"> </v>
          </cell>
        </row>
        <row r="767">
          <cell r="B767">
            <v>14</v>
          </cell>
          <cell r="C767" t="str">
            <v>Subject to Discretionary W/D w/ Surrender Chg &gt;3%</v>
          </cell>
          <cell r="D767">
            <v>0</v>
          </cell>
          <cell r="E767">
            <v>0</v>
          </cell>
          <cell r="F767">
            <v>0</v>
          </cell>
          <cell r="G767">
            <v>1.4999999999999999E-2</v>
          </cell>
          <cell r="H767">
            <v>0</v>
          </cell>
          <cell r="I767">
            <v>1.4999999999999999E-2</v>
          </cell>
          <cell r="J767">
            <v>0</v>
          </cell>
          <cell r="K767" t="str">
            <v xml:space="preserve"> </v>
          </cell>
        </row>
        <row r="768">
          <cell r="B768">
            <v>15</v>
          </cell>
          <cell r="C768" t="str">
            <v>Subject to Discretionary W/D w/ NO Surrender Chgs.</v>
          </cell>
          <cell r="D768">
            <v>0</v>
          </cell>
          <cell r="E768">
            <v>0</v>
          </cell>
          <cell r="F768">
            <v>0</v>
          </cell>
          <cell r="G768">
            <v>0.03</v>
          </cell>
          <cell r="H768">
            <v>0</v>
          </cell>
          <cell r="I768">
            <v>0.03</v>
          </cell>
          <cell r="J768">
            <v>0</v>
          </cell>
          <cell r="K768" t="str">
            <v xml:space="preserve"> </v>
          </cell>
        </row>
        <row r="769">
          <cell r="B769">
            <v>16</v>
          </cell>
          <cell r="C769" t="str">
            <v>Total</v>
          </cell>
          <cell r="D769">
            <v>0</v>
          </cell>
          <cell r="E769">
            <v>0</v>
          </cell>
          <cell r="F769">
            <v>0</v>
          </cell>
          <cell r="I769">
            <v>0</v>
          </cell>
          <cell r="J769">
            <v>0</v>
          </cell>
        </row>
        <row r="771">
          <cell r="C771" t="str">
            <v>Segregated (Separate Account) Annuities &amp; Pensions:</v>
          </cell>
        </row>
        <row r="772">
          <cell r="B772">
            <v>17</v>
          </cell>
          <cell r="C772" t="str">
            <v>Not subject to Discretionary Withdrawal</v>
          </cell>
          <cell r="D772">
            <v>0</v>
          </cell>
          <cell r="E772">
            <v>0</v>
          </cell>
          <cell r="F772">
            <v>0</v>
          </cell>
          <cell r="G772">
            <v>7.4999999999999997E-3</v>
          </cell>
          <cell r="H772">
            <v>0</v>
          </cell>
          <cell r="I772">
            <v>7.4999999999999997E-3</v>
          </cell>
          <cell r="J772">
            <v>0</v>
          </cell>
          <cell r="K772" t="str">
            <v xml:space="preserve"> </v>
          </cell>
        </row>
        <row r="773">
          <cell r="B773">
            <v>18</v>
          </cell>
          <cell r="C773" t="str">
            <v>Subject to Discretionary W/D with MVA</v>
          </cell>
          <cell r="D773">
            <v>0</v>
          </cell>
          <cell r="E773">
            <v>0</v>
          </cell>
          <cell r="F773">
            <v>0</v>
          </cell>
          <cell r="G773">
            <v>8.9999999999999993E-3</v>
          </cell>
          <cell r="H773">
            <v>0</v>
          </cell>
          <cell r="I773">
            <v>8.9999999999999993E-3</v>
          </cell>
          <cell r="J773">
            <v>0</v>
          </cell>
          <cell r="K773" t="str">
            <v xml:space="preserve"> </v>
          </cell>
        </row>
        <row r="774">
          <cell r="B774">
            <v>19</v>
          </cell>
          <cell r="C774" t="str">
            <v>Subject to Discretionary W/D w/ Surrender Chgs from 1% to 3%</v>
          </cell>
          <cell r="D774">
            <v>0</v>
          </cell>
          <cell r="E774">
            <v>0</v>
          </cell>
          <cell r="F774">
            <v>0</v>
          </cell>
          <cell r="G774">
            <v>1.7999999999999999E-2</v>
          </cell>
          <cell r="H774">
            <v>0</v>
          </cell>
          <cell r="I774">
            <v>1.7999999999999999E-2</v>
          </cell>
          <cell r="J774">
            <v>0</v>
          </cell>
          <cell r="K774" t="str">
            <v xml:space="preserve"> </v>
          </cell>
        </row>
        <row r="775">
          <cell r="B775">
            <v>20</v>
          </cell>
          <cell r="C775" t="str">
            <v>Subject to Discretionary W/D w/ Surrender Chg &gt;3%</v>
          </cell>
          <cell r="D775">
            <v>0</v>
          </cell>
          <cell r="E775">
            <v>0</v>
          </cell>
          <cell r="F775">
            <v>0</v>
          </cell>
          <cell r="G775">
            <v>1.4999999999999999E-2</v>
          </cell>
          <cell r="H775">
            <v>0</v>
          </cell>
          <cell r="I775">
            <v>1.4999999999999999E-2</v>
          </cell>
          <cell r="J775">
            <v>0</v>
          </cell>
          <cell r="K775" t="str">
            <v xml:space="preserve"> </v>
          </cell>
        </row>
        <row r="776">
          <cell r="B776">
            <v>21</v>
          </cell>
          <cell r="C776" t="str">
            <v>Subject to Discretionary W/D w/ NO Surrender Chgs.</v>
          </cell>
          <cell r="D776">
            <v>0</v>
          </cell>
          <cell r="E776">
            <v>0</v>
          </cell>
          <cell r="F776">
            <v>0</v>
          </cell>
          <cell r="G776">
            <v>0.03</v>
          </cell>
          <cell r="H776">
            <v>0</v>
          </cell>
          <cell r="I776">
            <v>0.03</v>
          </cell>
          <cell r="J776">
            <v>0</v>
          </cell>
          <cell r="K776" t="str">
            <v xml:space="preserve"> </v>
          </cell>
        </row>
        <row r="777">
          <cell r="B777">
            <v>22</v>
          </cell>
          <cell r="C777" t="str">
            <v>NO Interest Rate Guarantees</v>
          </cell>
          <cell r="D777">
            <v>0</v>
          </cell>
          <cell r="E777">
            <v>0</v>
          </cell>
          <cell r="F777">
            <v>0</v>
          </cell>
          <cell r="G777">
            <v>0</v>
          </cell>
          <cell r="H777">
            <v>0</v>
          </cell>
          <cell r="I777">
            <v>0</v>
          </cell>
          <cell r="J777">
            <v>0</v>
          </cell>
          <cell r="K777" t="str">
            <v xml:space="preserve"> </v>
          </cell>
        </row>
        <row r="778">
          <cell r="B778">
            <v>23</v>
          </cell>
          <cell r="C778" t="str">
            <v>Total</v>
          </cell>
          <cell r="D778">
            <v>0</v>
          </cell>
          <cell r="E778">
            <v>0</v>
          </cell>
          <cell r="F778">
            <v>0</v>
          </cell>
          <cell r="I778">
            <v>0</v>
          </cell>
          <cell r="J778">
            <v>0</v>
          </cell>
        </row>
        <row r="780">
          <cell r="D780" t="str">
            <v>Mkt Val of Fixed Income Securities:</v>
          </cell>
          <cell r="G780" t="str">
            <v>Baseline</v>
          </cell>
          <cell r="I780" t="str">
            <v>Final</v>
          </cell>
          <cell r="J780" t="str">
            <v>Required</v>
          </cell>
        </row>
        <row r="781">
          <cell r="C781" t="str">
            <v>Protection Products</v>
          </cell>
          <cell r="D781" t="str">
            <v>Net Reserves</v>
          </cell>
          <cell r="E781" t="str">
            <v>Adjustment</v>
          </cell>
          <cell r="F781" t="str">
            <v xml:space="preserve">Total </v>
          </cell>
          <cell r="G781" t="str">
            <v>Risk Factor</v>
          </cell>
          <cell r="H781" t="str">
            <v>Adjustment</v>
          </cell>
          <cell r="I781" t="str">
            <v>Risk Factor</v>
          </cell>
          <cell r="J781" t="str">
            <v>Capital</v>
          </cell>
        </row>
        <row r="782">
          <cell r="B782">
            <v>24</v>
          </cell>
          <cell r="C782" t="str">
            <v>Life Insurance</v>
          </cell>
          <cell r="D782">
            <v>0</v>
          </cell>
          <cell r="E782">
            <v>0</v>
          </cell>
          <cell r="F782">
            <v>0</v>
          </cell>
          <cell r="G782">
            <v>5.0000000000000001E-3</v>
          </cell>
          <cell r="H782">
            <v>0</v>
          </cell>
          <cell r="I782">
            <v>5.0000000000000001E-3</v>
          </cell>
          <cell r="J782">
            <v>0</v>
          </cell>
          <cell r="K782" t="str">
            <v xml:space="preserve"> </v>
          </cell>
        </row>
        <row r="783">
          <cell r="B783">
            <v>26</v>
          </cell>
          <cell r="C783" t="str">
            <v>Policy Loans</v>
          </cell>
          <cell r="D783">
            <v>0</v>
          </cell>
          <cell r="E783">
            <v>0</v>
          </cell>
          <cell r="F783">
            <v>0</v>
          </cell>
          <cell r="G783">
            <v>5.0000000000000001E-3</v>
          </cell>
          <cell r="H783">
            <v>0</v>
          </cell>
          <cell r="I783">
            <v>5.0000000000000001E-3</v>
          </cell>
          <cell r="J783">
            <v>0</v>
          </cell>
          <cell r="K783" t="str">
            <v xml:space="preserve"> </v>
          </cell>
        </row>
        <row r="784">
          <cell r="B784">
            <v>27</v>
          </cell>
          <cell r="C784" t="str">
            <v>Total</v>
          </cell>
          <cell r="D784">
            <v>0</v>
          </cell>
          <cell r="E784">
            <v>0</v>
          </cell>
          <cell r="F784">
            <v>0</v>
          </cell>
          <cell r="I784">
            <v>0</v>
          </cell>
          <cell r="J784">
            <v>0</v>
          </cell>
        </row>
        <row r="786">
          <cell r="I786" t="str">
            <v xml:space="preserve">PML </v>
          </cell>
          <cell r="J786" t="str">
            <v>Adjusted</v>
          </cell>
        </row>
        <row r="787">
          <cell r="C787" t="str">
            <v>Property/Casualty Interest Rate Risk</v>
          </cell>
          <cell r="D787" t="str">
            <v>Estimated</v>
          </cell>
          <cell r="E787" t="str">
            <v xml:space="preserve">Market   </v>
          </cell>
          <cell r="H787" t="str">
            <v>Required</v>
          </cell>
          <cell r="I787" t="str">
            <v>to Liquid</v>
          </cell>
          <cell r="J787" t="str">
            <v>Required</v>
          </cell>
        </row>
        <row r="788">
          <cell r="C788" t="str">
            <v>Fixed Income Security</v>
          </cell>
          <cell r="D788" t="str">
            <v>Duration</v>
          </cell>
          <cell r="E788" t="str">
            <v xml:space="preserve">  Value   </v>
          </cell>
          <cell r="F788" t="str">
            <v>Adjustment</v>
          </cell>
          <cell r="G788" t="str">
            <v xml:space="preserve">Total  </v>
          </cell>
          <cell r="H788" t="str">
            <v>Capital (A)</v>
          </cell>
          <cell r="I788" t="str">
            <v>Assets</v>
          </cell>
          <cell r="J788" t="str">
            <v>Capital (B)</v>
          </cell>
        </row>
        <row r="789">
          <cell r="B789">
            <v>28</v>
          </cell>
          <cell r="C789" t="str">
            <v>Bonds</v>
          </cell>
          <cell r="D789">
            <v>5</v>
          </cell>
          <cell r="E789">
            <v>0</v>
          </cell>
          <cell r="F789">
            <v>0</v>
          </cell>
          <cell r="G789">
            <v>0</v>
          </cell>
          <cell r="H789">
            <v>0</v>
          </cell>
          <cell r="I789">
            <v>0</v>
          </cell>
          <cell r="J789">
            <v>0</v>
          </cell>
          <cell r="K789" t="str">
            <v xml:space="preserve"> </v>
          </cell>
        </row>
        <row r="790">
          <cell r="B790">
            <v>29</v>
          </cell>
          <cell r="C790" t="str">
            <v>Preferred Stocks</v>
          </cell>
          <cell r="D790">
            <v>10</v>
          </cell>
          <cell r="E790">
            <v>0</v>
          </cell>
          <cell r="F790">
            <v>0</v>
          </cell>
          <cell r="G790">
            <v>0</v>
          </cell>
          <cell r="H790">
            <v>0</v>
          </cell>
          <cell r="I790">
            <v>0</v>
          </cell>
          <cell r="J790">
            <v>0</v>
          </cell>
          <cell r="K790" t="str">
            <v xml:space="preserve"> </v>
          </cell>
        </row>
        <row r="791">
          <cell r="B791">
            <v>30</v>
          </cell>
          <cell r="C791" t="str">
            <v>Mortgage Loans</v>
          </cell>
          <cell r="D791">
            <v>7</v>
          </cell>
          <cell r="E791">
            <v>0</v>
          </cell>
          <cell r="F791">
            <v>0</v>
          </cell>
          <cell r="G791">
            <v>0</v>
          </cell>
          <cell r="H791">
            <v>0</v>
          </cell>
          <cell r="I791">
            <v>0</v>
          </cell>
          <cell r="J791">
            <v>0</v>
          </cell>
          <cell r="K791" t="str">
            <v xml:space="preserve"> </v>
          </cell>
        </row>
        <row r="792">
          <cell r="B792">
            <v>31</v>
          </cell>
          <cell r="C792" t="str">
            <v>Total</v>
          </cell>
          <cell r="E792">
            <v>0</v>
          </cell>
          <cell r="F792">
            <v>0</v>
          </cell>
          <cell r="G792">
            <v>0</v>
          </cell>
          <cell r="H792">
            <v>0</v>
          </cell>
          <cell r="J792">
            <v>0</v>
          </cell>
        </row>
        <row r="794">
          <cell r="B794">
            <v>32</v>
          </cell>
          <cell r="C794" t="str">
            <v>Total Indicated Interest Rate Risk Required Capital</v>
          </cell>
          <cell r="J794">
            <v>0</v>
          </cell>
        </row>
        <row r="796">
          <cell r="B796">
            <v>33</v>
          </cell>
          <cell r="C796" t="str">
            <v>Adjustment to Required Capital</v>
          </cell>
          <cell r="J796">
            <v>0</v>
          </cell>
          <cell r="K796" t="str">
            <v xml:space="preserve"> </v>
          </cell>
        </row>
        <row r="798">
          <cell r="B798">
            <v>34</v>
          </cell>
          <cell r="C798" t="str">
            <v>Total Interest Rate Risk Required Capital (Selected)</v>
          </cell>
          <cell r="J798">
            <v>0</v>
          </cell>
          <cell r="K798" t="str">
            <v xml:space="preserve"> =(B3)</v>
          </cell>
        </row>
        <row r="800">
          <cell r="B800">
            <v>35</v>
          </cell>
          <cell r="C800" t="str">
            <v>Catastrophe Gross PML</v>
          </cell>
          <cell r="D800">
            <v>0</v>
          </cell>
          <cell r="E800" t="str">
            <v>standard</v>
          </cell>
          <cell r="F800" t="str">
            <v>1st event is 1/250 EQ</v>
          </cell>
        </row>
        <row r="801">
          <cell r="B801">
            <v>36</v>
          </cell>
          <cell r="C801" t="str">
            <v>Available Fixed Income Assets</v>
          </cell>
          <cell r="D801">
            <v>0</v>
          </cell>
        </row>
        <row r="802">
          <cell r="B802">
            <v>37</v>
          </cell>
          <cell r="C802" t="str">
            <v>Available Liquid Assets</v>
          </cell>
          <cell r="D802">
            <v>0</v>
          </cell>
        </row>
        <row r="803">
          <cell r="B803">
            <v>38</v>
          </cell>
          <cell r="C803" t="str">
            <v>Percentage</v>
          </cell>
          <cell r="D803">
            <v>0</v>
          </cell>
        </row>
        <row r="805">
          <cell r="C805" t="str">
            <v>Notes:</v>
          </cell>
        </row>
        <row r="806">
          <cell r="B806">
            <v>39</v>
          </cell>
          <cell r="C806" t="str">
            <v>(A) - Reflects the following increase in interest rates…………………………..</v>
          </cell>
          <cell r="D806">
            <v>1.2E-2</v>
          </cell>
        </row>
        <row r="807">
          <cell r="B807">
            <v>40</v>
          </cell>
          <cell r="C807" t="str">
            <v>(B) - Adjusted for Gross PML as percent of liquid assets</v>
          </cell>
        </row>
        <row r="810">
          <cell r="B810" t="str">
            <v>Company:</v>
          </cell>
          <cell r="C810" t="str">
            <v>XYZ Sample</v>
          </cell>
          <cell r="E810" t="str">
            <v>Currency:</v>
          </cell>
          <cell r="F810" t="str">
            <v>US Dollars</v>
          </cell>
        </row>
        <row r="811">
          <cell r="B811" t="str">
            <v>AMB #:</v>
          </cell>
          <cell r="C811" t="str">
            <v>99999</v>
          </cell>
          <cell r="E811" t="str">
            <v>Denomination:</v>
          </cell>
          <cell r="F811" t="str">
            <v>(000)s</v>
          </cell>
          <cell r="K811" t="str">
            <v xml:space="preserve">Page 35 </v>
          </cell>
        </row>
        <row r="812">
          <cell r="B812" t="str">
            <v>Analyst:</v>
          </cell>
          <cell r="C812" t="str">
            <v xml:space="preserve"> </v>
          </cell>
        </row>
        <row r="813">
          <cell r="E813" t="str">
            <v>INTEREST RATE RISK</v>
          </cell>
        </row>
        <row r="814">
          <cell r="D814" t="str">
            <v>1 yr or less</v>
          </cell>
          <cell r="E814">
            <v>41274</v>
          </cell>
        </row>
        <row r="815">
          <cell r="C815" t="str">
            <v>European Type Endowments &amp; Annuities</v>
          </cell>
          <cell r="D815" t="str">
            <v>Mkt Val of Fixed Income Securities:</v>
          </cell>
          <cell r="G815" t="str">
            <v>Baseline</v>
          </cell>
          <cell r="I815" t="str">
            <v>Final</v>
          </cell>
          <cell r="J815" t="str">
            <v>Required</v>
          </cell>
        </row>
        <row r="816">
          <cell r="C816" t="str">
            <v>Endowments</v>
          </cell>
          <cell r="D816" t="str">
            <v>Net Reserves</v>
          </cell>
          <cell r="E816" t="str">
            <v>Adjustment</v>
          </cell>
          <cell r="F816" t="str">
            <v xml:space="preserve">Total </v>
          </cell>
          <cell r="G816" t="str">
            <v>Risk Factor</v>
          </cell>
          <cell r="H816" t="str">
            <v>Adjustment</v>
          </cell>
          <cell r="I816" t="str">
            <v>Risk Factor</v>
          </cell>
          <cell r="J816" t="str">
            <v>Capital</v>
          </cell>
          <cell r="K816" t="str">
            <v>Explanation  of Adjustments</v>
          </cell>
        </row>
        <row r="817">
          <cell r="B817">
            <v>1</v>
          </cell>
          <cell r="C817" t="str">
            <v>Unit Linked - Not Guaranteed</v>
          </cell>
          <cell r="D817">
            <v>0</v>
          </cell>
          <cell r="E817">
            <v>0</v>
          </cell>
          <cell r="F817">
            <v>0</v>
          </cell>
          <cell r="G817">
            <v>5.0000000000000001E-3</v>
          </cell>
          <cell r="H817">
            <v>0</v>
          </cell>
          <cell r="I817">
            <v>5.0000000000000001E-3</v>
          </cell>
          <cell r="J817">
            <v>0</v>
          </cell>
          <cell r="K817" t="str">
            <v xml:space="preserve"> </v>
          </cell>
        </row>
        <row r="818">
          <cell r="B818">
            <v>2</v>
          </cell>
          <cell r="C818" t="str">
            <v>Guarantee less than 1%</v>
          </cell>
          <cell r="D818">
            <v>0</v>
          </cell>
          <cell r="E818">
            <v>0</v>
          </cell>
          <cell r="F818">
            <v>0</v>
          </cell>
          <cell r="G818">
            <v>7.4999999999999997E-3</v>
          </cell>
          <cell r="H818">
            <v>0</v>
          </cell>
          <cell r="I818">
            <v>7.4999999999999997E-3</v>
          </cell>
          <cell r="J818">
            <v>0</v>
          </cell>
          <cell r="K818" t="str">
            <v xml:space="preserve"> </v>
          </cell>
        </row>
        <row r="819">
          <cell r="B819">
            <v>3</v>
          </cell>
          <cell r="C819" t="str">
            <v>Guarantee between 1% and 5%</v>
          </cell>
          <cell r="D819">
            <v>0</v>
          </cell>
          <cell r="E819">
            <v>0</v>
          </cell>
          <cell r="F819">
            <v>0</v>
          </cell>
          <cell r="G819">
            <v>0.01</v>
          </cell>
          <cell r="H819">
            <v>0</v>
          </cell>
          <cell r="I819">
            <v>0.01</v>
          </cell>
          <cell r="J819">
            <v>0</v>
          </cell>
          <cell r="K819" t="str">
            <v xml:space="preserve"> </v>
          </cell>
        </row>
        <row r="820">
          <cell r="B820">
            <v>4</v>
          </cell>
          <cell r="C820" t="str">
            <v>Guarantee over 5%</v>
          </cell>
          <cell r="D820">
            <v>0</v>
          </cell>
          <cell r="E820">
            <v>0</v>
          </cell>
          <cell r="F820">
            <v>0</v>
          </cell>
          <cell r="G820">
            <v>0.02</v>
          </cell>
          <cell r="H820">
            <v>0</v>
          </cell>
          <cell r="I820">
            <v>0.02</v>
          </cell>
          <cell r="J820">
            <v>0</v>
          </cell>
          <cell r="K820" t="str">
            <v xml:space="preserve"> </v>
          </cell>
        </row>
        <row r="821">
          <cell r="B821">
            <v>5</v>
          </cell>
          <cell r="C821" t="str">
            <v>Total</v>
          </cell>
          <cell r="D821">
            <v>0</v>
          </cell>
          <cell r="E821">
            <v>0</v>
          </cell>
          <cell r="F821">
            <v>0</v>
          </cell>
          <cell r="I821">
            <v>0</v>
          </cell>
          <cell r="J821">
            <v>0</v>
          </cell>
        </row>
        <row r="823">
          <cell r="C823" t="str">
            <v>Annuities</v>
          </cell>
        </row>
        <row r="824">
          <cell r="B824">
            <v>6</v>
          </cell>
          <cell r="C824" t="str">
            <v>Fixed - Immediate</v>
          </cell>
          <cell r="D824">
            <v>0</v>
          </cell>
          <cell r="E824">
            <v>0</v>
          </cell>
          <cell r="F824">
            <v>0</v>
          </cell>
          <cell r="G824">
            <v>7.4999999999999997E-3</v>
          </cell>
          <cell r="H824">
            <v>0</v>
          </cell>
          <cell r="I824">
            <v>7.4999999999999997E-3</v>
          </cell>
          <cell r="J824">
            <v>0</v>
          </cell>
          <cell r="K824" t="str">
            <v xml:space="preserve"> </v>
          </cell>
        </row>
        <row r="825">
          <cell r="B825">
            <v>7</v>
          </cell>
          <cell r="C825" t="str">
            <v>Fixed - Deferred - 5 years or less outstanding</v>
          </cell>
          <cell r="D825">
            <v>0</v>
          </cell>
          <cell r="E825">
            <v>0</v>
          </cell>
          <cell r="F825">
            <v>0</v>
          </cell>
          <cell r="G825">
            <v>0.02</v>
          </cell>
          <cell r="H825">
            <v>0</v>
          </cell>
          <cell r="I825">
            <v>0.02</v>
          </cell>
          <cell r="J825">
            <v>0</v>
          </cell>
          <cell r="K825" t="str">
            <v xml:space="preserve"> </v>
          </cell>
        </row>
        <row r="826">
          <cell r="B826">
            <v>8</v>
          </cell>
          <cell r="C826" t="str">
            <v>Fixed - Deferred - over 5 years outstanding</v>
          </cell>
          <cell r="D826">
            <v>0</v>
          </cell>
          <cell r="E826">
            <v>0</v>
          </cell>
          <cell r="F826">
            <v>0</v>
          </cell>
          <cell r="G826">
            <v>1.4999999999999999E-2</v>
          </cell>
          <cell r="H826">
            <v>0</v>
          </cell>
          <cell r="I826">
            <v>1.4999999999999999E-2</v>
          </cell>
          <cell r="J826">
            <v>0</v>
          </cell>
          <cell r="K826" t="str">
            <v xml:space="preserve"> </v>
          </cell>
        </row>
        <row r="827">
          <cell r="B827">
            <v>9</v>
          </cell>
          <cell r="C827" t="str">
            <v>Variable</v>
          </cell>
          <cell r="D827">
            <v>0</v>
          </cell>
          <cell r="E827">
            <v>0</v>
          </cell>
          <cell r="F827">
            <v>0</v>
          </cell>
          <cell r="G827">
            <v>7.4999999999999997E-3</v>
          </cell>
          <cell r="H827">
            <v>0</v>
          </cell>
          <cell r="I827">
            <v>7.4999999999999997E-3</v>
          </cell>
          <cell r="J827">
            <v>0</v>
          </cell>
          <cell r="K827" t="str">
            <v xml:space="preserve"> </v>
          </cell>
        </row>
        <row r="828">
          <cell r="B828">
            <v>10</v>
          </cell>
          <cell r="C828" t="str">
            <v>Total</v>
          </cell>
          <cell r="D828">
            <v>0</v>
          </cell>
          <cell r="E828">
            <v>0</v>
          </cell>
          <cell r="F828">
            <v>0</v>
          </cell>
          <cell r="I828">
            <v>0</v>
          </cell>
          <cell r="J828">
            <v>0</v>
          </cell>
        </row>
        <row r="830">
          <cell r="C830" t="str">
            <v>North American Type Annuities &amp; Pensions</v>
          </cell>
          <cell r="D830" t="str">
            <v>Mkt Val of Fixed Income Securities:</v>
          </cell>
          <cell r="G830" t="str">
            <v>Baseline</v>
          </cell>
          <cell r="I830" t="str">
            <v>Final</v>
          </cell>
          <cell r="J830" t="str">
            <v>Required</v>
          </cell>
        </row>
        <row r="831">
          <cell r="C831" t="str">
            <v>Non-Segregated (General Account) Annuities &amp; Pensions:</v>
          </cell>
          <cell r="D831" t="str">
            <v>Net Reserves</v>
          </cell>
          <cell r="E831" t="str">
            <v>Adjustment</v>
          </cell>
          <cell r="F831" t="str">
            <v xml:space="preserve">Total </v>
          </cell>
          <cell r="G831" t="str">
            <v>Risk Factor</v>
          </cell>
          <cell r="H831" t="str">
            <v>Adjustment</v>
          </cell>
          <cell r="I831" t="str">
            <v>Risk Factor</v>
          </cell>
          <cell r="J831" t="str">
            <v>Capital</v>
          </cell>
        </row>
        <row r="832">
          <cell r="B832">
            <v>11</v>
          </cell>
          <cell r="C832" t="str">
            <v>Not subject to Discretionary Withdrawal</v>
          </cell>
          <cell r="D832">
            <v>0</v>
          </cell>
          <cell r="E832">
            <v>0</v>
          </cell>
          <cell r="F832">
            <v>0</v>
          </cell>
          <cell r="G832">
            <v>7.4999999999999997E-3</v>
          </cell>
          <cell r="H832">
            <v>0</v>
          </cell>
          <cell r="I832">
            <v>7.4999999999999997E-3</v>
          </cell>
          <cell r="J832">
            <v>0</v>
          </cell>
          <cell r="K832" t="str">
            <v xml:space="preserve"> </v>
          </cell>
        </row>
        <row r="833">
          <cell r="B833">
            <v>12</v>
          </cell>
          <cell r="C833" t="str">
            <v>Subject to Discretionary W/D with MVA</v>
          </cell>
          <cell r="D833">
            <v>0</v>
          </cell>
          <cell r="E833">
            <v>0</v>
          </cell>
          <cell r="F833">
            <v>0</v>
          </cell>
          <cell r="G833">
            <v>8.9999999999999993E-3</v>
          </cell>
          <cell r="H833">
            <v>0</v>
          </cell>
          <cell r="I833">
            <v>8.9999999999999993E-3</v>
          </cell>
          <cell r="J833">
            <v>0</v>
          </cell>
          <cell r="K833" t="str">
            <v xml:space="preserve"> </v>
          </cell>
        </row>
        <row r="834">
          <cell r="B834">
            <v>13</v>
          </cell>
          <cell r="C834" t="str">
            <v>Subject to Discretionary W/D w/ Surrender Chgs from 1% to 3%</v>
          </cell>
          <cell r="D834">
            <v>0</v>
          </cell>
          <cell r="E834">
            <v>0</v>
          </cell>
          <cell r="F834">
            <v>0</v>
          </cell>
          <cell r="G834">
            <v>1.7999999999999999E-2</v>
          </cell>
          <cell r="H834">
            <v>0</v>
          </cell>
          <cell r="I834">
            <v>1.7999999999999999E-2</v>
          </cell>
          <cell r="J834">
            <v>0</v>
          </cell>
          <cell r="K834" t="str">
            <v xml:space="preserve"> </v>
          </cell>
        </row>
        <row r="835">
          <cell r="B835">
            <v>14</v>
          </cell>
          <cell r="C835" t="str">
            <v>Subject to Discretionary W/D w/ Surrender Chg &gt;3%</v>
          </cell>
          <cell r="D835">
            <v>0</v>
          </cell>
          <cell r="E835">
            <v>0</v>
          </cell>
          <cell r="F835">
            <v>0</v>
          </cell>
          <cell r="G835">
            <v>1.4999999999999999E-2</v>
          </cell>
          <cell r="H835">
            <v>0</v>
          </cell>
          <cell r="I835">
            <v>1.4999999999999999E-2</v>
          </cell>
          <cell r="J835">
            <v>0</v>
          </cell>
          <cell r="K835" t="str">
            <v xml:space="preserve"> </v>
          </cell>
        </row>
        <row r="836">
          <cell r="B836">
            <v>15</v>
          </cell>
          <cell r="C836" t="str">
            <v>Subject to Discretionary W/D w/ NO Surrender Chgs.</v>
          </cell>
          <cell r="D836">
            <v>0</v>
          </cell>
          <cell r="E836">
            <v>0</v>
          </cell>
          <cell r="F836">
            <v>0</v>
          </cell>
          <cell r="G836">
            <v>0.03</v>
          </cell>
          <cell r="H836">
            <v>0</v>
          </cell>
          <cell r="I836">
            <v>0.03</v>
          </cell>
          <cell r="J836">
            <v>0</v>
          </cell>
          <cell r="K836" t="str">
            <v xml:space="preserve"> </v>
          </cell>
        </row>
        <row r="837">
          <cell r="B837">
            <v>16</v>
          </cell>
          <cell r="C837" t="str">
            <v>Total</v>
          </cell>
          <cell r="D837">
            <v>0</v>
          </cell>
          <cell r="E837">
            <v>0</v>
          </cell>
          <cell r="F837">
            <v>0</v>
          </cell>
          <cell r="I837">
            <v>0</v>
          </cell>
          <cell r="J837">
            <v>0</v>
          </cell>
        </row>
        <row r="839">
          <cell r="C839" t="str">
            <v>Segregated (Separate Account) Annuities &amp; Pensions:</v>
          </cell>
        </row>
        <row r="840">
          <cell r="B840">
            <v>17</v>
          </cell>
          <cell r="C840" t="str">
            <v>Not subject to Discretionary Withdrawal</v>
          </cell>
          <cell r="D840">
            <v>0</v>
          </cell>
          <cell r="E840">
            <v>0</v>
          </cell>
          <cell r="F840">
            <v>0</v>
          </cell>
          <cell r="G840">
            <v>7.4999999999999997E-3</v>
          </cell>
          <cell r="H840">
            <v>0</v>
          </cell>
          <cell r="I840">
            <v>7.4999999999999997E-3</v>
          </cell>
          <cell r="J840">
            <v>0</v>
          </cell>
          <cell r="K840" t="str">
            <v xml:space="preserve"> </v>
          </cell>
        </row>
        <row r="841">
          <cell r="B841">
            <v>18</v>
          </cell>
          <cell r="C841" t="str">
            <v>Subject to Discretionary W/D with MVA</v>
          </cell>
          <cell r="D841">
            <v>0</v>
          </cell>
          <cell r="E841">
            <v>0</v>
          </cell>
          <cell r="F841">
            <v>0</v>
          </cell>
          <cell r="G841">
            <v>8.9999999999999993E-3</v>
          </cell>
          <cell r="H841">
            <v>0</v>
          </cell>
          <cell r="I841">
            <v>8.9999999999999993E-3</v>
          </cell>
          <cell r="J841">
            <v>0</v>
          </cell>
          <cell r="K841" t="str">
            <v xml:space="preserve"> </v>
          </cell>
        </row>
        <row r="842">
          <cell r="B842">
            <v>19</v>
          </cell>
          <cell r="C842" t="str">
            <v>Subject to Discretionary W/D w/ Surrender Chgs from 1% to 3%</v>
          </cell>
          <cell r="D842">
            <v>0</v>
          </cell>
          <cell r="E842">
            <v>0</v>
          </cell>
          <cell r="F842">
            <v>0</v>
          </cell>
          <cell r="G842">
            <v>1.7999999999999999E-2</v>
          </cell>
          <cell r="H842">
            <v>0</v>
          </cell>
          <cell r="I842">
            <v>1.7999999999999999E-2</v>
          </cell>
          <cell r="J842">
            <v>0</v>
          </cell>
          <cell r="K842" t="str">
            <v xml:space="preserve"> </v>
          </cell>
        </row>
        <row r="843">
          <cell r="B843">
            <v>20</v>
          </cell>
          <cell r="C843" t="str">
            <v>Subject to Discretionary W/D w/ Surrender Chg &gt;3%</v>
          </cell>
          <cell r="D843">
            <v>0</v>
          </cell>
          <cell r="E843">
            <v>0</v>
          </cell>
          <cell r="F843">
            <v>0</v>
          </cell>
          <cell r="G843">
            <v>1.4999999999999999E-2</v>
          </cell>
          <cell r="H843">
            <v>0</v>
          </cell>
          <cell r="I843">
            <v>1.4999999999999999E-2</v>
          </cell>
          <cell r="J843">
            <v>0</v>
          </cell>
          <cell r="K843" t="str">
            <v xml:space="preserve"> </v>
          </cell>
        </row>
        <row r="844">
          <cell r="B844">
            <v>21</v>
          </cell>
          <cell r="C844" t="str">
            <v>Subject to Discretionary W/D w/ NO Surrender Chgs.</v>
          </cell>
          <cell r="D844">
            <v>0</v>
          </cell>
          <cell r="E844">
            <v>0</v>
          </cell>
          <cell r="F844">
            <v>0</v>
          </cell>
          <cell r="G844">
            <v>0.03</v>
          </cell>
          <cell r="H844">
            <v>0</v>
          </cell>
          <cell r="I844">
            <v>0.03</v>
          </cell>
          <cell r="J844">
            <v>0</v>
          </cell>
          <cell r="K844" t="str">
            <v xml:space="preserve"> </v>
          </cell>
        </row>
        <row r="845">
          <cell r="B845">
            <v>22</v>
          </cell>
          <cell r="C845" t="str">
            <v>NO Interest Rate Guarantees</v>
          </cell>
          <cell r="D845">
            <v>0</v>
          </cell>
          <cell r="E845">
            <v>0</v>
          </cell>
          <cell r="F845">
            <v>0</v>
          </cell>
          <cell r="G845">
            <v>0</v>
          </cell>
          <cell r="H845">
            <v>0</v>
          </cell>
          <cell r="I845">
            <v>0</v>
          </cell>
          <cell r="J845">
            <v>0</v>
          </cell>
          <cell r="K845" t="str">
            <v xml:space="preserve"> </v>
          </cell>
        </row>
        <row r="846">
          <cell r="B846">
            <v>23</v>
          </cell>
          <cell r="C846" t="str">
            <v>Total</v>
          </cell>
          <cell r="D846">
            <v>0</v>
          </cell>
          <cell r="E846">
            <v>0</v>
          </cell>
          <cell r="F846">
            <v>0</v>
          </cell>
          <cell r="I846">
            <v>0</v>
          </cell>
          <cell r="J846">
            <v>0</v>
          </cell>
        </row>
        <row r="848">
          <cell r="D848" t="str">
            <v>Mkt Val of Fixed Income Securities:</v>
          </cell>
          <cell r="G848" t="str">
            <v>Baseline</v>
          </cell>
          <cell r="I848" t="str">
            <v>Final</v>
          </cell>
          <cell r="J848" t="str">
            <v>Required</v>
          </cell>
        </row>
        <row r="849">
          <cell r="C849" t="str">
            <v>Protection Products</v>
          </cell>
          <cell r="D849" t="str">
            <v>Net Reserves</v>
          </cell>
          <cell r="E849" t="str">
            <v>Adjustment</v>
          </cell>
          <cell r="F849" t="str">
            <v xml:space="preserve">Total </v>
          </cell>
          <cell r="G849" t="str">
            <v>Risk Factor</v>
          </cell>
          <cell r="H849" t="str">
            <v>Adjustment</v>
          </cell>
          <cell r="I849" t="str">
            <v>Risk Factor</v>
          </cell>
          <cell r="J849" t="str">
            <v>Capital</v>
          </cell>
        </row>
        <row r="850">
          <cell r="B850">
            <v>24</v>
          </cell>
          <cell r="C850" t="str">
            <v>Life Insurance</v>
          </cell>
          <cell r="D850">
            <v>0</v>
          </cell>
          <cell r="E850">
            <v>0</v>
          </cell>
          <cell r="F850">
            <v>0</v>
          </cell>
          <cell r="G850">
            <v>5.0000000000000001E-3</v>
          </cell>
          <cell r="H850">
            <v>0</v>
          </cell>
          <cell r="I850">
            <v>5.0000000000000001E-3</v>
          </cell>
          <cell r="J850">
            <v>0</v>
          </cell>
          <cell r="K850" t="str">
            <v xml:space="preserve"> </v>
          </cell>
        </row>
        <row r="851">
          <cell r="B851">
            <v>26</v>
          </cell>
          <cell r="C851" t="str">
            <v>Policy Loans</v>
          </cell>
          <cell r="D851">
            <v>0</v>
          </cell>
          <cell r="E851">
            <v>0</v>
          </cell>
          <cell r="F851">
            <v>0</v>
          </cell>
          <cell r="G851">
            <v>5.0000000000000001E-3</v>
          </cell>
          <cell r="H851">
            <v>0</v>
          </cell>
          <cell r="I851">
            <v>5.0000000000000001E-3</v>
          </cell>
          <cell r="J851">
            <v>0</v>
          </cell>
          <cell r="K851" t="str">
            <v xml:space="preserve"> </v>
          </cell>
        </row>
        <row r="852">
          <cell r="B852">
            <v>27</v>
          </cell>
          <cell r="C852" t="str">
            <v>Total</v>
          </cell>
          <cell r="D852">
            <v>0</v>
          </cell>
          <cell r="E852">
            <v>0</v>
          </cell>
          <cell r="F852">
            <v>0</v>
          </cell>
          <cell r="I852">
            <v>0</v>
          </cell>
          <cell r="J852">
            <v>0</v>
          </cell>
        </row>
        <row r="854">
          <cell r="I854" t="str">
            <v xml:space="preserve">PML </v>
          </cell>
          <cell r="J854" t="str">
            <v>Adjusted</v>
          </cell>
        </row>
        <row r="855">
          <cell r="C855" t="str">
            <v>Property/Casualty Interest Rate Risk</v>
          </cell>
          <cell r="D855" t="str">
            <v>Estimated</v>
          </cell>
          <cell r="E855" t="str">
            <v xml:space="preserve">Market   </v>
          </cell>
          <cell r="H855" t="str">
            <v>Required</v>
          </cell>
          <cell r="I855" t="str">
            <v>to Liquid</v>
          </cell>
          <cell r="J855" t="str">
            <v>Required</v>
          </cell>
        </row>
        <row r="856">
          <cell r="C856" t="str">
            <v>Fixed Income Security</v>
          </cell>
          <cell r="D856" t="str">
            <v>Duration</v>
          </cell>
          <cell r="E856" t="str">
            <v xml:space="preserve">  Value   </v>
          </cell>
          <cell r="F856" t="str">
            <v>Adjustment</v>
          </cell>
          <cell r="G856" t="str">
            <v xml:space="preserve">Total  </v>
          </cell>
          <cell r="H856" t="str">
            <v>Capital (A)</v>
          </cell>
          <cell r="I856" t="str">
            <v>Assets</v>
          </cell>
          <cell r="J856" t="str">
            <v>Capital (B)</v>
          </cell>
        </row>
        <row r="857">
          <cell r="B857">
            <v>28</v>
          </cell>
          <cell r="C857" t="str">
            <v>Bonds</v>
          </cell>
          <cell r="D857">
            <v>5</v>
          </cell>
          <cell r="E857">
            <v>0</v>
          </cell>
          <cell r="F857">
            <v>0</v>
          </cell>
          <cell r="G857">
            <v>0</v>
          </cell>
          <cell r="H857">
            <v>0</v>
          </cell>
          <cell r="I857">
            <v>0</v>
          </cell>
          <cell r="J857">
            <v>0</v>
          </cell>
          <cell r="K857" t="str">
            <v xml:space="preserve"> </v>
          </cell>
        </row>
        <row r="858">
          <cell r="B858">
            <v>29</v>
          </cell>
          <cell r="C858" t="str">
            <v>Preferred Stocks</v>
          </cell>
          <cell r="D858">
            <v>10</v>
          </cell>
          <cell r="E858">
            <v>0</v>
          </cell>
          <cell r="F858">
            <v>0</v>
          </cell>
          <cell r="G858">
            <v>0</v>
          </cell>
          <cell r="H858">
            <v>0</v>
          </cell>
          <cell r="I858">
            <v>0</v>
          </cell>
          <cell r="J858">
            <v>0</v>
          </cell>
          <cell r="K858" t="str">
            <v xml:space="preserve"> </v>
          </cell>
        </row>
        <row r="859">
          <cell r="B859">
            <v>30</v>
          </cell>
          <cell r="C859" t="str">
            <v>Mortgage Loans</v>
          </cell>
          <cell r="D859">
            <v>7</v>
          </cell>
          <cell r="E859">
            <v>0</v>
          </cell>
          <cell r="F859">
            <v>0</v>
          </cell>
          <cell r="G859">
            <v>0</v>
          </cell>
          <cell r="H859">
            <v>0</v>
          </cell>
          <cell r="I859">
            <v>0</v>
          </cell>
          <cell r="J859">
            <v>0</v>
          </cell>
          <cell r="K859" t="str">
            <v xml:space="preserve"> </v>
          </cell>
        </row>
        <row r="860">
          <cell r="B860">
            <v>31</v>
          </cell>
          <cell r="C860" t="str">
            <v>Total</v>
          </cell>
          <cell r="E860">
            <v>0</v>
          </cell>
          <cell r="F860">
            <v>0</v>
          </cell>
          <cell r="G860">
            <v>0</v>
          </cell>
          <cell r="H860">
            <v>0</v>
          </cell>
          <cell r="J860">
            <v>0</v>
          </cell>
        </row>
        <row r="862">
          <cell r="B862">
            <v>32</v>
          </cell>
          <cell r="C862" t="str">
            <v>Total Indicated Interest Rate Risk Required Capital</v>
          </cell>
          <cell r="J862">
            <v>0</v>
          </cell>
        </row>
        <row r="864">
          <cell r="B864">
            <v>33</v>
          </cell>
          <cell r="C864" t="str">
            <v>Adjustment to Required Capital</v>
          </cell>
          <cell r="J864">
            <v>0</v>
          </cell>
          <cell r="K864" t="str">
            <v xml:space="preserve"> </v>
          </cell>
        </row>
        <row r="866">
          <cell r="B866">
            <v>34</v>
          </cell>
          <cell r="C866" t="str">
            <v>Total Interest Rate Risk Required Capital (Selected)</v>
          </cell>
          <cell r="J866">
            <v>0</v>
          </cell>
          <cell r="K866" t="str">
            <v xml:space="preserve"> =(B3)</v>
          </cell>
        </row>
        <row r="868">
          <cell r="B868">
            <v>35</v>
          </cell>
          <cell r="C868" t="str">
            <v>Catastrophe Gross PML</v>
          </cell>
          <cell r="D868">
            <v>0</v>
          </cell>
          <cell r="E868" t="str">
            <v>standard</v>
          </cell>
          <cell r="F868" t="str">
            <v>1st event is 1/250 EQ</v>
          </cell>
        </row>
        <row r="869">
          <cell r="B869">
            <v>36</v>
          </cell>
          <cell r="C869" t="str">
            <v>Available Fixed Income Assets</v>
          </cell>
          <cell r="D869">
            <v>0</v>
          </cell>
        </row>
        <row r="870">
          <cell r="B870">
            <v>37</v>
          </cell>
          <cell r="C870" t="str">
            <v>Available Liquid Assets</v>
          </cell>
          <cell r="D870">
            <v>0</v>
          </cell>
        </row>
        <row r="871">
          <cell r="B871">
            <v>38</v>
          </cell>
          <cell r="C871" t="str">
            <v>Percentage</v>
          </cell>
          <cell r="D871">
            <v>0</v>
          </cell>
        </row>
        <row r="873">
          <cell r="C873" t="str">
            <v>Notes:</v>
          </cell>
        </row>
        <row r="874">
          <cell r="B874">
            <v>39</v>
          </cell>
          <cell r="C874" t="str">
            <v>(A) - Reflects the following increase in interest rates…………………………..</v>
          </cell>
          <cell r="D874">
            <v>1.2E-2</v>
          </cell>
        </row>
        <row r="875">
          <cell r="B875">
            <v>40</v>
          </cell>
          <cell r="C875" t="str">
            <v>(B) - Adjusted for Gross PML as percent of liquid assets</v>
          </cell>
        </row>
      </sheetData>
      <sheetData sheetId="4">
        <row r="3">
          <cell r="B3" t="str">
            <v>Company Name:</v>
          </cell>
          <cell r="F3" t="str">
            <v>XYZ Sample</v>
          </cell>
          <cell r="J3" t="str">
            <v>Currency:</v>
          </cell>
          <cell r="K3" t="str">
            <v>Euros</v>
          </cell>
          <cell r="P3" t="str">
            <v>Page 4</v>
          </cell>
          <cell r="BC3" t="str">
            <v>Company Name:</v>
          </cell>
          <cell r="BG3" t="str">
            <v>XYZ Sample</v>
          </cell>
          <cell r="BK3" t="str">
            <v>Currency:</v>
          </cell>
          <cell r="BL3" t="str">
            <v>Euros</v>
          </cell>
          <cell r="BR3" t="str">
            <v>Summary Exhibit 4</v>
          </cell>
        </row>
        <row r="4">
          <cell r="B4" t="str">
            <v>AMB Number:</v>
          </cell>
          <cell r="F4" t="str">
            <v>99999</v>
          </cell>
          <cell r="J4" t="str">
            <v>Denomination:</v>
          </cell>
          <cell r="K4" t="str">
            <v>(000)s</v>
          </cell>
          <cell r="BC4" t="str">
            <v>AMB Number:</v>
          </cell>
          <cell r="BG4" t="str">
            <v>99999</v>
          </cell>
          <cell r="BK4" t="str">
            <v>Denomination:</v>
          </cell>
          <cell r="BL4" t="str">
            <v>(000)s</v>
          </cell>
        </row>
        <row r="5">
          <cell r="B5" t="str">
            <v>Analyst:</v>
          </cell>
          <cell r="F5" t="str">
            <v xml:space="preserve"> </v>
          </cell>
          <cell r="BC5" t="str">
            <v>Analyst:</v>
          </cell>
          <cell r="BG5" t="str">
            <v xml:space="preserve"> </v>
          </cell>
        </row>
        <row r="6">
          <cell r="B6" t="str">
            <v>analysis type = standard</v>
          </cell>
          <cell r="K6" t="str">
            <v>CREDIT RISK</v>
          </cell>
          <cell r="AC6" t="str">
            <v>Reinsurance Recoverables</v>
          </cell>
          <cell r="AL6" t="str">
            <v>Reinsurance Recoverables</v>
          </cell>
          <cell r="AR6" t="str">
            <v>Page 4 Breakout</v>
          </cell>
          <cell r="BC6" t="str">
            <v>analysis type = standard</v>
          </cell>
          <cell r="BL6" t="str">
            <v>CREDIT RISK</v>
          </cell>
        </row>
        <row r="7">
          <cell r="H7">
            <v>39813</v>
          </cell>
          <cell r="AC7" t="str">
            <v>Foreign affiliates by rating</v>
          </cell>
          <cell r="AG7" t="str">
            <v>Euros</v>
          </cell>
          <cell r="AL7" t="str">
            <v>All Other Insurers by rating</v>
          </cell>
          <cell r="AP7" t="str">
            <v>Euros</v>
          </cell>
        </row>
        <row r="8">
          <cell r="K8" t="str">
            <v>Baseline</v>
          </cell>
          <cell r="L8" t="str">
            <v>Adjustment</v>
          </cell>
          <cell r="M8" t="str">
            <v>Total</v>
          </cell>
          <cell r="AC8">
            <v>39813</v>
          </cell>
          <cell r="AL8">
            <v>39813</v>
          </cell>
          <cell r="BI8" t="str">
            <v>Adjusted Amounts as of</v>
          </cell>
          <cell r="BO8" t="str">
            <v>Adjusted Required Capital as of</v>
          </cell>
        </row>
        <row r="9">
          <cell r="C9" t="str">
            <v>Agents' Balances</v>
          </cell>
          <cell r="H9" t="str">
            <v>Baseline</v>
          </cell>
          <cell r="I9" t="str">
            <v>Adjustments</v>
          </cell>
          <cell r="J9" t="str">
            <v>Total</v>
          </cell>
          <cell r="K9" t="str">
            <v>Asset Risk Factor (%)</v>
          </cell>
          <cell r="L9" t="str">
            <v>to Asset Risk Factor (%)</v>
          </cell>
          <cell r="M9" t="str">
            <v>Asset Risk Factor</v>
          </cell>
          <cell r="N9" t="str">
            <v>Adjusted Required Capital</v>
          </cell>
          <cell r="O9" t="str">
            <v>Explanation of Adjustments</v>
          </cell>
          <cell r="AC9" t="str">
            <v>Rating</v>
          </cell>
          <cell r="AD9" t="str">
            <v>Baseline</v>
          </cell>
          <cell r="AE9" t="str">
            <v>Stress Test Ceded Recovs</v>
          </cell>
          <cell r="AF9" t="str">
            <v>Adjustment</v>
          </cell>
          <cell r="AG9" t="str">
            <v>Total</v>
          </cell>
          <cell r="AH9" t="str">
            <v>Asset Risk Factor</v>
          </cell>
          <cell r="AI9" t="str">
            <v>Adjusted Required Capital</v>
          </cell>
          <cell r="AL9" t="str">
            <v>Rating</v>
          </cell>
          <cell r="AM9" t="str">
            <v>Baseline</v>
          </cell>
          <cell r="AN9" t="str">
            <v>Stress Test Ceded Recovs</v>
          </cell>
          <cell r="AO9" t="str">
            <v>Adjustment</v>
          </cell>
          <cell r="AP9" t="str">
            <v>Total</v>
          </cell>
          <cell r="AQ9" t="str">
            <v>Asset Risk Factor</v>
          </cell>
          <cell r="AR9" t="str">
            <v>Adjusted Required Capital</v>
          </cell>
          <cell r="BD9" t="str">
            <v>Agents' Balances</v>
          </cell>
          <cell r="BI9">
            <v>39813</v>
          </cell>
          <cell r="BJ9">
            <v>40178</v>
          </cell>
          <cell r="BK9">
            <v>40543</v>
          </cell>
          <cell r="BL9">
            <v>40908</v>
          </cell>
          <cell r="BM9">
            <v>41274</v>
          </cell>
          <cell r="BO9">
            <v>39813</v>
          </cell>
          <cell r="BP9">
            <v>40178</v>
          </cell>
          <cell r="BQ9">
            <v>40543</v>
          </cell>
          <cell r="BR9">
            <v>40908</v>
          </cell>
          <cell r="BS9">
            <v>41274</v>
          </cell>
        </row>
        <row r="10">
          <cell r="B10">
            <v>1</v>
          </cell>
          <cell r="D10" t="str">
            <v>In Course of Collection</v>
          </cell>
          <cell r="H10">
            <v>0</v>
          </cell>
          <cell r="I10">
            <v>0</v>
          </cell>
          <cell r="J10">
            <v>0</v>
          </cell>
          <cell r="K10">
            <v>0.05</v>
          </cell>
          <cell r="L10">
            <v>0</v>
          </cell>
          <cell r="M10">
            <v>0.05</v>
          </cell>
          <cell r="N10">
            <v>0</v>
          </cell>
          <cell r="AA10">
            <v>1</v>
          </cell>
          <cell r="AC10" t="str">
            <v>A++</v>
          </cell>
          <cell r="AD10">
            <v>0</v>
          </cell>
          <cell r="AE10">
            <v>0</v>
          </cell>
          <cell r="AF10">
            <v>0</v>
          </cell>
          <cell r="AG10">
            <v>0</v>
          </cell>
          <cell r="AH10">
            <v>0.02</v>
          </cell>
          <cell r="AI10">
            <v>0</v>
          </cell>
          <cell r="AL10" t="str">
            <v>A++</v>
          </cell>
          <cell r="AM10">
            <v>0</v>
          </cell>
          <cell r="AN10">
            <v>0</v>
          </cell>
          <cell r="AO10">
            <v>0</v>
          </cell>
          <cell r="AP10">
            <v>0</v>
          </cell>
          <cell r="AQ10">
            <v>0.02</v>
          </cell>
          <cell r="AR10">
            <v>0</v>
          </cell>
          <cell r="BC10">
            <v>1</v>
          </cell>
          <cell r="BE10" t="str">
            <v>In Course of Collection</v>
          </cell>
          <cell r="BI10">
            <v>0</v>
          </cell>
          <cell r="BJ10">
            <v>0</v>
          </cell>
          <cell r="BK10">
            <v>0</v>
          </cell>
          <cell r="BL10">
            <v>0</v>
          </cell>
          <cell r="BM10">
            <v>0</v>
          </cell>
          <cell r="BO10">
            <v>0</v>
          </cell>
          <cell r="BP10">
            <v>0</v>
          </cell>
          <cell r="BQ10">
            <v>0</v>
          </cell>
          <cell r="BR10">
            <v>0</v>
          </cell>
          <cell r="BS10">
            <v>0</v>
          </cell>
        </row>
        <row r="11">
          <cell r="B11">
            <v>2</v>
          </cell>
          <cell r="E11" t="str">
            <v>Ceded Balances Payable</v>
          </cell>
          <cell r="H11">
            <v>0</v>
          </cell>
          <cell r="I11">
            <v>0</v>
          </cell>
          <cell r="J11">
            <v>0</v>
          </cell>
          <cell r="K11">
            <v>0.05</v>
          </cell>
          <cell r="L11">
            <v>0</v>
          </cell>
          <cell r="M11">
            <v>0.05</v>
          </cell>
          <cell r="N11">
            <v>0</v>
          </cell>
          <cell r="AA11">
            <v>2</v>
          </cell>
          <cell r="AC11" t="str">
            <v xml:space="preserve">A+ </v>
          </cell>
          <cell r="AD11">
            <v>0</v>
          </cell>
          <cell r="AE11">
            <v>0</v>
          </cell>
          <cell r="AF11">
            <v>0</v>
          </cell>
          <cell r="AG11">
            <v>0</v>
          </cell>
          <cell r="AH11">
            <v>0.04</v>
          </cell>
          <cell r="AI11">
            <v>0</v>
          </cell>
          <cell r="AL11" t="str">
            <v xml:space="preserve">A+ </v>
          </cell>
          <cell r="AM11">
            <v>0</v>
          </cell>
          <cell r="AN11">
            <v>0</v>
          </cell>
          <cell r="AO11">
            <v>0</v>
          </cell>
          <cell r="AP11">
            <v>0</v>
          </cell>
          <cell r="AQ11">
            <v>0.04</v>
          </cell>
          <cell r="AR11">
            <v>0</v>
          </cell>
          <cell r="BC11">
            <v>2</v>
          </cell>
          <cell r="BF11" t="str">
            <v>Ceded Balances Payable</v>
          </cell>
          <cell r="BI11">
            <v>0</v>
          </cell>
          <cell r="BJ11">
            <v>0</v>
          </cell>
          <cell r="BK11">
            <v>0</v>
          </cell>
          <cell r="BL11">
            <v>0</v>
          </cell>
          <cell r="BM11">
            <v>0</v>
          </cell>
          <cell r="BO11">
            <v>0</v>
          </cell>
          <cell r="BP11">
            <v>0</v>
          </cell>
          <cell r="BQ11">
            <v>0</v>
          </cell>
          <cell r="BR11">
            <v>0</v>
          </cell>
          <cell r="BS11">
            <v>0</v>
          </cell>
        </row>
        <row r="12">
          <cell r="B12">
            <v>3</v>
          </cell>
          <cell r="D12" t="str">
            <v>Deferred - Not Yet Due</v>
          </cell>
          <cell r="H12">
            <v>0</v>
          </cell>
          <cell r="I12">
            <v>0</v>
          </cell>
          <cell r="J12">
            <v>0</v>
          </cell>
          <cell r="K12">
            <v>0.05</v>
          </cell>
          <cell r="L12">
            <v>0</v>
          </cell>
          <cell r="M12">
            <v>0.05</v>
          </cell>
          <cell r="N12">
            <v>0</v>
          </cell>
          <cell r="AA12">
            <v>3</v>
          </cell>
          <cell r="AC12" t="str">
            <v>A</v>
          </cell>
          <cell r="AD12">
            <v>0</v>
          </cell>
          <cell r="AE12">
            <v>0</v>
          </cell>
          <cell r="AF12">
            <v>0</v>
          </cell>
          <cell r="AG12">
            <v>0</v>
          </cell>
          <cell r="AH12">
            <v>0.06</v>
          </cell>
          <cell r="AI12">
            <v>0</v>
          </cell>
          <cell r="AL12" t="str">
            <v>A</v>
          </cell>
          <cell r="AM12">
            <v>0</v>
          </cell>
          <cell r="AN12">
            <v>0</v>
          </cell>
          <cell r="AO12">
            <v>0</v>
          </cell>
          <cell r="AP12">
            <v>0</v>
          </cell>
          <cell r="AQ12">
            <v>0.06</v>
          </cell>
          <cell r="AR12">
            <v>0</v>
          </cell>
          <cell r="BC12">
            <v>3</v>
          </cell>
          <cell r="BE12" t="str">
            <v>Deferred - Not Yet Due</v>
          </cell>
          <cell r="BI12">
            <v>0</v>
          </cell>
          <cell r="BJ12">
            <v>0</v>
          </cell>
          <cell r="BK12">
            <v>0</v>
          </cell>
          <cell r="BL12">
            <v>0</v>
          </cell>
          <cell r="BM12">
            <v>0</v>
          </cell>
          <cell r="BO12">
            <v>0</v>
          </cell>
          <cell r="BP12">
            <v>0</v>
          </cell>
          <cell r="BQ12">
            <v>0</v>
          </cell>
          <cell r="BR12">
            <v>0</v>
          </cell>
          <cell r="BS12">
            <v>0</v>
          </cell>
        </row>
        <row r="13">
          <cell r="B13">
            <v>4</v>
          </cell>
          <cell r="E13" t="str">
            <v>Ceded Balances Payable</v>
          </cell>
          <cell r="H13">
            <v>0</v>
          </cell>
          <cell r="I13">
            <v>0</v>
          </cell>
          <cell r="J13">
            <v>0</v>
          </cell>
          <cell r="K13">
            <v>0.05</v>
          </cell>
          <cell r="L13">
            <v>0</v>
          </cell>
          <cell r="M13">
            <v>0.05</v>
          </cell>
          <cell r="N13">
            <v>0</v>
          </cell>
          <cell r="AA13">
            <v>4</v>
          </cell>
          <cell r="AC13" t="str">
            <v>A-</v>
          </cell>
          <cell r="AD13">
            <v>0</v>
          </cell>
          <cell r="AE13">
            <v>0</v>
          </cell>
          <cell r="AF13">
            <v>0</v>
          </cell>
          <cell r="AG13">
            <v>0</v>
          </cell>
          <cell r="AH13">
            <v>0.1</v>
          </cell>
          <cell r="AI13">
            <v>0</v>
          </cell>
          <cell r="AL13" t="str">
            <v>A-</v>
          </cell>
          <cell r="AM13">
            <v>0</v>
          </cell>
          <cell r="AN13">
            <v>0</v>
          </cell>
          <cell r="AO13">
            <v>0</v>
          </cell>
          <cell r="AP13">
            <v>0</v>
          </cell>
          <cell r="AQ13">
            <v>0.1</v>
          </cell>
          <cell r="AR13">
            <v>0</v>
          </cell>
          <cell r="BC13">
            <v>4</v>
          </cell>
          <cell r="BF13" t="str">
            <v>Ceded Balances Payable</v>
          </cell>
          <cell r="BI13">
            <v>0</v>
          </cell>
          <cell r="BJ13">
            <v>0</v>
          </cell>
          <cell r="BK13">
            <v>0</v>
          </cell>
          <cell r="BL13">
            <v>0</v>
          </cell>
          <cell r="BM13">
            <v>0</v>
          </cell>
          <cell r="BO13">
            <v>0</v>
          </cell>
          <cell r="BP13">
            <v>0</v>
          </cell>
          <cell r="BQ13">
            <v>0</v>
          </cell>
          <cell r="BR13">
            <v>0</v>
          </cell>
          <cell r="BS13">
            <v>0</v>
          </cell>
        </row>
        <row r="14">
          <cell r="B14">
            <v>5</v>
          </cell>
          <cell r="D14" t="str">
            <v>Accrued Retros</v>
          </cell>
          <cell r="H14">
            <v>0</v>
          </cell>
          <cell r="I14">
            <v>0</v>
          </cell>
          <cell r="J14">
            <v>0</v>
          </cell>
          <cell r="K14">
            <v>0.1</v>
          </cell>
          <cell r="L14">
            <v>0</v>
          </cell>
          <cell r="M14">
            <v>0.1</v>
          </cell>
          <cell r="N14">
            <v>0</v>
          </cell>
          <cell r="AA14">
            <v>5</v>
          </cell>
          <cell r="AC14" t="str">
            <v>B++</v>
          </cell>
          <cell r="AD14">
            <v>0</v>
          </cell>
          <cell r="AE14">
            <v>0</v>
          </cell>
          <cell r="AF14">
            <v>0</v>
          </cell>
          <cell r="AG14">
            <v>0</v>
          </cell>
          <cell r="AH14">
            <v>0.15</v>
          </cell>
          <cell r="AI14">
            <v>0</v>
          </cell>
          <cell r="AL14" t="str">
            <v>B++</v>
          </cell>
          <cell r="AM14">
            <v>0</v>
          </cell>
          <cell r="AN14">
            <v>0</v>
          </cell>
          <cell r="AO14">
            <v>0</v>
          </cell>
          <cell r="AP14">
            <v>0</v>
          </cell>
          <cell r="AQ14">
            <v>0.15</v>
          </cell>
          <cell r="AR14">
            <v>0</v>
          </cell>
          <cell r="BC14">
            <v>5</v>
          </cell>
          <cell r="BE14" t="str">
            <v>Accrued Retros</v>
          </cell>
          <cell r="BI14">
            <v>0</v>
          </cell>
          <cell r="BJ14">
            <v>0</v>
          </cell>
          <cell r="BK14">
            <v>0</v>
          </cell>
          <cell r="BL14">
            <v>0</v>
          </cell>
          <cell r="BM14">
            <v>0</v>
          </cell>
          <cell r="BO14">
            <v>0</v>
          </cell>
          <cell r="BP14">
            <v>0</v>
          </cell>
          <cell r="BQ14">
            <v>0</v>
          </cell>
          <cell r="BR14">
            <v>0</v>
          </cell>
          <cell r="BS14">
            <v>0</v>
          </cell>
        </row>
        <row r="15">
          <cell r="B15">
            <v>6</v>
          </cell>
          <cell r="E15" t="str">
            <v>Collateralized Balances</v>
          </cell>
          <cell r="H15">
            <v>0</v>
          </cell>
          <cell r="I15">
            <v>0</v>
          </cell>
          <cell r="J15">
            <v>0</v>
          </cell>
          <cell r="K15">
            <v>0.1</v>
          </cell>
          <cell r="L15">
            <v>0</v>
          </cell>
          <cell r="M15">
            <v>0.1</v>
          </cell>
          <cell r="N15">
            <v>0</v>
          </cell>
          <cell r="AA15">
            <v>6</v>
          </cell>
          <cell r="AC15" t="str">
            <v xml:space="preserve">B+ </v>
          </cell>
          <cell r="AD15">
            <v>0</v>
          </cell>
          <cell r="AE15">
            <v>0</v>
          </cell>
          <cell r="AF15">
            <v>0</v>
          </cell>
          <cell r="AG15">
            <v>0</v>
          </cell>
          <cell r="AH15">
            <v>0.2</v>
          </cell>
          <cell r="AI15">
            <v>0</v>
          </cell>
          <cell r="AL15" t="str">
            <v xml:space="preserve">B+ </v>
          </cell>
          <cell r="AM15">
            <v>0</v>
          </cell>
          <cell r="AN15">
            <v>0</v>
          </cell>
          <cell r="AO15">
            <v>0</v>
          </cell>
          <cell r="AP15">
            <v>0</v>
          </cell>
          <cell r="AQ15">
            <v>0.2</v>
          </cell>
          <cell r="AR15">
            <v>0</v>
          </cell>
          <cell r="BC15">
            <v>6</v>
          </cell>
          <cell r="BF15" t="str">
            <v>Collateralized Balances</v>
          </cell>
          <cell r="BI15">
            <v>0</v>
          </cell>
          <cell r="BJ15">
            <v>0</v>
          </cell>
          <cell r="BK15">
            <v>0</v>
          </cell>
          <cell r="BL15">
            <v>0</v>
          </cell>
          <cell r="BM15">
            <v>0</v>
          </cell>
          <cell r="BO15">
            <v>0</v>
          </cell>
          <cell r="BP15">
            <v>0</v>
          </cell>
          <cell r="BQ15">
            <v>0</v>
          </cell>
          <cell r="BR15">
            <v>0</v>
          </cell>
          <cell r="BS15">
            <v>0</v>
          </cell>
        </row>
        <row r="16">
          <cell r="AA16">
            <v>7</v>
          </cell>
          <cell r="AC16" t="str">
            <v>B</v>
          </cell>
          <cell r="AD16">
            <v>0</v>
          </cell>
          <cell r="AE16">
            <v>0</v>
          </cell>
          <cell r="AF16">
            <v>0</v>
          </cell>
          <cell r="AG16">
            <v>0</v>
          </cell>
          <cell r="AH16">
            <v>0.3</v>
          </cell>
          <cell r="AI16">
            <v>0</v>
          </cell>
          <cell r="AL16" t="str">
            <v>B</v>
          </cell>
          <cell r="AM16">
            <v>0</v>
          </cell>
          <cell r="AN16">
            <v>0</v>
          </cell>
          <cell r="AO16">
            <v>0</v>
          </cell>
          <cell r="AP16">
            <v>0</v>
          </cell>
          <cell r="AQ16">
            <v>0.3</v>
          </cell>
          <cell r="AR16">
            <v>0</v>
          </cell>
        </row>
        <row r="17">
          <cell r="B17">
            <v>7</v>
          </cell>
          <cell r="E17" t="str">
            <v>Gross Premium Remittance</v>
          </cell>
          <cell r="H17">
            <v>0</v>
          </cell>
          <cell r="I17">
            <v>0</v>
          </cell>
          <cell r="J17">
            <v>0</v>
          </cell>
          <cell r="K17">
            <v>0</v>
          </cell>
          <cell r="M17">
            <v>0</v>
          </cell>
          <cell r="N17">
            <v>0</v>
          </cell>
          <cell r="AA17">
            <v>8</v>
          </cell>
          <cell r="AC17" t="str">
            <v>B-</v>
          </cell>
          <cell r="AD17">
            <v>0</v>
          </cell>
          <cell r="AE17">
            <v>0</v>
          </cell>
          <cell r="AF17">
            <v>0</v>
          </cell>
          <cell r="AG17">
            <v>0</v>
          </cell>
          <cell r="AH17">
            <v>0.4</v>
          </cell>
          <cell r="AI17">
            <v>0</v>
          </cell>
          <cell r="AL17" t="str">
            <v>B-</v>
          </cell>
          <cell r="AM17">
            <v>0</v>
          </cell>
          <cell r="AN17">
            <v>0</v>
          </cell>
          <cell r="AO17">
            <v>0</v>
          </cell>
          <cell r="AP17">
            <v>0</v>
          </cell>
          <cell r="AQ17">
            <v>0.4</v>
          </cell>
          <cell r="AR17">
            <v>0</v>
          </cell>
          <cell r="BC17">
            <v>7</v>
          </cell>
          <cell r="BF17" t="str">
            <v>Gross Premium Remittance</v>
          </cell>
          <cell r="BI17">
            <v>0</v>
          </cell>
          <cell r="BJ17">
            <v>0</v>
          </cell>
          <cell r="BK17">
            <v>0</v>
          </cell>
          <cell r="BL17">
            <v>0</v>
          </cell>
          <cell r="BM17">
            <v>0</v>
          </cell>
          <cell r="BO17">
            <v>0</v>
          </cell>
          <cell r="BP17">
            <v>0</v>
          </cell>
          <cell r="BQ17">
            <v>0</v>
          </cell>
          <cell r="BR17">
            <v>0</v>
          </cell>
          <cell r="BS17">
            <v>0</v>
          </cell>
        </row>
        <row r="18">
          <cell r="AA18">
            <v>9</v>
          </cell>
          <cell r="AC18" t="str">
            <v>&lt;= C++</v>
          </cell>
          <cell r="AD18">
            <v>0</v>
          </cell>
          <cell r="AE18">
            <v>0</v>
          </cell>
          <cell r="AF18">
            <v>0</v>
          </cell>
          <cell r="AG18">
            <v>0</v>
          </cell>
          <cell r="AH18">
            <v>1</v>
          </cell>
          <cell r="AI18">
            <v>0</v>
          </cell>
          <cell r="AL18" t="str">
            <v>&lt;= C++</v>
          </cell>
          <cell r="AM18">
            <v>0</v>
          </cell>
          <cell r="AN18">
            <v>0</v>
          </cell>
          <cell r="AO18">
            <v>0</v>
          </cell>
          <cell r="AP18">
            <v>0</v>
          </cell>
          <cell r="AQ18">
            <v>1</v>
          </cell>
          <cell r="AR18">
            <v>0</v>
          </cell>
        </row>
        <row r="19">
          <cell r="AA19">
            <v>10</v>
          </cell>
          <cell r="AC19" t="str">
            <v>Non Rated</v>
          </cell>
          <cell r="AD19">
            <v>0</v>
          </cell>
          <cell r="AE19">
            <v>0</v>
          </cell>
          <cell r="AF19">
            <v>0</v>
          </cell>
          <cell r="AG19">
            <v>0</v>
          </cell>
          <cell r="AH19">
            <v>1</v>
          </cell>
          <cell r="AI19">
            <v>0</v>
          </cell>
          <cell r="AL19" t="str">
            <v>Non Rated</v>
          </cell>
          <cell r="AM19">
            <v>0</v>
          </cell>
          <cell r="AN19">
            <v>0</v>
          </cell>
          <cell r="AO19">
            <v>0</v>
          </cell>
          <cell r="AP19">
            <v>0</v>
          </cell>
          <cell r="AQ19">
            <v>1</v>
          </cell>
          <cell r="AR19">
            <v>0</v>
          </cell>
        </row>
        <row r="20">
          <cell r="C20" t="str">
            <v>Reinsurance Recoverables (A)</v>
          </cell>
          <cell r="I20" t="str">
            <v>(Click button to go to the separate reinsurance recoverable table)</v>
          </cell>
          <cell r="AA20">
            <v>11</v>
          </cell>
          <cell r="AB20" t="str">
            <v>No Breakout Available</v>
          </cell>
          <cell r="AD20">
            <v>0</v>
          </cell>
          <cell r="AE20">
            <v>0</v>
          </cell>
          <cell r="AF20">
            <v>0</v>
          </cell>
          <cell r="AG20">
            <v>0</v>
          </cell>
          <cell r="AH20">
            <v>0.1</v>
          </cell>
          <cell r="AI20">
            <v>0</v>
          </cell>
          <cell r="AK20" t="str">
            <v>No Breakout Available</v>
          </cell>
          <cell r="AM20">
            <v>0</v>
          </cell>
          <cell r="AN20">
            <v>0</v>
          </cell>
          <cell r="AO20">
            <v>0</v>
          </cell>
          <cell r="AP20">
            <v>0</v>
          </cell>
          <cell r="AQ20">
            <v>0.1</v>
          </cell>
          <cell r="AR20">
            <v>0</v>
          </cell>
          <cell r="BD20" t="str">
            <v>Reinsurance Recoverables (A)</v>
          </cell>
        </row>
        <row r="21">
          <cell r="B21">
            <v>8</v>
          </cell>
          <cell r="D21" t="str">
            <v>Foreign Affiliates</v>
          </cell>
          <cell r="H21">
            <v>0</v>
          </cell>
          <cell r="I21">
            <v>0</v>
          </cell>
          <cell r="J21">
            <v>0</v>
          </cell>
          <cell r="K21">
            <v>0.1</v>
          </cell>
          <cell r="L21">
            <v>0</v>
          </cell>
          <cell r="M21">
            <v>0.1</v>
          </cell>
          <cell r="N21">
            <v>0</v>
          </cell>
          <cell r="P21">
            <v>1</v>
          </cell>
          <cell r="AA21">
            <v>12</v>
          </cell>
          <cell r="AC21" t="str">
            <v>Total</v>
          </cell>
          <cell r="AD21">
            <v>0</v>
          </cell>
          <cell r="AE21">
            <v>0</v>
          </cell>
          <cell r="AF21">
            <v>0</v>
          </cell>
          <cell r="AG21">
            <v>0</v>
          </cell>
          <cell r="AH21">
            <v>0</v>
          </cell>
          <cell r="AI21">
            <v>0</v>
          </cell>
          <cell r="AL21" t="str">
            <v>Total</v>
          </cell>
          <cell r="AM21">
            <v>0</v>
          </cell>
          <cell r="AN21">
            <v>0</v>
          </cell>
          <cell r="AO21">
            <v>0</v>
          </cell>
          <cell r="AP21">
            <v>0</v>
          </cell>
          <cell r="AQ21">
            <v>0</v>
          </cell>
          <cell r="AR21">
            <v>0</v>
          </cell>
          <cell r="BC21">
            <v>8</v>
          </cell>
          <cell r="BE21" t="str">
            <v>Foreign Affiliates</v>
          </cell>
          <cell r="BI21">
            <v>0</v>
          </cell>
          <cell r="BJ21">
            <v>0</v>
          </cell>
          <cell r="BK21">
            <v>0</v>
          </cell>
          <cell r="BL21">
            <v>0</v>
          </cell>
          <cell r="BM21">
            <v>0</v>
          </cell>
          <cell r="BO21">
            <v>0</v>
          </cell>
          <cell r="BP21">
            <v>0</v>
          </cell>
          <cell r="BQ21">
            <v>0</v>
          </cell>
          <cell r="BR21">
            <v>0</v>
          </cell>
          <cell r="BS21">
            <v>0</v>
          </cell>
        </row>
        <row r="22">
          <cell r="B22">
            <v>9</v>
          </cell>
          <cell r="D22" t="str">
            <v>Domestic Affiliates (In Rating Group) [C]</v>
          </cell>
          <cell r="H22">
            <v>0</v>
          </cell>
          <cell r="I22">
            <v>0</v>
          </cell>
          <cell r="J22">
            <v>0</v>
          </cell>
          <cell r="K22">
            <v>0.1</v>
          </cell>
          <cell r="L22">
            <v>0</v>
          </cell>
          <cell r="M22">
            <v>0.1</v>
          </cell>
          <cell r="N22">
            <v>0</v>
          </cell>
          <cell r="P22">
            <v>1</v>
          </cell>
          <cell r="AE22">
            <v>0</v>
          </cell>
          <cell r="BC22">
            <v>9</v>
          </cell>
          <cell r="BE22" t="str">
            <v>Domestic Affiliates (In Rating Group) [C]</v>
          </cell>
          <cell r="BI22">
            <v>0</v>
          </cell>
          <cell r="BJ22">
            <v>0</v>
          </cell>
          <cell r="BK22">
            <v>0</v>
          </cell>
          <cell r="BL22">
            <v>0</v>
          </cell>
          <cell r="BM22">
            <v>0</v>
          </cell>
          <cell r="BO22">
            <v>0</v>
          </cell>
          <cell r="BP22">
            <v>0</v>
          </cell>
          <cell r="BQ22">
            <v>0</v>
          </cell>
          <cell r="BR22">
            <v>0</v>
          </cell>
          <cell r="BS22">
            <v>0</v>
          </cell>
        </row>
        <row r="23">
          <cell r="B23">
            <v>10</v>
          </cell>
          <cell r="D23" t="str">
            <v>Domestic Affiliates (Not in Rating Group)</v>
          </cell>
          <cell r="H23">
            <v>0</v>
          </cell>
          <cell r="I23">
            <v>0</v>
          </cell>
          <cell r="J23">
            <v>0</v>
          </cell>
          <cell r="K23">
            <v>0.1</v>
          </cell>
          <cell r="L23">
            <v>0</v>
          </cell>
          <cell r="M23">
            <v>0.1</v>
          </cell>
          <cell r="N23">
            <v>0</v>
          </cell>
          <cell r="P23">
            <v>1</v>
          </cell>
          <cell r="BC23">
            <v>10</v>
          </cell>
          <cell r="BE23" t="str">
            <v>Domestic Affiliates (Not in Rating Group)</v>
          </cell>
          <cell r="BI23">
            <v>0</v>
          </cell>
          <cell r="BJ23">
            <v>0</v>
          </cell>
          <cell r="BK23">
            <v>0</v>
          </cell>
          <cell r="BL23">
            <v>0</v>
          </cell>
          <cell r="BM23">
            <v>0</v>
          </cell>
          <cell r="BO23">
            <v>0</v>
          </cell>
          <cell r="BP23">
            <v>0</v>
          </cell>
          <cell r="BQ23">
            <v>0</v>
          </cell>
          <cell r="BR23">
            <v>0</v>
          </cell>
          <cell r="BS23">
            <v>0</v>
          </cell>
        </row>
        <row r="24">
          <cell r="B24">
            <v>11</v>
          </cell>
          <cell r="D24" t="str">
            <v>Pools &amp; Associations</v>
          </cell>
          <cell r="H24">
            <v>0</v>
          </cell>
          <cell r="I24">
            <v>0</v>
          </cell>
          <cell r="J24">
            <v>0</v>
          </cell>
          <cell r="K24">
            <v>0.1</v>
          </cell>
          <cell r="L24">
            <v>0</v>
          </cell>
          <cell r="M24">
            <v>0.1</v>
          </cell>
          <cell r="N24">
            <v>0</v>
          </cell>
          <cell r="P24">
            <v>1</v>
          </cell>
          <cell r="BC24">
            <v>11</v>
          </cell>
          <cell r="BE24" t="str">
            <v>Pools &amp; Associations</v>
          </cell>
          <cell r="BI24">
            <v>0</v>
          </cell>
          <cell r="BJ24">
            <v>0</v>
          </cell>
          <cell r="BK24">
            <v>0</v>
          </cell>
          <cell r="BL24">
            <v>0</v>
          </cell>
          <cell r="BM24">
            <v>0</v>
          </cell>
          <cell r="BO24">
            <v>0</v>
          </cell>
          <cell r="BP24">
            <v>0</v>
          </cell>
          <cell r="BQ24">
            <v>0</v>
          </cell>
          <cell r="BR24">
            <v>0</v>
          </cell>
          <cell r="BS24">
            <v>0</v>
          </cell>
        </row>
        <row r="25">
          <cell r="B25">
            <v>12</v>
          </cell>
          <cell r="D25" t="str">
            <v>All Other Insurers</v>
          </cell>
          <cell r="H25">
            <v>0</v>
          </cell>
          <cell r="I25">
            <v>0</v>
          </cell>
          <cell r="J25">
            <v>0</v>
          </cell>
          <cell r="K25">
            <v>0.1</v>
          </cell>
          <cell r="L25">
            <v>0</v>
          </cell>
          <cell r="M25">
            <v>0.1</v>
          </cell>
          <cell r="N25">
            <v>0</v>
          </cell>
          <cell r="P25">
            <v>1</v>
          </cell>
          <cell r="AC25" t="str">
            <v>Domestic affiliates(not in rating group) by rating</v>
          </cell>
          <cell r="AL25" t="str">
            <v>Letters of Credit &amp; Trusts on recoverables by rating</v>
          </cell>
          <cell r="BC25">
            <v>12</v>
          </cell>
          <cell r="BE25" t="str">
            <v>All Other Insurers</v>
          </cell>
          <cell r="BI25">
            <v>0</v>
          </cell>
          <cell r="BJ25">
            <v>0</v>
          </cell>
          <cell r="BK25">
            <v>0</v>
          </cell>
          <cell r="BL25">
            <v>0</v>
          </cell>
          <cell r="BM25">
            <v>0</v>
          </cell>
          <cell r="BO25">
            <v>0</v>
          </cell>
          <cell r="BP25">
            <v>0</v>
          </cell>
          <cell r="BQ25">
            <v>0</v>
          </cell>
          <cell r="BR25">
            <v>0</v>
          </cell>
          <cell r="BS25">
            <v>0</v>
          </cell>
        </row>
        <row r="26">
          <cell r="B26">
            <v>13</v>
          </cell>
          <cell r="D26" t="str">
            <v>Less: Letters of Credit, Trusts</v>
          </cell>
          <cell r="H26">
            <v>0</v>
          </cell>
          <cell r="I26">
            <v>0</v>
          </cell>
          <cell r="J26">
            <v>0</v>
          </cell>
          <cell r="K26">
            <v>9.0000000000000011E-2</v>
          </cell>
          <cell r="L26">
            <v>0</v>
          </cell>
          <cell r="M26">
            <v>9.0000000000000011E-2</v>
          </cell>
          <cell r="N26">
            <v>0</v>
          </cell>
          <cell r="P26">
            <v>1</v>
          </cell>
          <cell r="AC26">
            <v>39813</v>
          </cell>
          <cell r="AL26">
            <v>39813</v>
          </cell>
          <cell r="BC26">
            <v>13</v>
          </cell>
          <cell r="BE26" t="str">
            <v>Less: Letters of Credit, Trusts</v>
          </cell>
          <cell r="BI26">
            <v>0</v>
          </cell>
          <cell r="BJ26">
            <v>0</v>
          </cell>
          <cell r="BK26">
            <v>0</v>
          </cell>
          <cell r="BL26">
            <v>0</v>
          </cell>
          <cell r="BM26">
            <v>0</v>
          </cell>
          <cell r="BO26">
            <v>0</v>
          </cell>
          <cell r="BP26">
            <v>0</v>
          </cell>
          <cell r="BQ26">
            <v>0</v>
          </cell>
          <cell r="BR26">
            <v>0</v>
          </cell>
          <cell r="BS26">
            <v>0</v>
          </cell>
        </row>
        <row r="27">
          <cell r="B27">
            <v>14</v>
          </cell>
          <cell r="D27" t="str">
            <v>Less: Funds Held by Company</v>
          </cell>
          <cell r="H27">
            <v>0</v>
          </cell>
          <cell r="I27">
            <v>0</v>
          </cell>
          <cell r="J27">
            <v>0</v>
          </cell>
          <cell r="K27">
            <v>0.1</v>
          </cell>
          <cell r="L27">
            <v>0</v>
          </cell>
          <cell r="M27">
            <v>0.1</v>
          </cell>
          <cell r="N27">
            <v>0</v>
          </cell>
          <cell r="P27">
            <v>1</v>
          </cell>
          <cell r="AC27" t="str">
            <v>Rating</v>
          </cell>
          <cell r="AD27" t="str">
            <v>Baseline</v>
          </cell>
          <cell r="AE27" t="str">
            <v>Stress Test Ceded Recovs</v>
          </cell>
          <cell r="AF27" t="str">
            <v>Adjustment</v>
          </cell>
          <cell r="AG27" t="str">
            <v>Total</v>
          </cell>
          <cell r="AH27" t="str">
            <v>ARF</v>
          </cell>
          <cell r="AI27" t="str">
            <v>ARC</v>
          </cell>
          <cell r="AL27" t="str">
            <v>Rating</v>
          </cell>
          <cell r="AM27" t="str">
            <v>Baseline</v>
          </cell>
          <cell r="AN27" t="str">
            <v>Stress Test Ceded Recovs</v>
          </cell>
          <cell r="AO27" t="str">
            <v>Adjustment</v>
          </cell>
          <cell r="AP27" t="str">
            <v>Total</v>
          </cell>
          <cell r="AQ27" t="str">
            <v>ARF</v>
          </cell>
          <cell r="AR27" t="str">
            <v>ARC</v>
          </cell>
          <cell r="BC27">
            <v>14</v>
          </cell>
          <cell r="BE27" t="str">
            <v>Less: Funds Held by Company</v>
          </cell>
          <cell r="BI27">
            <v>0</v>
          </cell>
          <cell r="BJ27">
            <v>0</v>
          </cell>
          <cell r="BK27">
            <v>0</v>
          </cell>
          <cell r="BL27">
            <v>0</v>
          </cell>
          <cell r="BM27">
            <v>0</v>
          </cell>
          <cell r="BO27">
            <v>0</v>
          </cell>
          <cell r="BP27">
            <v>0</v>
          </cell>
          <cell r="BQ27">
            <v>0</v>
          </cell>
          <cell r="BR27">
            <v>0</v>
          </cell>
          <cell r="BS27">
            <v>0</v>
          </cell>
        </row>
        <row r="28">
          <cell r="AA28">
            <v>13</v>
          </cell>
          <cell r="AC28" t="str">
            <v>A++</v>
          </cell>
          <cell r="AD28">
            <v>0</v>
          </cell>
          <cell r="AE28">
            <v>0</v>
          </cell>
          <cell r="AF28">
            <v>0</v>
          </cell>
          <cell r="AG28">
            <v>0</v>
          </cell>
          <cell r="AH28">
            <v>0.02</v>
          </cell>
          <cell r="AI28">
            <v>0</v>
          </cell>
          <cell r="AL28" t="str">
            <v>A++</v>
          </cell>
          <cell r="AM28">
            <v>0</v>
          </cell>
          <cell r="AN28">
            <v>0</v>
          </cell>
          <cell r="AO28">
            <v>0</v>
          </cell>
          <cell r="AP28">
            <v>0</v>
          </cell>
          <cell r="AQ28">
            <v>1.8000000000000002E-2</v>
          </cell>
          <cell r="AR28">
            <v>0</v>
          </cell>
        </row>
        <row r="29">
          <cell r="B29">
            <v>15</v>
          </cell>
          <cell r="C29" t="str">
            <v>Net Reinsurance Recoverables</v>
          </cell>
          <cell r="H29">
            <v>0</v>
          </cell>
          <cell r="I29">
            <v>0</v>
          </cell>
          <cell r="J29">
            <v>0</v>
          </cell>
          <cell r="K29">
            <v>0</v>
          </cell>
          <cell r="M29">
            <v>0</v>
          </cell>
          <cell r="N29">
            <v>0</v>
          </cell>
          <cell r="O29" t="str">
            <v>= Credit Risk on recoverables</v>
          </cell>
          <cell r="AA29">
            <v>14</v>
          </cell>
          <cell r="AC29" t="str">
            <v xml:space="preserve">A+ </v>
          </cell>
          <cell r="AD29">
            <v>0</v>
          </cell>
          <cell r="AE29">
            <v>0</v>
          </cell>
          <cell r="AF29">
            <v>0</v>
          </cell>
          <cell r="AG29">
            <v>0</v>
          </cell>
          <cell r="AH29">
            <v>0.04</v>
          </cell>
          <cell r="AI29">
            <v>0</v>
          </cell>
          <cell r="AL29" t="str">
            <v xml:space="preserve">A+ </v>
          </cell>
          <cell r="AM29">
            <v>0</v>
          </cell>
          <cell r="AN29">
            <v>0</v>
          </cell>
          <cell r="AO29">
            <v>0</v>
          </cell>
          <cell r="AP29">
            <v>0</v>
          </cell>
          <cell r="AQ29">
            <v>3.6000000000000004E-2</v>
          </cell>
          <cell r="AR29">
            <v>0</v>
          </cell>
          <cell r="BC29">
            <v>15</v>
          </cell>
          <cell r="BD29" t="str">
            <v>Net Reinsurance Recoverables</v>
          </cell>
          <cell r="BI29">
            <v>0</v>
          </cell>
          <cell r="BJ29">
            <v>0</v>
          </cell>
          <cell r="BK29">
            <v>0</v>
          </cell>
          <cell r="BL29">
            <v>0</v>
          </cell>
          <cell r="BM29">
            <v>0</v>
          </cell>
          <cell r="BO29">
            <v>0</v>
          </cell>
          <cell r="BP29">
            <v>0</v>
          </cell>
          <cell r="BQ29">
            <v>0</v>
          </cell>
          <cell r="BR29">
            <v>0</v>
          </cell>
          <cell r="BS29">
            <v>0</v>
          </cell>
        </row>
        <row r="30">
          <cell r="AA30">
            <v>15</v>
          </cell>
          <cell r="AC30" t="str">
            <v>A</v>
          </cell>
          <cell r="AD30">
            <v>0</v>
          </cell>
          <cell r="AE30">
            <v>0</v>
          </cell>
          <cell r="AF30">
            <v>0</v>
          </cell>
          <cell r="AG30">
            <v>0</v>
          </cell>
          <cell r="AH30">
            <v>0.06</v>
          </cell>
          <cell r="AI30">
            <v>0</v>
          </cell>
          <cell r="AL30" t="str">
            <v>A</v>
          </cell>
          <cell r="AM30">
            <v>0</v>
          </cell>
          <cell r="AN30">
            <v>0</v>
          </cell>
          <cell r="AO30">
            <v>0</v>
          </cell>
          <cell r="AP30">
            <v>0</v>
          </cell>
          <cell r="AQ30">
            <v>5.3999999999999999E-2</v>
          </cell>
          <cell r="AR30">
            <v>0</v>
          </cell>
        </row>
        <row r="31">
          <cell r="B31">
            <v>16</v>
          </cell>
          <cell r="C31" t="str">
            <v>Multiply: Reins Dependence Factor (B)</v>
          </cell>
          <cell r="J31">
            <v>0</v>
          </cell>
          <cell r="K31">
            <v>0</v>
          </cell>
          <cell r="L31">
            <v>1</v>
          </cell>
          <cell r="N31">
            <v>1</v>
          </cell>
          <cell r="AA31">
            <v>16</v>
          </cell>
          <cell r="AC31" t="str">
            <v>A-</v>
          </cell>
          <cell r="AD31">
            <v>0</v>
          </cell>
          <cell r="AE31">
            <v>0</v>
          </cell>
          <cell r="AF31">
            <v>0</v>
          </cell>
          <cell r="AG31">
            <v>0</v>
          </cell>
          <cell r="AH31">
            <v>0.1</v>
          </cell>
          <cell r="AI31">
            <v>0</v>
          </cell>
          <cell r="AL31" t="str">
            <v>A-</v>
          </cell>
          <cell r="AM31">
            <v>0</v>
          </cell>
          <cell r="AN31">
            <v>0</v>
          </cell>
          <cell r="AO31">
            <v>0</v>
          </cell>
          <cell r="AP31">
            <v>0</v>
          </cell>
          <cell r="AQ31">
            <v>9.0000000000000011E-2</v>
          </cell>
          <cell r="AR31">
            <v>0</v>
          </cell>
          <cell r="BC31">
            <v>16</v>
          </cell>
          <cell r="BD31" t="str">
            <v>Multiply: Reins Dependence Factor (B)</v>
          </cell>
          <cell r="BO31">
            <v>1</v>
          </cell>
          <cell r="BP31">
            <v>1</v>
          </cell>
          <cell r="BQ31">
            <v>1</v>
          </cell>
          <cell r="BR31">
            <v>1</v>
          </cell>
          <cell r="BS31">
            <v>1</v>
          </cell>
        </row>
        <row r="32">
          <cell r="B32">
            <v>17</v>
          </cell>
          <cell r="E32" t="str">
            <v xml:space="preserve">   Adjustment to Reins Dependence Factor</v>
          </cell>
          <cell r="N32">
            <v>0</v>
          </cell>
          <cell r="AA32">
            <v>17</v>
          </cell>
          <cell r="AC32" t="str">
            <v>B++</v>
          </cell>
          <cell r="AD32">
            <v>0</v>
          </cell>
          <cell r="AE32">
            <v>0</v>
          </cell>
          <cell r="AF32">
            <v>0</v>
          </cell>
          <cell r="AG32">
            <v>0</v>
          </cell>
          <cell r="AH32">
            <v>0.15</v>
          </cell>
          <cell r="AI32">
            <v>0</v>
          </cell>
          <cell r="AL32" t="str">
            <v>B++</v>
          </cell>
          <cell r="AM32">
            <v>0</v>
          </cell>
          <cell r="AN32">
            <v>0</v>
          </cell>
          <cell r="AO32">
            <v>0</v>
          </cell>
          <cell r="AP32">
            <v>0</v>
          </cell>
          <cell r="AQ32">
            <v>0.13500000000000001</v>
          </cell>
          <cell r="AR32">
            <v>0</v>
          </cell>
          <cell r="BC32">
            <v>17</v>
          </cell>
          <cell r="BF32" t="str">
            <v xml:space="preserve">   Adjustment to Reins Dependence Factor</v>
          </cell>
          <cell r="BO32">
            <v>0</v>
          </cell>
          <cell r="BP32">
            <v>0</v>
          </cell>
          <cell r="BQ32">
            <v>0</v>
          </cell>
          <cell r="BR32">
            <v>0</v>
          </cell>
          <cell r="BS32">
            <v>0</v>
          </cell>
        </row>
        <row r="33">
          <cell r="B33">
            <v>18</v>
          </cell>
          <cell r="D33" t="str">
            <v>Adjustment for 1% minimum dispute risk on Non Afilliated Recoverables</v>
          </cell>
          <cell r="N33">
            <v>0</v>
          </cell>
          <cell r="AA33">
            <v>18</v>
          </cell>
          <cell r="AC33" t="str">
            <v xml:space="preserve">B+ </v>
          </cell>
          <cell r="AD33">
            <v>0</v>
          </cell>
          <cell r="AE33">
            <v>0</v>
          </cell>
          <cell r="AF33">
            <v>0</v>
          </cell>
          <cell r="AG33">
            <v>0</v>
          </cell>
          <cell r="AH33">
            <v>0.2</v>
          </cell>
          <cell r="AI33">
            <v>0</v>
          </cell>
          <cell r="AL33" t="str">
            <v xml:space="preserve">B+ </v>
          </cell>
          <cell r="AM33">
            <v>0</v>
          </cell>
          <cell r="AN33">
            <v>0</v>
          </cell>
          <cell r="AO33">
            <v>0</v>
          </cell>
          <cell r="AP33">
            <v>0</v>
          </cell>
          <cell r="AQ33">
            <v>0.18000000000000002</v>
          </cell>
          <cell r="AR33">
            <v>0</v>
          </cell>
          <cell r="BC33">
            <v>18</v>
          </cell>
          <cell r="BE33" t="str">
            <v>Adjustment for 1% minimum dispute risk on Non Afilliated Recoverables</v>
          </cell>
          <cell r="BO33">
            <v>0</v>
          </cell>
          <cell r="BP33">
            <v>0</v>
          </cell>
          <cell r="BQ33">
            <v>0</v>
          </cell>
          <cell r="BR33">
            <v>0</v>
          </cell>
          <cell r="BS33">
            <v>0</v>
          </cell>
        </row>
        <row r="34">
          <cell r="B34">
            <v>19</v>
          </cell>
          <cell r="C34" t="str">
            <v>Adj. Net Reins Recoverables</v>
          </cell>
          <cell r="H34">
            <v>0</v>
          </cell>
          <cell r="I34">
            <v>0</v>
          </cell>
          <cell r="J34">
            <v>0</v>
          </cell>
          <cell r="M34">
            <v>0</v>
          </cell>
          <cell r="N34">
            <v>0</v>
          </cell>
          <cell r="O34" t="str">
            <v>= Credit Risk &amp; Dispute Risk on recoverables</v>
          </cell>
          <cell r="AA34">
            <v>19</v>
          </cell>
          <cell r="AC34" t="str">
            <v>B</v>
          </cell>
          <cell r="AD34">
            <v>0</v>
          </cell>
          <cell r="AE34">
            <v>0</v>
          </cell>
          <cell r="AF34">
            <v>0</v>
          </cell>
          <cell r="AG34">
            <v>0</v>
          </cell>
          <cell r="AH34">
            <v>0.3</v>
          </cell>
          <cell r="AI34">
            <v>0</v>
          </cell>
          <cell r="AL34" t="str">
            <v>B</v>
          </cell>
          <cell r="AM34">
            <v>0</v>
          </cell>
          <cell r="AN34">
            <v>0</v>
          </cell>
          <cell r="AO34">
            <v>0</v>
          </cell>
          <cell r="AP34">
            <v>0</v>
          </cell>
          <cell r="AQ34">
            <v>0.27</v>
          </cell>
          <cell r="AR34">
            <v>0</v>
          </cell>
          <cell r="BC34">
            <v>19</v>
          </cell>
          <cell r="BD34" t="str">
            <v>Adj. Net Reins Recoverables</v>
          </cell>
          <cell r="BI34">
            <v>0</v>
          </cell>
          <cell r="BJ34">
            <v>0</v>
          </cell>
          <cell r="BK34">
            <v>0</v>
          </cell>
          <cell r="BL34">
            <v>0</v>
          </cell>
          <cell r="BM34">
            <v>0</v>
          </cell>
          <cell r="BO34">
            <v>0</v>
          </cell>
          <cell r="BP34">
            <v>0</v>
          </cell>
          <cell r="BQ34">
            <v>0</v>
          </cell>
          <cell r="BR34">
            <v>0</v>
          </cell>
          <cell r="BS34">
            <v>0</v>
          </cell>
        </row>
        <row r="35">
          <cell r="AA35">
            <v>20</v>
          </cell>
          <cell r="AC35" t="str">
            <v>B-</v>
          </cell>
          <cell r="AD35">
            <v>0</v>
          </cell>
          <cell r="AE35">
            <v>0</v>
          </cell>
          <cell r="AF35">
            <v>0</v>
          </cell>
          <cell r="AG35">
            <v>0</v>
          </cell>
          <cell r="AH35">
            <v>0.4</v>
          </cell>
          <cell r="AI35">
            <v>0</v>
          </cell>
          <cell r="AL35" t="str">
            <v>B-</v>
          </cell>
          <cell r="AM35">
            <v>0</v>
          </cell>
          <cell r="AN35">
            <v>0</v>
          </cell>
          <cell r="AO35">
            <v>0</v>
          </cell>
          <cell r="AP35">
            <v>0</v>
          </cell>
          <cell r="AQ35">
            <v>0.36000000000000004</v>
          </cell>
          <cell r="AR35">
            <v>0</v>
          </cell>
        </row>
        <row r="36">
          <cell r="C36" t="str">
            <v>All Other Recoverables</v>
          </cell>
          <cell r="AA36">
            <v>21</v>
          </cell>
          <cell r="AC36" t="str">
            <v>&lt;= C++</v>
          </cell>
          <cell r="AD36">
            <v>0</v>
          </cell>
          <cell r="AE36">
            <v>0</v>
          </cell>
          <cell r="AF36">
            <v>0</v>
          </cell>
          <cell r="AG36">
            <v>0</v>
          </cell>
          <cell r="AH36">
            <v>1</v>
          </cell>
          <cell r="AI36">
            <v>0</v>
          </cell>
          <cell r="AL36" t="str">
            <v>&lt;= C++</v>
          </cell>
          <cell r="AM36">
            <v>0</v>
          </cell>
          <cell r="AN36">
            <v>0</v>
          </cell>
          <cell r="AO36">
            <v>0</v>
          </cell>
          <cell r="AP36">
            <v>0</v>
          </cell>
          <cell r="AQ36">
            <v>0.9</v>
          </cell>
          <cell r="AR36">
            <v>0</v>
          </cell>
          <cell r="BD36" t="str">
            <v>All Other Recoverables</v>
          </cell>
        </row>
        <row r="37">
          <cell r="B37">
            <v>20</v>
          </cell>
          <cell r="D37" t="str">
            <v>Funds Held by Reinsured Cos.</v>
          </cell>
          <cell r="H37">
            <v>0</v>
          </cell>
          <cell r="I37">
            <v>0</v>
          </cell>
          <cell r="J37">
            <v>0</v>
          </cell>
          <cell r="K37">
            <v>0.05</v>
          </cell>
          <cell r="L37">
            <v>0</v>
          </cell>
          <cell r="M37">
            <v>0.05</v>
          </cell>
          <cell r="N37">
            <v>0</v>
          </cell>
          <cell r="AA37">
            <v>22</v>
          </cell>
          <cell r="AC37" t="str">
            <v>Non Rated</v>
          </cell>
          <cell r="AD37">
            <v>0</v>
          </cell>
          <cell r="AE37">
            <v>0</v>
          </cell>
          <cell r="AF37">
            <v>0</v>
          </cell>
          <cell r="AG37">
            <v>0</v>
          </cell>
          <cell r="AH37">
            <v>1</v>
          </cell>
          <cell r="AI37">
            <v>0</v>
          </cell>
          <cell r="AL37" t="str">
            <v>Non Rated</v>
          </cell>
          <cell r="AM37">
            <v>0</v>
          </cell>
          <cell r="AN37">
            <v>0</v>
          </cell>
          <cell r="AO37">
            <v>0</v>
          </cell>
          <cell r="AP37">
            <v>0</v>
          </cell>
          <cell r="AQ37">
            <v>0.9</v>
          </cell>
          <cell r="AR37">
            <v>0</v>
          </cell>
          <cell r="BC37">
            <v>20</v>
          </cell>
          <cell r="BE37" t="str">
            <v>Funds Held by Reinsurers</v>
          </cell>
          <cell r="BI37">
            <v>0</v>
          </cell>
          <cell r="BJ37">
            <v>0</v>
          </cell>
          <cell r="BK37">
            <v>0</v>
          </cell>
          <cell r="BL37">
            <v>0</v>
          </cell>
          <cell r="BM37">
            <v>0</v>
          </cell>
          <cell r="BO37">
            <v>0</v>
          </cell>
          <cell r="BP37">
            <v>0</v>
          </cell>
          <cell r="BQ37">
            <v>0</v>
          </cell>
          <cell r="BR37">
            <v>0</v>
          </cell>
          <cell r="BS37">
            <v>0</v>
          </cell>
        </row>
        <row r="38">
          <cell r="B38">
            <v>21</v>
          </cell>
          <cell r="D38" t="str">
            <v>Bills Recoverable</v>
          </cell>
          <cell r="H38">
            <v>0</v>
          </cell>
          <cell r="I38">
            <v>0</v>
          </cell>
          <cell r="J38">
            <v>0</v>
          </cell>
          <cell r="K38">
            <v>0.05</v>
          </cell>
          <cell r="L38">
            <v>0</v>
          </cell>
          <cell r="M38">
            <v>0.05</v>
          </cell>
          <cell r="N38">
            <v>0</v>
          </cell>
          <cell r="AA38">
            <v>23</v>
          </cell>
          <cell r="AB38" t="str">
            <v>No Breakout Available</v>
          </cell>
          <cell r="AD38">
            <v>0</v>
          </cell>
          <cell r="AE38">
            <v>0</v>
          </cell>
          <cell r="AF38">
            <v>0</v>
          </cell>
          <cell r="AG38">
            <v>0</v>
          </cell>
          <cell r="AH38">
            <v>0.1</v>
          </cell>
          <cell r="AI38">
            <v>0</v>
          </cell>
          <cell r="AK38" t="str">
            <v>No Breakout Available</v>
          </cell>
          <cell r="AM38">
            <v>0</v>
          </cell>
          <cell r="AN38">
            <v>0</v>
          </cell>
          <cell r="AO38">
            <v>0</v>
          </cell>
          <cell r="AP38">
            <v>0</v>
          </cell>
          <cell r="AQ38">
            <v>9.0000000000000011E-2</v>
          </cell>
          <cell r="AR38">
            <v>0</v>
          </cell>
          <cell r="BC38">
            <v>21</v>
          </cell>
          <cell r="BE38" t="str">
            <v>Bills Recoverable</v>
          </cell>
          <cell r="BI38">
            <v>0</v>
          </cell>
          <cell r="BJ38">
            <v>0</v>
          </cell>
          <cell r="BK38">
            <v>0</v>
          </cell>
          <cell r="BL38">
            <v>0</v>
          </cell>
          <cell r="BM38">
            <v>0</v>
          </cell>
          <cell r="BO38">
            <v>0</v>
          </cell>
          <cell r="BP38">
            <v>0</v>
          </cell>
          <cell r="BQ38">
            <v>0</v>
          </cell>
          <cell r="BR38">
            <v>0</v>
          </cell>
          <cell r="BS38">
            <v>0</v>
          </cell>
        </row>
        <row r="39">
          <cell r="B39">
            <v>22</v>
          </cell>
          <cell r="D39" t="str">
            <v>Income Tax Recoverables</v>
          </cell>
          <cell r="H39">
            <v>0</v>
          </cell>
          <cell r="I39">
            <v>0</v>
          </cell>
          <cell r="J39">
            <v>0</v>
          </cell>
          <cell r="K39">
            <v>0.05</v>
          </cell>
          <cell r="L39">
            <v>0</v>
          </cell>
          <cell r="M39">
            <v>0.05</v>
          </cell>
          <cell r="N39">
            <v>0</v>
          </cell>
          <cell r="AA39">
            <v>24</v>
          </cell>
          <cell r="AC39" t="str">
            <v>Total</v>
          </cell>
          <cell r="AD39">
            <v>0</v>
          </cell>
          <cell r="AE39">
            <v>0</v>
          </cell>
          <cell r="AF39">
            <v>0</v>
          </cell>
          <cell r="AG39">
            <v>0</v>
          </cell>
          <cell r="AH39">
            <v>0</v>
          </cell>
          <cell r="AI39">
            <v>0</v>
          </cell>
          <cell r="AL39" t="str">
            <v>Total</v>
          </cell>
          <cell r="AM39">
            <v>0</v>
          </cell>
          <cell r="AN39">
            <v>0</v>
          </cell>
          <cell r="AO39">
            <v>0</v>
          </cell>
          <cell r="AP39">
            <v>0</v>
          </cell>
          <cell r="AQ39">
            <v>0</v>
          </cell>
          <cell r="AR39">
            <v>0</v>
          </cell>
          <cell r="BC39">
            <v>22</v>
          </cell>
          <cell r="BE39" t="str">
            <v>Income Tax Recoverables</v>
          </cell>
          <cell r="BI39">
            <v>0</v>
          </cell>
          <cell r="BJ39">
            <v>0</v>
          </cell>
          <cell r="BK39">
            <v>0</v>
          </cell>
          <cell r="BL39">
            <v>0</v>
          </cell>
          <cell r="BM39">
            <v>0</v>
          </cell>
          <cell r="BO39">
            <v>0</v>
          </cell>
          <cell r="BP39">
            <v>0</v>
          </cell>
          <cell r="BQ39">
            <v>0</v>
          </cell>
          <cell r="BR39">
            <v>0</v>
          </cell>
          <cell r="BS39">
            <v>0</v>
          </cell>
        </row>
        <row r="40">
          <cell r="B40">
            <v>23</v>
          </cell>
          <cell r="D40" t="str">
            <v>Accrued Investment Income</v>
          </cell>
          <cell r="H40">
            <v>0</v>
          </cell>
          <cell r="I40">
            <v>0</v>
          </cell>
          <cell r="J40">
            <v>0</v>
          </cell>
          <cell r="K40">
            <v>2.5000000000000001E-2</v>
          </cell>
          <cell r="L40">
            <v>0</v>
          </cell>
          <cell r="M40">
            <v>2.5000000000000001E-2</v>
          </cell>
          <cell r="N40">
            <v>0</v>
          </cell>
          <cell r="BC40">
            <v>23</v>
          </cell>
          <cell r="BE40" t="str">
            <v>Accrued Investment Income</v>
          </cell>
          <cell r="BI40">
            <v>0</v>
          </cell>
          <cell r="BJ40">
            <v>0</v>
          </cell>
          <cell r="BK40">
            <v>0</v>
          </cell>
          <cell r="BL40">
            <v>0</v>
          </cell>
          <cell r="BM40">
            <v>0</v>
          </cell>
          <cell r="BO40">
            <v>0</v>
          </cell>
          <cell r="BP40">
            <v>0</v>
          </cell>
          <cell r="BQ40">
            <v>0</v>
          </cell>
          <cell r="BR40">
            <v>0</v>
          </cell>
          <cell r="BS40">
            <v>0</v>
          </cell>
        </row>
        <row r="41">
          <cell r="B41">
            <v>24</v>
          </cell>
          <cell r="D41" t="str">
            <v>Receivable from Affiliates</v>
          </cell>
          <cell r="H41">
            <v>0</v>
          </cell>
          <cell r="I41">
            <v>0</v>
          </cell>
          <cell r="J41">
            <v>0</v>
          </cell>
          <cell r="K41">
            <v>0.05</v>
          </cell>
          <cell r="L41">
            <v>0</v>
          </cell>
          <cell r="M41">
            <v>0.05</v>
          </cell>
          <cell r="N41">
            <v>0</v>
          </cell>
          <cell r="BC41">
            <v>24</v>
          </cell>
          <cell r="BE41" t="str">
            <v>Receivable from Affiliates</v>
          </cell>
          <cell r="BI41">
            <v>0</v>
          </cell>
          <cell r="BJ41">
            <v>0</v>
          </cell>
          <cell r="BK41">
            <v>0</v>
          </cell>
          <cell r="BL41">
            <v>0</v>
          </cell>
          <cell r="BM41">
            <v>0</v>
          </cell>
          <cell r="BO41">
            <v>0</v>
          </cell>
          <cell r="BP41">
            <v>0</v>
          </cell>
          <cell r="BQ41">
            <v>0</v>
          </cell>
          <cell r="BR41">
            <v>0</v>
          </cell>
          <cell r="BS41">
            <v>0</v>
          </cell>
        </row>
        <row r="42">
          <cell r="B42">
            <v>25</v>
          </cell>
          <cell r="D42" t="str">
            <v>Equity in Pools/Assoc.</v>
          </cell>
          <cell r="H42">
            <v>0</v>
          </cell>
          <cell r="I42">
            <v>0</v>
          </cell>
          <cell r="J42">
            <v>0</v>
          </cell>
          <cell r="K42">
            <v>0.05</v>
          </cell>
          <cell r="L42">
            <v>0</v>
          </cell>
          <cell r="M42">
            <v>0.05</v>
          </cell>
          <cell r="N42">
            <v>0</v>
          </cell>
          <cell r="AC42" t="str">
            <v>Pools &amp; Associations by rating</v>
          </cell>
          <cell r="AL42" t="str">
            <v>Recoverables held internally; by rating of the ins. co. whose funds are being held</v>
          </cell>
          <cell r="BC42">
            <v>25</v>
          </cell>
          <cell r="BE42" t="str">
            <v>Equity in Pools/Assoc.</v>
          </cell>
          <cell r="BI42">
            <v>0</v>
          </cell>
          <cell r="BJ42">
            <v>0</v>
          </cell>
          <cell r="BK42">
            <v>0</v>
          </cell>
          <cell r="BL42">
            <v>0</v>
          </cell>
          <cell r="BM42">
            <v>0</v>
          </cell>
          <cell r="BO42">
            <v>0</v>
          </cell>
          <cell r="BP42">
            <v>0</v>
          </cell>
          <cell r="BQ42">
            <v>0</v>
          </cell>
          <cell r="BR42">
            <v>0</v>
          </cell>
          <cell r="BS42">
            <v>0</v>
          </cell>
        </row>
        <row r="43">
          <cell r="B43">
            <v>26</v>
          </cell>
          <cell r="D43" t="str">
            <v>Uninsured A &amp; H Plans</v>
          </cell>
          <cell r="H43">
            <v>0</v>
          </cell>
          <cell r="I43">
            <v>0</v>
          </cell>
          <cell r="J43">
            <v>0</v>
          </cell>
          <cell r="K43">
            <v>0.05</v>
          </cell>
          <cell r="L43">
            <v>0</v>
          </cell>
          <cell r="M43">
            <v>0.05</v>
          </cell>
          <cell r="N43">
            <v>0</v>
          </cell>
          <cell r="AC43">
            <v>39813</v>
          </cell>
          <cell r="AL43">
            <v>39813</v>
          </cell>
          <cell r="BC43">
            <v>26</v>
          </cell>
          <cell r="BE43" t="str">
            <v>Uninsured A &amp; H Plans</v>
          </cell>
          <cell r="BI43">
            <v>0</v>
          </cell>
          <cell r="BJ43">
            <v>0</v>
          </cell>
          <cell r="BK43">
            <v>0</v>
          </cell>
          <cell r="BL43">
            <v>0</v>
          </cell>
          <cell r="BM43">
            <v>0</v>
          </cell>
          <cell r="BO43">
            <v>0</v>
          </cell>
          <cell r="BP43">
            <v>0</v>
          </cell>
          <cell r="BQ43">
            <v>0</v>
          </cell>
          <cell r="BR43">
            <v>0</v>
          </cell>
          <cell r="BS43">
            <v>0</v>
          </cell>
        </row>
        <row r="44">
          <cell r="B44">
            <v>27</v>
          </cell>
          <cell r="D44" t="str">
            <v>Others</v>
          </cell>
          <cell r="H44">
            <v>0</v>
          </cell>
          <cell r="I44">
            <v>0</v>
          </cell>
          <cell r="J44">
            <v>0</v>
          </cell>
          <cell r="K44">
            <v>0.05</v>
          </cell>
          <cell r="L44">
            <v>0</v>
          </cell>
          <cell r="M44">
            <v>0.05</v>
          </cell>
          <cell r="N44">
            <v>0</v>
          </cell>
          <cell r="AC44" t="str">
            <v>Rating</v>
          </cell>
          <cell r="AD44" t="str">
            <v>Baseline</v>
          </cell>
          <cell r="AE44" t="str">
            <v>Stress Test Ceded Recovs</v>
          </cell>
          <cell r="AF44" t="str">
            <v>Adjustment</v>
          </cell>
          <cell r="AG44" t="str">
            <v>Total</v>
          </cell>
          <cell r="AH44" t="str">
            <v>ARF</v>
          </cell>
          <cell r="AI44" t="str">
            <v>ARC</v>
          </cell>
          <cell r="AL44" t="str">
            <v>Rating</v>
          </cell>
          <cell r="AM44" t="str">
            <v>Baseline</v>
          </cell>
          <cell r="AN44" t="str">
            <v>Stress Test Ceded Recovs</v>
          </cell>
          <cell r="AO44" t="str">
            <v>Adjustment</v>
          </cell>
          <cell r="AP44" t="str">
            <v>Total</v>
          </cell>
          <cell r="AQ44" t="str">
            <v>ARF</v>
          </cell>
          <cell r="AR44" t="str">
            <v>ARC</v>
          </cell>
          <cell r="BC44">
            <v>27</v>
          </cell>
          <cell r="BE44" t="str">
            <v>Others</v>
          </cell>
          <cell r="BI44">
            <v>0</v>
          </cell>
          <cell r="BJ44">
            <v>0</v>
          </cell>
          <cell r="BK44">
            <v>0</v>
          </cell>
          <cell r="BL44">
            <v>0</v>
          </cell>
          <cell r="BM44">
            <v>0</v>
          </cell>
          <cell r="BO44">
            <v>0</v>
          </cell>
          <cell r="BP44">
            <v>0</v>
          </cell>
          <cell r="BQ44">
            <v>0</v>
          </cell>
          <cell r="BR44">
            <v>0</v>
          </cell>
          <cell r="BS44">
            <v>0</v>
          </cell>
        </row>
        <row r="45">
          <cell r="B45">
            <v>28</v>
          </cell>
          <cell r="E45" t="str">
            <v>Other Receivables</v>
          </cell>
          <cell r="H45">
            <v>0</v>
          </cell>
          <cell r="I45">
            <v>0</v>
          </cell>
          <cell r="J45">
            <v>0</v>
          </cell>
          <cell r="K45">
            <v>0</v>
          </cell>
          <cell r="M45">
            <v>0</v>
          </cell>
          <cell r="N45">
            <v>0</v>
          </cell>
          <cell r="AA45">
            <v>25</v>
          </cell>
          <cell r="AC45" t="str">
            <v>A++</v>
          </cell>
          <cell r="AD45">
            <v>0</v>
          </cell>
          <cell r="AE45">
            <v>0</v>
          </cell>
          <cell r="AF45">
            <v>0</v>
          </cell>
          <cell r="AG45">
            <v>0</v>
          </cell>
          <cell r="AH45">
            <v>0.02</v>
          </cell>
          <cell r="AI45">
            <v>0</v>
          </cell>
          <cell r="AL45" t="str">
            <v>A++</v>
          </cell>
          <cell r="AM45">
            <v>0</v>
          </cell>
          <cell r="AN45">
            <v>0</v>
          </cell>
          <cell r="AO45">
            <v>0</v>
          </cell>
          <cell r="AP45">
            <v>0</v>
          </cell>
          <cell r="AQ45">
            <v>0.02</v>
          </cell>
          <cell r="AR45">
            <v>0</v>
          </cell>
          <cell r="BC45">
            <v>28</v>
          </cell>
          <cell r="BF45" t="str">
            <v>Other Receivables</v>
          </cell>
          <cell r="BI45">
            <v>0</v>
          </cell>
          <cell r="BJ45">
            <v>0</v>
          </cell>
          <cell r="BK45">
            <v>0</v>
          </cell>
          <cell r="BL45">
            <v>0</v>
          </cell>
          <cell r="BM45">
            <v>0</v>
          </cell>
          <cell r="BO45">
            <v>0</v>
          </cell>
          <cell r="BP45">
            <v>0</v>
          </cell>
          <cell r="BQ45">
            <v>0</v>
          </cell>
          <cell r="BR45">
            <v>0</v>
          </cell>
          <cell r="BS45">
            <v>0</v>
          </cell>
        </row>
        <row r="46">
          <cell r="J46" t="str">
            <v xml:space="preserve"> </v>
          </cell>
          <cell r="AA46">
            <v>26</v>
          </cell>
          <cell r="AC46" t="str">
            <v xml:space="preserve">A+ </v>
          </cell>
          <cell r="AD46">
            <v>0</v>
          </cell>
          <cell r="AE46">
            <v>0</v>
          </cell>
          <cell r="AF46">
            <v>0</v>
          </cell>
          <cell r="AG46">
            <v>0</v>
          </cell>
          <cell r="AH46">
            <v>0.04</v>
          </cell>
          <cell r="AI46">
            <v>0</v>
          </cell>
          <cell r="AL46" t="str">
            <v xml:space="preserve">A+ </v>
          </cell>
          <cell r="AM46">
            <v>0</v>
          </cell>
          <cell r="AN46">
            <v>0</v>
          </cell>
          <cell r="AO46">
            <v>0</v>
          </cell>
          <cell r="AP46">
            <v>0</v>
          </cell>
          <cell r="AQ46">
            <v>0.04</v>
          </cell>
          <cell r="AR46">
            <v>0</v>
          </cell>
          <cell r="BK46" t="str">
            <v xml:space="preserve"> </v>
          </cell>
        </row>
        <row r="47">
          <cell r="B47">
            <v>29</v>
          </cell>
          <cell r="C47" t="str">
            <v>Company Totals (Credit Risk)</v>
          </cell>
          <cell r="H47">
            <v>0</v>
          </cell>
          <cell r="I47">
            <v>0</v>
          </cell>
          <cell r="J47">
            <v>0</v>
          </cell>
          <cell r="K47">
            <v>0</v>
          </cell>
          <cell r="N47">
            <v>0</v>
          </cell>
          <cell r="O47" t="str">
            <v xml:space="preserve"> =(B4)</v>
          </cell>
          <cell r="AA47">
            <v>27</v>
          </cell>
          <cell r="AC47" t="str">
            <v>A</v>
          </cell>
          <cell r="AD47">
            <v>0</v>
          </cell>
          <cell r="AE47">
            <v>0</v>
          </cell>
          <cell r="AF47">
            <v>0</v>
          </cell>
          <cell r="AG47">
            <v>0</v>
          </cell>
          <cell r="AH47">
            <v>0.06</v>
          </cell>
          <cell r="AI47">
            <v>0</v>
          </cell>
          <cell r="AL47" t="str">
            <v>A</v>
          </cell>
          <cell r="AM47">
            <v>0</v>
          </cell>
          <cell r="AN47">
            <v>0</v>
          </cell>
          <cell r="AO47">
            <v>0</v>
          </cell>
          <cell r="AP47">
            <v>0</v>
          </cell>
          <cell r="AQ47">
            <v>0.06</v>
          </cell>
          <cell r="AR47">
            <v>0</v>
          </cell>
          <cell r="BC47">
            <v>29</v>
          </cell>
          <cell r="BD47" t="str">
            <v>Company Totals (Credit Risk)</v>
          </cell>
          <cell r="BI47">
            <v>0</v>
          </cell>
          <cell r="BJ47">
            <v>0</v>
          </cell>
          <cell r="BK47">
            <v>0</v>
          </cell>
          <cell r="BL47">
            <v>0</v>
          </cell>
          <cell r="BM47">
            <v>0</v>
          </cell>
          <cell r="BO47">
            <v>0</v>
          </cell>
          <cell r="BP47">
            <v>0</v>
          </cell>
          <cell r="BQ47">
            <v>0</v>
          </cell>
          <cell r="BR47">
            <v>0</v>
          </cell>
          <cell r="BS47">
            <v>0</v>
          </cell>
        </row>
        <row r="48">
          <cell r="B48">
            <v>30</v>
          </cell>
          <cell r="C48" t="str">
            <v>Company Totals (Investment Risk)</v>
          </cell>
          <cell r="J48">
            <v>0</v>
          </cell>
          <cell r="K48">
            <v>0</v>
          </cell>
          <cell r="N48">
            <v>0</v>
          </cell>
          <cell r="AA48">
            <v>28</v>
          </cell>
          <cell r="AC48" t="str">
            <v>A-</v>
          </cell>
          <cell r="AD48">
            <v>0</v>
          </cell>
          <cell r="AE48">
            <v>0</v>
          </cell>
          <cell r="AF48">
            <v>0</v>
          </cell>
          <cell r="AG48">
            <v>0</v>
          </cell>
          <cell r="AH48">
            <v>0.1</v>
          </cell>
          <cell r="AI48">
            <v>0</v>
          </cell>
          <cell r="AL48" t="str">
            <v>A-</v>
          </cell>
          <cell r="AM48">
            <v>0</v>
          </cell>
          <cell r="AN48">
            <v>0</v>
          </cell>
          <cell r="AO48">
            <v>0</v>
          </cell>
          <cell r="AP48">
            <v>0</v>
          </cell>
          <cell r="AQ48">
            <v>0.1</v>
          </cell>
          <cell r="AR48">
            <v>0</v>
          </cell>
          <cell r="BC48">
            <v>30</v>
          </cell>
          <cell r="BD48" t="str">
            <v>Company Totals (Investment Risk)</v>
          </cell>
          <cell r="BI48">
            <v>0</v>
          </cell>
          <cell r="BJ48">
            <v>0</v>
          </cell>
          <cell r="BK48">
            <v>0</v>
          </cell>
          <cell r="BL48">
            <v>0</v>
          </cell>
          <cell r="BM48">
            <v>0</v>
          </cell>
          <cell r="BO48">
            <v>0</v>
          </cell>
          <cell r="BP48">
            <v>0</v>
          </cell>
          <cell r="BQ48">
            <v>0</v>
          </cell>
          <cell r="BR48">
            <v>0</v>
          </cell>
          <cell r="BS48">
            <v>0</v>
          </cell>
        </row>
        <row r="49">
          <cell r="B49">
            <v>31</v>
          </cell>
          <cell r="C49" t="str">
            <v>Company Totals (Asset Risk)</v>
          </cell>
          <cell r="J49">
            <v>0</v>
          </cell>
          <cell r="K49">
            <v>0</v>
          </cell>
          <cell r="N49">
            <v>0</v>
          </cell>
          <cell r="AA49">
            <v>29</v>
          </cell>
          <cell r="AC49" t="str">
            <v>B++</v>
          </cell>
          <cell r="AD49">
            <v>0</v>
          </cell>
          <cell r="AE49">
            <v>0</v>
          </cell>
          <cell r="AF49">
            <v>0</v>
          </cell>
          <cell r="AG49">
            <v>0</v>
          </cell>
          <cell r="AH49">
            <v>0.15</v>
          </cell>
          <cell r="AI49">
            <v>0</v>
          </cell>
          <cell r="AL49" t="str">
            <v>B++</v>
          </cell>
          <cell r="AM49">
            <v>0</v>
          </cell>
          <cell r="AN49">
            <v>0</v>
          </cell>
          <cell r="AO49">
            <v>0</v>
          </cell>
          <cell r="AP49">
            <v>0</v>
          </cell>
          <cell r="AQ49">
            <v>0.15</v>
          </cell>
          <cell r="AR49">
            <v>0</v>
          </cell>
          <cell r="BC49">
            <v>31</v>
          </cell>
          <cell r="BD49" t="str">
            <v>Company Totals (Asset Risk)</v>
          </cell>
          <cell r="BI49">
            <v>0</v>
          </cell>
          <cell r="BJ49">
            <v>0</v>
          </cell>
          <cell r="BK49">
            <v>0</v>
          </cell>
          <cell r="BL49">
            <v>0</v>
          </cell>
          <cell r="BM49">
            <v>0</v>
          </cell>
          <cell r="BO49">
            <v>0</v>
          </cell>
          <cell r="BP49">
            <v>0</v>
          </cell>
          <cell r="BQ49">
            <v>0</v>
          </cell>
          <cell r="BR49">
            <v>0</v>
          </cell>
          <cell r="BS49">
            <v>0</v>
          </cell>
        </row>
        <row r="50">
          <cell r="C50" t="str">
            <v>Notes:</v>
          </cell>
          <cell r="AA50">
            <v>30</v>
          </cell>
          <cell r="AC50" t="str">
            <v xml:space="preserve">B+ </v>
          </cell>
          <cell r="AD50">
            <v>0</v>
          </cell>
          <cell r="AE50">
            <v>0</v>
          </cell>
          <cell r="AF50">
            <v>0</v>
          </cell>
          <cell r="AG50">
            <v>0</v>
          </cell>
          <cell r="AH50">
            <v>0.2</v>
          </cell>
          <cell r="AI50">
            <v>0</v>
          </cell>
          <cell r="AL50" t="str">
            <v xml:space="preserve">B+ </v>
          </cell>
          <cell r="AM50">
            <v>0</v>
          </cell>
          <cell r="AN50">
            <v>0</v>
          </cell>
          <cell r="AO50">
            <v>0</v>
          </cell>
          <cell r="AP50">
            <v>0</v>
          </cell>
          <cell r="AQ50">
            <v>0.2</v>
          </cell>
          <cell r="AR50">
            <v>0</v>
          </cell>
          <cell r="BD50" t="str">
            <v>Notes:</v>
          </cell>
        </row>
        <row r="51">
          <cell r="C51" t="str">
            <v>(A) - Includes ceded paid, unpaid, IBNR, and unearned premium recoverables.</v>
          </cell>
          <cell r="AA51">
            <v>31</v>
          </cell>
          <cell r="AC51" t="str">
            <v>B</v>
          </cell>
          <cell r="AD51">
            <v>0</v>
          </cell>
          <cell r="AE51">
            <v>0</v>
          </cell>
          <cell r="AF51">
            <v>0</v>
          </cell>
          <cell r="AG51">
            <v>0</v>
          </cell>
          <cell r="AH51">
            <v>0.3</v>
          </cell>
          <cell r="AI51">
            <v>0</v>
          </cell>
          <cell r="AL51" t="str">
            <v>B</v>
          </cell>
          <cell r="AM51">
            <v>0</v>
          </cell>
          <cell r="AN51">
            <v>0</v>
          </cell>
          <cell r="AO51">
            <v>0</v>
          </cell>
          <cell r="AP51">
            <v>0</v>
          </cell>
          <cell r="AQ51">
            <v>0.3</v>
          </cell>
          <cell r="AR51">
            <v>0</v>
          </cell>
          <cell r="BD51" t="str">
            <v>(A) - Includes ceded paid, unpaid, IBNR, and unearned premium recoverables.</v>
          </cell>
        </row>
        <row r="52">
          <cell r="C52" t="str">
            <v>(B) - Excessive reinsurance dependence:</v>
          </cell>
          <cell r="AA52">
            <v>32</v>
          </cell>
          <cell r="AC52" t="str">
            <v>B-</v>
          </cell>
          <cell r="AD52">
            <v>0</v>
          </cell>
          <cell r="AE52">
            <v>0</v>
          </cell>
          <cell r="AF52">
            <v>0</v>
          </cell>
          <cell r="AG52">
            <v>0</v>
          </cell>
          <cell r="AH52">
            <v>0.4</v>
          </cell>
          <cell r="AI52">
            <v>0</v>
          </cell>
          <cell r="AL52" t="str">
            <v>B-</v>
          </cell>
          <cell r="AM52">
            <v>0</v>
          </cell>
          <cell r="AN52">
            <v>0</v>
          </cell>
          <cell r="AO52">
            <v>0</v>
          </cell>
          <cell r="AP52">
            <v>0</v>
          </cell>
          <cell r="AQ52">
            <v>0.4</v>
          </cell>
          <cell r="AR52">
            <v>0</v>
          </cell>
          <cell r="BD52" t="str">
            <v>(B) - Excessive reinsurance dependence:</v>
          </cell>
        </row>
        <row r="53">
          <cell r="C53" t="str">
            <v xml:space="preserve">[C] -  To be used for non-consolidated statements or consolidated statements reporting domestic companies(affiliates), not included in the consolidated statement. </v>
          </cell>
          <cell r="AA53">
            <v>33</v>
          </cell>
          <cell r="AC53" t="str">
            <v>&lt;= C++</v>
          </cell>
          <cell r="AD53">
            <v>0</v>
          </cell>
          <cell r="AE53">
            <v>0</v>
          </cell>
          <cell r="AF53">
            <v>0</v>
          </cell>
          <cell r="AG53">
            <v>0</v>
          </cell>
          <cell r="AH53">
            <v>1</v>
          </cell>
          <cell r="AI53">
            <v>0</v>
          </cell>
          <cell r="AL53" t="str">
            <v>&lt;= C++</v>
          </cell>
          <cell r="AM53">
            <v>0</v>
          </cell>
          <cell r="AN53">
            <v>0</v>
          </cell>
          <cell r="AO53">
            <v>0</v>
          </cell>
          <cell r="AP53">
            <v>0</v>
          </cell>
          <cell r="AQ53">
            <v>1</v>
          </cell>
          <cell r="AR53">
            <v>0</v>
          </cell>
          <cell r="BD53" t="str">
            <v xml:space="preserve">[C] -  To be used for non-consolidated statements or consolidated statements reporting domestic companies(affiliates), not included in the consolidated statement. </v>
          </cell>
        </row>
        <row r="54">
          <cell r="J54" t="str">
            <v>Non-Aff. Reins</v>
          </cell>
          <cell r="AA54">
            <v>34</v>
          </cell>
          <cell r="AC54" t="str">
            <v>Non Rated</v>
          </cell>
          <cell r="AD54">
            <v>0</v>
          </cell>
          <cell r="AE54">
            <v>0</v>
          </cell>
          <cell r="AF54">
            <v>0</v>
          </cell>
          <cell r="AG54">
            <v>0</v>
          </cell>
          <cell r="AH54">
            <v>1</v>
          </cell>
          <cell r="AI54">
            <v>0</v>
          </cell>
          <cell r="AL54" t="str">
            <v>Non Rated</v>
          </cell>
          <cell r="AM54">
            <v>0</v>
          </cell>
          <cell r="AN54">
            <v>0</v>
          </cell>
          <cell r="AO54">
            <v>0</v>
          </cell>
          <cell r="AP54">
            <v>0</v>
          </cell>
          <cell r="AQ54">
            <v>1</v>
          </cell>
          <cell r="AR54">
            <v>0</v>
          </cell>
          <cell r="BI54" t="str">
            <v>Non-Aff. Reins</v>
          </cell>
          <cell r="BJ54" t="str">
            <v>Non-Aff. Reins</v>
          </cell>
          <cell r="BK54" t="str">
            <v>Non-Aff. Reins</v>
          </cell>
          <cell r="BL54" t="str">
            <v>Non-Aff. Reins</v>
          </cell>
          <cell r="BM54" t="str">
            <v>Non-Aff. Reins</v>
          </cell>
        </row>
        <row r="55">
          <cell r="J55" t="str">
            <v>Recov./PHS</v>
          </cell>
          <cell r="AA55">
            <v>35</v>
          </cell>
          <cell r="AB55" t="str">
            <v>No Breakout Available</v>
          </cell>
          <cell r="AD55">
            <v>0</v>
          </cell>
          <cell r="AE55">
            <v>0</v>
          </cell>
          <cell r="AF55">
            <v>0</v>
          </cell>
          <cell r="AG55">
            <v>0</v>
          </cell>
          <cell r="AH55">
            <v>0.1</v>
          </cell>
          <cell r="AI55">
            <v>0</v>
          </cell>
          <cell r="AK55" t="str">
            <v>No Breakout Available</v>
          </cell>
          <cell r="AM55">
            <v>0</v>
          </cell>
          <cell r="AN55">
            <v>0</v>
          </cell>
          <cell r="AO55">
            <v>0</v>
          </cell>
          <cell r="AP55">
            <v>0</v>
          </cell>
          <cell r="AQ55">
            <v>0.1</v>
          </cell>
          <cell r="AR55">
            <v>0</v>
          </cell>
          <cell r="BI55" t="str">
            <v>Recov./PHS</v>
          </cell>
          <cell r="BJ55" t="str">
            <v>Recov./PHS</v>
          </cell>
          <cell r="BK55" t="str">
            <v>Recov./PHS</v>
          </cell>
          <cell r="BL55" t="str">
            <v>Recov./PHS</v>
          </cell>
          <cell r="BM55" t="str">
            <v>Recov./PHS</v>
          </cell>
          <cell r="BO55" t="str">
            <v>Percentage of recoverables ceded under stress test</v>
          </cell>
        </row>
        <row r="56">
          <cell r="B56">
            <v>32</v>
          </cell>
          <cell r="I56" t="str">
            <v>Company</v>
          </cell>
          <cell r="J56">
            <v>0</v>
          </cell>
          <cell r="AA56">
            <v>36</v>
          </cell>
          <cell r="AC56" t="str">
            <v>Total</v>
          </cell>
          <cell r="AD56">
            <v>0</v>
          </cell>
          <cell r="AE56">
            <v>0</v>
          </cell>
          <cell r="AF56">
            <v>0</v>
          </cell>
          <cell r="AG56">
            <v>0</v>
          </cell>
          <cell r="AH56">
            <v>0</v>
          </cell>
          <cell r="AI56">
            <v>0</v>
          </cell>
          <cell r="AL56" t="str">
            <v>Total</v>
          </cell>
          <cell r="AM56">
            <v>0</v>
          </cell>
          <cell r="AN56">
            <v>0</v>
          </cell>
          <cell r="AO56">
            <v>0</v>
          </cell>
          <cell r="AP56">
            <v>0</v>
          </cell>
          <cell r="AQ56">
            <v>0</v>
          </cell>
          <cell r="AR56">
            <v>0</v>
          </cell>
          <cell r="BC56">
            <v>32</v>
          </cell>
          <cell r="BH56" t="str">
            <v>Company</v>
          </cell>
          <cell r="BI56">
            <v>0</v>
          </cell>
          <cell r="BJ56">
            <v>0</v>
          </cell>
          <cell r="BK56">
            <v>0</v>
          </cell>
          <cell r="BL56">
            <v>0</v>
          </cell>
          <cell r="BM56">
            <v>0</v>
          </cell>
          <cell r="BO56">
            <v>0.4</v>
          </cell>
          <cell r="BP56">
            <v>0.4</v>
          </cell>
          <cell r="BQ56">
            <v>0.4</v>
          </cell>
          <cell r="BR56">
            <v>0.4</v>
          </cell>
          <cell r="BS56">
            <v>0.4</v>
          </cell>
        </row>
        <row r="57">
          <cell r="B57">
            <v>33</v>
          </cell>
          <cell r="I57" t="str">
            <v>Industry</v>
          </cell>
          <cell r="J57">
            <v>0</v>
          </cell>
          <cell r="BC57">
            <v>33</v>
          </cell>
          <cell r="BH57" t="str">
            <v>Industry</v>
          </cell>
          <cell r="BI57">
            <v>0</v>
          </cell>
          <cell r="BJ57">
            <v>0</v>
          </cell>
          <cell r="BK57">
            <v>0</v>
          </cell>
          <cell r="BL57">
            <v>0</v>
          </cell>
          <cell r="BM57">
            <v>0</v>
          </cell>
        </row>
        <row r="58">
          <cell r="B58">
            <v>34</v>
          </cell>
          <cell r="I58" t="str">
            <v>Excess</v>
          </cell>
          <cell r="J58">
            <v>0</v>
          </cell>
          <cell r="AA58">
            <v>37</v>
          </cell>
          <cell r="AE58" t="str">
            <v>Percentage of recoverables ceded under stress test:</v>
          </cell>
          <cell r="AF58">
            <v>0.4</v>
          </cell>
          <cell r="BC58">
            <v>34</v>
          </cell>
          <cell r="BH58" t="str">
            <v>Excess</v>
          </cell>
          <cell r="BI58">
            <v>0</v>
          </cell>
          <cell r="BJ58">
            <v>0</v>
          </cell>
          <cell r="BK58">
            <v>0</v>
          </cell>
          <cell r="BL58">
            <v>0</v>
          </cell>
          <cell r="BM58">
            <v>0</v>
          </cell>
        </row>
        <row r="59">
          <cell r="B59">
            <v>35</v>
          </cell>
          <cell r="H59" t="str">
            <v>Total Ceded Leverage Ratio</v>
          </cell>
          <cell r="J59">
            <v>0</v>
          </cell>
          <cell r="AA59">
            <v>38</v>
          </cell>
          <cell r="AE59" t="str">
            <v>Amount of recovs ceded under stress test:</v>
          </cell>
          <cell r="AF59">
            <v>0</v>
          </cell>
          <cell r="AG59" t="str">
            <v>analysis type = standard</v>
          </cell>
          <cell r="BC59">
            <v>35</v>
          </cell>
          <cell r="BG59" t="str">
            <v>Total Ceded Leverage Ratio</v>
          </cell>
          <cell r="BI59">
            <v>0</v>
          </cell>
          <cell r="BJ59">
            <v>0</v>
          </cell>
          <cell r="BK59">
            <v>0</v>
          </cell>
          <cell r="BL59">
            <v>0</v>
          </cell>
          <cell r="BM59">
            <v>0</v>
          </cell>
        </row>
        <row r="64">
          <cell r="B64" t="str">
            <v>Company Name:</v>
          </cell>
          <cell r="F64" t="str">
            <v>XYZ Sample</v>
          </cell>
          <cell r="J64" t="str">
            <v>Currency:</v>
          </cell>
          <cell r="K64" t="str">
            <v>Euros</v>
          </cell>
          <cell r="P64" t="str">
            <v>Page 12</v>
          </cell>
        </row>
        <row r="65">
          <cell r="B65" t="str">
            <v>AMB Number:</v>
          </cell>
          <cell r="F65" t="str">
            <v>99999</v>
          </cell>
          <cell r="J65" t="str">
            <v>Denomination:</v>
          </cell>
          <cell r="K65" t="str">
            <v>(000)s</v>
          </cell>
        </row>
        <row r="66">
          <cell r="B66" t="str">
            <v>Analyst:</v>
          </cell>
          <cell r="F66" t="str">
            <v xml:space="preserve"> </v>
          </cell>
        </row>
        <row r="67">
          <cell r="B67" t="str">
            <v>analysis type = standard</v>
          </cell>
          <cell r="K67" t="str">
            <v>CREDIT RISK</v>
          </cell>
          <cell r="AC67" t="str">
            <v>Reinsurance Recoverables</v>
          </cell>
          <cell r="AL67" t="str">
            <v>Reinsurance Recoverables</v>
          </cell>
          <cell r="AR67" t="str">
            <v>Page 12 Breakout</v>
          </cell>
        </row>
        <row r="68">
          <cell r="H68">
            <v>40178</v>
          </cell>
          <cell r="AC68" t="str">
            <v>Foreign affiliates by rating</v>
          </cell>
          <cell r="AG68" t="str">
            <v>Euros</v>
          </cell>
          <cell r="AL68" t="str">
            <v>All Other Insurers by rating</v>
          </cell>
          <cell r="AP68" t="str">
            <v>Euros</v>
          </cell>
        </row>
        <row r="69">
          <cell r="K69" t="str">
            <v>Baseline</v>
          </cell>
          <cell r="L69" t="str">
            <v>Adjustment</v>
          </cell>
          <cell r="M69" t="str">
            <v>Total</v>
          </cell>
          <cell r="AC69">
            <v>40178</v>
          </cell>
          <cell r="AL69">
            <v>40178</v>
          </cell>
        </row>
        <row r="70">
          <cell r="C70" t="str">
            <v>Agents' Balances</v>
          </cell>
          <cell r="H70" t="str">
            <v>Baseline</v>
          </cell>
          <cell r="I70" t="str">
            <v>Adjustments</v>
          </cell>
          <cell r="J70" t="str">
            <v>Total</v>
          </cell>
          <cell r="K70" t="str">
            <v>Asset Risk Factor (%)</v>
          </cell>
          <cell r="L70" t="str">
            <v>to Asset Risk Factor (%)</v>
          </cell>
          <cell r="M70" t="str">
            <v>Asset Risk Factor</v>
          </cell>
          <cell r="N70" t="str">
            <v>Adjusted Required Capital</v>
          </cell>
          <cell r="O70" t="str">
            <v>Explanation of Adjustments</v>
          </cell>
          <cell r="AC70" t="str">
            <v>Rating</v>
          </cell>
          <cell r="AD70" t="str">
            <v>Baseline</v>
          </cell>
          <cell r="AE70" t="str">
            <v>Stress Test Ceded Recovs</v>
          </cell>
          <cell r="AF70" t="str">
            <v>Adjustment</v>
          </cell>
          <cell r="AG70" t="str">
            <v>Total</v>
          </cell>
          <cell r="AH70" t="str">
            <v>Asset Risk Factor</v>
          </cell>
          <cell r="AI70" t="str">
            <v>Adjusted Required Capital</v>
          </cell>
          <cell r="AL70" t="str">
            <v>Rating</v>
          </cell>
          <cell r="AM70" t="str">
            <v>Baseline</v>
          </cell>
          <cell r="AN70" t="str">
            <v>Stress Test Ceded Recovs</v>
          </cell>
          <cell r="AO70" t="str">
            <v>Adjustment</v>
          </cell>
          <cell r="AP70" t="str">
            <v>Total</v>
          </cell>
          <cell r="AQ70" t="str">
            <v>Asset Risk Factor</v>
          </cell>
          <cell r="AR70" t="str">
            <v>Adjusted Required Capital</v>
          </cell>
        </row>
        <row r="71">
          <cell r="B71">
            <v>1</v>
          </cell>
          <cell r="D71" t="str">
            <v>In Course of Collection</v>
          </cell>
          <cell r="H71">
            <v>0</v>
          </cell>
          <cell r="I71">
            <v>0</v>
          </cell>
          <cell r="J71">
            <v>0</v>
          </cell>
          <cell r="K71">
            <v>0.05</v>
          </cell>
          <cell r="L71">
            <v>0</v>
          </cell>
          <cell r="M71">
            <v>0.05</v>
          </cell>
          <cell r="N71">
            <v>0</v>
          </cell>
          <cell r="AA71">
            <v>1</v>
          </cell>
          <cell r="AC71" t="str">
            <v>A++</v>
          </cell>
          <cell r="AD71">
            <v>0</v>
          </cell>
          <cell r="AE71">
            <v>0</v>
          </cell>
          <cell r="AF71">
            <v>0</v>
          </cell>
          <cell r="AG71">
            <v>0</v>
          </cell>
          <cell r="AH71">
            <v>0.02</v>
          </cell>
          <cell r="AI71">
            <v>0</v>
          </cell>
          <cell r="AL71" t="str">
            <v>A++</v>
          </cell>
          <cell r="AM71">
            <v>0</v>
          </cell>
          <cell r="AN71">
            <v>0</v>
          </cell>
          <cell r="AO71">
            <v>0</v>
          </cell>
          <cell r="AP71">
            <v>0</v>
          </cell>
          <cell r="AQ71">
            <v>0.02</v>
          </cell>
          <cell r="AR71">
            <v>0</v>
          </cell>
        </row>
        <row r="72">
          <cell r="B72">
            <v>2</v>
          </cell>
          <cell r="E72" t="str">
            <v>Ceded Balances Payable</v>
          </cell>
          <cell r="H72">
            <v>0</v>
          </cell>
          <cell r="I72">
            <v>0</v>
          </cell>
          <cell r="J72">
            <v>0</v>
          </cell>
          <cell r="K72">
            <v>0.05</v>
          </cell>
          <cell r="L72">
            <v>0</v>
          </cell>
          <cell r="M72">
            <v>0.05</v>
          </cell>
          <cell r="N72">
            <v>0</v>
          </cell>
          <cell r="AA72">
            <v>2</v>
          </cell>
          <cell r="AC72" t="str">
            <v xml:space="preserve">A+ </v>
          </cell>
          <cell r="AD72">
            <v>0</v>
          </cell>
          <cell r="AE72">
            <v>0</v>
          </cell>
          <cell r="AF72">
            <v>0</v>
          </cell>
          <cell r="AG72">
            <v>0</v>
          </cell>
          <cell r="AH72">
            <v>0.04</v>
          </cell>
          <cell r="AI72">
            <v>0</v>
          </cell>
          <cell r="AL72" t="str">
            <v xml:space="preserve">A+ </v>
          </cell>
          <cell r="AM72">
            <v>0</v>
          </cell>
          <cell r="AN72">
            <v>0</v>
          </cell>
          <cell r="AO72">
            <v>0</v>
          </cell>
          <cell r="AP72">
            <v>0</v>
          </cell>
          <cell r="AQ72">
            <v>0.04</v>
          </cell>
          <cell r="AR72">
            <v>0</v>
          </cell>
        </row>
        <row r="73">
          <cell r="B73">
            <v>3</v>
          </cell>
          <cell r="D73" t="str">
            <v>Deferred - Not Yet Due</v>
          </cell>
          <cell r="H73">
            <v>0</v>
          </cell>
          <cell r="I73">
            <v>0</v>
          </cell>
          <cell r="J73">
            <v>0</v>
          </cell>
          <cell r="K73">
            <v>0.05</v>
          </cell>
          <cell r="L73">
            <v>0</v>
          </cell>
          <cell r="M73">
            <v>0.05</v>
          </cell>
          <cell r="N73">
            <v>0</v>
          </cell>
          <cell r="AA73">
            <v>3</v>
          </cell>
          <cell r="AC73" t="str">
            <v>A</v>
          </cell>
          <cell r="AD73">
            <v>0</v>
          </cell>
          <cell r="AE73">
            <v>0</v>
          </cell>
          <cell r="AF73">
            <v>0</v>
          </cell>
          <cell r="AG73">
            <v>0</v>
          </cell>
          <cell r="AH73">
            <v>0.06</v>
          </cell>
          <cell r="AI73">
            <v>0</v>
          </cell>
          <cell r="AL73" t="str">
            <v>A</v>
          </cell>
          <cell r="AM73">
            <v>0</v>
          </cell>
          <cell r="AN73">
            <v>0</v>
          </cell>
          <cell r="AO73">
            <v>0</v>
          </cell>
          <cell r="AP73">
            <v>0</v>
          </cell>
          <cell r="AQ73">
            <v>0.06</v>
          </cell>
          <cell r="AR73">
            <v>0</v>
          </cell>
        </row>
        <row r="74">
          <cell r="B74">
            <v>4</v>
          </cell>
          <cell r="E74" t="str">
            <v>Ceded Balances Payable</v>
          </cell>
          <cell r="H74">
            <v>0</v>
          </cell>
          <cell r="I74">
            <v>0</v>
          </cell>
          <cell r="J74">
            <v>0</v>
          </cell>
          <cell r="K74">
            <v>0.05</v>
          </cell>
          <cell r="L74">
            <v>0</v>
          </cell>
          <cell r="M74">
            <v>0.05</v>
          </cell>
          <cell r="N74">
            <v>0</v>
          </cell>
          <cell r="AA74">
            <v>4</v>
          </cell>
          <cell r="AC74" t="str">
            <v>A-</v>
          </cell>
          <cell r="AD74">
            <v>0</v>
          </cell>
          <cell r="AE74">
            <v>0</v>
          </cell>
          <cell r="AF74">
            <v>0</v>
          </cell>
          <cell r="AG74">
            <v>0</v>
          </cell>
          <cell r="AH74">
            <v>0.1</v>
          </cell>
          <cell r="AI74">
            <v>0</v>
          </cell>
          <cell r="AL74" t="str">
            <v>A-</v>
          </cell>
          <cell r="AM74">
            <v>0</v>
          </cell>
          <cell r="AN74">
            <v>0</v>
          </cell>
          <cell r="AO74">
            <v>0</v>
          </cell>
          <cell r="AP74">
            <v>0</v>
          </cell>
          <cell r="AQ74">
            <v>0.1</v>
          </cell>
          <cell r="AR74">
            <v>0</v>
          </cell>
        </row>
        <row r="75">
          <cell r="B75">
            <v>5</v>
          </cell>
          <cell r="D75" t="str">
            <v>Accrued Retros</v>
          </cell>
          <cell r="H75">
            <v>0</v>
          </cell>
          <cell r="I75">
            <v>0</v>
          </cell>
          <cell r="J75">
            <v>0</v>
          </cell>
          <cell r="K75">
            <v>0.1</v>
          </cell>
          <cell r="L75">
            <v>0</v>
          </cell>
          <cell r="M75">
            <v>0.1</v>
          </cell>
          <cell r="N75">
            <v>0</v>
          </cell>
          <cell r="AA75">
            <v>5</v>
          </cell>
          <cell r="AC75" t="str">
            <v>B++</v>
          </cell>
          <cell r="AD75">
            <v>0</v>
          </cell>
          <cell r="AE75">
            <v>0</v>
          </cell>
          <cell r="AF75">
            <v>0</v>
          </cell>
          <cell r="AG75">
            <v>0</v>
          </cell>
          <cell r="AH75">
            <v>0.15</v>
          </cell>
          <cell r="AI75">
            <v>0</v>
          </cell>
          <cell r="AL75" t="str">
            <v>B++</v>
          </cell>
          <cell r="AM75">
            <v>0</v>
          </cell>
          <cell r="AN75">
            <v>0</v>
          </cell>
          <cell r="AO75">
            <v>0</v>
          </cell>
          <cell r="AP75">
            <v>0</v>
          </cell>
          <cell r="AQ75">
            <v>0.15</v>
          </cell>
          <cell r="AR75">
            <v>0</v>
          </cell>
        </row>
        <row r="76">
          <cell r="B76">
            <v>6</v>
          </cell>
          <cell r="E76" t="str">
            <v>Collateralized Balances</v>
          </cell>
          <cell r="H76">
            <v>0</v>
          </cell>
          <cell r="I76">
            <v>0</v>
          </cell>
          <cell r="J76">
            <v>0</v>
          </cell>
          <cell r="K76">
            <v>0.1</v>
          </cell>
          <cell r="L76">
            <v>0</v>
          </cell>
          <cell r="M76">
            <v>0.1</v>
          </cell>
          <cell r="N76">
            <v>0</v>
          </cell>
          <cell r="AA76">
            <v>6</v>
          </cell>
          <cell r="AC76" t="str">
            <v xml:space="preserve">B+ </v>
          </cell>
          <cell r="AD76">
            <v>0</v>
          </cell>
          <cell r="AE76">
            <v>0</v>
          </cell>
          <cell r="AF76">
            <v>0</v>
          </cell>
          <cell r="AG76">
            <v>0</v>
          </cell>
          <cell r="AH76">
            <v>0.2</v>
          </cell>
          <cell r="AI76">
            <v>0</v>
          </cell>
          <cell r="AL76" t="str">
            <v xml:space="preserve">B+ </v>
          </cell>
          <cell r="AM76">
            <v>0</v>
          </cell>
          <cell r="AN76">
            <v>0</v>
          </cell>
          <cell r="AO76">
            <v>0</v>
          </cell>
          <cell r="AP76">
            <v>0</v>
          </cell>
          <cell r="AQ76">
            <v>0.2</v>
          </cell>
          <cell r="AR76">
            <v>0</v>
          </cell>
        </row>
        <row r="77">
          <cell r="AA77">
            <v>7</v>
          </cell>
          <cell r="AC77" t="str">
            <v>B</v>
          </cell>
          <cell r="AD77">
            <v>0</v>
          </cell>
          <cell r="AE77">
            <v>0</v>
          </cell>
          <cell r="AF77">
            <v>0</v>
          </cell>
          <cell r="AG77">
            <v>0</v>
          </cell>
          <cell r="AH77">
            <v>0.3</v>
          </cell>
          <cell r="AI77">
            <v>0</v>
          </cell>
          <cell r="AL77" t="str">
            <v>B</v>
          </cell>
          <cell r="AM77">
            <v>0</v>
          </cell>
          <cell r="AN77">
            <v>0</v>
          </cell>
          <cell r="AO77">
            <v>0</v>
          </cell>
          <cell r="AP77">
            <v>0</v>
          </cell>
          <cell r="AQ77">
            <v>0.3</v>
          </cell>
          <cell r="AR77">
            <v>0</v>
          </cell>
        </row>
        <row r="78">
          <cell r="B78">
            <v>7</v>
          </cell>
          <cell r="E78" t="str">
            <v>Gross Premium Remittance</v>
          </cell>
          <cell r="H78">
            <v>0</v>
          </cell>
          <cell r="I78">
            <v>0</v>
          </cell>
          <cell r="J78">
            <v>0</v>
          </cell>
          <cell r="K78">
            <v>0</v>
          </cell>
          <cell r="M78">
            <v>0</v>
          </cell>
          <cell r="N78">
            <v>0</v>
          </cell>
          <cell r="AA78">
            <v>8</v>
          </cell>
          <cell r="AC78" t="str">
            <v>B-</v>
          </cell>
          <cell r="AD78">
            <v>0</v>
          </cell>
          <cell r="AE78">
            <v>0</v>
          </cell>
          <cell r="AF78">
            <v>0</v>
          </cell>
          <cell r="AG78">
            <v>0</v>
          </cell>
          <cell r="AH78">
            <v>0.4</v>
          </cell>
          <cell r="AI78">
            <v>0</v>
          </cell>
          <cell r="AL78" t="str">
            <v>B-</v>
          </cell>
          <cell r="AM78">
            <v>0</v>
          </cell>
          <cell r="AN78">
            <v>0</v>
          </cell>
          <cell r="AO78">
            <v>0</v>
          </cell>
          <cell r="AP78">
            <v>0</v>
          </cell>
          <cell r="AQ78">
            <v>0.4</v>
          </cell>
          <cell r="AR78">
            <v>0</v>
          </cell>
        </row>
        <row r="79">
          <cell r="AA79">
            <v>9</v>
          </cell>
          <cell r="AC79" t="str">
            <v>&lt;= C++</v>
          </cell>
          <cell r="AD79">
            <v>0</v>
          </cell>
          <cell r="AE79">
            <v>0</v>
          </cell>
          <cell r="AF79">
            <v>0</v>
          </cell>
          <cell r="AG79">
            <v>0</v>
          </cell>
          <cell r="AH79">
            <v>1</v>
          </cell>
          <cell r="AI79">
            <v>0</v>
          </cell>
          <cell r="AL79" t="str">
            <v>&lt;= C++</v>
          </cell>
          <cell r="AM79">
            <v>0</v>
          </cell>
          <cell r="AN79">
            <v>0</v>
          </cell>
          <cell r="AO79">
            <v>0</v>
          </cell>
          <cell r="AP79">
            <v>0</v>
          </cell>
          <cell r="AQ79">
            <v>1</v>
          </cell>
          <cell r="AR79">
            <v>0</v>
          </cell>
        </row>
        <row r="80">
          <cell r="AA80">
            <v>10</v>
          </cell>
          <cell r="AC80" t="str">
            <v>Non Rated</v>
          </cell>
          <cell r="AD80">
            <v>0</v>
          </cell>
          <cell r="AE80">
            <v>0</v>
          </cell>
          <cell r="AF80">
            <v>0</v>
          </cell>
          <cell r="AG80">
            <v>0</v>
          </cell>
          <cell r="AH80">
            <v>1</v>
          </cell>
          <cell r="AI80">
            <v>0</v>
          </cell>
          <cell r="AL80" t="str">
            <v>Non Rated</v>
          </cell>
          <cell r="AM80">
            <v>0</v>
          </cell>
          <cell r="AN80">
            <v>0</v>
          </cell>
          <cell r="AO80">
            <v>0</v>
          </cell>
          <cell r="AP80">
            <v>0</v>
          </cell>
          <cell r="AQ80">
            <v>1</v>
          </cell>
          <cell r="AR80">
            <v>0</v>
          </cell>
        </row>
        <row r="81">
          <cell r="C81" t="str">
            <v>Reinsurance Recoverables (A)</v>
          </cell>
          <cell r="I81" t="str">
            <v>(Click button to go to the separate reinsurance recoverable table)</v>
          </cell>
          <cell r="AA81">
            <v>11</v>
          </cell>
          <cell r="AB81" t="str">
            <v>No Breakout Available</v>
          </cell>
          <cell r="AD81">
            <v>0</v>
          </cell>
          <cell r="AE81">
            <v>0</v>
          </cell>
          <cell r="AF81">
            <v>0</v>
          </cell>
          <cell r="AG81">
            <v>0</v>
          </cell>
          <cell r="AH81">
            <v>0.1</v>
          </cell>
          <cell r="AI81">
            <v>0</v>
          </cell>
          <cell r="AK81" t="str">
            <v>No Breakout Available</v>
          </cell>
          <cell r="AM81">
            <v>0</v>
          </cell>
          <cell r="AN81">
            <v>0</v>
          </cell>
          <cell r="AO81">
            <v>0</v>
          </cell>
          <cell r="AP81">
            <v>0</v>
          </cell>
          <cell r="AQ81">
            <v>0.1</v>
          </cell>
          <cell r="AR81">
            <v>0</v>
          </cell>
        </row>
        <row r="82">
          <cell r="B82">
            <v>8</v>
          </cell>
          <cell r="D82" t="str">
            <v>Foreign Affiliates</v>
          </cell>
          <cell r="H82">
            <v>0</v>
          </cell>
          <cell r="I82">
            <v>0</v>
          </cell>
          <cell r="J82">
            <v>0</v>
          </cell>
          <cell r="K82">
            <v>0.1</v>
          </cell>
          <cell r="L82">
            <v>0</v>
          </cell>
          <cell r="M82">
            <v>0.1</v>
          </cell>
          <cell r="N82">
            <v>0</v>
          </cell>
          <cell r="P82">
            <v>1</v>
          </cell>
          <cell r="AA82">
            <v>12</v>
          </cell>
          <cell r="AC82" t="str">
            <v>Total</v>
          </cell>
          <cell r="AD82">
            <v>0</v>
          </cell>
          <cell r="AE82">
            <v>0</v>
          </cell>
          <cell r="AF82">
            <v>0</v>
          </cell>
          <cell r="AG82">
            <v>0</v>
          </cell>
          <cell r="AH82">
            <v>0</v>
          </cell>
          <cell r="AI82">
            <v>0</v>
          </cell>
          <cell r="AL82" t="str">
            <v>Total</v>
          </cell>
          <cell r="AM82">
            <v>0</v>
          </cell>
          <cell r="AN82">
            <v>0</v>
          </cell>
          <cell r="AO82">
            <v>0</v>
          </cell>
          <cell r="AP82">
            <v>0</v>
          </cell>
          <cell r="AQ82">
            <v>0</v>
          </cell>
          <cell r="AR82">
            <v>0</v>
          </cell>
        </row>
        <row r="83">
          <cell r="B83">
            <v>9</v>
          </cell>
          <cell r="D83" t="str">
            <v>Domestic Affiliates (In Rating Group) [C]</v>
          </cell>
          <cell r="H83">
            <v>0</v>
          </cell>
          <cell r="I83">
            <v>0</v>
          </cell>
          <cell r="J83">
            <v>0</v>
          </cell>
          <cell r="K83">
            <v>0.1</v>
          </cell>
          <cell r="L83">
            <v>0</v>
          </cell>
          <cell r="M83">
            <v>0.1</v>
          </cell>
          <cell r="N83">
            <v>0</v>
          </cell>
          <cell r="P83">
            <v>1</v>
          </cell>
          <cell r="AE83">
            <v>0</v>
          </cell>
        </row>
        <row r="84">
          <cell r="B84">
            <v>10</v>
          </cell>
          <cell r="D84" t="str">
            <v>Domestic Affiliates (Not in Rating Group)</v>
          </cell>
          <cell r="H84">
            <v>0</v>
          </cell>
          <cell r="I84">
            <v>0</v>
          </cell>
          <cell r="J84">
            <v>0</v>
          </cell>
          <cell r="K84">
            <v>0.1</v>
          </cell>
          <cell r="L84">
            <v>0</v>
          </cell>
          <cell r="M84">
            <v>0.1</v>
          </cell>
          <cell r="N84">
            <v>0</v>
          </cell>
          <cell r="P84">
            <v>1</v>
          </cell>
        </row>
        <row r="85">
          <cell r="B85">
            <v>11</v>
          </cell>
          <cell r="D85" t="str">
            <v>Pools &amp; Associations</v>
          </cell>
          <cell r="H85">
            <v>0</v>
          </cell>
          <cell r="I85">
            <v>0</v>
          </cell>
          <cell r="J85">
            <v>0</v>
          </cell>
          <cell r="K85">
            <v>0.1</v>
          </cell>
          <cell r="L85">
            <v>0</v>
          </cell>
          <cell r="M85">
            <v>0.1</v>
          </cell>
          <cell r="N85">
            <v>0</v>
          </cell>
          <cell r="P85">
            <v>1</v>
          </cell>
        </row>
        <row r="86">
          <cell r="B86">
            <v>12</v>
          </cell>
          <cell r="D86" t="str">
            <v>All Other Insurers</v>
          </cell>
          <cell r="H86">
            <v>0</v>
          </cell>
          <cell r="I86">
            <v>0</v>
          </cell>
          <cell r="J86">
            <v>0</v>
          </cell>
          <cell r="K86">
            <v>0.1</v>
          </cell>
          <cell r="L86">
            <v>0</v>
          </cell>
          <cell r="M86">
            <v>0.1</v>
          </cell>
          <cell r="N86">
            <v>0</v>
          </cell>
          <cell r="P86">
            <v>1</v>
          </cell>
          <cell r="AC86" t="str">
            <v>Domestic affiliates(not in rating group) by rating</v>
          </cell>
          <cell r="AL86" t="str">
            <v>Letters of Credit &amp; Trusts on recoverables by rating</v>
          </cell>
        </row>
        <row r="87">
          <cell r="B87">
            <v>13</v>
          </cell>
          <cell r="D87" t="str">
            <v>Less: Letters of Credit, Trusts</v>
          </cell>
          <cell r="H87">
            <v>0</v>
          </cell>
          <cell r="I87">
            <v>0</v>
          </cell>
          <cell r="J87">
            <v>0</v>
          </cell>
          <cell r="K87">
            <v>9.0000000000000011E-2</v>
          </cell>
          <cell r="L87">
            <v>0</v>
          </cell>
          <cell r="M87">
            <v>9.0000000000000011E-2</v>
          </cell>
          <cell r="N87">
            <v>0</v>
          </cell>
          <cell r="P87">
            <v>1</v>
          </cell>
          <cell r="AC87">
            <v>40178</v>
          </cell>
          <cell r="AL87">
            <v>40178</v>
          </cell>
        </row>
        <row r="88">
          <cell r="B88">
            <v>14</v>
          </cell>
          <cell r="D88" t="str">
            <v>Less: Funds Held by Company</v>
          </cell>
          <cell r="H88">
            <v>0</v>
          </cell>
          <cell r="I88">
            <v>0</v>
          </cell>
          <cell r="J88">
            <v>0</v>
          </cell>
          <cell r="K88">
            <v>0.1</v>
          </cell>
          <cell r="L88">
            <v>0</v>
          </cell>
          <cell r="M88">
            <v>0.1</v>
          </cell>
          <cell r="N88">
            <v>0</v>
          </cell>
          <cell r="P88">
            <v>1</v>
          </cell>
          <cell r="AC88" t="str">
            <v>Rating</v>
          </cell>
          <cell r="AD88" t="str">
            <v>Baseline</v>
          </cell>
          <cell r="AE88" t="str">
            <v>Stress Test Ceded Recovs</v>
          </cell>
          <cell r="AF88" t="str">
            <v>Adjustment</v>
          </cell>
          <cell r="AG88" t="str">
            <v>Total</v>
          </cell>
          <cell r="AH88" t="str">
            <v>ARF</v>
          </cell>
          <cell r="AI88" t="str">
            <v>ARC</v>
          </cell>
          <cell r="AL88" t="str">
            <v>Rating</v>
          </cell>
          <cell r="AM88" t="str">
            <v>Baseline</v>
          </cell>
          <cell r="AN88" t="str">
            <v>Stress Test Ceded Recovs</v>
          </cell>
          <cell r="AO88" t="str">
            <v>Adjustment</v>
          </cell>
          <cell r="AP88" t="str">
            <v>Total</v>
          </cell>
          <cell r="AQ88" t="str">
            <v>ARF</v>
          </cell>
          <cell r="AR88" t="str">
            <v>ARC</v>
          </cell>
        </row>
        <row r="89">
          <cell r="AA89">
            <v>13</v>
          </cell>
          <cell r="AC89" t="str">
            <v>A++</v>
          </cell>
          <cell r="AD89">
            <v>0</v>
          </cell>
          <cell r="AE89">
            <v>0</v>
          </cell>
          <cell r="AF89">
            <v>0</v>
          </cell>
          <cell r="AG89">
            <v>0</v>
          </cell>
          <cell r="AH89">
            <v>0.02</v>
          </cell>
          <cell r="AI89">
            <v>0</v>
          </cell>
          <cell r="AL89" t="str">
            <v>A++</v>
          </cell>
          <cell r="AM89">
            <v>0</v>
          </cell>
          <cell r="AN89">
            <v>0</v>
          </cell>
          <cell r="AO89">
            <v>0</v>
          </cell>
          <cell r="AP89">
            <v>0</v>
          </cell>
          <cell r="AQ89">
            <v>1.8000000000000002E-2</v>
          </cell>
          <cell r="AR89">
            <v>0</v>
          </cell>
        </row>
        <row r="90">
          <cell r="B90">
            <v>15</v>
          </cell>
          <cell r="C90" t="str">
            <v>Net Reinsurance Recoverables</v>
          </cell>
          <cell r="H90">
            <v>0</v>
          </cell>
          <cell r="I90">
            <v>0</v>
          </cell>
          <cell r="J90">
            <v>0</v>
          </cell>
          <cell r="K90">
            <v>0</v>
          </cell>
          <cell r="M90">
            <v>0</v>
          </cell>
          <cell r="N90">
            <v>0</v>
          </cell>
          <cell r="O90" t="str">
            <v>= Credit Risk on recoverables</v>
          </cell>
          <cell r="AA90">
            <v>14</v>
          </cell>
          <cell r="AC90" t="str">
            <v xml:space="preserve">A+ </v>
          </cell>
          <cell r="AD90">
            <v>0</v>
          </cell>
          <cell r="AE90">
            <v>0</v>
          </cell>
          <cell r="AF90">
            <v>0</v>
          </cell>
          <cell r="AG90">
            <v>0</v>
          </cell>
          <cell r="AH90">
            <v>0.04</v>
          </cell>
          <cell r="AI90">
            <v>0</v>
          </cell>
          <cell r="AL90" t="str">
            <v xml:space="preserve">A+ </v>
          </cell>
          <cell r="AM90">
            <v>0</v>
          </cell>
          <cell r="AN90">
            <v>0</v>
          </cell>
          <cell r="AO90">
            <v>0</v>
          </cell>
          <cell r="AP90">
            <v>0</v>
          </cell>
          <cell r="AQ90">
            <v>3.6000000000000004E-2</v>
          </cell>
          <cell r="AR90">
            <v>0</v>
          </cell>
        </row>
        <row r="91">
          <cell r="AA91">
            <v>15</v>
          </cell>
          <cell r="AC91" t="str">
            <v>A</v>
          </cell>
          <cell r="AD91">
            <v>0</v>
          </cell>
          <cell r="AE91">
            <v>0</v>
          </cell>
          <cell r="AF91">
            <v>0</v>
          </cell>
          <cell r="AG91">
            <v>0</v>
          </cell>
          <cell r="AH91">
            <v>0.06</v>
          </cell>
          <cell r="AI91">
            <v>0</v>
          </cell>
          <cell r="AL91" t="str">
            <v>A</v>
          </cell>
          <cell r="AM91">
            <v>0</v>
          </cell>
          <cell r="AN91">
            <v>0</v>
          </cell>
          <cell r="AO91">
            <v>0</v>
          </cell>
          <cell r="AP91">
            <v>0</v>
          </cell>
          <cell r="AQ91">
            <v>5.3999999999999999E-2</v>
          </cell>
          <cell r="AR91">
            <v>0</v>
          </cell>
        </row>
        <row r="92">
          <cell r="B92">
            <v>16</v>
          </cell>
          <cell r="C92" t="str">
            <v>Multiply: Reins Dependence Factor (B)</v>
          </cell>
          <cell r="J92">
            <v>0</v>
          </cell>
          <cell r="K92">
            <v>0</v>
          </cell>
          <cell r="L92">
            <v>1</v>
          </cell>
          <cell r="N92">
            <v>1</v>
          </cell>
          <cell r="AA92">
            <v>16</v>
          </cell>
          <cell r="AC92" t="str">
            <v>A-</v>
          </cell>
          <cell r="AD92">
            <v>0</v>
          </cell>
          <cell r="AE92">
            <v>0</v>
          </cell>
          <cell r="AF92">
            <v>0</v>
          </cell>
          <cell r="AG92">
            <v>0</v>
          </cell>
          <cell r="AH92">
            <v>0.1</v>
          </cell>
          <cell r="AI92">
            <v>0</v>
          </cell>
          <cell r="AL92" t="str">
            <v>A-</v>
          </cell>
          <cell r="AM92">
            <v>0</v>
          </cell>
          <cell r="AN92">
            <v>0</v>
          </cell>
          <cell r="AO92">
            <v>0</v>
          </cell>
          <cell r="AP92">
            <v>0</v>
          </cell>
          <cell r="AQ92">
            <v>9.0000000000000011E-2</v>
          </cell>
          <cell r="AR92">
            <v>0</v>
          </cell>
        </row>
        <row r="93">
          <cell r="B93">
            <v>17</v>
          </cell>
          <cell r="E93" t="str">
            <v xml:space="preserve">   Adjustment to Reins Dependence Factor</v>
          </cell>
          <cell r="N93">
            <v>0</v>
          </cell>
          <cell r="AA93">
            <v>17</v>
          </cell>
          <cell r="AC93" t="str">
            <v>B++</v>
          </cell>
          <cell r="AD93">
            <v>0</v>
          </cell>
          <cell r="AE93">
            <v>0</v>
          </cell>
          <cell r="AF93">
            <v>0</v>
          </cell>
          <cell r="AG93">
            <v>0</v>
          </cell>
          <cell r="AH93">
            <v>0.15</v>
          </cell>
          <cell r="AI93">
            <v>0</v>
          </cell>
          <cell r="AL93" t="str">
            <v>B++</v>
          </cell>
          <cell r="AM93">
            <v>0</v>
          </cell>
          <cell r="AN93">
            <v>0</v>
          </cell>
          <cell r="AO93">
            <v>0</v>
          </cell>
          <cell r="AP93">
            <v>0</v>
          </cell>
          <cell r="AQ93">
            <v>0.13500000000000001</v>
          </cell>
          <cell r="AR93">
            <v>0</v>
          </cell>
        </row>
        <row r="94">
          <cell r="B94">
            <v>18</v>
          </cell>
          <cell r="D94" t="str">
            <v>Adjustment for 1% minimum dispute risk on Non Afilliated Recoverables</v>
          </cell>
          <cell r="N94">
            <v>0</v>
          </cell>
          <cell r="AA94">
            <v>18</v>
          </cell>
          <cell r="AC94" t="str">
            <v xml:space="preserve">B+ </v>
          </cell>
          <cell r="AD94">
            <v>0</v>
          </cell>
          <cell r="AE94">
            <v>0</v>
          </cell>
          <cell r="AF94">
            <v>0</v>
          </cell>
          <cell r="AG94">
            <v>0</v>
          </cell>
          <cell r="AH94">
            <v>0.2</v>
          </cell>
          <cell r="AI94">
            <v>0</v>
          </cell>
          <cell r="AL94" t="str">
            <v xml:space="preserve">B+ </v>
          </cell>
          <cell r="AM94">
            <v>0</v>
          </cell>
          <cell r="AN94">
            <v>0</v>
          </cell>
          <cell r="AO94">
            <v>0</v>
          </cell>
          <cell r="AP94">
            <v>0</v>
          </cell>
          <cell r="AQ94">
            <v>0.18000000000000002</v>
          </cell>
          <cell r="AR94">
            <v>0</v>
          </cell>
        </row>
        <row r="95">
          <cell r="B95">
            <v>19</v>
          </cell>
          <cell r="C95" t="str">
            <v>Adj. Net Reins Recoverables</v>
          </cell>
          <cell r="H95">
            <v>0</v>
          </cell>
          <cell r="I95">
            <v>0</v>
          </cell>
          <cell r="J95">
            <v>0</v>
          </cell>
          <cell r="M95">
            <v>0</v>
          </cell>
          <cell r="N95">
            <v>0</v>
          </cell>
          <cell r="O95" t="str">
            <v>= Credit Risk &amp; Dispute Risk on recoverables</v>
          </cell>
          <cell r="AA95">
            <v>19</v>
          </cell>
          <cell r="AC95" t="str">
            <v>B</v>
          </cell>
          <cell r="AD95">
            <v>0</v>
          </cell>
          <cell r="AE95">
            <v>0</v>
          </cell>
          <cell r="AF95">
            <v>0</v>
          </cell>
          <cell r="AG95">
            <v>0</v>
          </cell>
          <cell r="AH95">
            <v>0.3</v>
          </cell>
          <cell r="AI95">
            <v>0</v>
          </cell>
          <cell r="AL95" t="str">
            <v>B</v>
          </cell>
          <cell r="AM95">
            <v>0</v>
          </cell>
          <cell r="AN95">
            <v>0</v>
          </cell>
          <cell r="AO95">
            <v>0</v>
          </cell>
          <cell r="AP95">
            <v>0</v>
          </cell>
          <cell r="AQ95">
            <v>0.27</v>
          </cell>
          <cell r="AR95">
            <v>0</v>
          </cell>
        </row>
        <row r="96">
          <cell r="AA96">
            <v>20</v>
          </cell>
          <cell r="AC96" t="str">
            <v>B-</v>
          </cell>
          <cell r="AD96">
            <v>0</v>
          </cell>
          <cell r="AE96">
            <v>0</v>
          </cell>
          <cell r="AF96">
            <v>0</v>
          </cell>
          <cell r="AG96">
            <v>0</v>
          </cell>
          <cell r="AH96">
            <v>0.4</v>
          </cell>
          <cell r="AI96">
            <v>0</v>
          </cell>
          <cell r="AL96" t="str">
            <v>B-</v>
          </cell>
          <cell r="AM96">
            <v>0</v>
          </cell>
          <cell r="AN96">
            <v>0</v>
          </cell>
          <cell r="AO96">
            <v>0</v>
          </cell>
          <cell r="AP96">
            <v>0</v>
          </cell>
          <cell r="AQ96">
            <v>0.36000000000000004</v>
          </cell>
          <cell r="AR96">
            <v>0</v>
          </cell>
        </row>
        <row r="97">
          <cell r="C97" t="str">
            <v>All Other Recoverables</v>
          </cell>
          <cell r="AA97">
            <v>21</v>
          </cell>
          <cell r="AC97" t="str">
            <v>&lt;= C++</v>
          </cell>
          <cell r="AD97">
            <v>0</v>
          </cell>
          <cell r="AE97">
            <v>0</v>
          </cell>
          <cell r="AF97">
            <v>0</v>
          </cell>
          <cell r="AG97">
            <v>0</v>
          </cell>
          <cell r="AH97">
            <v>1</v>
          </cell>
          <cell r="AI97">
            <v>0</v>
          </cell>
          <cell r="AL97" t="str">
            <v>&lt;= C++</v>
          </cell>
          <cell r="AM97">
            <v>0</v>
          </cell>
          <cell r="AN97">
            <v>0</v>
          </cell>
          <cell r="AO97">
            <v>0</v>
          </cell>
          <cell r="AP97">
            <v>0</v>
          </cell>
          <cell r="AQ97">
            <v>0.9</v>
          </cell>
          <cell r="AR97">
            <v>0</v>
          </cell>
        </row>
        <row r="98">
          <cell r="B98">
            <v>20</v>
          </cell>
          <cell r="D98" t="str">
            <v>Funds Held by Reinsured Cos.</v>
          </cell>
          <cell r="H98">
            <v>0</v>
          </cell>
          <cell r="I98">
            <v>0</v>
          </cell>
          <cell r="J98">
            <v>0</v>
          </cell>
          <cell r="K98">
            <v>0.05</v>
          </cell>
          <cell r="L98">
            <v>0</v>
          </cell>
          <cell r="M98">
            <v>0.05</v>
          </cell>
          <cell r="N98">
            <v>0</v>
          </cell>
          <cell r="AA98">
            <v>22</v>
          </cell>
          <cell r="AC98" t="str">
            <v>Non Rated</v>
          </cell>
          <cell r="AD98">
            <v>0</v>
          </cell>
          <cell r="AE98">
            <v>0</v>
          </cell>
          <cell r="AF98">
            <v>0</v>
          </cell>
          <cell r="AG98">
            <v>0</v>
          </cell>
          <cell r="AH98">
            <v>1</v>
          </cell>
          <cell r="AI98">
            <v>0</v>
          </cell>
          <cell r="AL98" t="str">
            <v>Non Rated</v>
          </cell>
          <cell r="AM98">
            <v>0</v>
          </cell>
          <cell r="AN98">
            <v>0</v>
          </cell>
          <cell r="AO98">
            <v>0</v>
          </cell>
          <cell r="AP98">
            <v>0</v>
          </cell>
          <cell r="AQ98">
            <v>0.9</v>
          </cell>
          <cell r="AR98">
            <v>0</v>
          </cell>
        </row>
        <row r="99">
          <cell r="B99">
            <v>21</v>
          </cell>
          <cell r="D99" t="str">
            <v>Bills Recoverable</v>
          </cell>
          <cell r="H99">
            <v>0</v>
          </cell>
          <cell r="I99">
            <v>0</v>
          </cell>
          <cell r="J99">
            <v>0</v>
          </cell>
          <cell r="K99">
            <v>0.05</v>
          </cell>
          <cell r="L99">
            <v>0</v>
          </cell>
          <cell r="M99">
            <v>0.05</v>
          </cell>
          <cell r="N99">
            <v>0</v>
          </cell>
          <cell r="AA99">
            <v>23</v>
          </cell>
          <cell r="AB99" t="str">
            <v>No Breakout Available</v>
          </cell>
          <cell r="AD99">
            <v>0</v>
          </cell>
          <cell r="AE99">
            <v>0</v>
          </cell>
          <cell r="AF99">
            <v>0</v>
          </cell>
          <cell r="AG99">
            <v>0</v>
          </cell>
          <cell r="AH99">
            <v>0.1</v>
          </cell>
          <cell r="AI99">
            <v>0</v>
          </cell>
          <cell r="AK99" t="str">
            <v>No Breakout Available</v>
          </cell>
          <cell r="AM99">
            <v>0</v>
          </cell>
          <cell r="AN99">
            <v>0</v>
          </cell>
          <cell r="AO99">
            <v>0</v>
          </cell>
          <cell r="AP99">
            <v>0</v>
          </cell>
          <cell r="AQ99">
            <v>9.0000000000000011E-2</v>
          </cell>
          <cell r="AR99">
            <v>0</v>
          </cell>
        </row>
        <row r="100">
          <cell r="B100">
            <v>22</v>
          </cell>
          <cell r="D100" t="str">
            <v>Income Tax Recoverables</v>
          </cell>
          <cell r="H100">
            <v>0</v>
          </cell>
          <cell r="I100">
            <v>0</v>
          </cell>
          <cell r="J100">
            <v>0</v>
          </cell>
          <cell r="K100">
            <v>0.05</v>
          </cell>
          <cell r="L100">
            <v>0</v>
          </cell>
          <cell r="M100">
            <v>0.05</v>
          </cell>
          <cell r="N100">
            <v>0</v>
          </cell>
          <cell r="AA100">
            <v>24</v>
          </cell>
          <cell r="AC100" t="str">
            <v>Total</v>
          </cell>
          <cell r="AD100">
            <v>0</v>
          </cell>
          <cell r="AE100">
            <v>0</v>
          </cell>
          <cell r="AF100">
            <v>0</v>
          </cell>
          <cell r="AG100">
            <v>0</v>
          </cell>
          <cell r="AH100">
            <v>0</v>
          </cell>
          <cell r="AI100">
            <v>0</v>
          </cell>
          <cell r="AL100" t="str">
            <v>Total</v>
          </cell>
          <cell r="AM100">
            <v>0</v>
          </cell>
          <cell r="AN100">
            <v>0</v>
          </cell>
          <cell r="AO100">
            <v>0</v>
          </cell>
          <cell r="AP100">
            <v>0</v>
          </cell>
          <cell r="AQ100">
            <v>0</v>
          </cell>
          <cell r="AR100">
            <v>0</v>
          </cell>
        </row>
        <row r="101">
          <cell r="B101">
            <v>23</v>
          </cell>
          <cell r="D101" t="str">
            <v>Accrued Investment Income</v>
          </cell>
          <cell r="H101">
            <v>0</v>
          </cell>
          <cell r="I101">
            <v>0</v>
          </cell>
          <cell r="J101">
            <v>0</v>
          </cell>
          <cell r="K101">
            <v>2.5000000000000001E-2</v>
          </cell>
          <cell r="L101">
            <v>0</v>
          </cell>
          <cell r="M101">
            <v>2.5000000000000001E-2</v>
          </cell>
          <cell r="N101">
            <v>0</v>
          </cell>
        </row>
        <row r="102">
          <cell r="B102">
            <v>24</v>
          </cell>
          <cell r="D102" t="str">
            <v>Receivable from Affiliates</v>
          </cell>
          <cell r="H102">
            <v>0</v>
          </cell>
          <cell r="I102">
            <v>0</v>
          </cell>
          <cell r="J102">
            <v>0</v>
          </cell>
          <cell r="K102">
            <v>0.05</v>
          </cell>
          <cell r="L102">
            <v>0</v>
          </cell>
          <cell r="M102">
            <v>0.05</v>
          </cell>
          <cell r="N102">
            <v>0</v>
          </cell>
        </row>
        <row r="103">
          <cell r="B103">
            <v>25</v>
          </cell>
          <cell r="D103" t="str">
            <v>Equity in Pools/Assoc.</v>
          </cell>
          <cell r="H103">
            <v>0</v>
          </cell>
          <cell r="I103">
            <v>0</v>
          </cell>
          <cell r="J103">
            <v>0</v>
          </cell>
          <cell r="K103">
            <v>0.05</v>
          </cell>
          <cell r="L103">
            <v>0</v>
          </cell>
          <cell r="M103">
            <v>0.05</v>
          </cell>
          <cell r="N103">
            <v>0</v>
          </cell>
          <cell r="AC103" t="str">
            <v>Pools &amp; Associations by rating</v>
          </cell>
          <cell r="AL103" t="str">
            <v>Recoverables held internally; by rating of the ins. co. whose funds are being held</v>
          </cell>
        </row>
        <row r="104">
          <cell r="B104">
            <v>26</v>
          </cell>
          <cell r="D104" t="str">
            <v>Uninsured A &amp; H Plans</v>
          </cell>
          <cell r="H104">
            <v>0</v>
          </cell>
          <cell r="I104">
            <v>0</v>
          </cell>
          <cell r="J104">
            <v>0</v>
          </cell>
          <cell r="K104">
            <v>0.05</v>
          </cell>
          <cell r="L104">
            <v>0</v>
          </cell>
          <cell r="M104">
            <v>0.05</v>
          </cell>
          <cell r="N104">
            <v>0</v>
          </cell>
          <cell r="AC104">
            <v>40178</v>
          </cell>
          <cell r="AL104">
            <v>40178</v>
          </cell>
        </row>
        <row r="105">
          <cell r="B105">
            <v>27</v>
          </cell>
          <cell r="D105" t="str">
            <v>Others</v>
          </cell>
          <cell r="H105">
            <v>0</v>
          </cell>
          <cell r="I105">
            <v>0</v>
          </cell>
          <cell r="J105">
            <v>0</v>
          </cell>
          <cell r="K105">
            <v>0.05</v>
          </cell>
          <cell r="L105">
            <v>0</v>
          </cell>
          <cell r="M105">
            <v>0.05</v>
          </cell>
          <cell r="N105">
            <v>0</v>
          </cell>
          <cell r="AC105" t="str">
            <v>Rating</v>
          </cell>
          <cell r="AD105" t="str">
            <v>Baseline</v>
          </cell>
          <cell r="AE105" t="str">
            <v>Stress Test Ceded Recovs</v>
          </cell>
          <cell r="AF105" t="str">
            <v>Adjustment</v>
          </cell>
          <cell r="AG105" t="str">
            <v>Total</v>
          </cell>
          <cell r="AH105" t="str">
            <v>ARF</v>
          </cell>
          <cell r="AI105" t="str">
            <v>ARC</v>
          </cell>
          <cell r="AL105" t="str">
            <v>Rating</v>
          </cell>
          <cell r="AM105" t="str">
            <v>Baseline</v>
          </cell>
          <cell r="AN105" t="str">
            <v>Stress Test Ceded Recovs</v>
          </cell>
          <cell r="AO105" t="str">
            <v>Adjustment</v>
          </cell>
          <cell r="AP105" t="str">
            <v>Total</v>
          </cell>
          <cell r="AQ105" t="str">
            <v>ARF</v>
          </cell>
          <cell r="AR105" t="str">
            <v>ARC</v>
          </cell>
        </row>
        <row r="106">
          <cell r="B106">
            <v>28</v>
          </cell>
          <cell r="E106" t="str">
            <v>Other Receivables</v>
          </cell>
          <cell r="H106">
            <v>0</v>
          </cell>
          <cell r="I106">
            <v>0</v>
          </cell>
          <cell r="J106">
            <v>0</v>
          </cell>
          <cell r="K106">
            <v>0</v>
          </cell>
          <cell r="M106">
            <v>0</v>
          </cell>
          <cell r="N106">
            <v>0</v>
          </cell>
          <cell r="AA106">
            <v>25</v>
          </cell>
          <cell r="AC106" t="str">
            <v>A++</v>
          </cell>
          <cell r="AD106">
            <v>0</v>
          </cell>
          <cell r="AE106">
            <v>0</v>
          </cell>
          <cell r="AF106">
            <v>0</v>
          </cell>
          <cell r="AG106">
            <v>0</v>
          </cell>
          <cell r="AH106">
            <v>0.02</v>
          </cell>
          <cell r="AI106">
            <v>0</v>
          </cell>
          <cell r="AL106" t="str">
            <v>A++</v>
          </cell>
          <cell r="AM106">
            <v>0</v>
          </cell>
          <cell r="AN106">
            <v>0</v>
          </cell>
          <cell r="AO106">
            <v>0</v>
          </cell>
          <cell r="AP106">
            <v>0</v>
          </cell>
          <cell r="AQ106">
            <v>0.02</v>
          </cell>
          <cell r="AR106">
            <v>0</v>
          </cell>
        </row>
        <row r="107">
          <cell r="J107" t="str">
            <v xml:space="preserve"> </v>
          </cell>
          <cell r="AA107">
            <v>26</v>
          </cell>
          <cell r="AC107" t="str">
            <v xml:space="preserve">A+ </v>
          </cell>
          <cell r="AD107">
            <v>0</v>
          </cell>
          <cell r="AE107">
            <v>0</v>
          </cell>
          <cell r="AF107">
            <v>0</v>
          </cell>
          <cell r="AG107">
            <v>0</v>
          </cell>
          <cell r="AH107">
            <v>0.04</v>
          </cell>
          <cell r="AI107">
            <v>0</v>
          </cell>
          <cell r="AL107" t="str">
            <v xml:space="preserve">A+ </v>
          </cell>
          <cell r="AM107">
            <v>0</v>
          </cell>
          <cell r="AN107">
            <v>0</v>
          </cell>
          <cell r="AO107">
            <v>0</v>
          </cell>
          <cell r="AP107">
            <v>0</v>
          </cell>
          <cell r="AQ107">
            <v>0.04</v>
          </cell>
          <cell r="AR107">
            <v>0</v>
          </cell>
        </row>
        <row r="108">
          <cell r="B108">
            <v>29</v>
          </cell>
          <cell r="C108" t="str">
            <v>Company Totals (Credit Risk)</v>
          </cell>
          <cell r="H108">
            <v>0</v>
          </cell>
          <cell r="I108">
            <v>0</v>
          </cell>
          <cell r="J108">
            <v>0</v>
          </cell>
          <cell r="K108">
            <v>0</v>
          </cell>
          <cell r="N108">
            <v>0</v>
          </cell>
          <cell r="O108" t="str">
            <v xml:space="preserve"> =(B4)</v>
          </cell>
          <cell r="AA108">
            <v>27</v>
          </cell>
          <cell r="AC108" t="str">
            <v>A</v>
          </cell>
          <cell r="AD108">
            <v>0</v>
          </cell>
          <cell r="AE108">
            <v>0</v>
          </cell>
          <cell r="AF108">
            <v>0</v>
          </cell>
          <cell r="AG108">
            <v>0</v>
          </cell>
          <cell r="AH108">
            <v>0.06</v>
          </cell>
          <cell r="AI108">
            <v>0</v>
          </cell>
          <cell r="AL108" t="str">
            <v>A</v>
          </cell>
          <cell r="AM108">
            <v>0</v>
          </cell>
          <cell r="AN108">
            <v>0</v>
          </cell>
          <cell r="AO108">
            <v>0</v>
          </cell>
          <cell r="AP108">
            <v>0</v>
          </cell>
          <cell r="AQ108">
            <v>0.06</v>
          </cell>
          <cell r="AR108">
            <v>0</v>
          </cell>
        </row>
        <row r="109">
          <cell r="B109">
            <v>30</v>
          </cell>
          <cell r="C109" t="str">
            <v>Company Totals (Investment Risk)</v>
          </cell>
          <cell r="J109">
            <v>0</v>
          </cell>
          <cell r="K109">
            <v>0</v>
          </cell>
          <cell r="N109">
            <v>0</v>
          </cell>
          <cell r="AA109">
            <v>28</v>
          </cell>
          <cell r="AC109" t="str">
            <v>A-</v>
          </cell>
          <cell r="AD109">
            <v>0</v>
          </cell>
          <cell r="AE109">
            <v>0</v>
          </cell>
          <cell r="AF109">
            <v>0</v>
          </cell>
          <cell r="AG109">
            <v>0</v>
          </cell>
          <cell r="AH109">
            <v>0.1</v>
          </cell>
          <cell r="AI109">
            <v>0</v>
          </cell>
          <cell r="AL109" t="str">
            <v>A-</v>
          </cell>
          <cell r="AM109">
            <v>0</v>
          </cell>
          <cell r="AN109">
            <v>0</v>
          </cell>
          <cell r="AO109">
            <v>0</v>
          </cell>
          <cell r="AP109">
            <v>0</v>
          </cell>
          <cell r="AQ109">
            <v>0.1</v>
          </cell>
          <cell r="AR109">
            <v>0</v>
          </cell>
        </row>
        <row r="110">
          <cell r="B110">
            <v>31</v>
          </cell>
          <cell r="C110" t="str">
            <v>Company Totals (Asset Risk)</v>
          </cell>
          <cell r="J110">
            <v>0</v>
          </cell>
          <cell r="K110">
            <v>0</v>
          </cell>
          <cell r="N110">
            <v>0</v>
          </cell>
          <cell r="AA110">
            <v>29</v>
          </cell>
          <cell r="AC110" t="str">
            <v>B++</v>
          </cell>
          <cell r="AD110">
            <v>0</v>
          </cell>
          <cell r="AE110">
            <v>0</v>
          </cell>
          <cell r="AF110">
            <v>0</v>
          </cell>
          <cell r="AG110">
            <v>0</v>
          </cell>
          <cell r="AH110">
            <v>0.15</v>
          </cell>
          <cell r="AI110">
            <v>0</v>
          </cell>
          <cell r="AL110" t="str">
            <v>B++</v>
          </cell>
          <cell r="AM110">
            <v>0</v>
          </cell>
          <cell r="AN110">
            <v>0</v>
          </cell>
          <cell r="AO110">
            <v>0</v>
          </cell>
          <cell r="AP110">
            <v>0</v>
          </cell>
          <cell r="AQ110">
            <v>0.15</v>
          </cell>
          <cell r="AR110">
            <v>0</v>
          </cell>
        </row>
        <row r="111">
          <cell r="C111" t="str">
            <v>Notes:</v>
          </cell>
          <cell r="AA111">
            <v>30</v>
          </cell>
          <cell r="AC111" t="str">
            <v xml:space="preserve">B+ </v>
          </cell>
          <cell r="AD111">
            <v>0</v>
          </cell>
          <cell r="AE111">
            <v>0</v>
          </cell>
          <cell r="AF111">
            <v>0</v>
          </cell>
          <cell r="AG111">
            <v>0</v>
          </cell>
          <cell r="AH111">
            <v>0.2</v>
          </cell>
          <cell r="AI111">
            <v>0</v>
          </cell>
          <cell r="AL111" t="str">
            <v xml:space="preserve">B+ </v>
          </cell>
          <cell r="AM111">
            <v>0</v>
          </cell>
          <cell r="AN111">
            <v>0</v>
          </cell>
          <cell r="AO111">
            <v>0</v>
          </cell>
          <cell r="AP111">
            <v>0</v>
          </cell>
          <cell r="AQ111">
            <v>0.2</v>
          </cell>
          <cell r="AR111">
            <v>0</v>
          </cell>
        </row>
        <row r="112">
          <cell r="C112" t="str">
            <v>(A) - Includes ceded paid, unpaid, IBNR, and unearned premium recoverables.</v>
          </cell>
          <cell r="AA112">
            <v>31</v>
          </cell>
          <cell r="AC112" t="str">
            <v>B</v>
          </cell>
          <cell r="AD112">
            <v>0</v>
          </cell>
          <cell r="AE112">
            <v>0</v>
          </cell>
          <cell r="AF112">
            <v>0</v>
          </cell>
          <cell r="AG112">
            <v>0</v>
          </cell>
          <cell r="AH112">
            <v>0.3</v>
          </cell>
          <cell r="AI112">
            <v>0</v>
          </cell>
          <cell r="AL112" t="str">
            <v>B</v>
          </cell>
          <cell r="AM112">
            <v>0</v>
          </cell>
          <cell r="AN112">
            <v>0</v>
          </cell>
          <cell r="AO112">
            <v>0</v>
          </cell>
          <cell r="AP112">
            <v>0</v>
          </cell>
          <cell r="AQ112">
            <v>0.3</v>
          </cell>
          <cell r="AR112">
            <v>0</v>
          </cell>
        </row>
        <row r="113">
          <cell r="C113" t="str">
            <v>(B) - Excessive reinsurance dependence:</v>
          </cell>
          <cell r="AA113">
            <v>32</v>
          </cell>
          <cell r="AC113" t="str">
            <v>B-</v>
          </cell>
          <cell r="AD113">
            <v>0</v>
          </cell>
          <cell r="AE113">
            <v>0</v>
          </cell>
          <cell r="AF113">
            <v>0</v>
          </cell>
          <cell r="AG113">
            <v>0</v>
          </cell>
          <cell r="AH113">
            <v>0.4</v>
          </cell>
          <cell r="AI113">
            <v>0</v>
          </cell>
          <cell r="AL113" t="str">
            <v>B-</v>
          </cell>
          <cell r="AM113">
            <v>0</v>
          </cell>
          <cell r="AN113">
            <v>0</v>
          </cell>
          <cell r="AO113">
            <v>0</v>
          </cell>
          <cell r="AP113">
            <v>0</v>
          </cell>
          <cell r="AQ113">
            <v>0.4</v>
          </cell>
          <cell r="AR113">
            <v>0</v>
          </cell>
        </row>
        <row r="114">
          <cell r="C114" t="str">
            <v xml:space="preserve">[C] -  To be used for non-consolidated statements or consolidated statements reporting domestic companies(affiliates), not included in the consolidated statement. </v>
          </cell>
          <cell r="AA114">
            <v>33</v>
          </cell>
          <cell r="AC114" t="str">
            <v>&lt;= C++</v>
          </cell>
          <cell r="AD114">
            <v>0</v>
          </cell>
          <cell r="AE114">
            <v>0</v>
          </cell>
          <cell r="AF114">
            <v>0</v>
          </cell>
          <cell r="AG114">
            <v>0</v>
          </cell>
          <cell r="AH114">
            <v>1</v>
          </cell>
          <cell r="AI114">
            <v>0</v>
          </cell>
          <cell r="AL114" t="str">
            <v>&lt;= C++</v>
          </cell>
          <cell r="AM114">
            <v>0</v>
          </cell>
          <cell r="AN114">
            <v>0</v>
          </cell>
          <cell r="AO114">
            <v>0</v>
          </cell>
          <cell r="AP114">
            <v>0</v>
          </cell>
          <cell r="AQ114">
            <v>1</v>
          </cell>
          <cell r="AR114">
            <v>0</v>
          </cell>
        </row>
        <row r="115">
          <cell r="J115" t="str">
            <v>Non-Aff. Reins</v>
          </cell>
          <cell r="AA115">
            <v>34</v>
          </cell>
          <cell r="AC115" t="str">
            <v>Non Rated</v>
          </cell>
          <cell r="AD115">
            <v>0</v>
          </cell>
          <cell r="AE115">
            <v>0</v>
          </cell>
          <cell r="AF115">
            <v>0</v>
          </cell>
          <cell r="AG115">
            <v>0</v>
          </cell>
          <cell r="AH115">
            <v>1</v>
          </cell>
          <cell r="AI115">
            <v>0</v>
          </cell>
          <cell r="AL115" t="str">
            <v>Non Rated</v>
          </cell>
          <cell r="AM115">
            <v>0</v>
          </cell>
          <cell r="AN115">
            <v>0</v>
          </cell>
          <cell r="AO115">
            <v>0</v>
          </cell>
          <cell r="AP115">
            <v>0</v>
          </cell>
          <cell r="AQ115">
            <v>1</v>
          </cell>
          <cell r="AR115">
            <v>0</v>
          </cell>
        </row>
        <row r="116">
          <cell r="J116" t="str">
            <v>Recov./PHS</v>
          </cell>
          <cell r="AA116">
            <v>35</v>
          </cell>
          <cell r="AB116" t="str">
            <v>No Breakout Available</v>
          </cell>
          <cell r="AD116">
            <v>0</v>
          </cell>
          <cell r="AE116">
            <v>0</v>
          </cell>
          <cell r="AF116">
            <v>0</v>
          </cell>
          <cell r="AG116">
            <v>0</v>
          </cell>
          <cell r="AH116">
            <v>0.1</v>
          </cell>
          <cell r="AI116">
            <v>0</v>
          </cell>
          <cell r="AK116" t="str">
            <v>No Breakout Available</v>
          </cell>
          <cell r="AM116">
            <v>0</v>
          </cell>
          <cell r="AN116">
            <v>0</v>
          </cell>
          <cell r="AO116">
            <v>0</v>
          </cell>
          <cell r="AP116">
            <v>0</v>
          </cell>
          <cell r="AQ116">
            <v>0.1</v>
          </cell>
          <cell r="AR116">
            <v>0</v>
          </cell>
        </row>
        <row r="117">
          <cell r="B117">
            <v>32</v>
          </cell>
          <cell r="I117" t="str">
            <v>Company</v>
          </cell>
          <cell r="J117">
            <v>0</v>
          </cell>
          <cell r="AA117">
            <v>36</v>
          </cell>
          <cell r="AC117" t="str">
            <v>Total</v>
          </cell>
          <cell r="AD117">
            <v>0</v>
          </cell>
          <cell r="AE117">
            <v>0</v>
          </cell>
          <cell r="AF117">
            <v>0</v>
          </cell>
          <cell r="AG117">
            <v>0</v>
          </cell>
          <cell r="AH117">
            <v>0</v>
          </cell>
          <cell r="AI117">
            <v>0</v>
          </cell>
          <cell r="AL117" t="str">
            <v>Total</v>
          </cell>
          <cell r="AM117">
            <v>0</v>
          </cell>
          <cell r="AN117">
            <v>0</v>
          </cell>
          <cell r="AO117">
            <v>0</v>
          </cell>
          <cell r="AP117">
            <v>0</v>
          </cell>
          <cell r="AQ117">
            <v>0</v>
          </cell>
          <cell r="AR117">
            <v>0</v>
          </cell>
        </row>
        <row r="118">
          <cell r="B118">
            <v>33</v>
          </cell>
          <cell r="I118" t="str">
            <v>Industry</v>
          </cell>
          <cell r="J118">
            <v>0</v>
          </cell>
        </row>
        <row r="119">
          <cell r="B119">
            <v>34</v>
          </cell>
          <cell r="I119" t="str">
            <v>Excess</v>
          </cell>
          <cell r="J119">
            <v>0</v>
          </cell>
          <cell r="AA119">
            <v>37</v>
          </cell>
          <cell r="AE119" t="str">
            <v>Percentage of recoverables ceded under stress test:</v>
          </cell>
          <cell r="AF119">
            <v>0.4</v>
          </cell>
        </row>
        <row r="120">
          <cell r="B120">
            <v>35</v>
          </cell>
          <cell r="H120" t="str">
            <v>Total Ceded Leverage Ratio</v>
          </cell>
          <cell r="J120">
            <v>0</v>
          </cell>
          <cell r="AA120">
            <v>38</v>
          </cell>
          <cell r="AE120" t="str">
            <v>Amount of recovs ceded under stress test:</v>
          </cell>
          <cell r="AF120">
            <v>0</v>
          </cell>
          <cell r="AG120" t="str">
            <v>analysis type = standard</v>
          </cell>
        </row>
        <row r="125">
          <cell r="B125" t="str">
            <v>Company Name:</v>
          </cell>
          <cell r="F125" t="str">
            <v>XYZ Sample</v>
          </cell>
          <cell r="J125" t="str">
            <v>Currency:</v>
          </cell>
          <cell r="K125" t="str">
            <v>Euros</v>
          </cell>
          <cell r="P125" t="str">
            <v>Page 20</v>
          </cell>
        </row>
        <row r="126">
          <cell r="B126" t="str">
            <v>AMB Number:</v>
          </cell>
          <cell r="F126" t="str">
            <v>99999</v>
          </cell>
          <cell r="J126" t="str">
            <v>Denomination:</v>
          </cell>
          <cell r="K126" t="str">
            <v>(000)s</v>
          </cell>
        </row>
        <row r="127">
          <cell r="B127" t="str">
            <v>Analyst:</v>
          </cell>
          <cell r="F127" t="str">
            <v xml:space="preserve"> </v>
          </cell>
        </row>
        <row r="128">
          <cell r="B128" t="str">
            <v>analysis type = standard</v>
          </cell>
          <cell r="K128" t="str">
            <v>CREDIT RISK</v>
          </cell>
          <cell r="AC128" t="str">
            <v>Reinsurance Recoverables</v>
          </cell>
          <cell r="AL128" t="str">
            <v>Reinsurance Recoverables</v>
          </cell>
          <cell r="AR128" t="str">
            <v>Page 20 Breakout</v>
          </cell>
        </row>
        <row r="129">
          <cell r="H129">
            <v>40543</v>
          </cell>
          <cell r="AC129" t="str">
            <v>Foreign affiliates by rating</v>
          </cell>
          <cell r="AG129" t="str">
            <v>Euros</v>
          </cell>
          <cell r="AL129" t="str">
            <v>All Other Insurers by rating</v>
          </cell>
          <cell r="AP129" t="str">
            <v>Euros</v>
          </cell>
        </row>
        <row r="130">
          <cell r="K130" t="str">
            <v>Baseline</v>
          </cell>
          <cell r="L130" t="str">
            <v>Adjustment</v>
          </cell>
          <cell r="M130" t="str">
            <v>Total</v>
          </cell>
          <cell r="AC130">
            <v>40543</v>
          </cell>
          <cell r="AL130">
            <v>40543</v>
          </cell>
        </row>
        <row r="131">
          <cell r="C131" t="str">
            <v>Agents' Balances</v>
          </cell>
          <cell r="H131" t="str">
            <v>Baseline</v>
          </cell>
          <cell r="I131" t="str">
            <v>Adjustments</v>
          </cell>
          <cell r="J131" t="str">
            <v>Total</v>
          </cell>
          <cell r="K131" t="str">
            <v>Asset Risk Factor (%)</v>
          </cell>
          <cell r="L131" t="str">
            <v>to Asset Risk Factor (%)</v>
          </cell>
          <cell r="M131" t="str">
            <v>Asset Risk Factor</v>
          </cell>
          <cell r="N131" t="str">
            <v>Adjusted Required Capital</v>
          </cell>
          <cell r="O131" t="str">
            <v>Explanation of Adjustments</v>
          </cell>
          <cell r="AC131" t="str">
            <v>Rating</v>
          </cell>
          <cell r="AD131" t="str">
            <v>Baseline</v>
          </cell>
          <cell r="AE131" t="str">
            <v>Stress Test Ceded Recovs</v>
          </cell>
          <cell r="AF131" t="str">
            <v>Adjustment</v>
          </cell>
          <cell r="AG131" t="str">
            <v>Total</v>
          </cell>
          <cell r="AH131" t="str">
            <v>Asset Risk Factor</v>
          </cell>
          <cell r="AI131" t="str">
            <v>Adjusted Required Capital</v>
          </cell>
          <cell r="AL131" t="str">
            <v>Rating</v>
          </cell>
          <cell r="AM131" t="str">
            <v>Baseline</v>
          </cell>
          <cell r="AN131" t="str">
            <v>Stress Test Ceded Recovs</v>
          </cell>
          <cell r="AO131" t="str">
            <v>Adjustment</v>
          </cell>
          <cell r="AP131" t="str">
            <v>Total</v>
          </cell>
          <cell r="AQ131" t="str">
            <v>Asset Risk Factor</v>
          </cell>
          <cell r="AR131" t="str">
            <v>Adjusted Required Capital</v>
          </cell>
        </row>
        <row r="132">
          <cell r="B132">
            <v>1</v>
          </cell>
          <cell r="D132" t="str">
            <v>In Course of Collection</v>
          </cell>
          <cell r="H132">
            <v>0</v>
          </cell>
          <cell r="I132">
            <v>0</v>
          </cell>
          <cell r="J132">
            <v>0</v>
          </cell>
          <cell r="K132">
            <v>0.05</v>
          </cell>
          <cell r="L132">
            <v>0</v>
          </cell>
          <cell r="M132">
            <v>0.05</v>
          </cell>
          <cell r="N132">
            <v>0</v>
          </cell>
          <cell r="AA132">
            <v>1</v>
          </cell>
          <cell r="AC132" t="str">
            <v>A++</v>
          </cell>
          <cell r="AD132">
            <v>0</v>
          </cell>
          <cell r="AE132">
            <v>0</v>
          </cell>
          <cell r="AF132">
            <v>0</v>
          </cell>
          <cell r="AG132">
            <v>0</v>
          </cell>
          <cell r="AH132">
            <v>0.02</v>
          </cell>
          <cell r="AI132">
            <v>0</v>
          </cell>
          <cell r="AL132" t="str">
            <v>A++</v>
          </cell>
          <cell r="AM132">
            <v>0</v>
          </cell>
          <cell r="AN132">
            <v>0</v>
          </cell>
          <cell r="AO132">
            <v>0</v>
          </cell>
          <cell r="AP132">
            <v>0</v>
          </cell>
          <cell r="AQ132">
            <v>0.02</v>
          </cell>
          <cell r="AR132">
            <v>0</v>
          </cell>
        </row>
        <row r="133">
          <cell r="B133">
            <v>2</v>
          </cell>
          <cell r="E133" t="str">
            <v>Ceded Balances Payable</v>
          </cell>
          <cell r="H133">
            <v>0</v>
          </cell>
          <cell r="I133">
            <v>0</v>
          </cell>
          <cell r="J133">
            <v>0</v>
          </cell>
          <cell r="K133">
            <v>0.05</v>
          </cell>
          <cell r="L133">
            <v>0</v>
          </cell>
          <cell r="M133">
            <v>0.05</v>
          </cell>
          <cell r="N133">
            <v>0</v>
          </cell>
          <cell r="AA133">
            <v>2</v>
          </cell>
          <cell r="AC133" t="str">
            <v xml:space="preserve">A+ </v>
          </cell>
          <cell r="AD133">
            <v>0</v>
          </cell>
          <cell r="AE133">
            <v>0</v>
          </cell>
          <cell r="AF133">
            <v>0</v>
          </cell>
          <cell r="AG133">
            <v>0</v>
          </cell>
          <cell r="AH133">
            <v>0.04</v>
          </cell>
          <cell r="AI133">
            <v>0</v>
          </cell>
          <cell r="AL133" t="str">
            <v xml:space="preserve">A+ </v>
          </cell>
          <cell r="AM133">
            <v>0</v>
          </cell>
          <cell r="AN133">
            <v>0</v>
          </cell>
          <cell r="AO133">
            <v>0</v>
          </cell>
          <cell r="AP133">
            <v>0</v>
          </cell>
          <cell r="AQ133">
            <v>0.04</v>
          </cell>
          <cell r="AR133">
            <v>0</v>
          </cell>
        </row>
        <row r="134">
          <cell r="B134">
            <v>3</v>
          </cell>
          <cell r="D134" t="str">
            <v>Deferred - Not Yet Due</v>
          </cell>
          <cell r="H134">
            <v>0</v>
          </cell>
          <cell r="I134">
            <v>0</v>
          </cell>
          <cell r="J134">
            <v>0</v>
          </cell>
          <cell r="K134">
            <v>0.05</v>
          </cell>
          <cell r="L134">
            <v>0</v>
          </cell>
          <cell r="M134">
            <v>0.05</v>
          </cell>
          <cell r="N134">
            <v>0</v>
          </cell>
          <cell r="AA134">
            <v>3</v>
          </cell>
          <cell r="AC134" t="str">
            <v>A</v>
          </cell>
          <cell r="AD134">
            <v>0</v>
          </cell>
          <cell r="AE134">
            <v>0</v>
          </cell>
          <cell r="AF134">
            <v>0</v>
          </cell>
          <cell r="AG134">
            <v>0</v>
          </cell>
          <cell r="AH134">
            <v>0.06</v>
          </cell>
          <cell r="AI134">
            <v>0</v>
          </cell>
          <cell r="AL134" t="str">
            <v>A</v>
          </cell>
          <cell r="AM134">
            <v>0</v>
          </cell>
          <cell r="AN134">
            <v>0</v>
          </cell>
          <cell r="AO134">
            <v>0</v>
          </cell>
          <cell r="AP134">
            <v>0</v>
          </cell>
          <cell r="AQ134">
            <v>0.06</v>
          </cell>
          <cell r="AR134">
            <v>0</v>
          </cell>
        </row>
        <row r="135">
          <cell r="B135">
            <v>4</v>
          </cell>
          <cell r="E135" t="str">
            <v>Ceded Balances Payable</v>
          </cell>
          <cell r="H135">
            <v>0</v>
          </cell>
          <cell r="I135">
            <v>0</v>
          </cell>
          <cell r="J135">
            <v>0</v>
          </cell>
          <cell r="K135">
            <v>0.05</v>
          </cell>
          <cell r="L135">
            <v>0</v>
          </cell>
          <cell r="M135">
            <v>0.05</v>
          </cell>
          <cell r="N135">
            <v>0</v>
          </cell>
          <cell r="AA135">
            <v>4</v>
          </cell>
          <cell r="AC135" t="str">
            <v>A-</v>
          </cell>
          <cell r="AD135">
            <v>0</v>
          </cell>
          <cell r="AE135">
            <v>0</v>
          </cell>
          <cell r="AF135">
            <v>0</v>
          </cell>
          <cell r="AG135">
            <v>0</v>
          </cell>
          <cell r="AH135">
            <v>0.1</v>
          </cell>
          <cell r="AI135">
            <v>0</v>
          </cell>
          <cell r="AL135" t="str">
            <v>A-</v>
          </cell>
          <cell r="AM135">
            <v>0</v>
          </cell>
          <cell r="AN135">
            <v>0</v>
          </cell>
          <cell r="AO135">
            <v>0</v>
          </cell>
          <cell r="AP135">
            <v>0</v>
          </cell>
          <cell r="AQ135">
            <v>0.1</v>
          </cell>
          <cell r="AR135">
            <v>0</v>
          </cell>
        </row>
        <row r="136">
          <cell r="B136">
            <v>5</v>
          </cell>
          <cell r="D136" t="str">
            <v>Accrued Retros</v>
          </cell>
          <cell r="H136">
            <v>0</v>
          </cell>
          <cell r="I136">
            <v>0</v>
          </cell>
          <cell r="J136">
            <v>0</v>
          </cell>
          <cell r="K136">
            <v>0.1</v>
          </cell>
          <cell r="L136">
            <v>0</v>
          </cell>
          <cell r="M136">
            <v>0.1</v>
          </cell>
          <cell r="N136">
            <v>0</v>
          </cell>
          <cell r="AA136">
            <v>5</v>
          </cell>
          <cell r="AC136" t="str">
            <v>B++</v>
          </cell>
          <cell r="AD136">
            <v>0</v>
          </cell>
          <cell r="AE136">
            <v>0</v>
          </cell>
          <cell r="AF136">
            <v>0</v>
          </cell>
          <cell r="AG136">
            <v>0</v>
          </cell>
          <cell r="AH136">
            <v>0.15</v>
          </cell>
          <cell r="AI136">
            <v>0</v>
          </cell>
          <cell r="AL136" t="str">
            <v>B++</v>
          </cell>
          <cell r="AM136">
            <v>0</v>
          </cell>
          <cell r="AN136">
            <v>0</v>
          </cell>
          <cell r="AO136">
            <v>0</v>
          </cell>
          <cell r="AP136">
            <v>0</v>
          </cell>
          <cell r="AQ136">
            <v>0.15</v>
          </cell>
          <cell r="AR136">
            <v>0</v>
          </cell>
        </row>
        <row r="137">
          <cell r="B137">
            <v>6</v>
          </cell>
          <cell r="E137" t="str">
            <v>Collateralized Balances</v>
          </cell>
          <cell r="H137">
            <v>0</v>
          </cell>
          <cell r="I137">
            <v>0</v>
          </cell>
          <cell r="J137">
            <v>0</v>
          </cell>
          <cell r="K137">
            <v>0.1</v>
          </cell>
          <cell r="L137">
            <v>0</v>
          </cell>
          <cell r="M137">
            <v>0.1</v>
          </cell>
          <cell r="N137">
            <v>0</v>
          </cell>
          <cell r="AA137">
            <v>6</v>
          </cell>
          <cell r="AC137" t="str">
            <v xml:space="preserve">B+ </v>
          </cell>
          <cell r="AD137">
            <v>0</v>
          </cell>
          <cell r="AE137">
            <v>0</v>
          </cell>
          <cell r="AF137">
            <v>0</v>
          </cell>
          <cell r="AG137">
            <v>0</v>
          </cell>
          <cell r="AH137">
            <v>0.2</v>
          </cell>
          <cell r="AI137">
            <v>0</v>
          </cell>
          <cell r="AL137" t="str">
            <v xml:space="preserve">B+ </v>
          </cell>
          <cell r="AM137">
            <v>0</v>
          </cell>
          <cell r="AN137">
            <v>0</v>
          </cell>
          <cell r="AO137">
            <v>0</v>
          </cell>
          <cell r="AP137">
            <v>0</v>
          </cell>
          <cell r="AQ137">
            <v>0.2</v>
          </cell>
          <cell r="AR137">
            <v>0</v>
          </cell>
        </row>
        <row r="138">
          <cell r="AA138">
            <v>7</v>
          </cell>
          <cell r="AC138" t="str">
            <v>B</v>
          </cell>
          <cell r="AD138">
            <v>0</v>
          </cell>
          <cell r="AE138">
            <v>0</v>
          </cell>
          <cell r="AF138">
            <v>0</v>
          </cell>
          <cell r="AG138">
            <v>0</v>
          </cell>
          <cell r="AH138">
            <v>0.3</v>
          </cell>
          <cell r="AI138">
            <v>0</v>
          </cell>
          <cell r="AL138" t="str">
            <v>B</v>
          </cell>
          <cell r="AM138">
            <v>0</v>
          </cell>
          <cell r="AN138">
            <v>0</v>
          </cell>
          <cell r="AO138">
            <v>0</v>
          </cell>
          <cell r="AP138">
            <v>0</v>
          </cell>
          <cell r="AQ138">
            <v>0.3</v>
          </cell>
          <cell r="AR138">
            <v>0</v>
          </cell>
        </row>
        <row r="139">
          <cell r="B139">
            <v>7</v>
          </cell>
          <cell r="E139" t="str">
            <v>Gross Premium Remittance</v>
          </cell>
          <cell r="H139">
            <v>0</v>
          </cell>
          <cell r="I139">
            <v>0</v>
          </cell>
          <cell r="J139">
            <v>0</v>
          </cell>
          <cell r="K139">
            <v>0</v>
          </cell>
          <cell r="M139">
            <v>0</v>
          </cell>
          <cell r="N139">
            <v>0</v>
          </cell>
          <cell r="AA139">
            <v>8</v>
          </cell>
          <cell r="AC139" t="str">
            <v>B-</v>
          </cell>
          <cell r="AD139">
            <v>0</v>
          </cell>
          <cell r="AE139">
            <v>0</v>
          </cell>
          <cell r="AF139">
            <v>0</v>
          </cell>
          <cell r="AG139">
            <v>0</v>
          </cell>
          <cell r="AH139">
            <v>0.4</v>
          </cell>
          <cell r="AI139">
            <v>0</v>
          </cell>
          <cell r="AL139" t="str">
            <v>B-</v>
          </cell>
          <cell r="AM139">
            <v>0</v>
          </cell>
          <cell r="AN139">
            <v>0</v>
          </cell>
          <cell r="AO139">
            <v>0</v>
          </cell>
          <cell r="AP139">
            <v>0</v>
          </cell>
          <cell r="AQ139">
            <v>0.4</v>
          </cell>
          <cell r="AR139">
            <v>0</v>
          </cell>
        </row>
        <row r="140">
          <cell r="AA140">
            <v>9</v>
          </cell>
          <cell r="AC140" t="str">
            <v>&lt;= C++</v>
          </cell>
          <cell r="AD140">
            <v>0</v>
          </cell>
          <cell r="AE140">
            <v>0</v>
          </cell>
          <cell r="AF140">
            <v>0</v>
          </cell>
          <cell r="AG140">
            <v>0</v>
          </cell>
          <cell r="AH140">
            <v>1</v>
          </cell>
          <cell r="AI140">
            <v>0</v>
          </cell>
          <cell r="AL140" t="str">
            <v>&lt;= C++</v>
          </cell>
          <cell r="AM140">
            <v>0</v>
          </cell>
          <cell r="AN140">
            <v>0</v>
          </cell>
          <cell r="AO140">
            <v>0</v>
          </cell>
          <cell r="AP140">
            <v>0</v>
          </cell>
          <cell r="AQ140">
            <v>1</v>
          </cell>
          <cell r="AR140">
            <v>0</v>
          </cell>
        </row>
        <row r="141">
          <cell r="AA141">
            <v>10</v>
          </cell>
          <cell r="AC141" t="str">
            <v>Non Rated</v>
          </cell>
          <cell r="AD141">
            <v>0</v>
          </cell>
          <cell r="AE141">
            <v>0</v>
          </cell>
          <cell r="AF141">
            <v>0</v>
          </cell>
          <cell r="AG141">
            <v>0</v>
          </cell>
          <cell r="AH141">
            <v>1</v>
          </cell>
          <cell r="AI141">
            <v>0</v>
          </cell>
          <cell r="AL141" t="str">
            <v>Non Rated</v>
          </cell>
          <cell r="AM141">
            <v>0</v>
          </cell>
          <cell r="AN141">
            <v>0</v>
          </cell>
          <cell r="AO141">
            <v>0</v>
          </cell>
          <cell r="AP141">
            <v>0</v>
          </cell>
          <cell r="AQ141">
            <v>1</v>
          </cell>
          <cell r="AR141">
            <v>0</v>
          </cell>
        </row>
        <row r="142">
          <cell r="C142" t="str">
            <v>Reinsurance Recoverables (A)</v>
          </cell>
          <cell r="I142" t="str">
            <v>(Click button to go to the separate reinsurance recoverable table)</v>
          </cell>
          <cell r="AA142">
            <v>11</v>
          </cell>
          <cell r="AB142" t="str">
            <v>No Breakout Available</v>
          </cell>
          <cell r="AD142">
            <v>0</v>
          </cell>
          <cell r="AE142">
            <v>0</v>
          </cell>
          <cell r="AF142">
            <v>0</v>
          </cell>
          <cell r="AG142">
            <v>0</v>
          </cell>
          <cell r="AH142">
            <v>0.1</v>
          </cell>
          <cell r="AI142">
            <v>0</v>
          </cell>
          <cell r="AK142" t="str">
            <v>No Breakout Available</v>
          </cell>
          <cell r="AM142">
            <v>0</v>
          </cell>
          <cell r="AN142">
            <v>0</v>
          </cell>
          <cell r="AO142">
            <v>0</v>
          </cell>
          <cell r="AP142">
            <v>0</v>
          </cell>
          <cell r="AQ142">
            <v>0.1</v>
          </cell>
          <cell r="AR142">
            <v>0</v>
          </cell>
        </row>
        <row r="143">
          <cell r="B143">
            <v>8</v>
          </cell>
          <cell r="D143" t="str">
            <v>Foreign Affiliates</v>
          </cell>
          <cell r="H143">
            <v>0</v>
          </cell>
          <cell r="I143">
            <v>0</v>
          </cell>
          <cell r="J143">
            <v>0</v>
          </cell>
          <cell r="K143">
            <v>0.1</v>
          </cell>
          <cell r="L143">
            <v>0</v>
          </cell>
          <cell r="M143">
            <v>0.1</v>
          </cell>
          <cell r="N143">
            <v>0</v>
          </cell>
          <cell r="P143">
            <v>1</v>
          </cell>
          <cell r="AA143">
            <v>12</v>
          </cell>
          <cell r="AC143" t="str">
            <v>Total</v>
          </cell>
          <cell r="AD143">
            <v>0</v>
          </cell>
          <cell r="AE143">
            <v>0</v>
          </cell>
          <cell r="AF143">
            <v>0</v>
          </cell>
          <cell r="AG143">
            <v>0</v>
          </cell>
          <cell r="AH143">
            <v>0</v>
          </cell>
          <cell r="AI143">
            <v>0</v>
          </cell>
          <cell r="AL143" t="str">
            <v>Total</v>
          </cell>
          <cell r="AM143">
            <v>0</v>
          </cell>
          <cell r="AN143">
            <v>0</v>
          </cell>
          <cell r="AO143">
            <v>0</v>
          </cell>
          <cell r="AP143">
            <v>0</v>
          </cell>
          <cell r="AQ143">
            <v>0</v>
          </cell>
          <cell r="AR143">
            <v>0</v>
          </cell>
        </row>
        <row r="144">
          <cell r="B144">
            <v>9</v>
          </cell>
          <cell r="D144" t="str">
            <v>Domestic Affiliates (In Rating Group) [C]</v>
          </cell>
          <cell r="H144">
            <v>0</v>
          </cell>
          <cell r="I144">
            <v>0</v>
          </cell>
          <cell r="J144">
            <v>0</v>
          </cell>
          <cell r="K144">
            <v>0.1</v>
          </cell>
          <cell r="L144">
            <v>0</v>
          </cell>
          <cell r="M144">
            <v>0.1</v>
          </cell>
          <cell r="N144">
            <v>0</v>
          </cell>
          <cell r="P144">
            <v>1</v>
          </cell>
          <cell r="AE144">
            <v>0</v>
          </cell>
        </row>
        <row r="145">
          <cell r="B145">
            <v>10</v>
          </cell>
          <cell r="D145" t="str">
            <v>Domestic Affiliates (Not in Rating Group)</v>
          </cell>
          <cell r="H145">
            <v>0</v>
          </cell>
          <cell r="I145">
            <v>0</v>
          </cell>
          <cell r="J145">
            <v>0</v>
          </cell>
          <cell r="K145">
            <v>0.1</v>
          </cell>
          <cell r="L145">
            <v>0</v>
          </cell>
          <cell r="M145">
            <v>0.1</v>
          </cell>
          <cell r="N145">
            <v>0</v>
          </cell>
          <cell r="P145">
            <v>1</v>
          </cell>
        </row>
        <row r="146">
          <cell r="B146">
            <v>11</v>
          </cell>
          <cell r="D146" t="str">
            <v>Pools &amp; Associations</v>
          </cell>
          <cell r="H146">
            <v>0</v>
          </cell>
          <cell r="I146">
            <v>0</v>
          </cell>
          <cell r="J146">
            <v>0</v>
          </cell>
          <cell r="K146">
            <v>0.1</v>
          </cell>
          <cell r="L146">
            <v>0</v>
          </cell>
          <cell r="M146">
            <v>0.1</v>
          </cell>
          <cell r="N146">
            <v>0</v>
          </cell>
          <cell r="P146">
            <v>1</v>
          </cell>
        </row>
        <row r="147">
          <cell r="B147">
            <v>12</v>
          </cell>
          <cell r="D147" t="str">
            <v>All Other Insurers</v>
          </cell>
          <cell r="H147">
            <v>0</v>
          </cell>
          <cell r="I147">
            <v>0</v>
          </cell>
          <cell r="J147">
            <v>0</v>
          </cell>
          <cell r="K147">
            <v>0.1</v>
          </cell>
          <cell r="L147">
            <v>0</v>
          </cell>
          <cell r="M147">
            <v>0.1</v>
          </cell>
          <cell r="N147">
            <v>0</v>
          </cell>
          <cell r="P147">
            <v>1</v>
          </cell>
          <cell r="AC147" t="str">
            <v>Domestic affiliates(not in rating group) by rating</v>
          </cell>
          <cell r="AL147" t="str">
            <v>Letters of Credit &amp; Trusts on recoverables by rating</v>
          </cell>
        </row>
        <row r="148">
          <cell r="B148">
            <v>13</v>
          </cell>
          <cell r="D148" t="str">
            <v>Less: Letters of Credit, Trusts</v>
          </cell>
          <cell r="H148">
            <v>0</v>
          </cell>
          <cell r="I148">
            <v>0</v>
          </cell>
          <cell r="J148">
            <v>0</v>
          </cell>
          <cell r="K148">
            <v>9.0000000000000011E-2</v>
          </cell>
          <cell r="L148">
            <v>0</v>
          </cell>
          <cell r="M148">
            <v>9.0000000000000011E-2</v>
          </cell>
          <cell r="N148">
            <v>0</v>
          </cell>
          <cell r="P148">
            <v>1</v>
          </cell>
          <cell r="AC148">
            <v>40543</v>
          </cell>
          <cell r="AL148">
            <v>40543</v>
          </cell>
        </row>
        <row r="149">
          <cell r="B149">
            <v>14</v>
          </cell>
          <cell r="D149" t="str">
            <v>Less: Funds Held by Company</v>
          </cell>
          <cell r="H149">
            <v>0</v>
          </cell>
          <cell r="I149">
            <v>0</v>
          </cell>
          <cell r="J149">
            <v>0</v>
          </cell>
          <cell r="K149">
            <v>0.1</v>
          </cell>
          <cell r="L149">
            <v>0</v>
          </cell>
          <cell r="M149">
            <v>0.1</v>
          </cell>
          <cell r="N149">
            <v>0</v>
          </cell>
          <cell r="P149">
            <v>1</v>
          </cell>
          <cell r="AC149" t="str">
            <v>Rating</v>
          </cell>
          <cell r="AD149" t="str">
            <v>Baseline</v>
          </cell>
          <cell r="AE149" t="str">
            <v>Stress Test Ceded Recovs</v>
          </cell>
          <cell r="AF149" t="str">
            <v>Adjustment</v>
          </cell>
          <cell r="AG149" t="str">
            <v>Total</v>
          </cell>
          <cell r="AH149" t="str">
            <v>ARF</v>
          </cell>
          <cell r="AI149" t="str">
            <v>ARC</v>
          </cell>
          <cell r="AL149" t="str">
            <v>Rating</v>
          </cell>
          <cell r="AM149" t="str">
            <v>Baseline</v>
          </cell>
          <cell r="AN149" t="str">
            <v>Stress Test Ceded Recovs</v>
          </cell>
          <cell r="AO149" t="str">
            <v>Adjustment</v>
          </cell>
          <cell r="AP149" t="str">
            <v>Total</v>
          </cell>
          <cell r="AQ149" t="str">
            <v>ARF</v>
          </cell>
          <cell r="AR149" t="str">
            <v>ARC</v>
          </cell>
        </row>
        <row r="150">
          <cell r="AA150">
            <v>13</v>
          </cell>
          <cell r="AC150" t="str">
            <v>A++</v>
          </cell>
          <cell r="AD150">
            <v>0</v>
          </cell>
          <cell r="AE150">
            <v>0</v>
          </cell>
          <cell r="AF150">
            <v>0</v>
          </cell>
          <cell r="AG150">
            <v>0</v>
          </cell>
          <cell r="AH150">
            <v>0.02</v>
          </cell>
          <cell r="AI150">
            <v>0</v>
          </cell>
          <cell r="AL150" t="str">
            <v>A++</v>
          </cell>
          <cell r="AM150">
            <v>0</v>
          </cell>
          <cell r="AN150">
            <v>0</v>
          </cell>
          <cell r="AO150">
            <v>0</v>
          </cell>
          <cell r="AP150">
            <v>0</v>
          </cell>
          <cell r="AQ150">
            <v>1.8000000000000002E-2</v>
          </cell>
          <cell r="AR150">
            <v>0</v>
          </cell>
        </row>
        <row r="151">
          <cell r="B151">
            <v>15</v>
          </cell>
          <cell r="C151" t="str">
            <v>Net Reinsurance Recoverables</v>
          </cell>
          <cell r="H151">
            <v>0</v>
          </cell>
          <cell r="I151">
            <v>0</v>
          </cell>
          <cell r="J151">
            <v>0</v>
          </cell>
          <cell r="K151">
            <v>0</v>
          </cell>
          <cell r="M151">
            <v>0</v>
          </cell>
          <cell r="N151">
            <v>0</v>
          </cell>
          <cell r="O151" t="str">
            <v>= Credit Risk on recoverables</v>
          </cell>
          <cell r="AA151">
            <v>14</v>
          </cell>
          <cell r="AC151" t="str">
            <v xml:space="preserve">A+ </v>
          </cell>
          <cell r="AD151">
            <v>0</v>
          </cell>
          <cell r="AE151">
            <v>0</v>
          </cell>
          <cell r="AF151">
            <v>0</v>
          </cell>
          <cell r="AG151">
            <v>0</v>
          </cell>
          <cell r="AH151">
            <v>0.04</v>
          </cell>
          <cell r="AI151">
            <v>0</v>
          </cell>
          <cell r="AL151" t="str">
            <v xml:space="preserve">A+ </v>
          </cell>
          <cell r="AM151">
            <v>0</v>
          </cell>
          <cell r="AN151">
            <v>0</v>
          </cell>
          <cell r="AO151">
            <v>0</v>
          </cell>
          <cell r="AP151">
            <v>0</v>
          </cell>
          <cell r="AQ151">
            <v>3.6000000000000004E-2</v>
          </cell>
          <cell r="AR151">
            <v>0</v>
          </cell>
        </row>
        <row r="152">
          <cell r="AA152">
            <v>15</v>
          </cell>
          <cell r="AC152" t="str">
            <v>A</v>
          </cell>
          <cell r="AD152">
            <v>0</v>
          </cell>
          <cell r="AE152">
            <v>0</v>
          </cell>
          <cell r="AF152">
            <v>0</v>
          </cell>
          <cell r="AG152">
            <v>0</v>
          </cell>
          <cell r="AH152">
            <v>0.06</v>
          </cell>
          <cell r="AI152">
            <v>0</v>
          </cell>
          <cell r="AL152" t="str">
            <v>A</v>
          </cell>
          <cell r="AM152">
            <v>0</v>
          </cell>
          <cell r="AN152">
            <v>0</v>
          </cell>
          <cell r="AO152">
            <v>0</v>
          </cell>
          <cell r="AP152">
            <v>0</v>
          </cell>
          <cell r="AQ152">
            <v>5.3999999999999999E-2</v>
          </cell>
          <cell r="AR152">
            <v>0</v>
          </cell>
        </row>
        <row r="153">
          <cell r="B153">
            <v>16</v>
          </cell>
          <cell r="C153" t="str">
            <v>Multiply: Reins Dependence Factor (B)</v>
          </cell>
          <cell r="J153">
            <v>0</v>
          </cell>
          <cell r="K153">
            <v>0</v>
          </cell>
          <cell r="L153">
            <v>1</v>
          </cell>
          <cell r="N153">
            <v>1</v>
          </cell>
          <cell r="AA153">
            <v>16</v>
          </cell>
          <cell r="AC153" t="str">
            <v>A-</v>
          </cell>
          <cell r="AD153">
            <v>0</v>
          </cell>
          <cell r="AE153">
            <v>0</v>
          </cell>
          <cell r="AF153">
            <v>0</v>
          </cell>
          <cell r="AG153">
            <v>0</v>
          </cell>
          <cell r="AH153">
            <v>0.1</v>
          </cell>
          <cell r="AI153">
            <v>0</v>
          </cell>
          <cell r="AL153" t="str">
            <v>A-</v>
          </cell>
          <cell r="AM153">
            <v>0</v>
          </cell>
          <cell r="AN153">
            <v>0</v>
          </cell>
          <cell r="AO153">
            <v>0</v>
          </cell>
          <cell r="AP153">
            <v>0</v>
          </cell>
          <cell r="AQ153">
            <v>9.0000000000000011E-2</v>
          </cell>
          <cell r="AR153">
            <v>0</v>
          </cell>
        </row>
        <row r="154">
          <cell r="B154">
            <v>17</v>
          </cell>
          <cell r="E154" t="str">
            <v xml:space="preserve">   Adjustment to Reins Dependence Factor</v>
          </cell>
          <cell r="N154">
            <v>0</v>
          </cell>
          <cell r="AA154">
            <v>17</v>
          </cell>
          <cell r="AC154" t="str">
            <v>B++</v>
          </cell>
          <cell r="AD154">
            <v>0</v>
          </cell>
          <cell r="AE154">
            <v>0</v>
          </cell>
          <cell r="AF154">
            <v>0</v>
          </cell>
          <cell r="AG154">
            <v>0</v>
          </cell>
          <cell r="AH154">
            <v>0.15</v>
          </cell>
          <cell r="AI154">
            <v>0</v>
          </cell>
          <cell r="AL154" t="str">
            <v>B++</v>
          </cell>
          <cell r="AM154">
            <v>0</v>
          </cell>
          <cell r="AN154">
            <v>0</v>
          </cell>
          <cell r="AO154">
            <v>0</v>
          </cell>
          <cell r="AP154">
            <v>0</v>
          </cell>
          <cell r="AQ154">
            <v>0.13500000000000001</v>
          </cell>
          <cell r="AR154">
            <v>0</v>
          </cell>
        </row>
        <row r="155">
          <cell r="B155">
            <v>18</v>
          </cell>
          <cell r="D155" t="str">
            <v>Adjustment for 1% minimum dispute risk on Non Afilliated Recoverables</v>
          </cell>
          <cell r="N155">
            <v>0</v>
          </cell>
          <cell r="AA155">
            <v>18</v>
          </cell>
          <cell r="AC155" t="str">
            <v xml:space="preserve">B+ </v>
          </cell>
          <cell r="AD155">
            <v>0</v>
          </cell>
          <cell r="AE155">
            <v>0</v>
          </cell>
          <cell r="AF155">
            <v>0</v>
          </cell>
          <cell r="AG155">
            <v>0</v>
          </cell>
          <cell r="AH155">
            <v>0.2</v>
          </cell>
          <cell r="AI155">
            <v>0</v>
          </cell>
          <cell r="AL155" t="str">
            <v xml:space="preserve">B+ </v>
          </cell>
          <cell r="AM155">
            <v>0</v>
          </cell>
          <cell r="AN155">
            <v>0</v>
          </cell>
          <cell r="AO155">
            <v>0</v>
          </cell>
          <cell r="AP155">
            <v>0</v>
          </cell>
          <cell r="AQ155">
            <v>0.18000000000000002</v>
          </cell>
          <cell r="AR155">
            <v>0</v>
          </cell>
        </row>
        <row r="156">
          <cell r="B156">
            <v>19</v>
          </cell>
          <cell r="C156" t="str">
            <v>Adj. Net Reins Recoverables</v>
          </cell>
          <cell r="H156">
            <v>0</v>
          </cell>
          <cell r="I156">
            <v>0</v>
          </cell>
          <cell r="J156">
            <v>0</v>
          </cell>
          <cell r="M156">
            <v>0</v>
          </cell>
          <cell r="N156">
            <v>0</v>
          </cell>
          <cell r="O156" t="str">
            <v>= Credit Risk &amp; Dispute Risk on recoverables</v>
          </cell>
          <cell r="AA156">
            <v>19</v>
          </cell>
          <cell r="AC156" t="str">
            <v>B</v>
          </cell>
          <cell r="AD156">
            <v>0</v>
          </cell>
          <cell r="AE156">
            <v>0</v>
          </cell>
          <cell r="AF156">
            <v>0</v>
          </cell>
          <cell r="AG156">
            <v>0</v>
          </cell>
          <cell r="AH156">
            <v>0.3</v>
          </cell>
          <cell r="AI156">
            <v>0</v>
          </cell>
          <cell r="AL156" t="str">
            <v>B</v>
          </cell>
          <cell r="AM156">
            <v>0</v>
          </cell>
          <cell r="AN156">
            <v>0</v>
          </cell>
          <cell r="AO156">
            <v>0</v>
          </cell>
          <cell r="AP156">
            <v>0</v>
          </cell>
          <cell r="AQ156">
            <v>0.27</v>
          </cell>
          <cell r="AR156">
            <v>0</v>
          </cell>
        </row>
        <row r="157">
          <cell r="AA157">
            <v>20</v>
          </cell>
          <cell r="AC157" t="str">
            <v>B-</v>
          </cell>
          <cell r="AD157">
            <v>0</v>
          </cell>
          <cell r="AE157">
            <v>0</v>
          </cell>
          <cell r="AF157">
            <v>0</v>
          </cell>
          <cell r="AG157">
            <v>0</v>
          </cell>
          <cell r="AH157">
            <v>0.4</v>
          </cell>
          <cell r="AI157">
            <v>0</v>
          </cell>
          <cell r="AL157" t="str">
            <v>B-</v>
          </cell>
          <cell r="AM157">
            <v>0</v>
          </cell>
          <cell r="AN157">
            <v>0</v>
          </cell>
          <cell r="AO157">
            <v>0</v>
          </cell>
          <cell r="AP157">
            <v>0</v>
          </cell>
          <cell r="AQ157">
            <v>0.36000000000000004</v>
          </cell>
          <cell r="AR157">
            <v>0</v>
          </cell>
        </row>
        <row r="158">
          <cell r="C158" t="str">
            <v>All Other Recoverables</v>
          </cell>
          <cell r="AA158">
            <v>21</v>
          </cell>
          <cell r="AC158" t="str">
            <v>&lt;= C++</v>
          </cell>
          <cell r="AD158">
            <v>0</v>
          </cell>
          <cell r="AE158">
            <v>0</v>
          </cell>
          <cell r="AF158">
            <v>0</v>
          </cell>
          <cell r="AG158">
            <v>0</v>
          </cell>
          <cell r="AH158">
            <v>1</v>
          </cell>
          <cell r="AI158">
            <v>0</v>
          </cell>
          <cell r="AL158" t="str">
            <v>&lt;= C++</v>
          </cell>
          <cell r="AM158">
            <v>0</v>
          </cell>
          <cell r="AN158">
            <v>0</v>
          </cell>
          <cell r="AO158">
            <v>0</v>
          </cell>
          <cell r="AP158">
            <v>0</v>
          </cell>
          <cell r="AQ158">
            <v>0.9</v>
          </cell>
          <cell r="AR158">
            <v>0</v>
          </cell>
        </row>
        <row r="159">
          <cell r="B159">
            <v>20</v>
          </cell>
          <cell r="D159" t="str">
            <v>Funds Held by Reinsured Cos.</v>
          </cell>
          <cell r="H159">
            <v>0</v>
          </cell>
          <cell r="I159">
            <v>0</v>
          </cell>
          <cell r="J159">
            <v>0</v>
          </cell>
          <cell r="K159">
            <v>0.05</v>
          </cell>
          <cell r="L159">
            <v>0</v>
          </cell>
          <cell r="M159">
            <v>0.05</v>
          </cell>
          <cell r="N159">
            <v>0</v>
          </cell>
          <cell r="AA159">
            <v>22</v>
          </cell>
          <cell r="AC159" t="str">
            <v>Non Rated</v>
          </cell>
          <cell r="AD159">
            <v>0</v>
          </cell>
          <cell r="AE159">
            <v>0</v>
          </cell>
          <cell r="AF159">
            <v>0</v>
          </cell>
          <cell r="AG159">
            <v>0</v>
          </cell>
          <cell r="AH159">
            <v>1</v>
          </cell>
          <cell r="AI159">
            <v>0</v>
          </cell>
          <cell r="AL159" t="str">
            <v>Non Rated</v>
          </cell>
          <cell r="AM159">
            <v>0</v>
          </cell>
          <cell r="AN159">
            <v>0</v>
          </cell>
          <cell r="AO159">
            <v>0</v>
          </cell>
          <cell r="AP159">
            <v>0</v>
          </cell>
          <cell r="AQ159">
            <v>0.9</v>
          </cell>
          <cell r="AR159">
            <v>0</v>
          </cell>
        </row>
        <row r="160">
          <cell r="B160">
            <v>21</v>
          </cell>
          <cell r="D160" t="str">
            <v>Bills Recoverable</v>
          </cell>
          <cell r="H160">
            <v>0</v>
          </cell>
          <cell r="I160">
            <v>0</v>
          </cell>
          <cell r="J160">
            <v>0</v>
          </cell>
          <cell r="K160">
            <v>0.05</v>
          </cell>
          <cell r="L160">
            <v>0</v>
          </cell>
          <cell r="M160">
            <v>0.05</v>
          </cell>
          <cell r="N160">
            <v>0</v>
          </cell>
          <cell r="AA160">
            <v>23</v>
          </cell>
          <cell r="AB160" t="str">
            <v>No Breakout Available</v>
          </cell>
          <cell r="AD160">
            <v>0</v>
          </cell>
          <cell r="AE160">
            <v>0</v>
          </cell>
          <cell r="AF160">
            <v>0</v>
          </cell>
          <cell r="AG160">
            <v>0</v>
          </cell>
          <cell r="AH160">
            <v>0.1</v>
          </cell>
          <cell r="AI160">
            <v>0</v>
          </cell>
          <cell r="AK160" t="str">
            <v>No Breakout Available</v>
          </cell>
          <cell r="AM160">
            <v>0</v>
          </cell>
          <cell r="AN160">
            <v>0</v>
          </cell>
          <cell r="AO160">
            <v>0</v>
          </cell>
          <cell r="AP160">
            <v>0</v>
          </cell>
          <cell r="AQ160">
            <v>9.0000000000000011E-2</v>
          </cell>
          <cell r="AR160">
            <v>0</v>
          </cell>
        </row>
        <row r="161">
          <cell r="B161">
            <v>22</v>
          </cell>
          <cell r="D161" t="str">
            <v>Income Tax Recoverables</v>
          </cell>
          <cell r="H161">
            <v>0</v>
          </cell>
          <cell r="I161">
            <v>0</v>
          </cell>
          <cell r="J161">
            <v>0</v>
          </cell>
          <cell r="K161">
            <v>0.05</v>
          </cell>
          <cell r="L161">
            <v>0</v>
          </cell>
          <cell r="M161">
            <v>0.05</v>
          </cell>
          <cell r="N161">
            <v>0</v>
          </cell>
          <cell r="AA161">
            <v>24</v>
          </cell>
          <cell r="AC161" t="str">
            <v>Total</v>
          </cell>
          <cell r="AD161">
            <v>0</v>
          </cell>
          <cell r="AE161">
            <v>0</v>
          </cell>
          <cell r="AF161">
            <v>0</v>
          </cell>
          <cell r="AG161">
            <v>0</v>
          </cell>
          <cell r="AH161">
            <v>0</v>
          </cell>
          <cell r="AI161">
            <v>0</v>
          </cell>
          <cell r="AL161" t="str">
            <v>Total</v>
          </cell>
          <cell r="AM161">
            <v>0</v>
          </cell>
          <cell r="AN161">
            <v>0</v>
          </cell>
          <cell r="AO161">
            <v>0</v>
          </cell>
          <cell r="AP161">
            <v>0</v>
          </cell>
          <cell r="AQ161">
            <v>0</v>
          </cell>
          <cell r="AR161">
            <v>0</v>
          </cell>
        </row>
        <row r="162">
          <cell r="B162">
            <v>23</v>
          </cell>
          <cell r="D162" t="str">
            <v>Accrued Investment Income</v>
          </cell>
          <cell r="H162">
            <v>0</v>
          </cell>
          <cell r="I162">
            <v>0</v>
          </cell>
          <cell r="J162">
            <v>0</v>
          </cell>
          <cell r="K162">
            <v>2.5000000000000001E-2</v>
          </cell>
          <cell r="L162">
            <v>0</v>
          </cell>
          <cell r="M162">
            <v>2.5000000000000001E-2</v>
          </cell>
          <cell r="N162">
            <v>0</v>
          </cell>
        </row>
        <row r="163">
          <cell r="B163">
            <v>24</v>
          </cell>
          <cell r="D163" t="str">
            <v>Receivable from Affiliates</v>
          </cell>
          <cell r="H163">
            <v>0</v>
          </cell>
          <cell r="I163">
            <v>0</v>
          </cell>
          <cell r="J163">
            <v>0</v>
          </cell>
          <cell r="K163">
            <v>0.05</v>
          </cell>
          <cell r="L163">
            <v>0</v>
          </cell>
          <cell r="M163">
            <v>0.05</v>
          </cell>
          <cell r="N163">
            <v>0</v>
          </cell>
        </row>
        <row r="164">
          <cell r="B164">
            <v>25</v>
          </cell>
          <cell r="D164" t="str">
            <v>Equity in Pools/Assoc.</v>
          </cell>
          <cell r="H164">
            <v>0</v>
          </cell>
          <cell r="I164">
            <v>0</v>
          </cell>
          <cell r="J164">
            <v>0</v>
          </cell>
          <cell r="K164">
            <v>0.05</v>
          </cell>
          <cell r="L164">
            <v>0</v>
          </cell>
          <cell r="M164">
            <v>0.05</v>
          </cell>
          <cell r="N164">
            <v>0</v>
          </cell>
          <cell r="AC164" t="str">
            <v>Pools &amp; Associations by rating</v>
          </cell>
          <cell r="AL164" t="str">
            <v>Recoverables held internally; by rating of the ins. co. whose funds are being held</v>
          </cell>
        </row>
        <row r="165">
          <cell r="B165">
            <v>26</v>
          </cell>
          <cell r="D165" t="str">
            <v>Uninsured A &amp; H Plans</v>
          </cell>
          <cell r="H165">
            <v>0</v>
          </cell>
          <cell r="I165">
            <v>0</v>
          </cell>
          <cell r="J165">
            <v>0</v>
          </cell>
          <cell r="K165">
            <v>0.05</v>
          </cell>
          <cell r="L165">
            <v>0</v>
          </cell>
          <cell r="M165">
            <v>0.05</v>
          </cell>
          <cell r="N165">
            <v>0</v>
          </cell>
          <cell r="AC165">
            <v>40543</v>
          </cell>
          <cell r="AL165">
            <v>40543</v>
          </cell>
        </row>
        <row r="166">
          <cell r="B166">
            <v>27</v>
          </cell>
          <cell r="D166" t="str">
            <v>Others</v>
          </cell>
          <cell r="H166">
            <v>0</v>
          </cell>
          <cell r="I166">
            <v>0</v>
          </cell>
          <cell r="J166">
            <v>0</v>
          </cell>
          <cell r="K166">
            <v>0.05</v>
          </cell>
          <cell r="L166">
            <v>0</v>
          </cell>
          <cell r="M166">
            <v>0.05</v>
          </cell>
          <cell r="N166">
            <v>0</v>
          </cell>
          <cell r="AC166" t="str">
            <v>Rating</v>
          </cell>
          <cell r="AD166" t="str">
            <v>Baseline</v>
          </cell>
          <cell r="AE166" t="str">
            <v>Stress Test Ceded Recovs</v>
          </cell>
          <cell r="AF166" t="str">
            <v>Adjustment</v>
          </cell>
          <cell r="AG166" t="str">
            <v>Total</v>
          </cell>
          <cell r="AH166" t="str">
            <v>ARF</v>
          </cell>
          <cell r="AI166" t="str">
            <v>ARC</v>
          </cell>
          <cell r="AL166" t="str">
            <v>Rating</v>
          </cell>
          <cell r="AM166" t="str">
            <v>Baseline</v>
          </cell>
          <cell r="AN166" t="str">
            <v>Stress Test Ceded Recovs</v>
          </cell>
          <cell r="AO166" t="str">
            <v>Adjustment</v>
          </cell>
          <cell r="AP166" t="str">
            <v>Total</v>
          </cell>
          <cell r="AQ166" t="str">
            <v>ARF</v>
          </cell>
          <cell r="AR166" t="str">
            <v>ARC</v>
          </cell>
        </row>
        <row r="167">
          <cell r="B167">
            <v>28</v>
          </cell>
          <cell r="E167" t="str">
            <v>Other Receivables</v>
          </cell>
          <cell r="H167">
            <v>0</v>
          </cell>
          <cell r="I167">
            <v>0</v>
          </cell>
          <cell r="J167">
            <v>0</v>
          </cell>
          <cell r="K167">
            <v>0</v>
          </cell>
          <cell r="M167">
            <v>0</v>
          </cell>
          <cell r="N167">
            <v>0</v>
          </cell>
          <cell r="AA167">
            <v>25</v>
          </cell>
          <cell r="AC167" t="str">
            <v>A++</v>
          </cell>
          <cell r="AD167">
            <v>0</v>
          </cell>
          <cell r="AE167">
            <v>0</v>
          </cell>
          <cell r="AF167">
            <v>0</v>
          </cell>
          <cell r="AG167">
            <v>0</v>
          </cell>
          <cell r="AH167">
            <v>0.02</v>
          </cell>
          <cell r="AI167">
            <v>0</v>
          </cell>
          <cell r="AL167" t="str">
            <v>A++</v>
          </cell>
          <cell r="AM167">
            <v>0</v>
          </cell>
          <cell r="AN167">
            <v>0</v>
          </cell>
          <cell r="AO167">
            <v>0</v>
          </cell>
          <cell r="AP167">
            <v>0</v>
          </cell>
          <cell r="AQ167">
            <v>0.02</v>
          </cell>
          <cell r="AR167">
            <v>0</v>
          </cell>
        </row>
        <row r="168">
          <cell r="J168" t="str">
            <v xml:space="preserve"> </v>
          </cell>
          <cell r="AA168">
            <v>26</v>
          </cell>
          <cell r="AC168" t="str">
            <v xml:space="preserve">A+ </v>
          </cell>
          <cell r="AD168">
            <v>0</v>
          </cell>
          <cell r="AE168">
            <v>0</v>
          </cell>
          <cell r="AF168">
            <v>0</v>
          </cell>
          <cell r="AG168">
            <v>0</v>
          </cell>
          <cell r="AH168">
            <v>0.04</v>
          </cell>
          <cell r="AI168">
            <v>0</v>
          </cell>
          <cell r="AL168" t="str">
            <v xml:space="preserve">A+ </v>
          </cell>
          <cell r="AM168">
            <v>0</v>
          </cell>
          <cell r="AN168">
            <v>0</v>
          </cell>
          <cell r="AO168">
            <v>0</v>
          </cell>
          <cell r="AP168">
            <v>0</v>
          </cell>
          <cell r="AQ168">
            <v>0.04</v>
          </cell>
          <cell r="AR168">
            <v>0</v>
          </cell>
        </row>
        <row r="169">
          <cell r="B169">
            <v>29</v>
          </cell>
          <cell r="C169" t="str">
            <v>Company Totals (Credit Risk)</v>
          </cell>
          <cell r="H169">
            <v>0</v>
          </cell>
          <cell r="I169">
            <v>0</v>
          </cell>
          <cell r="J169">
            <v>0</v>
          </cell>
          <cell r="K169">
            <v>0</v>
          </cell>
          <cell r="N169">
            <v>0</v>
          </cell>
          <cell r="O169" t="str">
            <v xml:space="preserve"> =(B4)</v>
          </cell>
          <cell r="AA169">
            <v>27</v>
          </cell>
          <cell r="AC169" t="str">
            <v>A</v>
          </cell>
          <cell r="AD169">
            <v>0</v>
          </cell>
          <cell r="AE169">
            <v>0</v>
          </cell>
          <cell r="AF169">
            <v>0</v>
          </cell>
          <cell r="AG169">
            <v>0</v>
          </cell>
          <cell r="AH169">
            <v>0.06</v>
          </cell>
          <cell r="AI169">
            <v>0</v>
          </cell>
          <cell r="AL169" t="str">
            <v>A</v>
          </cell>
          <cell r="AM169">
            <v>0</v>
          </cell>
          <cell r="AN169">
            <v>0</v>
          </cell>
          <cell r="AO169">
            <v>0</v>
          </cell>
          <cell r="AP169">
            <v>0</v>
          </cell>
          <cell r="AQ169">
            <v>0.06</v>
          </cell>
          <cell r="AR169">
            <v>0</v>
          </cell>
        </row>
        <row r="170">
          <cell r="B170">
            <v>30</v>
          </cell>
          <cell r="C170" t="str">
            <v>Company Totals (Investment Risk)</v>
          </cell>
          <cell r="J170">
            <v>0</v>
          </cell>
          <cell r="K170">
            <v>0</v>
          </cell>
          <cell r="N170">
            <v>0</v>
          </cell>
          <cell r="AA170">
            <v>28</v>
          </cell>
          <cell r="AC170" t="str">
            <v>A-</v>
          </cell>
          <cell r="AD170">
            <v>0</v>
          </cell>
          <cell r="AE170">
            <v>0</v>
          </cell>
          <cell r="AF170">
            <v>0</v>
          </cell>
          <cell r="AG170">
            <v>0</v>
          </cell>
          <cell r="AH170">
            <v>0.1</v>
          </cell>
          <cell r="AI170">
            <v>0</v>
          </cell>
          <cell r="AL170" t="str">
            <v>A-</v>
          </cell>
          <cell r="AM170">
            <v>0</v>
          </cell>
          <cell r="AN170">
            <v>0</v>
          </cell>
          <cell r="AO170">
            <v>0</v>
          </cell>
          <cell r="AP170">
            <v>0</v>
          </cell>
          <cell r="AQ170">
            <v>0.1</v>
          </cell>
          <cell r="AR170">
            <v>0</v>
          </cell>
        </row>
        <row r="171">
          <cell r="B171">
            <v>31</v>
          </cell>
          <cell r="C171" t="str">
            <v>Company Totals (Asset Risk)</v>
          </cell>
          <cell r="J171">
            <v>0</v>
          </cell>
          <cell r="K171">
            <v>0</v>
          </cell>
          <cell r="N171">
            <v>0</v>
          </cell>
          <cell r="AA171">
            <v>29</v>
          </cell>
          <cell r="AC171" t="str">
            <v>B++</v>
          </cell>
          <cell r="AD171">
            <v>0</v>
          </cell>
          <cell r="AE171">
            <v>0</v>
          </cell>
          <cell r="AF171">
            <v>0</v>
          </cell>
          <cell r="AG171">
            <v>0</v>
          </cell>
          <cell r="AH171">
            <v>0.15</v>
          </cell>
          <cell r="AI171">
            <v>0</v>
          </cell>
          <cell r="AL171" t="str">
            <v>B++</v>
          </cell>
          <cell r="AM171">
            <v>0</v>
          </cell>
          <cell r="AN171">
            <v>0</v>
          </cell>
          <cell r="AO171">
            <v>0</v>
          </cell>
          <cell r="AP171">
            <v>0</v>
          </cell>
          <cell r="AQ171">
            <v>0.15</v>
          </cell>
          <cell r="AR171">
            <v>0</v>
          </cell>
        </row>
        <row r="172">
          <cell r="C172" t="str">
            <v>Notes:</v>
          </cell>
          <cell r="AA172">
            <v>30</v>
          </cell>
          <cell r="AC172" t="str">
            <v xml:space="preserve">B+ </v>
          </cell>
          <cell r="AD172">
            <v>0</v>
          </cell>
          <cell r="AE172">
            <v>0</v>
          </cell>
          <cell r="AF172">
            <v>0</v>
          </cell>
          <cell r="AG172">
            <v>0</v>
          </cell>
          <cell r="AH172">
            <v>0.2</v>
          </cell>
          <cell r="AI172">
            <v>0</v>
          </cell>
          <cell r="AL172" t="str">
            <v xml:space="preserve">B+ </v>
          </cell>
          <cell r="AM172">
            <v>0</v>
          </cell>
          <cell r="AN172">
            <v>0</v>
          </cell>
          <cell r="AO172">
            <v>0</v>
          </cell>
          <cell r="AP172">
            <v>0</v>
          </cell>
          <cell r="AQ172">
            <v>0.2</v>
          </cell>
          <cell r="AR172">
            <v>0</v>
          </cell>
        </row>
        <row r="173">
          <cell r="C173" t="str">
            <v>(A) - Includes ceded paid, unpaid, IBNR, and unearned premium recoverables.</v>
          </cell>
          <cell r="AA173">
            <v>31</v>
          </cell>
          <cell r="AC173" t="str">
            <v>B</v>
          </cell>
          <cell r="AD173">
            <v>0</v>
          </cell>
          <cell r="AE173">
            <v>0</v>
          </cell>
          <cell r="AF173">
            <v>0</v>
          </cell>
          <cell r="AG173">
            <v>0</v>
          </cell>
          <cell r="AH173">
            <v>0.3</v>
          </cell>
          <cell r="AI173">
            <v>0</v>
          </cell>
          <cell r="AL173" t="str">
            <v>B</v>
          </cell>
          <cell r="AM173">
            <v>0</v>
          </cell>
          <cell r="AN173">
            <v>0</v>
          </cell>
          <cell r="AO173">
            <v>0</v>
          </cell>
          <cell r="AP173">
            <v>0</v>
          </cell>
          <cell r="AQ173">
            <v>0.3</v>
          </cell>
          <cell r="AR173">
            <v>0</v>
          </cell>
        </row>
        <row r="174">
          <cell r="C174" t="str">
            <v>(B) - Excessive reinsurance dependence:</v>
          </cell>
          <cell r="AA174">
            <v>32</v>
          </cell>
          <cell r="AC174" t="str">
            <v>B-</v>
          </cell>
          <cell r="AD174">
            <v>0</v>
          </cell>
          <cell r="AE174">
            <v>0</v>
          </cell>
          <cell r="AF174">
            <v>0</v>
          </cell>
          <cell r="AG174">
            <v>0</v>
          </cell>
          <cell r="AH174">
            <v>0.4</v>
          </cell>
          <cell r="AI174">
            <v>0</v>
          </cell>
          <cell r="AL174" t="str">
            <v>B-</v>
          </cell>
          <cell r="AM174">
            <v>0</v>
          </cell>
          <cell r="AN174">
            <v>0</v>
          </cell>
          <cell r="AO174">
            <v>0</v>
          </cell>
          <cell r="AP174">
            <v>0</v>
          </cell>
          <cell r="AQ174">
            <v>0.4</v>
          </cell>
          <cell r="AR174">
            <v>0</v>
          </cell>
        </row>
        <row r="175">
          <cell r="C175" t="str">
            <v xml:space="preserve">[C] -  To be used for non-consolidated statements or consolidated statements reporting domestic companies(affiliates), not included in the consolidated statement. </v>
          </cell>
          <cell r="AA175">
            <v>33</v>
          </cell>
          <cell r="AC175" t="str">
            <v>&lt;= C++</v>
          </cell>
          <cell r="AD175">
            <v>0</v>
          </cell>
          <cell r="AE175">
            <v>0</v>
          </cell>
          <cell r="AF175">
            <v>0</v>
          </cell>
          <cell r="AG175">
            <v>0</v>
          </cell>
          <cell r="AH175">
            <v>1</v>
          </cell>
          <cell r="AI175">
            <v>0</v>
          </cell>
          <cell r="AL175" t="str">
            <v>&lt;= C++</v>
          </cell>
          <cell r="AM175">
            <v>0</v>
          </cell>
          <cell r="AN175">
            <v>0</v>
          </cell>
          <cell r="AO175">
            <v>0</v>
          </cell>
          <cell r="AP175">
            <v>0</v>
          </cell>
          <cell r="AQ175">
            <v>1</v>
          </cell>
          <cell r="AR175">
            <v>0</v>
          </cell>
        </row>
        <row r="176">
          <cell r="J176" t="str">
            <v>Non-Aff. Reins</v>
          </cell>
          <cell r="AA176">
            <v>34</v>
          </cell>
          <cell r="AC176" t="str">
            <v>Non Rated</v>
          </cell>
          <cell r="AD176">
            <v>0</v>
          </cell>
          <cell r="AE176">
            <v>0</v>
          </cell>
          <cell r="AF176">
            <v>0</v>
          </cell>
          <cell r="AG176">
            <v>0</v>
          </cell>
          <cell r="AH176">
            <v>1</v>
          </cell>
          <cell r="AI176">
            <v>0</v>
          </cell>
          <cell r="AL176" t="str">
            <v>Non Rated</v>
          </cell>
          <cell r="AM176">
            <v>0</v>
          </cell>
          <cell r="AN176">
            <v>0</v>
          </cell>
          <cell r="AO176">
            <v>0</v>
          </cell>
          <cell r="AP176">
            <v>0</v>
          </cell>
          <cell r="AQ176">
            <v>1</v>
          </cell>
          <cell r="AR176">
            <v>0</v>
          </cell>
        </row>
        <row r="177">
          <cell r="J177" t="str">
            <v>Recov./PHS</v>
          </cell>
          <cell r="AA177">
            <v>35</v>
          </cell>
          <cell r="AB177" t="str">
            <v>No Breakout Available</v>
          </cell>
          <cell r="AD177">
            <v>0</v>
          </cell>
          <cell r="AE177">
            <v>0</v>
          </cell>
          <cell r="AF177">
            <v>0</v>
          </cell>
          <cell r="AG177">
            <v>0</v>
          </cell>
          <cell r="AH177">
            <v>0.1</v>
          </cell>
          <cell r="AI177">
            <v>0</v>
          </cell>
          <cell r="AK177" t="str">
            <v>No Breakout Available</v>
          </cell>
          <cell r="AM177">
            <v>0</v>
          </cell>
          <cell r="AN177">
            <v>0</v>
          </cell>
          <cell r="AO177">
            <v>0</v>
          </cell>
          <cell r="AP177">
            <v>0</v>
          </cell>
          <cell r="AQ177">
            <v>0.1</v>
          </cell>
          <cell r="AR177">
            <v>0</v>
          </cell>
        </row>
        <row r="178">
          <cell r="B178">
            <v>32</v>
          </cell>
          <cell r="I178" t="str">
            <v>Company</v>
          </cell>
          <cell r="J178">
            <v>0</v>
          </cell>
          <cell r="AA178">
            <v>36</v>
          </cell>
          <cell r="AC178" t="str">
            <v>Total</v>
          </cell>
          <cell r="AD178">
            <v>0</v>
          </cell>
          <cell r="AE178">
            <v>0</v>
          </cell>
          <cell r="AF178">
            <v>0</v>
          </cell>
          <cell r="AG178">
            <v>0</v>
          </cell>
          <cell r="AH178">
            <v>0</v>
          </cell>
          <cell r="AI178">
            <v>0</v>
          </cell>
          <cell r="AL178" t="str">
            <v>Total</v>
          </cell>
          <cell r="AM178">
            <v>0</v>
          </cell>
          <cell r="AN178">
            <v>0</v>
          </cell>
          <cell r="AO178">
            <v>0</v>
          </cell>
          <cell r="AP178">
            <v>0</v>
          </cell>
          <cell r="AQ178">
            <v>0</v>
          </cell>
          <cell r="AR178">
            <v>0</v>
          </cell>
        </row>
        <row r="179">
          <cell r="B179">
            <v>33</v>
          </cell>
          <cell r="I179" t="str">
            <v>Industry</v>
          </cell>
          <cell r="J179">
            <v>0</v>
          </cell>
        </row>
        <row r="180">
          <cell r="B180">
            <v>34</v>
          </cell>
          <cell r="I180" t="str">
            <v>Excess</v>
          </cell>
          <cell r="J180">
            <v>0</v>
          </cell>
          <cell r="AA180">
            <v>37</v>
          </cell>
          <cell r="AE180" t="str">
            <v>Percentage of recoverables ceded under stress test:</v>
          </cell>
          <cell r="AF180">
            <v>0.4</v>
          </cell>
        </row>
        <row r="181">
          <cell r="B181">
            <v>35</v>
          </cell>
          <cell r="H181" t="str">
            <v>Total Ceded Leverage Ratio</v>
          </cell>
          <cell r="J181">
            <v>0</v>
          </cell>
          <cell r="AA181">
            <v>38</v>
          </cell>
          <cell r="AE181" t="str">
            <v>Amount of recovs ceded under stress test:</v>
          </cell>
          <cell r="AF181">
            <v>0</v>
          </cell>
          <cell r="AG181" t="str">
            <v>analysis type = standard</v>
          </cell>
        </row>
        <row r="186">
          <cell r="B186" t="str">
            <v>Company Name:</v>
          </cell>
          <cell r="F186" t="str">
            <v>XYZ Sample</v>
          </cell>
          <cell r="J186" t="str">
            <v>Currency:</v>
          </cell>
          <cell r="K186" t="str">
            <v>Euros</v>
          </cell>
          <cell r="P186" t="str">
            <v>Page 28</v>
          </cell>
        </row>
        <row r="187">
          <cell r="B187" t="str">
            <v>AMB Number:</v>
          </cell>
          <cell r="F187" t="str">
            <v>99999</v>
          </cell>
          <cell r="J187" t="str">
            <v>Denomination:</v>
          </cell>
          <cell r="K187" t="str">
            <v>(000)s</v>
          </cell>
        </row>
        <row r="188">
          <cell r="B188" t="str">
            <v>Analyst:</v>
          </cell>
          <cell r="F188" t="str">
            <v xml:space="preserve"> </v>
          </cell>
        </row>
        <row r="189">
          <cell r="B189" t="str">
            <v>analysis type = standard</v>
          </cell>
          <cell r="K189" t="str">
            <v>CREDIT RISK</v>
          </cell>
          <cell r="AC189" t="str">
            <v>Reinsurance Recoverables</v>
          </cell>
          <cell r="AL189" t="str">
            <v>Reinsurance Recoverables</v>
          </cell>
          <cell r="AR189" t="str">
            <v>Page 28 Breakout</v>
          </cell>
        </row>
        <row r="190">
          <cell r="H190">
            <v>40908</v>
          </cell>
          <cell r="AC190" t="str">
            <v>Foreign affiliates by rating</v>
          </cell>
          <cell r="AG190" t="str">
            <v>Euros</v>
          </cell>
          <cell r="AL190" t="str">
            <v>All Other Insurers by rating</v>
          </cell>
          <cell r="AP190" t="str">
            <v>Euros</v>
          </cell>
        </row>
        <row r="191">
          <cell r="K191" t="str">
            <v>Baseline</v>
          </cell>
          <cell r="L191" t="str">
            <v>Adjustment</v>
          </cell>
          <cell r="M191" t="str">
            <v>Total</v>
          </cell>
          <cell r="AC191">
            <v>40908</v>
          </cell>
          <cell r="AL191">
            <v>40908</v>
          </cell>
        </row>
        <row r="192">
          <cell r="C192" t="str">
            <v>Agents' Balances</v>
          </cell>
          <cell r="H192" t="str">
            <v>Baseline</v>
          </cell>
          <cell r="I192" t="str">
            <v>Adjustments</v>
          </cell>
          <cell r="J192" t="str">
            <v>Total</v>
          </cell>
          <cell r="K192" t="str">
            <v>Asset Risk Factor (%)</v>
          </cell>
          <cell r="L192" t="str">
            <v>to Asset Risk Factor (%)</v>
          </cell>
          <cell r="M192" t="str">
            <v>Asset Risk Factor</v>
          </cell>
          <cell r="N192" t="str">
            <v>Adjusted Required Capital</v>
          </cell>
          <cell r="O192" t="str">
            <v>Explanation of Adjustments</v>
          </cell>
          <cell r="AC192" t="str">
            <v>Rating</v>
          </cell>
          <cell r="AD192" t="str">
            <v>Baseline</v>
          </cell>
          <cell r="AE192" t="str">
            <v>Stress Test Ceded Recovs</v>
          </cell>
          <cell r="AF192" t="str">
            <v>Adjustment</v>
          </cell>
          <cell r="AG192" t="str">
            <v>Total</v>
          </cell>
          <cell r="AH192" t="str">
            <v>Asset Risk Factor</v>
          </cell>
          <cell r="AI192" t="str">
            <v>Adjusted Required Capital</v>
          </cell>
          <cell r="AL192" t="str">
            <v>Rating</v>
          </cell>
          <cell r="AM192" t="str">
            <v>Baseline</v>
          </cell>
          <cell r="AN192" t="str">
            <v>Stress Test Ceded Recovs</v>
          </cell>
          <cell r="AO192" t="str">
            <v>Adjustment</v>
          </cell>
          <cell r="AP192" t="str">
            <v>Total</v>
          </cell>
          <cell r="AQ192" t="str">
            <v>Asset Risk Factor</v>
          </cell>
          <cell r="AR192" t="str">
            <v>Adjusted Required Capital</v>
          </cell>
        </row>
        <row r="193">
          <cell r="B193">
            <v>1</v>
          </cell>
          <cell r="D193" t="str">
            <v>In Course of Collection</v>
          </cell>
          <cell r="H193">
            <v>0</v>
          </cell>
          <cell r="I193">
            <v>0</v>
          </cell>
          <cell r="J193">
            <v>0</v>
          </cell>
          <cell r="K193">
            <v>0.05</v>
          </cell>
          <cell r="L193">
            <v>0</v>
          </cell>
          <cell r="M193">
            <v>0.05</v>
          </cell>
          <cell r="N193">
            <v>0</v>
          </cell>
          <cell r="AA193">
            <v>1</v>
          </cell>
          <cell r="AC193" t="str">
            <v>A++</v>
          </cell>
          <cell r="AD193">
            <v>0</v>
          </cell>
          <cell r="AE193">
            <v>0</v>
          </cell>
          <cell r="AF193">
            <v>0</v>
          </cell>
          <cell r="AG193">
            <v>0</v>
          </cell>
          <cell r="AH193">
            <v>0.02</v>
          </cell>
          <cell r="AI193">
            <v>0</v>
          </cell>
          <cell r="AL193" t="str">
            <v>A++</v>
          </cell>
          <cell r="AM193">
            <v>0</v>
          </cell>
          <cell r="AN193">
            <v>0</v>
          </cell>
          <cell r="AO193">
            <v>0</v>
          </cell>
          <cell r="AP193">
            <v>0</v>
          </cell>
          <cell r="AQ193">
            <v>0.02</v>
          </cell>
          <cell r="AR193">
            <v>0</v>
          </cell>
        </row>
        <row r="194">
          <cell r="B194">
            <v>2</v>
          </cell>
          <cell r="E194" t="str">
            <v>Ceded Balances Payable</v>
          </cell>
          <cell r="H194">
            <v>0</v>
          </cell>
          <cell r="I194">
            <v>0</v>
          </cell>
          <cell r="J194">
            <v>0</v>
          </cell>
          <cell r="K194">
            <v>0.05</v>
          </cell>
          <cell r="L194">
            <v>0</v>
          </cell>
          <cell r="M194">
            <v>0.05</v>
          </cell>
          <cell r="N194">
            <v>0</v>
          </cell>
          <cell r="AA194">
            <v>2</v>
          </cell>
          <cell r="AC194" t="str">
            <v xml:space="preserve">A+ </v>
          </cell>
          <cell r="AD194">
            <v>0</v>
          </cell>
          <cell r="AE194">
            <v>0</v>
          </cell>
          <cell r="AF194">
            <v>0</v>
          </cell>
          <cell r="AG194">
            <v>0</v>
          </cell>
          <cell r="AH194">
            <v>0.04</v>
          </cell>
          <cell r="AI194">
            <v>0</v>
          </cell>
          <cell r="AL194" t="str">
            <v xml:space="preserve">A+ </v>
          </cell>
          <cell r="AM194">
            <v>0</v>
          </cell>
          <cell r="AN194">
            <v>0</v>
          </cell>
          <cell r="AO194">
            <v>0</v>
          </cell>
          <cell r="AP194">
            <v>0</v>
          </cell>
          <cell r="AQ194">
            <v>0.04</v>
          </cell>
          <cell r="AR194">
            <v>0</v>
          </cell>
        </row>
        <row r="195">
          <cell r="B195">
            <v>3</v>
          </cell>
          <cell r="D195" t="str">
            <v>Deferred - Not Yet Due</v>
          </cell>
          <cell r="H195">
            <v>0</v>
          </cell>
          <cell r="I195">
            <v>0</v>
          </cell>
          <cell r="J195">
            <v>0</v>
          </cell>
          <cell r="K195">
            <v>0.05</v>
          </cell>
          <cell r="L195">
            <v>0</v>
          </cell>
          <cell r="M195">
            <v>0.05</v>
          </cell>
          <cell r="N195">
            <v>0</v>
          </cell>
          <cell r="AA195">
            <v>3</v>
          </cell>
          <cell r="AC195" t="str">
            <v>A</v>
          </cell>
          <cell r="AD195">
            <v>0</v>
          </cell>
          <cell r="AE195">
            <v>0</v>
          </cell>
          <cell r="AF195">
            <v>0</v>
          </cell>
          <cell r="AG195">
            <v>0</v>
          </cell>
          <cell r="AH195">
            <v>0.06</v>
          </cell>
          <cell r="AI195">
            <v>0</v>
          </cell>
          <cell r="AL195" t="str">
            <v>A</v>
          </cell>
          <cell r="AM195">
            <v>0</v>
          </cell>
          <cell r="AN195">
            <v>0</v>
          </cell>
          <cell r="AO195">
            <v>0</v>
          </cell>
          <cell r="AP195">
            <v>0</v>
          </cell>
          <cell r="AQ195">
            <v>0.06</v>
          </cell>
          <cell r="AR195">
            <v>0</v>
          </cell>
        </row>
        <row r="196">
          <cell r="B196">
            <v>4</v>
          </cell>
          <cell r="E196" t="str">
            <v>Ceded Balances Payable</v>
          </cell>
          <cell r="H196">
            <v>0</v>
          </cell>
          <cell r="I196">
            <v>0</v>
          </cell>
          <cell r="J196">
            <v>0</v>
          </cell>
          <cell r="K196">
            <v>0.05</v>
          </cell>
          <cell r="L196">
            <v>0</v>
          </cell>
          <cell r="M196">
            <v>0.05</v>
          </cell>
          <cell r="N196">
            <v>0</v>
          </cell>
          <cell r="AA196">
            <v>4</v>
          </cell>
          <cell r="AC196" t="str">
            <v>A-</v>
          </cell>
          <cell r="AD196">
            <v>0</v>
          </cell>
          <cell r="AE196">
            <v>0</v>
          </cell>
          <cell r="AF196">
            <v>0</v>
          </cell>
          <cell r="AG196">
            <v>0</v>
          </cell>
          <cell r="AH196">
            <v>0.1</v>
          </cell>
          <cell r="AI196">
            <v>0</v>
          </cell>
          <cell r="AL196" t="str">
            <v>A-</v>
          </cell>
          <cell r="AM196">
            <v>0</v>
          </cell>
          <cell r="AN196">
            <v>0</v>
          </cell>
          <cell r="AO196">
            <v>0</v>
          </cell>
          <cell r="AP196">
            <v>0</v>
          </cell>
          <cell r="AQ196">
            <v>0.1</v>
          </cell>
          <cell r="AR196">
            <v>0</v>
          </cell>
        </row>
        <row r="197">
          <cell r="B197">
            <v>5</v>
          </cell>
          <cell r="D197" t="str">
            <v>Accrued Retros</v>
          </cell>
          <cell r="H197">
            <v>0</v>
          </cell>
          <cell r="I197">
            <v>0</v>
          </cell>
          <cell r="J197">
            <v>0</v>
          </cell>
          <cell r="K197">
            <v>0.1</v>
          </cell>
          <cell r="L197">
            <v>0</v>
          </cell>
          <cell r="M197">
            <v>0.1</v>
          </cell>
          <cell r="N197">
            <v>0</v>
          </cell>
          <cell r="AA197">
            <v>5</v>
          </cell>
          <cell r="AC197" t="str">
            <v>B++</v>
          </cell>
          <cell r="AD197">
            <v>0</v>
          </cell>
          <cell r="AE197">
            <v>0</v>
          </cell>
          <cell r="AF197">
            <v>0</v>
          </cell>
          <cell r="AG197">
            <v>0</v>
          </cell>
          <cell r="AH197">
            <v>0.15</v>
          </cell>
          <cell r="AI197">
            <v>0</v>
          </cell>
          <cell r="AL197" t="str">
            <v>B++</v>
          </cell>
          <cell r="AM197">
            <v>0</v>
          </cell>
          <cell r="AN197">
            <v>0</v>
          </cell>
          <cell r="AO197">
            <v>0</v>
          </cell>
          <cell r="AP197">
            <v>0</v>
          </cell>
          <cell r="AQ197">
            <v>0.15</v>
          </cell>
          <cell r="AR197">
            <v>0</v>
          </cell>
        </row>
        <row r="198">
          <cell r="B198">
            <v>6</v>
          </cell>
          <cell r="E198" t="str">
            <v>Collateralized Balances</v>
          </cell>
          <cell r="H198">
            <v>0</v>
          </cell>
          <cell r="I198">
            <v>0</v>
          </cell>
          <cell r="J198">
            <v>0</v>
          </cell>
          <cell r="K198">
            <v>0.1</v>
          </cell>
          <cell r="L198">
            <v>0</v>
          </cell>
          <cell r="M198">
            <v>0.1</v>
          </cell>
          <cell r="N198">
            <v>0</v>
          </cell>
          <cell r="AA198">
            <v>6</v>
          </cell>
          <cell r="AC198" t="str">
            <v xml:space="preserve">B+ </v>
          </cell>
          <cell r="AD198">
            <v>0</v>
          </cell>
          <cell r="AE198">
            <v>0</v>
          </cell>
          <cell r="AF198">
            <v>0</v>
          </cell>
          <cell r="AG198">
            <v>0</v>
          </cell>
          <cell r="AH198">
            <v>0.2</v>
          </cell>
          <cell r="AI198">
            <v>0</v>
          </cell>
          <cell r="AL198" t="str">
            <v xml:space="preserve">B+ </v>
          </cell>
          <cell r="AM198">
            <v>0</v>
          </cell>
          <cell r="AN198">
            <v>0</v>
          </cell>
          <cell r="AO198">
            <v>0</v>
          </cell>
          <cell r="AP198">
            <v>0</v>
          </cell>
          <cell r="AQ198">
            <v>0.2</v>
          </cell>
          <cell r="AR198">
            <v>0</v>
          </cell>
        </row>
        <row r="199">
          <cell r="AA199">
            <v>7</v>
          </cell>
          <cell r="AC199" t="str">
            <v>B</v>
          </cell>
          <cell r="AD199">
            <v>0</v>
          </cell>
          <cell r="AE199">
            <v>0</v>
          </cell>
          <cell r="AF199">
            <v>0</v>
          </cell>
          <cell r="AG199">
            <v>0</v>
          </cell>
          <cell r="AH199">
            <v>0.3</v>
          </cell>
          <cell r="AI199">
            <v>0</v>
          </cell>
          <cell r="AL199" t="str">
            <v>B</v>
          </cell>
          <cell r="AM199">
            <v>0</v>
          </cell>
          <cell r="AN199">
            <v>0</v>
          </cell>
          <cell r="AO199">
            <v>0</v>
          </cell>
          <cell r="AP199">
            <v>0</v>
          </cell>
          <cell r="AQ199">
            <v>0.3</v>
          </cell>
          <cell r="AR199">
            <v>0</v>
          </cell>
        </row>
        <row r="200">
          <cell r="B200">
            <v>7</v>
          </cell>
          <cell r="E200" t="str">
            <v>Gross Premium Remittance</v>
          </cell>
          <cell r="H200">
            <v>0</v>
          </cell>
          <cell r="I200">
            <v>0</v>
          </cell>
          <cell r="J200">
            <v>0</v>
          </cell>
          <cell r="K200">
            <v>0</v>
          </cell>
          <cell r="M200">
            <v>0</v>
          </cell>
          <cell r="N200">
            <v>0</v>
          </cell>
          <cell r="AA200">
            <v>8</v>
          </cell>
          <cell r="AC200" t="str">
            <v>B-</v>
          </cell>
          <cell r="AD200">
            <v>0</v>
          </cell>
          <cell r="AE200">
            <v>0</v>
          </cell>
          <cell r="AF200">
            <v>0</v>
          </cell>
          <cell r="AG200">
            <v>0</v>
          </cell>
          <cell r="AH200">
            <v>0.4</v>
          </cell>
          <cell r="AI200">
            <v>0</v>
          </cell>
          <cell r="AL200" t="str">
            <v>B-</v>
          </cell>
          <cell r="AM200">
            <v>0</v>
          </cell>
          <cell r="AN200">
            <v>0</v>
          </cell>
          <cell r="AO200">
            <v>0</v>
          </cell>
          <cell r="AP200">
            <v>0</v>
          </cell>
          <cell r="AQ200">
            <v>0.4</v>
          </cell>
          <cell r="AR200">
            <v>0</v>
          </cell>
        </row>
        <row r="201">
          <cell r="AA201">
            <v>9</v>
          </cell>
          <cell r="AC201" t="str">
            <v>&lt;= C++</v>
          </cell>
          <cell r="AD201">
            <v>0</v>
          </cell>
          <cell r="AE201">
            <v>0</v>
          </cell>
          <cell r="AF201">
            <v>0</v>
          </cell>
          <cell r="AG201">
            <v>0</v>
          </cell>
          <cell r="AH201">
            <v>1</v>
          </cell>
          <cell r="AI201">
            <v>0</v>
          </cell>
          <cell r="AL201" t="str">
            <v>&lt;= C++</v>
          </cell>
          <cell r="AM201">
            <v>0</v>
          </cell>
          <cell r="AN201">
            <v>0</v>
          </cell>
          <cell r="AO201">
            <v>0</v>
          </cell>
          <cell r="AP201">
            <v>0</v>
          </cell>
          <cell r="AQ201">
            <v>1</v>
          </cell>
          <cell r="AR201">
            <v>0</v>
          </cell>
        </row>
        <row r="202">
          <cell r="AA202">
            <v>10</v>
          </cell>
          <cell r="AC202" t="str">
            <v>Non Rated</v>
          </cell>
          <cell r="AD202">
            <v>0</v>
          </cell>
          <cell r="AE202">
            <v>0</v>
          </cell>
          <cell r="AF202">
            <v>0</v>
          </cell>
          <cell r="AG202">
            <v>0</v>
          </cell>
          <cell r="AH202">
            <v>1</v>
          </cell>
          <cell r="AI202">
            <v>0</v>
          </cell>
          <cell r="AL202" t="str">
            <v>Non Rated</v>
          </cell>
          <cell r="AM202">
            <v>0</v>
          </cell>
          <cell r="AN202">
            <v>0</v>
          </cell>
          <cell r="AO202">
            <v>0</v>
          </cell>
          <cell r="AP202">
            <v>0</v>
          </cell>
          <cell r="AQ202">
            <v>1</v>
          </cell>
          <cell r="AR202">
            <v>0</v>
          </cell>
        </row>
        <row r="203">
          <cell r="C203" t="str">
            <v>Reinsurance Recoverables (A)</v>
          </cell>
          <cell r="I203" t="str">
            <v>(Click button to go to the separate reinsurance recoverable table)</v>
          </cell>
          <cell r="AA203">
            <v>11</v>
          </cell>
          <cell r="AB203" t="str">
            <v>No Breakout Available</v>
          </cell>
          <cell r="AD203">
            <v>0</v>
          </cell>
          <cell r="AE203">
            <v>0</v>
          </cell>
          <cell r="AF203">
            <v>0</v>
          </cell>
          <cell r="AG203">
            <v>0</v>
          </cell>
          <cell r="AH203">
            <v>0.1</v>
          </cell>
          <cell r="AI203">
            <v>0</v>
          </cell>
          <cell r="AK203" t="str">
            <v>No Breakout Available</v>
          </cell>
          <cell r="AM203">
            <v>0</v>
          </cell>
          <cell r="AN203">
            <v>0</v>
          </cell>
          <cell r="AO203">
            <v>0</v>
          </cell>
          <cell r="AP203">
            <v>0</v>
          </cell>
          <cell r="AQ203">
            <v>0.1</v>
          </cell>
          <cell r="AR203">
            <v>0</v>
          </cell>
        </row>
        <row r="204">
          <cell r="B204">
            <v>8</v>
          </cell>
          <cell r="D204" t="str">
            <v>Foreign Affiliates</v>
          </cell>
          <cell r="H204">
            <v>0</v>
          </cell>
          <cell r="I204">
            <v>0</v>
          </cell>
          <cell r="J204">
            <v>0</v>
          </cell>
          <cell r="K204">
            <v>0.1</v>
          </cell>
          <cell r="L204">
            <v>0</v>
          </cell>
          <cell r="M204">
            <v>0.1</v>
          </cell>
          <cell r="N204">
            <v>0</v>
          </cell>
          <cell r="P204">
            <v>1</v>
          </cell>
          <cell r="AA204">
            <v>12</v>
          </cell>
          <cell r="AC204" t="str">
            <v>Total</v>
          </cell>
          <cell r="AD204">
            <v>0</v>
          </cell>
          <cell r="AE204">
            <v>0</v>
          </cell>
          <cell r="AF204">
            <v>0</v>
          </cell>
          <cell r="AG204">
            <v>0</v>
          </cell>
          <cell r="AH204">
            <v>0</v>
          </cell>
          <cell r="AI204">
            <v>0</v>
          </cell>
          <cell r="AL204" t="str">
            <v>Total</v>
          </cell>
          <cell r="AM204">
            <v>0</v>
          </cell>
          <cell r="AN204">
            <v>0</v>
          </cell>
          <cell r="AO204">
            <v>0</v>
          </cell>
          <cell r="AP204">
            <v>0</v>
          </cell>
          <cell r="AQ204">
            <v>0</v>
          </cell>
          <cell r="AR204">
            <v>0</v>
          </cell>
        </row>
        <row r="205">
          <cell r="B205">
            <v>9</v>
          </cell>
          <cell r="D205" t="str">
            <v>Domestic Affiliates (In Rating Group) [C]</v>
          </cell>
          <cell r="H205">
            <v>0</v>
          </cell>
          <cell r="I205">
            <v>0</v>
          </cell>
          <cell r="J205">
            <v>0</v>
          </cell>
          <cell r="K205">
            <v>0.1</v>
          </cell>
          <cell r="L205">
            <v>0</v>
          </cell>
          <cell r="M205">
            <v>0.1</v>
          </cell>
          <cell r="N205">
            <v>0</v>
          </cell>
          <cell r="P205">
            <v>1</v>
          </cell>
          <cell r="AE205">
            <v>0</v>
          </cell>
        </row>
        <row r="206">
          <cell r="B206">
            <v>10</v>
          </cell>
          <cell r="D206" t="str">
            <v>Domestic Affiliates (Not in Rating Group)</v>
          </cell>
          <cell r="H206">
            <v>0</v>
          </cell>
          <cell r="I206">
            <v>0</v>
          </cell>
          <cell r="J206">
            <v>0</v>
          </cell>
          <cell r="K206">
            <v>0.1</v>
          </cell>
          <cell r="L206">
            <v>0</v>
          </cell>
          <cell r="M206">
            <v>0.1</v>
          </cell>
          <cell r="N206">
            <v>0</v>
          </cell>
          <cell r="P206">
            <v>1</v>
          </cell>
        </row>
        <row r="207">
          <cell r="B207">
            <v>11</v>
          </cell>
          <cell r="D207" t="str">
            <v>Pools &amp; Associations</v>
          </cell>
          <cell r="H207">
            <v>0</v>
          </cell>
          <cell r="I207">
            <v>0</v>
          </cell>
          <cell r="J207">
            <v>0</v>
          </cell>
          <cell r="K207">
            <v>0.1</v>
          </cell>
          <cell r="L207">
            <v>0</v>
          </cell>
          <cell r="M207">
            <v>0.1</v>
          </cell>
          <cell r="N207">
            <v>0</v>
          </cell>
          <cell r="P207">
            <v>1</v>
          </cell>
        </row>
        <row r="208">
          <cell r="B208">
            <v>12</v>
          </cell>
          <cell r="D208" t="str">
            <v>All Other Insurers</v>
          </cell>
          <cell r="H208">
            <v>0</v>
          </cell>
          <cell r="I208">
            <v>0</v>
          </cell>
          <cell r="J208">
            <v>0</v>
          </cell>
          <cell r="K208">
            <v>0.1</v>
          </cell>
          <cell r="L208">
            <v>0</v>
          </cell>
          <cell r="M208">
            <v>0.1</v>
          </cell>
          <cell r="N208">
            <v>0</v>
          </cell>
          <cell r="P208">
            <v>1</v>
          </cell>
          <cell r="AC208" t="str">
            <v>Domestic affiliates(not in rating group) by rating</v>
          </cell>
          <cell r="AL208" t="str">
            <v>Letters of Credit &amp; Trusts on recoverables by rating</v>
          </cell>
        </row>
        <row r="209">
          <cell r="B209">
            <v>13</v>
          </cell>
          <cell r="D209" t="str">
            <v>Less: Letters of Credit, Trusts</v>
          </cell>
          <cell r="H209">
            <v>0</v>
          </cell>
          <cell r="I209">
            <v>0</v>
          </cell>
          <cell r="J209">
            <v>0</v>
          </cell>
          <cell r="K209">
            <v>9.0000000000000011E-2</v>
          </cell>
          <cell r="L209">
            <v>0</v>
          </cell>
          <cell r="M209">
            <v>9.0000000000000011E-2</v>
          </cell>
          <cell r="N209">
            <v>0</v>
          </cell>
          <cell r="P209">
            <v>1</v>
          </cell>
          <cell r="AC209">
            <v>40908</v>
          </cell>
          <cell r="AL209">
            <v>40908</v>
          </cell>
        </row>
        <row r="210">
          <cell r="B210">
            <v>14</v>
          </cell>
          <cell r="D210" t="str">
            <v>Less: Funds Held by Company</v>
          </cell>
          <cell r="H210">
            <v>0</v>
          </cell>
          <cell r="I210">
            <v>0</v>
          </cell>
          <cell r="J210">
            <v>0</v>
          </cell>
          <cell r="K210">
            <v>0.1</v>
          </cell>
          <cell r="L210">
            <v>0</v>
          </cell>
          <cell r="M210">
            <v>0.1</v>
          </cell>
          <cell r="N210">
            <v>0</v>
          </cell>
          <cell r="P210">
            <v>1</v>
          </cell>
          <cell r="AC210" t="str">
            <v>Rating</v>
          </cell>
          <cell r="AD210" t="str">
            <v>Baseline</v>
          </cell>
          <cell r="AE210" t="str">
            <v>Stress Test Ceded Recovs</v>
          </cell>
          <cell r="AF210" t="str">
            <v>Adjustment</v>
          </cell>
          <cell r="AG210" t="str">
            <v>Total</v>
          </cell>
          <cell r="AH210" t="str">
            <v>ARF</v>
          </cell>
          <cell r="AI210" t="str">
            <v>ARC</v>
          </cell>
          <cell r="AL210" t="str">
            <v>Rating</v>
          </cell>
          <cell r="AM210" t="str">
            <v>Baseline</v>
          </cell>
          <cell r="AN210" t="str">
            <v>Stress Test Ceded Recovs</v>
          </cell>
          <cell r="AO210" t="str">
            <v>Adjustment</v>
          </cell>
          <cell r="AP210" t="str">
            <v>Total</v>
          </cell>
          <cell r="AQ210" t="str">
            <v>ARF</v>
          </cell>
          <cell r="AR210" t="str">
            <v>ARC</v>
          </cell>
        </row>
        <row r="211">
          <cell r="AA211">
            <v>13</v>
          </cell>
          <cell r="AC211" t="str">
            <v>A++</v>
          </cell>
          <cell r="AD211">
            <v>0</v>
          </cell>
          <cell r="AE211">
            <v>0</v>
          </cell>
          <cell r="AF211">
            <v>0</v>
          </cell>
          <cell r="AG211">
            <v>0</v>
          </cell>
          <cell r="AH211">
            <v>0.02</v>
          </cell>
          <cell r="AI211">
            <v>0</v>
          </cell>
          <cell r="AL211" t="str">
            <v>A++</v>
          </cell>
          <cell r="AM211">
            <v>0</v>
          </cell>
          <cell r="AN211">
            <v>0</v>
          </cell>
          <cell r="AO211">
            <v>0</v>
          </cell>
          <cell r="AP211">
            <v>0</v>
          </cell>
          <cell r="AQ211">
            <v>1.8000000000000002E-2</v>
          </cell>
          <cell r="AR211">
            <v>0</v>
          </cell>
        </row>
        <row r="212">
          <cell r="B212">
            <v>15</v>
          </cell>
          <cell r="C212" t="str">
            <v>Net Reinsurance Recoverables</v>
          </cell>
          <cell r="H212">
            <v>0</v>
          </cell>
          <cell r="I212">
            <v>0</v>
          </cell>
          <cell r="J212">
            <v>0</v>
          </cell>
          <cell r="K212">
            <v>0</v>
          </cell>
          <cell r="M212">
            <v>0</v>
          </cell>
          <cell r="N212">
            <v>0</v>
          </cell>
          <cell r="O212" t="str">
            <v>= Credit Risk on recoverables</v>
          </cell>
          <cell r="AA212">
            <v>14</v>
          </cell>
          <cell r="AC212" t="str">
            <v xml:space="preserve">A+ </v>
          </cell>
          <cell r="AD212">
            <v>0</v>
          </cell>
          <cell r="AE212">
            <v>0</v>
          </cell>
          <cell r="AF212">
            <v>0</v>
          </cell>
          <cell r="AG212">
            <v>0</v>
          </cell>
          <cell r="AH212">
            <v>0.04</v>
          </cell>
          <cell r="AI212">
            <v>0</v>
          </cell>
          <cell r="AL212" t="str">
            <v xml:space="preserve">A+ </v>
          </cell>
          <cell r="AM212">
            <v>0</v>
          </cell>
          <cell r="AN212">
            <v>0</v>
          </cell>
          <cell r="AO212">
            <v>0</v>
          </cell>
          <cell r="AP212">
            <v>0</v>
          </cell>
          <cell r="AQ212">
            <v>3.6000000000000004E-2</v>
          </cell>
          <cell r="AR212">
            <v>0</v>
          </cell>
        </row>
        <row r="213">
          <cell r="AA213">
            <v>15</v>
          </cell>
          <cell r="AC213" t="str">
            <v>A</v>
          </cell>
          <cell r="AD213">
            <v>0</v>
          </cell>
          <cell r="AE213">
            <v>0</v>
          </cell>
          <cell r="AF213">
            <v>0</v>
          </cell>
          <cell r="AG213">
            <v>0</v>
          </cell>
          <cell r="AH213">
            <v>0.06</v>
          </cell>
          <cell r="AI213">
            <v>0</v>
          </cell>
          <cell r="AL213" t="str">
            <v>A</v>
          </cell>
          <cell r="AM213">
            <v>0</v>
          </cell>
          <cell r="AN213">
            <v>0</v>
          </cell>
          <cell r="AO213">
            <v>0</v>
          </cell>
          <cell r="AP213">
            <v>0</v>
          </cell>
          <cell r="AQ213">
            <v>5.3999999999999999E-2</v>
          </cell>
          <cell r="AR213">
            <v>0</v>
          </cell>
        </row>
        <row r="214">
          <cell r="B214">
            <v>16</v>
          </cell>
          <cell r="C214" t="str">
            <v>Multiply: Reins Dependence Factor (B)</v>
          </cell>
          <cell r="J214">
            <v>0</v>
          </cell>
          <cell r="K214">
            <v>0</v>
          </cell>
          <cell r="L214">
            <v>1</v>
          </cell>
          <cell r="N214">
            <v>1</v>
          </cell>
          <cell r="AA214">
            <v>16</v>
          </cell>
          <cell r="AC214" t="str">
            <v>A-</v>
          </cell>
          <cell r="AD214">
            <v>0</v>
          </cell>
          <cell r="AE214">
            <v>0</v>
          </cell>
          <cell r="AF214">
            <v>0</v>
          </cell>
          <cell r="AG214">
            <v>0</v>
          </cell>
          <cell r="AH214">
            <v>0.1</v>
          </cell>
          <cell r="AI214">
            <v>0</v>
          </cell>
          <cell r="AL214" t="str">
            <v>A-</v>
          </cell>
          <cell r="AM214">
            <v>0</v>
          </cell>
          <cell r="AN214">
            <v>0</v>
          </cell>
          <cell r="AO214">
            <v>0</v>
          </cell>
          <cell r="AP214">
            <v>0</v>
          </cell>
          <cell r="AQ214">
            <v>9.0000000000000011E-2</v>
          </cell>
          <cell r="AR214">
            <v>0</v>
          </cell>
        </row>
        <row r="215">
          <cell r="B215">
            <v>17</v>
          </cell>
          <cell r="E215" t="str">
            <v xml:space="preserve">   Adjustment to Reins Dependence Factor</v>
          </cell>
          <cell r="N215">
            <v>0</v>
          </cell>
          <cell r="AA215">
            <v>17</v>
          </cell>
          <cell r="AC215" t="str">
            <v>B++</v>
          </cell>
          <cell r="AD215">
            <v>0</v>
          </cell>
          <cell r="AE215">
            <v>0</v>
          </cell>
          <cell r="AF215">
            <v>0</v>
          </cell>
          <cell r="AG215">
            <v>0</v>
          </cell>
          <cell r="AH215">
            <v>0.15</v>
          </cell>
          <cell r="AI215">
            <v>0</v>
          </cell>
          <cell r="AL215" t="str">
            <v>B++</v>
          </cell>
          <cell r="AM215">
            <v>0</v>
          </cell>
          <cell r="AN215">
            <v>0</v>
          </cell>
          <cell r="AO215">
            <v>0</v>
          </cell>
          <cell r="AP215">
            <v>0</v>
          </cell>
          <cell r="AQ215">
            <v>0.13500000000000001</v>
          </cell>
          <cell r="AR215">
            <v>0</v>
          </cell>
        </row>
        <row r="216">
          <cell r="B216">
            <v>18</v>
          </cell>
          <cell r="D216" t="str">
            <v>Adjustment for 1% minimum dispute risk on Non Afilliated Recoverables</v>
          </cell>
          <cell r="N216">
            <v>0</v>
          </cell>
          <cell r="AA216">
            <v>18</v>
          </cell>
          <cell r="AC216" t="str">
            <v xml:space="preserve">B+ </v>
          </cell>
          <cell r="AD216">
            <v>0</v>
          </cell>
          <cell r="AE216">
            <v>0</v>
          </cell>
          <cell r="AF216">
            <v>0</v>
          </cell>
          <cell r="AG216">
            <v>0</v>
          </cell>
          <cell r="AH216">
            <v>0.2</v>
          </cell>
          <cell r="AI216">
            <v>0</v>
          </cell>
          <cell r="AL216" t="str">
            <v xml:space="preserve">B+ </v>
          </cell>
          <cell r="AM216">
            <v>0</v>
          </cell>
          <cell r="AN216">
            <v>0</v>
          </cell>
          <cell r="AO216">
            <v>0</v>
          </cell>
          <cell r="AP216">
            <v>0</v>
          </cell>
          <cell r="AQ216">
            <v>0.18000000000000002</v>
          </cell>
          <cell r="AR216">
            <v>0</v>
          </cell>
        </row>
        <row r="217">
          <cell r="B217">
            <v>19</v>
          </cell>
          <cell r="C217" t="str">
            <v>Adj. Net Reins Recoverables</v>
          </cell>
          <cell r="H217">
            <v>0</v>
          </cell>
          <cell r="I217">
            <v>0</v>
          </cell>
          <cell r="J217">
            <v>0</v>
          </cell>
          <cell r="M217">
            <v>0</v>
          </cell>
          <cell r="N217">
            <v>0</v>
          </cell>
          <cell r="O217" t="str">
            <v>= Credit Risk &amp; Dispute Risk on recoverables</v>
          </cell>
          <cell r="AA217">
            <v>19</v>
          </cell>
          <cell r="AC217" t="str">
            <v>B</v>
          </cell>
          <cell r="AD217">
            <v>0</v>
          </cell>
          <cell r="AE217">
            <v>0</v>
          </cell>
          <cell r="AF217">
            <v>0</v>
          </cell>
          <cell r="AG217">
            <v>0</v>
          </cell>
          <cell r="AH217">
            <v>0.3</v>
          </cell>
          <cell r="AI217">
            <v>0</v>
          </cell>
          <cell r="AL217" t="str">
            <v>B</v>
          </cell>
          <cell r="AM217">
            <v>0</v>
          </cell>
          <cell r="AN217">
            <v>0</v>
          </cell>
          <cell r="AO217">
            <v>0</v>
          </cell>
          <cell r="AP217">
            <v>0</v>
          </cell>
          <cell r="AQ217">
            <v>0.27</v>
          </cell>
          <cell r="AR217">
            <v>0</v>
          </cell>
        </row>
        <row r="218">
          <cell r="AA218">
            <v>20</v>
          </cell>
          <cell r="AC218" t="str">
            <v>B-</v>
          </cell>
          <cell r="AD218">
            <v>0</v>
          </cell>
          <cell r="AE218">
            <v>0</v>
          </cell>
          <cell r="AF218">
            <v>0</v>
          </cell>
          <cell r="AG218">
            <v>0</v>
          </cell>
          <cell r="AH218">
            <v>0.4</v>
          </cell>
          <cell r="AI218">
            <v>0</v>
          </cell>
          <cell r="AL218" t="str">
            <v>B-</v>
          </cell>
          <cell r="AM218">
            <v>0</v>
          </cell>
          <cell r="AN218">
            <v>0</v>
          </cell>
          <cell r="AO218">
            <v>0</v>
          </cell>
          <cell r="AP218">
            <v>0</v>
          </cell>
          <cell r="AQ218">
            <v>0.36000000000000004</v>
          </cell>
          <cell r="AR218">
            <v>0</v>
          </cell>
        </row>
        <row r="219">
          <cell r="C219" t="str">
            <v>All Other Recoverables</v>
          </cell>
          <cell r="AA219">
            <v>21</v>
          </cell>
          <cell r="AC219" t="str">
            <v>&lt;= C++</v>
          </cell>
          <cell r="AD219">
            <v>0</v>
          </cell>
          <cell r="AE219">
            <v>0</v>
          </cell>
          <cell r="AF219">
            <v>0</v>
          </cell>
          <cell r="AG219">
            <v>0</v>
          </cell>
          <cell r="AH219">
            <v>1</v>
          </cell>
          <cell r="AI219">
            <v>0</v>
          </cell>
          <cell r="AL219" t="str">
            <v>&lt;= C++</v>
          </cell>
          <cell r="AM219">
            <v>0</v>
          </cell>
          <cell r="AN219">
            <v>0</v>
          </cell>
          <cell r="AO219">
            <v>0</v>
          </cell>
          <cell r="AP219">
            <v>0</v>
          </cell>
          <cell r="AQ219">
            <v>0.9</v>
          </cell>
          <cell r="AR219">
            <v>0</v>
          </cell>
        </row>
        <row r="220">
          <cell r="B220">
            <v>20</v>
          </cell>
          <cell r="D220" t="str">
            <v>Funds Held by Reinsured Cos.</v>
          </cell>
          <cell r="H220">
            <v>0</v>
          </cell>
          <cell r="I220">
            <v>0</v>
          </cell>
          <cell r="J220">
            <v>0</v>
          </cell>
          <cell r="K220">
            <v>0.05</v>
          </cell>
          <cell r="L220">
            <v>0</v>
          </cell>
          <cell r="M220">
            <v>0.05</v>
          </cell>
          <cell r="N220">
            <v>0</v>
          </cell>
          <cell r="AA220">
            <v>22</v>
          </cell>
          <cell r="AC220" t="str">
            <v>Non Rated</v>
          </cell>
          <cell r="AD220">
            <v>0</v>
          </cell>
          <cell r="AE220">
            <v>0</v>
          </cell>
          <cell r="AF220">
            <v>0</v>
          </cell>
          <cell r="AG220">
            <v>0</v>
          </cell>
          <cell r="AH220">
            <v>1</v>
          </cell>
          <cell r="AI220">
            <v>0</v>
          </cell>
          <cell r="AL220" t="str">
            <v>Non Rated</v>
          </cell>
          <cell r="AM220">
            <v>0</v>
          </cell>
          <cell r="AN220">
            <v>0</v>
          </cell>
          <cell r="AO220">
            <v>0</v>
          </cell>
          <cell r="AP220">
            <v>0</v>
          </cell>
          <cell r="AQ220">
            <v>0.9</v>
          </cell>
          <cell r="AR220">
            <v>0</v>
          </cell>
        </row>
        <row r="221">
          <cell r="B221">
            <v>21</v>
          </cell>
          <cell r="D221" t="str">
            <v>Bills Recoverable</v>
          </cell>
          <cell r="H221">
            <v>0</v>
          </cell>
          <cell r="I221">
            <v>0</v>
          </cell>
          <cell r="J221">
            <v>0</v>
          </cell>
          <cell r="K221">
            <v>0.05</v>
          </cell>
          <cell r="L221">
            <v>0</v>
          </cell>
          <cell r="M221">
            <v>0.05</v>
          </cell>
          <cell r="N221">
            <v>0</v>
          </cell>
          <cell r="AA221">
            <v>23</v>
          </cell>
          <cell r="AB221" t="str">
            <v>No Breakout Available</v>
          </cell>
          <cell r="AD221">
            <v>0</v>
          </cell>
          <cell r="AE221">
            <v>0</v>
          </cell>
          <cell r="AF221">
            <v>0</v>
          </cell>
          <cell r="AG221">
            <v>0</v>
          </cell>
          <cell r="AH221">
            <v>0.1</v>
          </cell>
          <cell r="AI221">
            <v>0</v>
          </cell>
          <cell r="AK221" t="str">
            <v>No Breakout Available</v>
          </cell>
          <cell r="AM221">
            <v>0</v>
          </cell>
          <cell r="AN221">
            <v>0</v>
          </cell>
          <cell r="AO221">
            <v>0</v>
          </cell>
          <cell r="AP221">
            <v>0</v>
          </cell>
          <cell r="AQ221">
            <v>9.0000000000000011E-2</v>
          </cell>
          <cell r="AR221">
            <v>0</v>
          </cell>
        </row>
        <row r="222">
          <cell r="B222">
            <v>22</v>
          </cell>
          <cell r="D222" t="str">
            <v>Income Tax Recoverables</v>
          </cell>
          <cell r="H222">
            <v>0</v>
          </cell>
          <cell r="I222">
            <v>0</v>
          </cell>
          <cell r="J222">
            <v>0</v>
          </cell>
          <cell r="K222">
            <v>0.05</v>
          </cell>
          <cell r="L222">
            <v>0</v>
          </cell>
          <cell r="M222">
            <v>0.05</v>
          </cell>
          <cell r="N222">
            <v>0</v>
          </cell>
          <cell r="AA222">
            <v>24</v>
          </cell>
          <cell r="AC222" t="str">
            <v>Total</v>
          </cell>
          <cell r="AD222">
            <v>0</v>
          </cell>
          <cell r="AE222">
            <v>0</v>
          </cell>
          <cell r="AF222">
            <v>0</v>
          </cell>
          <cell r="AG222">
            <v>0</v>
          </cell>
          <cell r="AH222">
            <v>0</v>
          </cell>
          <cell r="AI222">
            <v>0</v>
          </cell>
          <cell r="AL222" t="str">
            <v>Total</v>
          </cell>
          <cell r="AM222">
            <v>0</v>
          </cell>
          <cell r="AN222">
            <v>0</v>
          </cell>
          <cell r="AO222">
            <v>0</v>
          </cell>
          <cell r="AP222">
            <v>0</v>
          </cell>
          <cell r="AQ222">
            <v>0</v>
          </cell>
          <cell r="AR222">
            <v>0</v>
          </cell>
        </row>
        <row r="223">
          <cell r="B223">
            <v>23</v>
          </cell>
          <cell r="D223" t="str">
            <v>Accrued Investment Income</v>
          </cell>
          <cell r="H223">
            <v>0</v>
          </cell>
          <cell r="I223">
            <v>0</v>
          </cell>
          <cell r="J223">
            <v>0</v>
          </cell>
          <cell r="K223">
            <v>2.5000000000000001E-2</v>
          </cell>
          <cell r="L223">
            <v>0</v>
          </cell>
          <cell r="M223">
            <v>2.5000000000000001E-2</v>
          </cell>
          <cell r="N223">
            <v>0</v>
          </cell>
        </row>
        <row r="224">
          <cell r="B224">
            <v>24</v>
          </cell>
          <cell r="D224" t="str">
            <v>Receivable from Affiliates</v>
          </cell>
          <cell r="H224">
            <v>0</v>
          </cell>
          <cell r="I224">
            <v>0</v>
          </cell>
          <cell r="J224">
            <v>0</v>
          </cell>
          <cell r="K224">
            <v>0.05</v>
          </cell>
          <cell r="L224">
            <v>0</v>
          </cell>
          <cell r="M224">
            <v>0.05</v>
          </cell>
          <cell r="N224">
            <v>0</v>
          </cell>
        </row>
        <row r="225">
          <cell r="B225">
            <v>25</v>
          </cell>
          <cell r="D225" t="str">
            <v>Equity in Pools/Assoc.</v>
          </cell>
          <cell r="H225">
            <v>0</v>
          </cell>
          <cell r="I225">
            <v>0</v>
          </cell>
          <cell r="J225">
            <v>0</v>
          </cell>
          <cell r="K225">
            <v>0.05</v>
          </cell>
          <cell r="L225">
            <v>0</v>
          </cell>
          <cell r="M225">
            <v>0.05</v>
          </cell>
          <cell r="N225">
            <v>0</v>
          </cell>
          <cell r="AC225" t="str">
            <v>Pools &amp; Associations by rating</v>
          </cell>
          <cell r="AL225" t="str">
            <v>Recoverables held internally; by rating of the ins. co. whose funds are being held</v>
          </cell>
        </row>
        <row r="226">
          <cell r="B226">
            <v>26</v>
          </cell>
          <cell r="D226" t="str">
            <v>Uninsured A &amp; H Plans</v>
          </cell>
          <cell r="H226">
            <v>0</v>
          </cell>
          <cell r="I226">
            <v>0</v>
          </cell>
          <cell r="J226">
            <v>0</v>
          </cell>
          <cell r="K226">
            <v>0.05</v>
          </cell>
          <cell r="L226">
            <v>0</v>
          </cell>
          <cell r="M226">
            <v>0.05</v>
          </cell>
          <cell r="N226">
            <v>0</v>
          </cell>
          <cell r="AC226">
            <v>40908</v>
          </cell>
          <cell r="AL226">
            <v>40908</v>
          </cell>
        </row>
        <row r="227">
          <cell r="B227">
            <v>27</v>
          </cell>
          <cell r="D227" t="str">
            <v>Others</v>
          </cell>
          <cell r="H227">
            <v>0</v>
          </cell>
          <cell r="I227">
            <v>0</v>
          </cell>
          <cell r="J227">
            <v>0</v>
          </cell>
          <cell r="K227">
            <v>0.05</v>
          </cell>
          <cell r="L227">
            <v>0</v>
          </cell>
          <cell r="M227">
            <v>0.05</v>
          </cell>
          <cell r="N227">
            <v>0</v>
          </cell>
          <cell r="AC227" t="str">
            <v>Rating</v>
          </cell>
          <cell r="AD227" t="str">
            <v>Baseline</v>
          </cell>
          <cell r="AE227" t="str">
            <v>Stress Test Ceded Recovs</v>
          </cell>
          <cell r="AF227" t="str">
            <v>Adjustment</v>
          </cell>
          <cell r="AG227" t="str">
            <v>Total</v>
          </cell>
          <cell r="AH227" t="str">
            <v>ARF</v>
          </cell>
          <cell r="AI227" t="str">
            <v>ARC</v>
          </cell>
          <cell r="AL227" t="str">
            <v>Rating</v>
          </cell>
          <cell r="AM227" t="str">
            <v>Baseline</v>
          </cell>
          <cell r="AN227" t="str">
            <v>Stress Test Ceded Recovs</v>
          </cell>
          <cell r="AO227" t="str">
            <v>Adjustment</v>
          </cell>
          <cell r="AP227" t="str">
            <v>Total</v>
          </cell>
          <cell r="AQ227" t="str">
            <v>ARF</v>
          </cell>
          <cell r="AR227" t="str">
            <v>ARC</v>
          </cell>
        </row>
        <row r="228">
          <cell r="B228">
            <v>28</v>
          </cell>
          <cell r="E228" t="str">
            <v>Other Receivables</v>
          </cell>
          <cell r="H228">
            <v>0</v>
          </cell>
          <cell r="I228">
            <v>0</v>
          </cell>
          <cell r="J228">
            <v>0</v>
          </cell>
          <cell r="K228">
            <v>0</v>
          </cell>
          <cell r="M228">
            <v>0</v>
          </cell>
          <cell r="N228">
            <v>0</v>
          </cell>
          <cell r="AA228">
            <v>25</v>
          </cell>
          <cell r="AC228" t="str">
            <v>A++</v>
          </cell>
          <cell r="AD228">
            <v>0</v>
          </cell>
          <cell r="AE228">
            <v>0</v>
          </cell>
          <cell r="AF228">
            <v>0</v>
          </cell>
          <cell r="AG228">
            <v>0</v>
          </cell>
          <cell r="AH228">
            <v>0.02</v>
          </cell>
          <cell r="AI228">
            <v>0</v>
          </cell>
          <cell r="AL228" t="str">
            <v>A++</v>
          </cell>
          <cell r="AM228">
            <v>0</v>
          </cell>
          <cell r="AN228">
            <v>0</v>
          </cell>
          <cell r="AO228">
            <v>0</v>
          </cell>
          <cell r="AP228">
            <v>0</v>
          </cell>
          <cell r="AQ228">
            <v>0.02</v>
          </cell>
          <cell r="AR228">
            <v>0</v>
          </cell>
        </row>
        <row r="229">
          <cell r="J229" t="str">
            <v xml:space="preserve"> </v>
          </cell>
          <cell r="AA229">
            <v>26</v>
          </cell>
          <cell r="AC229" t="str">
            <v xml:space="preserve">A+ </v>
          </cell>
          <cell r="AD229">
            <v>0</v>
          </cell>
          <cell r="AE229">
            <v>0</v>
          </cell>
          <cell r="AF229">
            <v>0</v>
          </cell>
          <cell r="AG229">
            <v>0</v>
          </cell>
          <cell r="AH229">
            <v>0.04</v>
          </cell>
          <cell r="AI229">
            <v>0</v>
          </cell>
          <cell r="AL229" t="str">
            <v xml:space="preserve">A+ </v>
          </cell>
          <cell r="AM229">
            <v>0</v>
          </cell>
          <cell r="AN229">
            <v>0</v>
          </cell>
          <cell r="AO229">
            <v>0</v>
          </cell>
          <cell r="AP229">
            <v>0</v>
          </cell>
          <cell r="AQ229">
            <v>0.04</v>
          </cell>
          <cell r="AR229">
            <v>0</v>
          </cell>
        </row>
        <row r="230">
          <cell r="B230">
            <v>29</v>
          </cell>
          <cell r="C230" t="str">
            <v>Company Totals (Credit Risk)</v>
          </cell>
          <cell r="H230">
            <v>0</v>
          </cell>
          <cell r="I230">
            <v>0</v>
          </cell>
          <cell r="J230">
            <v>0</v>
          </cell>
          <cell r="K230">
            <v>0</v>
          </cell>
          <cell r="N230">
            <v>0</v>
          </cell>
          <cell r="O230" t="str">
            <v xml:space="preserve"> =(B4)</v>
          </cell>
          <cell r="AA230">
            <v>27</v>
          </cell>
          <cell r="AC230" t="str">
            <v>A</v>
          </cell>
          <cell r="AD230">
            <v>0</v>
          </cell>
          <cell r="AE230">
            <v>0</v>
          </cell>
          <cell r="AF230">
            <v>0</v>
          </cell>
          <cell r="AG230">
            <v>0</v>
          </cell>
          <cell r="AH230">
            <v>0.06</v>
          </cell>
          <cell r="AI230">
            <v>0</v>
          </cell>
          <cell r="AL230" t="str">
            <v>A</v>
          </cell>
          <cell r="AM230">
            <v>0</v>
          </cell>
          <cell r="AN230">
            <v>0</v>
          </cell>
          <cell r="AO230">
            <v>0</v>
          </cell>
          <cell r="AP230">
            <v>0</v>
          </cell>
          <cell r="AQ230">
            <v>0.06</v>
          </cell>
          <cell r="AR230">
            <v>0</v>
          </cell>
        </row>
        <row r="231">
          <cell r="B231">
            <v>30</v>
          </cell>
          <cell r="C231" t="str">
            <v>Company Totals (Investment Risk)</v>
          </cell>
          <cell r="J231">
            <v>0</v>
          </cell>
          <cell r="K231">
            <v>0</v>
          </cell>
          <cell r="N231">
            <v>0</v>
          </cell>
          <cell r="AA231">
            <v>28</v>
          </cell>
          <cell r="AC231" t="str">
            <v>A-</v>
          </cell>
          <cell r="AD231">
            <v>0</v>
          </cell>
          <cell r="AE231">
            <v>0</v>
          </cell>
          <cell r="AF231">
            <v>0</v>
          </cell>
          <cell r="AG231">
            <v>0</v>
          </cell>
          <cell r="AH231">
            <v>0.1</v>
          </cell>
          <cell r="AI231">
            <v>0</v>
          </cell>
          <cell r="AL231" t="str">
            <v>A-</v>
          </cell>
          <cell r="AM231">
            <v>0</v>
          </cell>
          <cell r="AN231">
            <v>0</v>
          </cell>
          <cell r="AO231">
            <v>0</v>
          </cell>
          <cell r="AP231">
            <v>0</v>
          </cell>
          <cell r="AQ231">
            <v>0.1</v>
          </cell>
          <cell r="AR231">
            <v>0</v>
          </cell>
        </row>
        <row r="232">
          <cell r="B232">
            <v>31</v>
          </cell>
          <cell r="C232" t="str">
            <v>Company Totals (Asset Risk)</v>
          </cell>
          <cell r="J232">
            <v>0</v>
          </cell>
          <cell r="K232">
            <v>0</v>
          </cell>
          <cell r="N232">
            <v>0</v>
          </cell>
          <cell r="AA232">
            <v>29</v>
          </cell>
          <cell r="AC232" t="str">
            <v>B++</v>
          </cell>
          <cell r="AD232">
            <v>0</v>
          </cell>
          <cell r="AE232">
            <v>0</v>
          </cell>
          <cell r="AF232">
            <v>0</v>
          </cell>
          <cell r="AG232">
            <v>0</v>
          </cell>
          <cell r="AH232">
            <v>0.15</v>
          </cell>
          <cell r="AI232">
            <v>0</v>
          </cell>
          <cell r="AL232" t="str">
            <v>B++</v>
          </cell>
          <cell r="AM232">
            <v>0</v>
          </cell>
          <cell r="AN232">
            <v>0</v>
          </cell>
          <cell r="AO232">
            <v>0</v>
          </cell>
          <cell r="AP232">
            <v>0</v>
          </cell>
          <cell r="AQ232">
            <v>0.15</v>
          </cell>
          <cell r="AR232">
            <v>0</v>
          </cell>
        </row>
        <row r="233">
          <cell r="C233" t="str">
            <v>Notes:</v>
          </cell>
          <cell r="AA233">
            <v>30</v>
          </cell>
          <cell r="AC233" t="str">
            <v xml:space="preserve">B+ </v>
          </cell>
          <cell r="AD233">
            <v>0</v>
          </cell>
          <cell r="AE233">
            <v>0</v>
          </cell>
          <cell r="AF233">
            <v>0</v>
          </cell>
          <cell r="AG233">
            <v>0</v>
          </cell>
          <cell r="AH233">
            <v>0.2</v>
          </cell>
          <cell r="AI233">
            <v>0</v>
          </cell>
          <cell r="AL233" t="str">
            <v xml:space="preserve">B+ </v>
          </cell>
          <cell r="AM233">
            <v>0</v>
          </cell>
          <cell r="AN233">
            <v>0</v>
          </cell>
          <cell r="AO233">
            <v>0</v>
          </cell>
          <cell r="AP233">
            <v>0</v>
          </cell>
          <cell r="AQ233">
            <v>0.2</v>
          </cell>
          <cell r="AR233">
            <v>0</v>
          </cell>
        </row>
        <row r="234">
          <cell r="C234" t="str">
            <v>(A) - Includes ceded paid, unpaid, IBNR, and unearned premium recoverables.</v>
          </cell>
          <cell r="AA234">
            <v>31</v>
          </cell>
          <cell r="AC234" t="str">
            <v>B</v>
          </cell>
          <cell r="AD234">
            <v>0</v>
          </cell>
          <cell r="AE234">
            <v>0</v>
          </cell>
          <cell r="AF234">
            <v>0</v>
          </cell>
          <cell r="AG234">
            <v>0</v>
          </cell>
          <cell r="AH234">
            <v>0.3</v>
          </cell>
          <cell r="AI234">
            <v>0</v>
          </cell>
          <cell r="AL234" t="str">
            <v>B</v>
          </cell>
          <cell r="AM234">
            <v>0</v>
          </cell>
          <cell r="AN234">
            <v>0</v>
          </cell>
          <cell r="AO234">
            <v>0</v>
          </cell>
          <cell r="AP234">
            <v>0</v>
          </cell>
          <cell r="AQ234">
            <v>0.3</v>
          </cell>
          <cell r="AR234">
            <v>0</v>
          </cell>
        </row>
        <row r="235">
          <cell r="C235" t="str">
            <v>(B) - Excessive reinsurance dependence:</v>
          </cell>
          <cell r="AA235">
            <v>32</v>
          </cell>
          <cell r="AC235" t="str">
            <v>B-</v>
          </cell>
          <cell r="AD235">
            <v>0</v>
          </cell>
          <cell r="AE235">
            <v>0</v>
          </cell>
          <cell r="AF235">
            <v>0</v>
          </cell>
          <cell r="AG235">
            <v>0</v>
          </cell>
          <cell r="AH235">
            <v>0.4</v>
          </cell>
          <cell r="AI235">
            <v>0</v>
          </cell>
          <cell r="AL235" t="str">
            <v>B-</v>
          </cell>
          <cell r="AM235">
            <v>0</v>
          </cell>
          <cell r="AN235">
            <v>0</v>
          </cell>
          <cell r="AO235">
            <v>0</v>
          </cell>
          <cell r="AP235">
            <v>0</v>
          </cell>
          <cell r="AQ235">
            <v>0.4</v>
          </cell>
          <cell r="AR235">
            <v>0</v>
          </cell>
        </row>
        <row r="236">
          <cell r="C236" t="str">
            <v xml:space="preserve">[C] -  To be used for non-consolidated statements or consolidated statements reporting domestic companies(affiliates), not included in the consolidated statement. </v>
          </cell>
          <cell r="AA236">
            <v>33</v>
          </cell>
          <cell r="AC236" t="str">
            <v>&lt;= C++</v>
          </cell>
          <cell r="AD236">
            <v>0</v>
          </cell>
          <cell r="AE236">
            <v>0</v>
          </cell>
          <cell r="AF236">
            <v>0</v>
          </cell>
          <cell r="AG236">
            <v>0</v>
          </cell>
          <cell r="AH236">
            <v>1</v>
          </cell>
          <cell r="AI236">
            <v>0</v>
          </cell>
          <cell r="AL236" t="str">
            <v>&lt;= C++</v>
          </cell>
          <cell r="AM236">
            <v>0</v>
          </cell>
          <cell r="AN236">
            <v>0</v>
          </cell>
          <cell r="AO236">
            <v>0</v>
          </cell>
          <cell r="AP236">
            <v>0</v>
          </cell>
          <cell r="AQ236">
            <v>1</v>
          </cell>
          <cell r="AR236">
            <v>0</v>
          </cell>
        </row>
        <row r="237">
          <cell r="J237" t="str">
            <v>Non-Aff. Reins</v>
          </cell>
          <cell r="AA237">
            <v>34</v>
          </cell>
          <cell r="AC237" t="str">
            <v>Non Rated</v>
          </cell>
          <cell r="AD237">
            <v>0</v>
          </cell>
          <cell r="AE237">
            <v>0</v>
          </cell>
          <cell r="AF237">
            <v>0</v>
          </cell>
          <cell r="AG237">
            <v>0</v>
          </cell>
          <cell r="AH237">
            <v>1</v>
          </cell>
          <cell r="AI237">
            <v>0</v>
          </cell>
          <cell r="AL237" t="str">
            <v>Non Rated</v>
          </cell>
          <cell r="AM237">
            <v>0</v>
          </cell>
          <cell r="AN237">
            <v>0</v>
          </cell>
          <cell r="AO237">
            <v>0</v>
          </cell>
          <cell r="AP237">
            <v>0</v>
          </cell>
          <cell r="AQ237">
            <v>1</v>
          </cell>
          <cell r="AR237">
            <v>0</v>
          </cell>
        </row>
        <row r="238">
          <cell r="J238" t="str">
            <v>Recov./PHS</v>
          </cell>
          <cell r="AA238">
            <v>35</v>
          </cell>
          <cell r="AB238" t="str">
            <v>No Breakout Available</v>
          </cell>
          <cell r="AD238">
            <v>0</v>
          </cell>
          <cell r="AE238">
            <v>0</v>
          </cell>
          <cell r="AF238">
            <v>0</v>
          </cell>
          <cell r="AG238">
            <v>0</v>
          </cell>
          <cell r="AH238">
            <v>0.1</v>
          </cell>
          <cell r="AI238">
            <v>0</v>
          </cell>
          <cell r="AK238" t="str">
            <v>No Breakout Available</v>
          </cell>
          <cell r="AM238">
            <v>0</v>
          </cell>
          <cell r="AN238">
            <v>0</v>
          </cell>
          <cell r="AO238">
            <v>0</v>
          </cell>
          <cell r="AP238">
            <v>0</v>
          </cell>
          <cell r="AQ238">
            <v>0.1</v>
          </cell>
          <cell r="AR238">
            <v>0</v>
          </cell>
        </row>
        <row r="239">
          <cell r="B239">
            <v>32</v>
          </cell>
          <cell r="I239" t="str">
            <v>Company</v>
          </cell>
          <cell r="J239">
            <v>0</v>
          </cell>
          <cell r="AA239">
            <v>36</v>
          </cell>
          <cell r="AC239" t="str">
            <v>Total</v>
          </cell>
          <cell r="AD239">
            <v>0</v>
          </cell>
          <cell r="AE239">
            <v>0</v>
          </cell>
          <cell r="AF239">
            <v>0</v>
          </cell>
          <cell r="AG239">
            <v>0</v>
          </cell>
          <cell r="AH239">
            <v>0</v>
          </cell>
          <cell r="AI239">
            <v>0</v>
          </cell>
          <cell r="AL239" t="str">
            <v>Total</v>
          </cell>
          <cell r="AM239">
            <v>0</v>
          </cell>
          <cell r="AN239">
            <v>0</v>
          </cell>
          <cell r="AO239">
            <v>0</v>
          </cell>
          <cell r="AP239">
            <v>0</v>
          </cell>
          <cell r="AQ239">
            <v>0</v>
          </cell>
          <cell r="AR239">
            <v>0</v>
          </cell>
        </row>
        <row r="240">
          <cell r="B240">
            <v>33</v>
          </cell>
          <cell r="I240" t="str">
            <v>Industry</v>
          </cell>
          <cell r="J240">
            <v>0</v>
          </cell>
        </row>
        <row r="241">
          <cell r="B241">
            <v>34</v>
          </cell>
          <cell r="I241" t="str">
            <v>Excess</v>
          </cell>
          <cell r="J241">
            <v>0</v>
          </cell>
          <cell r="AA241">
            <v>37</v>
          </cell>
          <cell r="AE241" t="str">
            <v>Percentage of recoverables ceded under stress test:</v>
          </cell>
          <cell r="AF241">
            <v>0.4</v>
          </cell>
        </row>
        <row r="242">
          <cell r="B242">
            <v>35</v>
          </cell>
          <cell r="H242" t="str">
            <v>Total Ceded Leverage Ratio</v>
          </cell>
          <cell r="J242">
            <v>0</v>
          </cell>
          <cell r="AA242">
            <v>38</v>
          </cell>
          <cell r="AE242" t="str">
            <v>Amount of recovs ceded under stress test:</v>
          </cell>
          <cell r="AF242">
            <v>0</v>
          </cell>
          <cell r="AG242" t="str">
            <v>analysis type = standard</v>
          </cell>
        </row>
        <row r="247">
          <cell r="B247" t="str">
            <v>Company Name:</v>
          </cell>
          <cell r="F247" t="str">
            <v>XYZ Sample</v>
          </cell>
          <cell r="J247" t="str">
            <v>Currency:</v>
          </cell>
          <cell r="K247" t="str">
            <v>Euros</v>
          </cell>
          <cell r="P247" t="str">
            <v>Page 36</v>
          </cell>
        </row>
        <row r="248">
          <cell r="B248" t="str">
            <v>AMB Number:</v>
          </cell>
          <cell r="F248" t="str">
            <v>99999</v>
          </cell>
          <cell r="J248" t="str">
            <v>Denomination:</v>
          </cell>
          <cell r="K248" t="str">
            <v>(000)s</v>
          </cell>
        </row>
        <row r="249">
          <cell r="B249" t="str">
            <v>Analyst:</v>
          </cell>
          <cell r="F249" t="str">
            <v xml:space="preserve"> </v>
          </cell>
          <cell r="AD249" t="str">
            <v>Note:  Breakouts are requested for only those areas which have aggregate numbers originally.</v>
          </cell>
        </row>
        <row r="250">
          <cell r="B250" t="str">
            <v>analysis type = standard</v>
          </cell>
          <cell r="K250" t="str">
            <v>CREDIT RISK</v>
          </cell>
          <cell r="AC250" t="str">
            <v>Reinsurance Recoverables</v>
          </cell>
          <cell r="AL250" t="str">
            <v>Reinsurance Recoverables</v>
          </cell>
          <cell r="AR250" t="str">
            <v>Page 36 Breakout</v>
          </cell>
        </row>
        <row r="251">
          <cell r="H251">
            <v>41274</v>
          </cell>
          <cell r="AC251" t="str">
            <v>Foreign affiliates by rating</v>
          </cell>
          <cell r="AG251" t="str">
            <v>Euros</v>
          </cell>
          <cell r="AL251" t="str">
            <v>All Other Insurers by rating</v>
          </cell>
          <cell r="AP251" t="str">
            <v>Euros</v>
          </cell>
        </row>
        <row r="252">
          <cell r="K252" t="str">
            <v>Baseline</v>
          </cell>
          <cell r="L252" t="str">
            <v>Adjustment</v>
          </cell>
          <cell r="M252" t="str">
            <v>Total</v>
          </cell>
          <cell r="AC252">
            <v>41274</v>
          </cell>
          <cell r="AL252">
            <v>41274</v>
          </cell>
        </row>
        <row r="253">
          <cell r="C253" t="str">
            <v>Agents' Balances</v>
          </cell>
          <cell r="H253" t="str">
            <v>Baseline</v>
          </cell>
          <cell r="I253" t="str">
            <v>Adjustments</v>
          </cell>
          <cell r="J253" t="str">
            <v>Total</v>
          </cell>
          <cell r="K253" t="str">
            <v>Asset Risk Factor (%)</v>
          </cell>
          <cell r="L253" t="str">
            <v>to Asset Risk Factor (%)</v>
          </cell>
          <cell r="M253" t="str">
            <v>Asset Risk Factor</v>
          </cell>
          <cell r="N253" t="str">
            <v>Adjusted Required Capital</v>
          </cell>
          <cell r="O253" t="str">
            <v>Explanation of Adjustments</v>
          </cell>
          <cell r="AC253" t="str">
            <v>Rating</v>
          </cell>
          <cell r="AD253" t="str">
            <v>Baseline</v>
          </cell>
          <cell r="AE253" t="str">
            <v>Stress Test Ceded Recovs</v>
          </cell>
          <cell r="AF253" t="str">
            <v>Adjustment</v>
          </cell>
          <cell r="AG253" t="str">
            <v>Total</v>
          </cell>
          <cell r="AH253" t="str">
            <v>Asset Risk Factor</v>
          </cell>
          <cell r="AI253" t="str">
            <v>Adjusted Required Capital</v>
          </cell>
          <cell r="AL253" t="str">
            <v>Rating</v>
          </cell>
          <cell r="AM253" t="str">
            <v>Baseline</v>
          </cell>
          <cell r="AN253" t="str">
            <v>Stress Test Ceded Recovs</v>
          </cell>
          <cell r="AO253" t="str">
            <v>Adjustment</v>
          </cell>
          <cell r="AP253" t="str">
            <v>Total</v>
          </cell>
          <cell r="AQ253" t="str">
            <v>Asset Risk Factor</v>
          </cell>
          <cell r="AR253" t="str">
            <v>Adjusted Required Capital</v>
          </cell>
        </row>
        <row r="254">
          <cell r="B254">
            <v>1</v>
          </cell>
          <cell r="D254" t="str">
            <v>In Course of Collection</v>
          </cell>
          <cell r="H254">
            <v>0</v>
          </cell>
          <cell r="I254">
            <v>0</v>
          </cell>
          <cell r="J254">
            <v>0</v>
          </cell>
          <cell r="K254">
            <v>0.05</v>
          </cell>
          <cell r="L254">
            <v>0</v>
          </cell>
          <cell r="M254">
            <v>0.05</v>
          </cell>
          <cell r="N254">
            <v>0</v>
          </cell>
          <cell r="AA254">
            <v>1</v>
          </cell>
          <cell r="AC254" t="str">
            <v>A++</v>
          </cell>
          <cell r="AD254">
            <v>0</v>
          </cell>
          <cell r="AE254">
            <v>0</v>
          </cell>
          <cell r="AF254">
            <v>0</v>
          </cell>
          <cell r="AG254">
            <v>0</v>
          </cell>
          <cell r="AH254">
            <v>0.02</v>
          </cell>
          <cell r="AI254">
            <v>0</v>
          </cell>
          <cell r="AL254" t="str">
            <v>A++</v>
          </cell>
          <cell r="AM254">
            <v>0</v>
          </cell>
          <cell r="AN254">
            <v>0</v>
          </cell>
          <cell r="AO254">
            <v>0</v>
          </cell>
          <cell r="AP254">
            <v>0</v>
          </cell>
          <cell r="AQ254">
            <v>0.02</v>
          </cell>
          <cell r="AR254">
            <v>0</v>
          </cell>
        </row>
        <row r="255">
          <cell r="B255">
            <v>2</v>
          </cell>
          <cell r="E255" t="str">
            <v>Ceded Balances Payable</v>
          </cell>
          <cell r="H255">
            <v>0</v>
          </cell>
          <cell r="I255">
            <v>0</v>
          </cell>
          <cell r="J255">
            <v>0</v>
          </cell>
          <cell r="K255">
            <v>0.05</v>
          </cell>
          <cell r="L255">
            <v>0</v>
          </cell>
          <cell r="M255">
            <v>0.05</v>
          </cell>
          <cell r="N255">
            <v>0</v>
          </cell>
          <cell r="AA255">
            <v>2</v>
          </cell>
          <cell r="AC255" t="str">
            <v xml:space="preserve">A+ </v>
          </cell>
          <cell r="AD255">
            <v>0</v>
          </cell>
          <cell r="AE255">
            <v>0</v>
          </cell>
          <cell r="AF255">
            <v>0</v>
          </cell>
          <cell r="AG255">
            <v>0</v>
          </cell>
          <cell r="AH255">
            <v>0.04</v>
          </cell>
          <cell r="AI255">
            <v>0</v>
          </cell>
          <cell r="AL255" t="str">
            <v xml:space="preserve">A+ </v>
          </cell>
          <cell r="AM255">
            <v>0</v>
          </cell>
          <cell r="AN255">
            <v>0</v>
          </cell>
          <cell r="AO255">
            <v>0</v>
          </cell>
          <cell r="AP255">
            <v>0</v>
          </cell>
          <cell r="AQ255">
            <v>0.04</v>
          </cell>
          <cell r="AR255">
            <v>0</v>
          </cell>
        </row>
        <row r="256">
          <cell r="B256">
            <v>3</v>
          </cell>
          <cell r="D256" t="str">
            <v>Deferred - Not Yet Due</v>
          </cell>
          <cell r="H256">
            <v>0</v>
          </cell>
          <cell r="I256">
            <v>0</v>
          </cell>
          <cell r="J256">
            <v>0</v>
          </cell>
          <cell r="K256">
            <v>0.05</v>
          </cell>
          <cell r="L256">
            <v>0</v>
          </cell>
          <cell r="M256">
            <v>0.05</v>
          </cell>
          <cell r="N256">
            <v>0</v>
          </cell>
          <cell r="AA256">
            <v>3</v>
          </cell>
          <cell r="AC256" t="str">
            <v>A</v>
          </cell>
          <cell r="AD256">
            <v>0</v>
          </cell>
          <cell r="AE256">
            <v>0</v>
          </cell>
          <cell r="AF256">
            <v>0</v>
          </cell>
          <cell r="AG256">
            <v>0</v>
          </cell>
          <cell r="AH256">
            <v>0.06</v>
          </cell>
          <cell r="AI256">
            <v>0</v>
          </cell>
          <cell r="AL256" t="str">
            <v>A</v>
          </cell>
          <cell r="AM256">
            <v>0</v>
          </cell>
          <cell r="AN256">
            <v>0</v>
          </cell>
          <cell r="AO256">
            <v>0</v>
          </cell>
          <cell r="AP256">
            <v>0</v>
          </cell>
          <cell r="AQ256">
            <v>0.06</v>
          </cell>
          <cell r="AR256">
            <v>0</v>
          </cell>
        </row>
        <row r="257">
          <cell r="B257">
            <v>4</v>
          </cell>
          <cell r="E257" t="str">
            <v>Ceded Balances Payable</v>
          </cell>
          <cell r="H257">
            <v>0</v>
          </cell>
          <cell r="I257">
            <v>0</v>
          </cell>
          <cell r="J257">
            <v>0</v>
          </cell>
          <cell r="K257">
            <v>0.05</v>
          </cell>
          <cell r="L257">
            <v>0</v>
          </cell>
          <cell r="M257">
            <v>0.05</v>
          </cell>
          <cell r="N257">
            <v>0</v>
          </cell>
          <cell r="AA257">
            <v>4</v>
          </cell>
          <cell r="AC257" t="str">
            <v>A-</v>
          </cell>
          <cell r="AD257">
            <v>0</v>
          </cell>
          <cell r="AE257">
            <v>0</v>
          </cell>
          <cell r="AF257">
            <v>0</v>
          </cell>
          <cell r="AG257">
            <v>0</v>
          </cell>
          <cell r="AH257">
            <v>0.1</v>
          </cell>
          <cell r="AI257">
            <v>0</v>
          </cell>
          <cell r="AL257" t="str">
            <v>A-</v>
          </cell>
          <cell r="AM257">
            <v>0</v>
          </cell>
          <cell r="AN257">
            <v>0</v>
          </cell>
          <cell r="AO257">
            <v>0</v>
          </cell>
          <cell r="AP257">
            <v>0</v>
          </cell>
          <cell r="AQ257">
            <v>0.1</v>
          </cell>
          <cell r="AR257">
            <v>0</v>
          </cell>
        </row>
        <row r="258">
          <cell r="B258">
            <v>5</v>
          </cell>
          <cell r="D258" t="str">
            <v>Accrued Retros</v>
          </cell>
          <cell r="H258">
            <v>0</v>
          </cell>
          <cell r="I258">
            <v>0</v>
          </cell>
          <cell r="J258">
            <v>0</v>
          </cell>
          <cell r="K258">
            <v>0.1</v>
          </cell>
          <cell r="L258">
            <v>0</v>
          </cell>
          <cell r="M258">
            <v>0.1</v>
          </cell>
          <cell r="N258">
            <v>0</v>
          </cell>
          <cell r="AA258">
            <v>5</v>
          </cell>
          <cell r="AC258" t="str">
            <v>B++</v>
          </cell>
          <cell r="AD258">
            <v>0</v>
          </cell>
          <cell r="AE258">
            <v>0</v>
          </cell>
          <cell r="AF258">
            <v>0</v>
          </cell>
          <cell r="AG258">
            <v>0</v>
          </cell>
          <cell r="AH258">
            <v>0.15</v>
          </cell>
          <cell r="AI258">
            <v>0</v>
          </cell>
          <cell r="AL258" t="str">
            <v>B++</v>
          </cell>
          <cell r="AM258">
            <v>0</v>
          </cell>
          <cell r="AN258">
            <v>0</v>
          </cell>
          <cell r="AO258">
            <v>0</v>
          </cell>
          <cell r="AP258">
            <v>0</v>
          </cell>
          <cell r="AQ258">
            <v>0.15</v>
          </cell>
          <cell r="AR258">
            <v>0</v>
          </cell>
        </row>
        <row r="259">
          <cell r="B259">
            <v>6</v>
          </cell>
          <cell r="E259" t="str">
            <v>Collateralized Balances</v>
          </cell>
          <cell r="H259">
            <v>0</v>
          </cell>
          <cell r="I259">
            <v>0</v>
          </cell>
          <cell r="J259">
            <v>0</v>
          </cell>
          <cell r="K259">
            <v>0.1</v>
          </cell>
          <cell r="L259">
            <v>0</v>
          </cell>
          <cell r="M259">
            <v>0.1</v>
          </cell>
          <cell r="N259">
            <v>0</v>
          </cell>
          <cell r="AA259">
            <v>6</v>
          </cell>
          <cell r="AC259" t="str">
            <v xml:space="preserve">B+ </v>
          </cell>
          <cell r="AD259">
            <v>0</v>
          </cell>
          <cell r="AE259">
            <v>0</v>
          </cell>
          <cell r="AF259">
            <v>0</v>
          </cell>
          <cell r="AG259">
            <v>0</v>
          </cell>
          <cell r="AH259">
            <v>0.2</v>
          </cell>
          <cell r="AI259">
            <v>0</v>
          </cell>
          <cell r="AL259" t="str">
            <v xml:space="preserve">B+ </v>
          </cell>
          <cell r="AM259">
            <v>0</v>
          </cell>
          <cell r="AN259">
            <v>0</v>
          </cell>
          <cell r="AO259">
            <v>0</v>
          </cell>
          <cell r="AP259">
            <v>0</v>
          </cell>
          <cell r="AQ259">
            <v>0.2</v>
          </cell>
          <cell r="AR259">
            <v>0</v>
          </cell>
        </row>
        <row r="260">
          <cell r="AA260">
            <v>7</v>
          </cell>
          <cell r="AC260" t="str">
            <v>B</v>
          </cell>
          <cell r="AD260">
            <v>0</v>
          </cell>
          <cell r="AE260">
            <v>0</v>
          </cell>
          <cell r="AF260">
            <v>0</v>
          </cell>
          <cell r="AG260">
            <v>0</v>
          </cell>
          <cell r="AH260">
            <v>0.3</v>
          </cell>
          <cell r="AI260">
            <v>0</v>
          </cell>
          <cell r="AL260" t="str">
            <v>B</v>
          </cell>
          <cell r="AM260">
            <v>0</v>
          </cell>
          <cell r="AN260">
            <v>0</v>
          </cell>
          <cell r="AO260">
            <v>0</v>
          </cell>
          <cell r="AP260">
            <v>0</v>
          </cell>
          <cell r="AQ260">
            <v>0.3</v>
          </cell>
          <cell r="AR260">
            <v>0</v>
          </cell>
        </row>
        <row r="261">
          <cell r="B261">
            <v>7</v>
          </cell>
          <cell r="E261" t="str">
            <v>Gross Premium Remittance</v>
          </cell>
          <cell r="H261">
            <v>0</v>
          </cell>
          <cell r="I261">
            <v>0</v>
          </cell>
          <cell r="J261">
            <v>0</v>
          </cell>
          <cell r="K261">
            <v>0</v>
          </cell>
          <cell r="M261">
            <v>0</v>
          </cell>
          <cell r="N261">
            <v>0</v>
          </cell>
          <cell r="AA261">
            <v>8</v>
          </cell>
          <cell r="AC261" t="str">
            <v>B-</v>
          </cell>
          <cell r="AD261">
            <v>0</v>
          </cell>
          <cell r="AE261">
            <v>0</v>
          </cell>
          <cell r="AF261">
            <v>0</v>
          </cell>
          <cell r="AG261">
            <v>0</v>
          </cell>
          <cell r="AH261">
            <v>0.4</v>
          </cell>
          <cell r="AI261">
            <v>0</v>
          </cell>
          <cell r="AL261" t="str">
            <v>B-</v>
          </cell>
          <cell r="AM261">
            <v>0</v>
          </cell>
          <cell r="AN261">
            <v>0</v>
          </cell>
          <cell r="AO261">
            <v>0</v>
          </cell>
          <cell r="AP261">
            <v>0</v>
          </cell>
          <cell r="AQ261">
            <v>0.4</v>
          </cell>
          <cell r="AR261">
            <v>0</v>
          </cell>
        </row>
        <row r="262">
          <cell r="AA262">
            <v>9</v>
          </cell>
          <cell r="AC262" t="str">
            <v>&lt;= C++</v>
          </cell>
          <cell r="AD262">
            <v>0</v>
          </cell>
          <cell r="AE262">
            <v>0</v>
          </cell>
          <cell r="AF262">
            <v>0</v>
          </cell>
          <cell r="AG262">
            <v>0</v>
          </cell>
          <cell r="AH262">
            <v>1</v>
          </cell>
          <cell r="AI262">
            <v>0</v>
          </cell>
          <cell r="AL262" t="str">
            <v>&lt;= C++</v>
          </cell>
          <cell r="AM262">
            <v>0</v>
          </cell>
          <cell r="AN262">
            <v>0</v>
          </cell>
          <cell r="AO262">
            <v>0</v>
          </cell>
          <cell r="AP262">
            <v>0</v>
          </cell>
          <cell r="AQ262">
            <v>1</v>
          </cell>
          <cell r="AR262">
            <v>0</v>
          </cell>
        </row>
        <row r="263">
          <cell r="AA263">
            <v>10</v>
          </cell>
          <cell r="AC263" t="str">
            <v>Non Rated</v>
          </cell>
          <cell r="AD263">
            <v>0</v>
          </cell>
          <cell r="AE263">
            <v>0</v>
          </cell>
          <cell r="AF263">
            <v>0</v>
          </cell>
          <cell r="AG263">
            <v>0</v>
          </cell>
          <cell r="AH263">
            <v>1</v>
          </cell>
          <cell r="AI263">
            <v>0</v>
          </cell>
          <cell r="AL263" t="str">
            <v>Non Rated</v>
          </cell>
          <cell r="AM263">
            <v>0</v>
          </cell>
          <cell r="AN263">
            <v>0</v>
          </cell>
          <cell r="AO263">
            <v>0</v>
          </cell>
          <cell r="AP263">
            <v>0</v>
          </cell>
          <cell r="AQ263">
            <v>1</v>
          </cell>
          <cell r="AR263">
            <v>0</v>
          </cell>
        </row>
        <row r="264">
          <cell r="C264" t="str">
            <v>Reinsurance Recoverables (A)</v>
          </cell>
          <cell r="I264" t="str">
            <v>(Click button to go to the separate reinsurance recoverable table)</v>
          </cell>
          <cell r="AA264">
            <v>11</v>
          </cell>
          <cell r="AB264" t="str">
            <v>No Breakout Available</v>
          </cell>
          <cell r="AD264">
            <v>0</v>
          </cell>
          <cell r="AE264">
            <v>0</v>
          </cell>
          <cell r="AF264">
            <v>0</v>
          </cell>
          <cell r="AG264">
            <v>0</v>
          </cell>
          <cell r="AH264">
            <v>0.1</v>
          </cell>
          <cell r="AI264">
            <v>0</v>
          </cell>
          <cell r="AK264" t="str">
            <v>No Breakout Available</v>
          </cell>
          <cell r="AM264">
            <v>0</v>
          </cell>
          <cell r="AN264">
            <v>0</v>
          </cell>
          <cell r="AO264">
            <v>0</v>
          </cell>
          <cell r="AP264">
            <v>0</v>
          </cell>
          <cell r="AQ264">
            <v>0.1</v>
          </cell>
          <cell r="AR264">
            <v>0</v>
          </cell>
        </row>
        <row r="265">
          <cell r="B265">
            <v>8</v>
          </cell>
          <cell r="D265" t="str">
            <v>Foreign Affiliates</v>
          </cell>
          <cell r="H265">
            <v>0</v>
          </cell>
          <cell r="I265">
            <v>0</v>
          </cell>
          <cell r="J265">
            <v>0</v>
          </cell>
          <cell r="K265">
            <v>0.1</v>
          </cell>
          <cell r="L265">
            <v>0</v>
          </cell>
          <cell r="M265">
            <v>0.1</v>
          </cell>
          <cell r="N265">
            <v>0</v>
          </cell>
          <cell r="P265">
            <v>1</v>
          </cell>
          <cell r="AA265">
            <v>12</v>
          </cell>
          <cell r="AC265" t="str">
            <v>Total</v>
          </cell>
          <cell r="AD265">
            <v>0</v>
          </cell>
          <cell r="AE265">
            <v>0</v>
          </cell>
          <cell r="AF265">
            <v>0</v>
          </cell>
          <cell r="AG265">
            <v>0</v>
          </cell>
          <cell r="AH265">
            <v>0</v>
          </cell>
          <cell r="AI265">
            <v>0</v>
          </cell>
          <cell r="AL265" t="str">
            <v>Total</v>
          </cell>
          <cell r="AM265">
            <v>0</v>
          </cell>
          <cell r="AN265">
            <v>0</v>
          </cell>
          <cell r="AO265">
            <v>0</v>
          </cell>
          <cell r="AP265">
            <v>0</v>
          </cell>
          <cell r="AQ265">
            <v>0</v>
          </cell>
          <cell r="AR265">
            <v>0</v>
          </cell>
        </row>
        <row r="266">
          <cell r="B266">
            <v>9</v>
          </cell>
          <cell r="D266" t="str">
            <v>Domestic Affiliates (In Rating Group) [C]</v>
          </cell>
          <cell r="H266">
            <v>0</v>
          </cell>
          <cell r="I266">
            <v>0</v>
          </cell>
          <cell r="J266">
            <v>0</v>
          </cell>
          <cell r="K266">
            <v>0.1</v>
          </cell>
          <cell r="L266">
            <v>0</v>
          </cell>
          <cell r="M266">
            <v>0.1</v>
          </cell>
          <cell r="N266">
            <v>0</v>
          </cell>
          <cell r="P266">
            <v>1</v>
          </cell>
          <cell r="AE266">
            <v>0</v>
          </cell>
        </row>
        <row r="267">
          <cell r="B267">
            <v>10</v>
          </cell>
          <cell r="D267" t="str">
            <v>Domestic Affiliates (Not in Rating Group)</v>
          </cell>
          <cell r="H267">
            <v>0</v>
          </cell>
          <cell r="I267">
            <v>0</v>
          </cell>
          <cell r="J267">
            <v>0</v>
          </cell>
          <cell r="K267">
            <v>0.1</v>
          </cell>
          <cell r="L267">
            <v>0</v>
          </cell>
          <cell r="M267">
            <v>0.1</v>
          </cell>
          <cell r="N267">
            <v>0</v>
          </cell>
          <cell r="P267">
            <v>1</v>
          </cell>
        </row>
        <row r="268">
          <cell r="B268">
            <v>11</v>
          </cell>
          <cell r="D268" t="str">
            <v>Pools &amp; Associations</v>
          </cell>
          <cell r="H268">
            <v>0</v>
          </cell>
          <cell r="I268">
            <v>0</v>
          </cell>
          <cell r="J268">
            <v>0</v>
          </cell>
          <cell r="K268">
            <v>0.1</v>
          </cell>
          <cell r="L268">
            <v>0</v>
          </cell>
          <cell r="M268">
            <v>0.1</v>
          </cell>
          <cell r="N268">
            <v>0</v>
          </cell>
          <cell r="P268">
            <v>1</v>
          </cell>
        </row>
        <row r="269">
          <cell r="B269">
            <v>12</v>
          </cell>
          <cell r="D269" t="str">
            <v>All Other Insurers</v>
          </cell>
          <cell r="H269">
            <v>0</v>
          </cell>
          <cell r="I269">
            <v>0</v>
          </cell>
          <cell r="J269">
            <v>0</v>
          </cell>
          <cell r="K269">
            <v>0.1</v>
          </cell>
          <cell r="L269">
            <v>0</v>
          </cell>
          <cell r="M269">
            <v>0.1</v>
          </cell>
          <cell r="N269">
            <v>0</v>
          </cell>
          <cell r="P269">
            <v>1</v>
          </cell>
          <cell r="AC269" t="str">
            <v>Domestic affiliates(not in rating group) by rating</v>
          </cell>
          <cell r="AL269" t="str">
            <v>Letters of Credit &amp; Trusts on recoverables by rating</v>
          </cell>
        </row>
        <row r="270">
          <cell r="B270">
            <v>13</v>
          </cell>
          <cell r="D270" t="str">
            <v>Less: Letters of Credit, Trusts</v>
          </cell>
          <cell r="H270">
            <v>0</v>
          </cell>
          <cell r="I270">
            <v>0</v>
          </cell>
          <cell r="J270">
            <v>0</v>
          </cell>
          <cell r="K270">
            <v>9.0000000000000011E-2</v>
          </cell>
          <cell r="L270">
            <v>0</v>
          </cell>
          <cell r="M270">
            <v>9.0000000000000011E-2</v>
          </cell>
          <cell r="N270">
            <v>0</v>
          </cell>
          <cell r="P270">
            <v>1</v>
          </cell>
          <cell r="AC270">
            <v>41274</v>
          </cell>
          <cell r="AL270">
            <v>41274</v>
          </cell>
        </row>
        <row r="271">
          <cell r="B271">
            <v>14</v>
          </cell>
          <cell r="D271" t="str">
            <v>Less: Funds Held by Company</v>
          </cell>
          <cell r="H271">
            <v>0</v>
          </cell>
          <cell r="I271">
            <v>0</v>
          </cell>
          <cell r="J271">
            <v>0</v>
          </cell>
          <cell r="K271">
            <v>0.1</v>
          </cell>
          <cell r="L271">
            <v>0</v>
          </cell>
          <cell r="M271">
            <v>0.1</v>
          </cell>
          <cell r="N271">
            <v>0</v>
          </cell>
          <cell r="P271">
            <v>1</v>
          </cell>
          <cell r="AC271" t="str">
            <v>Rating</v>
          </cell>
          <cell r="AD271" t="str">
            <v>Baseline</v>
          </cell>
          <cell r="AE271" t="str">
            <v>Stress Test Ceded Recovs</v>
          </cell>
          <cell r="AF271" t="str">
            <v>Adjustment</v>
          </cell>
          <cell r="AG271" t="str">
            <v>Total</v>
          </cell>
          <cell r="AH271" t="str">
            <v>ARF</v>
          </cell>
          <cell r="AI271" t="str">
            <v>ARC</v>
          </cell>
          <cell r="AL271" t="str">
            <v>Rating</v>
          </cell>
          <cell r="AM271" t="str">
            <v>Baseline</v>
          </cell>
          <cell r="AN271" t="str">
            <v>Stress Test Ceded Recovs</v>
          </cell>
          <cell r="AO271" t="str">
            <v>Adjustment</v>
          </cell>
          <cell r="AP271" t="str">
            <v>Total</v>
          </cell>
          <cell r="AQ271" t="str">
            <v>ARF</v>
          </cell>
          <cell r="AR271" t="str">
            <v>ARC</v>
          </cell>
        </row>
        <row r="272">
          <cell r="AA272">
            <v>13</v>
          </cell>
          <cell r="AC272" t="str">
            <v>A++</v>
          </cell>
          <cell r="AD272">
            <v>0</v>
          </cell>
          <cell r="AE272">
            <v>0</v>
          </cell>
          <cell r="AF272">
            <v>0</v>
          </cell>
          <cell r="AG272">
            <v>0</v>
          </cell>
          <cell r="AH272">
            <v>0.02</v>
          </cell>
          <cell r="AI272">
            <v>0</v>
          </cell>
          <cell r="AL272" t="str">
            <v>A++</v>
          </cell>
          <cell r="AM272">
            <v>0</v>
          </cell>
          <cell r="AN272">
            <v>0</v>
          </cell>
          <cell r="AO272">
            <v>0</v>
          </cell>
          <cell r="AP272">
            <v>0</v>
          </cell>
          <cell r="AQ272">
            <v>1.8000000000000002E-2</v>
          </cell>
          <cell r="AR272">
            <v>0</v>
          </cell>
        </row>
        <row r="273">
          <cell r="B273">
            <v>15</v>
          </cell>
          <cell r="C273" t="str">
            <v>Net Reinsurance Recoverables</v>
          </cell>
          <cell r="H273">
            <v>0</v>
          </cell>
          <cell r="I273">
            <v>0</v>
          </cell>
          <cell r="J273">
            <v>0</v>
          </cell>
          <cell r="K273">
            <v>0</v>
          </cell>
          <cell r="M273">
            <v>0</v>
          </cell>
          <cell r="N273">
            <v>0</v>
          </cell>
          <cell r="O273" t="str">
            <v>= Credit Risk on recoverables</v>
          </cell>
          <cell r="AA273">
            <v>14</v>
          </cell>
          <cell r="AC273" t="str">
            <v xml:space="preserve">A+ </v>
          </cell>
          <cell r="AD273">
            <v>0</v>
          </cell>
          <cell r="AE273">
            <v>0</v>
          </cell>
          <cell r="AF273">
            <v>0</v>
          </cell>
          <cell r="AG273">
            <v>0</v>
          </cell>
          <cell r="AH273">
            <v>0.04</v>
          </cell>
          <cell r="AI273">
            <v>0</v>
          </cell>
          <cell r="AL273" t="str">
            <v xml:space="preserve">A+ </v>
          </cell>
          <cell r="AM273">
            <v>0</v>
          </cell>
          <cell r="AN273">
            <v>0</v>
          </cell>
          <cell r="AO273">
            <v>0</v>
          </cell>
          <cell r="AP273">
            <v>0</v>
          </cell>
          <cell r="AQ273">
            <v>3.6000000000000004E-2</v>
          </cell>
          <cell r="AR273">
            <v>0</v>
          </cell>
        </row>
        <row r="274">
          <cell r="AA274">
            <v>15</v>
          </cell>
          <cell r="AC274" t="str">
            <v>A</v>
          </cell>
          <cell r="AD274">
            <v>0</v>
          </cell>
          <cell r="AE274">
            <v>0</v>
          </cell>
          <cell r="AF274">
            <v>0</v>
          </cell>
          <cell r="AG274">
            <v>0</v>
          </cell>
          <cell r="AH274">
            <v>0.06</v>
          </cell>
          <cell r="AI274">
            <v>0</v>
          </cell>
          <cell r="AL274" t="str">
            <v>A</v>
          </cell>
          <cell r="AM274">
            <v>0</v>
          </cell>
          <cell r="AN274">
            <v>0</v>
          </cell>
          <cell r="AO274">
            <v>0</v>
          </cell>
          <cell r="AP274">
            <v>0</v>
          </cell>
          <cell r="AQ274">
            <v>5.3999999999999999E-2</v>
          </cell>
          <cell r="AR274">
            <v>0</v>
          </cell>
        </row>
        <row r="275">
          <cell r="B275">
            <v>16</v>
          </cell>
          <cell r="C275" t="str">
            <v>Multiply: Reins Dependence Factor (B)</v>
          </cell>
          <cell r="J275">
            <v>0</v>
          </cell>
          <cell r="K275">
            <v>0</v>
          </cell>
          <cell r="L275">
            <v>1</v>
          </cell>
          <cell r="N275">
            <v>1</v>
          </cell>
          <cell r="AA275">
            <v>16</v>
          </cell>
          <cell r="AC275" t="str">
            <v>A-</v>
          </cell>
          <cell r="AD275">
            <v>0</v>
          </cell>
          <cell r="AE275">
            <v>0</v>
          </cell>
          <cell r="AF275">
            <v>0</v>
          </cell>
          <cell r="AG275">
            <v>0</v>
          </cell>
          <cell r="AH275">
            <v>0.1</v>
          </cell>
          <cell r="AI275">
            <v>0</v>
          </cell>
          <cell r="AL275" t="str">
            <v>A-</v>
          </cell>
          <cell r="AM275">
            <v>0</v>
          </cell>
          <cell r="AN275">
            <v>0</v>
          </cell>
          <cell r="AO275">
            <v>0</v>
          </cell>
          <cell r="AP275">
            <v>0</v>
          </cell>
          <cell r="AQ275">
            <v>9.0000000000000011E-2</v>
          </cell>
          <cell r="AR275">
            <v>0</v>
          </cell>
        </row>
        <row r="276">
          <cell r="B276">
            <v>17</v>
          </cell>
          <cell r="E276" t="str">
            <v xml:space="preserve">   Adjustment to Reins Dependence Factor</v>
          </cell>
          <cell r="N276">
            <v>0</v>
          </cell>
          <cell r="AA276">
            <v>17</v>
          </cell>
          <cell r="AC276" t="str">
            <v>B++</v>
          </cell>
          <cell r="AD276">
            <v>0</v>
          </cell>
          <cell r="AE276">
            <v>0</v>
          </cell>
          <cell r="AF276">
            <v>0</v>
          </cell>
          <cell r="AG276">
            <v>0</v>
          </cell>
          <cell r="AH276">
            <v>0.15</v>
          </cell>
          <cell r="AI276">
            <v>0</v>
          </cell>
          <cell r="AL276" t="str">
            <v>B++</v>
          </cell>
          <cell r="AM276">
            <v>0</v>
          </cell>
          <cell r="AN276">
            <v>0</v>
          </cell>
          <cell r="AO276">
            <v>0</v>
          </cell>
          <cell r="AP276">
            <v>0</v>
          </cell>
          <cell r="AQ276">
            <v>0.13500000000000001</v>
          </cell>
          <cell r="AR276">
            <v>0</v>
          </cell>
        </row>
        <row r="277">
          <cell r="B277">
            <v>18</v>
          </cell>
          <cell r="D277" t="str">
            <v>Adjustment for 1% minimum dispute risk on Non Afilliated Recoverables</v>
          </cell>
          <cell r="N277">
            <v>0</v>
          </cell>
          <cell r="AA277">
            <v>18</v>
          </cell>
          <cell r="AC277" t="str">
            <v xml:space="preserve">B+ </v>
          </cell>
          <cell r="AD277">
            <v>0</v>
          </cell>
          <cell r="AE277">
            <v>0</v>
          </cell>
          <cell r="AF277">
            <v>0</v>
          </cell>
          <cell r="AG277">
            <v>0</v>
          </cell>
          <cell r="AH277">
            <v>0.2</v>
          </cell>
          <cell r="AI277">
            <v>0</v>
          </cell>
          <cell r="AL277" t="str">
            <v xml:space="preserve">B+ </v>
          </cell>
          <cell r="AM277">
            <v>0</v>
          </cell>
          <cell r="AN277">
            <v>0</v>
          </cell>
          <cell r="AO277">
            <v>0</v>
          </cell>
          <cell r="AP277">
            <v>0</v>
          </cell>
          <cell r="AQ277">
            <v>0.18000000000000002</v>
          </cell>
          <cell r="AR277">
            <v>0</v>
          </cell>
        </row>
        <row r="278">
          <cell r="B278">
            <v>19</v>
          </cell>
          <cell r="C278" t="str">
            <v>Adj. Net Reins Recoverables</v>
          </cell>
          <cell r="H278">
            <v>0</v>
          </cell>
          <cell r="I278">
            <v>0</v>
          </cell>
          <cell r="J278">
            <v>0</v>
          </cell>
          <cell r="M278">
            <v>0</v>
          </cell>
          <cell r="N278">
            <v>0</v>
          </cell>
          <cell r="O278" t="str">
            <v>= Credit Risk &amp; Dispute Risk on recoverables</v>
          </cell>
          <cell r="AA278">
            <v>19</v>
          </cell>
          <cell r="AC278" t="str">
            <v>B</v>
          </cell>
          <cell r="AD278">
            <v>0</v>
          </cell>
          <cell r="AE278">
            <v>0</v>
          </cell>
          <cell r="AF278">
            <v>0</v>
          </cell>
          <cell r="AG278">
            <v>0</v>
          </cell>
          <cell r="AH278">
            <v>0.3</v>
          </cell>
          <cell r="AI278">
            <v>0</v>
          </cell>
          <cell r="AL278" t="str">
            <v>B</v>
          </cell>
          <cell r="AM278">
            <v>0</v>
          </cell>
          <cell r="AN278">
            <v>0</v>
          </cell>
          <cell r="AO278">
            <v>0</v>
          </cell>
          <cell r="AP278">
            <v>0</v>
          </cell>
          <cell r="AQ278">
            <v>0.27</v>
          </cell>
          <cell r="AR278">
            <v>0</v>
          </cell>
        </row>
        <row r="279">
          <cell r="AA279">
            <v>20</v>
          </cell>
          <cell r="AC279" t="str">
            <v>B-</v>
          </cell>
          <cell r="AD279">
            <v>0</v>
          </cell>
          <cell r="AE279">
            <v>0</v>
          </cell>
          <cell r="AF279">
            <v>0</v>
          </cell>
          <cell r="AG279">
            <v>0</v>
          </cell>
          <cell r="AH279">
            <v>0.4</v>
          </cell>
          <cell r="AI279">
            <v>0</v>
          </cell>
          <cell r="AL279" t="str">
            <v>B-</v>
          </cell>
          <cell r="AM279">
            <v>0</v>
          </cell>
          <cell r="AN279">
            <v>0</v>
          </cell>
          <cell r="AO279">
            <v>0</v>
          </cell>
          <cell r="AP279">
            <v>0</v>
          </cell>
          <cell r="AQ279">
            <v>0.36000000000000004</v>
          </cell>
          <cell r="AR279">
            <v>0</v>
          </cell>
        </row>
        <row r="280">
          <cell r="C280" t="str">
            <v>All Other Recoverables</v>
          </cell>
          <cell r="AA280">
            <v>21</v>
          </cell>
          <cell r="AC280" t="str">
            <v>&lt;= C++</v>
          </cell>
          <cell r="AD280">
            <v>0</v>
          </cell>
          <cell r="AE280">
            <v>0</v>
          </cell>
          <cell r="AF280">
            <v>0</v>
          </cell>
          <cell r="AG280">
            <v>0</v>
          </cell>
          <cell r="AH280">
            <v>1</v>
          </cell>
          <cell r="AI280">
            <v>0</v>
          </cell>
          <cell r="AL280" t="str">
            <v>&lt;= C++</v>
          </cell>
          <cell r="AM280">
            <v>0</v>
          </cell>
          <cell r="AN280">
            <v>0</v>
          </cell>
          <cell r="AO280">
            <v>0</v>
          </cell>
          <cell r="AP280">
            <v>0</v>
          </cell>
          <cell r="AQ280">
            <v>0.9</v>
          </cell>
          <cell r="AR280">
            <v>0</v>
          </cell>
        </row>
        <row r="281">
          <cell r="B281">
            <v>20</v>
          </cell>
          <cell r="D281" t="str">
            <v>Funds Held by Reinsured Cos.</v>
          </cell>
          <cell r="H281">
            <v>0</v>
          </cell>
          <cell r="I281">
            <v>0</v>
          </cell>
          <cell r="J281">
            <v>0</v>
          </cell>
          <cell r="K281">
            <v>0.05</v>
          </cell>
          <cell r="L281">
            <v>0</v>
          </cell>
          <cell r="M281">
            <v>0.05</v>
          </cell>
          <cell r="N281">
            <v>0</v>
          </cell>
          <cell r="AA281">
            <v>22</v>
          </cell>
          <cell r="AC281" t="str">
            <v>Non Rated</v>
          </cell>
          <cell r="AD281">
            <v>0</v>
          </cell>
          <cell r="AE281">
            <v>0</v>
          </cell>
          <cell r="AF281">
            <v>0</v>
          </cell>
          <cell r="AG281">
            <v>0</v>
          </cell>
          <cell r="AH281">
            <v>1</v>
          </cell>
          <cell r="AI281">
            <v>0</v>
          </cell>
          <cell r="AL281" t="str">
            <v>Non Rated</v>
          </cell>
          <cell r="AM281">
            <v>0</v>
          </cell>
          <cell r="AN281">
            <v>0</v>
          </cell>
          <cell r="AO281">
            <v>0</v>
          </cell>
          <cell r="AP281">
            <v>0</v>
          </cell>
          <cell r="AQ281">
            <v>0.9</v>
          </cell>
          <cell r="AR281">
            <v>0</v>
          </cell>
        </row>
        <row r="282">
          <cell r="B282">
            <v>21</v>
          </cell>
          <cell r="D282" t="str">
            <v>Bills Recoverable</v>
          </cell>
          <cell r="H282">
            <v>0</v>
          </cell>
          <cell r="I282">
            <v>0</v>
          </cell>
          <cell r="J282">
            <v>0</v>
          </cell>
          <cell r="K282">
            <v>0.05</v>
          </cell>
          <cell r="L282">
            <v>0</v>
          </cell>
          <cell r="M282">
            <v>0.05</v>
          </cell>
          <cell r="N282">
            <v>0</v>
          </cell>
          <cell r="AA282">
            <v>23</v>
          </cell>
          <cell r="AB282" t="str">
            <v>No Breakout Available</v>
          </cell>
          <cell r="AD282">
            <v>0</v>
          </cell>
          <cell r="AE282">
            <v>0</v>
          </cell>
          <cell r="AF282">
            <v>0</v>
          </cell>
          <cell r="AG282">
            <v>0</v>
          </cell>
          <cell r="AH282">
            <v>0.1</v>
          </cell>
          <cell r="AI282">
            <v>0</v>
          </cell>
          <cell r="AK282" t="str">
            <v>No Breakout Available</v>
          </cell>
          <cell r="AM282">
            <v>0</v>
          </cell>
          <cell r="AN282">
            <v>0</v>
          </cell>
          <cell r="AO282">
            <v>0</v>
          </cell>
          <cell r="AP282">
            <v>0</v>
          </cell>
          <cell r="AQ282">
            <v>9.0000000000000011E-2</v>
          </cell>
          <cell r="AR282">
            <v>0</v>
          </cell>
        </row>
        <row r="283">
          <cell r="B283">
            <v>22</v>
          </cell>
          <cell r="D283" t="str">
            <v>Income Tax Recoverables</v>
          </cell>
          <cell r="H283">
            <v>0</v>
          </cell>
          <cell r="I283">
            <v>0</v>
          </cell>
          <cell r="J283">
            <v>0</v>
          </cell>
          <cell r="K283">
            <v>0.05</v>
          </cell>
          <cell r="L283">
            <v>0</v>
          </cell>
          <cell r="M283">
            <v>0.05</v>
          </cell>
          <cell r="N283">
            <v>0</v>
          </cell>
          <cell r="AA283">
            <v>24</v>
          </cell>
          <cell r="AC283" t="str">
            <v>Total</v>
          </cell>
          <cell r="AD283">
            <v>0</v>
          </cell>
          <cell r="AE283">
            <v>0</v>
          </cell>
          <cell r="AF283">
            <v>0</v>
          </cell>
          <cell r="AG283">
            <v>0</v>
          </cell>
          <cell r="AH283">
            <v>0</v>
          </cell>
          <cell r="AI283">
            <v>0</v>
          </cell>
          <cell r="AL283" t="str">
            <v>Total</v>
          </cell>
          <cell r="AM283">
            <v>0</v>
          </cell>
          <cell r="AN283">
            <v>0</v>
          </cell>
          <cell r="AO283">
            <v>0</v>
          </cell>
          <cell r="AP283">
            <v>0</v>
          </cell>
          <cell r="AQ283">
            <v>0</v>
          </cell>
          <cell r="AR283">
            <v>0</v>
          </cell>
        </row>
        <row r="284">
          <cell r="B284">
            <v>23</v>
          </cell>
          <cell r="D284" t="str">
            <v>Accrued Investment Income</v>
          </cell>
          <cell r="H284">
            <v>0</v>
          </cell>
          <cell r="I284">
            <v>0</v>
          </cell>
          <cell r="J284">
            <v>0</v>
          </cell>
          <cell r="K284">
            <v>2.5000000000000001E-2</v>
          </cell>
          <cell r="L284">
            <v>0</v>
          </cell>
          <cell r="M284">
            <v>2.5000000000000001E-2</v>
          </cell>
          <cell r="N284">
            <v>0</v>
          </cell>
        </row>
        <row r="285">
          <cell r="B285">
            <v>24</v>
          </cell>
          <cell r="D285" t="str">
            <v>Receivable from Affiliates</v>
          </cell>
          <cell r="H285">
            <v>0</v>
          </cell>
          <cell r="I285">
            <v>0</v>
          </cell>
          <cell r="J285">
            <v>0</v>
          </cell>
          <cell r="K285">
            <v>0.05</v>
          </cell>
          <cell r="L285">
            <v>0</v>
          </cell>
          <cell r="M285">
            <v>0.05</v>
          </cell>
          <cell r="N285">
            <v>0</v>
          </cell>
        </row>
        <row r="286">
          <cell r="B286">
            <v>25</v>
          </cell>
          <cell r="D286" t="str">
            <v>Equity in Pools/Assoc.</v>
          </cell>
          <cell r="H286">
            <v>0</v>
          </cell>
          <cell r="I286">
            <v>0</v>
          </cell>
          <cell r="J286">
            <v>0</v>
          </cell>
          <cell r="K286">
            <v>0.05</v>
          </cell>
          <cell r="L286">
            <v>0</v>
          </cell>
          <cell r="M286">
            <v>0.05</v>
          </cell>
          <cell r="N286">
            <v>0</v>
          </cell>
          <cell r="AC286" t="str">
            <v>Pools &amp; Associations by rating</v>
          </cell>
          <cell r="AL286" t="str">
            <v>Recoverables held internally; by rating of the ins. co. whose funds are being held</v>
          </cell>
        </row>
        <row r="287">
          <cell r="B287">
            <v>26</v>
          </cell>
          <cell r="D287" t="str">
            <v>Uninsured A &amp; H Plans</v>
          </cell>
          <cell r="H287">
            <v>0</v>
          </cell>
          <cell r="I287">
            <v>0</v>
          </cell>
          <cell r="J287">
            <v>0</v>
          </cell>
          <cell r="K287">
            <v>0.05</v>
          </cell>
          <cell r="L287">
            <v>0</v>
          </cell>
          <cell r="M287">
            <v>0.05</v>
          </cell>
          <cell r="N287">
            <v>0</v>
          </cell>
          <cell r="AC287">
            <v>41274</v>
          </cell>
          <cell r="AL287">
            <v>41274</v>
          </cell>
        </row>
        <row r="288">
          <cell r="B288">
            <v>27</v>
          </cell>
          <cell r="D288" t="str">
            <v>Others</v>
          </cell>
          <cell r="H288">
            <v>0</v>
          </cell>
          <cell r="I288">
            <v>0</v>
          </cell>
          <cell r="J288">
            <v>0</v>
          </cell>
          <cell r="K288">
            <v>0.05</v>
          </cell>
          <cell r="L288">
            <v>0</v>
          </cell>
          <cell r="M288">
            <v>0.05</v>
          </cell>
          <cell r="N288">
            <v>0</v>
          </cell>
          <cell r="AC288" t="str">
            <v>Rating</v>
          </cell>
          <cell r="AD288" t="str">
            <v>Baseline</v>
          </cell>
          <cell r="AE288" t="str">
            <v>Stress Test Ceded Recovs</v>
          </cell>
          <cell r="AF288" t="str">
            <v>Adjustment</v>
          </cell>
          <cell r="AG288" t="str">
            <v>Total</v>
          </cell>
          <cell r="AH288" t="str">
            <v>ARF</v>
          </cell>
          <cell r="AI288" t="str">
            <v>ARC</v>
          </cell>
          <cell r="AL288" t="str">
            <v>Rating</v>
          </cell>
          <cell r="AM288" t="str">
            <v>Baseline</v>
          </cell>
          <cell r="AN288" t="str">
            <v>Stress Test Ceded Recovs</v>
          </cell>
          <cell r="AO288" t="str">
            <v>Adjustment</v>
          </cell>
          <cell r="AP288" t="str">
            <v>Total</v>
          </cell>
          <cell r="AQ288" t="str">
            <v>ARF</v>
          </cell>
          <cell r="AR288" t="str">
            <v>ARC</v>
          </cell>
        </row>
        <row r="289">
          <cell r="B289">
            <v>28</v>
          </cell>
          <cell r="E289" t="str">
            <v>Other Receivables</v>
          </cell>
          <cell r="H289">
            <v>0</v>
          </cell>
          <cell r="I289">
            <v>0</v>
          </cell>
          <cell r="J289">
            <v>0</v>
          </cell>
          <cell r="K289">
            <v>0</v>
          </cell>
          <cell r="M289">
            <v>0</v>
          </cell>
          <cell r="N289">
            <v>0</v>
          </cell>
          <cell r="AA289">
            <v>25</v>
          </cell>
          <cell r="AC289" t="str">
            <v>A++</v>
          </cell>
          <cell r="AD289">
            <v>0</v>
          </cell>
          <cell r="AE289">
            <v>0</v>
          </cell>
          <cell r="AF289">
            <v>0</v>
          </cell>
          <cell r="AG289">
            <v>0</v>
          </cell>
          <cell r="AH289">
            <v>0.02</v>
          </cell>
          <cell r="AI289">
            <v>0</v>
          </cell>
          <cell r="AL289" t="str">
            <v>A++</v>
          </cell>
          <cell r="AM289">
            <v>0</v>
          </cell>
          <cell r="AN289">
            <v>0</v>
          </cell>
          <cell r="AO289">
            <v>0</v>
          </cell>
          <cell r="AP289">
            <v>0</v>
          </cell>
          <cell r="AQ289">
            <v>0.02</v>
          </cell>
          <cell r="AR289">
            <v>0</v>
          </cell>
        </row>
        <row r="290">
          <cell r="J290" t="str">
            <v xml:space="preserve"> </v>
          </cell>
          <cell r="AA290">
            <v>26</v>
          </cell>
          <cell r="AC290" t="str">
            <v xml:space="preserve">A+ </v>
          </cell>
          <cell r="AD290">
            <v>0</v>
          </cell>
          <cell r="AE290">
            <v>0</v>
          </cell>
          <cell r="AF290">
            <v>0</v>
          </cell>
          <cell r="AG290">
            <v>0</v>
          </cell>
          <cell r="AH290">
            <v>0.04</v>
          </cell>
          <cell r="AI290">
            <v>0</v>
          </cell>
          <cell r="AL290" t="str">
            <v xml:space="preserve">A+ </v>
          </cell>
          <cell r="AM290">
            <v>0</v>
          </cell>
          <cell r="AN290">
            <v>0</v>
          </cell>
          <cell r="AO290">
            <v>0</v>
          </cell>
          <cell r="AP290">
            <v>0</v>
          </cell>
          <cell r="AQ290">
            <v>0.04</v>
          </cell>
          <cell r="AR290">
            <v>0</v>
          </cell>
        </row>
        <row r="291">
          <cell r="B291">
            <v>29</v>
          </cell>
          <cell r="C291" t="str">
            <v>Company Totals (Credit Risk)</v>
          </cell>
          <cell r="H291">
            <v>0</v>
          </cell>
          <cell r="I291">
            <v>0</v>
          </cell>
          <cell r="J291">
            <v>0</v>
          </cell>
          <cell r="K291">
            <v>0</v>
          </cell>
          <cell r="N291">
            <v>0</v>
          </cell>
          <cell r="O291" t="str">
            <v xml:space="preserve"> =(B4)</v>
          </cell>
          <cell r="AA291">
            <v>27</v>
          </cell>
          <cell r="AC291" t="str">
            <v>A</v>
          </cell>
          <cell r="AD291">
            <v>0</v>
          </cell>
          <cell r="AE291">
            <v>0</v>
          </cell>
          <cell r="AF291">
            <v>0</v>
          </cell>
          <cell r="AG291">
            <v>0</v>
          </cell>
          <cell r="AH291">
            <v>0.06</v>
          </cell>
          <cell r="AI291">
            <v>0</v>
          </cell>
          <cell r="AL291" t="str">
            <v>A</v>
          </cell>
          <cell r="AM291">
            <v>0</v>
          </cell>
          <cell r="AN291">
            <v>0</v>
          </cell>
          <cell r="AO291">
            <v>0</v>
          </cell>
          <cell r="AP291">
            <v>0</v>
          </cell>
          <cell r="AQ291">
            <v>0.06</v>
          </cell>
          <cell r="AR291">
            <v>0</v>
          </cell>
        </row>
        <row r="292">
          <cell r="B292">
            <v>30</v>
          </cell>
          <cell r="C292" t="str">
            <v>Company Totals (Investment Risk)</v>
          </cell>
          <cell r="J292">
            <v>0</v>
          </cell>
          <cell r="K292">
            <v>0</v>
          </cell>
          <cell r="N292">
            <v>0</v>
          </cell>
          <cell r="AA292">
            <v>28</v>
          </cell>
          <cell r="AC292" t="str">
            <v>A-</v>
          </cell>
          <cell r="AD292">
            <v>0</v>
          </cell>
          <cell r="AE292">
            <v>0</v>
          </cell>
          <cell r="AF292">
            <v>0</v>
          </cell>
          <cell r="AG292">
            <v>0</v>
          </cell>
          <cell r="AH292">
            <v>0.1</v>
          </cell>
          <cell r="AI292">
            <v>0</v>
          </cell>
          <cell r="AL292" t="str">
            <v>A-</v>
          </cell>
          <cell r="AM292">
            <v>0</v>
          </cell>
          <cell r="AN292">
            <v>0</v>
          </cell>
          <cell r="AO292">
            <v>0</v>
          </cell>
          <cell r="AP292">
            <v>0</v>
          </cell>
          <cell r="AQ292">
            <v>0.1</v>
          </cell>
          <cell r="AR292">
            <v>0</v>
          </cell>
        </row>
        <row r="293">
          <cell r="B293">
            <v>31</v>
          </cell>
          <cell r="C293" t="str">
            <v>Company Totals (Asset Risk)</v>
          </cell>
          <cell r="J293">
            <v>0</v>
          </cell>
          <cell r="K293">
            <v>0</v>
          </cell>
          <cell r="N293">
            <v>0</v>
          </cell>
          <cell r="AA293">
            <v>29</v>
          </cell>
          <cell r="AC293" t="str">
            <v>B++</v>
          </cell>
          <cell r="AD293">
            <v>0</v>
          </cell>
          <cell r="AE293">
            <v>0</v>
          </cell>
          <cell r="AF293">
            <v>0</v>
          </cell>
          <cell r="AG293">
            <v>0</v>
          </cell>
          <cell r="AH293">
            <v>0.15</v>
          </cell>
          <cell r="AI293">
            <v>0</v>
          </cell>
          <cell r="AL293" t="str">
            <v>B++</v>
          </cell>
          <cell r="AM293">
            <v>0</v>
          </cell>
          <cell r="AN293">
            <v>0</v>
          </cell>
          <cell r="AO293">
            <v>0</v>
          </cell>
          <cell r="AP293">
            <v>0</v>
          </cell>
          <cell r="AQ293">
            <v>0.15</v>
          </cell>
          <cell r="AR293">
            <v>0</v>
          </cell>
        </row>
        <row r="294">
          <cell r="C294" t="str">
            <v>Notes:</v>
          </cell>
          <cell r="AA294">
            <v>30</v>
          </cell>
          <cell r="AC294" t="str">
            <v xml:space="preserve">B+ </v>
          </cell>
          <cell r="AD294">
            <v>0</v>
          </cell>
          <cell r="AE294">
            <v>0</v>
          </cell>
          <cell r="AF294">
            <v>0</v>
          </cell>
          <cell r="AG294">
            <v>0</v>
          </cell>
          <cell r="AH294">
            <v>0.2</v>
          </cell>
          <cell r="AI294">
            <v>0</v>
          </cell>
          <cell r="AL294" t="str">
            <v xml:space="preserve">B+ </v>
          </cell>
          <cell r="AM294">
            <v>0</v>
          </cell>
          <cell r="AN294">
            <v>0</v>
          </cell>
          <cell r="AO294">
            <v>0</v>
          </cell>
          <cell r="AP294">
            <v>0</v>
          </cell>
          <cell r="AQ294">
            <v>0.2</v>
          </cell>
          <cell r="AR294">
            <v>0</v>
          </cell>
        </row>
        <row r="295">
          <cell r="C295" t="str">
            <v>(A) - Includes ceded paid, unpaid, IBNR, and unearned premium recoverables.</v>
          </cell>
          <cell r="AA295">
            <v>31</v>
          </cell>
          <cell r="AC295" t="str">
            <v>B</v>
          </cell>
          <cell r="AD295">
            <v>0</v>
          </cell>
          <cell r="AE295">
            <v>0</v>
          </cell>
          <cell r="AF295">
            <v>0</v>
          </cell>
          <cell r="AG295">
            <v>0</v>
          </cell>
          <cell r="AH295">
            <v>0.3</v>
          </cell>
          <cell r="AI295">
            <v>0</v>
          </cell>
          <cell r="AL295" t="str">
            <v>B</v>
          </cell>
          <cell r="AM295">
            <v>0</v>
          </cell>
          <cell r="AN295">
            <v>0</v>
          </cell>
          <cell r="AO295">
            <v>0</v>
          </cell>
          <cell r="AP295">
            <v>0</v>
          </cell>
          <cell r="AQ295">
            <v>0.3</v>
          </cell>
          <cell r="AR295">
            <v>0</v>
          </cell>
        </row>
        <row r="296">
          <cell r="C296" t="str">
            <v>(B) - Excessive reinsurance dependence:</v>
          </cell>
          <cell r="AA296">
            <v>32</v>
          </cell>
          <cell r="AC296" t="str">
            <v>B-</v>
          </cell>
          <cell r="AD296">
            <v>0</v>
          </cell>
          <cell r="AE296">
            <v>0</v>
          </cell>
          <cell r="AF296">
            <v>0</v>
          </cell>
          <cell r="AG296">
            <v>0</v>
          </cell>
          <cell r="AH296">
            <v>0.4</v>
          </cell>
          <cell r="AI296">
            <v>0</v>
          </cell>
          <cell r="AL296" t="str">
            <v>B-</v>
          </cell>
          <cell r="AM296">
            <v>0</v>
          </cell>
          <cell r="AN296">
            <v>0</v>
          </cell>
          <cell r="AO296">
            <v>0</v>
          </cell>
          <cell r="AP296">
            <v>0</v>
          </cell>
          <cell r="AQ296">
            <v>0.4</v>
          </cell>
          <cell r="AR296">
            <v>0</v>
          </cell>
        </row>
        <row r="297">
          <cell r="C297" t="str">
            <v xml:space="preserve">[C] -  To be used for non-consolidated statements or consolidated statements reporting domestic companies(affiliates), not included in the consolidated statement. </v>
          </cell>
          <cell r="AA297">
            <v>33</v>
          </cell>
          <cell r="AC297" t="str">
            <v>&lt;= C++</v>
          </cell>
          <cell r="AD297">
            <v>0</v>
          </cell>
          <cell r="AE297">
            <v>0</v>
          </cell>
          <cell r="AF297">
            <v>0</v>
          </cell>
          <cell r="AG297">
            <v>0</v>
          </cell>
          <cell r="AH297">
            <v>1</v>
          </cell>
          <cell r="AI297">
            <v>0</v>
          </cell>
          <cell r="AL297" t="str">
            <v>&lt;= C++</v>
          </cell>
          <cell r="AM297">
            <v>0</v>
          </cell>
          <cell r="AN297">
            <v>0</v>
          </cell>
          <cell r="AO297">
            <v>0</v>
          </cell>
          <cell r="AP297">
            <v>0</v>
          </cell>
          <cell r="AQ297">
            <v>1</v>
          </cell>
          <cell r="AR297">
            <v>0</v>
          </cell>
        </row>
        <row r="298">
          <cell r="J298" t="str">
            <v>Non-Aff. Reins</v>
          </cell>
          <cell r="AA298">
            <v>34</v>
          </cell>
          <cell r="AC298" t="str">
            <v>Non Rated</v>
          </cell>
          <cell r="AD298">
            <v>0</v>
          </cell>
          <cell r="AE298">
            <v>0</v>
          </cell>
          <cell r="AF298">
            <v>0</v>
          </cell>
          <cell r="AG298">
            <v>0</v>
          </cell>
          <cell r="AH298">
            <v>1</v>
          </cell>
          <cell r="AI298">
            <v>0</v>
          </cell>
          <cell r="AL298" t="str">
            <v>Non Rated</v>
          </cell>
          <cell r="AM298">
            <v>0</v>
          </cell>
          <cell r="AN298">
            <v>0</v>
          </cell>
          <cell r="AO298">
            <v>0</v>
          </cell>
          <cell r="AP298">
            <v>0</v>
          </cell>
          <cell r="AQ298">
            <v>1</v>
          </cell>
          <cell r="AR298">
            <v>0</v>
          </cell>
        </row>
        <row r="299">
          <cell r="J299" t="str">
            <v>Recov./PHS</v>
          </cell>
          <cell r="AA299">
            <v>35</v>
          </cell>
          <cell r="AB299" t="str">
            <v>No Breakout Available</v>
          </cell>
          <cell r="AD299">
            <v>0</v>
          </cell>
          <cell r="AE299">
            <v>0</v>
          </cell>
          <cell r="AF299">
            <v>0</v>
          </cell>
          <cell r="AG299">
            <v>0</v>
          </cell>
          <cell r="AH299">
            <v>0.1</v>
          </cell>
          <cell r="AI299">
            <v>0</v>
          </cell>
          <cell r="AK299" t="str">
            <v>No Breakout Available</v>
          </cell>
          <cell r="AM299">
            <v>0</v>
          </cell>
          <cell r="AN299">
            <v>0</v>
          </cell>
          <cell r="AO299">
            <v>0</v>
          </cell>
          <cell r="AP299">
            <v>0</v>
          </cell>
          <cell r="AQ299">
            <v>0.1</v>
          </cell>
          <cell r="AR299">
            <v>0</v>
          </cell>
        </row>
        <row r="300">
          <cell r="B300">
            <v>32</v>
          </cell>
          <cell r="I300" t="str">
            <v>Company</v>
          </cell>
          <cell r="J300">
            <v>0</v>
          </cell>
          <cell r="AA300">
            <v>36</v>
          </cell>
          <cell r="AC300" t="str">
            <v>Total</v>
          </cell>
          <cell r="AD300">
            <v>0</v>
          </cell>
          <cell r="AE300">
            <v>0</v>
          </cell>
          <cell r="AF300">
            <v>0</v>
          </cell>
          <cell r="AG300">
            <v>0</v>
          </cell>
          <cell r="AH300">
            <v>0</v>
          </cell>
          <cell r="AI300">
            <v>0</v>
          </cell>
          <cell r="AL300" t="str">
            <v>Total</v>
          </cell>
          <cell r="AM300">
            <v>0</v>
          </cell>
          <cell r="AN300">
            <v>0</v>
          </cell>
          <cell r="AO300">
            <v>0</v>
          </cell>
          <cell r="AP300">
            <v>0</v>
          </cell>
          <cell r="AQ300">
            <v>0</v>
          </cell>
          <cell r="AR300">
            <v>0</v>
          </cell>
        </row>
        <row r="301">
          <cell r="B301">
            <v>33</v>
          </cell>
          <cell r="I301" t="str">
            <v>Industry</v>
          </cell>
          <cell r="J301">
            <v>0</v>
          </cell>
        </row>
        <row r="302">
          <cell r="B302">
            <v>34</v>
          </cell>
          <cell r="I302" t="str">
            <v>Excess</v>
          </cell>
          <cell r="J302">
            <v>0</v>
          </cell>
          <cell r="AA302">
            <v>37</v>
          </cell>
          <cell r="AE302" t="str">
            <v>Percentage of recoverables ceded under stress test:</v>
          </cell>
          <cell r="AF302">
            <v>0.4</v>
          </cell>
        </row>
        <row r="303">
          <cell r="B303">
            <v>35</v>
          </cell>
          <cell r="H303" t="str">
            <v>Total Ceded Leverage Ratio</v>
          </cell>
          <cell r="J303">
            <v>0</v>
          </cell>
          <cell r="AA303">
            <v>38</v>
          </cell>
          <cell r="AE303" t="str">
            <v>Amount of recovs ceded under stress test:</v>
          </cell>
          <cell r="AF303">
            <v>0</v>
          </cell>
          <cell r="AG303" t="str">
            <v>analysis type = standard</v>
          </cell>
        </row>
        <row r="403">
          <cell r="B403" t="str">
            <v>Company Name:</v>
          </cell>
          <cell r="F403" t="str">
            <v>XYZ Sample</v>
          </cell>
          <cell r="J403" t="str">
            <v>Currency:</v>
          </cell>
          <cell r="K403" t="str">
            <v>US Dollars</v>
          </cell>
          <cell r="P403" t="str">
            <v>Page 4</v>
          </cell>
          <cell r="BC403" t="str">
            <v>Company Name:</v>
          </cell>
          <cell r="BG403" t="str">
            <v>XYZ Sample</v>
          </cell>
          <cell r="BK403" t="str">
            <v>Currency:</v>
          </cell>
          <cell r="BL403" t="str">
            <v>US Dollars</v>
          </cell>
          <cell r="BR403" t="str">
            <v>Summary Exhibit 4</v>
          </cell>
        </row>
        <row r="404">
          <cell r="B404" t="str">
            <v>AMB Number:</v>
          </cell>
          <cell r="F404" t="str">
            <v>99999</v>
          </cell>
          <cell r="J404" t="str">
            <v>Denomination:</v>
          </cell>
          <cell r="K404" t="str">
            <v>(000)s</v>
          </cell>
          <cell r="BC404" t="str">
            <v>AMB Number:</v>
          </cell>
          <cell r="BG404" t="str">
            <v>99999</v>
          </cell>
          <cell r="BK404" t="str">
            <v>Denomination:</v>
          </cell>
          <cell r="BL404" t="str">
            <v>(000)s</v>
          </cell>
        </row>
        <row r="405">
          <cell r="B405" t="str">
            <v>Analyst:</v>
          </cell>
          <cell r="F405" t="str">
            <v xml:space="preserve"> </v>
          </cell>
          <cell r="BC405" t="str">
            <v>Analyst:</v>
          </cell>
          <cell r="BG405" t="str">
            <v xml:space="preserve"> </v>
          </cell>
        </row>
        <row r="406">
          <cell r="B406" t="str">
            <v>analysis type = standard</v>
          </cell>
          <cell r="K406" t="str">
            <v>CREDIT RISK</v>
          </cell>
          <cell r="AC406" t="str">
            <v>Reinsurance Recoverables</v>
          </cell>
          <cell r="AL406" t="str">
            <v>Reinsurance Recoverables</v>
          </cell>
          <cell r="AR406" t="str">
            <v>Page 4 Breakout</v>
          </cell>
          <cell r="BC406" t="str">
            <v>analysis type = standard</v>
          </cell>
          <cell r="BL406" t="str">
            <v>CREDIT RISK</v>
          </cell>
        </row>
        <row r="407">
          <cell r="H407">
            <v>39813</v>
          </cell>
          <cell r="AC407" t="str">
            <v>Foreign affiliates by rating</v>
          </cell>
          <cell r="AG407" t="str">
            <v>US Dollars</v>
          </cell>
          <cell r="AL407" t="str">
            <v>All Other Insurers by rating</v>
          </cell>
          <cell r="AP407" t="str">
            <v>US Dollars</v>
          </cell>
        </row>
        <row r="408">
          <cell r="K408" t="str">
            <v>Baseline</v>
          </cell>
          <cell r="L408" t="str">
            <v>Adjustment</v>
          </cell>
          <cell r="M408" t="str">
            <v>Total</v>
          </cell>
          <cell r="AC408">
            <v>39813</v>
          </cell>
          <cell r="AL408">
            <v>39813</v>
          </cell>
          <cell r="BI408" t="str">
            <v>Adjusted Amounts as of</v>
          </cell>
          <cell r="BO408" t="str">
            <v>Adjusted Required Capital as of</v>
          </cell>
        </row>
        <row r="409">
          <cell r="C409" t="str">
            <v>Agents' Balances</v>
          </cell>
          <cell r="H409" t="str">
            <v>Baseline</v>
          </cell>
          <cell r="I409" t="str">
            <v>Adjustments</v>
          </cell>
          <cell r="J409" t="str">
            <v>Total</v>
          </cell>
          <cell r="K409" t="str">
            <v>Asset Risk Factor (%)</v>
          </cell>
          <cell r="L409" t="str">
            <v>to Asset Risk Factor (%)</v>
          </cell>
          <cell r="M409" t="str">
            <v>Asset Risk Factor</v>
          </cell>
          <cell r="N409" t="str">
            <v>Adjusted Required Capital</v>
          </cell>
          <cell r="O409" t="str">
            <v>Explanation of Adjustments</v>
          </cell>
          <cell r="AC409" t="str">
            <v>Rating</v>
          </cell>
          <cell r="AD409" t="str">
            <v>Baseline</v>
          </cell>
          <cell r="AE409" t="str">
            <v>Stress Test Ceded Recovs</v>
          </cell>
          <cell r="AF409" t="str">
            <v>Adjustment</v>
          </cell>
          <cell r="AG409" t="str">
            <v>Total</v>
          </cell>
          <cell r="AH409" t="str">
            <v>Asset Risk Factor</v>
          </cell>
          <cell r="AI409" t="str">
            <v>Adjusted Required Capital</v>
          </cell>
          <cell r="AL409" t="str">
            <v>Rating</v>
          </cell>
          <cell r="AM409" t="str">
            <v>Baseline</v>
          </cell>
          <cell r="AN409" t="str">
            <v>Stress Test Ceded Recovs</v>
          </cell>
          <cell r="AO409" t="str">
            <v>Adjustment</v>
          </cell>
          <cell r="AP409" t="str">
            <v>Total</v>
          </cell>
          <cell r="AQ409" t="str">
            <v>Asset Risk Factor</v>
          </cell>
          <cell r="AR409" t="str">
            <v>Adjusted Required Capital</v>
          </cell>
          <cell r="BD409" t="str">
            <v>Agents' Balances</v>
          </cell>
          <cell r="BI409">
            <v>39813</v>
          </cell>
          <cell r="BJ409">
            <v>40178</v>
          </cell>
          <cell r="BK409">
            <v>40543</v>
          </cell>
          <cell r="BL409">
            <v>40908</v>
          </cell>
          <cell r="BM409">
            <v>41274</v>
          </cell>
          <cell r="BO409">
            <v>39813</v>
          </cell>
          <cell r="BP409">
            <v>40178</v>
          </cell>
          <cell r="BQ409">
            <v>40543</v>
          </cell>
          <cell r="BR409">
            <v>40908</v>
          </cell>
          <cell r="BS409">
            <v>41274</v>
          </cell>
        </row>
        <row r="410">
          <cell r="B410">
            <v>1</v>
          </cell>
          <cell r="D410" t="str">
            <v>In Course of Collection</v>
          </cell>
          <cell r="H410">
            <v>0</v>
          </cell>
          <cell r="I410">
            <v>0</v>
          </cell>
          <cell r="J410">
            <v>0</v>
          </cell>
          <cell r="K410">
            <v>0.05</v>
          </cell>
          <cell r="L410">
            <v>0</v>
          </cell>
          <cell r="M410">
            <v>0.05</v>
          </cell>
          <cell r="N410">
            <v>0</v>
          </cell>
          <cell r="O410" t="str">
            <v xml:space="preserve"> </v>
          </cell>
          <cell r="AA410">
            <v>1</v>
          </cell>
          <cell r="AC410" t="str">
            <v>A++</v>
          </cell>
          <cell r="AD410">
            <v>0</v>
          </cell>
          <cell r="AE410">
            <v>0</v>
          </cell>
          <cell r="AF410">
            <v>0</v>
          </cell>
          <cell r="AG410">
            <v>0</v>
          </cell>
          <cell r="AH410">
            <v>0.02</v>
          </cell>
          <cell r="AI410">
            <v>0</v>
          </cell>
          <cell r="AL410" t="str">
            <v>A++</v>
          </cell>
          <cell r="AM410">
            <v>0</v>
          </cell>
          <cell r="AN410">
            <v>0</v>
          </cell>
          <cell r="AO410">
            <v>0</v>
          </cell>
          <cell r="AP410">
            <v>0</v>
          </cell>
          <cell r="AQ410">
            <v>0.02</v>
          </cell>
          <cell r="AR410">
            <v>0</v>
          </cell>
          <cell r="BC410">
            <v>1</v>
          </cell>
          <cell r="BE410" t="str">
            <v>In Course of Collection</v>
          </cell>
          <cell r="BI410">
            <v>0</v>
          </cell>
          <cell r="BJ410">
            <v>0</v>
          </cell>
          <cell r="BK410">
            <v>0</v>
          </cell>
          <cell r="BL410">
            <v>0</v>
          </cell>
          <cell r="BM410">
            <v>0</v>
          </cell>
          <cell r="BO410">
            <v>0</v>
          </cell>
          <cell r="BP410">
            <v>0</v>
          </cell>
          <cell r="BQ410">
            <v>0</v>
          </cell>
          <cell r="BR410">
            <v>0</v>
          </cell>
          <cell r="BS410">
            <v>0</v>
          </cell>
        </row>
        <row r="411">
          <cell r="B411">
            <v>2</v>
          </cell>
          <cell r="E411" t="str">
            <v>Ceded Balances Payable</v>
          </cell>
          <cell r="H411">
            <v>0</v>
          </cell>
          <cell r="I411">
            <v>0</v>
          </cell>
          <cell r="J411">
            <v>0</v>
          </cell>
          <cell r="K411">
            <v>0.05</v>
          </cell>
          <cell r="L411">
            <v>0</v>
          </cell>
          <cell r="M411">
            <v>0.05</v>
          </cell>
          <cell r="N411">
            <v>0</v>
          </cell>
          <cell r="O411" t="str">
            <v xml:space="preserve"> </v>
          </cell>
          <cell r="AA411">
            <v>2</v>
          </cell>
          <cell r="AC411" t="str">
            <v xml:space="preserve">A+ </v>
          </cell>
          <cell r="AD411">
            <v>0</v>
          </cell>
          <cell r="AE411">
            <v>0</v>
          </cell>
          <cell r="AF411">
            <v>0</v>
          </cell>
          <cell r="AG411">
            <v>0</v>
          </cell>
          <cell r="AH411">
            <v>0.04</v>
          </cell>
          <cell r="AI411">
            <v>0</v>
          </cell>
          <cell r="AL411" t="str">
            <v xml:space="preserve">A+ </v>
          </cell>
          <cell r="AM411">
            <v>0</v>
          </cell>
          <cell r="AN411">
            <v>0</v>
          </cell>
          <cell r="AO411">
            <v>0</v>
          </cell>
          <cell r="AP411">
            <v>0</v>
          </cell>
          <cell r="AQ411">
            <v>0.04</v>
          </cell>
          <cell r="AR411">
            <v>0</v>
          </cell>
          <cell r="BC411">
            <v>2</v>
          </cell>
          <cell r="BF411" t="str">
            <v>Ceded Balances Payable</v>
          </cell>
          <cell r="BI411">
            <v>0</v>
          </cell>
          <cell r="BJ411">
            <v>0</v>
          </cell>
          <cell r="BK411">
            <v>0</v>
          </cell>
          <cell r="BL411">
            <v>0</v>
          </cell>
          <cell r="BM411">
            <v>0</v>
          </cell>
          <cell r="BO411">
            <v>0</v>
          </cell>
          <cell r="BP411">
            <v>0</v>
          </cell>
          <cell r="BQ411">
            <v>0</v>
          </cell>
          <cell r="BR411">
            <v>0</v>
          </cell>
          <cell r="BS411">
            <v>0</v>
          </cell>
        </row>
        <row r="412">
          <cell r="B412">
            <v>3</v>
          </cell>
          <cell r="D412" t="str">
            <v>Deferred - Not Yet Due</v>
          </cell>
          <cell r="H412">
            <v>0</v>
          </cell>
          <cell r="I412">
            <v>0</v>
          </cell>
          <cell r="J412">
            <v>0</v>
          </cell>
          <cell r="K412">
            <v>0.05</v>
          </cell>
          <cell r="L412">
            <v>0</v>
          </cell>
          <cell r="M412">
            <v>0.05</v>
          </cell>
          <cell r="N412">
            <v>0</v>
          </cell>
          <cell r="O412" t="str">
            <v xml:space="preserve"> </v>
          </cell>
          <cell r="AA412">
            <v>3</v>
          </cell>
          <cell r="AC412" t="str">
            <v>A</v>
          </cell>
          <cell r="AD412">
            <v>0</v>
          </cell>
          <cell r="AE412">
            <v>0</v>
          </cell>
          <cell r="AF412">
            <v>0</v>
          </cell>
          <cell r="AG412">
            <v>0</v>
          </cell>
          <cell r="AH412">
            <v>0.06</v>
          </cell>
          <cell r="AI412">
            <v>0</v>
          </cell>
          <cell r="AL412" t="str">
            <v>A</v>
          </cell>
          <cell r="AM412">
            <v>0</v>
          </cell>
          <cell r="AN412">
            <v>0</v>
          </cell>
          <cell r="AO412">
            <v>0</v>
          </cell>
          <cell r="AP412">
            <v>0</v>
          </cell>
          <cell r="AQ412">
            <v>0.06</v>
          </cell>
          <cell r="AR412">
            <v>0</v>
          </cell>
          <cell r="BC412">
            <v>3</v>
          </cell>
          <cell r="BE412" t="str">
            <v>Deferred - Not Yet Due</v>
          </cell>
          <cell r="BI412">
            <v>0</v>
          </cell>
          <cell r="BJ412">
            <v>0</v>
          </cell>
          <cell r="BK412">
            <v>0</v>
          </cell>
          <cell r="BL412">
            <v>0</v>
          </cell>
          <cell r="BM412">
            <v>0</v>
          </cell>
          <cell r="BO412">
            <v>0</v>
          </cell>
          <cell r="BP412">
            <v>0</v>
          </cell>
          <cell r="BQ412">
            <v>0</v>
          </cell>
          <cell r="BR412">
            <v>0</v>
          </cell>
          <cell r="BS412">
            <v>0</v>
          </cell>
        </row>
        <row r="413">
          <cell r="B413">
            <v>4</v>
          </cell>
          <cell r="E413" t="str">
            <v>Ceded Balances Payable</v>
          </cell>
          <cell r="H413">
            <v>0</v>
          </cell>
          <cell r="I413">
            <v>0</v>
          </cell>
          <cell r="J413">
            <v>0</v>
          </cell>
          <cell r="K413">
            <v>0.05</v>
          </cell>
          <cell r="L413">
            <v>0</v>
          </cell>
          <cell r="M413">
            <v>0.05</v>
          </cell>
          <cell r="N413">
            <v>0</v>
          </cell>
          <cell r="O413" t="str">
            <v xml:space="preserve"> </v>
          </cell>
          <cell r="AA413">
            <v>4</v>
          </cell>
          <cell r="AC413" t="str">
            <v>A-</v>
          </cell>
          <cell r="AD413">
            <v>0</v>
          </cell>
          <cell r="AE413">
            <v>0</v>
          </cell>
          <cell r="AF413">
            <v>0</v>
          </cell>
          <cell r="AG413">
            <v>0</v>
          </cell>
          <cell r="AH413">
            <v>0.1</v>
          </cell>
          <cell r="AI413">
            <v>0</v>
          </cell>
          <cell r="AL413" t="str">
            <v>A-</v>
          </cell>
          <cell r="AM413">
            <v>0</v>
          </cell>
          <cell r="AN413">
            <v>0</v>
          </cell>
          <cell r="AO413">
            <v>0</v>
          </cell>
          <cell r="AP413">
            <v>0</v>
          </cell>
          <cell r="AQ413">
            <v>0.1</v>
          </cell>
          <cell r="AR413">
            <v>0</v>
          </cell>
          <cell r="BC413">
            <v>4</v>
          </cell>
          <cell r="BF413" t="str">
            <v>Ceded Balances Payable</v>
          </cell>
          <cell r="BI413">
            <v>0</v>
          </cell>
          <cell r="BJ413">
            <v>0</v>
          </cell>
          <cell r="BK413">
            <v>0</v>
          </cell>
          <cell r="BL413">
            <v>0</v>
          </cell>
          <cell r="BM413">
            <v>0</v>
          </cell>
          <cell r="BO413">
            <v>0</v>
          </cell>
          <cell r="BP413">
            <v>0</v>
          </cell>
          <cell r="BQ413">
            <v>0</v>
          </cell>
          <cell r="BR413">
            <v>0</v>
          </cell>
          <cell r="BS413">
            <v>0</v>
          </cell>
        </row>
        <row r="414">
          <cell r="B414">
            <v>5</v>
          </cell>
          <cell r="D414" t="str">
            <v>Accrued Retros</v>
          </cell>
          <cell r="H414">
            <v>0</v>
          </cell>
          <cell r="I414">
            <v>0</v>
          </cell>
          <cell r="J414">
            <v>0</v>
          </cell>
          <cell r="K414">
            <v>0.1</v>
          </cell>
          <cell r="L414">
            <v>0</v>
          </cell>
          <cell r="M414">
            <v>0.1</v>
          </cell>
          <cell r="N414">
            <v>0</v>
          </cell>
          <cell r="O414" t="str">
            <v xml:space="preserve"> </v>
          </cell>
          <cell r="AA414">
            <v>5</v>
          </cell>
          <cell r="AC414" t="str">
            <v>B++</v>
          </cell>
          <cell r="AD414">
            <v>0</v>
          </cell>
          <cell r="AE414">
            <v>0</v>
          </cell>
          <cell r="AF414">
            <v>0</v>
          </cell>
          <cell r="AG414">
            <v>0</v>
          </cell>
          <cell r="AH414">
            <v>0.15</v>
          </cell>
          <cell r="AI414">
            <v>0</v>
          </cell>
          <cell r="AL414" t="str">
            <v>B++</v>
          </cell>
          <cell r="AM414">
            <v>0</v>
          </cell>
          <cell r="AN414">
            <v>0</v>
          </cell>
          <cell r="AO414">
            <v>0</v>
          </cell>
          <cell r="AP414">
            <v>0</v>
          </cell>
          <cell r="AQ414">
            <v>0.15</v>
          </cell>
          <cell r="AR414">
            <v>0</v>
          </cell>
          <cell r="BC414">
            <v>5</v>
          </cell>
          <cell r="BE414" t="str">
            <v>Accrued Retros</v>
          </cell>
          <cell r="BI414">
            <v>0</v>
          </cell>
          <cell r="BJ414">
            <v>0</v>
          </cell>
          <cell r="BK414">
            <v>0</v>
          </cell>
          <cell r="BL414">
            <v>0</v>
          </cell>
          <cell r="BM414">
            <v>0</v>
          </cell>
          <cell r="BO414">
            <v>0</v>
          </cell>
          <cell r="BP414">
            <v>0</v>
          </cell>
          <cell r="BQ414">
            <v>0</v>
          </cell>
          <cell r="BR414">
            <v>0</v>
          </cell>
          <cell r="BS414">
            <v>0</v>
          </cell>
        </row>
        <row r="415">
          <cell r="B415">
            <v>6</v>
          </cell>
          <cell r="E415" t="str">
            <v>Collateralized Balances</v>
          </cell>
          <cell r="H415">
            <v>0</v>
          </cell>
          <cell r="I415">
            <v>0</v>
          </cell>
          <cell r="J415">
            <v>0</v>
          </cell>
          <cell r="K415">
            <v>0.1</v>
          </cell>
          <cell r="L415">
            <v>0</v>
          </cell>
          <cell r="M415">
            <v>0.1</v>
          </cell>
          <cell r="N415">
            <v>0</v>
          </cell>
          <cell r="O415" t="str">
            <v xml:space="preserve"> </v>
          </cell>
          <cell r="AA415">
            <v>6</v>
          </cell>
          <cell r="AC415" t="str">
            <v xml:space="preserve">B+ </v>
          </cell>
          <cell r="AD415">
            <v>0</v>
          </cell>
          <cell r="AE415">
            <v>0</v>
          </cell>
          <cell r="AF415">
            <v>0</v>
          </cell>
          <cell r="AG415">
            <v>0</v>
          </cell>
          <cell r="AH415">
            <v>0.2</v>
          </cell>
          <cell r="AI415">
            <v>0</v>
          </cell>
          <cell r="AL415" t="str">
            <v xml:space="preserve">B+ </v>
          </cell>
          <cell r="AM415">
            <v>0</v>
          </cell>
          <cell r="AN415">
            <v>0</v>
          </cell>
          <cell r="AO415">
            <v>0</v>
          </cell>
          <cell r="AP415">
            <v>0</v>
          </cell>
          <cell r="AQ415">
            <v>0.2</v>
          </cell>
          <cell r="AR415">
            <v>0</v>
          </cell>
          <cell r="BC415">
            <v>6</v>
          </cell>
          <cell r="BF415" t="str">
            <v>Collateralized Balances</v>
          </cell>
          <cell r="BI415">
            <v>0</v>
          </cell>
          <cell r="BJ415">
            <v>0</v>
          </cell>
          <cell r="BK415">
            <v>0</v>
          </cell>
          <cell r="BL415">
            <v>0</v>
          </cell>
          <cell r="BM415">
            <v>0</v>
          </cell>
          <cell r="BO415">
            <v>0</v>
          </cell>
          <cell r="BP415">
            <v>0</v>
          </cell>
          <cell r="BQ415">
            <v>0</v>
          </cell>
          <cell r="BR415">
            <v>0</v>
          </cell>
          <cell r="BS415">
            <v>0</v>
          </cell>
        </row>
        <row r="416">
          <cell r="AA416">
            <v>7</v>
          </cell>
          <cell r="AC416" t="str">
            <v>B</v>
          </cell>
          <cell r="AD416">
            <v>0</v>
          </cell>
          <cell r="AE416">
            <v>0</v>
          </cell>
          <cell r="AF416">
            <v>0</v>
          </cell>
          <cell r="AG416">
            <v>0</v>
          </cell>
          <cell r="AH416">
            <v>0.3</v>
          </cell>
          <cell r="AI416">
            <v>0</v>
          </cell>
          <cell r="AL416" t="str">
            <v>B</v>
          </cell>
          <cell r="AM416">
            <v>0</v>
          </cell>
          <cell r="AN416">
            <v>0</v>
          </cell>
          <cell r="AO416">
            <v>0</v>
          </cell>
          <cell r="AP416">
            <v>0</v>
          </cell>
          <cell r="AQ416">
            <v>0.3</v>
          </cell>
          <cell r="AR416">
            <v>0</v>
          </cell>
        </row>
        <row r="417">
          <cell r="B417">
            <v>7</v>
          </cell>
          <cell r="E417" t="str">
            <v>Gross Premium Remittance</v>
          </cell>
          <cell r="H417">
            <v>0</v>
          </cell>
          <cell r="I417">
            <v>0</v>
          </cell>
          <cell r="J417">
            <v>0</v>
          </cell>
          <cell r="K417">
            <v>0</v>
          </cell>
          <cell r="M417">
            <v>0</v>
          </cell>
          <cell r="N417">
            <v>0</v>
          </cell>
          <cell r="AA417">
            <v>8</v>
          </cell>
          <cell r="AC417" t="str">
            <v>B-</v>
          </cell>
          <cell r="AD417">
            <v>0</v>
          </cell>
          <cell r="AE417">
            <v>0</v>
          </cell>
          <cell r="AF417">
            <v>0</v>
          </cell>
          <cell r="AG417">
            <v>0</v>
          </cell>
          <cell r="AH417">
            <v>0.4</v>
          </cell>
          <cell r="AI417">
            <v>0</v>
          </cell>
          <cell r="AL417" t="str">
            <v>B-</v>
          </cell>
          <cell r="AM417">
            <v>0</v>
          </cell>
          <cell r="AN417">
            <v>0</v>
          </cell>
          <cell r="AO417">
            <v>0</v>
          </cell>
          <cell r="AP417">
            <v>0</v>
          </cell>
          <cell r="AQ417">
            <v>0.4</v>
          </cell>
          <cell r="AR417">
            <v>0</v>
          </cell>
          <cell r="BC417">
            <v>7</v>
          </cell>
          <cell r="BF417" t="str">
            <v>Gross Premium Remittance</v>
          </cell>
          <cell r="BI417">
            <v>0</v>
          </cell>
          <cell r="BJ417">
            <v>0</v>
          </cell>
          <cell r="BK417">
            <v>0</v>
          </cell>
          <cell r="BL417">
            <v>0</v>
          </cell>
          <cell r="BM417">
            <v>0</v>
          </cell>
          <cell r="BO417">
            <v>0</v>
          </cell>
          <cell r="BP417">
            <v>0</v>
          </cell>
          <cell r="BQ417">
            <v>0</v>
          </cell>
          <cell r="BR417">
            <v>0</v>
          </cell>
          <cell r="BS417">
            <v>0</v>
          </cell>
        </row>
        <row r="418">
          <cell r="AA418">
            <v>9</v>
          </cell>
          <cell r="AC418" t="str">
            <v>&lt;= C++</v>
          </cell>
          <cell r="AD418">
            <v>0</v>
          </cell>
          <cell r="AE418">
            <v>0</v>
          </cell>
          <cell r="AF418">
            <v>0</v>
          </cell>
          <cell r="AG418">
            <v>0</v>
          </cell>
          <cell r="AH418">
            <v>1</v>
          </cell>
          <cell r="AI418">
            <v>0</v>
          </cell>
          <cell r="AL418" t="str">
            <v>&lt;= C++</v>
          </cell>
          <cell r="AM418">
            <v>0</v>
          </cell>
          <cell r="AN418">
            <v>0</v>
          </cell>
          <cell r="AO418">
            <v>0</v>
          </cell>
          <cell r="AP418">
            <v>0</v>
          </cell>
          <cell r="AQ418">
            <v>1</v>
          </cell>
          <cell r="AR418">
            <v>0</v>
          </cell>
        </row>
        <row r="419">
          <cell r="AA419">
            <v>10</v>
          </cell>
          <cell r="AC419" t="str">
            <v>Non Rated</v>
          </cell>
          <cell r="AD419">
            <v>0</v>
          </cell>
          <cell r="AE419">
            <v>0</v>
          </cell>
          <cell r="AF419">
            <v>0</v>
          </cell>
          <cell r="AG419">
            <v>0</v>
          </cell>
          <cell r="AH419">
            <v>1</v>
          </cell>
          <cell r="AI419">
            <v>0</v>
          </cell>
          <cell r="AL419" t="str">
            <v>Non Rated</v>
          </cell>
          <cell r="AM419">
            <v>0</v>
          </cell>
          <cell r="AN419">
            <v>0</v>
          </cell>
          <cell r="AO419">
            <v>0</v>
          </cell>
          <cell r="AP419">
            <v>0</v>
          </cell>
          <cell r="AQ419">
            <v>1</v>
          </cell>
          <cell r="AR419">
            <v>0</v>
          </cell>
        </row>
        <row r="420">
          <cell r="C420" t="str">
            <v>Reinsurance Recoverables (A)</v>
          </cell>
          <cell r="AA420">
            <v>11</v>
          </cell>
          <cell r="AB420" t="str">
            <v>No Breakout Available</v>
          </cell>
          <cell r="AD420">
            <v>0</v>
          </cell>
          <cell r="AE420">
            <v>0</v>
          </cell>
          <cell r="AF420">
            <v>0</v>
          </cell>
          <cell r="AG420">
            <v>0</v>
          </cell>
          <cell r="AH420">
            <v>0.1</v>
          </cell>
          <cell r="AI420">
            <v>0</v>
          </cell>
          <cell r="AK420" t="str">
            <v>No Breakout Available</v>
          </cell>
          <cell r="AM420">
            <v>0</v>
          </cell>
          <cell r="AN420">
            <v>0</v>
          </cell>
          <cell r="AO420">
            <v>0</v>
          </cell>
          <cell r="AP420">
            <v>0</v>
          </cell>
          <cell r="AQ420">
            <v>0.1</v>
          </cell>
          <cell r="AR420">
            <v>0</v>
          </cell>
          <cell r="BD420" t="str">
            <v>Reinsurance Recoverables (A)</v>
          </cell>
        </row>
        <row r="421">
          <cell r="B421">
            <v>8</v>
          </cell>
          <cell r="D421" t="str">
            <v>Foreign Affiliates</v>
          </cell>
          <cell r="H421">
            <v>0</v>
          </cell>
          <cell r="I421">
            <v>0</v>
          </cell>
          <cell r="J421">
            <v>0</v>
          </cell>
          <cell r="K421">
            <v>0.1</v>
          </cell>
          <cell r="L421">
            <v>0</v>
          </cell>
          <cell r="M421">
            <v>0.1</v>
          </cell>
          <cell r="N421">
            <v>0</v>
          </cell>
          <cell r="O421" t="str">
            <v xml:space="preserve"> </v>
          </cell>
          <cell r="AA421">
            <v>12</v>
          </cell>
          <cell r="AC421" t="str">
            <v>Total</v>
          </cell>
          <cell r="AD421">
            <v>0</v>
          </cell>
          <cell r="AE421">
            <v>0</v>
          </cell>
          <cell r="AF421">
            <v>0</v>
          </cell>
          <cell r="AG421">
            <v>0</v>
          </cell>
          <cell r="AH421">
            <v>0</v>
          </cell>
          <cell r="AI421">
            <v>0</v>
          </cell>
          <cell r="AL421" t="str">
            <v>Total</v>
          </cell>
          <cell r="AM421">
            <v>0</v>
          </cell>
          <cell r="AN421">
            <v>0</v>
          </cell>
          <cell r="AO421">
            <v>0</v>
          </cell>
          <cell r="AP421">
            <v>0</v>
          </cell>
          <cell r="AQ421">
            <v>0</v>
          </cell>
          <cell r="AR421">
            <v>0</v>
          </cell>
          <cell r="BC421">
            <v>8</v>
          </cell>
          <cell r="BE421" t="str">
            <v>Foreign Affiliates</v>
          </cell>
          <cell r="BI421">
            <v>0</v>
          </cell>
          <cell r="BJ421">
            <v>0</v>
          </cell>
          <cell r="BK421">
            <v>0</v>
          </cell>
          <cell r="BL421">
            <v>0</v>
          </cell>
          <cell r="BM421">
            <v>0</v>
          </cell>
          <cell r="BO421">
            <v>0</v>
          </cell>
          <cell r="BP421">
            <v>0</v>
          </cell>
          <cell r="BQ421">
            <v>0</v>
          </cell>
          <cell r="BR421">
            <v>0</v>
          </cell>
          <cell r="BS421">
            <v>0</v>
          </cell>
        </row>
        <row r="422">
          <cell r="B422">
            <v>9</v>
          </cell>
          <cell r="D422" t="str">
            <v>Domestic Affiliates (In Rating Group) [C]</v>
          </cell>
          <cell r="H422">
            <v>0</v>
          </cell>
          <cell r="I422">
            <v>0</v>
          </cell>
          <cell r="J422">
            <v>0</v>
          </cell>
          <cell r="K422">
            <v>0.1</v>
          </cell>
          <cell r="L422">
            <v>0</v>
          </cell>
          <cell r="M422">
            <v>0.1</v>
          </cell>
          <cell r="N422">
            <v>0</v>
          </cell>
          <cell r="O422" t="str">
            <v xml:space="preserve"> </v>
          </cell>
          <cell r="BC422">
            <v>9</v>
          </cell>
          <cell r="BE422" t="str">
            <v>Domestic Affiliates (In Rating Group) [C]</v>
          </cell>
          <cell r="BI422">
            <v>0</v>
          </cell>
          <cell r="BJ422">
            <v>0</v>
          </cell>
          <cell r="BK422">
            <v>0</v>
          </cell>
          <cell r="BL422">
            <v>0</v>
          </cell>
          <cell r="BM422">
            <v>0</v>
          </cell>
          <cell r="BO422">
            <v>0</v>
          </cell>
          <cell r="BP422">
            <v>0</v>
          </cell>
          <cell r="BQ422">
            <v>0</v>
          </cell>
          <cell r="BR422">
            <v>0</v>
          </cell>
          <cell r="BS422">
            <v>0</v>
          </cell>
        </row>
        <row r="423">
          <cell r="B423">
            <v>10</v>
          </cell>
          <cell r="D423" t="str">
            <v>Domestic Affiliates (Not in Rating Group)</v>
          </cell>
          <cell r="H423">
            <v>0</v>
          </cell>
          <cell r="I423">
            <v>0</v>
          </cell>
          <cell r="J423">
            <v>0</v>
          </cell>
          <cell r="K423">
            <v>0.1</v>
          </cell>
          <cell r="L423">
            <v>0</v>
          </cell>
          <cell r="M423">
            <v>0.1</v>
          </cell>
          <cell r="N423">
            <v>0</v>
          </cell>
          <cell r="O423" t="str">
            <v xml:space="preserve"> </v>
          </cell>
          <cell r="BC423">
            <v>10</v>
          </cell>
          <cell r="BE423" t="str">
            <v>Domestic Affiliates (Not in Rating Group)</v>
          </cell>
          <cell r="BI423">
            <v>0</v>
          </cell>
          <cell r="BJ423">
            <v>0</v>
          </cell>
          <cell r="BK423">
            <v>0</v>
          </cell>
          <cell r="BL423">
            <v>0</v>
          </cell>
          <cell r="BM423">
            <v>0</v>
          </cell>
          <cell r="BO423">
            <v>0</v>
          </cell>
          <cell r="BP423">
            <v>0</v>
          </cell>
          <cell r="BQ423">
            <v>0</v>
          </cell>
          <cell r="BR423">
            <v>0</v>
          </cell>
          <cell r="BS423">
            <v>0</v>
          </cell>
        </row>
        <row r="424">
          <cell r="B424">
            <v>11</v>
          </cell>
          <cell r="D424" t="str">
            <v>Pools &amp; Associations</v>
          </cell>
          <cell r="H424">
            <v>0</v>
          </cell>
          <cell r="I424">
            <v>0</v>
          </cell>
          <cell r="J424">
            <v>0</v>
          </cell>
          <cell r="K424">
            <v>0.1</v>
          </cell>
          <cell r="L424">
            <v>0</v>
          </cell>
          <cell r="M424">
            <v>0.1</v>
          </cell>
          <cell r="N424">
            <v>0</v>
          </cell>
          <cell r="O424" t="str">
            <v xml:space="preserve"> </v>
          </cell>
          <cell r="BC424">
            <v>11</v>
          </cell>
          <cell r="BE424" t="str">
            <v>Pools &amp; Associations</v>
          </cell>
          <cell r="BI424">
            <v>0</v>
          </cell>
          <cell r="BJ424">
            <v>0</v>
          </cell>
          <cell r="BK424">
            <v>0</v>
          </cell>
          <cell r="BL424">
            <v>0</v>
          </cell>
          <cell r="BM424">
            <v>0</v>
          </cell>
          <cell r="BO424">
            <v>0</v>
          </cell>
          <cell r="BP424">
            <v>0</v>
          </cell>
          <cell r="BQ424">
            <v>0</v>
          </cell>
          <cell r="BR424">
            <v>0</v>
          </cell>
          <cell r="BS424">
            <v>0</v>
          </cell>
        </row>
        <row r="425">
          <cell r="B425">
            <v>12</v>
          </cell>
          <cell r="D425" t="str">
            <v>All Other Insurers</v>
          </cell>
          <cell r="H425">
            <v>0</v>
          </cell>
          <cell r="I425">
            <v>0</v>
          </cell>
          <cell r="J425">
            <v>0</v>
          </cell>
          <cell r="K425">
            <v>0.1</v>
          </cell>
          <cell r="L425">
            <v>0</v>
          </cell>
          <cell r="M425">
            <v>0.1</v>
          </cell>
          <cell r="N425">
            <v>0</v>
          </cell>
          <cell r="O425" t="str">
            <v xml:space="preserve"> </v>
          </cell>
          <cell r="AC425" t="str">
            <v>Domestic affiliates(not in rating group) by rating</v>
          </cell>
          <cell r="AL425" t="str">
            <v>Letters of Credit &amp; Trusts on recoverables by rating</v>
          </cell>
          <cell r="BC425">
            <v>12</v>
          </cell>
          <cell r="BE425" t="str">
            <v>All Other Insurers</v>
          </cell>
          <cell r="BI425">
            <v>0</v>
          </cell>
          <cell r="BJ425">
            <v>0</v>
          </cell>
          <cell r="BK425">
            <v>0</v>
          </cell>
          <cell r="BL425">
            <v>0</v>
          </cell>
          <cell r="BM425">
            <v>0</v>
          </cell>
          <cell r="BO425">
            <v>0</v>
          </cell>
          <cell r="BP425">
            <v>0</v>
          </cell>
          <cell r="BQ425">
            <v>0</v>
          </cell>
          <cell r="BR425">
            <v>0</v>
          </cell>
          <cell r="BS425">
            <v>0</v>
          </cell>
        </row>
        <row r="426">
          <cell r="B426">
            <v>13</v>
          </cell>
          <cell r="D426" t="str">
            <v>Less: Letters of Credit, Trusts</v>
          </cell>
          <cell r="H426">
            <v>0</v>
          </cell>
          <cell r="I426">
            <v>0</v>
          </cell>
          <cell r="J426">
            <v>0</v>
          </cell>
          <cell r="K426">
            <v>9.0000000000000011E-2</v>
          </cell>
          <cell r="L426">
            <v>0</v>
          </cell>
          <cell r="M426">
            <v>9.0000000000000011E-2</v>
          </cell>
          <cell r="N426">
            <v>0</v>
          </cell>
          <cell r="O426" t="str">
            <v xml:space="preserve"> </v>
          </cell>
          <cell r="AC426">
            <v>39813</v>
          </cell>
          <cell r="AL426">
            <v>39813</v>
          </cell>
          <cell r="BC426">
            <v>13</v>
          </cell>
          <cell r="BE426" t="str">
            <v>Less: Letters of Credit, Trusts</v>
          </cell>
          <cell r="BI426">
            <v>0</v>
          </cell>
          <cell r="BJ426">
            <v>0</v>
          </cell>
          <cell r="BK426">
            <v>0</v>
          </cell>
          <cell r="BL426">
            <v>0</v>
          </cell>
          <cell r="BM426">
            <v>0</v>
          </cell>
          <cell r="BO426">
            <v>0</v>
          </cell>
          <cell r="BP426">
            <v>0</v>
          </cell>
          <cell r="BQ426">
            <v>0</v>
          </cell>
          <cell r="BR426">
            <v>0</v>
          </cell>
          <cell r="BS426">
            <v>0</v>
          </cell>
        </row>
        <row r="427">
          <cell r="B427">
            <v>14</v>
          </cell>
          <cell r="D427" t="str">
            <v>Less: Funds Held by Company</v>
          </cell>
          <cell r="H427">
            <v>0</v>
          </cell>
          <cell r="I427">
            <v>0</v>
          </cell>
          <cell r="J427">
            <v>0</v>
          </cell>
          <cell r="K427">
            <v>0.1</v>
          </cell>
          <cell r="L427">
            <v>0</v>
          </cell>
          <cell r="M427">
            <v>0.1</v>
          </cell>
          <cell r="N427">
            <v>0</v>
          </cell>
          <cell r="O427" t="str">
            <v xml:space="preserve"> </v>
          </cell>
          <cell r="AC427" t="str">
            <v>Rating</v>
          </cell>
          <cell r="AD427" t="str">
            <v>Baseline</v>
          </cell>
          <cell r="AE427" t="str">
            <v>Stress Test Ceded Recovs</v>
          </cell>
          <cell r="AF427" t="str">
            <v>Adjustment</v>
          </cell>
          <cell r="AG427" t="str">
            <v>Total</v>
          </cell>
          <cell r="AH427" t="str">
            <v>ARF</v>
          </cell>
          <cell r="AI427" t="str">
            <v>ARC</v>
          </cell>
          <cell r="AL427" t="str">
            <v>Rating</v>
          </cell>
          <cell r="AM427" t="str">
            <v>Baseline</v>
          </cell>
          <cell r="AN427" t="str">
            <v>Stress Test Ceded Recovs</v>
          </cell>
          <cell r="AO427" t="str">
            <v>Adjustment</v>
          </cell>
          <cell r="AP427" t="str">
            <v>Total</v>
          </cell>
          <cell r="AQ427" t="str">
            <v>ARF</v>
          </cell>
          <cell r="AR427" t="str">
            <v>ARC</v>
          </cell>
          <cell r="BC427">
            <v>14</v>
          </cell>
          <cell r="BE427" t="str">
            <v>Less: Funds Held by Company</v>
          </cell>
          <cell r="BI427">
            <v>0</v>
          </cell>
          <cell r="BJ427">
            <v>0</v>
          </cell>
          <cell r="BK427">
            <v>0</v>
          </cell>
          <cell r="BL427">
            <v>0</v>
          </cell>
          <cell r="BM427">
            <v>0</v>
          </cell>
          <cell r="BO427">
            <v>0</v>
          </cell>
          <cell r="BP427">
            <v>0</v>
          </cell>
          <cell r="BQ427">
            <v>0</v>
          </cell>
          <cell r="BR427">
            <v>0</v>
          </cell>
          <cell r="BS427">
            <v>0</v>
          </cell>
        </row>
        <row r="428">
          <cell r="AA428">
            <v>13</v>
          </cell>
          <cell r="AC428" t="str">
            <v>A++</v>
          </cell>
          <cell r="AD428">
            <v>0</v>
          </cell>
          <cell r="AE428">
            <v>0</v>
          </cell>
          <cell r="AF428">
            <v>0</v>
          </cell>
          <cell r="AG428">
            <v>0</v>
          </cell>
          <cell r="AH428">
            <v>0.02</v>
          </cell>
          <cell r="AI428">
            <v>0</v>
          </cell>
          <cell r="AL428" t="str">
            <v>A++</v>
          </cell>
          <cell r="AM428">
            <v>0</v>
          </cell>
          <cell r="AN428">
            <v>0</v>
          </cell>
          <cell r="AO428">
            <v>0</v>
          </cell>
          <cell r="AP428">
            <v>0</v>
          </cell>
          <cell r="AQ428">
            <v>1.8000000000000002E-2</v>
          </cell>
          <cell r="AR428">
            <v>0</v>
          </cell>
        </row>
        <row r="429">
          <cell r="B429">
            <v>15</v>
          </cell>
          <cell r="C429" t="str">
            <v>Net Reinsurance Recoverables</v>
          </cell>
          <cell r="H429">
            <v>0</v>
          </cell>
          <cell r="I429">
            <v>0</v>
          </cell>
          <cell r="J429">
            <v>0</v>
          </cell>
          <cell r="K429">
            <v>0</v>
          </cell>
          <cell r="M429">
            <v>0</v>
          </cell>
          <cell r="N429">
            <v>0</v>
          </cell>
          <cell r="O429" t="str">
            <v>= Credit Risk on recoverables</v>
          </cell>
          <cell r="AA429">
            <v>14</v>
          </cell>
          <cell r="AC429" t="str">
            <v xml:space="preserve">A+ </v>
          </cell>
          <cell r="AD429">
            <v>0</v>
          </cell>
          <cell r="AE429">
            <v>0</v>
          </cell>
          <cell r="AF429">
            <v>0</v>
          </cell>
          <cell r="AG429">
            <v>0</v>
          </cell>
          <cell r="AH429">
            <v>0.04</v>
          </cell>
          <cell r="AI429">
            <v>0</v>
          </cell>
          <cell r="AL429" t="str">
            <v xml:space="preserve">A+ </v>
          </cell>
          <cell r="AM429">
            <v>0</v>
          </cell>
          <cell r="AN429">
            <v>0</v>
          </cell>
          <cell r="AO429">
            <v>0</v>
          </cell>
          <cell r="AP429">
            <v>0</v>
          </cell>
          <cell r="AQ429">
            <v>3.6000000000000004E-2</v>
          </cell>
          <cell r="AR429">
            <v>0</v>
          </cell>
          <cell r="BC429">
            <v>15</v>
          </cell>
          <cell r="BD429" t="str">
            <v>Net Reinsurance Recoverables</v>
          </cell>
          <cell r="BI429">
            <v>0</v>
          </cell>
          <cell r="BJ429">
            <v>0</v>
          </cell>
          <cell r="BK429">
            <v>0</v>
          </cell>
          <cell r="BL429">
            <v>0</v>
          </cell>
          <cell r="BM429">
            <v>0</v>
          </cell>
          <cell r="BO429">
            <v>0</v>
          </cell>
          <cell r="BP429">
            <v>0</v>
          </cell>
          <cell r="BQ429">
            <v>0</v>
          </cell>
          <cell r="BR429">
            <v>0</v>
          </cell>
          <cell r="BS429">
            <v>0</v>
          </cell>
        </row>
        <row r="430">
          <cell r="AA430">
            <v>15</v>
          </cell>
          <cell r="AC430" t="str">
            <v>A</v>
          </cell>
          <cell r="AD430">
            <v>0</v>
          </cell>
          <cell r="AE430">
            <v>0</v>
          </cell>
          <cell r="AF430">
            <v>0</v>
          </cell>
          <cell r="AG430">
            <v>0</v>
          </cell>
          <cell r="AH430">
            <v>0.06</v>
          </cell>
          <cell r="AI430">
            <v>0</v>
          </cell>
          <cell r="AL430" t="str">
            <v>A</v>
          </cell>
          <cell r="AM430">
            <v>0</v>
          </cell>
          <cell r="AN430">
            <v>0</v>
          </cell>
          <cell r="AO430">
            <v>0</v>
          </cell>
          <cell r="AP430">
            <v>0</v>
          </cell>
          <cell r="AQ430">
            <v>5.3999999999999999E-2</v>
          </cell>
          <cell r="AR430">
            <v>0</v>
          </cell>
        </row>
        <row r="431">
          <cell r="B431">
            <v>16</v>
          </cell>
          <cell r="C431" t="str">
            <v>Multiply: Reins Dependence Factor (B)</v>
          </cell>
          <cell r="N431">
            <v>1</v>
          </cell>
          <cell r="AA431">
            <v>16</v>
          </cell>
          <cell r="AC431" t="str">
            <v>A-</v>
          </cell>
          <cell r="AD431">
            <v>0</v>
          </cell>
          <cell r="AE431">
            <v>0</v>
          </cell>
          <cell r="AF431">
            <v>0</v>
          </cell>
          <cell r="AG431">
            <v>0</v>
          </cell>
          <cell r="AH431">
            <v>0.1</v>
          </cell>
          <cell r="AI431">
            <v>0</v>
          </cell>
          <cell r="AL431" t="str">
            <v>A-</v>
          </cell>
          <cell r="AM431">
            <v>0</v>
          </cell>
          <cell r="AN431">
            <v>0</v>
          </cell>
          <cell r="AO431">
            <v>0</v>
          </cell>
          <cell r="AP431">
            <v>0</v>
          </cell>
          <cell r="AQ431">
            <v>9.0000000000000011E-2</v>
          </cell>
          <cell r="AR431">
            <v>0</v>
          </cell>
          <cell r="BC431">
            <v>16</v>
          </cell>
          <cell r="BD431" t="str">
            <v>Multiply: Reins Dependence Factor (B)</v>
          </cell>
          <cell r="BO431">
            <v>1</v>
          </cell>
          <cell r="BP431">
            <v>1</v>
          </cell>
          <cell r="BQ431">
            <v>1</v>
          </cell>
          <cell r="BR431">
            <v>1</v>
          </cell>
          <cell r="BS431">
            <v>1</v>
          </cell>
        </row>
        <row r="432">
          <cell r="B432">
            <v>17</v>
          </cell>
          <cell r="E432" t="str">
            <v xml:space="preserve">   Adjustment to Reins Dependence Factor</v>
          </cell>
          <cell r="N432">
            <v>0</v>
          </cell>
          <cell r="O432" t="str">
            <v xml:space="preserve"> </v>
          </cell>
          <cell r="AA432">
            <v>17</v>
          </cell>
          <cell r="AC432" t="str">
            <v>B++</v>
          </cell>
          <cell r="AD432">
            <v>0</v>
          </cell>
          <cell r="AE432">
            <v>0</v>
          </cell>
          <cell r="AF432">
            <v>0</v>
          </cell>
          <cell r="AG432">
            <v>0</v>
          </cell>
          <cell r="AH432">
            <v>0.15</v>
          </cell>
          <cell r="AI432">
            <v>0</v>
          </cell>
          <cell r="AL432" t="str">
            <v>B++</v>
          </cell>
          <cell r="AM432">
            <v>0</v>
          </cell>
          <cell r="AN432">
            <v>0</v>
          </cell>
          <cell r="AO432">
            <v>0</v>
          </cell>
          <cell r="AP432">
            <v>0</v>
          </cell>
          <cell r="AQ432">
            <v>0.13500000000000001</v>
          </cell>
          <cell r="AR432">
            <v>0</v>
          </cell>
          <cell r="BC432">
            <v>17</v>
          </cell>
          <cell r="BF432" t="str">
            <v xml:space="preserve">   Adjustment to Reins Dependence Factor</v>
          </cell>
          <cell r="BO432">
            <v>0</v>
          </cell>
          <cell r="BP432">
            <v>0</v>
          </cell>
          <cell r="BQ432">
            <v>0</v>
          </cell>
          <cell r="BR432">
            <v>0</v>
          </cell>
          <cell r="BS432">
            <v>0</v>
          </cell>
        </row>
        <row r="433">
          <cell r="B433">
            <v>18</v>
          </cell>
          <cell r="D433" t="str">
            <v>Adjustment for 1% minimum dispute risk on Non Afilliated Recoverables</v>
          </cell>
          <cell r="N433">
            <v>0</v>
          </cell>
          <cell r="AA433">
            <v>18</v>
          </cell>
          <cell r="AC433" t="str">
            <v xml:space="preserve">B+ </v>
          </cell>
          <cell r="AD433">
            <v>0</v>
          </cell>
          <cell r="AE433">
            <v>0</v>
          </cell>
          <cell r="AF433">
            <v>0</v>
          </cell>
          <cell r="AG433">
            <v>0</v>
          </cell>
          <cell r="AH433">
            <v>0.2</v>
          </cell>
          <cell r="AI433">
            <v>0</v>
          </cell>
          <cell r="AL433" t="str">
            <v xml:space="preserve">B+ </v>
          </cell>
          <cell r="AM433">
            <v>0</v>
          </cell>
          <cell r="AN433">
            <v>0</v>
          </cell>
          <cell r="AO433">
            <v>0</v>
          </cell>
          <cell r="AP433">
            <v>0</v>
          </cell>
          <cell r="AQ433">
            <v>0.18000000000000002</v>
          </cell>
          <cell r="AR433">
            <v>0</v>
          </cell>
          <cell r="BC433">
            <v>18</v>
          </cell>
          <cell r="BE433" t="str">
            <v>Adjustment for 1% minimum dispute risk on Non Afilliated Recoverables</v>
          </cell>
          <cell r="BO433">
            <v>0</v>
          </cell>
          <cell r="BP433">
            <v>0</v>
          </cell>
          <cell r="BQ433">
            <v>0</v>
          </cell>
          <cell r="BR433">
            <v>0</v>
          </cell>
          <cell r="BS433">
            <v>0</v>
          </cell>
        </row>
        <row r="434">
          <cell r="B434">
            <v>19</v>
          </cell>
          <cell r="C434" t="str">
            <v>Adj. Net Reins Recoverables</v>
          </cell>
          <cell r="H434">
            <v>0</v>
          </cell>
          <cell r="I434">
            <v>0</v>
          </cell>
          <cell r="J434">
            <v>0</v>
          </cell>
          <cell r="M434">
            <v>0</v>
          </cell>
          <cell r="N434">
            <v>0</v>
          </cell>
          <cell r="O434" t="str">
            <v>= Credit Risk &amp; Dispute Risk on recoverables</v>
          </cell>
          <cell r="AA434">
            <v>19</v>
          </cell>
          <cell r="AC434" t="str">
            <v>B</v>
          </cell>
          <cell r="AD434">
            <v>0</v>
          </cell>
          <cell r="AE434">
            <v>0</v>
          </cell>
          <cell r="AF434">
            <v>0</v>
          </cell>
          <cell r="AG434">
            <v>0</v>
          </cell>
          <cell r="AH434">
            <v>0.3</v>
          </cell>
          <cell r="AI434">
            <v>0</v>
          </cell>
          <cell r="AL434" t="str">
            <v>B</v>
          </cell>
          <cell r="AM434">
            <v>0</v>
          </cell>
          <cell r="AN434">
            <v>0</v>
          </cell>
          <cell r="AO434">
            <v>0</v>
          </cell>
          <cell r="AP434">
            <v>0</v>
          </cell>
          <cell r="AQ434">
            <v>0.27</v>
          </cell>
          <cell r="AR434">
            <v>0</v>
          </cell>
          <cell r="BC434">
            <v>19</v>
          </cell>
          <cell r="BD434" t="str">
            <v>Adj. Net Reins Recoverables</v>
          </cell>
          <cell r="BI434">
            <v>0</v>
          </cell>
          <cell r="BJ434">
            <v>0</v>
          </cell>
          <cell r="BK434">
            <v>0</v>
          </cell>
          <cell r="BL434">
            <v>0</v>
          </cell>
          <cell r="BM434">
            <v>0</v>
          </cell>
          <cell r="BO434">
            <v>0</v>
          </cell>
          <cell r="BP434">
            <v>0</v>
          </cell>
          <cell r="BQ434">
            <v>0</v>
          </cell>
          <cell r="BR434">
            <v>0</v>
          </cell>
          <cell r="BS434">
            <v>0</v>
          </cell>
        </row>
        <row r="435">
          <cell r="AA435">
            <v>20</v>
          </cell>
          <cell r="AC435" t="str">
            <v>B-</v>
          </cell>
          <cell r="AD435">
            <v>0</v>
          </cell>
          <cell r="AE435">
            <v>0</v>
          </cell>
          <cell r="AF435">
            <v>0</v>
          </cell>
          <cell r="AG435">
            <v>0</v>
          </cell>
          <cell r="AH435">
            <v>0.4</v>
          </cell>
          <cell r="AI435">
            <v>0</v>
          </cell>
          <cell r="AL435" t="str">
            <v>B-</v>
          </cell>
          <cell r="AM435">
            <v>0</v>
          </cell>
          <cell r="AN435">
            <v>0</v>
          </cell>
          <cell r="AO435">
            <v>0</v>
          </cell>
          <cell r="AP435">
            <v>0</v>
          </cell>
          <cell r="AQ435">
            <v>0.36000000000000004</v>
          </cell>
          <cell r="AR435">
            <v>0</v>
          </cell>
        </row>
        <row r="436">
          <cell r="C436" t="str">
            <v>All Other Recoverables</v>
          </cell>
          <cell r="AA436">
            <v>21</v>
          </cell>
          <cell r="AC436" t="str">
            <v>&lt;= C++</v>
          </cell>
          <cell r="AD436">
            <v>0</v>
          </cell>
          <cell r="AE436">
            <v>0</v>
          </cell>
          <cell r="AF436">
            <v>0</v>
          </cell>
          <cell r="AG436">
            <v>0</v>
          </cell>
          <cell r="AH436">
            <v>1</v>
          </cell>
          <cell r="AI436">
            <v>0</v>
          </cell>
          <cell r="AL436" t="str">
            <v>&lt;= C++</v>
          </cell>
          <cell r="AM436">
            <v>0</v>
          </cell>
          <cell r="AN436">
            <v>0</v>
          </cell>
          <cell r="AO436">
            <v>0</v>
          </cell>
          <cell r="AP436">
            <v>0</v>
          </cell>
          <cell r="AQ436">
            <v>0.9</v>
          </cell>
          <cell r="AR436">
            <v>0</v>
          </cell>
          <cell r="BD436" t="str">
            <v>All Other Recoverables</v>
          </cell>
        </row>
        <row r="437">
          <cell r="B437">
            <v>20</v>
          </cell>
          <cell r="D437" t="str">
            <v>Funds Held by Reinsured Cos.</v>
          </cell>
          <cell r="H437">
            <v>0</v>
          </cell>
          <cell r="I437">
            <v>0</v>
          </cell>
          <cell r="J437">
            <v>0</v>
          </cell>
          <cell r="K437">
            <v>0.05</v>
          </cell>
          <cell r="L437">
            <v>0</v>
          </cell>
          <cell r="M437">
            <v>0.05</v>
          </cell>
          <cell r="N437">
            <v>0</v>
          </cell>
          <cell r="O437" t="str">
            <v xml:space="preserve"> </v>
          </cell>
          <cell r="AA437">
            <v>22</v>
          </cell>
          <cell r="AC437" t="str">
            <v>Non Rated</v>
          </cell>
          <cell r="AD437">
            <v>0</v>
          </cell>
          <cell r="AE437">
            <v>0</v>
          </cell>
          <cell r="AF437">
            <v>0</v>
          </cell>
          <cell r="AG437">
            <v>0</v>
          </cell>
          <cell r="AH437">
            <v>1</v>
          </cell>
          <cell r="AI437">
            <v>0</v>
          </cell>
          <cell r="AL437" t="str">
            <v>Non Rated</v>
          </cell>
          <cell r="AM437">
            <v>0</v>
          </cell>
          <cell r="AN437">
            <v>0</v>
          </cell>
          <cell r="AO437">
            <v>0</v>
          </cell>
          <cell r="AP437">
            <v>0</v>
          </cell>
          <cell r="AQ437">
            <v>0.9</v>
          </cell>
          <cell r="AR437">
            <v>0</v>
          </cell>
          <cell r="BC437">
            <v>20</v>
          </cell>
          <cell r="BE437" t="str">
            <v>Funds Held by Reinsurers</v>
          </cell>
          <cell r="BI437">
            <v>0</v>
          </cell>
          <cell r="BJ437">
            <v>0</v>
          </cell>
          <cell r="BK437">
            <v>0</v>
          </cell>
          <cell r="BL437">
            <v>0</v>
          </cell>
          <cell r="BM437">
            <v>0</v>
          </cell>
          <cell r="BO437">
            <v>0</v>
          </cell>
          <cell r="BP437">
            <v>0</v>
          </cell>
          <cell r="BQ437">
            <v>0</v>
          </cell>
          <cell r="BR437">
            <v>0</v>
          </cell>
          <cell r="BS437">
            <v>0</v>
          </cell>
        </row>
        <row r="438">
          <cell r="B438">
            <v>21</v>
          </cell>
          <cell r="D438" t="str">
            <v>Bills Recoverable</v>
          </cell>
          <cell r="H438">
            <v>0</v>
          </cell>
          <cell r="I438">
            <v>0</v>
          </cell>
          <cell r="J438">
            <v>0</v>
          </cell>
          <cell r="K438">
            <v>0.05</v>
          </cell>
          <cell r="L438">
            <v>0</v>
          </cell>
          <cell r="M438">
            <v>0.05</v>
          </cell>
          <cell r="N438">
            <v>0</v>
          </cell>
          <cell r="O438" t="str">
            <v xml:space="preserve"> </v>
          </cell>
          <cell r="AA438">
            <v>23</v>
          </cell>
          <cell r="AB438" t="str">
            <v>No Breakout Available</v>
          </cell>
          <cell r="AD438">
            <v>0</v>
          </cell>
          <cell r="AE438">
            <v>0</v>
          </cell>
          <cell r="AF438">
            <v>0</v>
          </cell>
          <cell r="AG438">
            <v>0</v>
          </cell>
          <cell r="AH438">
            <v>0.1</v>
          </cell>
          <cell r="AI438">
            <v>0</v>
          </cell>
          <cell r="AK438" t="str">
            <v>No Breakout Available</v>
          </cell>
          <cell r="AM438">
            <v>0</v>
          </cell>
          <cell r="AN438">
            <v>0</v>
          </cell>
          <cell r="AO438">
            <v>0</v>
          </cell>
          <cell r="AP438">
            <v>0</v>
          </cell>
          <cell r="AQ438">
            <v>9.0000000000000011E-2</v>
          </cell>
          <cell r="AR438">
            <v>0</v>
          </cell>
          <cell r="BC438">
            <v>21</v>
          </cell>
          <cell r="BE438" t="str">
            <v>Bills Recoverable</v>
          </cell>
          <cell r="BI438">
            <v>0</v>
          </cell>
          <cell r="BJ438">
            <v>0</v>
          </cell>
          <cell r="BK438">
            <v>0</v>
          </cell>
          <cell r="BL438">
            <v>0</v>
          </cell>
          <cell r="BM438">
            <v>0</v>
          </cell>
          <cell r="BO438">
            <v>0</v>
          </cell>
          <cell r="BP438">
            <v>0</v>
          </cell>
          <cell r="BQ438">
            <v>0</v>
          </cell>
          <cell r="BR438">
            <v>0</v>
          </cell>
          <cell r="BS438">
            <v>0</v>
          </cell>
        </row>
        <row r="439">
          <cell r="B439">
            <v>22</v>
          </cell>
          <cell r="D439" t="str">
            <v>Income Tax Recoverables</v>
          </cell>
          <cell r="H439">
            <v>0</v>
          </cell>
          <cell r="I439">
            <v>0</v>
          </cell>
          <cell r="J439">
            <v>0</v>
          </cell>
          <cell r="K439">
            <v>0.05</v>
          </cell>
          <cell r="L439">
            <v>0</v>
          </cell>
          <cell r="M439">
            <v>0.05</v>
          </cell>
          <cell r="N439">
            <v>0</v>
          </cell>
          <cell r="O439" t="str">
            <v xml:space="preserve"> </v>
          </cell>
          <cell r="AA439">
            <v>24</v>
          </cell>
          <cell r="AC439" t="str">
            <v>Total</v>
          </cell>
          <cell r="AD439">
            <v>0</v>
          </cell>
          <cell r="AE439">
            <v>0</v>
          </cell>
          <cell r="AF439">
            <v>0</v>
          </cell>
          <cell r="AG439">
            <v>0</v>
          </cell>
          <cell r="AH439">
            <v>0</v>
          </cell>
          <cell r="AI439">
            <v>0</v>
          </cell>
          <cell r="AL439" t="str">
            <v>Total</v>
          </cell>
          <cell r="AM439">
            <v>0</v>
          </cell>
          <cell r="AN439">
            <v>0</v>
          </cell>
          <cell r="AO439">
            <v>0</v>
          </cell>
          <cell r="AP439">
            <v>0</v>
          </cell>
          <cell r="AQ439">
            <v>0</v>
          </cell>
          <cell r="AR439">
            <v>0</v>
          </cell>
          <cell r="BC439">
            <v>22</v>
          </cell>
          <cell r="BE439" t="str">
            <v>Income Tax Recoverables</v>
          </cell>
          <cell r="BI439">
            <v>0</v>
          </cell>
          <cell r="BJ439">
            <v>0</v>
          </cell>
          <cell r="BK439">
            <v>0</v>
          </cell>
          <cell r="BL439">
            <v>0</v>
          </cell>
          <cell r="BM439">
            <v>0</v>
          </cell>
          <cell r="BO439">
            <v>0</v>
          </cell>
          <cell r="BP439">
            <v>0</v>
          </cell>
          <cell r="BQ439">
            <v>0</v>
          </cell>
          <cell r="BR439">
            <v>0</v>
          </cell>
          <cell r="BS439">
            <v>0</v>
          </cell>
        </row>
        <row r="440">
          <cell r="B440">
            <v>23</v>
          </cell>
          <cell r="D440" t="str">
            <v>Accrued Investment Income</v>
          </cell>
          <cell r="H440">
            <v>0</v>
          </cell>
          <cell r="I440">
            <v>0</v>
          </cell>
          <cell r="J440">
            <v>0</v>
          </cell>
          <cell r="K440">
            <v>2.5000000000000001E-2</v>
          </cell>
          <cell r="L440">
            <v>0</v>
          </cell>
          <cell r="M440">
            <v>2.5000000000000001E-2</v>
          </cell>
          <cell r="N440">
            <v>0</v>
          </cell>
          <cell r="O440" t="str">
            <v xml:space="preserve"> </v>
          </cell>
          <cell r="BC440">
            <v>23</v>
          </cell>
          <cell r="BE440" t="str">
            <v>Accrued Investment Income</v>
          </cell>
          <cell r="BI440">
            <v>0</v>
          </cell>
          <cell r="BJ440">
            <v>0</v>
          </cell>
          <cell r="BK440">
            <v>0</v>
          </cell>
          <cell r="BL440">
            <v>0</v>
          </cell>
          <cell r="BM440">
            <v>0</v>
          </cell>
          <cell r="BO440">
            <v>0</v>
          </cell>
          <cell r="BP440">
            <v>0</v>
          </cell>
          <cell r="BQ440">
            <v>0</v>
          </cell>
          <cell r="BR440">
            <v>0</v>
          </cell>
          <cell r="BS440">
            <v>0</v>
          </cell>
        </row>
        <row r="441">
          <cell r="B441">
            <v>24</v>
          </cell>
          <cell r="D441" t="str">
            <v>Receivable from Affiliates</v>
          </cell>
          <cell r="H441">
            <v>0</v>
          </cell>
          <cell r="I441">
            <v>0</v>
          </cell>
          <cell r="J441">
            <v>0</v>
          </cell>
          <cell r="K441">
            <v>0.05</v>
          </cell>
          <cell r="L441">
            <v>0</v>
          </cell>
          <cell r="M441">
            <v>0.05</v>
          </cell>
          <cell r="N441">
            <v>0</v>
          </cell>
          <cell r="O441" t="str">
            <v xml:space="preserve"> </v>
          </cell>
          <cell r="BC441">
            <v>24</v>
          </cell>
          <cell r="BE441" t="str">
            <v>Receivable from Affiliates</v>
          </cell>
          <cell r="BI441">
            <v>0</v>
          </cell>
          <cell r="BJ441">
            <v>0</v>
          </cell>
          <cell r="BK441">
            <v>0</v>
          </cell>
          <cell r="BL441">
            <v>0</v>
          </cell>
          <cell r="BM441">
            <v>0</v>
          </cell>
          <cell r="BO441">
            <v>0</v>
          </cell>
          <cell r="BP441">
            <v>0</v>
          </cell>
          <cell r="BQ441">
            <v>0</v>
          </cell>
          <cell r="BR441">
            <v>0</v>
          </cell>
          <cell r="BS441">
            <v>0</v>
          </cell>
        </row>
        <row r="442">
          <cell r="B442">
            <v>25</v>
          </cell>
          <cell r="D442" t="str">
            <v>Equity in Pools/Assoc.</v>
          </cell>
          <cell r="H442">
            <v>0</v>
          </cell>
          <cell r="I442">
            <v>0</v>
          </cell>
          <cell r="J442">
            <v>0</v>
          </cell>
          <cell r="K442">
            <v>0.05</v>
          </cell>
          <cell r="L442">
            <v>0</v>
          </cell>
          <cell r="M442">
            <v>0.05</v>
          </cell>
          <cell r="N442">
            <v>0</v>
          </cell>
          <cell r="O442" t="str">
            <v xml:space="preserve"> </v>
          </cell>
          <cell r="AC442" t="str">
            <v>Pools &amp; Associations by rating</v>
          </cell>
          <cell r="AL442" t="str">
            <v>Recoverables held internally; by rating of the ins. co. whose funds are being held</v>
          </cell>
          <cell r="BC442">
            <v>25</v>
          </cell>
          <cell r="BE442" t="str">
            <v>Equity in Pools/Assoc.</v>
          </cell>
          <cell r="BI442">
            <v>0</v>
          </cell>
          <cell r="BJ442">
            <v>0</v>
          </cell>
          <cell r="BK442">
            <v>0</v>
          </cell>
          <cell r="BL442">
            <v>0</v>
          </cell>
          <cell r="BM442">
            <v>0</v>
          </cell>
          <cell r="BO442">
            <v>0</v>
          </cell>
          <cell r="BP442">
            <v>0</v>
          </cell>
          <cell r="BQ442">
            <v>0</v>
          </cell>
          <cell r="BR442">
            <v>0</v>
          </cell>
          <cell r="BS442">
            <v>0</v>
          </cell>
        </row>
        <row r="443">
          <cell r="B443">
            <v>26</v>
          </cell>
          <cell r="D443" t="str">
            <v>Uninsured A &amp; H Plans</v>
          </cell>
          <cell r="H443">
            <v>0</v>
          </cell>
          <cell r="I443">
            <v>0</v>
          </cell>
          <cell r="J443">
            <v>0</v>
          </cell>
          <cell r="K443">
            <v>0.05</v>
          </cell>
          <cell r="L443">
            <v>0</v>
          </cell>
          <cell r="M443">
            <v>0.05</v>
          </cell>
          <cell r="N443">
            <v>0</v>
          </cell>
          <cell r="O443" t="str">
            <v xml:space="preserve"> </v>
          </cell>
          <cell r="AC443">
            <v>39813</v>
          </cell>
          <cell r="AL443">
            <v>39813</v>
          </cell>
          <cell r="BC443">
            <v>26</v>
          </cell>
          <cell r="BE443" t="str">
            <v>Uninsured A &amp; H Plans</v>
          </cell>
          <cell r="BI443">
            <v>0</v>
          </cell>
          <cell r="BJ443">
            <v>0</v>
          </cell>
          <cell r="BK443">
            <v>0</v>
          </cell>
          <cell r="BL443">
            <v>0</v>
          </cell>
          <cell r="BM443">
            <v>0</v>
          </cell>
          <cell r="BO443">
            <v>0</v>
          </cell>
          <cell r="BP443">
            <v>0</v>
          </cell>
          <cell r="BQ443">
            <v>0</v>
          </cell>
          <cell r="BR443">
            <v>0</v>
          </cell>
          <cell r="BS443">
            <v>0</v>
          </cell>
        </row>
        <row r="444">
          <cell r="B444">
            <v>27</v>
          </cell>
          <cell r="D444" t="str">
            <v>Others</v>
          </cell>
          <cell r="H444">
            <v>0</v>
          </cell>
          <cell r="I444">
            <v>0</v>
          </cell>
          <cell r="J444">
            <v>0</v>
          </cell>
          <cell r="K444">
            <v>0.05</v>
          </cell>
          <cell r="L444">
            <v>0</v>
          </cell>
          <cell r="M444">
            <v>0.05</v>
          </cell>
          <cell r="N444">
            <v>0</v>
          </cell>
          <cell r="O444" t="str">
            <v xml:space="preserve"> </v>
          </cell>
          <cell r="AC444" t="str">
            <v>Rating</v>
          </cell>
          <cell r="AD444" t="str">
            <v>Baseline</v>
          </cell>
          <cell r="AE444" t="str">
            <v>Stress Test Ceded Recovs</v>
          </cell>
          <cell r="AF444" t="str">
            <v>Adjustment</v>
          </cell>
          <cell r="AG444" t="str">
            <v>Total</v>
          </cell>
          <cell r="AH444" t="str">
            <v>ARF</v>
          </cell>
          <cell r="AI444" t="str">
            <v>ARC</v>
          </cell>
          <cell r="AL444" t="str">
            <v>Rating</v>
          </cell>
          <cell r="AM444" t="str">
            <v>Baseline</v>
          </cell>
          <cell r="AN444" t="str">
            <v>Stress Test Ceded Recovs</v>
          </cell>
          <cell r="AO444" t="str">
            <v>Adjustment</v>
          </cell>
          <cell r="AP444" t="str">
            <v>Total</v>
          </cell>
          <cell r="AQ444" t="str">
            <v>ARF</v>
          </cell>
          <cell r="AR444" t="str">
            <v>ARC</v>
          </cell>
          <cell r="BC444">
            <v>27</v>
          </cell>
          <cell r="BE444" t="str">
            <v>Others</v>
          </cell>
          <cell r="BI444">
            <v>0</v>
          </cell>
          <cell r="BJ444">
            <v>0</v>
          </cell>
          <cell r="BK444">
            <v>0</v>
          </cell>
          <cell r="BL444">
            <v>0</v>
          </cell>
          <cell r="BM444">
            <v>0</v>
          </cell>
          <cell r="BO444">
            <v>0</v>
          </cell>
          <cell r="BP444">
            <v>0</v>
          </cell>
          <cell r="BQ444">
            <v>0</v>
          </cell>
          <cell r="BR444">
            <v>0</v>
          </cell>
          <cell r="BS444">
            <v>0</v>
          </cell>
        </row>
        <row r="445">
          <cell r="B445">
            <v>28</v>
          </cell>
          <cell r="E445" t="str">
            <v>Other Receivables</v>
          </cell>
          <cell r="H445">
            <v>0</v>
          </cell>
          <cell r="I445">
            <v>0</v>
          </cell>
          <cell r="J445">
            <v>0</v>
          </cell>
          <cell r="K445">
            <v>0</v>
          </cell>
          <cell r="L445">
            <v>0</v>
          </cell>
          <cell r="M445">
            <v>0</v>
          </cell>
          <cell r="N445">
            <v>0</v>
          </cell>
          <cell r="AA445">
            <v>25</v>
          </cell>
          <cell r="AC445" t="str">
            <v>A++</v>
          </cell>
          <cell r="AD445">
            <v>0</v>
          </cell>
          <cell r="AE445">
            <v>0</v>
          </cell>
          <cell r="AF445">
            <v>0</v>
          </cell>
          <cell r="AG445">
            <v>0</v>
          </cell>
          <cell r="AH445">
            <v>0.02</v>
          </cell>
          <cell r="AI445">
            <v>0</v>
          </cell>
          <cell r="AL445" t="str">
            <v>A++</v>
          </cell>
          <cell r="AM445">
            <v>0</v>
          </cell>
          <cell r="AN445">
            <v>0</v>
          </cell>
          <cell r="AO445">
            <v>0</v>
          </cell>
          <cell r="AP445">
            <v>0</v>
          </cell>
          <cell r="AQ445">
            <v>0.02</v>
          </cell>
          <cell r="AR445">
            <v>0</v>
          </cell>
          <cell r="BC445">
            <v>28</v>
          </cell>
          <cell r="BF445" t="str">
            <v>Other Receivables</v>
          </cell>
          <cell r="BI445">
            <v>0</v>
          </cell>
          <cell r="BJ445">
            <v>0</v>
          </cell>
          <cell r="BK445">
            <v>0</v>
          </cell>
          <cell r="BL445">
            <v>0</v>
          </cell>
          <cell r="BM445">
            <v>0</v>
          </cell>
          <cell r="BO445">
            <v>0</v>
          </cell>
          <cell r="BP445">
            <v>0</v>
          </cell>
          <cell r="BQ445">
            <v>0</v>
          </cell>
          <cell r="BR445">
            <v>0</v>
          </cell>
          <cell r="BS445">
            <v>0</v>
          </cell>
        </row>
        <row r="446">
          <cell r="J446" t="str">
            <v xml:space="preserve"> </v>
          </cell>
          <cell r="AA446">
            <v>26</v>
          </cell>
          <cell r="AC446" t="str">
            <v xml:space="preserve">A+ </v>
          </cell>
          <cell r="AD446">
            <v>0</v>
          </cell>
          <cell r="AE446">
            <v>0</v>
          </cell>
          <cell r="AF446">
            <v>0</v>
          </cell>
          <cell r="AG446">
            <v>0</v>
          </cell>
          <cell r="AH446">
            <v>0.04</v>
          </cell>
          <cell r="AI446">
            <v>0</v>
          </cell>
          <cell r="AL446" t="str">
            <v xml:space="preserve">A+ </v>
          </cell>
          <cell r="AM446">
            <v>0</v>
          </cell>
          <cell r="AN446">
            <v>0</v>
          </cell>
          <cell r="AO446">
            <v>0</v>
          </cell>
          <cell r="AP446">
            <v>0</v>
          </cell>
          <cell r="AQ446">
            <v>0.04</v>
          </cell>
          <cell r="AR446">
            <v>0</v>
          </cell>
          <cell r="BK446" t="str">
            <v xml:space="preserve"> </v>
          </cell>
        </row>
        <row r="447">
          <cell r="B447">
            <v>29</v>
          </cell>
          <cell r="C447" t="str">
            <v>Company Totals (Credit Risk)</v>
          </cell>
          <cell r="H447">
            <v>0</v>
          </cell>
          <cell r="I447">
            <v>0</v>
          </cell>
          <cell r="J447">
            <v>0</v>
          </cell>
          <cell r="K447">
            <v>0</v>
          </cell>
          <cell r="N447">
            <v>0</v>
          </cell>
          <cell r="O447" t="str">
            <v xml:space="preserve"> =(B4)</v>
          </cell>
          <cell r="AA447">
            <v>27</v>
          </cell>
          <cell r="AC447" t="str">
            <v>A</v>
          </cell>
          <cell r="AD447">
            <v>0</v>
          </cell>
          <cell r="AE447">
            <v>0</v>
          </cell>
          <cell r="AF447">
            <v>0</v>
          </cell>
          <cell r="AG447">
            <v>0</v>
          </cell>
          <cell r="AH447">
            <v>0.06</v>
          </cell>
          <cell r="AI447">
            <v>0</v>
          </cell>
          <cell r="AL447" t="str">
            <v>A</v>
          </cell>
          <cell r="AM447">
            <v>0</v>
          </cell>
          <cell r="AN447">
            <v>0</v>
          </cell>
          <cell r="AO447">
            <v>0</v>
          </cell>
          <cell r="AP447">
            <v>0</v>
          </cell>
          <cell r="AQ447">
            <v>0.06</v>
          </cell>
          <cell r="AR447">
            <v>0</v>
          </cell>
          <cell r="BC447">
            <v>29</v>
          </cell>
          <cell r="BD447" t="str">
            <v>Company Totals (Credit Risk)</v>
          </cell>
          <cell r="BI447">
            <v>0</v>
          </cell>
          <cell r="BJ447">
            <v>0</v>
          </cell>
          <cell r="BK447">
            <v>0</v>
          </cell>
          <cell r="BL447">
            <v>0</v>
          </cell>
          <cell r="BM447">
            <v>0</v>
          </cell>
          <cell r="BO447">
            <v>0</v>
          </cell>
          <cell r="BP447">
            <v>0</v>
          </cell>
          <cell r="BQ447">
            <v>0</v>
          </cell>
          <cell r="BR447">
            <v>0</v>
          </cell>
          <cell r="BS447">
            <v>0</v>
          </cell>
        </row>
        <row r="448">
          <cell r="B448">
            <v>30</v>
          </cell>
          <cell r="C448" t="str">
            <v>Company Totals (Investment Risk)</v>
          </cell>
          <cell r="J448">
            <v>0</v>
          </cell>
          <cell r="K448">
            <v>0</v>
          </cell>
          <cell r="N448">
            <v>0</v>
          </cell>
          <cell r="AA448">
            <v>28</v>
          </cell>
          <cell r="AC448" t="str">
            <v>A-</v>
          </cell>
          <cell r="AD448">
            <v>0</v>
          </cell>
          <cell r="AE448">
            <v>0</v>
          </cell>
          <cell r="AF448">
            <v>0</v>
          </cell>
          <cell r="AG448">
            <v>0</v>
          </cell>
          <cell r="AH448">
            <v>0.1</v>
          </cell>
          <cell r="AI448">
            <v>0</v>
          </cell>
          <cell r="AL448" t="str">
            <v>A-</v>
          </cell>
          <cell r="AM448">
            <v>0</v>
          </cell>
          <cell r="AN448">
            <v>0</v>
          </cell>
          <cell r="AO448">
            <v>0</v>
          </cell>
          <cell r="AP448">
            <v>0</v>
          </cell>
          <cell r="AQ448">
            <v>0.1</v>
          </cell>
          <cell r="AR448">
            <v>0</v>
          </cell>
          <cell r="BC448">
            <v>30</v>
          </cell>
          <cell r="BD448" t="str">
            <v>Company Totals (Investment Risk)</v>
          </cell>
          <cell r="BI448">
            <v>0</v>
          </cell>
          <cell r="BJ448">
            <v>0</v>
          </cell>
          <cell r="BK448">
            <v>0</v>
          </cell>
          <cell r="BL448">
            <v>0</v>
          </cell>
          <cell r="BM448">
            <v>0</v>
          </cell>
          <cell r="BO448">
            <v>0</v>
          </cell>
          <cell r="BP448">
            <v>0</v>
          </cell>
          <cell r="BQ448">
            <v>0</v>
          </cell>
          <cell r="BR448">
            <v>0</v>
          </cell>
          <cell r="BS448">
            <v>0</v>
          </cell>
        </row>
        <row r="449">
          <cell r="B449">
            <v>31</v>
          </cell>
          <cell r="C449" t="str">
            <v>Company Totals (Asset Risk)</v>
          </cell>
          <cell r="J449">
            <v>0</v>
          </cell>
          <cell r="K449">
            <v>0</v>
          </cell>
          <cell r="N449">
            <v>0</v>
          </cell>
          <cell r="AA449">
            <v>29</v>
          </cell>
          <cell r="AC449" t="str">
            <v>B++</v>
          </cell>
          <cell r="AD449">
            <v>0</v>
          </cell>
          <cell r="AE449">
            <v>0</v>
          </cell>
          <cell r="AF449">
            <v>0</v>
          </cell>
          <cell r="AG449">
            <v>0</v>
          </cell>
          <cell r="AH449">
            <v>0.15</v>
          </cell>
          <cell r="AI449">
            <v>0</v>
          </cell>
          <cell r="AL449" t="str">
            <v>B++</v>
          </cell>
          <cell r="AM449">
            <v>0</v>
          </cell>
          <cell r="AN449">
            <v>0</v>
          </cell>
          <cell r="AO449">
            <v>0</v>
          </cell>
          <cell r="AP449">
            <v>0</v>
          </cell>
          <cell r="AQ449">
            <v>0.15</v>
          </cell>
          <cell r="AR449">
            <v>0</v>
          </cell>
          <cell r="BC449">
            <v>31</v>
          </cell>
          <cell r="BD449" t="str">
            <v>Company Totals (Asset Risk)</v>
          </cell>
          <cell r="BI449">
            <v>0</v>
          </cell>
          <cell r="BJ449">
            <v>0</v>
          </cell>
          <cell r="BK449">
            <v>0</v>
          </cell>
          <cell r="BL449">
            <v>0</v>
          </cell>
          <cell r="BM449">
            <v>0</v>
          </cell>
          <cell r="BO449">
            <v>0</v>
          </cell>
          <cell r="BP449">
            <v>0</v>
          </cell>
          <cell r="BQ449">
            <v>0</v>
          </cell>
          <cell r="BR449">
            <v>0</v>
          </cell>
          <cell r="BS449">
            <v>0</v>
          </cell>
        </row>
        <row r="450">
          <cell r="C450" t="str">
            <v>Notes:</v>
          </cell>
          <cell r="AA450">
            <v>30</v>
          </cell>
          <cell r="AC450" t="str">
            <v xml:space="preserve">B+ </v>
          </cell>
          <cell r="AD450">
            <v>0</v>
          </cell>
          <cell r="AE450">
            <v>0</v>
          </cell>
          <cell r="AF450">
            <v>0</v>
          </cell>
          <cell r="AG450">
            <v>0</v>
          </cell>
          <cell r="AH450">
            <v>0.2</v>
          </cell>
          <cell r="AI450">
            <v>0</v>
          </cell>
          <cell r="AL450" t="str">
            <v xml:space="preserve">B+ </v>
          </cell>
          <cell r="AM450">
            <v>0</v>
          </cell>
          <cell r="AN450">
            <v>0</v>
          </cell>
          <cell r="AO450">
            <v>0</v>
          </cell>
          <cell r="AP450">
            <v>0</v>
          </cell>
          <cell r="AQ450">
            <v>0.2</v>
          </cell>
          <cell r="AR450">
            <v>0</v>
          </cell>
          <cell r="BD450" t="str">
            <v>Notes:</v>
          </cell>
        </row>
        <row r="451">
          <cell r="C451" t="str">
            <v>(A) - Includes ceded paid, unpaid, IBNR, and unearned premium recoverables.</v>
          </cell>
          <cell r="AA451">
            <v>31</v>
          </cell>
          <cell r="AC451" t="str">
            <v>B</v>
          </cell>
          <cell r="AD451">
            <v>0</v>
          </cell>
          <cell r="AE451">
            <v>0</v>
          </cell>
          <cell r="AF451">
            <v>0</v>
          </cell>
          <cell r="AG451">
            <v>0</v>
          </cell>
          <cell r="AH451">
            <v>0.3</v>
          </cell>
          <cell r="AI451">
            <v>0</v>
          </cell>
          <cell r="AL451" t="str">
            <v>B</v>
          </cell>
          <cell r="AM451">
            <v>0</v>
          </cell>
          <cell r="AN451">
            <v>0</v>
          </cell>
          <cell r="AO451">
            <v>0</v>
          </cell>
          <cell r="AP451">
            <v>0</v>
          </cell>
          <cell r="AQ451">
            <v>0.3</v>
          </cell>
          <cell r="AR451">
            <v>0</v>
          </cell>
          <cell r="BD451" t="str">
            <v>(A) - Includes ceded paid, unpaid, IBNR, and unearned premium recoverables.</v>
          </cell>
        </row>
        <row r="452">
          <cell r="C452" t="str">
            <v>(B) - Excessive reinsurance dependence:</v>
          </cell>
          <cell r="AA452">
            <v>32</v>
          </cell>
          <cell r="AC452" t="str">
            <v>B-</v>
          </cell>
          <cell r="AD452">
            <v>0</v>
          </cell>
          <cell r="AE452">
            <v>0</v>
          </cell>
          <cell r="AF452">
            <v>0</v>
          </cell>
          <cell r="AG452">
            <v>0</v>
          </cell>
          <cell r="AH452">
            <v>0.4</v>
          </cell>
          <cell r="AI452">
            <v>0</v>
          </cell>
          <cell r="AL452" t="str">
            <v>B-</v>
          </cell>
          <cell r="AM452">
            <v>0</v>
          </cell>
          <cell r="AN452">
            <v>0</v>
          </cell>
          <cell r="AO452">
            <v>0</v>
          </cell>
          <cell r="AP452">
            <v>0</v>
          </cell>
          <cell r="AQ452">
            <v>0.4</v>
          </cell>
          <cell r="AR452">
            <v>0</v>
          </cell>
          <cell r="BD452" t="str">
            <v>(B) - Excessive reinsurance dependence:</v>
          </cell>
        </row>
        <row r="453">
          <cell r="C453" t="str">
            <v xml:space="preserve">[C] -  To be used for non-consolidated statements or consolidated statements reporting domestic companies(affiliates), not included in the consolidated statement. </v>
          </cell>
          <cell r="AA453">
            <v>33</v>
          </cell>
          <cell r="AC453" t="str">
            <v>&lt;= C++</v>
          </cell>
          <cell r="AD453">
            <v>0</v>
          </cell>
          <cell r="AE453">
            <v>0</v>
          </cell>
          <cell r="AF453">
            <v>0</v>
          </cell>
          <cell r="AG453">
            <v>0</v>
          </cell>
          <cell r="AH453">
            <v>1</v>
          </cell>
          <cell r="AI453">
            <v>0</v>
          </cell>
          <cell r="AL453" t="str">
            <v>&lt;= C++</v>
          </cell>
          <cell r="AM453">
            <v>0</v>
          </cell>
          <cell r="AN453">
            <v>0</v>
          </cell>
          <cell r="AO453">
            <v>0</v>
          </cell>
          <cell r="AP453">
            <v>0</v>
          </cell>
          <cell r="AQ453">
            <v>1</v>
          </cell>
          <cell r="AR453">
            <v>0</v>
          </cell>
          <cell r="BD453" t="str">
            <v xml:space="preserve">[C] -  To be used for non-consolidated statements or consolidated statements reporting domestic companies(affiliates), not included in the consolidated statement. </v>
          </cell>
        </row>
        <row r="454">
          <cell r="J454" t="str">
            <v>Non-Aff. Reins</v>
          </cell>
          <cell r="AA454">
            <v>34</v>
          </cell>
          <cell r="AC454" t="str">
            <v>Non Rated</v>
          </cell>
          <cell r="AD454">
            <v>0</v>
          </cell>
          <cell r="AE454">
            <v>0</v>
          </cell>
          <cell r="AF454">
            <v>0</v>
          </cell>
          <cell r="AG454">
            <v>0</v>
          </cell>
          <cell r="AH454">
            <v>1</v>
          </cell>
          <cell r="AI454">
            <v>0</v>
          </cell>
          <cell r="AL454" t="str">
            <v>Non Rated</v>
          </cell>
          <cell r="AM454">
            <v>0</v>
          </cell>
          <cell r="AN454">
            <v>0</v>
          </cell>
          <cell r="AO454">
            <v>0</v>
          </cell>
          <cell r="AP454">
            <v>0</v>
          </cell>
          <cell r="AQ454">
            <v>1</v>
          </cell>
          <cell r="AR454">
            <v>0</v>
          </cell>
          <cell r="BI454" t="str">
            <v>Non-Aff. Reins</v>
          </cell>
          <cell r="BJ454" t="str">
            <v>Non-Aff. Reins</v>
          </cell>
          <cell r="BK454" t="str">
            <v>Non-Aff. Reins</v>
          </cell>
          <cell r="BL454" t="str">
            <v>Non-Aff. Reins</v>
          </cell>
          <cell r="BM454" t="str">
            <v>Non-Aff. Reins</v>
          </cell>
        </row>
        <row r="455">
          <cell r="J455" t="str">
            <v>Recov./PHS</v>
          </cell>
          <cell r="AA455">
            <v>35</v>
          </cell>
          <cell r="AB455" t="str">
            <v>No Breakout Available</v>
          </cell>
          <cell r="AD455">
            <v>0</v>
          </cell>
          <cell r="AE455">
            <v>0</v>
          </cell>
          <cell r="AF455">
            <v>0</v>
          </cell>
          <cell r="AG455">
            <v>0</v>
          </cell>
          <cell r="AH455">
            <v>0.1</v>
          </cell>
          <cell r="AI455">
            <v>0</v>
          </cell>
          <cell r="AK455" t="str">
            <v>No Breakout Available</v>
          </cell>
          <cell r="AM455">
            <v>0</v>
          </cell>
          <cell r="AN455">
            <v>0</v>
          </cell>
          <cell r="AO455">
            <v>0</v>
          </cell>
          <cell r="AP455">
            <v>0</v>
          </cell>
          <cell r="AQ455">
            <v>0.1</v>
          </cell>
          <cell r="AR455">
            <v>0</v>
          </cell>
          <cell r="BI455" t="str">
            <v>Recov./PHS</v>
          </cell>
          <cell r="BJ455" t="str">
            <v>Recov./PHS</v>
          </cell>
          <cell r="BK455" t="str">
            <v>Recov./PHS</v>
          </cell>
          <cell r="BL455" t="str">
            <v>Recov./PHS</v>
          </cell>
          <cell r="BM455" t="str">
            <v>Recov./PHS</v>
          </cell>
          <cell r="BO455" t="str">
            <v>Percentage of recoverables ceded under stress test</v>
          </cell>
        </row>
        <row r="456">
          <cell r="B456">
            <v>32</v>
          </cell>
          <cell r="I456" t="str">
            <v>Company</v>
          </cell>
          <cell r="J456">
            <v>0</v>
          </cell>
          <cell r="AA456">
            <v>36</v>
          </cell>
          <cell r="AC456" t="str">
            <v>Total</v>
          </cell>
          <cell r="AD456">
            <v>0</v>
          </cell>
          <cell r="AE456">
            <v>0</v>
          </cell>
          <cell r="AF456">
            <v>0</v>
          </cell>
          <cell r="AG456">
            <v>0</v>
          </cell>
          <cell r="AH456">
            <v>0</v>
          </cell>
          <cell r="AI456">
            <v>0</v>
          </cell>
          <cell r="AL456" t="str">
            <v>Total</v>
          </cell>
          <cell r="AM456">
            <v>0</v>
          </cell>
          <cell r="AN456">
            <v>0</v>
          </cell>
          <cell r="AO456">
            <v>0</v>
          </cell>
          <cell r="AP456">
            <v>0</v>
          </cell>
          <cell r="AQ456">
            <v>0</v>
          </cell>
          <cell r="AR456">
            <v>0</v>
          </cell>
          <cell r="BC456">
            <v>32</v>
          </cell>
          <cell r="BH456" t="str">
            <v>Company</v>
          </cell>
          <cell r="BI456">
            <v>0</v>
          </cell>
          <cell r="BJ456">
            <v>0</v>
          </cell>
          <cell r="BK456">
            <v>0</v>
          </cell>
          <cell r="BL456">
            <v>0</v>
          </cell>
          <cell r="BM456">
            <v>0</v>
          </cell>
          <cell r="BO456">
            <v>0.4</v>
          </cell>
          <cell r="BP456">
            <v>0.4</v>
          </cell>
          <cell r="BQ456">
            <v>0.4</v>
          </cell>
          <cell r="BR456">
            <v>0.4</v>
          </cell>
          <cell r="BS456">
            <v>0.4</v>
          </cell>
        </row>
        <row r="457">
          <cell r="B457">
            <v>33</v>
          </cell>
          <cell r="I457" t="str">
            <v>Industry</v>
          </cell>
          <cell r="J457">
            <v>0</v>
          </cell>
          <cell r="BC457">
            <v>33</v>
          </cell>
          <cell r="BH457" t="str">
            <v>Industry</v>
          </cell>
          <cell r="BI457">
            <v>0</v>
          </cell>
          <cell r="BJ457">
            <v>0</v>
          </cell>
          <cell r="BK457">
            <v>0</v>
          </cell>
          <cell r="BL457">
            <v>0</v>
          </cell>
          <cell r="BM457">
            <v>0</v>
          </cell>
        </row>
        <row r="458">
          <cell r="B458">
            <v>34</v>
          </cell>
          <cell r="I458" t="str">
            <v>Excess</v>
          </cell>
          <cell r="J458">
            <v>0</v>
          </cell>
          <cell r="AA458">
            <v>37</v>
          </cell>
          <cell r="AE458" t="str">
            <v>Percentage of recoverables ceded under stress test:</v>
          </cell>
          <cell r="AF458">
            <v>0.4</v>
          </cell>
          <cell r="BC458">
            <v>34</v>
          </cell>
          <cell r="BH458" t="str">
            <v>Excess</v>
          </cell>
          <cell r="BI458">
            <v>0</v>
          </cell>
          <cell r="BJ458">
            <v>0</v>
          </cell>
          <cell r="BK458">
            <v>0</v>
          </cell>
          <cell r="BL458">
            <v>0</v>
          </cell>
          <cell r="BM458">
            <v>0</v>
          </cell>
        </row>
        <row r="459">
          <cell r="B459">
            <v>35</v>
          </cell>
          <cell r="H459" t="str">
            <v>Total Ceded Leverage Ratio</v>
          </cell>
          <cell r="J459">
            <v>0</v>
          </cell>
          <cell r="AA459">
            <v>38</v>
          </cell>
          <cell r="AE459" t="str">
            <v>Amount of recovs ceded under stress test:</v>
          </cell>
          <cell r="AF459">
            <v>0</v>
          </cell>
          <cell r="AG459" t="str">
            <v>analysis type = standard</v>
          </cell>
          <cell r="BC459">
            <v>35</v>
          </cell>
          <cell r="BG459" t="str">
            <v>Total Ceded Leverage Ratio</v>
          </cell>
          <cell r="BI459">
            <v>0</v>
          </cell>
          <cell r="BJ459">
            <v>0</v>
          </cell>
          <cell r="BK459">
            <v>0</v>
          </cell>
          <cell r="BL459">
            <v>0</v>
          </cell>
          <cell r="BM459">
            <v>0</v>
          </cell>
        </row>
        <row r="464">
          <cell r="B464" t="str">
            <v>Company Name:</v>
          </cell>
          <cell r="F464" t="str">
            <v>XYZ Sample</v>
          </cell>
          <cell r="J464" t="str">
            <v>Currency:</v>
          </cell>
          <cell r="K464" t="str">
            <v>US Dollars</v>
          </cell>
          <cell r="P464" t="str">
            <v>Page 12</v>
          </cell>
        </row>
        <row r="465">
          <cell r="B465" t="str">
            <v>AMB Number:</v>
          </cell>
          <cell r="F465" t="str">
            <v>99999</v>
          </cell>
          <cell r="J465" t="str">
            <v>Denomination:</v>
          </cell>
          <cell r="K465" t="str">
            <v>(000)s</v>
          </cell>
        </row>
        <row r="466">
          <cell r="B466" t="str">
            <v>Analyst:</v>
          </cell>
          <cell r="F466" t="str">
            <v xml:space="preserve"> </v>
          </cell>
        </row>
        <row r="467">
          <cell r="B467" t="str">
            <v>analysis type = standard</v>
          </cell>
          <cell r="K467" t="str">
            <v>CREDIT RISK</v>
          </cell>
          <cell r="AC467" t="str">
            <v>Reinsurance Recoverables</v>
          </cell>
          <cell r="AL467" t="str">
            <v>Reinsurance Recoverables</v>
          </cell>
          <cell r="AR467" t="str">
            <v>Page 12 Breakout</v>
          </cell>
        </row>
        <row r="468">
          <cell r="H468">
            <v>40178</v>
          </cell>
          <cell r="AC468" t="str">
            <v>Foreign affiliates by rating</v>
          </cell>
          <cell r="AG468" t="str">
            <v>US Dollars</v>
          </cell>
          <cell r="AL468" t="str">
            <v>All Other Insurers by rating</v>
          </cell>
          <cell r="AP468" t="str">
            <v>US Dollars</v>
          </cell>
        </row>
        <row r="469">
          <cell r="K469" t="str">
            <v>Baseline</v>
          </cell>
          <cell r="L469" t="str">
            <v>Adjustment</v>
          </cell>
          <cell r="M469" t="str">
            <v>Total</v>
          </cell>
          <cell r="AC469">
            <v>40178</v>
          </cell>
          <cell r="AL469">
            <v>40178</v>
          </cell>
        </row>
        <row r="470">
          <cell r="C470" t="str">
            <v>Agents' Balances</v>
          </cell>
          <cell r="H470" t="str">
            <v>Baseline</v>
          </cell>
          <cell r="I470" t="str">
            <v>Adjustments</v>
          </cell>
          <cell r="J470" t="str">
            <v>Total</v>
          </cell>
          <cell r="K470" t="str">
            <v>Asset Risk Factor (%)</v>
          </cell>
          <cell r="L470" t="str">
            <v>to Asset Risk Factor (%)</v>
          </cell>
          <cell r="M470" t="str">
            <v>Asset Risk Factor</v>
          </cell>
          <cell r="N470" t="str">
            <v>Adjusted Required Capital</v>
          </cell>
          <cell r="O470" t="str">
            <v>Explanation of Adjustments</v>
          </cell>
          <cell r="AC470" t="str">
            <v>Rating</v>
          </cell>
          <cell r="AD470" t="str">
            <v>Baseline</v>
          </cell>
          <cell r="AE470" t="str">
            <v>Stress Test Ceded Recovs</v>
          </cell>
          <cell r="AF470" t="str">
            <v>Adjustment</v>
          </cell>
          <cell r="AG470" t="str">
            <v>Total</v>
          </cell>
          <cell r="AH470" t="str">
            <v>Asset Risk Factor</v>
          </cell>
          <cell r="AI470" t="str">
            <v>Adjusted Required Capital</v>
          </cell>
          <cell r="AL470" t="str">
            <v>Rating</v>
          </cell>
          <cell r="AM470" t="str">
            <v>Baseline</v>
          </cell>
          <cell r="AN470" t="str">
            <v>Stress Test Ceded Recovs</v>
          </cell>
          <cell r="AO470" t="str">
            <v>Adjustment</v>
          </cell>
          <cell r="AP470" t="str">
            <v>Total</v>
          </cell>
          <cell r="AQ470" t="str">
            <v>Asset Risk Factor</v>
          </cell>
          <cell r="AR470" t="str">
            <v>Adjusted Required Capital</v>
          </cell>
        </row>
        <row r="471">
          <cell r="B471">
            <v>1</v>
          </cell>
          <cell r="D471" t="str">
            <v>In Course of Collection</v>
          </cell>
          <cell r="H471">
            <v>0</v>
          </cell>
          <cell r="I471">
            <v>0</v>
          </cell>
          <cell r="J471">
            <v>0</v>
          </cell>
          <cell r="K471">
            <v>0.05</v>
          </cell>
          <cell r="L471">
            <v>0</v>
          </cell>
          <cell r="M471">
            <v>0.05</v>
          </cell>
          <cell r="N471">
            <v>0</v>
          </cell>
          <cell r="O471" t="str">
            <v xml:space="preserve"> </v>
          </cell>
          <cell r="AA471">
            <v>1</v>
          </cell>
          <cell r="AC471" t="str">
            <v>A++</v>
          </cell>
          <cell r="AD471">
            <v>0</v>
          </cell>
          <cell r="AE471">
            <v>0</v>
          </cell>
          <cell r="AF471">
            <v>0</v>
          </cell>
          <cell r="AG471">
            <v>0</v>
          </cell>
          <cell r="AH471">
            <v>0.02</v>
          </cell>
          <cell r="AI471">
            <v>0</v>
          </cell>
          <cell r="AL471" t="str">
            <v>A++</v>
          </cell>
          <cell r="AM471">
            <v>0</v>
          </cell>
          <cell r="AN471">
            <v>0</v>
          </cell>
          <cell r="AO471">
            <v>0</v>
          </cell>
          <cell r="AP471">
            <v>0</v>
          </cell>
          <cell r="AQ471">
            <v>0.02</v>
          </cell>
          <cell r="AR471">
            <v>0</v>
          </cell>
        </row>
        <row r="472">
          <cell r="B472">
            <v>2</v>
          </cell>
          <cell r="E472" t="str">
            <v>Ceded Balances Payable</v>
          </cell>
          <cell r="H472">
            <v>0</v>
          </cell>
          <cell r="I472">
            <v>0</v>
          </cell>
          <cell r="J472">
            <v>0</v>
          </cell>
          <cell r="K472">
            <v>0.05</v>
          </cell>
          <cell r="L472">
            <v>0</v>
          </cell>
          <cell r="M472">
            <v>0.05</v>
          </cell>
          <cell r="N472">
            <v>0</v>
          </cell>
          <cell r="O472" t="str">
            <v xml:space="preserve"> </v>
          </cell>
          <cell r="AA472">
            <v>2</v>
          </cell>
          <cell r="AC472" t="str">
            <v xml:space="preserve">A+ </v>
          </cell>
          <cell r="AD472">
            <v>0</v>
          </cell>
          <cell r="AE472">
            <v>0</v>
          </cell>
          <cell r="AF472">
            <v>0</v>
          </cell>
          <cell r="AG472">
            <v>0</v>
          </cell>
          <cell r="AH472">
            <v>0.04</v>
          </cell>
          <cell r="AI472">
            <v>0</v>
          </cell>
          <cell r="AL472" t="str">
            <v xml:space="preserve">A+ </v>
          </cell>
          <cell r="AM472">
            <v>0</v>
          </cell>
          <cell r="AN472">
            <v>0</v>
          </cell>
          <cell r="AO472">
            <v>0</v>
          </cell>
          <cell r="AP472">
            <v>0</v>
          </cell>
          <cell r="AQ472">
            <v>0.04</v>
          </cell>
          <cell r="AR472">
            <v>0</v>
          </cell>
        </row>
        <row r="473">
          <cell r="B473">
            <v>3</v>
          </cell>
          <cell r="D473" t="str">
            <v>Deferred - Not Yet Due</v>
          </cell>
          <cell r="H473">
            <v>0</v>
          </cell>
          <cell r="I473">
            <v>0</v>
          </cell>
          <cell r="J473">
            <v>0</v>
          </cell>
          <cell r="K473">
            <v>0.05</v>
          </cell>
          <cell r="L473">
            <v>0</v>
          </cell>
          <cell r="M473">
            <v>0.05</v>
          </cell>
          <cell r="N473">
            <v>0</v>
          </cell>
          <cell r="O473" t="str">
            <v xml:space="preserve"> </v>
          </cell>
          <cell r="AA473">
            <v>3</v>
          </cell>
          <cell r="AC473" t="str">
            <v>A</v>
          </cell>
          <cell r="AD473">
            <v>0</v>
          </cell>
          <cell r="AE473">
            <v>0</v>
          </cell>
          <cell r="AF473">
            <v>0</v>
          </cell>
          <cell r="AG473">
            <v>0</v>
          </cell>
          <cell r="AH473">
            <v>0.06</v>
          </cell>
          <cell r="AI473">
            <v>0</v>
          </cell>
          <cell r="AL473" t="str">
            <v>A</v>
          </cell>
          <cell r="AM473">
            <v>0</v>
          </cell>
          <cell r="AN473">
            <v>0</v>
          </cell>
          <cell r="AO473">
            <v>0</v>
          </cell>
          <cell r="AP473">
            <v>0</v>
          </cell>
          <cell r="AQ473">
            <v>0.06</v>
          </cell>
          <cell r="AR473">
            <v>0</v>
          </cell>
        </row>
        <row r="474">
          <cell r="B474">
            <v>4</v>
          </cell>
          <cell r="E474" t="str">
            <v>Ceded Balances Payable</v>
          </cell>
          <cell r="H474">
            <v>0</v>
          </cell>
          <cell r="I474">
            <v>0</v>
          </cell>
          <cell r="J474">
            <v>0</v>
          </cell>
          <cell r="K474">
            <v>0.05</v>
          </cell>
          <cell r="L474">
            <v>0</v>
          </cell>
          <cell r="M474">
            <v>0.05</v>
          </cell>
          <cell r="N474">
            <v>0</v>
          </cell>
          <cell r="O474" t="str">
            <v xml:space="preserve"> </v>
          </cell>
          <cell r="AA474">
            <v>4</v>
          </cell>
          <cell r="AC474" t="str">
            <v>A-</v>
          </cell>
          <cell r="AD474">
            <v>0</v>
          </cell>
          <cell r="AE474">
            <v>0</v>
          </cell>
          <cell r="AF474">
            <v>0</v>
          </cell>
          <cell r="AG474">
            <v>0</v>
          </cell>
          <cell r="AH474">
            <v>0.1</v>
          </cell>
          <cell r="AI474">
            <v>0</v>
          </cell>
          <cell r="AL474" t="str">
            <v>A-</v>
          </cell>
          <cell r="AM474">
            <v>0</v>
          </cell>
          <cell r="AN474">
            <v>0</v>
          </cell>
          <cell r="AO474">
            <v>0</v>
          </cell>
          <cell r="AP474">
            <v>0</v>
          </cell>
          <cell r="AQ474">
            <v>0.1</v>
          </cell>
          <cell r="AR474">
            <v>0</v>
          </cell>
        </row>
        <row r="475">
          <cell r="B475">
            <v>5</v>
          </cell>
          <cell r="D475" t="str">
            <v>Accrued Retros</v>
          </cell>
          <cell r="H475">
            <v>0</v>
          </cell>
          <cell r="I475">
            <v>0</v>
          </cell>
          <cell r="J475">
            <v>0</v>
          </cell>
          <cell r="K475">
            <v>0.1</v>
          </cell>
          <cell r="L475">
            <v>0</v>
          </cell>
          <cell r="M475">
            <v>0.1</v>
          </cell>
          <cell r="N475">
            <v>0</v>
          </cell>
          <cell r="O475" t="str">
            <v xml:space="preserve"> </v>
          </cell>
          <cell r="AA475">
            <v>5</v>
          </cell>
          <cell r="AC475" t="str">
            <v>B++</v>
          </cell>
          <cell r="AD475">
            <v>0</v>
          </cell>
          <cell r="AE475">
            <v>0</v>
          </cell>
          <cell r="AF475">
            <v>0</v>
          </cell>
          <cell r="AG475">
            <v>0</v>
          </cell>
          <cell r="AH475">
            <v>0.15</v>
          </cell>
          <cell r="AI475">
            <v>0</v>
          </cell>
          <cell r="AL475" t="str">
            <v>B++</v>
          </cell>
          <cell r="AM475">
            <v>0</v>
          </cell>
          <cell r="AN475">
            <v>0</v>
          </cell>
          <cell r="AO475">
            <v>0</v>
          </cell>
          <cell r="AP475">
            <v>0</v>
          </cell>
          <cell r="AQ475">
            <v>0.15</v>
          </cell>
          <cell r="AR475">
            <v>0</v>
          </cell>
        </row>
        <row r="476">
          <cell r="B476">
            <v>6</v>
          </cell>
          <cell r="E476" t="str">
            <v>Collateralized Balances</v>
          </cell>
          <cell r="H476">
            <v>0</v>
          </cell>
          <cell r="I476">
            <v>0</v>
          </cell>
          <cell r="J476">
            <v>0</v>
          </cell>
          <cell r="K476">
            <v>0.1</v>
          </cell>
          <cell r="L476">
            <v>0</v>
          </cell>
          <cell r="M476">
            <v>0.1</v>
          </cell>
          <cell r="N476">
            <v>0</v>
          </cell>
          <cell r="O476" t="str">
            <v xml:space="preserve"> </v>
          </cell>
          <cell r="AA476">
            <v>6</v>
          </cell>
          <cell r="AC476" t="str">
            <v xml:space="preserve">B+ </v>
          </cell>
          <cell r="AD476">
            <v>0</v>
          </cell>
          <cell r="AE476">
            <v>0</v>
          </cell>
          <cell r="AF476">
            <v>0</v>
          </cell>
          <cell r="AG476">
            <v>0</v>
          </cell>
          <cell r="AH476">
            <v>0.2</v>
          </cell>
          <cell r="AI476">
            <v>0</v>
          </cell>
          <cell r="AL476" t="str">
            <v xml:space="preserve">B+ </v>
          </cell>
          <cell r="AM476">
            <v>0</v>
          </cell>
          <cell r="AN476">
            <v>0</v>
          </cell>
          <cell r="AO476">
            <v>0</v>
          </cell>
          <cell r="AP476">
            <v>0</v>
          </cell>
          <cell r="AQ476">
            <v>0.2</v>
          </cell>
          <cell r="AR476">
            <v>0</v>
          </cell>
        </row>
        <row r="477">
          <cell r="AA477">
            <v>7</v>
          </cell>
          <cell r="AC477" t="str">
            <v>B</v>
          </cell>
          <cell r="AD477">
            <v>0</v>
          </cell>
          <cell r="AE477">
            <v>0</v>
          </cell>
          <cell r="AF477">
            <v>0</v>
          </cell>
          <cell r="AG477">
            <v>0</v>
          </cell>
          <cell r="AH477">
            <v>0.3</v>
          </cell>
          <cell r="AI477">
            <v>0</v>
          </cell>
          <cell r="AL477" t="str">
            <v>B</v>
          </cell>
          <cell r="AM477">
            <v>0</v>
          </cell>
          <cell r="AN477">
            <v>0</v>
          </cell>
          <cell r="AO477">
            <v>0</v>
          </cell>
          <cell r="AP477">
            <v>0</v>
          </cell>
          <cell r="AQ477">
            <v>0.3</v>
          </cell>
          <cell r="AR477">
            <v>0</v>
          </cell>
        </row>
        <row r="478">
          <cell r="B478">
            <v>7</v>
          </cell>
          <cell r="E478" t="str">
            <v>Gross Premium Remittance</v>
          </cell>
          <cell r="H478">
            <v>0</v>
          </cell>
          <cell r="I478">
            <v>0</v>
          </cell>
          <cell r="J478">
            <v>0</v>
          </cell>
          <cell r="K478">
            <v>0</v>
          </cell>
          <cell r="M478">
            <v>0</v>
          </cell>
          <cell r="N478">
            <v>0</v>
          </cell>
          <cell r="AA478">
            <v>8</v>
          </cell>
          <cell r="AC478" t="str">
            <v>B-</v>
          </cell>
          <cell r="AD478">
            <v>0</v>
          </cell>
          <cell r="AE478">
            <v>0</v>
          </cell>
          <cell r="AF478">
            <v>0</v>
          </cell>
          <cell r="AG478">
            <v>0</v>
          </cell>
          <cell r="AH478">
            <v>0.4</v>
          </cell>
          <cell r="AI478">
            <v>0</v>
          </cell>
          <cell r="AL478" t="str">
            <v>B-</v>
          </cell>
          <cell r="AM478">
            <v>0</v>
          </cell>
          <cell r="AN478">
            <v>0</v>
          </cell>
          <cell r="AO478">
            <v>0</v>
          </cell>
          <cell r="AP478">
            <v>0</v>
          </cell>
          <cell r="AQ478">
            <v>0.4</v>
          </cell>
          <cell r="AR478">
            <v>0</v>
          </cell>
        </row>
        <row r="479">
          <cell r="AA479">
            <v>9</v>
          </cell>
          <cell r="AC479" t="str">
            <v>&lt;= C++</v>
          </cell>
          <cell r="AD479">
            <v>0</v>
          </cell>
          <cell r="AE479">
            <v>0</v>
          </cell>
          <cell r="AF479">
            <v>0</v>
          </cell>
          <cell r="AG479">
            <v>0</v>
          </cell>
          <cell r="AH479">
            <v>1</v>
          </cell>
          <cell r="AI479">
            <v>0</v>
          </cell>
          <cell r="AL479" t="str">
            <v>&lt;= C++</v>
          </cell>
          <cell r="AM479">
            <v>0</v>
          </cell>
          <cell r="AN479">
            <v>0</v>
          </cell>
          <cell r="AO479">
            <v>0</v>
          </cell>
          <cell r="AP479">
            <v>0</v>
          </cell>
          <cell r="AQ479">
            <v>1</v>
          </cell>
          <cell r="AR479">
            <v>0</v>
          </cell>
        </row>
        <row r="480">
          <cell r="AA480">
            <v>10</v>
          </cell>
          <cell r="AC480" t="str">
            <v>Non Rated</v>
          </cell>
          <cell r="AD480">
            <v>0</v>
          </cell>
          <cell r="AE480">
            <v>0</v>
          </cell>
          <cell r="AF480">
            <v>0</v>
          </cell>
          <cell r="AG480">
            <v>0</v>
          </cell>
          <cell r="AH480">
            <v>1</v>
          </cell>
          <cell r="AI480">
            <v>0</v>
          </cell>
          <cell r="AL480" t="str">
            <v>Non Rated</v>
          </cell>
          <cell r="AM480">
            <v>0</v>
          </cell>
          <cell r="AN480">
            <v>0</v>
          </cell>
          <cell r="AO480">
            <v>0</v>
          </cell>
          <cell r="AP480">
            <v>0</v>
          </cell>
          <cell r="AQ480">
            <v>1</v>
          </cell>
          <cell r="AR480">
            <v>0</v>
          </cell>
        </row>
        <row r="481">
          <cell r="C481" t="str">
            <v>Reinsurance Recoverables (A)</v>
          </cell>
          <cell r="AA481">
            <v>11</v>
          </cell>
          <cell r="AB481" t="str">
            <v>No Breakout Available</v>
          </cell>
          <cell r="AD481">
            <v>0</v>
          </cell>
          <cell r="AE481">
            <v>0</v>
          </cell>
          <cell r="AF481">
            <v>0</v>
          </cell>
          <cell r="AG481">
            <v>0</v>
          </cell>
          <cell r="AH481">
            <v>0.1</v>
          </cell>
          <cell r="AI481">
            <v>0</v>
          </cell>
          <cell r="AK481" t="str">
            <v>No Breakout Available</v>
          </cell>
          <cell r="AM481">
            <v>0</v>
          </cell>
          <cell r="AN481">
            <v>0</v>
          </cell>
          <cell r="AO481">
            <v>0</v>
          </cell>
          <cell r="AP481">
            <v>0</v>
          </cell>
          <cell r="AQ481">
            <v>0.1</v>
          </cell>
          <cell r="AR481">
            <v>0</v>
          </cell>
        </row>
        <row r="482">
          <cell r="B482">
            <v>8</v>
          </cell>
          <cell r="D482" t="str">
            <v>Foreign Affiliates</v>
          </cell>
          <cell r="H482">
            <v>0</v>
          </cell>
          <cell r="I482">
            <v>0</v>
          </cell>
          <cell r="J482">
            <v>0</v>
          </cell>
          <cell r="K482">
            <v>0.1</v>
          </cell>
          <cell r="L482">
            <v>0</v>
          </cell>
          <cell r="M482">
            <v>0.1</v>
          </cell>
          <cell r="N482">
            <v>0</v>
          </cell>
          <cell r="O482" t="str">
            <v xml:space="preserve"> </v>
          </cell>
          <cell r="AA482">
            <v>12</v>
          </cell>
          <cell r="AC482" t="str">
            <v>Total</v>
          </cell>
          <cell r="AD482">
            <v>0</v>
          </cell>
          <cell r="AE482">
            <v>0</v>
          </cell>
          <cell r="AF482">
            <v>0</v>
          </cell>
          <cell r="AG482">
            <v>0</v>
          </cell>
          <cell r="AH482">
            <v>0</v>
          </cell>
          <cell r="AI482">
            <v>0</v>
          </cell>
          <cell r="AL482" t="str">
            <v>Total</v>
          </cell>
          <cell r="AM482">
            <v>0</v>
          </cell>
          <cell r="AN482">
            <v>0</v>
          </cell>
          <cell r="AO482">
            <v>0</v>
          </cell>
          <cell r="AP482">
            <v>0</v>
          </cell>
          <cell r="AQ482">
            <v>0</v>
          </cell>
          <cell r="AR482">
            <v>0</v>
          </cell>
        </row>
        <row r="483">
          <cell r="B483">
            <v>9</v>
          </cell>
          <cell r="D483" t="str">
            <v>Domestic Affiliates (In Rating Group) [C]</v>
          </cell>
          <cell r="H483">
            <v>0</v>
          </cell>
          <cell r="I483">
            <v>0</v>
          </cell>
          <cell r="J483">
            <v>0</v>
          </cell>
          <cell r="K483">
            <v>0.1</v>
          </cell>
          <cell r="L483">
            <v>0</v>
          </cell>
          <cell r="M483">
            <v>0.1</v>
          </cell>
          <cell r="N483">
            <v>0</v>
          </cell>
          <cell r="O483" t="str">
            <v xml:space="preserve"> </v>
          </cell>
        </row>
        <row r="484">
          <cell r="B484">
            <v>10</v>
          </cell>
          <cell r="D484" t="str">
            <v>Domestic Affiliates (Not in Rating Group)</v>
          </cell>
          <cell r="H484">
            <v>0</v>
          </cell>
          <cell r="I484">
            <v>0</v>
          </cell>
          <cell r="J484">
            <v>0</v>
          </cell>
          <cell r="K484">
            <v>0.1</v>
          </cell>
          <cell r="L484">
            <v>0</v>
          </cell>
          <cell r="M484">
            <v>0.1</v>
          </cell>
          <cell r="N484">
            <v>0</v>
          </cell>
          <cell r="O484" t="str">
            <v xml:space="preserve"> </v>
          </cell>
        </row>
        <row r="485">
          <cell r="B485">
            <v>11</v>
          </cell>
          <cell r="D485" t="str">
            <v>Pools &amp; Associations</v>
          </cell>
          <cell r="H485">
            <v>0</v>
          </cell>
          <cell r="I485">
            <v>0</v>
          </cell>
          <cell r="J485">
            <v>0</v>
          </cell>
          <cell r="K485">
            <v>0.1</v>
          </cell>
          <cell r="L485">
            <v>0</v>
          </cell>
          <cell r="M485">
            <v>0.1</v>
          </cell>
          <cell r="N485">
            <v>0</v>
          </cell>
          <cell r="O485" t="str">
            <v xml:space="preserve"> </v>
          </cell>
        </row>
        <row r="486">
          <cell r="B486">
            <v>12</v>
          </cell>
          <cell r="D486" t="str">
            <v>All Other Insurers</v>
          </cell>
          <cell r="H486">
            <v>0</v>
          </cell>
          <cell r="I486">
            <v>0</v>
          </cell>
          <cell r="J486">
            <v>0</v>
          </cell>
          <cell r="K486">
            <v>0.1</v>
          </cell>
          <cell r="L486">
            <v>0</v>
          </cell>
          <cell r="M486">
            <v>0.1</v>
          </cell>
          <cell r="N486">
            <v>0</v>
          </cell>
          <cell r="O486" t="str">
            <v xml:space="preserve"> </v>
          </cell>
          <cell r="AC486" t="str">
            <v>Domestic affiliates(not in rating group) by rating</v>
          </cell>
          <cell r="AL486" t="str">
            <v>Letters of Credit &amp; Trusts on recoverables by rating</v>
          </cell>
        </row>
        <row r="487">
          <cell r="B487">
            <v>13</v>
          </cell>
          <cell r="D487" t="str">
            <v>Less: Letters of Credit, Trusts</v>
          </cell>
          <cell r="H487">
            <v>0</v>
          </cell>
          <cell r="I487">
            <v>0</v>
          </cell>
          <cell r="J487">
            <v>0</v>
          </cell>
          <cell r="K487">
            <v>9.0000000000000011E-2</v>
          </cell>
          <cell r="L487">
            <v>0</v>
          </cell>
          <cell r="M487">
            <v>9.0000000000000011E-2</v>
          </cell>
          <cell r="N487">
            <v>0</v>
          </cell>
          <cell r="O487" t="str">
            <v xml:space="preserve"> </v>
          </cell>
          <cell r="AC487">
            <v>40178</v>
          </cell>
          <cell r="AL487">
            <v>40178</v>
          </cell>
        </row>
        <row r="488">
          <cell r="B488">
            <v>14</v>
          </cell>
          <cell r="D488" t="str">
            <v>Less: Funds Held by Company</v>
          </cell>
          <cell r="H488">
            <v>0</v>
          </cell>
          <cell r="I488">
            <v>0</v>
          </cell>
          <cell r="J488">
            <v>0</v>
          </cell>
          <cell r="K488">
            <v>0.1</v>
          </cell>
          <cell r="L488">
            <v>0</v>
          </cell>
          <cell r="M488">
            <v>0.1</v>
          </cell>
          <cell r="N488">
            <v>0</v>
          </cell>
          <cell r="O488" t="str">
            <v xml:space="preserve"> </v>
          </cell>
          <cell r="AC488" t="str">
            <v>Rating</v>
          </cell>
          <cell r="AD488" t="str">
            <v>Baseline</v>
          </cell>
          <cell r="AE488" t="str">
            <v>Stress Test Ceded Recovs</v>
          </cell>
          <cell r="AF488" t="str">
            <v>Adjustment</v>
          </cell>
          <cell r="AG488" t="str">
            <v>Total</v>
          </cell>
          <cell r="AH488" t="str">
            <v>ARF</v>
          </cell>
          <cell r="AI488" t="str">
            <v>ARC</v>
          </cell>
          <cell r="AL488" t="str">
            <v>Rating</v>
          </cell>
          <cell r="AM488" t="str">
            <v>Baseline</v>
          </cell>
          <cell r="AN488" t="str">
            <v>Stress Test Ceded Recovs</v>
          </cell>
          <cell r="AO488" t="str">
            <v>Adjustment</v>
          </cell>
          <cell r="AP488" t="str">
            <v>Total</v>
          </cell>
          <cell r="AQ488" t="str">
            <v>ARF</v>
          </cell>
          <cell r="AR488" t="str">
            <v>ARC</v>
          </cell>
        </row>
        <row r="489">
          <cell r="AA489">
            <v>13</v>
          </cell>
          <cell r="AC489" t="str">
            <v>A++</v>
          </cell>
          <cell r="AD489">
            <v>0</v>
          </cell>
          <cell r="AE489">
            <v>0</v>
          </cell>
          <cell r="AF489">
            <v>0</v>
          </cell>
          <cell r="AG489">
            <v>0</v>
          </cell>
          <cell r="AH489">
            <v>0.02</v>
          </cell>
          <cell r="AI489">
            <v>0</v>
          </cell>
          <cell r="AL489" t="str">
            <v>A++</v>
          </cell>
          <cell r="AM489">
            <v>0</v>
          </cell>
          <cell r="AN489">
            <v>0</v>
          </cell>
          <cell r="AO489">
            <v>0</v>
          </cell>
          <cell r="AP489">
            <v>0</v>
          </cell>
          <cell r="AQ489">
            <v>1.8000000000000002E-2</v>
          </cell>
          <cell r="AR489">
            <v>0</v>
          </cell>
        </row>
        <row r="490">
          <cell r="B490">
            <v>15</v>
          </cell>
          <cell r="C490" t="str">
            <v>Net Reinsurance Recoverables</v>
          </cell>
          <cell r="H490">
            <v>0</v>
          </cell>
          <cell r="I490">
            <v>0</v>
          </cell>
          <cell r="J490">
            <v>0</v>
          </cell>
          <cell r="K490">
            <v>0</v>
          </cell>
          <cell r="M490">
            <v>0</v>
          </cell>
          <cell r="N490">
            <v>0</v>
          </cell>
          <cell r="O490" t="str">
            <v>= Credit Risk on recoverables</v>
          </cell>
          <cell r="AA490">
            <v>14</v>
          </cell>
          <cell r="AC490" t="str">
            <v xml:space="preserve">A+ </v>
          </cell>
          <cell r="AD490">
            <v>0</v>
          </cell>
          <cell r="AE490">
            <v>0</v>
          </cell>
          <cell r="AF490">
            <v>0</v>
          </cell>
          <cell r="AG490">
            <v>0</v>
          </cell>
          <cell r="AH490">
            <v>0.04</v>
          </cell>
          <cell r="AI490">
            <v>0</v>
          </cell>
          <cell r="AL490" t="str">
            <v xml:space="preserve">A+ </v>
          </cell>
          <cell r="AM490">
            <v>0</v>
          </cell>
          <cell r="AN490">
            <v>0</v>
          </cell>
          <cell r="AO490">
            <v>0</v>
          </cell>
          <cell r="AP490">
            <v>0</v>
          </cell>
          <cell r="AQ490">
            <v>3.6000000000000004E-2</v>
          </cell>
          <cell r="AR490">
            <v>0</v>
          </cell>
        </row>
        <row r="491">
          <cell r="AA491">
            <v>15</v>
          </cell>
          <cell r="AC491" t="str">
            <v>A</v>
          </cell>
          <cell r="AD491">
            <v>0</v>
          </cell>
          <cell r="AE491">
            <v>0</v>
          </cell>
          <cell r="AF491">
            <v>0</v>
          </cell>
          <cell r="AG491">
            <v>0</v>
          </cell>
          <cell r="AH491">
            <v>0.06</v>
          </cell>
          <cell r="AI491">
            <v>0</v>
          </cell>
          <cell r="AL491" t="str">
            <v>A</v>
          </cell>
          <cell r="AM491">
            <v>0</v>
          </cell>
          <cell r="AN491">
            <v>0</v>
          </cell>
          <cell r="AO491">
            <v>0</v>
          </cell>
          <cell r="AP491">
            <v>0</v>
          </cell>
          <cell r="AQ491">
            <v>5.3999999999999999E-2</v>
          </cell>
          <cell r="AR491">
            <v>0</v>
          </cell>
        </row>
        <row r="492">
          <cell r="B492">
            <v>16</v>
          </cell>
          <cell r="C492" t="str">
            <v>Multiply: Reins Dependence Factor (B)</v>
          </cell>
          <cell r="N492">
            <v>1</v>
          </cell>
          <cell r="AA492">
            <v>16</v>
          </cell>
          <cell r="AC492" t="str">
            <v>A-</v>
          </cell>
          <cell r="AD492">
            <v>0</v>
          </cell>
          <cell r="AE492">
            <v>0</v>
          </cell>
          <cell r="AF492">
            <v>0</v>
          </cell>
          <cell r="AG492">
            <v>0</v>
          </cell>
          <cell r="AH492">
            <v>0.1</v>
          </cell>
          <cell r="AI492">
            <v>0</v>
          </cell>
          <cell r="AL492" t="str">
            <v>A-</v>
          </cell>
          <cell r="AM492">
            <v>0</v>
          </cell>
          <cell r="AN492">
            <v>0</v>
          </cell>
          <cell r="AO492">
            <v>0</v>
          </cell>
          <cell r="AP492">
            <v>0</v>
          </cell>
          <cell r="AQ492">
            <v>9.0000000000000011E-2</v>
          </cell>
          <cell r="AR492">
            <v>0</v>
          </cell>
        </row>
        <row r="493">
          <cell r="B493">
            <v>17</v>
          </cell>
          <cell r="E493" t="str">
            <v xml:space="preserve">   Adjustment to Reins Dependence Factor</v>
          </cell>
          <cell r="N493">
            <v>0</v>
          </cell>
          <cell r="O493" t="str">
            <v xml:space="preserve"> </v>
          </cell>
          <cell r="AA493">
            <v>17</v>
          </cell>
          <cell r="AC493" t="str">
            <v>B++</v>
          </cell>
          <cell r="AD493">
            <v>0</v>
          </cell>
          <cell r="AE493">
            <v>0</v>
          </cell>
          <cell r="AF493">
            <v>0</v>
          </cell>
          <cell r="AG493">
            <v>0</v>
          </cell>
          <cell r="AH493">
            <v>0.15</v>
          </cell>
          <cell r="AI493">
            <v>0</v>
          </cell>
          <cell r="AL493" t="str">
            <v>B++</v>
          </cell>
          <cell r="AM493">
            <v>0</v>
          </cell>
          <cell r="AN493">
            <v>0</v>
          </cell>
          <cell r="AO493">
            <v>0</v>
          </cell>
          <cell r="AP493">
            <v>0</v>
          </cell>
          <cell r="AQ493">
            <v>0.13500000000000001</v>
          </cell>
          <cell r="AR493">
            <v>0</v>
          </cell>
        </row>
        <row r="494">
          <cell r="B494">
            <v>18</v>
          </cell>
          <cell r="D494" t="str">
            <v>Adjustment for 1% minimum dispute risk on Non Afilliated Recoverables</v>
          </cell>
          <cell r="N494">
            <v>0</v>
          </cell>
          <cell r="AA494">
            <v>18</v>
          </cell>
          <cell r="AC494" t="str">
            <v xml:space="preserve">B+ </v>
          </cell>
          <cell r="AD494">
            <v>0</v>
          </cell>
          <cell r="AE494">
            <v>0</v>
          </cell>
          <cell r="AF494">
            <v>0</v>
          </cell>
          <cell r="AG494">
            <v>0</v>
          </cell>
          <cell r="AH494">
            <v>0.2</v>
          </cell>
          <cell r="AI494">
            <v>0</v>
          </cell>
          <cell r="AL494" t="str">
            <v xml:space="preserve">B+ </v>
          </cell>
          <cell r="AM494">
            <v>0</v>
          </cell>
          <cell r="AN494">
            <v>0</v>
          </cell>
          <cell r="AO494">
            <v>0</v>
          </cell>
          <cell r="AP494">
            <v>0</v>
          </cell>
          <cell r="AQ494">
            <v>0.18000000000000002</v>
          </cell>
          <cell r="AR494">
            <v>0</v>
          </cell>
        </row>
        <row r="495">
          <cell r="B495">
            <v>19</v>
          </cell>
          <cell r="C495" t="str">
            <v>Adj. Net Reins Recoverables</v>
          </cell>
          <cell r="H495">
            <v>0</v>
          </cell>
          <cell r="I495">
            <v>0</v>
          </cell>
          <cell r="J495">
            <v>0</v>
          </cell>
          <cell r="M495">
            <v>0</v>
          </cell>
          <cell r="N495">
            <v>0</v>
          </cell>
          <cell r="O495" t="str">
            <v>= Credit Risk &amp; Dispute Risk on recoverables</v>
          </cell>
          <cell r="AA495">
            <v>19</v>
          </cell>
          <cell r="AC495" t="str">
            <v>B</v>
          </cell>
          <cell r="AD495">
            <v>0</v>
          </cell>
          <cell r="AE495">
            <v>0</v>
          </cell>
          <cell r="AF495">
            <v>0</v>
          </cell>
          <cell r="AG495">
            <v>0</v>
          </cell>
          <cell r="AH495">
            <v>0.3</v>
          </cell>
          <cell r="AI495">
            <v>0</v>
          </cell>
          <cell r="AL495" t="str">
            <v>B</v>
          </cell>
          <cell r="AM495">
            <v>0</v>
          </cell>
          <cell r="AN495">
            <v>0</v>
          </cell>
          <cell r="AO495">
            <v>0</v>
          </cell>
          <cell r="AP495">
            <v>0</v>
          </cell>
          <cell r="AQ495">
            <v>0.27</v>
          </cell>
          <cell r="AR495">
            <v>0</v>
          </cell>
        </row>
        <row r="496">
          <cell r="AA496">
            <v>20</v>
          </cell>
          <cell r="AC496" t="str">
            <v>B-</v>
          </cell>
          <cell r="AD496">
            <v>0</v>
          </cell>
          <cell r="AE496">
            <v>0</v>
          </cell>
          <cell r="AF496">
            <v>0</v>
          </cell>
          <cell r="AG496">
            <v>0</v>
          </cell>
          <cell r="AH496">
            <v>0.4</v>
          </cell>
          <cell r="AI496">
            <v>0</v>
          </cell>
          <cell r="AL496" t="str">
            <v>B-</v>
          </cell>
          <cell r="AM496">
            <v>0</v>
          </cell>
          <cell r="AN496">
            <v>0</v>
          </cell>
          <cell r="AO496">
            <v>0</v>
          </cell>
          <cell r="AP496">
            <v>0</v>
          </cell>
          <cell r="AQ496">
            <v>0.36000000000000004</v>
          </cell>
          <cell r="AR496">
            <v>0</v>
          </cell>
        </row>
        <row r="497">
          <cell r="C497" t="str">
            <v>All Other Recoverables</v>
          </cell>
          <cell r="AA497">
            <v>21</v>
          </cell>
          <cell r="AC497" t="str">
            <v>&lt;= C++</v>
          </cell>
          <cell r="AD497">
            <v>0</v>
          </cell>
          <cell r="AE497">
            <v>0</v>
          </cell>
          <cell r="AF497">
            <v>0</v>
          </cell>
          <cell r="AG497">
            <v>0</v>
          </cell>
          <cell r="AH497">
            <v>1</v>
          </cell>
          <cell r="AI497">
            <v>0</v>
          </cell>
          <cell r="AL497" t="str">
            <v>&lt;= C++</v>
          </cell>
          <cell r="AM497">
            <v>0</v>
          </cell>
          <cell r="AN497">
            <v>0</v>
          </cell>
          <cell r="AO497">
            <v>0</v>
          </cell>
          <cell r="AP497">
            <v>0</v>
          </cell>
          <cell r="AQ497">
            <v>0.9</v>
          </cell>
          <cell r="AR497">
            <v>0</v>
          </cell>
        </row>
        <row r="498">
          <cell r="B498">
            <v>20</v>
          </cell>
          <cell r="D498" t="str">
            <v>Funds Held by Reinsured Cos.</v>
          </cell>
          <cell r="H498">
            <v>0</v>
          </cell>
          <cell r="I498">
            <v>0</v>
          </cell>
          <cell r="J498">
            <v>0</v>
          </cell>
          <cell r="K498">
            <v>0.05</v>
          </cell>
          <cell r="L498">
            <v>0</v>
          </cell>
          <cell r="M498">
            <v>0.05</v>
          </cell>
          <cell r="N498">
            <v>0</v>
          </cell>
          <cell r="O498" t="str">
            <v xml:space="preserve"> </v>
          </cell>
          <cell r="AA498">
            <v>22</v>
          </cell>
          <cell r="AC498" t="str">
            <v>Non Rated</v>
          </cell>
          <cell r="AD498">
            <v>0</v>
          </cell>
          <cell r="AE498">
            <v>0</v>
          </cell>
          <cell r="AF498">
            <v>0</v>
          </cell>
          <cell r="AG498">
            <v>0</v>
          </cell>
          <cell r="AH498">
            <v>1</v>
          </cell>
          <cell r="AI498">
            <v>0</v>
          </cell>
          <cell r="AL498" t="str">
            <v>Non Rated</v>
          </cell>
          <cell r="AM498">
            <v>0</v>
          </cell>
          <cell r="AN498">
            <v>0</v>
          </cell>
          <cell r="AO498">
            <v>0</v>
          </cell>
          <cell r="AP498">
            <v>0</v>
          </cell>
          <cell r="AQ498">
            <v>0.9</v>
          </cell>
          <cell r="AR498">
            <v>0</v>
          </cell>
        </row>
        <row r="499">
          <cell r="B499">
            <v>21</v>
          </cell>
          <cell r="D499" t="str">
            <v>Bills Recoverable</v>
          </cell>
          <cell r="H499">
            <v>0</v>
          </cell>
          <cell r="I499">
            <v>0</v>
          </cell>
          <cell r="J499">
            <v>0</v>
          </cell>
          <cell r="K499">
            <v>0.05</v>
          </cell>
          <cell r="L499">
            <v>0</v>
          </cell>
          <cell r="M499">
            <v>0.05</v>
          </cell>
          <cell r="N499">
            <v>0</v>
          </cell>
          <cell r="O499" t="str">
            <v xml:space="preserve"> </v>
          </cell>
          <cell r="AA499">
            <v>23</v>
          </cell>
          <cell r="AB499" t="str">
            <v>No Breakout Available</v>
          </cell>
          <cell r="AD499">
            <v>0</v>
          </cell>
          <cell r="AE499">
            <v>0</v>
          </cell>
          <cell r="AF499">
            <v>0</v>
          </cell>
          <cell r="AG499">
            <v>0</v>
          </cell>
          <cell r="AH499">
            <v>0.1</v>
          </cell>
          <cell r="AI499">
            <v>0</v>
          </cell>
          <cell r="AK499" t="str">
            <v>No Breakout Available</v>
          </cell>
          <cell r="AM499">
            <v>0</v>
          </cell>
          <cell r="AN499">
            <v>0</v>
          </cell>
          <cell r="AO499">
            <v>0</v>
          </cell>
          <cell r="AP499">
            <v>0</v>
          </cell>
          <cell r="AQ499">
            <v>9.0000000000000011E-2</v>
          </cell>
          <cell r="AR499">
            <v>0</v>
          </cell>
        </row>
        <row r="500">
          <cell r="B500">
            <v>22</v>
          </cell>
          <cell r="D500" t="str">
            <v>Income Tax Recoverables</v>
          </cell>
          <cell r="H500">
            <v>0</v>
          </cell>
          <cell r="I500">
            <v>0</v>
          </cell>
          <cell r="J500">
            <v>0</v>
          </cell>
          <cell r="K500">
            <v>0.05</v>
          </cell>
          <cell r="L500">
            <v>0</v>
          </cell>
          <cell r="M500">
            <v>0.05</v>
          </cell>
          <cell r="N500">
            <v>0</v>
          </cell>
          <cell r="O500" t="str">
            <v xml:space="preserve"> </v>
          </cell>
          <cell r="AA500">
            <v>24</v>
          </cell>
          <cell r="AC500" t="str">
            <v>Total</v>
          </cell>
          <cell r="AD500">
            <v>0</v>
          </cell>
          <cell r="AE500">
            <v>0</v>
          </cell>
          <cell r="AF500">
            <v>0</v>
          </cell>
          <cell r="AG500">
            <v>0</v>
          </cell>
          <cell r="AH500">
            <v>0</v>
          </cell>
          <cell r="AI500">
            <v>0</v>
          </cell>
          <cell r="AL500" t="str">
            <v>Total</v>
          </cell>
          <cell r="AM500">
            <v>0</v>
          </cell>
          <cell r="AN500">
            <v>0</v>
          </cell>
          <cell r="AO500">
            <v>0</v>
          </cell>
          <cell r="AP500">
            <v>0</v>
          </cell>
          <cell r="AQ500">
            <v>0</v>
          </cell>
          <cell r="AR500">
            <v>0</v>
          </cell>
        </row>
        <row r="501">
          <cell r="B501">
            <v>23</v>
          </cell>
          <cell r="D501" t="str">
            <v>Accrued Investment Income</v>
          </cell>
          <cell r="H501">
            <v>0</v>
          </cell>
          <cell r="I501">
            <v>0</v>
          </cell>
          <cell r="J501">
            <v>0</v>
          </cell>
          <cell r="K501">
            <v>2.5000000000000001E-2</v>
          </cell>
          <cell r="L501">
            <v>0</v>
          </cell>
          <cell r="M501">
            <v>2.5000000000000001E-2</v>
          </cell>
          <cell r="N501">
            <v>0</v>
          </cell>
          <cell r="O501" t="str">
            <v xml:space="preserve"> </v>
          </cell>
        </row>
        <row r="502">
          <cell r="B502">
            <v>24</v>
          </cell>
          <cell r="D502" t="str">
            <v>Receivable from Affiliates</v>
          </cell>
          <cell r="H502">
            <v>0</v>
          </cell>
          <cell r="I502">
            <v>0</v>
          </cell>
          <cell r="J502">
            <v>0</v>
          </cell>
          <cell r="K502">
            <v>0.05</v>
          </cell>
          <cell r="L502">
            <v>0</v>
          </cell>
          <cell r="M502">
            <v>0.05</v>
          </cell>
          <cell r="N502">
            <v>0</v>
          </cell>
          <cell r="O502" t="str">
            <v xml:space="preserve"> </v>
          </cell>
        </row>
        <row r="503">
          <cell r="B503">
            <v>25</v>
          </cell>
          <cell r="D503" t="str">
            <v>Equity in Pools/Assoc.</v>
          </cell>
          <cell r="H503">
            <v>0</v>
          </cell>
          <cell r="I503">
            <v>0</v>
          </cell>
          <cell r="J503">
            <v>0</v>
          </cell>
          <cell r="K503">
            <v>0.05</v>
          </cell>
          <cell r="L503">
            <v>0</v>
          </cell>
          <cell r="M503">
            <v>0.05</v>
          </cell>
          <cell r="N503">
            <v>0</v>
          </cell>
          <cell r="O503" t="str">
            <v xml:space="preserve"> </v>
          </cell>
          <cell r="AC503" t="str">
            <v>Pools &amp; Associations by rating</v>
          </cell>
          <cell r="AL503" t="str">
            <v>Recoverables held internally; by rating of the ins. co. whose funds are being held</v>
          </cell>
        </row>
        <row r="504">
          <cell r="B504">
            <v>26</v>
          </cell>
          <cell r="D504" t="str">
            <v>Uninsured A &amp; H Plans</v>
          </cell>
          <cell r="H504">
            <v>0</v>
          </cell>
          <cell r="I504">
            <v>0</v>
          </cell>
          <cell r="J504">
            <v>0</v>
          </cell>
          <cell r="K504">
            <v>0.05</v>
          </cell>
          <cell r="L504">
            <v>0</v>
          </cell>
          <cell r="M504">
            <v>0.05</v>
          </cell>
          <cell r="N504">
            <v>0</v>
          </cell>
          <cell r="O504" t="str">
            <v xml:space="preserve"> </v>
          </cell>
          <cell r="AC504">
            <v>40178</v>
          </cell>
          <cell r="AL504">
            <v>40178</v>
          </cell>
        </row>
        <row r="505">
          <cell r="B505">
            <v>27</v>
          </cell>
          <cell r="D505" t="str">
            <v>Others</v>
          </cell>
          <cell r="H505">
            <v>0</v>
          </cell>
          <cell r="I505">
            <v>0</v>
          </cell>
          <cell r="J505">
            <v>0</v>
          </cell>
          <cell r="K505">
            <v>0.05</v>
          </cell>
          <cell r="L505">
            <v>0</v>
          </cell>
          <cell r="M505">
            <v>0.05</v>
          </cell>
          <cell r="N505">
            <v>0</v>
          </cell>
          <cell r="O505" t="str">
            <v xml:space="preserve"> </v>
          </cell>
          <cell r="AC505" t="str">
            <v>Rating</v>
          </cell>
          <cell r="AD505" t="str">
            <v>Baseline</v>
          </cell>
          <cell r="AE505" t="str">
            <v>Stress Test Ceded Recovs</v>
          </cell>
          <cell r="AF505" t="str">
            <v>Adjustment</v>
          </cell>
          <cell r="AG505" t="str">
            <v>Total</v>
          </cell>
          <cell r="AH505" t="str">
            <v>ARF</v>
          </cell>
          <cell r="AI505" t="str">
            <v>ARC</v>
          </cell>
          <cell r="AL505" t="str">
            <v>Rating</v>
          </cell>
          <cell r="AM505" t="str">
            <v>Baseline</v>
          </cell>
          <cell r="AN505" t="str">
            <v>Stress Test Ceded Recovs</v>
          </cell>
          <cell r="AO505" t="str">
            <v>Adjustment</v>
          </cell>
          <cell r="AP505" t="str">
            <v>Total</v>
          </cell>
          <cell r="AQ505" t="str">
            <v>ARF</v>
          </cell>
          <cell r="AR505" t="str">
            <v>ARC</v>
          </cell>
        </row>
        <row r="506">
          <cell r="B506">
            <v>28</v>
          </cell>
          <cell r="E506" t="str">
            <v>Other Receivables</v>
          </cell>
          <cell r="H506">
            <v>0</v>
          </cell>
          <cell r="I506">
            <v>0</v>
          </cell>
          <cell r="J506">
            <v>0</v>
          </cell>
          <cell r="K506">
            <v>0</v>
          </cell>
          <cell r="L506">
            <v>0</v>
          </cell>
          <cell r="M506">
            <v>0</v>
          </cell>
          <cell r="N506">
            <v>0</v>
          </cell>
          <cell r="AA506">
            <v>25</v>
          </cell>
          <cell r="AC506" t="str">
            <v>A++</v>
          </cell>
          <cell r="AD506">
            <v>0</v>
          </cell>
          <cell r="AE506">
            <v>0</v>
          </cell>
          <cell r="AF506">
            <v>0</v>
          </cell>
          <cell r="AG506">
            <v>0</v>
          </cell>
          <cell r="AH506">
            <v>0.02</v>
          </cell>
          <cell r="AI506">
            <v>0</v>
          </cell>
          <cell r="AL506" t="str">
            <v>A++</v>
          </cell>
          <cell r="AM506">
            <v>0</v>
          </cell>
          <cell r="AN506">
            <v>0</v>
          </cell>
          <cell r="AO506">
            <v>0</v>
          </cell>
          <cell r="AP506">
            <v>0</v>
          </cell>
          <cell r="AQ506">
            <v>0.02</v>
          </cell>
          <cell r="AR506">
            <v>0</v>
          </cell>
        </row>
        <row r="507">
          <cell r="J507" t="str">
            <v xml:space="preserve"> </v>
          </cell>
          <cell r="AA507">
            <v>26</v>
          </cell>
          <cell r="AC507" t="str">
            <v xml:space="preserve">A+ </v>
          </cell>
          <cell r="AD507">
            <v>0</v>
          </cell>
          <cell r="AE507">
            <v>0</v>
          </cell>
          <cell r="AF507">
            <v>0</v>
          </cell>
          <cell r="AG507">
            <v>0</v>
          </cell>
          <cell r="AH507">
            <v>0.04</v>
          </cell>
          <cell r="AI507">
            <v>0</v>
          </cell>
          <cell r="AL507" t="str">
            <v xml:space="preserve">A+ </v>
          </cell>
          <cell r="AM507">
            <v>0</v>
          </cell>
          <cell r="AN507">
            <v>0</v>
          </cell>
          <cell r="AO507">
            <v>0</v>
          </cell>
          <cell r="AP507">
            <v>0</v>
          </cell>
          <cell r="AQ507">
            <v>0.04</v>
          </cell>
          <cell r="AR507">
            <v>0</v>
          </cell>
        </row>
        <row r="508">
          <cell r="B508">
            <v>29</v>
          </cell>
          <cell r="C508" t="str">
            <v>Company Totals (Credit Risk)</v>
          </cell>
          <cell r="H508">
            <v>0</v>
          </cell>
          <cell r="I508">
            <v>0</v>
          </cell>
          <cell r="J508">
            <v>0</v>
          </cell>
          <cell r="K508">
            <v>0</v>
          </cell>
          <cell r="N508">
            <v>0</v>
          </cell>
          <cell r="O508" t="str">
            <v xml:space="preserve"> =(B4)</v>
          </cell>
          <cell r="AA508">
            <v>27</v>
          </cell>
          <cell r="AC508" t="str">
            <v>A</v>
          </cell>
          <cell r="AD508">
            <v>0</v>
          </cell>
          <cell r="AE508">
            <v>0</v>
          </cell>
          <cell r="AF508">
            <v>0</v>
          </cell>
          <cell r="AG508">
            <v>0</v>
          </cell>
          <cell r="AH508">
            <v>0.06</v>
          </cell>
          <cell r="AI508">
            <v>0</v>
          </cell>
          <cell r="AL508" t="str">
            <v>A</v>
          </cell>
          <cell r="AM508">
            <v>0</v>
          </cell>
          <cell r="AN508">
            <v>0</v>
          </cell>
          <cell r="AO508">
            <v>0</v>
          </cell>
          <cell r="AP508">
            <v>0</v>
          </cell>
          <cell r="AQ508">
            <v>0.06</v>
          </cell>
          <cell r="AR508">
            <v>0</v>
          </cell>
        </row>
        <row r="509">
          <cell r="B509">
            <v>30</v>
          </cell>
          <cell r="C509" t="str">
            <v>Company Totals (Investment Risk)</v>
          </cell>
          <cell r="J509">
            <v>0</v>
          </cell>
          <cell r="K509">
            <v>0</v>
          </cell>
          <cell r="N509">
            <v>0</v>
          </cell>
          <cell r="AA509">
            <v>28</v>
          </cell>
          <cell r="AC509" t="str">
            <v>A-</v>
          </cell>
          <cell r="AD509">
            <v>0</v>
          </cell>
          <cell r="AE509">
            <v>0</v>
          </cell>
          <cell r="AF509">
            <v>0</v>
          </cell>
          <cell r="AG509">
            <v>0</v>
          </cell>
          <cell r="AH509">
            <v>0.1</v>
          </cell>
          <cell r="AI509">
            <v>0</v>
          </cell>
          <cell r="AL509" t="str">
            <v>A-</v>
          </cell>
          <cell r="AM509">
            <v>0</v>
          </cell>
          <cell r="AN509">
            <v>0</v>
          </cell>
          <cell r="AO509">
            <v>0</v>
          </cell>
          <cell r="AP509">
            <v>0</v>
          </cell>
          <cell r="AQ509">
            <v>0.1</v>
          </cell>
          <cell r="AR509">
            <v>0</v>
          </cell>
        </row>
        <row r="510">
          <cell r="B510">
            <v>31</v>
          </cell>
          <cell r="C510" t="str">
            <v>Company Totals (Asset Risk)</v>
          </cell>
          <cell r="J510">
            <v>0</v>
          </cell>
          <cell r="K510">
            <v>0</v>
          </cell>
          <cell r="N510">
            <v>0</v>
          </cell>
          <cell r="AA510">
            <v>29</v>
          </cell>
          <cell r="AC510" t="str">
            <v>B++</v>
          </cell>
          <cell r="AD510">
            <v>0</v>
          </cell>
          <cell r="AE510">
            <v>0</v>
          </cell>
          <cell r="AF510">
            <v>0</v>
          </cell>
          <cell r="AG510">
            <v>0</v>
          </cell>
          <cell r="AH510">
            <v>0.15</v>
          </cell>
          <cell r="AI510">
            <v>0</v>
          </cell>
          <cell r="AL510" t="str">
            <v>B++</v>
          </cell>
          <cell r="AM510">
            <v>0</v>
          </cell>
          <cell r="AN510">
            <v>0</v>
          </cell>
          <cell r="AO510">
            <v>0</v>
          </cell>
          <cell r="AP510">
            <v>0</v>
          </cell>
          <cell r="AQ510">
            <v>0.15</v>
          </cell>
          <cell r="AR510">
            <v>0</v>
          </cell>
        </row>
        <row r="511">
          <cell r="C511" t="str">
            <v>Notes:</v>
          </cell>
          <cell r="AA511">
            <v>30</v>
          </cell>
          <cell r="AC511" t="str">
            <v xml:space="preserve">B+ </v>
          </cell>
          <cell r="AD511">
            <v>0</v>
          </cell>
          <cell r="AE511">
            <v>0</v>
          </cell>
          <cell r="AF511">
            <v>0</v>
          </cell>
          <cell r="AG511">
            <v>0</v>
          </cell>
          <cell r="AH511">
            <v>0.2</v>
          </cell>
          <cell r="AI511">
            <v>0</v>
          </cell>
          <cell r="AL511" t="str">
            <v xml:space="preserve">B+ </v>
          </cell>
          <cell r="AM511">
            <v>0</v>
          </cell>
          <cell r="AN511">
            <v>0</v>
          </cell>
          <cell r="AO511">
            <v>0</v>
          </cell>
          <cell r="AP511">
            <v>0</v>
          </cell>
          <cell r="AQ511">
            <v>0.2</v>
          </cell>
          <cell r="AR511">
            <v>0</v>
          </cell>
        </row>
        <row r="512">
          <cell r="C512" t="str">
            <v>(A) - Includes ceded paid, unpaid, IBNR, and unearned premium recoverables.</v>
          </cell>
          <cell r="AA512">
            <v>31</v>
          </cell>
          <cell r="AC512" t="str">
            <v>B</v>
          </cell>
          <cell r="AD512">
            <v>0</v>
          </cell>
          <cell r="AE512">
            <v>0</v>
          </cell>
          <cell r="AF512">
            <v>0</v>
          </cell>
          <cell r="AG512">
            <v>0</v>
          </cell>
          <cell r="AH512">
            <v>0.3</v>
          </cell>
          <cell r="AI512">
            <v>0</v>
          </cell>
          <cell r="AL512" t="str">
            <v>B</v>
          </cell>
          <cell r="AM512">
            <v>0</v>
          </cell>
          <cell r="AN512">
            <v>0</v>
          </cell>
          <cell r="AO512">
            <v>0</v>
          </cell>
          <cell r="AP512">
            <v>0</v>
          </cell>
          <cell r="AQ512">
            <v>0.3</v>
          </cell>
          <cell r="AR512">
            <v>0</v>
          </cell>
        </row>
        <row r="513">
          <cell r="C513" t="str">
            <v>(B) - Excessive reinsurance dependence:</v>
          </cell>
          <cell r="AA513">
            <v>32</v>
          </cell>
          <cell r="AC513" t="str">
            <v>B-</v>
          </cell>
          <cell r="AD513">
            <v>0</v>
          </cell>
          <cell r="AE513">
            <v>0</v>
          </cell>
          <cell r="AF513">
            <v>0</v>
          </cell>
          <cell r="AG513">
            <v>0</v>
          </cell>
          <cell r="AH513">
            <v>0.4</v>
          </cell>
          <cell r="AI513">
            <v>0</v>
          </cell>
          <cell r="AL513" t="str">
            <v>B-</v>
          </cell>
          <cell r="AM513">
            <v>0</v>
          </cell>
          <cell r="AN513">
            <v>0</v>
          </cell>
          <cell r="AO513">
            <v>0</v>
          </cell>
          <cell r="AP513">
            <v>0</v>
          </cell>
          <cell r="AQ513">
            <v>0.4</v>
          </cell>
          <cell r="AR513">
            <v>0</v>
          </cell>
        </row>
        <row r="514">
          <cell r="C514" t="str">
            <v xml:space="preserve">[C] -  To be used for non-consolidated statements or consolidated statements reporting domestic companies(affiliates), not included in the consolidated statement. </v>
          </cell>
          <cell r="AA514">
            <v>33</v>
          </cell>
          <cell r="AC514" t="str">
            <v>&lt;= C++</v>
          </cell>
          <cell r="AD514">
            <v>0</v>
          </cell>
          <cell r="AE514">
            <v>0</v>
          </cell>
          <cell r="AF514">
            <v>0</v>
          </cell>
          <cell r="AG514">
            <v>0</v>
          </cell>
          <cell r="AH514">
            <v>1</v>
          </cell>
          <cell r="AI514">
            <v>0</v>
          </cell>
          <cell r="AL514" t="str">
            <v>&lt;= C++</v>
          </cell>
          <cell r="AM514">
            <v>0</v>
          </cell>
          <cell r="AN514">
            <v>0</v>
          </cell>
          <cell r="AO514">
            <v>0</v>
          </cell>
          <cell r="AP514">
            <v>0</v>
          </cell>
          <cell r="AQ514">
            <v>1</v>
          </cell>
          <cell r="AR514">
            <v>0</v>
          </cell>
        </row>
        <row r="515">
          <cell r="J515" t="str">
            <v>Non-Aff. Reins</v>
          </cell>
          <cell r="AA515">
            <v>34</v>
          </cell>
          <cell r="AC515" t="str">
            <v>Non Rated</v>
          </cell>
          <cell r="AD515">
            <v>0</v>
          </cell>
          <cell r="AE515">
            <v>0</v>
          </cell>
          <cell r="AF515">
            <v>0</v>
          </cell>
          <cell r="AG515">
            <v>0</v>
          </cell>
          <cell r="AH515">
            <v>1</v>
          </cell>
          <cell r="AI515">
            <v>0</v>
          </cell>
          <cell r="AL515" t="str">
            <v>Non Rated</v>
          </cell>
          <cell r="AM515">
            <v>0</v>
          </cell>
          <cell r="AN515">
            <v>0</v>
          </cell>
          <cell r="AO515">
            <v>0</v>
          </cell>
          <cell r="AP515">
            <v>0</v>
          </cell>
          <cell r="AQ515">
            <v>1</v>
          </cell>
          <cell r="AR515">
            <v>0</v>
          </cell>
        </row>
        <row r="516">
          <cell r="J516" t="str">
            <v>Recov./PHS</v>
          </cell>
          <cell r="AA516">
            <v>35</v>
          </cell>
          <cell r="AB516" t="str">
            <v>No Breakout Available</v>
          </cell>
          <cell r="AD516">
            <v>0</v>
          </cell>
          <cell r="AE516">
            <v>0</v>
          </cell>
          <cell r="AF516">
            <v>0</v>
          </cell>
          <cell r="AG516">
            <v>0</v>
          </cell>
          <cell r="AH516">
            <v>0.1</v>
          </cell>
          <cell r="AI516">
            <v>0</v>
          </cell>
          <cell r="AK516" t="str">
            <v>No Breakout Available</v>
          </cell>
          <cell r="AM516">
            <v>0</v>
          </cell>
          <cell r="AN516">
            <v>0</v>
          </cell>
          <cell r="AO516">
            <v>0</v>
          </cell>
          <cell r="AP516">
            <v>0</v>
          </cell>
          <cell r="AQ516">
            <v>0.1</v>
          </cell>
          <cell r="AR516">
            <v>0</v>
          </cell>
        </row>
        <row r="517">
          <cell r="B517">
            <v>32</v>
          </cell>
          <cell r="I517" t="str">
            <v>Company</v>
          </cell>
          <cell r="J517">
            <v>0</v>
          </cell>
          <cell r="AA517">
            <v>36</v>
          </cell>
          <cell r="AC517" t="str">
            <v>Total</v>
          </cell>
          <cell r="AD517">
            <v>0</v>
          </cell>
          <cell r="AE517">
            <v>0</v>
          </cell>
          <cell r="AF517">
            <v>0</v>
          </cell>
          <cell r="AG517">
            <v>0</v>
          </cell>
          <cell r="AH517">
            <v>0</v>
          </cell>
          <cell r="AI517">
            <v>0</v>
          </cell>
          <cell r="AL517" t="str">
            <v>Total</v>
          </cell>
          <cell r="AM517">
            <v>0</v>
          </cell>
          <cell r="AN517">
            <v>0</v>
          </cell>
          <cell r="AO517">
            <v>0</v>
          </cell>
          <cell r="AP517">
            <v>0</v>
          </cell>
          <cell r="AQ517">
            <v>0</v>
          </cell>
          <cell r="AR517">
            <v>0</v>
          </cell>
        </row>
        <row r="518">
          <cell r="B518">
            <v>33</v>
          </cell>
          <cell r="I518" t="str">
            <v>Industry</v>
          </cell>
          <cell r="J518">
            <v>0</v>
          </cell>
        </row>
        <row r="519">
          <cell r="B519">
            <v>34</v>
          </cell>
          <cell r="I519" t="str">
            <v>Excess</v>
          </cell>
          <cell r="J519">
            <v>0</v>
          </cell>
          <cell r="AA519">
            <v>37</v>
          </cell>
          <cell r="AE519" t="str">
            <v>Percentage of recoverables ceded under stress test:</v>
          </cell>
          <cell r="AF519">
            <v>0.4</v>
          </cell>
        </row>
        <row r="520">
          <cell r="B520">
            <v>35</v>
          </cell>
          <cell r="H520" t="str">
            <v>Total Ceded Leverage Ratio</v>
          </cell>
          <cell r="J520">
            <v>0</v>
          </cell>
          <cell r="AA520">
            <v>38</v>
          </cell>
          <cell r="AE520" t="str">
            <v>Amount of recovs ceded under stress test:</v>
          </cell>
          <cell r="AF520">
            <v>0</v>
          </cell>
          <cell r="AG520" t="str">
            <v>analysis type = standard</v>
          </cell>
        </row>
        <row r="525">
          <cell r="B525" t="str">
            <v>Company Name:</v>
          </cell>
          <cell r="F525" t="str">
            <v>XYZ Sample</v>
          </cell>
          <cell r="J525" t="str">
            <v>Currency:</v>
          </cell>
          <cell r="K525" t="str">
            <v>US Dollars</v>
          </cell>
          <cell r="P525" t="str">
            <v>Page 20</v>
          </cell>
        </row>
        <row r="526">
          <cell r="B526" t="str">
            <v>AMB Number:</v>
          </cell>
          <cell r="F526" t="str">
            <v>99999</v>
          </cell>
          <cell r="J526" t="str">
            <v>Denomination:</v>
          </cell>
          <cell r="K526" t="str">
            <v>(000)s</v>
          </cell>
        </row>
        <row r="527">
          <cell r="B527" t="str">
            <v>Analyst:</v>
          </cell>
          <cell r="F527" t="str">
            <v xml:space="preserve"> </v>
          </cell>
        </row>
        <row r="528">
          <cell r="B528" t="str">
            <v>analysis type = standard</v>
          </cell>
          <cell r="K528" t="str">
            <v>CREDIT RISK</v>
          </cell>
          <cell r="AC528" t="str">
            <v>Reinsurance Recoverables</v>
          </cell>
          <cell r="AL528" t="str">
            <v>Reinsurance Recoverables</v>
          </cell>
          <cell r="AR528" t="str">
            <v>Page 20 Breakout</v>
          </cell>
        </row>
        <row r="529">
          <cell r="H529">
            <v>40543</v>
          </cell>
          <cell r="AC529" t="str">
            <v>Foreign affiliates by rating</v>
          </cell>
          <cell r="AG529" t="str">
            <v>US Dollars</v>
          </cell>
          <cell r="AL529" t="str">
            <v>All Other Insurers by rating</v>
          </cell>
          <cell r="AP529" t="str">
            <v>US Dollars</v>
          </cell>
        </row>
        <row r="530">
          <cell r="K530" t="str">
            <v>Baseline</v>
          </cell>
          <cell r="L530" t="str">
            <v>Adjustment</v>
          </cell>
          <cell r="M530" t="str">
            <v>Total</v>
          </cell>
          <cell r="AC530">
            <v>40543</v>
          </cell>
          <cell r="AL530">
            <v>40543</v>
          </cell>
        </row>
        <row r="531">
          <cell r="C531" t="str">
            <v>Agents' Balances</v>
          </cell>
          <cell r="H531" t="str">
            <v>Baseline</v>
          </cell>
          <cell r="I531" t="str">
            <v>Adjustments</v>
          </cell>
          <cell r="J531" t="str">
            <v>Total</v>
          </cell>
          <cell r="K531" t="str">
            <v>Asset Risk Factor (%)</v>
          </cell>
          <cell r="L531" t="str">
            <v>to Asset Risk Factor (%)</v>
          </cell>
          <cell r="M531" t="str">
            <v>Asset Risk Factor</v>
          </cell>
          <cell r="N531" t="str">
            <v>Adjusted Required Capital</v>
          </cell>
          <cell r="O531" t="str">
            <v>Explanation of Adjustments</v>
          </cell>
          <cell r="AC531" t="str">
            <v>Rating</v>
          </cell>
          <cell r="AD531" t="str">
            <v>Baseline</v>
          </cell>
          <cell r="AE531" t="str">
            <v>Stress Test Ceded Recovs</v>
          </cell>
          <cell r="AF531" t="str">
            <v>Adjustment</v>
          </cell>
          <cell r="AG531" t="str">
            <v>Total</v>
          </cell>
          <cell r="AH531" t="str">
            <v>Asset Risk Factor</v>
          </cell>
          <cell r="AI531" t="str">
            <v>Adjusted Required Capital</v>
          </cell>
          <cell r="AL531" t="str">
            <v>Rating</v>
          </cell>
          <cell r="AM531" t="str">
            <v>Baseline</v>
          </cell>
          <cell r="AN531" t="str">
            <v>Stress Test Ceded Recovs</v>
          </cell>
          <cell r="AO531" t="str">
            <v>Adjustment</v>
          </cell>
          <cell r="AP531" t="str">
            <v>Total</v>
          </cell>
          <cell r="AQ531" t="str">
            <v>Asset Risk Factor</v>
          </cell>
          <cell r="AR531" t="str">
            <v>Adjusted Required Capital</v>
          </cell>
        </row>
        <row r="532">
          <cell r="B532">
            <v>1</v>
          </cell>
          <cell r="D532" t="str">
            <v>In Course of Collection</v>
          </cell>
          <cell r="H532">
            <v>0</v>
          </cell>
          <cell r="I532">
            <v>0</v>
          </cell>
          <cell r="J532">
            <v>0</v>
          </cell>
          <cell r="K532">
            <v>0.05</v>
          </cell>
          <cell r="L532">
            <v>0</v>
          </cell>
          <cell r="M532">
            <v>0.05</v>
          </cell>
          <cell r="N532">
            <v>0</v>
          </cell>
          <cell r="O532" t="str">
            <v xml:space="preserve"> </v>
          </cell>
          <cell r="AA532">
            <v>1</v>
          </cell>
          <cell r="AC532" t="str">
            <v>A++</v>
          </cell>
          <cell r="AD532">
            <v>0</v>
          </cell>
          <cell r="AE532">
            <v>0</v>
          </cell>
          <cell r="AF532">
            <v>0</v>
          </cell>
          <cell r="AG532">
            <v>0</v>
          </cell>
          <cell r="AH532">
            <v>0.02</v>
          </cell>
          <cell r="AI532">
            <v>0</v>
          </cell>
          <cell r="AL532" t="str">
            <v>A++</v>
          </cell>
          <cell r="AM532">
            <v>0</v>
          </cell>
          <cell r="AN532">
            <v>0</v>
          </cell>
          <cell r="AO532">
            <v>0</v>
          </cell>
          <cell r="AP532">
            <v>0</v>
          </cell>
          <cell r="AQ532">
            <v>0.02</v>
          </cell>
          <cell r="AR532">
            <v>0</v>
          </cell>
        </row>
        <row r="533">
          <cell r="B533">
            <v>2</v>
          </cell>
          <cell r="E533" t="str">
            <v>Ceded Balances Payable</v>
          </cell>
          <cell r="H533">
            <v>0</v>
          </cell>
          <cell r="I533">
            <v>0</v>
          </cell>
          <cell r="J533">
            <v>0</v>
          </cell>
          <cell r="K533">
            <v>0.05</v>
          </cell>
          <cell r="L533">
            <v>0</v>
          </cell>
          <cell r="M533">
            <v>0.05</v>
          </cell>
          <cell r="N533">
            <v>0</v>
          </cell>
          <cell r="O533" t="str">
            <v xml:space="preserve"> </v>
          </cell>
          <cell r="AA533">
            <v>2</v>
          </cell>
          <cell r="AC533" t="str">
            <v xml:space="preserve">A+ </v>
          </cell>
          <cell r="AD533">
            <v>0</v>
          </cell>
          <cell r="AE533">
            <v>0</v>
          </cell>
          <cell r="AF533">
            <v>0</v>
          </cell>
          <cell r="AG533">
            <v>0</v>
          </cell>
          <cell r="AH533">
            <v>0.04</v>
          </cell>
          <cell r="AI533">
            <v>0</v>
          </cell>
          <cell r="AL533" t="str">
            <v xml:space="preserve">A+ </v>
          </cell>
          <cell r="AM533">
            <v>0</v>
          </cell>
          <cell r="AN533">
            <v>0</v>
          </cell>
          <cell r="AO533">
            <v>0</v>
          </cell>
          <cell r="AP533">
            <v>0</v>
          </cell>
          <cell r="AQ533">
            <v>0.04</v>
          </cell>
          <cell r="AR533">
            <v>0</v>
          </cell>
        </row>
        <row r="534">
          <cell r="B534">
            <v>3</v>
          </cell>
          <cell r="D534" t="str">
            <v>Deferred - Not Yet Due</v>
          </cell>
          <cell r="H534">
            <v>0</v>
          </cell>
          <cell r="I534">
            <v>0</v>
          </cell>
          <cell r="J534">
            <v>0</v>
          </cell>
          <cell r="K534">
            <v>0.05</v>
          </cell>
          <cell r="L534">
            <v>0</v>
          </cell>
          <cell r="M534">
            <v>0.05</v>
          </cell>
          <cell r="N534">
            <v>0</v>
          </cell>
          <cell r="O534" t="str">
            <v xml:space="preserve"> </v>
          </cell>
          <cell r="AA534">
            <v>3</v>
          </cell>
          <cell r="AC534" t="str">
            <v>A</v>
          </cell>
          <cell r="AD534">
            <v>0</v>
          </cell>
          <cell r="AE534">
            <v>0</v>
          </cell>
          <cell r="AF534">
            <v>0</v>
          </cell>
          <cell r="AG534">
            <v>0</v>
          </cell>
          <cell r="AH534">
            <v>0.06</v>
          </cell>
          <cell r="AI534">
            <v>0</v>
          </cell>
          <cell r="AL534" t="str">
            <v>A</v>
          </cell>
          <cell r="AM534">
            <v>0</v>
          </cell>
          <cell r="AN534">
            <v>0</v>
          </cell>
          <cell r="AO534">
            <v>0</v>
          </cell>
          <cell r="AP534">
            <v>0</v>
          </cell>
          <cell r="AQ534">
            <v>0.06</v>
          </cell>
          <cell r="AR534">
            <v>0</v>
          </cell>
        </row>
        <row r="535">
          <cell r="B535">
            <v>4</v>
          </cell>
          <cell r="E535" t="str">
            <v>Ceded Balances Payable</v>
          </cell>
          <cell r="H535">
            <v>0</v>
          </cell>
          <cell r="I535">
            <v>0</v>
          </cell>
          <cell r="J535">
            <v>0</v>
          </cell>
          <cell r="K535">
            <v>0.05</v>
          </cell>
          <cell r="L535">
            <v>0</v>
          </cell>
          <cell r="M535">
            <v>0.05</v>
          </cell>
          <cell r="N535">
            <v>0</v>
          </cell>
          <cell r="O535" t="str">
            <v xml:space="preserve"> </v>
          </cell>
          <cell r="AA535">
            <v>4</v>
          </cell>
          <cell r="AC535" t="str">
            <v>A-</v>
          </cell>
          <cell r="AD535">
            <v>0</v>
          </cell>
          <cell r="AE535">
            <v>0</v>
          </cell>
          <cell r="AF535">
            <v>0</v>
          </cell>
          <cell r="AG535">
            <v>0</v>
          </cell>
          <cell r="AH535">
            <v>0.1</v>
          </cell>
          <cell r="AI535">
            <v>0</v>
          </cell>
          <cell r="AL535" t="str">
            <v>A-</v>
          </cell>
          <cell r="AM535">
            <v>0</v>
          </cell>
          <cell r="AN535">
            <v>0</v>
          </cell>
          <cell r="AO535">
            <v>0</v>
          </cell>
          <cell r="AP535">
            <v>0</v>
          </cell>
          <cell r="AQ535">
            <v>0.1</v>
          </cell>
          <cell r="AR535">
            <v>0</v>
          </cell>
        </row>
        <row r="536">
          <cell r="B536">
            <v>5</v>
          </cell>
          <cell r="D536" t="str">
            <v>Accrued Retros</v>
          </cell>
          <cell r="H536">
            <v>0</v>
          </cell>
          <cell r="I536">
            <v>0</v>
          </cell>
          <cell r="J536">
            <v>0</v>
          </cell>
          <cell r="K536">
            <v>0.1</v>
          </cell>
          <cell r="L536">
            <v>0</v>
          </cell>
          <cell r="M536">
            <v>0.1</v>
          </cell>
          <cell r="N536">
            <v>0</v>
          </cell>
          <cell r="O536" t="str">
            <v xml:space="preserve"> </v>
          </cell>
          <cell r="AA536">
            <v>5</v>
          </cell>
          <cell r="AC536" t="str">
            <v>B++</v>
          </cell>
          <cell r="AD536">
            <v>0</v>
          </cell>
          <cell r="AE536">
            <v>0</v>
          </cell>
          <cell r="AF536">
            <v>0</v>
          </cell>
          <cell r="AG536">
            <v>0</v>
          </cell>
          <cell r="AH536">
            <v>0.15</v>
          </cell>
          <cell r="AI536">
            <v>0</v>
          </cell>
          <cell r="AL536" t="str">
            <v>B++</v>
          </cell>
          <cell r="AM536">
            <v>0</v>
          </cell>
          <cell r="AN536">
            <v>0</v>
          </cell>
          <cell r="AO536">
            <v>0</v>
          </cell>
          <cell r="AP536">
            <v>0</v>
          </cell>
          <cell r="AQ536">
            <v>0.15</v>
          </cell>
          <cell r="AR536">
            <v>0</v>
          </cell>
        </row>
        <row r="537">
          <cell r="B537">
            <v>6</v>
          </cell>
          <cell r="E537" t="str">
            <v>Collateralized Balances</v>
          </cell>
          <cell r="H537">
            <v>0</v>
          </cell>
          <cell r="I537">
            <v>0</v>
          </cell>
          <cell r="J537">
            <v>0</v>
          </cell>
          <cell r="K537">
            <v>0.1</v>
          </cell>
          <cell r="L537">
            <v>0</v>
          </cell>
          <cell r="M537">
            <v>0.1</v>
          </cell>
          <cell r="N537">
            <v>0</v>
          </cell>
          <cell r="O537" t="str">
            <v xml:space="preserve"> </v>
          </cell>
          <cell r="AA537">
            <v>6</v>
          </cell>
          <cell r="AC537" t="str">
            <v xml:space="preserve">B+ </v>
          </cell>
          <cell r="AD537">
            <v>0</v>
          </cell>
          <cell r="AE537">
            <v>0</v>
          </cell>
          <cell r="AF537">
            <v>0</v>
          </cell>
          <cell r="AG537">
            <v>0</v>
          </cell>
          <cell r="AH537">
            <v>0.2</v>
          </cell>
          <cell r="AI537">
            <v>0</v>
          </cell>
          <cell r="AL537" t="str">
            <v xml:space="preserve">B+ </v>
          </cell>
          <cell r="AM537">
            <v>0</v>
          </cell>
          <cell r="AN537">
            <v>0</v>
          </cell>
          <cell r="AO537">
            <v>0</v>
          </cell>
          <cell r="AP537">
            <v>0</v>
          </cell>
          <cell r="AQ537">
            <v>0.2</v>
          </cell>
          <cell r="AR537">
            <v>0</v>
          </cell>
        </row>
        <row r="538">
          <cell r="AA538">
            <v>7</v>
          </cell>
          <cell r="AC538" t="str">
            <v>B</v>
          </cell>
          <cell r="AD538">
            <v>0</v>
          </cell>
          <cell r="AE538">
            <v>0</v>
          </cell>
          <cell r="AF538">
            <v>0</v>
          </cell>
          <cell r="AG538">
            <v>0</v>
          </cell>
          <cell r="AH538">
            <v>0.3</v>
          </cell>
          <cell r="AI538">
            <v>0</v>
          </cell>
          <cell r="AL538" t="str">
            <v>B</v>
          </cell>
          <cell r="AM538">
            <v>0</v>
          </cell>
          <cell r="AN538">
            <v>0</v>
          </cell>
          <cell r="AO538">
            <v>0</v>
          </cell>
          <cell r="AP538">
            <v>0</v>
          </cell>
          <cell r="AQ538">
            <v>0.3</v>
          </cell>
          <cell r="AR538">
            <v>0</v>
          </cell>
        </row>
        <row r="539">
          <cell r="B539">
            <v>7</v>
          </cell>
          <cell r="E539" t="str">
            <v>Gross Premium Remittance</v>
          </cell>
          <cell r="H539">
            <v>0</v>
          </cell>
          <cell r="I539">
            <v>0</v>
          </cell>
          <cell r="J539">
            <v>0</v>
          </cell>
          <cell r="K539">
            <v>0</v>
          </cell>
          <cell r="M539">
            <v>0</v>
          </cell>
          <cell r="N539">
            <v>0</v>
          </cell>
          <cell r="AA539">
            <v>8</v>
          </cell>
          <cell r="AC539" t="str">
            <v>B-</v>
          </cell>
          <cell r="AD539">
            <v>0</v>
          </cell>
          <cell r="AE539">
            <v>0</v>
          </cell>
          <cell r="AF539">
            <v>0</v>
          </cell>
          <cell r="AG539">
            <v>0</v>
          </cell>
          <cell r="AH539">
            <v>0.4</v>
          </cell>
          <cell r="AI539">
            <v>0</v>
          </cell>
          <cell r="AL539" t="str">
            <v>B-</v>
          </cell>
          <cell r="AM539">
            <v>0</v>
          </cell>
          <cell r="AN539">
            <v>0</v>
          </cell>
          <cell r="AO539">
            <v>0</v>
          </cell>
          <cell r="AP539">
            <v>0</v>
          </cell>
          <cell r="AQ539">
            <v>0.4</v>
          </cell>
          <cell r="AR539">
            <v>0</v>
          </cell>
        </row>
        <row r="540">
          <cell r="AA540">
            <v>9</v>
          </cell>
          <cell r="AC540" t="str">
            <v>&lt;= C++</v>
          </cell>
          <cell r="AD540">
            <v>0</v>
          </cell>
          <cell r="AE540">
            <v>0</v>
          </cell>
          <cell r="AF540">
            <v>0</v>
          </cell>
          <cell r="AG540">
            <v>0</v>
          </cell>
          <cell r="AH540">
            <v>1</v>
          </cell>
          <cell r="AI540">
            <v>0</v>
          </cell>
          <cell r="AL540" t="str">
            <v>&lt;= C++</v>
          </cell>
          <cell r="AM540">
            <v>0</v>
          </cell>
          <cell r="AN540">
            <v>0</v>
          </cell>
          <cell r="AO540">
            <v>0</v>
          </cell>
          <cell r="AP540">
            <v>0</v>
          </cell>
          <cell r="AQ540">
            <v>1</v>
          </cell>
          <cell r="AR540">
            <v>0</v>
          </cell>
        </row>
        <row r="541">
          <cell r="AA541">
            <v>10</v>
          </cell>
          <cell r="AC541" t="str">
            <v>Non Rated</v>
          </cell>
          <cell r="AD541">
            <v>0</v>
          </cell>
          <cell r="AE541">
            <v>0</v>
          </cell>
          <cell r="AF541">
            <v>0</v>
          </cell>
          <cell r="AG541">
            <v>0</v>
          </cell>
          <cell r="AH541">
            <v>1</v>
          </cell>
          <cell r="AI541">
            <v>0</v>
          </cell>
          <cell r="AL541" t="str">
            <v>Non Rated</v>
          </cell>
          <cell r="AM541">
            <v>0</v>
          </cell>
          <cell r="AN541">
            <v>0</v>
          </cell>
          <cell r="AO541">
            <v>0</v>
          </cell>
          <cell r="AP541">
            <v>0</v>
          </cell>
          <cell r="AQ541">
            <v>1</v>
          </cell>
          <cell r="AR541">
            <v>0</v>
          </cell>
        </row>
        <row r="542">
          <cell r="C542" t="str">
            <v>Reinsurance Recoverables (A)</v>
          </cell>
          <cell r="AA542">
            <v>11</v>
          </cell>
          <cell r="AB542" t="str">
            <v>No Breakout Available</v>
          </cell>
          <cell r="AD542">
            <v>0</v>
          </cell>
          <cell r="AE542">
            <v>0</v>
          </cell>
          <cell r="AF542">
            <v>0</v>
          </cell>
          <cell r="AG542">
            <v>0</v>
          </cell>
          <cell r="AH542">
            <v>0.1</v>
          </cell>
          <cell r="AI542">
            <v>0</v>
          </cell>
          <cell r="AK542" t="str">
            <v>No Breakout Available</v>
          </cell>
          <cell r="AM542">
            <v>0</v>
          </cell>
          <cell r="AN542">
            <v>0</v>
          </cell>
          <cell r="AO542">
            <v>0</v>
          </cell>
          <cell r="AP542">
            <v>0</v>
          </cell>
          <cell r="AQ542">
            <v>0.1</v>
          </cell>
          <cell r="AR542">
            <v>0</v>
          </cell>
        </row>
        <row r="543">
          <cell r="B543">
            <v>8</v>
          </cell>
          <cell r="D543" t="str">
            <v>Foreign Affiliates</v>
          </cell>
          <cell r="H543">
            <v>0</v>
          </cell>
          <cell r="I543">
            <v>0</v>
          </cell>
          <cell r="J543">
            <v>0</v>
          </cell>
          <cell r="K543">
            <v>0.1</v>
          </cell>
          <cell r="L543">
            <v>0</v>
          </cell>
          <cell r="M543">
            <v>0.1</v>
          </cell>
          <cell r="N543">
            <v>0</v>
          </cell>
          <cell r="O543" t="str">
            <v xml:space="preserve"> </v>
          </cell>
          <cell r="AA543">
            <v>12</v>
          </cell>
          <cell r="AC543" t="str">
            <v>Total</v>
          </cell>
          <cell r="AD543">
            <v>0</v>
          </cell>
          <cell r="AE543">
            <v>0</v>
          </cell>
          <cell r="AF543">
            <v>0</v>
          </cell>
          <cell r="AG543">
            <v>0</v>
          </cell>
          <cell r="AH543">
            <v>0</v>
          </cell>
          <cell r="AI543">
            <v>0</v>
          </cell>
          <cell r="AL543" t="str">
            <v>Total</v>
          </cell>
          <cell r="AM543">
            <v>0</v>
          </cell>
          <cell r="AN543">
            <v>0</v>
          </cell>
          <cell r="AO543">
            <v>0</v>
          </cell>
          <cell r="AP543">
            <v>0</v>
          </cell>
          <cell r="AQ543">
            <v>0</v>
          </cell>
          <cell r="AR543">
            <v>0</v>
          </cell>
        </row>
        <row r="544">
          <cell r="B544">
            <v>9</v>
          </cell>
          <cell r="D544" t="str">
            <v>Domestic Affiliates (In Rating Group) [C]</v>
          </cell>
          <cell r="H544">
            <v>0</v>
          </cell>
          <cell r="I544">
            <v>0</v>
          </cell>
          <cell r="J544">
            <v>0</v>
          </cell>
          <cell r="K544">
            <v>0.1</v>
          </cell>
          <cell r="L544">
            <v>0</v>
          </cell>
          <cell r="M544">
            <v>0.1</v>
          </cell>
          <cell r="N544">
            <v>0</v>
          </cell>
          <cell r="O544" t="str">
            <v xml:space="preserve"> </v>
          </cell>
        </row>
        <row r="545">
          <cell r="B545">
            <v>10</v>
          </cell>
          <cell r="D545" t="str">
            <v>Domestic Affiliates (Not in Rating Group)</v>
          </cell>
          <cell r="H545">
            <v>0</v>
          </cell>
          <cell r="I545">
            <v>0</v>
          </cell>
          <cell r="J545">
            <v>0</v>
          </cell>
          <cell r="K545">
            <v>0.1</v>
          </cell>
          <cell r="L545">
            <v>0</v>
          </cell>
          <cell r="M545">
            <v>0.1</v>
          </cell>
          <cell r="N545">
            <v>0</v>
          </cell>
          <cell r="O545" t="str">
            <v xml:space="preserve"> </v>
          </cell>
        </row>
        <row r="546">
          <cell r="B546">
            <v>11</v>
          </cell>
          <cell r="D546" t="str">
            <v>Pools &amp; Associations</v>
          </cell>
          <cell r="H546">
            <v>0</v>
          </cell>
          <cell r="I546">
            <v>0</v>
          </cell>
          <cell r="J546">
            <v>0</v>
          </cell>
          <cell r="K546">
            <v>0.1</v>
          </cell>
          <cell r="L546">
            <v>0</v>
          </cell>
          <cell r="M546">
            <v>0.1</v>
          </cell>
          <cell r="N546">
            <v>0</v>
          </cell>
          <cell r="O546" t="str">
            <v xml:space="preserve"> </v>
          </cell>
        </row>
        <row r="547">
          <cell r="B547">
            <v>12</v>
          </cell>
          <cell r="D547" t="str">
            <v>All Other Insurers</v>
          </cell>
          <cell r="H547">
            <v>0</v>
          </cell>
          <cell r="I547">
            <v>0</v>
          </cell>
          <cell r="J547">
            <v>0</v>
          </cell>
          <cell r="K547">
            <v>0.1</v>
          </cell>
          <cell r="L547">
            <v>0</v>
          </cell>
          <cell r="M547">
            <v>0.1</v>
          </cell>
          <cell r="N547">
            <v>0</v>
          </cell>
          <cell r="O547" t="str">
            <v xml:space="preserve"> </v>
          </cell>
          <cell r="AC547" t="str">
            <v>Domestic affiliates(not in rating group) by rating</v>
          </cell>
          <cell r="AL547" t="str">
            <v>Letters of Credit &amp; Trusts on recoverables by rating</v>
          </cell>
        </row>
        <row r="548">
          <cell r="B548">
            <v>13</v>
          </cell>
          <cell r="D548" t="str">
            <v>Less: Letters of Credit, Trusts</v>
          </cell>
          <cell r="H548">
            <v>0</v>
          </cell>
          <cell r="I548">
            <v>0</v>
          </cell>
          <cell r="J548">
            <v>0</v>
          </cell>
          <cell r="K548">
            <v>9.0000000000000011E-2</v>
          </cell>
          <cell r="L548">
            <v>0</v>
          </cell>
          <cell r="M548">
            <v>9.0000000000000011E-2</v>
          </cell>
          <cell r="N548">
            <v>0</v>
          </cell>
          <cell r="O548" t="str">
            <v xml:space="preserve"> </v>
          </cell>
          <cell r="AC548">
            <v>40543</v>
          </cell>
          <cell r="AL548">
            <v>40543</v>
          </cell>
        </row>
        <row r="549">
          <cell r="B549">
            <v>14</v>
          </cell>
          <cell r="D549" t="str">
            <v>Less: Funds Held by Company</v>
          </cell>
          <cell r="H549">
            <v>0</v>
          </cell>
          <cell r="I549">
            <v>0</v>
          </cell>
          <cell r="J549">
            <v>0</v>
          </cell>
          <cell r="K549">
            <v>0.1</v>
          </cell>
          <cell r="L549">
            <v>0</v>
          </cell>
          <cell r="M549">
            <v>0.1</v>
          </cell>
          <cell r="N549">
            <v>0</v>
          </cell>
          <cell r="O549" t="str">
            <v xml:space="preserve"> </v>
          </cell>
          <cell r="AC549" t="str">
            <v>Rating</v>
          </cell>
          <cell r="AD549" t="str">
            <v>Baseline</v>
          </cell>
          <cell r="AE549" t="str">
            <v>Stress Test Ceded Recovs</v>
          </cell>
          <cell r="AF549" t="str">
            <v>Adjustment</v>
          </cell>
          <cell r="AG549" t="str">
            <v>Total</v>
          </cell>
          <cell r="AH549" t="str">
            <v>ARF</v>
          </cell>
          <cell r="AI549" t="str">
            <v>ARC</v>
          </cell>
          <cell r="AL549" t="str">
            <v>Rating</v>
          </cell>
          <cell r="AM549" t="str">
            <v>Baseline</v>
          </cell>
          <cell r="AN549" t="str">
            <v>Stress Test Ceded Recovs</v>
          </cell>
          <cell r="AO549" t="str">
            <v>Adjustment</v>
          </cell>
          <cell r="AP549" t="str">
            <v>Total</v>
          </cell>
          <cell r="AQ549" t="str">
            <v>ARF</v>
          </cell>
          <cell r="AR549" t="str">
            <v>ARC</v>
          </cell>
        </row>
        <row r="550">
          <cell r="AA550">
            <v>13</v>
          </cell>
          <cell r="AC550" t="str">
            <v>A++</v>
          </cell>
          <cell r="AD550">
            <v>0</v>
          </cell>
          <cell r="AE550">
            <v>0</v>
          </cell>
          <cell r="AF550">
            <v>0</v>
          </cell>
          <cell r="AG550">
            <v>0</v>
          </cell>
          <cell r="AH550">
            <v>0.02</v>
          </cell>
          <cell r="AI550">
            <v>0</v>
          </cell>
          <cell r="AL550" t="str">
            <v>A++</v>
          </cell>
          <cell r="AM550">
            <v>0</v>
          </cell>
          <cell r="AN550">
            <v>0</v>
          </cell>
          <cell r="AO550">
            <v>0</v>
          </cell>
          <cell r="AP550">
            <v>0</v>
          </cell>
          <cell r="AQ550">
            <v>1.8000000000000002E-2</v>
          </cell>
          <cell r="AR550">
            <v>0</v>
          </cell>
        </row>
        <row r="551">
          <cell r="B551">
            <v>15</v>
          </cell>
          <cell r="C551" t="str">
            <v>Net Reinsurance Recoverables</v>
          </cell>
          <cell r="H551">
            <v>0</v>
          </cell>
          <cell r="I551">
            <v>0</v>
          </cell>
          <cell r="J551">
            <v>0</v>
          </cell>
          <cell r="K551">
            <v>0</v>
          </cell>
          <cell r="M551">
            <v>0</v>
          </cell>
          <cell r="N551">
            <v>0</v>
          </cell>
          <cell r="O551" t="str">
            <v>= Credit Risk on recoverables</v>
          </cell>
          <cell r="AA551">
            <v>14</v>
          </cell>
          <cell r="AC551" t="str">
            <v xml:space="preserve">A+ </v>
          </cell>
          <cell r="AD551">
            <v>0</v>
          </cell>
          <cell r="AE551">
            <v>0</v>
          </cell>
          <cell r="AF551">
            <v>0</v>
          </cell>
          <cell r="AG551">
            <v>0</v>
          </cell>
          <cell r="AH551">
            <v>0.04</v>
          </cell>
          <cell r="AI551">
            <v>0</v>
          </cell>
          <cell r="AL551" t="str">
            <v xml:space="preserve">A+ </v>
          </cell>
          <cell r="AM551">
            <v>0</v>
          </cell>
          <cell r="AN551">
            <v>0</v>
          </cell>
          <cell r="AO551">
            <v>0</v>
          </cell>
          <cell r="AP551">
            <v>0</v>
          </cell>
          <cell r="AQ551">
            <v>3.6000000000000004E-2</v>
          </cell>
          <cell r="AR551">
            <v>0</v>
          </cell>
        </row>
        <row r="552">
          <cell r="AA552">
            <v>15</v>
          </cell>
          <cell r="AC552" t="str">
            <v>A</v>
          </cell>
          <cell r="AD552">
            <v>0</v>
          </cell>
          <cell r="AE552">
            <v>0</v>
          </cell>
          <cell r="AF552">
            <v>0</v>
          </cell>
          <cell r="AG552">
            <v>0</v>
          </cell>
          <cell r="AH552">
            <v>0.06</v>
          </cell>
          <cell r="AI552">
            <v>0</v>
          </cell>
          <cell r="AL552" t="str">
            <v>A</v>
          </cell>
          <cell r="AM552">
            <v>0</v>
          </cell>
          <cell r="AN552">
            <v>0</v>
          </cell>
          <cell r="AO552">
            <v>0</v>
          </cell>
          <cell r="AP552">
            <v>0</v>
          </cell>
          <cell r="AQ552">
            <v>5.3999999999999999E-2</v>
          </cell>
          <cell r="AR552">
            <v>0</v>
          </cell>
        </row>
        <row r="553">
          <cell r="B553">
            <v>16</v>
          </cell>
          <cell r="C553" t="str">
            <v>Multiply: Reins Dependence Factor (B)</v>
          </cell>
          <cell r="N553">
            <v>1</v>
          </cell>
          <cell r="AA553">
            <v>16</v>
          </cell>
          <cell r="AC553" t="str">
            <v>A-</v>
          </cell>
          <cell r="AD553">
            <v>0</v>
          </cell>
          <cell r="AE553">
            <v>0</v>
          </cell>
          <cell r="AF553">
            <v>0</v>
          </cell>
          <cell r="AG553">
            <v>0</v>
          </cell>
          <cell r="AH553">
            <v>0.1</v>
          </cell>
          <cell r="AI553">
            <v>0</v>
          </cell>
          <cell r="AL553" t="str">
            <v>A-</v>
          </cell>
          <cell r="AM553">
            <v>0</v>
          </cell>
          <cell r="AN553">
            <v>0</v>
          </cell>
          <cell r="AO553">
            <v>0</v>
          </cell>
          <cell r="AP553">
            <v>0</v>
          </cell>
          <cell r="AQ553">
            <v>9.0000000000000011E-2</v>
          </cell>
          <cell r="AR553">
            <v>0</v>
          </cell>
        </row>
        <row r="554">
          <cell r="B554">
            <v>17</v>
          </cell>
          <cell r="E554" t="str">
            <v xml:space="preserve">   Adjustment to Reins Dependence Factor</v>
          </cell>
          <cell r="N554">
            <v>0</v>
          </cell>
          <cell r="O554" t="str">
            <v xml:space="preserve"> </v>
          </cell>
          <cell r="AA554">
            <v>17</v>
          </cell>
          <cell r="AC554" t="str">
            <v>B++</v>
          </cell>
          <cell r="AD554">
            <v>0</v>
          </cell>
          <cell r="AE554">
            <v>0</v>
          </cell>
          <cell r="AF554">
            <v>0</v>
          </cell>
          <cell r="AG554">
            <v>0</v>
          </cell>
          <cell r="AH554">
            <v>0.15</v>
          </cell>
          <cell r="AI554">
            <v>0</v>
          </cell>
          <cell r="AL554" t="str">
            <v>B++</v>
          </cell>
          <cell r="AM554">
            <v>0</v>
          </cell>
          <cell r="AN554">
            <v>0</v>
          </cell>
          <cell r="AO554">
            <v>0</v>
          </cell>
          <cell r="AP554">
            <v>0</v>
          </cell>
          <cell r="AQ554">
            <v>0.13500000000000001</v>
          </cell>
          <cell r="AR554">
            <v>0</v>
          </cell>
        </row>
        <row r="555">
          <cell r="B555">
            <v>18</v>
          </cell>
          <cell r="D555" t="str">
            <v>Adjustment for 1% minimum dispute risk on Non Afilliated Recoverables</v>
          </cell>
          <cell r="N555">
            <v>0</v>
          </cell>
          <cell r="AA555">
            <v>18</v>
          </cell>
          <cell r="AC555" t="str">
            <v xml:space="preserve">B+ </v>
          </cell>
          <cell r="AD555">
            <v>0</v>
          </cell>
          <cell r="AE555">
            <v>0</v>
          </cell>
          <cell r="AF555">
            <v>0</v>
          </cell>
          <cell r="AG555">
            <v>0</v>
          </cell>
          <cell r="AH555">
            <v>0.2</v>
          </cell>
          <cell r="AI555">
            <v>0</v>
          </cell>
          <cell r="AL555" t="str">
            <v xml:space="preserve">B+ </v>
          </cell>
          <cell r="AM555">
            <v>0</v>
          </cell>
          <cell r="AN555">
            <v>0</v>
          </cell>
          <cell r="AO555">
            <v>0</v>
          </cell>
          <cell r="AP555">
            <v>0</v>
          </cell>
          <cell r="AQ555">
            <v>0.18000000000000002</v>
          </cell>
          <cell r="AR555">
            <v>0</v>
          </cell>
        </row>
        <row r="556">
          <cell r="B556">
            <v>19</v>
          </cell>
          <cell r="C556" t="str">
            <v>Adj. Net Reins Recoverables</v>
          </cell>
          <cell r="H556">
            <v>0</v>
          </cell>
          <cell r="I556">
            <v>0</v>
          </cell>
          <cell r="J556">
            <v>0</v>
          </cell>
          <cell r="M556">
            <v>0</v>
          </cell>
          <cell r="N556">
            <v>0</v>
          </cell>
          <cell r="O556" t="str">
            <v>= Credit Risk &amp; Dispute Risk on recoverables</v>
          </cell>
          <cell r="AA556">
            <v>19</v>
          </cell>
          <cell r="AC556" t="str">
            <v>B</v>
          </cell>
          <cell r="AD556">
            <v>0</v>
          </cell>
          <cell r="AE556">
            <v>0</v>
          </cell>
          <cell r="AF556">
            <v>0</v>
          </cell>
          <cell r="AG556">
            <v>0</v>
          </cell>
          <cell r="AH556">
            <v>0.3</v>
          </cell>
          <cell r="AI556">
            <v>0</v>
          </cell>
          <cell r="AL556" t="str">
            <v>B</v>
          </cell>
          <cell r="AM556">
            <v>0</v>
          </cell>
          <cell r="AN556">
            <v>0</v>
          </cell>
          <cell r="AO556">
            <v>0</v>
          </cell>
          <cell r="AP556">
            <v>0</v>
          </cell>
          <cell r="AQ556">
            <v>0.27</v>
          </cell>
          <cell r="AR556">
            <v>0</v>
          </cell>
        </row>
        <row r="557">
          <cell r="AA557">
            <v>20</v>
          </cell>
          <cell r="AC557" t="str">
            <v>B-</v>
          </cell>
          <cell r="AD557">
            <v>0</v>
          </cell>
          <cell r="AE557">
            <v>0</v>
          </cell>
          <cell r="AF557">
            <v>0</v>
          </cell>
          <cell r="AG557">
            <v>0</v>
          </cell>
          <cell r="AH557">
            <v>0.4</v>
          </cell>
          <cell r="AI557">
            <v>0</v>
          </cell>
          <cell r="AL557" t="str">
            <v>B-</v>
          </cell>
          <cell r="AM557">
            <v>0</v>
          </cell>
          <cell r="AN557">
            <v>0</v>
          </cell>
          <cell r="AO557">
            <v>0</v>
          </cell>
          <cell r="AP557">
            <v>0</v>
          </cell>
          <cell r="AQ557">
            <v>0.36000000000000004</v>
          </cell>
          <cell r="AR557">
            <v>0</v>
          </cell>
        </row>
        <row r="558">
          <cell r="C558" t="str">
            <v>All Other Recoverables</v>
          </cell>
          <cell r="AA558">
            <v>21</v>
          </cell>
          <cell r="AC558" t="str">
            <v>&lt;= C++</v>
          </cell>
          <cell r="AD558">
            <v>0</v>
          </cell>
          <cell r="AE558">
            <v>0</v>
          </cell>
          <cell r="AF558">
            <v>0</v>
          </cell>
          <cell r="AG558">
            <v>0</v>
          </cell>
          <cell r="AH558">
            <v>1</v>
          </cell>
          <cell r="AI558">
            <v>0</v>
          </cell>
          <cell r="AL558" t="str">
            <v>&lt;= C++</v>
          </cell>
          <cell r="AM558">
            <v>0</v>
          </cell>
          <cell r="AN558">
            <v>0</v>
          </cell>
          <cell r="AO558">
            <v>0</v>
          </cell>
          <cell r="AP558">
            <v>0</v>
          </cell>
          <cell r="AQ558">
            <v>0.9</v>
          </cell>
          <cell r="AR558">
            <v>0</v>
          </cell>
        </row>
        <row r="559">
          <cell r="B559">
            <v>20</v>
          </cell>
          <cell r="D559" t="str">
            <v>Funds Held by Reinsured Cos.</v>
          </cell>
          <cell r="H559">
            <v>0</v>
          </cell>
          <cell r="I559">
            <v>0</v>
          </cell>
          <cell r="J559">
            <v>0</v>
          </cell>
          <cell r="K559">
            <v>0.05</v>
          </cell>
          <cell r="L559">
            <v>0</v>
          </cell>
          <cell r="M559">
            <v>0.05</v>
          </cell>
          <cell r="N559">
            <v>0</v>
          </cell>
          <cell r="O559" t="str">
            <v xml:space="preserve"> </v>
          </cell>
          <cell r="AA559">
            <v>22</v>
          </cell>
          <cell r="AC559" t="str">
            <v>Non Rated</v>
          </cell>
          <cell r="AD559">
            <v>0</v>
          </cell>
          <cell r="AE559">
            <v>0</v>
          </cell>
          <cell r="AF559">
            <v>0</v>
          </cell>
          <cell r="AG559">
            <v>0</v>
          </cell>
          <cell r="AH559">
            <v>1</v>
          </cell>
          <cell r="AI559">
            <v>0</v>
          </cell>
          <cell r="AL559" t="str">
            <v>Non Rated</v>
          </cell>
          <cell r="AM559">
            <v>0</v>
          </cell>
          <cell r="AN559">
            <v>0</v>
          </cell>
          <cell r="AO559">
            <v>0</v>
          </cell>
          <cell r="AP559">
            <v>0</v>
          </cell>
          <cell r="AQ559">
            <v>0.9</v>
          </cell>
          <cell r="AR559">
            <v>0</v>
          </cell>
        </row>
        <row r="560">
          <cell r="B560">
            <v>21</v>
          </cell>
          <cell r="D560" t="str">
            <v>Bills Recoverable</v>
          </cell>
          <cell r="H560">
            <v>0</v>
          </cell>
          <cell r="I560">
            <v>0</v>
          </cell>
          <cell r="J560">
            <v>0</v>
          </cell>
          <cell r="K560">
            <v>0.05</v>
          </cell>
          <cell r="L560">
            <v>0</v>
          </cell>
          <cell r="M560">
            <v>0.05</v>
          </cell>
          <cell r="N560">
            <v>0</v>
          </cell>
          <cell r="O560" t="str">
            <v xml:space="preserve"> </v>
          </cell>
          <cell r="AA560">
            <v>23</v>
          </cell>
          <cell r="AB560" t="str">
            <v>No Breakout Available</v>
          </cell>
          <cell r="AD560">
            <v>0</v>
          </cell>
          <cell r="AE560">
            <v>0</v>
          </cell>
          <cell r="AF560">
            <v>0</v>
          </cell>
          <cell r="AG560">
            <v>0</v>
          </cell>
          <cell r="AH560">
            <v>0.1</v>
          </cell>
          <cell r="AI560">
            <v>0</v>
          </cell>
          <cell r="AK560" t="str">
            <v>No Breakout Available</v>
          </cell>
          <cell r="AM560">
            <v>0</v>
          </cell>
          <cell r="AN560">
            <v>0</v>
          </cell>
          <cell r="AO560">
            <v>0</v>
          </cell>
          <cell r="AP560">
            <v>0</v>
          </cell>
          <cell r="AQ560">
            <v>9.0000000000000011E-2</v>
          </cell>
          <cell r="AR560">
            <v>0</v>
          </cell>
        </row>
        <row r="561">
          <cell r="B561">
            <v>22</v>
          </cell>
          <cell r="D561" t="str">
            <v>Income Tax Recoverables</v>
          </cell>
          <cell r="H561">
            <v>0</v>
          </cell>
          <cell r="I561">
            <v>0</v>
          </cell>
          <cell r="J561">
            <v>0</v>
          </cell>
          <cell r="K561">
            <v>0.05</v>
          </cell>
          <cell r="L561">
            <v>0</v>
          </cell>
          <cell r="M561">
            <v>0.05</v>
          </cell>
          <cell r="N561">
            <v>0</v>
          </cell>
          <cell r="O561" t="str">
            <v xml:space="preserve"> </v>
          </cell>
          <cell r="AA561">
            <v>24</v>
          </cell>
          <cell r="AC561" t="str">
            <v>Total</v>
          </cell>
          <cell r="AD561">
            <v>0</v>
          </cell>
          <cell r="AE561">
            <v>0</v>
          </cell>
          <cell r="AF561">
            <v>0</v>
          </cell>
          <cell r="AG561">
            <v>0</v>
          </cell>
          <cell r="AH561">
            <v>0</v>
          </cell>
          <cell r="AI561">
            <v>0</v>
          </cell>
          <cell r="AL561" t="str">
            <v>Total</v>
          </cell>
          <cell r="AM561">
            <v>0</v>
          </cell>
          <cell r="AN561">
            <v>0</v>
          </cell>
          <cell r="AO561">
            <v>0</v>
          </cell>
          <cell r="AP561">
            <v>0</v>
          </cell>
          <cell r="AQ561">
            <v>0</v>
          </cell>
          <cell r="AR561">
            <v>0</v>
          </cell>
        </row>
        <row r="562">
          <cell r="B562">
            <v>23</v>
          </cell>
          <cell r="D562" t="str">
            <v>Accrued Investment Income</v>
          </cell>
          <cell r="H562">
            <v>0</v>
          </cell>
          <cell r="I562">
            <v>0</v>
          </cell>
          <cell r="J562">
            <v>0</v>
          </cell>
          <cell r="K562">
            <v>2.5000000000000001E-2</v>
          </cell>
          <cell r="L562">
            <v>0</v>
          </cell>
          <cell r="M562">
            <v>2.5000000000000001E-2</v>
          </cell>
          <cell r="N562">
            <v>0</v>
          </cell>
          <cell r="O562" t="str">
            <v xml:space="preserve"> </v>
          </cell>
        </row>
        <row r="563">
          <cell r="B563">
            <v>24</v>
          </cell>
          <cell r="D563" t="str">
            <v>Receivable from Affiliates</v>
          </cell>
          <cell r="H563">
            <v>0</v>
          </cell>
          <cell r="I563">
            <v>0</v>
          </cell>
          <cell r="J563">
            <v>0</v>
          </cell>
          <cell r="K563">
            <v>0.05</v>
          </cell>
          <cell r="L563">
            <v>0</v>
          </cell>
          <cell r="M563">
            <v>0.05</v>
          </cell>
          <cell r="N563">
            <v>0</v>
          </cell>
          <cell r="O563" t="str">
            <v xml:space="preserve"> </v>
          </cell>
        </row>
        <row r="564">
          <cell r="B564">
            <v>25</v>
          </cell>
          <cell r="D564" t="str">
            <v>Equity in Pools/Assoc.</v>
          </cell>
          <cell r="H564">
            <v>0</v>
          </cell>
          <cell r="I564">
            <v>0</v>
          </cell>
          <cell r="J564">
            <v>0</v>
          </cell>
          <cell r="K564">
            <v>0.05</v>
          </cell>
          <cell r="L564">
            <v>0</v>
          </cell>
          <cell r="M564">
            <v>0.05</v>
          </cell>
          <cell r="N564">
            <v>0</v>
          </cell>
          <cell r="O564" t="str">
            <v xml:space="preserve"> </v>
          </cell>
          <cell r="AC564" t="str">
            <v>Pools &amp; Associations by rating</v>
          </cell>
          <cell r="AL564" t="str">
            <v>Recoverables held internally; by rating of the ins. co. whose funds are being held</v>
          </cell>
        </row>
        <row r="565">
          <cell r="B565">
            <v>26</v>
          </cell>
          <cell r="D565" t="str">
            <v>Uninsured A &amp; H Plans</v>
          </cell>
          <cell r="H565">
            <v>0</v>
          </cell>
          <cell r="I565">
            <v>0</v>
          </cell>
          <cell r="J565">
            <v>0</v>
          </cell>
          <cell r="K565">
            <v>0.05</v>
          </cell>
          <cell r="L565">
            <v>0</v>
          </cell>
          <cell r="M565">
            <v>0.05</v>
          </cell>
          <cell r="N565">
            <v>0</v>
          </cell>
          <cell r="O565" t="str">
            <v xml:space="preserve"> </v>
          </cell>
          <cell r="AC565">
            <v>40543</v>
          </cell>
          <cell r="AL565">
            <v>40543</v>
          </cell>
        </row>
        <row r="566">
          <cell r="B566">
            <v>27</v>
          </cell>
          <cell r="D566" t="str">
            <v>Others</v>
          </cell>
          <cell r="H566">
            <v>0</v>
          </cell>
          <cell r="I566">
            <v>0</v>
          </cell>
          <cell r="J566">
            <v>0</v>
          </cell>
          <cell r="K566">
            <v>0.05</v>
          </cell>
          <cell r="L566">
            <v>0</v>
          </cell>
          <cell r="M566">
            <v>0.05</v>
          </cell>
          <cell r="N566">
            <v>0</v>
          </cell>
          <cell r="O566" t="str">
            <v xml:space="preserve"> </v>
          </cell>
          <cell r="AC566" t="str">
            <v>Rating</v>
          </cell>
          <cell r="AD566" t="str">
            <v>Baseline</v>
          </cell>
          <cell r="AE566" t="str">
            <v>Stress Test Ceded Recovs</v>
          </cell>
          <cell r="AF566" t="str">
            <v>Adjustment</v>
          </cell>
          <cell r="AG566" t="str">
            <v>Total</v>
          </cell>
          <cell r="AH566" t="str">
            <v>ARF</v>
          </cell>
          <cell r="AI566" t="str">
            <v>ARC</v>
          </cell>
          <cell r="AL566" t="str">
            <v>Rating</v>
          </cell>
          <cell r="AM566" t="str">
            <v>Baseline</v>
          </cell>
          <cell r="AN566" t="str">
            <v>Stress Test Ceded Recovs</v>
          </cell>
          <cell r="AO566" t="str">
            <v>Adjustment</v>
          </cell>
          <cell r="AP566" t="str">
            <v>Total</v>
          </cell>
          <cell r="AQ566" t="str">
            <v>ARF</v>
          </cell>
          <cell r="AR566" t="str">
            <v>ARC</v>
          </cell>
        </row>
        <row r="567">
          <cell r="B567">
            <v>28</v>
          </cell>
          <cell r="E567" t="str">
            <v>Other Receivables</v>
          </cell>
          <cell r="H567">
            <v>0</v>
          </cell>
          <cell r="I567">
            <v>0</v>
          </cell>
          <cell r="J567">
            <v>0</v>
          </cell>
          <cell r="K567">
            <v>0</v>
          </cell>
          <cell r="L567">
            <v>0</v>
          </cell>
          <cell r="M567">
            <v>0</v>
          </cell>
          <cell r="N567">
            <v>0</v>
          </cell>
          <cell r="AA567">
            <v>25</v>
          </cell>
          <cell r="AC567" t="str">
            <v>A++</v>
          </cell>
          <cell r="AD567">
            <v>0</v>
          </cell>
          <cell r="AE567">
            <v>0</v>
          </cell>
          <cell r="AF567">
            <v>0</v>
          </cell>
          <cell r="AG567">
            <v>0</v>
          </cell>
          <cell r="AH567">
            <v>0.02</v>
          </cell>
          <cell r="AI567">
            <v>0</v>
          </cell>
          <cell r="AL567" t="str">
            <v>A++</v>
          </cell>
          <cell r="AM567">
            <v>0</v>
          </cell>
          <cell r="AN567">
            <v>0</v>
          </cell>
          <cell r="AO567">
            <v>0</v>
          </cell>
          <cell r="AP567">
            <v>0</v>
          </cell>
          <cell r="AQ567">
            <v>0.02</v>
          </cell>
          <cell r="AR567">
            <v>0</v>
          </cell>
        </row>
        <row r="568">
          <cell r="J568" t="str">
            <v xml:space="preserve"> </v>
          </cell>
          <cell r="AA568">
            <v>26</v>
          </cell>
          <cell r="AC568" t="str">
            <v xml:space="preserve">A+ </v>
          </cell>
          <cell r="AD568">
            <v>0</v>
          </cell>
          <cell r="AE568">
            <v>0</v>
          </cell>
          <cell r="AF568">
            <v>0</v>
          </cell>
          <cell r="AG568">
            <v>0</v>
          </cell>
          <cell r="AH568">
            <v>0.04</v>
          </cell>
          <cell r="AI568">
            <v>0</v>
          </cell>
          <cell r="AL568" t="str">
            <v xml:space="preserve">A+ </v>
          </cell>
          <cell r="AM568">
            <v>0</v>
          </cell>
          <cell r="AN568">
            <v>0</v>
          </cell>
          <cell r="AO568">
            <v>0</v>
          </cell>
          <cell r="AP568">
            <v>0</v>
          </cell>
          <cell r="AQ568">
            <v>0.04</v>
          </cell>
          <cell r="AR568">
            <v>0</v>
          </cell>
        </row>
        <row r="569">
          <cell r="B569">
            <v>29</v>
          </cell>
          <cell r="C569" t="str">
            <v>Company Totals (Credit Risk)</v>
          </cell>
          <cell r="H569">
            <v>0</v>
          </cell>
          <cell r="I569">
            <v>0</v>
          </cell>
          <cell r="J569">
            <v>0</v>
          </cell>
          <cell r="K569">
            <v>0</v>
          </cell>
          <cell r="N569">
            <v>0</v>
          </cell>
          <cell r="O569" t="str">
            <v xml:space="preserve"> =(B4)</v>
          </cell>
          <cell r="AA569">
            <v>27</v>
          </cell>
          <cell r="AC569" t="str">
            <v>A</v>
          </cell>
          <cell r="AD569">
            <v>0</v>
          </cell>
          <cell r="AE569">
            <v>0</v>
          </cell>
          <cell r="AF569">
            <v>0</v>
          </cell>
          <cell r="AG569">
            <v>0</v>
          </cell>
          <cell r="AH569">
            <v>0.06</v>
          </cell>
          <cell r="AI569">
            <v>0</v>
          </cell>
          <cell r="AL569" t="str">
            <v>A</v>
          </cell>
          <cell r="AM569">
            <v>0</v>
          </cell>
          <cell r="AN569">
            <v>0</v>
          </cell>
          <cell r="AO569">
            <v>0</v>
          </cell>
          <cell r="AP569">
            <v>0</v>
          </cell>
          <cell r="AQ569">
            <v>0.06</v>
          </cell>
          <cell r="AR569">
            <v>0</v>
          </cell>
        </row>
        <row r="570">
          <cell r="B570">
            <v>30</v>
          </cell>
          <cell r="C570" t="str">
            <v>Company Totals (Investment Risk)</v>
          </cell>
          <cell r="J570">
            <v>0</v>
          </cell>
          <cell r="K570">
            <v>0</v>
          </cell>
          <cell r="N570">
            <v>0</v>
          </cell>
          <cell r="AA570">
            <v>28</v>
          </cell>
          <cell r="AC570" t="str">
            <v>A-</v>
          </cell>
          <cell r="AD570">
            <v>0</v>
          </cell>
          <cell r="AE570">
            <v>0</v>
          </cell>
          <cell r="AF570">
            <v>0</v>
          </cell>
          <cell r="AG570">
            <v>0</v>
          </cell>
          <cell r="AH570">
            <v>0.1</v>
          </cell>
          <cell r="AI570">
            <v>0</v>
          </cell>
          <cell r="AL570" t="str">
            <v>A-</v>
          </cell>
          <cell r="AM570">
            <v>0</v>
          </cell>
          <cell r="AN570">
            <v>0</v>
          </cell>
          <cell r="AO570">
            <v>0</v>
          </cell>
          <cell r="AP570">
            <v>0</v>
          </cell>
          <cell r="AQ570">
            <v>0.1</v>
          </cell>
          <cell r="AR570">
            <v>0</v>
          </cell>
        </row>
        <row r="571">
          <cell r="B571">
            <v>31</v>
          </cell>
          <cell r="C571" t="str">
            <v>Company Totals (Asset Risk)</v>
          </cell>
          <cell r="J571">
            <v>0</v>
          </cell>
          <cell r="K571">
            <v>0</v>
          </cell>
          <cell r="N571">
            <v>0</v>
          </cell>
          <cell r="AA571">
            <v>29</v>
          </cell>
          <cell r="AC571" t="str">
            <v>B++</v>
          </cell>
          <cell r="AD571">
            <v>0</v>
          </cell>
          <cell r="AE571">
            <v>0</v>
          </cell>
          <cell r="AF571">
            <v>0</v>
          </cell>
          <cell r="AG571">
            <v>0</v>
          </cell>
          <cell r="AH571">
            <v>0.15</v>
          </cell>
          <cell r="AI571">
            <v>0</v>
          </cell>
          <cell r="AL571" t="str">
            <v>B++</v>
          </cell>
          <cell r="AM571">
            <v>0</v>
          </cell>
          <cell r="AN571">
            <v>0</v>
          </cell>
          <cell r="AO571">
            <v>0</v>
          </cell>
          <cell r="AP571">
            <v>0</v>
          </cell>
          <cell r="AQ571">
            <v>0.15</v>
          </cell>
          <cell r="AR571">
            <v>0</v>
          </cell>
        </row>
        <row r="572">
          <cell r="C572" t="str">
            <v>Notes:</v>
          </cell>
          <cell r="AA572">
            <v>30</v>
          </cell>
          <cell r="AC572" t="str">
            <v xml:space="preserve">B+ </v>
          </cell>
          <cell r="AD572">
            <v>0</v>
          </cell>
          <cell r="AE572">
            <v>0</v>
          </cell>
          <cell r="AF572">
            <v>0</v>
          </cell>
          <cell r="AG572">
            <v>0</v>
          </cell>
          <cell r="AH572">
            <v>0.2</v>
          </cell>
          <cell r="AI572">
            <v>0</v>
          </cell>
          <cell r="AL572" t="str">
            <v xml:space="preserve">B+ </v>
          </cell>
          <cell r="AM572">
            <v>0</v>
          </cell>
          <cell r="AN572">
            <v>0</v>
          </cell>
          <cell r="AO572">
            <v>0</v>
          </cell>
          <cell r="AP572">
            <v>0</v>
          </cell>
          <cell r="AQ572">
            <v>0.2</v>
          </cell>
          <cell r="AR572">
            <v>0</v>
          </cell>
        </row>
        <row r="573">
          <cell r="C573" t="str">
            <v>(A) - Includes ceded paid, unpaid, IBNR, and unearned premium recoverables.</v>
          </cell>
          <cell r="AA573">
            <v>31</v>
          </cell>
          <cell r="AC573" t="str">
            <v>B</v>
          </cell>
          <cell r="AD573">
            <v>0</v>
          </cell>
          <cell r="AE573">
            <v>0</v>
          </cell>
          <cell r="AF573">
            <v>0</v>
          </cell>
          <cell r="AG573">
            <v>0</v>
          </cell>
          <cell r="AH573">
            <v>0.3</v>
          </cell>
          <cell r="AI573">
            <v>0</v>
          </cell>
          <cell r="AL573" t="str">
            <v>B</v>
          </cell>
          <cell r="AM573">
            <v>0</v>
          </cell>
          <cell r="AN573">
            <v>0</v>
          </cell>
          <cell r="AO573">
            <v>0</v>
          </cell>
          <cell r="AP573">
            <v>0</v>
          </cell>
          <cell r="AQ573">
            <v>0.3</v>
          </cell>
          <cell r="AR573">
            <v>0</v>
          </cell>
        </row>
        <row r="574">
          <cell r="C574" t="str">
            <v>(B) - Excessive reinsurance dependence:</v>
          </cell>
          <cell r="AA574">
            <v>32</v>
          </cell>
          <cell r="AC574" t="str">
            <v>B-</v>
          </cell>
          <cell r="AD574">
            <v>0</v>
          </cell>
          <cell r="AE574">
            <v>0</v>
          </cell>
          <cell r="AF574">
            <v>0</v>
          </cell>
          <cell r="AG574">
            <v>0</v>
          </cell>
          <cell r="AH574">
            <v>0.4</v>
          </cell>
          <cell r="AI574">
            <v>0</v>
          </cell>
          <cell r="AL574" t="str">
            <v>B-</v>
          </cell>
          <cell r="AM574">
            <v>0</v>
          </cell>
          <cell r="AN574">
            <v>0</v>
          </cell>
          <cell r="AO574">
            <v>0</v>
          </cell>
          <cell r="AP574">
            <v>0</v>
          </cell>
          <cell r="AQ574">
            <v>0.4</v>
          </cell>
          <cell r="AR574">
            <v>0</v>
          </cell>
        </row>
        <row r="575">
          <cell r="C575" t="str">
            <v xml:space="preserve">[C] -  To be used for non-consolidated statements or consolidated statements reporting domestic companies(affiliates), not included in the consolidated statement. </v>
          </cell>
          <cell r="AA575">
            <v>33</v>
          </cell>
          <cell r="AC575" t="str">
            <v>&lt;= C++</v>
          </cell>
          <cell r="AD575">
            <v>0</v>
          </cell>
          <cell r="AE575">
            <v>0</v>
          </cell>
          <cell r="AF575">
            <v>0</v>
          </cell>
          <cell r="AG575">
            <v>0</v>
          </cell>
          <cell r="AH575">
            <v>1</v>
          </cell>
          <cell r="AI575">
            <v>0</v>
          </cell>
          <cell r="AL575" t="str">
            <v>&lt;= C++</v>
          </cell>
          <cell r="AM575">
            <v>0</v>
          </cell>
          <cell r="AN575">
            <v>0</v>
          </cell>
          <cell r="AO575">
            <v>0</v>
          </cell>
          <cell r="AP575">
            <v>0</v>
          </cell>
          <cell r="AQ575">
            <v>1</v>
          </cell>
          <cell r="AR575">
            <v>0</v>
          </cell>
        </row>
        <row r="576">
          <cell r="J576" t="str">
            <v>Non-Aff. Reins</v>
          </cell>
          <cell r="AA576">
            <v>34</v>
          </cell>
          <cell r="AC576" t="str">
            <v>Non Rated</v>
          </cell>
          <cell r="AD576">
            <v>0</v>
          </cell>
          <cell r="AE576">
            <v>0</v>
          </cell>
          <cell r="AF576">
            <v>0</v>
          </cell>
          <cell r="AG576">
            <v>0</v>
          </cell>
          <cell r="AH576">
            <v>1</v>
          </cell>
          <cell r="AI576">
            <v>0</v>
          </cell>
          <cell r="AL576" t="str">
            <v>Non Rated</v>
          </cell>
          <cell r="AM576">
            <v>0</v>
          </cell>
          <cell r="AN576">
            <v>0</v>
          </cell>
          <cell r="AO576">
            <v>0</v>
          </cell>
          <cell r="AP576">
            <v>0</v>
          </cell>
          <cell r="AQ576">
            <v>1</v>
          </cell>
          <cell r="AR576">
            <v>0</v>
          </cell>
        </row>
        <row r="577">
          <cell r="J577" t="str">
            <v>Recov./PHS</v>
          </cell>
          <cell r="AA577">
            <v>35</v>
          </cell>
          <cell r="AB577" t="str">
            <v>No Breakout Available</v>
          </cell>
          <cell r="AD577">
            <v>0</v>
          </cell>
          <cell r="AE577">
            <v>0</v>
          </cell>
          <cell r="AF577">
            <v>0</v>
          </cell>
          <cell r="AG577">
            <v>0</v>
          </cell>
          <cell r="AH577">
            <v>0.1</v>
          </cell>
          <cell r="AI577">
            <v>0</v>
          </cell>
          <cell r="AK577" t="str">
            <v>No Breakout Available</v>
          </cell>
          <cell r="AM577">
            <v>0</v>
          </cell>
          <cell r="AN577">
            <v>0</v>
          </cell>
          <cell r="AO577">
            <v>0</v>
          </cell>
          <cell r="AP577">
            <v>0</v>
          </cell>
          <cell r="AQ577">
            <v>0.1</v>
          </cell>
          <cell r="AR577">
            <v>0</v>
          </cell>
        </row>
        <row r="578">
          <cell r="B578">
            <v>32</v>
          </cell>
          <cell r="I578" t="str">
            <v>Company</v>
          </cell>
          <cell r="J578">
            <v>0</v>
          </cell>
          <cell r="AA578">
            <v>36</v>
          </cell>
          <cell r="AC578" t="str">
            <v>Total</v>
          </cell>
          <cell r="AD578">
            <v>0</v>
          </cell>
          <cell r="AE578">
            <v>0</v>
          </cell>
          <cell r="AF578">
            <v>0</v>
          </cell>
          <cell r="AG578">
            <v>0</v>
          </cell>
          <cell r="AH578">
            <v>0</v>
          </cell>
          <cell r="AI578">
            <v>0</v>
          </cell>
          <cell r="AL578" t="str">
            <v>Total</v>
          </cell>
          <cell r="AM578">
            <v>0</v>
          </cell>
          <cell r="AN578">
            <v>0</v>
          </cell>
          <cell r="AO578">
            <v>0</v>
          </cell>
          <cell r="AP578">
            <v>0</v>
          </cell>
          <cell r="AQ578">
            <v>0</v>
          </cell>
          <cell r="AR578">
            <v>0</v>
          </cell>
        </row>
        <row r="579">
          <cell r="B579">
            <v>33</v>
          </cell>
          <cell r="I579" t="str">
            <v>Industry</v>
          </cell>
          <cell r="J579">
            <v>0</v>
          </cell>
        </row>
        <row r="580">
          <cell r="B580">
            <v>34</v>
          </cell>
          <cell r="I580" t="str">
            <v>Excess</v>
          </cell>
          <cell r="J580">
            <v>0</v>
          </cell>
          <cell r="AA580">
            <v>37</v>
          </cell>
          <cell r="AE580" t="str">
            <v>Percentage of recoverables ceded under stress test:</v>
          </cell>
          <cell r="AF580">
            <v>0.4</v>
          </cell>
        </row>
        <row r="581">
          <cell r="B581">
            <v>35</v>
          </cell>
          <cell r="H581" t="str">
            <v>Total Ceded Leverage Ratio</v>
          </cell>
          <cell r="J581">
            <v>0</v>
          </cell>
          <cell r="AA581">
            <v>38</v>
          </cell>
          <cell r="AE581" t="str">
            <v>Amount of recovs ceded under stress test:</v>
          </cell>
          <cell r="AF581">
            <v>0</v>
          </cell>
          <cell r="AG581" t="str">
            <v>analysis type = standard</v>
          </cell>
        </row>
        <row r="586">
          <cell r="B586" t="str">
            <v>Company Name:</v>
          </cell>
          <cell r="F586" t="str">
            <v>XYZ Sample</v>
          </cell>
          <cell r="J586" t="str">
            <v>Currency:</v>
          </cell>
          <cell r="K586" t="str">
            <v>US Dollars</v>
          </cell>
          <cell r="P586" t="str">
            <v>Page 28</v>
          </cell>
        </row>
        <row r="587">
          <cell r="B587" t="str">
            <v>AMB Number:</v>
          </cell>
          <cell r="F587" t="str">
            <v>99999</v>
          </cell>
          <cell r="J587" t="str">
            <v>Denomination:</v>
          </cell>
          <cell r="K587" t="str">
            <v>(000)s</v>
          </cell>
        </row>
        <row r="588">
          <cell r="B588" t="str">
            <v>Analyst:</v>
          </cell>
          <cell r="F588" t="str">
            <v xml:space="preserve"> </v>
          </cell>
        </row>
        <row r="589">
          <cell r="B589" t="str">
            <v>analysis type = standard</v>
          </cell>
          <cell r="K589" t="str">
            <v>CREDIT RISK</v>
          </cell>
          <cell r="AC589" t="str">
            <v>Reinsurance Recoverables</v>
          </cell>
          <cell r="AL589" t="str">
            <v>Reinsurance Recoverables</v>
          </cell>
          <cell r="AR589" t="str">
            <v>Page 28 Breakout</v>
          </cell>
        </row>
        <row r="590">
          <cell r="H590">
            <v>40908</v>
          </cell>
          <cell r="AC590" t="str">
            <v>Foreign affiliates by rating</v>
          </cell>
          <cell r="AG590" t="str">
            <v>US Dollars</v>
          </cell>
          <cell r="AL590" t="str">
            <v>All Other Insurers by rating</v>
          </cell>
          <cell r="AP590" t="str">
            <v>US Dollars</v>
          </cell>
        </row>
        <row r="591">
          <cell r="K591" t="str">
            <v>Baseline</v>
          </cell>
          <cell r="L591" t="str">
            <v>Adjustment</v>
          </cell>
          <cell r="M591" t="str">
            <v>Total</v>
          </cell>
          <cell r="AC591">
            <v>40908</v>
          </cell>
          <cell r="AL591">
            <v>40908</v>
          </cell>
        </row>
        <row r="592">
          <cell r="C592" t="str">
            <v>Agents' Balances</v>
          </cell>
          <cell r="H592" t="str">
            <v>Baseline</v>
          </cell>
          <cell r="I592" t="str">
            <v>Adjustments</v>
          </cell>
          <cell r="J592" t="str">
            <v>Total</v>
          </cell>
          <cell r="K592" t="str">
            <v>Asset Risk Factor (%)</v>
          </cell>
          <cell r="L592" t="str">
            <v>to Asset Risk Factor (%)</v>
          </cell>
          <cell r="M592" t="str">
            <v>Asset Risk Factor</v>
          </cell>
          <cell r="N592" t="str">
            <v>Adjusted Required Capital</v>
          </cell>
          <cell r="O592" t="str">
            <v>Explanation of Adjustments</v>
          </cell>
          <cell r="AC592" t="str">
            <v>Rating</v>
          </cell>
          <cell r="AD592" t="str">
            <v>Baseline</v>
          </cell>
          <cell r="AE592" t="str">
            <v>Stress Test Ceded Recovs</v>
          </cell>
          <cell r="AF592" t="str">
            <v>Adjustment</v>
          </cell>
          <cell r="AG592" t="str">
            <v>Total</v>
          </cell>
          <cell r="AH592" t="str">
            <v>Asset Risk Factor</v>
          </cell>
          <cell r="AI592" t="str">
            <v>Adjusted Required Capital</v>
          </cell>
          <cell r="AL592" t="str">
            <v>Rating</v>
          </cell>
          <cell r="AM592" t="str">
            <v>Baseline</v>
          </cell>
          <cell r="AN592" t="str">
            <v>Stress Test Ceded Recovs</v>
          </cell>
          <cell r="AO592" t="str">
            <v>Adjustment</v>
          </cell>
          <cell r="AP592" t="str">
            <v>Total</v>
          </cell>
          <cell r="AQ592" t="str">
            <v>Asset Risk Factor</v>
          </cell>
          <cell r="AR592" t="str">
            <v>Adjusted Required Capital</v>
          </cell>
        </row>
        <row r="593">
          <cell r="B593">
            <v>1</v>
          </cell>
          <cell r="D593" t="str">
            <v>In Course of Collection</v>
          </cell>
          <cell r="H593">
            <v>0</v>
          </cell>
          <cell r="I593">
            <v>0</v>
          </cell>
          <cell r="J593">
            <v>0</v>
          </cell>
          <cell r="K593">
            <v>0.05</v>
          </cell>
          <cell r="L593">
            <v>0</v>
          </cell>
          <cell r="M593">
            <v>0.05</v>
          </cell>
          <cell r="N593">
            <v>0</v>
          </cell>
          <cell r="O593" t="str">
            <v xml:space="preserve"> </v>
          </cell>
          <cell r="AA593">
            <v>1</v>
          </cell>
          <cell r="AC593" t="str">
            <v>A++</v>
          </cell>
          <cell r="AD593">
            <v>0</v>
          </cell>
          <cell r="AE593">
            <v>0</v>
          </cell>
          <cell r="AF593">
            <v>0</v>
          </cell>
          <cell r="AG593">
            <v>0</v>
          </cell>
          <cell r="AH593">
            <v>0.02</v>
          </cell>
          <cell r="AI593">
            <v>0</v>
          </cell>
          <cell r="AL593" t="str">
            <v>A++</v>
          </cell>
          <cell r="AM593">
            <v>0</v>
          </cell>
          <cell r="AN593">
            <v>0</v>
          </cell>
          <cell r="AO593">
            <v>0</v>
          </cell>
          <cell r="AP593">
            <v>0</v>
          </cell>
          <cell r="AQ593">
            <v>0.02</v>
          </cell>
          <cell r="AR593">
            <v>0</v>
          </cell>
        </row>
        <row r="594">
          <cell r="B594">
            <v>2</v>
          </cell>
          <cell r="E594" t="str">
            <v>Ceded Balances Payable</v>
          </cell>
          <cell r="H594">
            <v>0</v>
          </cell>
          <cell r="I594">
            <v>0</v>
          </cell>
          <cell r="J594">
            <v>0</v>
          </cell>
          <cell r="K594">
            <v>0.05</v>
          </cell>
          <cell r="L594">
            <v>0</v>
          </cell>
          <cell r="M594">
            <v>0.05</v>
          </cell>
          <cell r="N594">
            <v>0</v>
          </cell>
          <cell r="O594" t="str">
            <v xml:space="preserve"> </v>
          </cell>
          <cell r="AA594">
            <v>2</v>
          </cell>
          <cell r="AC594" t="str">
            <v xml:space="preserve">A+ </v>
          </cell>
          <cell r="AD594">
            <v>0</v>
          </cell>
          <cell r="AE594">
            <v>0</v>
          </cell>
          <cell r="AF594">
            <v>0</v>
          </cell>
          <cell r="AG594">
            <v>0</v>
          </cell>
          <cell r="AH594">
            <v>0.04</v>
          </cell>
          <cell r="AI594">
            <v>0</v>
          </cell>
          <cell r="AL594" t="str">
            <v xml:space="preserve">A+ </v>
          </cell>
          <cell r="AM594">
            <v>0</v>
          </cell>
          <cell r="AN594">
            <v>0</v>
          </cell>
          <cell r="AO594">
            <v>0</v>
          </cell>
          <cell r="AP594">
            <v>0</v>
          </cell>
          <cell r="AQ594">
            <v>0.04</v>
          </cell>
          <cell r="AR594">
            <v>0</v>
          </cell>
        </row>
        <row r="595">
          <cell r="B595">
            <v>3</v>
          </cell>
          <cell r="D595" t="str">
            <v>Deferred - Not Yet Due</v>
          </cell>
          <cell r="H595">
            <v>0</v>
          </cell>
          <cell r="I595">
            <v>0</v>
          </cell>
          <cell r="J595">
            <v>0</v>
          </cell>
          <cell r="K595">
            <v>0.05</v>
          </cell>
          <cell r="L595">
            <v>0</v>
          </cell>
          <cell r="M595">
            <v>0.05</v>
          </cell>
          <cell r="N595">
            <v>0</v>
          </cell>
          <cell r="O595" t="str">
            <v xml:space="preserve"> </v>
          </cell>
          <cell r="AA595">
            <v>3</v>
          </cell>
          <cell r="AC595" t="str">
            <v>A</v>
          </cell>
          <cell r="AD595">
            <v>0</v>
          </cell>
          <cell r="AE595">
            <v>0</v>
          </cell>
          <cell r="AF595">
            <v>0</v>
          </cell>
          <cell r="AG595">
            <v>0</v>
          </cell>
          <cell r="AH595">
            <v>0.06</v>
          </cell>
          <cell r="AI595">
            <v>0</v>
          </cell>
          <cell r="AL595" t="str">
            <v>A</v>
          </cell>
          <cell r="AM595">
            <v>0</v>
          </cell>
          <cell r="AN595">
            <v>0</v>
          </cell>
          <cell r="AO595">
            <v>0</v>
          </cell>
          <cell r="AP595">
            <v>0</v>
          </cell>
          <cell r="AQ595">
            <v>0.06</v>
          </cell>
          <cell r="AR595">
            <v>0</v>
          </cell>
        </row>
        <row r="596">
          <cell r="B596">
            <v>4</v>
          </cell>
          <cell r="E596" t="str">
            <v>Ceded Balances Payable</v>
          </cell>
          <cell r="H596">
            <v>0</v>
          </cell>
          <cell r="I596">
            <v>0</v>
          </cell>
          <cell r="J596">
            <v>0</v>
          </cell>
          <cell r="K596">
            <v>0.05</v>
          </cell>
          <cell r="L596">
            <v>0</v>
          </cell>
          <cell r="M596">
            <v>0.05</v>
          </cell>
          <cell r="N596">
            <v>0</v>
          </cell>
          <cell r="O596" t="str">
            <v xml:space="preserve"> </v>
          </cell>
          <cell r="AA596">
            <v>4</v>
          </cell>
          <cell r="AC596" t="str">
            <v>A-</v>
          </cell>
          <cell r="AD596">
            <v>0</v>
          </cell>
          <cell r="AE596">
            <v>0</v>
          </cell>
          <cell r="AF596">
            <v>0</v>
          </cell>
          <cell r="AG596">
            <v>0</v>
          </cell>
          <cell r="AH596">
            <v>0.1</v>
          </cell>
          <cell r="AI596">
            <v>0</v>
          </cell>
          <cell r="AL596" t="str">
            <v>A-</v>
          </cell>
          <cell r="AM596">
            <v>0</v>
          </cell>
          <cell r="AN596">
            <v>0</v>
          </cell>
          <cell r="AO596">
            <v>0</v>
          </cell>
          <cell r="AP596">
            <v>0</v>
          </cell>
          <cell r="AQ596">
            <v>0.1</v>
          </cell>
          <cell r="AR596">
            <v>0</v>
          </cell>
        </row>
        <row r="597">
          <cell r="B597">
            <v>5</v>
          </cell>
          <cell r="D597" t="str">
            <v>Accrued Retros</v>
          </cell>
          <cell r="H597">
            <v>0</v>
          </cell>
          <cell r="I597">
            <v>0</v>
          </cell>
          <cell r="J597">
            <v>0</v>
          </cell>
          <cell r="K597">
            <v>0.1</v>
          </cell>
          <cell r="L597">
            <v>0</v>
          </cell>
          <cell r="M597">
            <v>0.1</v>
          </cell>
          <cell r="N597">
            <v>0</v>
          </cell>
          <cell r="O597" t="str">
            <v xml:space="preserve"> </v>
          </cell>
          <cell r="AA597">
            <v>5</v>
          </cell>
          <cell r="AC597" t="str">
            <v>B++</v>
          </cell>
          <cell r="AD597">
            <v>0</v>
          </cell>
          <cell r="AE597">
            <v>0</v>
          </cell>
          <cell r="AF597">
            <v>0</v>
          </cell>
          <cell r="AG597">
            <v>0</v>
          </cell>
          <cell r="AH597">
            <v>0.15</v>
          </cell>
          <cell r="AI597">
            <v>0</v>
          </cell>
          <cell r="AL597" t="str">
            <v>B++</v>
          </cell>
          <cell r="AM597">
            <v>0</v>
          </cell>
          <cell r="AN597">
            <v>0</v>
          </cell>
          <cell r="AO597">
            <v>0</v>
          </cell>
          <cell r="AP597">
            <v>0</v>
          </cell>
          <cell r="AQ597">
            <v>0.15</v>
          </cell>
          <cell r="AR597">
            <v>0</v>
          </cell>
        </row>
        <row r="598">
          <cell r="B598">
            <v>6</v>
          </cell>
          <cell r="E598" t="str">
            <v>Collateralized Balances</v>
          </cell>
          <cell r="H598">
            <v>0</v>
          </cell>
          <cell r="I598">
            <v>0</v>
          </cell>
          <cell r="J598">
            <v>0</v>
          </cell>
          <cell r="K598">
            <v>0.1</v>
          </cell>
          <cell r="L598">
            <v>0</v>
          </cell>
          <cell r="M598">
            <v>0.1</v>
          </cell>
          <cell r="N598">
            <v>0</v>
          </cell>
          <cell r="O598" t="str">
            <v xml:space="preserve"> </v>
          </cell>
          <cell r="AA598">
            <v>6</v>
          </cell>
          <cell r="AC598" t="str">
            <v xml:space="preserve">B+ </v>
          </cell>
          <cell r="AD598">
            <v>0</v>
          </cell>
          <cell r="AE598">
            <v>0</v>
          </cell>
          <cell r="AF598">
            <v>0</v>
          </cell>
          <cell r="AG598">
            <v>0</v>
          </cell>
          <cell r="AH598">
            <v>0.2</v>
          </cell>
          <cell r="AI598">
            <v>0</v>
          </cell>
          <cell r="AL598" t="str">
            <v xml:space="preserve">B+ </v>
          </cell>
          <cell r="AM598">
            <v>0</v>
          </cell>
          <cell r="AN598">
            <v>0</v>
          </cell>
          <cell r="AO598">
            <v>0</v>
          </cell>
          <cell r="AP598">
            <v>0</v>
          </cell>
          <cell r="AQ598">
            <v>0.2</v>
          </cell>
          <cell r="AR598">
            <v>0</v>
          </cell>
        </row>
        <row r="599">
          <cell r="AA599">
            <v>7</v>
          </cell>
          <cell r="AC599" t="str">
            <v>B</v>
          </cell>
          <cell r="AD599">
            <v>0</v>
          </cell>
          <cell r="AE599">
            <v>0</v>
          </cell>
          <cell r="AF599">
            <v>0</v>
          </cell>
          <cell r="AG599">
            <v>0</v>
          </cell>
          <cell r="AH599">
            <v>0.3</v>
          </cell>
          <cell r="AI599">
            <v>0</v>
          </cell>
          <cell r="AL599" t="str">
            <v>B</v>
          </cell>
          <cell r="AM599">
            <v>0</v>
          </cell>
          <cell r="AN599">
            <v>0</v>
          </cell>
          <cell r="AO599">
            <v>0</v>
          </cell>
          <cell r="AP599">
            <v>0</v>
          </cell>
          <cell r="AQ599">
            <v>0.3</v>
          </cell>
          <cell r="AR599">
            <v>0</v>
          </cell>
        </row>
        <row r="600">
          <cell r="B600">
            <v>7</v>
          </cell>
          <cell r="E600" t="str">
            <v>Gross Premium Remittance</v>
          </cell>
          <cell r="H600">
            <v>0</v>
          </cell>
          <cell r="I600">
            <v>0</v>
          </cell>
          <cell r="J600">
            <v>0</v>
          </cell>
          <cell r="K600">
            <v>0</v>
          </cell>
          <cell r="M600">
            <v>0</v>
          </cell>
          <cell r="N600">
            <v>0</v>
          </cell>
          <cell r="AA600">
            <v>8</v>
          </cell>
          <cell r="AC600" t="str">
            <v>B-</v>
          </cell>
          <cell r="AD600">
            <v>0</v>
          </cell>
          <cell r="AE600">
            <v>0</v>
          </cell>
          <cell r="AF600">
            <v>0</v>
          </cell>
          <cell r="AG600">
            <v>0</v>
          </cell>
          <cell r="AH600">
            <v>0.4</v>
          </cell>
          <cell r="AI600">
            <v>0</v>
          </cell>
          <cell r="AL600" t="str">
            <v>B-</v>
          </cell>
          <cell r="AM600">
            <v>0</v>
          </cell>
          <cell r="AN600">
            <v>0</v>
          </cell>
          <cell r="AO600">
            <v>0</v>
          </cell>
          <cell r="AP600">
            <v>0</v>
          </cell>
          <cell r="AQ600">
            <v>0.4</v>
          </cell>
          <cell r="AR600">
            <v>0</v>
          </cell>
        </row>
        <row r="601">
          <cell r="AA601">
            <v>9</v>
          </cell>
          <cell r="AC601" t="str">
            <v>&lt;= C++</v>
          </cell>
          <cell r="AD601">
            <v>0</v>
          </cell>
          <cell r="AE601">
            <v>0</v>
          </cell>
          <cell r="AF601">
            <v>0</v>
          </cell>
          <cell r="AG601">
            <v>0</v>
          </cell>
          <cell r="AH601">
            <v>1</v>
          </cell>
          <cell r="AI601">
            <v>0</v>
          </cell>
          <cell r="AL601" t="str">
            <v>&lt;= C++</v>
          </cell>
          <cell r="AM601">
            <v>0</v>
          </cell>
          <cell r="AN601">
            <v>0</v>
          </cell>
          <cell r="AO601">
            <v>0</v>
          </cell>
          <cell r="AP601">
            <v>0</v>
          </cell>
          <cell r="AQ601">
            <v>1</v>
          </cell>
          <cell r="AR601">
            <v>0</v>
          </cell>
        </row>
        <row r="602">
          <cell r="AA602">
            <v>10</v>
          </cell>
          <cell r="AC602" t="str">
            <v>Non Rated</v>
          </cell>
          <cell r="AD602">
            <v>0</v>
          </cell>
          <cell r="AE602">
            <v>0</v>
          </cell>
          <cell r="AF602">
            <v>0</v>
          </cell>
          <cell r="AG602">
            <v>0</v>
          </cell>
          <cell r="AH602">
            <v>1</v>
          </cell>
          <cell r="AI602">
            <v>0</v>
          </cell>
          <cell r="AL602" t="str">
            <v>Non Rated</v>
          </cell>
          <cell r="AM602">
            <v>0</v>
          </cell>
          <cell r="AN602">
            <v>0</v>
          </cell>
          <cell r="AO602">
            <v>0</v>
          </cell>
          <cell r="AP602">
            <v>0</v>
          </cell>
          <cell r="AQ602">
            <v>1</v>
          </cell>
          <cell r="AR602">
            <v>0</v>
          </cell>
        </row>
        <row r="603">
          <cell r="C603" t="str">
            <v>Reinsurance Recoverables (A)</v>
          </cell>
          <cell r="AA603">
            <v>11</v>
          </cell>
          <cell r="AB603" t="str">
            <v>No Breakout Available</v>
          </cell>
          <cell r="AD603">
            <v>0</v>
          </cell>
          <cell r="AE603">
            <v>0</v>
          </cell>
          <cell r="AF603">
            <v>0</v>
          </cell>
          <cell r="AG603">
            <v>0</v>
          </cell>
          <cell r="AH603">
            <v>0.1</v>
          </cell>
          <cell r="AI603">
            <v>0</v>
          </cell>
          <cell r="AK603" t="str">
            <v>No Breakout Available</v>
          </cell>
          <cell r="AM603">
            <v>0</v>
          </cell>
          <cell r="AN603">
            <v>0</v>
          </cell>
          <cell r="AO603">
            <v>0</v>
          </cell>
          <cell r="AP603">
            <v>0</v>
          </cell>
          <cell r="AQ603">
            <v>0.1</v>
          </cell>
          <cell r="AR603">
            <v>0</v>
          </cell>
        </row>
        <row r="604">
          <cell r="B604">
            <v>8</v>
          </cell>
          <cell r="D604" t="str">
            <v>Foreign Affiliates</v>
          </cell>
          <cell r="H604">
            <v>0</v>
          </cell>
          <cell r="I604">
            <v>0</v>
          </cell>
          <cell r="J604">
            <v>0</v>
          </cell>
          <cell r="K604">
            <v>0.1</v>
          </cell>
          <cell r="L604">
            <v>0</v>
          </cell>
          <cell r="M604">
            <v>0.1</v>
          </cell>
          <cell r="N604">
            <v>0</v>
          </cell>
          <cell r="O604" t="str">
            <v xml:space="preserve"> </v>
          </cell>
          <cell r="AA604">
            <v>12</v>
          </cell>
          <cell r="AC604" t="str">
            <v>Total</v>
          </cell>
          <cell r="AD604">
            <v>0</v>
          </cell>
          <cell r="AE604">
            <v>0</v>
          </cell>
          <cell r="AF604">
            <v>0</v>
          </cell>
          <cell r="AG604">
            <v>0</v>
          </cell>
          <cell r="AH604">
            <v>0</v>
          </cell>
          <cell r="AI604">
            <v>0</v>
          </cell>
          <cell r="AL604" t="str">
            <v>Total</v>
          </cell>
          <cell r="AM604">
            <v>0</v>
          </cell>
          <cell r="AN604">
            <v>0</v>
          </cell>
          <cell r="AO604">
            <v>0</v>
          </cell>
          <cell r="AP604">
            <v>0</v>
          </cell>
          <cell r="AQ604">
            <v>0</v>
          </cell>
          <cell r="AR604">
            <v>0</v>
          </cell>
        </row>
        <row r="605">
          <cell r="B605">
            <v>9</v>
          </cell>
          <cell r="D605" t="str">
            <v>Domestic Affiliates (In Rating Group) [C]</v>
          </cell>
          <cell r="H605">
            <v>0</v>
          </cell>
          <cell r="I605">
            <v>0</v>
          </cell>
          <cell r="J605">
            <v>0</v>
          </cell>
          <cell r="K605">
            <v>0.1</v>
          </cell>
          <cell r="L605">
            <v>0</v>
          </cell>
          <cell r="M605">
            <v>0.1</v>
          </cell>
          <cell r="N605">
            <v>0</v>
          </cell>
          <cell r="O605" t="str">
            <v xml:space="preserve"> </v>
          </cell>
        </row>
        <row r="606">
          <cell r="B606">
            <v>10</v>
          </cell>
          <cell r="D606" t="str">
            <v>Domestic Affiliates (Not in Rating Group)</v>
          </cell>
          <cell r="H606">
            <v>0</v>
          </cell>
          <cell r="I606">
            <v>0</v>
          </cell>
          <cell r="J606">
            <v>0</v>
          </cell>
          <cell r="K606">
            <v>0.1</v>
          </cell>
          <cell r="L606">
            <v>0</v>
          </cell>
          <cell r="M606">
            <v>0.1</v>
          </cell>
          <cell r="N606">
            <v>0</v>
          </cell>
          <cell r="O606" t="str">
            <v xml:space="preserve"> </v>
          </cell>
        </row>
        <row r="607">
          <cell r="B607">
            <v>11</v>
          </cell>
          <cell r="D607" t="str">
            <v>Pools &amp; Associations</v>
          </cell>
          <cell r="H607">
            <v>0</v>
          </cell>
          <cell r="I607">
            <v>0</v>
          </cell>
          <cell r="J607">
            <v>0</v>
          </cell>
          <cell r="K607">
            <v>0.1</v>
          </cell>
          <cell r="L607">
            <v>0</v>
          </cell>
          <cell r="M607">
            <v>0.1</v>
          </cell>
          <cell r="N607">
            <v>0</v>
          </cell>
          <cell r="O607" t="str">
            <v xml:space="preserve"> </v>
          </cell>
        </row>
        <row r="608">
          <cell r="B608">
            <v>12</v>
          </cell>
          <cell r="D608" t="str">
            <v>All Other Insurers</v>
          </cell>
          <cell r="H608">
            <v>0</v>
          </cell>
          <cell r="I608">
            <v>0</v>
          </cell>
          <cell r="J608">
            <v>0</v>
          </cell>
          <cell r="K608">
            <v>0.1</v>
          </cell>
          <cell r="L608">
            <v>0</v>
          </cell>
          <cell r="M608">
            <v>0.1</v>
          </cell>
          <cell r="N608">
            <v>0</v>
          </cell>
          <cell r="O608" t="str">
            <v xml:space="preserve"> </v>
          </cell>
          <cell r="AC608" t="str">
            <v>Domestic affiliates(not in rating group) by rating</v>
          </cell>
          <cell r="AL608" t="str">
            <v>Letters of Credit &amp; Trusts on recoverables by rating</v>
          </cell>
        </row>
        <row r="609">
          <cell r="B609">
            <v>13</v>
          </cell>
          <cell r="D609" t="str">
            <v>Less: Letters of Credit, Trusts</v>
          </cell>
          <cell r="H609">
            <v>0</v>
          </cell>
          <cell r="I609">
            <v>0</v>
          </cell>
          <cell r="J609">
            <v>0</v>
          </cell>
          <cell r="K609">
            <v>9.0000000000000011E-2</v>
          </cell>
          <cell r="L609">
            <v>0</v>
          </cell>
          <cell r="M609">
            <v>9.0000000000000011E-2</v>
          </cell>
          <cell r="N609">
            <v>0</v>
          </cell>
          <cell r="O609" t="str">
            <v xml:space="preserve"> </v>
          </cell>
          <cell r="AC609">
            <v>40908</v>
          </cell>
          <cell r="AL609">
            <v>40908</v>
          </cell>
        </row>
        <row r="610">
          <cell r="B610">
            <v>14</v>
          </cell>
          <cell r="D610" t="str">
            <v>Less: Funds Held by Company</v>
          </cell>
          <cell r="H610">
            <v>0</v>
          </cell>
          <cell r="I610">
            <v>0</v>
          </cell>
          <cell r="J610">
            <v>0</v>
          </cell>
          <cell r="K610">
            <v>0.1</v>
          </cell>
          <cell r="L610">
            <v>0</v>
          </cell>
          <cell r="M610">
            <v>0.1</v>
          </cell>
          <cell r="N610">
            <v>0</v>
          </cell>
          <cell r="O610" t="str">
            <v xml:space="preserve"> </v>
          </cell>
          <cell r="AC610" t="str">
            <v>Rating</v>
          </cell>
          <cell r="AD610" t="str">
            <v>Baseline</v>
          </cell>
          <cell r="AE610" t="str">
            <v>Stress Test Ceded Recovs</v>
          </cell>
          <cell r="AF610" t="str">
            <v>Adjustment</v>
          </cell>
          <cell r="AG610" t="str">
            <v>Total</v>
          </cell>
          <cell r="AH610" t="str">
            <v>ARF</v>
          </cell>
          <cell r="AI610" t="str">
            <v>ARC</v>
          </cell>
          <cell r="AL610" t="str">
            <v>Rating</v>
          </cell>
          <cell r="AM610" t="str">
            <v>Baseline</v>
          </cell>
          <cell r="AN610" t="str">
            <v>Stress Test Ceded Recovs</v>
          </cell>
          <cell r="AO610" t="str">
            <v>Adjustment</v>
          </cell>
          <cell r="AP610" t="str">
            <v>Total</v>
          </cell>
          <cell r="AQ610" t="str">
            <v>ARF</v>
          </cell>
          <cell r="AR610" t="str">
            <v>ARC</v>
          </cell>
        </row>
        <row r="611">
          <cell r="AA611">
            <v>13</v>
          </cell>
          <cell r="AC611" t="str">
            <v>A++</v>
          </cell>
          <cell r="AD611">
            <v>0</v>
          </cell>
          <cell r="AE611">
            <v>0</v>
          </cell>
          <cell r="AF611">
            <v>0</v>
          </cell>
          <cell r="AG611">
            <v>0</v>
          </cell>
          <cell r="AH611">
            <v>0.02</v>
          </cell>
          <cell r="AI611">
            <v>0</v>
          </cell>
          <cell r="AL611" t="str">
            <v>A++</v>
          </cell>
          <cell r="AM611">
            <v>0</v>
          </cell>
          <cell r="AN611">
            <v>0</v>
          </cell>
          <cell r="AO611">
            <v>0</v>
          </cell>
          <cell r="AP611">
            <v>0</v>
          </cell>
          <cell r="AQ611">
            <v>1.8000000000000002E-2</v>
          </cell>
          <cell r="AR611">
            <v>0</v>
          </cell>
        </row>
        <row r="612">
          <cell r="B612">
            <v>15</v>
          </cell>
          <cell r="C612" t="str">
            <v>Net Reinsurance Recoverables</v>
          </cell>
          <cell r="H612">
            <v>0</v>
          </cell>
          <cell r="I612">
            <v>0</v>
          </cell>
          <cell r="J612">
            <v>0</v>
          </cell>
          <cell r="K612">
            <v>0</v>
          </cell>
          <cell r="M612">
            <v>0</v>
          </cell>
          <cell r="N612">
            <v>0</v>
          </cell>
          <cell r="O612" t="str">
            <v>= Credit Risk on recoverables</v>
          </cell>
          <cell r="AA612">
            <v>14</v>
          </cell>
          <cell r="AC612" t="str">
            <v xml:space="preserve">A+ </v>
          </cell>
          <cell r="AD612">
            <v>0</v>
          </cell>
          <cell r="AE612">
            <v>0</v>
          </cell>
          <cell r="AF612">
            <v>0</v>
          </cell>
          <cell r="AG612">
            <v>0</v>
          </cell>
          <cell r="AH612">
            <v>0.04</v>
          </cell>
          <cell r="AI612">
            <v>0</v>
          </cell>
          <cell r="AL612" t="str">
            <v xml:space="preserve">A+ </v>
          </cell>
          <cell r="AM612">
            <v>0</v>
          </cell>
          <cell r="AN612">
            <v>0</v>
          </cell>
          <cell r="AO612">
            <v>0</v>
          </cell>
          <cell r="AP612">
            <v>0</v>
          </cell>
          <cell r="AQ612">
            <v>3.6000000000000004E-2</v>
          </cell>
          <cell r="AR612">
            <v>0</v>
          </cell>
        </row>
        <row r="613">
          <cell r="AA613">
            <v>15</v>
          </cell>
          <cell r="AC613" t="str">
            <v>A</v>
          </cell>
          <cell r="AD613">
            <v>0</v>
          </cell>
          <cell r="AE613">
            <v>0</v>
          </cell>
          <cell r="AF613">
            <v>0</v>
          </cell>
          <cell r="AG613">
            <v>0</v>
          </cell>
          <cell r="AH613">
            <v>0.06</v>
          </cell>
          <cell r="AI613">
            <v>0</v>
          </cell>
          <cell r="AL613" t="str">
            <v>A</v>
          </cell>
          <cell r="AM613">
            <v>0</v>
          </cell>
          <cell r="AN613">
            <v>0</v>
          </cell>
          <cell r="AO613">
            <v>0</v>
          </cell>
          <cell r="AP613">
            <v>0</v>
          </cell>
          <cell r="AQ613">
            <v>5.3999999999999999E-2</v>
          </cell>
          <cell r="AR613">
            <v>0</v>
          </cell>
        </row>
        <row r="614">
          <cell r="B614">
            <v>16</v>
          </cell>
          <cell r="C614" t="str">
            <v>Multiply: Reins Dependence Factor (B)</v>
          </cell>
          <cell r="N614">
            <v>1</v>
          </cell>
          <cell r="AA614">
            <v>16</v>
          </cell>
          <cell r="AC614" t="str">
            <v>A-</v>
          </cell>
          <cell r="AD614">
            <v>0</v>
          </cell>
          <cell r="AE614">
            <v>0</v>
          </cell>
          <cell r="AF614">
            <v>0</v>
          </cell>
          <cell r="AG614">
            <v>0</v>
          </cell>
          <cell r="AH614">
            <v>0.1</v>
          </cell>
          <cell r="AI614">
            <v>0</v>
          </cell>
          <cell r="AL614" t="str">
            <v>A-</v>
          </cell>
          <cell r="AM614">
            <v>0</v>
          </cell>
          <cell r="AN614">
            <v>0</v>
          </cell>
          <cell r="AO614">
            <v>0</v>
          </cell>
          <cell r="AP614">
            <v>0</v>
          </cell>
          <cell r="AQ614">
            <v>9.0000000000000011E-2</v>
          </cell>
          <cell r="AR614">
            <v>0</v>
          </cell>
        </row>
        <row r="615">
          <cell r="B615">
            <v>17</v>
          </cell>
          <cell r="E615" t="str">
            <v xml:space="preserve">   Adjustment to Reins Dependence Factor</v>
          </cell>
          <cell r="N615">
            <v>0</v>
          </cell>
          <cell r="O615" t="str">
            <v xml:space="preserve"> </v>
          </cell>
          <cell r="AA615">
            <v>17</v>
          </cell>
          <cell r="AC615" t="str">
            <v>B++</v>
          </cell>
          <cell r="AD615">
            <v>0</v>
          </cell>
          <cell r="AE615">
            <v>0</v>
          </cell>
          <cell r="AF615">
            <v>0</v>
          </cell>
          <cell r="AG615">
            <v>0</v>
          </cell>
          <cell r="AH615">
            <v>0.15</v>
          </cell>
          <cell r="AI615">
            <v>0</v>
          </cell>
          <cell r="AL615" t="str">
            <v>B++</v>
          </cell>
          <cell r="AM615">
            <v>0</v>
          </cell>
          <cell r="AN615">
            <v>0</v>
          </cell>
          <cell r="AO615">
            <v>0</v>
          </cell>
          <cell r="AP615">
            <v>0</v>
          </cell>
          <cell r="AQ615">
            <v>0.13500000000000001</v>
          </cell>
          <cell r="AR615">
            <v>0</v>
          </cell>
        </row>
        <row r="616">
          <cell r="B616">
            <v>18</v>
          </cell>
          <cell r="D616" t="str">
            <v>Adjustment for 1% minimum dispute risk on Non Afilliated Recoverables</v>
          </cell>
          <cell r="N616">
            <v>0</v>
          </cell>
          <cell r="AA616">
            <v>18</v>
          </cell>
          <cell r="AC616" t="str">
            <v xml:space="preserve">B+ </v>
          </cell>
          <cell r="AD616">
            <v>0</v>
          </cell>
          <cell r="AE616">
            <v>0</v>
          </cell>
          <cell r="AF616">
            <v>0</v>
          </cell>
          <cell r="AG616">
            <v>0</v>
          </cell>
          <cell r="AH616">
            <v>0.2</v>
          </cell>
          <cell r="AI616">
            <v>0</v>
          </cell>
          <cell r="AL616" t="str">
            <v xml:space="preserve">B+ </v>
          </cell>
          <cell r="AM616">
            <v>0</v>
          </cell>
          <cell r="AN616">
            <v>0</v>
          </cell>
          <cell r="AO616">
            <v>0</v>
          </cell>
          <cell r="AP616">
            <v>0</v>
          </cell>
          <cell r="AQ616">
            <v>0.18000000000000002</v>
          </cell>
          <cell r="AR616">
            <v>0</v>
          </cell>
        </row>
        <row r="617">
          <cell r="B617">
            <v>19</v>
          </cell>
          <cell r="C617" t="str">
            <v>Adj. Net Reins Recoverables</v>
          </cell>
          <cell r="H617">
            <v>0</v>
          </cell>
          <cell r="I617">
            <v>0</v>
          </cell>
          <cell r="J617">
            <v>0</v>
          </cell>
          <cell r="M617">
            <v>0</v>
          </cell>
          <cell r="N617">
            <v>0</v>
          </cell>
          <cell r="O617" t="str">
            <v>= Credit Risk &amp; Dispute Risk on recoverables</v>
          </cell>
          <cell r="AA617">
            <v>19</v>
          </cell>
          <cell r="AC617" t="str">
            <v>B</v>
          </cell>
          <cell r="AD617">
            <v>0</v>
          </cell>
          <cell r="AE617">
            <v>0</v>
          </cell>
          <cell r="AF617">
            <v>0</v>
          </cell>
          <cell r="AG617">
            <v>0</v>
          </cell>
          <cell r="AH617">
            <v>0.3</v>
          </cell>
          <cell r="AI617">
            <v>0</v>
          </cell>
          <cell r="AL617" t="str">
            <v>B</v>
          </cell>
          <cell r="AM617">
            <v>0</v>
          </cell>
          <cell r="AN617">
            <v>0</v>
          </cell>
          <cell r="AO617">
            <v>0</v>
          </cell>
          <cell r="AP617">
            <v>0</v>
          </cell>
          <cell r="AQ617">
            <v>0.27</v>
          </cell>
          <cell r="AR617">
            <v>0</v>
          </cell>
        </row>
        <row r="618">
          <cell r="AA618">
            <v>20</v>
          </cell>
          <cell r="AC618" t="str">
            <v>B-</v>
          </cell>
          <cell r="AD618">
            <v>0</v>
          </cell>
          <cell r="AE618">
            <v>0</v>
          </cell>
          <cell r="AF618">
            <v>0</v>
          </cell>
          <cell r="AG618">
            <v>0</v>
          </cell>
          <cell r="AH618">
            <v>0.4</v>
          </cell>
          <cell r="AI618">
            <v>0</v>
          </cell>
          <cell r="AL618" t="str">
            <v>B-</v>
          </cell>
          <cell r="AM618">
            <v>0</v>
          </cell>
          <cell r="AN618">
            <v>0</v>
          </cell>
          <cell r="AO618">
            <v>0</v>
          </cell>
          <cell r="AP618">
            <v>0</v>
          </cell>
          <cell r="AQ618">
            <v>0.36000000000000004</v>
          </cell>
          <cell r="AR618">
            <v>0</v>
          </cell>
        </row>
        <row r="619">
          <cell r="C619" t="str">
            <v>All Other Recoverables</v>
          </cell>
          <cell r="AA619">
            <v>21</v>
          </cell>
          <cell r="AC619" t="str">
            <v>&lt;= C++</v>
          </cell>
          <cell r="AD619">
            <v>0</v>
          </cell>
          <cell r="AE619">
            <v>0</v>
          </cell>
          <cell r="AF619">
            <v>0</v>
          </cell>
          <cell r="AG619">
            <v>0</v>
          </cell>
          <cell r="AH619">
            <v>1</v>
          </cell>
          <cell r="AI619">
            <v>0</v>
          </cell>
          <cell r="AL619" t="str">
            <v>&lt;= C++</v>
          </cell>
          <cell r="AM619">
            <v>0</v>
          </cell>
          <cell r="AN619">
            <v>0</v>
          </cell>
          <cell r="AO619">
            <v>0</v>
          </cell>
          <cell r="AP619">
            <v>0</v>
          </cell>
          <cell r="AQ619">
            <v>0.9</v>
          </cell>
          <cell r="AR619">
            <v>0</v>
          </cell>
        </row>
        <row r="620">
          <cell r="B620">
            <v>20</v>
          </cell>
          <cell r="D620" t="str">
            <v>Funds Held by Reinsured Cos.</v>
          </cell>
          <cell r="H620">
            <v>0</v>
          </cell>
          <cell r="I620">
            <v>0</v>
          </cell>
          <cell r="J620">
            <v>0</v>
          </cell>
          <cell r="K620">
            <v>0.05</v>
          </cell>
          <cell r="L620">
            <v>0</v>
          </cell>
          <cell r="M620">
            <v>0.05</v>
          </cell>
          <cell r="N620">
            <v>0</v>
          </cell>
          <cell r="O620" t="str">
            <v xml:space="preserve"> </v>
          </cell>
          <cell r="AA620">
            <v>22</v>
          </cell>
          <cell r="AC620" t="str">
            <v>Non Rated</v>
          </cell>
          <cell r="AD620">
            <v>0</v>
          </cell>
          <cell r="AE620">
            <v>0</v>
          </cell>
          <cell r="AF620">
            <v>0</v>
          </cell>
          <cell r="AG620">
            <v>0</v>
          </cell>
          <cell r="AH620">
            <v>1</v>
          </cell>
          <cell r="AI620">
            <v>0</v>
          </cell>
          <cell r="AL620" t="str">
            <v>Non Rated</v>
          </cell>
          <cell r="AM620">
            <v>0</v>
          </cell>
          <cell r="AN620">
            <v>0</v>
          </cell>
          <cell r="AO620">
            <v>0</v>
          </cell>
          <cell r="AP620">
            <v>0</v>
          </cell>
          <cell r="AQ620">
            <v>0.9</v>
          </cell>
          <cell r="AR620">
            <v>0</v>
          </cell>
        </row>
        <row r="621">
          <cell r="B621">
            <v>21</v>
          </cell>
          <cell r="D621" t="str">
            <v>Bills Recoverable</v>
          </cell>
          <cell r="H621">
            <v>0</v>
          </cell>
          <cell r="I621">
            <v>0</v>
          </cell>
          <cell r="J621">
            <v>0</v>
          </cell>
          <cell r="K621">
            <v>0.05</v>
          </cell>
          <cell r="L621">
            <v>0</v>
          </cell>
          <cell r="M621">
            <v>0.05</v>
          </cell>
          <cell r="N621">
            <v>0</v>
          </cell>
          <cell r="O621" t="str">
            <v xml:space="preserve"> </v>
          </cell>
          <cell r="AA621">
            <v>23</v>
          </cell>
          <cell r="AB621" t="str">
            <v>No Breakout Available</v>
          </cell>
          <cell r="AD621">
            <v>0</v>
          </cell>
          <cell r="AE621">
            <v>0</v>
          </cell>
          <cell r="AF621">
            <v>0</v>
          </cell>
          <cell r="AG621">
            <v>0</v>
          </cell>
          <cell r="AH621">
            <v>0.1</v>
          </cell>
          <cell r="AI621">
            <v>0</v>
          </cell>
          <cell r="AK621" t="str">
            <v>No Breakout Available</v>
          </cell>
          <cell r="AM621">
            <v>0</v>
          </cell>
          <cell r="AN621">
            <v>0</v>
          </cell>
          <cell r="AO621">
            <v>0</v>
          </cell>
          <cell r="AP621">
            <v>0</v>
          </cell>
          <cell r="AQ621">
            <v>9.0000000000000011E-2</v>
          </cell>
          <cell r="AR621">
            <v>0</v>
          </cell>
        </row>
        <row r="622">
          <cell r="B622">
            <v>22</v>
          </cell>
          <cell r="D622" t="str">
            <v>Income Tax Recoverables</v>
          </cell>
          <cell r="H622">
            <v>0</v>
          </cell>
          <cell r="I622">
            <v>0</v>
          </cell>
          <cell r="J622">
            <v>0</v>
          </cell>
          <cell r="K622">
            <v>0.05</v>
          </cell>
          <cell r="L622">
            <v>0</v>
          </cell>
          <cell r="M622">
            <v>0.05</v>
          </cell>
          <cell r="N622">
            <v>0</v>
          </cell>
          <cell r="O622" t="str">
            <v xml:space="preserve"> </v>
          </cell>
          <cell r="AA622">
            <v>24</v>
          </cell>
          <cell r="AC622" t="str">
            <v>Total</v>
          </cell>
          <cell r="AD622">
            <v>0</v>
          </cell>
          <cell r="AE622">
            <v>0</v>
          </cell>
          <cell r="AF622">
            <v>0</v>
          </cell>
          <cell r="AG622">
            <v>0</v>
          </cell>
          <cell r="AH622">
            <v>0</v>
          </cell>
          <cell r="AI622">
            <v>0</v>
          </cell>
          <cell r="AL622" t="str">
            <v>Total</v>
          </cell>
          <cell r="AM622">
            <v>0</v>
          </cell>
          <cell r="AN622">
            <v>0</v>
          </cell>
          <cell r="AO622">
            <v>0</v>
          </cell>
          <cell r="AP622">
            <v>0</v>
          </cell>
          <cell r="AQ622">
            <v>0</v>
          </cell>
          <cell r="AR622">
            <v>0</v>
          </cell>
        </row>
        <row r="623">
          <cell r="B623">
            <v>23</v>
          </cell>
          <cell r="D623" t="str">
            <v>Accrued Investment Income</v>
          </cell>
          <cell r="H623">
            <v>0</v>
          </cell>
          <cell r="I623">
            <v>0</v>
          </cell>
          <cell r="J623">
            <v>0</v>
          </cell>
          <cell r="K623">
            <v>2.5000000000000001E-2</v>
          </cell>
          <cell r="L623">
            <v>0</v>
          </cell>
          <cell r="M623">
            <v>2.5000000000000001E-2</v>
          </cell>
          <cell r="N623">
            <v>0</v>
          </cell>
          <cell r="O623" t="str">
            <v xml:space="preserve"> </v>
          </cell>
        </row>
        <row r="624">
          <cell r="B624">
            <v>24</v>
          </cell>
          <cell r="D624" t="str">
            <v>Receivable from Affiliates</v>
          </cell>
          <cell r="H624">
            <v>0</v>
          </cell>
          <cell r="I624">
            <v>0</v>
          </cell>
          <cell r="J624">
            <v>0</v>
          </cell>
          <cell r="K624">
            <v>0.05</v>
          </cell>
          <cell r="L624">
            <v>0</v>
          </cell>
          <cell r="M624">
            <v>0.05</v>
          </cell>
          <cell r="N624">
            <v>0</v>
          </cell>
          <cell r="O624" t="str">
            <v xml:space="preserve"> </v>
          </cell>
        </row>
        <row r="625">
          <cell r="B625">
            <v>25</v>
          </cell>
          <cell r="D625" t="str">
            <v>Equity in Pools/Assoc.</v>
          </cell>
          <cell r="H625">
            <v>0</v>
          </cell>
          <cell r="I625">
            <v>0</v>
          </cell>
          <cell r="J625">
            <v>0</v>
          </cell>
          <cell r="K625">
            <v>0.05</v>
          </cell>
          <cell r="L625">
            <v>0</v>
          </cell>
          <cell r="M625">
            <v>0.05</v>
          </cell>
          <cell r="N625">
            <v>0</v>
          </cell>
          <cell r="O625" t="str">
            <v xml:space="preserve"> </v>
          </cell>
          <cell r="AC625" t="str">
            <v>Pools &amp; Associations by rating</v>
          </cell>
          <cell r="AL625" t="str">
            <v>Recoverables held internally; by rating of the ins. co. whose funds are being held</v>
          </cell>
        </row>
        <row r="626">
          <cell r="B626">
            <v>26</v>
          </cell>
          <cell r="D626" t="str">
            <v>Uninsured A &amp; H Plans</v>
          </cell>
          <cell r="H626">
            <v>0</v>
          </cell>
          <cell r="I626">
            <v>0</v>
          </cell>
          <cell r="J626">
            <v>0</v>
          </cell>
          <cell r="K626">
            <v>0.05</v>
          </cell>
          <cell r="L626">
            <v>0</v>
          </cell>
          <cell r="M626">
            <v>0.05</v>
          </cell>
          <cell r="N626">
            <v>0</v>
          </cell>
          <cell r="O626" t="str">
            <v xml:space="preserve"> </v>
          </cell>
          <cell r="AC626">
            <v>40908</v>
          </cell>
          <cell r="AL626">
            <v>40908</v>
          </cell>
        </row>
        <row r="627">
          <cell r="B627">
            <v>27</v>
          </cell>
          <cell r="D627" t="str">
            <v>Others</v>
          </cell>
          <cell r="H627">
            <v>0</v>
          </cell>
          <cell r="I627">
            <v>0</v>
          </cell>
          <cell r="J627">
            <v>0</v>
          </cell>
          <cell r="K627">
            <v>0.05</v>
          </cell>
          <cell r="L627">
            <v>0</v>
          </cell>
          <cell r="M627">
            <v>0.05</v>
          </cell>
          <cell r="N627">
            <v>0</v>
          </cell>
          <cell r="O627" t="str">
            <v xml:space="preserve"> </v>
          </cell>
          <cell r="AC627" t="str">
            <v>Rating</v>
          </cell>
          <cell r="AD627" t="str">
            <v>Baseline</v>
          </cell>
          <cell r="AE627" t="str">
            <v>Stress Test Ceded Recovs</v>
          </cell>
          <cell r="AF627" t="str">
            <v>Adjustment</v>
          </cell>
          <cell r="AG627" t="str">
            <v>Total</v>
          </cell>
          <cell r="AH627" t="str">
            <v>ARF</v>
          </cell>
          <cell r="AI627" t="str">
            <v>ARC</v>
          </cell>
          <cell r="AL627" t="str">
            <v>Rating</v>
          </cell>
          <cell r="AM627" t="str">
            <v>Baseline</v>
          </cell>
          <cell r="AN627" t="str">
            <v>Stress Test Ceded Recovs</v>
          </cell>
          <cell r="AO627" t="str">
            <v>Adjustment</v>
          </cell>
          <cell r="AP627" t="str">
            <v>Total</v>
          </cell>
          <cell r="AQ627" t="str">
            <v>ARF</v>
          </cell>
          <cell r="AR627" t="str">
            <v>ARC</v>
          </cell>
        </row>
        <row r="628">
          <cell r="B628">
            <v>28</v>
          </cell>
          <cell r="E628" t="str">
            <v>Other Receivables</v>
          </cell>
          <cell r="H628">
            <v>0</v>
          </cell>
          <cell r="I628">
            <v>0</v>
          </cell>
          <cell r="J628">
            <v>0</v>
          </cell>
          <cell r="K628">
            <v>0</v>
          </cell>
          <cell r="L628">
            <v>0</v>
          </cell>
          <cell r="M628">
            <v>0</v>
          </cell>
          <cell r="N628">
            <v>0</v>
          </cell>
          <cell r="AA628">
            <v>25</v>
          </cell>
          <cell r="AC628" t="str">
            <v>A++</v>
          </cell>
          <cell r="AD628">
            <v>0</v>
          </cell>
          <cell r="AE628">
            <v>0</v>
          </cell>
          <cell r="AF628">
            <v>0</v>
          </cell>
          <cell r="AG628">
            <v>0</v>
          </cell>
          <cell r="AH628">
            <v>0.02</v>
          </cell>
          <cell r="AI628">
            <v>0</v>
          </cell>
          <cell r="AL628" t="str">
            <v>A++</v>
          </cell>
          <cell r="AM628">
            <v>0</v>
          </cell>
          <cell r="AN628">
            <v>0</v>
          </cell>
          <cell r="AO628">
            <v>0</v>
          </cell>
          <cell r="AP628">
            <v>0</v>
          </cell>
          <cell r="AQ628">
            <v>0.02</v>
          </cell>
          <cell r="AR628">
            <v>0</v>
          </cell>
        </row>
        <row r="629">
          <cell r="J629" t="str">
            <v xml:space="preserve"> </v>
          </cell>
          <cell r="AA629">
            <v>26</v>
          </cell>
          <cell r="AC629" t="str">
            <v xml:space="preserve">A+ </v>
          </cell>
          <cell r="AD629">
            <v>0</v>
          </cell>
          <cell r="AE629">
            <v>0</v>
          </cell>
          <cell r="AF629">
            <v>0</v>
          </cell>
          <cell r="AG629">
            <v>0</v>
          </cell>
          <cell r="AH629">
            <v>0.04</v>
          </cell>
          <cell r="AI629">
            <v>0</v>
          </cell>
          <cell r="AL629" t="str">
            <v xml:space="preserve">A+ </v>
          </cell>
          <cell r="AM629">
            <v>0</v>
          </cell>
          <cell r="AN629">
            <v>0</v>
          </cell>
          <cell r="AO629">
            <v>0</v>
          </cell>
          <cell r="AP629">
            <v>0</v>
          </cell>
          <cell r="AQ629">
            <v>0.04</v>
          </cell>
          <cell r="AR629">
            <v>0</v>
          </cell>
        </row>
        <row r="630">
          <cell r="B630">
            <v>29</v>
          </cell>
          <cell r="C630" t="str">
            <v>Company Totals (Credit Risk)</v>
          </cell>
          <cell r="H630">
            <v>0</v>
          </cell>
          <cell r="I630">
            <v>0</v>
          </cell>
          <cell r="J630">
            <v>0</v>
          </cell>
          <cell r="K630">
            <v>0</v>
          </cell>
          <cell r="N630">
            <v>0</v>
          </cell>
          <cell r="O630" t="str">
            <v xml:space="preserve"> =(B4)</v>
          </cell>
          <cell r="AA630">
            <v>27</v>
          </cell>
          <cell r="AC630" t="str">
            <v>A</v>
          </cell>
          <cell r="AD630">
            <v>0</v>
          </cell>
          <cell r="AE630">
            <v>0</v>
          </cell>
          <cell r="AF630">
            <v>0</v>
          </cell>
          <cell r="AG630">
            <v>0</v>
          </cell>
          <cell r="AH630">
            <v>0.06</v>
          </cell>
          <cell r="AI630">
            <v>0</v>
          </cell>
          <cell r="AL630" t="str">
            <v>A</v>
          </cell>
          <cell r="AM630">
            <v>0</v>
          </cell>
          <cell r="AN630">
            <v>0</v>
          </cell>
          <cell r="AO630">
            <v>0</v>
          </cell>
          <cell r="AP630">
            <v>0</v>
          </cell>
          <cell r="AQ630">
            <v>0.06</v>
          </cell>
          <cell r="AR630">
            <v>0</v>
          </cell>
        </row>
        <row r="631">
          <cell r="B631">
            <v>30</v>
          </cell>
          <cell r="C631" t="str">
            <v>Company Totals (Investment Risk)</v>
          </cell>
          <cell r="J631">
            <v>0</v>
          </cell>
          <cell r="K631">
            <v>0</v>
          </cell>
          <cell r="N631">
            <v>0</v>
          </cell>
          <cell r="AA631">
            <v>28</v>
          </cell>
          <cell r="AC631" t="str">
            <v>A-</v>
          </cell>
          <cell r="AD631">
            <v>0</v>
          </cell>
          <cell r="AE631">
            <v>0</v>
          </cell>
          <cell r="AF631">
            <v>0</v>
          </cell>
          <cell r="AG631">
            <v>0</v>
          </cell>
          <cell r="AH631">
            <v>0.1</v>
          </cell>
          <cell r="AI631">
            <v>0</v>
          </cell>
          <cell r="AL631" t="str">
            <v>A-</v>
          </cell>
          <cell r="AM631">
            <v>0</v>
          </cell>
          <cell r="AN631">
            <v>0</v>
          </cell>
          <cell r="AO631">
            <v>0</v>
          </cell>
          <cell r="AP631">
            <v>0</v>
          </cell>
          <cell r="AQ631">
            <v>0.1</v>
          </cell>
          <cell r="AR631">
            <v>0</v>
          </cell>
        </row>
        <row r="632">
          <cell r="B632">
            <v>31</v>
          </cell>
          <cell r="C632" t="str">
            <v>Company Totals (Asset Risk)</v>
          </cell>
          <cell r="J632">
            <v>0</v>
          </cell>
          <cell r="K632">
            <v>0</v>
          </cell>
          <cell r="N632">
            <v>0</v>
          </cell>
          <cell r="AA632">
            <v>29</v>
          </cell>
          <cell r="AC632" t="str">
            <v>B++</v>
          </cell>
          <cell r="AD632">
            <v>0</v>
          </cell>
          <cell r="AE632">
            <v>0</v>
          </cell>
          <cell r="AF632">
            <v>0</v>
          </cell>
          <cell r="AG632">
            <v>0</v>
          </cell>
          <cell r="AH632">
            <v>0.15</v>
          </cell>
          <cell r="AI632">
            <v>0</v>
          </cell>
          <cell r="AL632" t="str">
            <v>B++</v>
          </cell>
          <cell r="AM632">
            <v>0</v>
          </cell>
          <cell r="AN632">
            <v>0</v>
          </cell>
          <cell r="AO632">
            <v>0</v>
          </cell>
          <cell r="AP632">
            <v>0</v>
          </cell>
          <cell r="AQ632">
            <v>0.15</v>
          </cell>
          <cell r="AR632">
            <v>0</v>
          </cell>
        </row>
        <row r="633">
          <cell r="C633" t="str">
            <v>Notes:</v>
          </cell>
          <cell r="AA633">
            <v>30</v>
          </cell>
          <cell r="AC633" t="str">
            <v xml:space="preserve">B+ </v>
          </cell>
          <cell r="AD633">
            <v>0</v>
          </cell>
          <cell r="AE633">
            <v>0</v>
          </cell>
          <cell r="AF633">
            <v>0</v>
          </cell>
          <cell r="AG633">
            <v>0</v>
          </cell>
          <cell r="AH633">
            <v>0.2</v>
          </cell>
          <cell r="AI633">
            <v>0</v>
          </cell>
          <cell r="AL633" t="str">
            <v xml:space="preserve">B+ </v>
          </cell>
          <cell r="AM633">
            <v>0</v>
          </cell>
          <cell r="AN633">
            <v>0</v>
          </cell>
          <cell r="AO633">
            <v>0</v>
          </cell>
          <cell r="AP633">
            <v>0</v>
          </cell>
          <cell r="AQ633">
            <v>0.2</v>
          </cell>
          <cell r="AR633">
            <v>0</v>
          </cell>
        </row>
        <row r="634">
          <cell r="C634" t="str">
            <v>(A) - Includes ceded paid, unpaid, IBNR, and unearned premium recoverables.</v>
          </cell>
          <cell r="AA634">
            <v>31</v>
          </cell>
          <cell r="AC634" t="str">
            <v>B</v>
          </cell>
          <cell r="AD634">
            <v>0</v>
          </cell>
          <cell r="AE634">
            <v>0</v>
          </cell>
          <cell r="AF634">
            <v>0</v>
          </cell>
          <cell r="AG634">
            <v>0</v>
          </cell>
          <cell r="AH634">
            <v>0.3</v>
          </cell>
          <cell r="AI634">
            <v>0</v>
          </cell>
          <cell r="AL634" t="str">
            <v>B</v>
          </cell>
          <cell r="AM634">
            <v>0</v>
          </cell>
          <cell r="AN634">
            <v>0</v>
          </cell>
          <cell r="AO634">
            <v>0</v>
          </cell>
          <cell r="AP634">
            <v>0</v>
          </cell>
          <cell r="AQ634">
            <v>0.3</v>
          </cell>
          <cell r="AR634">
            <v>0</v>
          </cell>
        </row>
        <row r="635">
          <cell r="C635" t="str">
            <v>(B) - Excessive reinsurance dependence:</v>
          </cell>
          <cell r="AA635">
            <v>32</v>
          </cell>
          <cell r="AC635" t="str">
            <v>B-</v>
          </cell>
          <cell r="AD635">
            <v>0</v>
          </cell>
          <cell r="AE635">
            <v>0</v>
          </cell>
          <cell r="AF635">
            <v>0</v>
          </cell>
          <cell r="AG635">
            <v>0</v>
          </cell>
          <cell r="AH635">
            <v>0.4</v>
          </cell>
          <cell r="AI635">
            <v>0</v>
          </cell>
          <cell r="AL635" t="str">
            <v>B-</v>
          </cell>
          <cell r="AM635">
            <v>0</v>
          </cell>
          <cell r="AN635">
            <v>0</v>
          </cell>
          <cell r="AO635">
            <v>0</v>
          </cell>
          <cell r="AP635">
            <v>0</v>
          </cell>
          <cell r="AQ635">
            <v>0.4</v>
          </cell>
          <cell r="AR635">
            <v>0</v>
          </cell>
        </row>
        <row r="636">
          <cell r="C636" t="str">
            <v xml:space="preserve">[C] -  To be used for non-consolidated statements or consolidated statements reporting domestic companies(affiliates), not included in the consolidated statement. </v>
          </cell>
          <cell r="AA636">
            <v>33</v>
          </cell>
          <cell r="AC636" t="str">
            <v>&lt;= C++</v>
          </cell>
          <cell r="AD636">
            <v>0</v>
          </cell>
          <cell r="AE636">
            <v>0</v>
          </cell>
          <cell r="AF636">
            <v>0</v>
          </cell>
          <cell r="AG636">
            <v>0</v>
          </cell>
          <cell r="AH636">
            <v>1</v>
          </cell>
          <cell r="AI636">
            <v>0</v>
          </cell>
          <cell r="AL636" t="str">
            <v>&lt;= C++</v>
          </cell>
          <cell r="AM636">
            <v>0</v>
          </cell>
          <cell r="AN636">
            <v>0</v>
          </cell>
          <cell r="AO636">
            <v>0</v>
          </cell>
          <cell r="AP636">
            <v>0</v>
          </cell>
          <cell r="AQ636">
            <v>1</v>
          </cell>
          <cell r="AR636">
            <v>0</v>
          </cell>
        </row>
        <row r="637">
          <cell r="J637" t="str">
            <v>Non-Aff. Reins</v>
          </cell>
          <cell r="AA637">
            <v>34</v>
          </cell>
          <cell r="AC637" t="str">
            <v>Non Rated</v>
          </cell>
          <cell r="AD637">
            <v>0</v>
          </cell>
          <cell r="AE637">
            <v>0</v>
          </cell>
          <cell r="AF637">
            <v>0</v>
          </cell>
          <cell r="AG637">
            <v>0</v>
          </cell>
          <cell r="AH637">
            <v>1</v>
          </cell>
          <cell r="AI637">
            <v>0</v>
          </cell>
          <cell r="AL637" t="str">
            <v>Non Rated</v>
          </cell>
          <cell r="AM637">
            <v>0</v>
          </cell>
          <cell r="AN637">
            <v>0</v>
          </cell>
          <cell r="AO637">
            <v>0</v>
          </cell>
          <cell r="AP637">
            <v>0</v>
          </cell>
          <cell r="AQ637">
            <v>1</v>
          </cell>
          <cell r="AR637">
            <v>0</v>
          </cell>
        </row>
        <row r="638">
          <cell r="J638" t="str">
            <v>Recov./PHS</v>
          </cell>
          <cell r="AA638">
            <v>35</v>
          </cell>
          <cell r="AB638" t="str">
            <v>No Breakout Available</v>
          </cell>
          <cell r="AD638">
            <v>0</v>
          </cell>
          <cell r="AE638">
            <v>0</v>
          </cell>
          <cell r="AF638">
            <v>0</v>
          </cell>
          <cell r="AG638">
            <v>0</v>
          </cell>
          <cell r="AH638">
            <v>0.1</v>
          </cell>
          <cell r="AI638">
            <v>0</v>
          </cell>
          <cell r="AK638" t="str">
            <v>No Breakout Available</v>
          </cell>
          <cell r="AM638">
            <v>0</v>
          </cell>
          <cell r="AN638">
            <v>0</v>
          </cell>
          <cell r="AO638">
            <v>0</v>
          </cell>
          <cell r="AP638">
            <v>0</v>
          </cell>
          <cell r="AQ638">
            <v>0.1</v>
          </cell>
          <cell r="AR638">
            <v>0</v>
          </cell>
        </row>
        <row r="639">
          <cell r="B639">
            <v>32</v>
          </cell>
          <cell r="I639" t="str">
            <v>Company</v>
          </cell>
          <cell r="J639">
            <v>0</v>
          </cell>
          <cell r="AA639">
            <v>36</v>
          </cell>
          <cell r="AC639" t="str">
            <v>Total</v>
          </cell>
          <cell r="AD639">
            <v>0</v>
          </cell>
          <cell r="AE639">
            <v>0</v>
          </cell>
          <cell r="AF639">
            <v>0</v>
          </cell>
          <cell r="AG639">
            <v>0</v>
          </cell>
          <cell r="AH639">
            <v>0</v>
          </cell>
          <cell r="AI639">
            <v>0</v>
          </cell>
          <cell r="AL639" t="str">
            <v>Total</v>
          </cell>
          <cell r="AM639">
            <v>0</v>
          </cell>
          <cell r="AN639">
            <v>0</v>
          </cell>
          <cell r="AO639">
            <v>0</v>
          </cell>
          <cell r="AP639">
            <v>0</v>
          </cell>
          <cell r="AQ639">
            <v>0</v>
          </cell>
          <cell r="AR639">
            <v>0</v>
          </cell>
        </row>
        <row r="640">
          <cell r="B640">
            <v>33</v>
          </cell>
          <cell r="I640" t="str">
            <v>Industry</v>
          </cell>
          <cell r="J640">
            <v>0</v>
          </cell>
        </row>
        <row r="641">
          <cell r="B641">
            <v>34</v>
          </cell>
          <cell r="I641" t="str">
            <v>Excess</v>
          </cell>
          <cell r="J641">
            <v>0</v>
          </cell>
          <cell r="AA641">
            <v>37</v>
          </cell>
          <cell r="AE641" t="str">
            <v>Percentage of recoverables ceded under stress test:</v>
          </cell>
          <cell r="AF641">
            <v>0.4</v>
          </cell>
        </row>
        <row r="642">
          <cell r="B642">
            <v>35</v>
          </cell>
          <cell r="H642" t="str">
            <v>Total Ceded Leverage Ratio</v>
          </cell>
          <cell r="J642">
            <v>0</v>
          </cell>
          <cell r="AA642">
            <v>38</v>
          </cell>
          <cell r="AE642" t="str">
            <v>Amount of recovs ceded under stress test:</v>
          </cell>
          <cell r="AF642">
            <v>0</v>
          </cell>
          <cell r="AG642" t="str">
            <v>analysis type = standard</v>
          </cell>
        </row>
        <row r="647">
          <cell r="B647" t="str">
            <v>Company Name:</v>
          </cell>
          <cell r="F647" t="str">
            <v>XYZ Sample</v>
          </cell>
          <cell r="J647" t="str">
            <v>Currency:</v>
          </cell>
          <cell r="K647" t="str">
            <v>US Dollars</v>
          </cell>
          <cell r="P647" t="str">
            <v>Page 36</v>
          </cell>
        </row>
        <row r="648">
          <cell r="B648" t="str">
            <v>AMB Number:</v>
          </cell>
          <cell r="F648" t="str">
            <v>99999</v>
          </cell>
          <cell r="J648" t="str">
            <v>Denomination:</v>
          </cell>
          <cell r="K648" t="str">
            <v>(000)s</v>
          </cell>
        </row>
        <row r="649">
          <cell r="B649" t="str">
            <v>Analyst:</v>
          </cell>
          <cell r="F649" t="str">
            <v xml:space="preserve"> </v>
          </cell>
        </row>
        <row r="650">
          <cell r="B650" t="str">
            <v>analysis type = standard</v>
          </cell>
          <cell r="K650" t="str">
            <v>CREDIT RISK</v>
          </cell>
          <cell r="AC650" t="str">
            <v>Reinsurance Recoverables</v>
          </cell>
          <cell r="AL650" t="str">
            <v>Reinsurance Recoverables</v>
          </cell>
          <cell r="AR650" t="str">
            <v>Page 36 Breakout</v>
          </cell>
        </row>
        <row r="651">
          <cell r="H651">
            <v>41274</v>
          </cell>
          <cell r="AC651" t="str">
            <v>Foreign affiliates by rating</v>
          </cell>
          <cell r="AG651" t="str">
            <v>US Dollars</v>
          </cell>
          <cell r="AL651" t="str">
            <v>All Other Insurers by rating</v>
          </cell>
          <cell r="AP651" t="str">
            <v>US Dollars</v>
          </cell>
        </row>
        <row r="652">
          <cell r="K652" t="str">
            <v>Baseline</v>
          </cell>
          <cell r="L652" t="str">
            <v>Adjustment</v>
          </cell>
          <cell r="M652" t="str">
            <v>Total</v>
          </cell>
          <cell r="AC652">
            <v>41274</v>
          </cell>
          <cell r="AL652">
            <v>41274</v>
          </cell>
        </row>
        <row r="653">
          <cell r="C653" t="str">
            <v>Agents' Balances</v>
          </cell>
          <cell r="H653" t="str">
            <v>Baseline</v>
          </cell>
          <cell r="I653" t="str">
            <v>Adjustments</v>
          </cell>
          <cell r="J653" t="str">
            <v>Total</v>
          </cell>
          <cell r="K653" t="str">
            <v>Asset Risk Factor (%)</v>
          </cell>
          <cell r="L653" t="str">
            <v>to Asset Risk Factor (%)</v>
          </cell>
          <cell r="M653" t="str">
            <v>Asset Risk Factor</v>
          </cell>
          <cell r="N653" t="str">
            <v>Adjusted Required Capital</v>
          </cell>
          <cell r="O653" t="str">
            <v>Explanation of Adjustments</v>
          </cell>
          <cell r="AC653" t="str">
            <v>Rating</v>
          </cell>
          <cell r="AD653" t="str">
            <v>Baseline</v>
          </cell>
          <cell r="AE653" t="str">
            <v>Stress Test Ceded Recovs</v>
          </cell>
          <cell r="AF653" t="str">
            <v>Adjustment</v>
          </cell>
          <cell r="AG653" t="str">
            <v>Total</v>
          </cell>
          <cell r="AH653" t="str">
            <v>Asset Risk Factor</v>
          </cell>
          <cell r="AI653" t="str">
            <v>Adjusted Required Capital</v>
          </cell>
          <cell r="AL653" t="str">
            <v>Rating</v>
          </cell>
          <cell r="AM653" t="str">
            <v>Baseline</v>
          </cell>
          <cell r="AN653" t="str">
            <v>Stress Test Ceded Recovs</v>
          </cell>
          <cell r="AO653" t="str">
            <v>Adjustment</v>
          </cell>
          <cell r="AP653" t="str">
            <v>Total</v>
          </cell>
          <cell r="AQ653" t="str">
            <v>Asset Risk Factor</v>
          </cell>
          <cell r="AR653" t="str">
            <v>Adjusted Required Capital</v>
          </cell>
        </row>
        <row r="654">
          <cell r="B654">
            <v>1</v>
          </cell>
          <cell r="D654" t="str">
            <v>In Course of Collection</v>
          </cell>
          <cell r="H654">
            <v>0</v>
          </cell>
          <cell r="I654">
            <v>0</v>
          </cell>
          <cell r="J654">
            <v>0</v>
          </cell>
          <cell r="K654">
            <v>0.05</v>
          </cell>
          <cell r="L654">
            <v>0</v>
          </cell>
          <cell r="M654">
            <v>0.05</v>
          </cell>
          <cell r="N654">
            <v>0</v>
          </cell>
          <cell r="O654" t="str">
            <v xml:space="preserve"> </v>
          </cell>
          <cell r="AA654">
            <v>1</v>
          </cell>
          <cell r="AC654" t="str">
            <v>A++</v>
          </cell>
          <cell r="AD654">
            <v>0</v>
          </cell>
          <cell r="AE654">
            <v>0</v>
          </cell>
          <cell r="AF654">
            <v>0</v>
          </cell>
          <cell r="AG654">
            <v>0</v>
          </cell>
          <cell r="AH654">
            <v>0.02</v>
          </cell>
          <cell r="AI654">
            <v>0</v>
          </cell>
          <cell r="AL654" t="str">
            <v>A++</v>
          </cell>
          <cell r="AM654">
            <v>0</v>
          </cell>
          <cell r="AN654">
            <v>0</v>
          </cell>
          <cell r="AO654">
            <v>0</v>
          </cell>
          <cell r="AP654">
            <v>0</v>
          </cell>
          <cell r="AQ654">
            <v>0.02</v>
          </cell>
          <cell r="AR654">
            <v>0</v>
          </cell>
        </row>
        <row r="655">
          <cell r="B655">
            <v>2</v>
          </cell>
          <cell r="E655" t="str">
            <v>Ceded Balances Payable</v>
          </cell>
          <cell r="H655">
            <v>0</v>
          </cell>
          <cell r="I655">
            <v>0</v>
          </cell>
          <cell r="J655">
            <v>0</v>
          </cell>
          <cell r="K655">
            <v>0.05</v>
          </cell>
          <cell r="L655">
            <v>0</v>
          </cell>
          <cell r="M655">
            <v>0.05</v>
          </cell>
          <cell r="N655">
            <v>0</v>
          </cell>
          <cell r="O655" t="str">
            <v xml:space="preserve"> </v>
          </cell>
          <cell r="AA655">
            <v>2</v>
          </cell>
          <cell r="AC655" t="str">
            <v xml:space="preserve">A+ </v>
          </cell>
          <cell r="AD655">
            <v>0</v>
          </cell>
          <cell r="AE655">
            <v>0</v>
          </cell>
          <cell r="AF655">
            <v>0</v>
          </cell>
          <cell r="AG655">
            <v>0</v>
          </cell>
          <cell r="AH655">
            <v>0.04</v>
          </cell>
          <cell r="AI655">
            <v>0</v>
          </cell>
          <cell r="AL655" t="str">
            <v xml:space="preserve">A+ </v>
          </cell>
          <cell r="AM655">
            <v>0</v>
          </cell>
          <cell r="AN655">
            <v>0</v>
          </cell>
          <cell r="AO655">
            <v>0</v>
          </cell>
          <cell r="AP655">
            <v>0</v>
          </cell>
          <cell r="AQ655">
            <v>0.04</v>
          </cell>
          <cell r="AR655">
            <v>0</v>
          </cell>
        </row>
        <row r="656">
          <cell r="B656">
            <v>3</v>
          </cell>
          <cell r="D656" t="str">
            <v>Deferred - Not Yet Due</v>
          </cell>
          <cell r="H656">
            <v>0</v>
          </cell>
          <cell r="I656">
            <v>0</v>
          </cell>
          <cell r="J656">
            <v>0</v>
          </cell>
          <cell r="K656">
            <v>0.05</v>
          </cell>
          <cell r="L656">
            <v>0</v>
          </cell>
          <cell r="M656">
            <v>0.05</v>
          </cell>
          <cell r="N656">
            <v>0</v>
          </cell>
          <cell r="O656" t="str">
            <v xml:space="preserve"> </v>
          </cell>
          <cell r="AA656">
            <v>3</v>
          </cell>
          <cell r="AC656" t="str">
            <v>A</v>
          </cell>
          <cell r="AD656">
            <v>0</v>
          </cell>
          <cell r="AE656">
            <v>0</v>
          </cell>
          <cell r="AF656">
            <v>0</v>
          </cell>
          <cell r="AG656">
            <v>0</v>
          </cell>
          <cell r="AH656">
            <v>0.06</v>
          </cell>
          <cell r="AI656">
            <v>0</v>
          </cell>
          <cell r="AL656" t="str">
            <v>A</v>
          </cell>
          <cell r="AM656">
            <v>0</v>
          </cell>
          <cell r="AN656">
            <v>0</v>
          </cell>
          <cell r="AO656">
            <v>0</v>
          </cell>
          <cell r="AP656">
            <v>0</v>
          </cell>
          <cell r="AQ656">
            <v>0.06</v>
          </cell>
          <cell r="AR656">
            <v>0</v>
          </cell>
        </row>
        <row r="657">
          <cell r="B657">
            <v>4</v>
          </cell>
          <cell r="E657" t="str">
            <v>Ceded Balances Payable</v>
          </cell>
          <cell r="H657">
            <v>0</v>
          </cell>
          <cell r="I657">
            <v>0</v>
          </cell>
          <cell r="J657">
            <v>0</v>
          </cell>
          <cell r="K657">
            <v>0.05</v>
          </cell>
          <cell r="L657">
            <v>0</v>
          </cell>
          <cell r="M657">
            <v>0.05</v>
          </cell>
          <cell r="N657">
            <v>0</v>
          </cell>
          <cell r="O657" t="str">
            <v xml:space="preserve"> </v>
          </cell>
          <cell r="AA657">
            <v>4</v>
          </cell>
          <cell r="AC657" t="str">
            <v>A-</v>
          </cell>
          <cell r="AD657">
            <v>0</v>
          </cell>
          <cell r="AE657">
            <v>0</v>
          </cell>
          <cell r="AF657">
            <v>0</v>
          </cell>
          <cell r="AG657">
            <v>0</v>
          </cell>
          <cell r="AH657">
            <v>0.1</v>
          </cell>
          <cell r="AI657">
            <v>0</v>
          </cell>
          <cell r="AL657" t="str">
            <v>A-</v>
          </cell>
          <cell r="AM657">
            <v>0</v>
          </cell>
          <cell r="AN657">
            <v>0</v>
          </cell>
          <cell r="AO657">
            <v>0</v>
          </cell>
          <cell r="AP657">
            <v>0</v>
          </cell>
          <cell r="AQ657">
            <v>0.1</v>
          </cell>
          <cell r="AR657">
            <v>0</v>
          </cell>
        </row>
        <row r="658">
          <cell r="B658">
            <v>5</v>
          </cell>
          <cell r="D658" t="str">
            <v>Accrued Retros</v>
          </cell>
          <cell r="H658">
            <v>0</v>
          </cell>
          <cell r="I658">
            <v>0</v>
          </cell>
          <cell r="J658">
            <v>0</v>
          </cell>
          <cell r="K658">
            <v>0.1</v>
          </cell>
          <cell r="L658">
            <v>0</v>
          </cell>
          <cell r="M658">
            <v>0.1</v>
          </cell>
          <cell r="N658">
            <v>0</v>
          </cell>
          <cell r="O658" t="str">
            <v xml:space="preserve"> </v>
          </cell>
          <cell r="AA658">
            <v>5</v>
          </cell>
          <cell r="AC658" t="str">
            <v>B++</v>
          </cell>
          <cell r="AD658">
            <v>0</v>
          </cell>
          <cell r="AE658">
            <v>0</v>
          </cell>
          <cell r="AF658">
            <v>0</v>
          </cell>
          <cell r="AG658">
            <v>0</v>
          </cell>
          <cell r="AH658">
            <v>0.15</v>
          </cell>
          <cell r="AI658">
            <v>0</v>
          </cell>
          <cell r="AL658" t="str">
            <v>B++</v>
          </cell>
          <cell r="AM658">
            <v>0</v>
          </cell>
          <cell r="AN658">
            <v>0</v>
          </cell>
          <cell r="AO658">
            <v>0</v>
          </cell>
          <cell r="AP658">
            <v>0</v>
          </cell>
          <cell r="AQ658">
            <v>0.15</v>
          </cell>
          <cell r="AR658">
            <v>0</v>
          </cell>
        </row>
        <row r="659">
          <cell r="B659">
            <v>6</v>
          </cell>
          <cell r="E659" t="str">
            <v>Collateralized Balances</v>
          </cell>
          <cell r="H659">
            <v>0</v>
          </cell>
          <cell r="I659">
            <v>0</v>
          </cell>
          <cell r="J659">
            <v>0</v>
          </cell>
          <cell r="K659">
            <v>0.1</v>
          </cell>
          <cell r="L659">
            <v>0</v>
          </cell>
          <cell r="M659">
            <v>0.1</v>
          </cell>
          <cell r="N659">
            <v>0</v>
          </cell>
          <cell r="O659" t="str">
            <v xml:space="preserve"> </v>
          </cell>
          <cell r="AA659">
            <v>6</v>
          </cell>
          <cell r="AC659" t="str">
            <v xml:space="preserve">B+ </v>
          </cell>
          <cell r="AD659">
            <v>0</v>
          </cell>
          <cell r="AE659">
            <v>0</v>
          </cell>
          <cell r="AF659">
            <v>0</v>
          </cell>
          <cell r="AG659">
            <v>0</v>
          </cell>
          <cell r="AH659">
            <v>0.2</v>
          </cell>
          <cell r="AI659">
            <v>0</v>
          </cell>
          <cell r="AL659" t="str">
            <v xml:space="preserve">B+ </v>
          </cell>
          <cell r="AM659">
            <v>0</v>
          </cell>
          <cell r="AN659">
            <v>0</v>
          </cell>
          <cell r="AO659">
            <v>0</v>
          </cell>
          <cell r="AP659">
            <v>0</v>
          </cell>
          <cell r="AQ659">
            <v>0.2</v>
          </cell>
          <cell r="AR659">
            <v>0</v>
          </cell>
        </row>
        <row r="660">
          <cell r="AA660">
            <v>7</v>
          </cell>
          <cell r="AC660" t="str">
            <v>B</v>
          </cell>
          <cell r="AD660">
            <v>0</v>
          </cell>
          <cell r="AE660">
            <v>0</v>
          </cell>
          <cell r="AF660">
            <v>0</v>
          </cell>
          <cell r="AG660">
            <v>0</v>
          </cell>
          <cell r="AH660">
            <v>0.3</v>
          </cell>
          <cell r="AI660">
            <v>0</v>
          </cell>
          <cell r="AL660" t="str">
            <v>B</v>
          </cell>
          <cell r="AM660">
            <v>0</v>
          </cell>
          <cell r="AN660">
            <v>0</v>
          </cell>
          <cell r="AO660">
            <v>0</v>
          </cell>
          <cell r="AP660">
            <v>0</v>
          </cell>
          <cell r="AQ660">
            <v>0.3</v>
          </cell>
          <cell r="AR660">
            <v>0</v>
          </cell>
        </row>
        <row r="661">
          <cell r="B661">
            <v>7</v>
          </cell>
          <cell r="E661" t="str">
            <v>Gross Premium Remittance</v>
          </cell>
          <cell r="H661">
            <v>0</v>
          </cell>
          <cell r="I661">
            <v>0</v>
          </cell>
          <cell r="J661">
            <v>0</v>
          </cell>
          <cell r="K661">
            <v>0</v>
          </cell>
          <cell r="M661">
            <v>0</v>
          </cell>
          <cell r="N661">
            <v>0</v>
          </cell>
          <cell r="AA661">
            <v>8</v>
          </cell>
          <cell r="AC661" t="str">
            <v>B-</v>
          </cell>
          <cell r="AD661">
            <v>0</v>
          </cell>
          <cell r="AE661">
            <v>0</v>
          </cell>
          <cell r="AF661">
            <v>0</v>
          </cell>
          <cell r="AG661">
            <v>0</v>
          </cell>
          <cell r="AH661">
            <v>0.4</v>
          </cell>
          <cell r="AI661">
            <v>0</v>
          </cell>
          <cell r="AL661" t="str">
            <v>B-</v>
          </cell>
          <cell r="AM661">
            <v>0</v>
          </cell>
          <cell r="AN661">
            <v>0</v>
          </cell>
          <cell r="AO661">
            <v>0</v>
          </cell>
          <cell r="AP661">
            <v>0</v>
          </cell>
          <cell r="AQ661">
            <v>0.4</v>
          </cell>
          <cell r="AR661">
            <v>0</v>
          </cell>
        </row>
        <row r="662">
          <cell r="AA662">
            <v>9</v>
          </cell>
          <cell r="AC662" t="str">
            <v>&lt;= C++</v>
          </cell>
          <cell r="AD662">
            <v>0</v>
          </cell>
          <cell r="AE662">
            <v>0</v>
          </cell>
          <cell r="AF662">
            <v>0</v>
          </cell>
          <cell r="AG662">
            <v>0</v>
          </cell>
          <cell r="AH662">
            <v>1</v>
          </cell>
          <cell r="AI662">
            <v>0</v>
          </cell>
          <cell r="AL662" t="str">
            <v>&lt;= C++</v>
          </cell>
          <cell r="AM662">
            <v>0</v>
          </cell>
          <cell r="AN662">
            <v>0</v>
          </cell>
          <cell r="AO662">
            <v>0</v>
          </cell>
          <cell r="AP662">
            <v>0</v>
          </cell>
          <cell r="AQ662">
            <v>1</v>
          </cell>
          <cell r="AR662">
            <v>0</v>
          </cell>
        </row>
        <row r="663">
          <cell r="AA663">
            <v>10</v>
          </cell>
          <cell r="AC663" t="str">
            <v>Non Rated</v>
          </cell>
          <cell r="AD663">
            <v>0</v>
          </cell>
          <cell r="AE663">
            <v>0</v>
          </cell>
          <cell r="AF663">
            <v>0</v>
          </cell>
          <cell r="AG663">
            <v>0</v>
          </cell>
          <cell r="AH663">
            <v>1</v>
          </cell>
          <cell r="AI663">
            <v>0</v>
          </cell>
          <cell r="AL663" t="str">
            <v>Non Rated</v>
          </cell>
          <cell r="AM663">
            <v>0</v>
          </cell>
          <cell r="AN663">
            <v>0</v>
          </cell>
          <cell r="AO663">
            <v>0</v>
          </cell>
          <cell r="AP663">
            <v>0</v>
          </cell>
          <cell r="AQ663">
            <v>1</v>
          </cell>
          <cell r="AR663">
            <v>0</v>
          </cell>
        </row>
        <row r="664">
          <cell r="C664" t="str">
            <v>Reinsurance Recoverables (A)</v>
          </cell>
          <cell r="AA664">
            <v>11</v>
          </cell>
          <cell r="AB664" t="str">
            <v>No Breakout Available</v>
          </cell>
          <cell r="AD664">
            <v>0</v>
          </cell>
          <cell r="AE664">
            <v>0</v>
          </cell>
          <cell r="AF664">
            <v>0</v>
          </cell>
          <cell r="AG664">
            <v>0</v>
          </cell>
          <cell r="AH664">
            <v>0.1</v>
          </cell>
          <cell r="AI664">
            <v>0</v>
          </cell>
          <cell r="AK664" t="str">
            <v>No Breakout Available</v>
          </cell>
          <cell r="AM664">
            <v>0</v>
          </cell>
          <cell r="AN664">
            <v>0</v>
          </cell>
          <cell r="AO664">
            <v>0</v>
          </cell>
          <cell r="AP664">
            <v>0</v>
          </cell>
          <cell r="AQ664">
            <v>0.1</v>
          </cell>
          <cell r="AR664">
            <v>0</v>
          </cell>
        </row>
        <row r="665">
          <cell r="B665">
            <v>8</v>
          </cell>
          <cell r="D665" t="str">
            <v>Foreign Affiliates</v>
          </cell>
          <cell r="H665">
            <v>0</v>
          </cell>
          <cell r="I665">
            <v>0</v>
          </cell>
          <cell r="J665">
            <v>0</v>
          </cell>
          <cell r="K665">
            <v>0.1</v>
          </cell>
          <cell r="L665">
            <v>0</v>
          </cell>
          <cell r="M665">
            <v>0.1</v>
          </cell>
          <cell r="N665">
            <v>0</v>
          </cell>
          <cell r="O665" t="str">
            <v xml:space="preserve"> </v>
          </cell>
          <cell r="AA665">
            <v>12</v>
          </cell>
          <cell r="AC665" t="str">
            <v>Total</v>
          </cell>
          <cell r="AD665">
            <v>0</v>
          </cell>
          <cell r="AE665">
            <v>0</v>
          </cell>
          <cell r="AF665">
            <v>0</v>
          </cell>
          <cell r="AG665">
            <v>0</v>
          </cell>
          <cell r="AH665">
            <v>0</v>
          </cell>
          <cell r="AI665">
            <v>0</v>
          </cell>
          <cell r="AL665" t="str">
            <v>Total</v>
          </cell>
          <cell r="AM665">
            <v>0</v>
          </cell>
          <cell r="AN665">
            <v>0</v>
          </cell>
          <cell r="AO665">
            <v>0</v>
          </cell>
          <cell r="AP665">
            <v>0</v>
          </cell>
          <cell r="AQ665">
            <v>0</v>
          </cell>
          <cell r="AR665">
            <v>0</v>
          </cell>
        </row>
        <row r="666">
          <cell r="B666">
            <v>9</v>
          </cell>
          <cell r="D666" t="str">
            <v>Domestic Affiliates (In Rating Group) [C]</v>
          </cell>
          <cell r="H666">
            <v>0</v>
          </cell>
          <cell r="I666">
            <v>0</v>
          </cell>
          <cell r="J666">
            <v>0</v>
          </cell>
          <cell r="K666">
            <v>0.1</v>
          </cell>
          <cell r="L666">
            <v>0</v>
          </cell>
          <cell r="M666">
            <v>0.1</v>
          </cell>
          <cell r="N666">
            <v>0</v>
          </cell>
          <cell r="O666" t="str">
            <v xml:space="preserve"> </v>
          </cell>
        </row>
        <row r="667">
          <cell r="B667">
            <v>10</v>
          </cell>
          <cell r="D667" t="str">
            <v>Domestic Affiliates (Not in Rating Group)</v>
          </cell>
          <cell r="H667">
            <v>0</v>
          </cell>
          <cell r="I667">
            <v>0</v>
          </cell>
          <cell r="J667">
            <v>0</v>
          </cell>
          <cell r="K667">
            <v>0.1</v>
          </cell>
          <cell r="L667">
            <v>0</v>
          </cell>
          <cell r="M667">
            <v>0.1</v>
          </cell>
          <cell r="N667">
            <v>0</v>
          </cell>
          <cell r="O667" t="str">
            <v xml:space="preserve"> </v>
          </cell>
        </row>
        <row r="668">
          <cell r="B668">
            <v>11</v>
          </cell>
          <cell r="D668" t="str">
            <v>Pools &amp; Associations</v>
          </cell>
          <cell r="H668">
            <v>0</v>
          </cell>
          <cell r="I668">
            <v>0</v>
          </cell>
          <cell r="J668">
            <v>0</v>
          </cell>
          <cell r="K668">
            <v>0.1</v>
          </cell>
          <cell r="L668">
            <v>0</v>
          </cell>
          <cell r="M668">
            <v>0.1</v>
          </cell>
          <cell r="N668">
            <v>0</v>
          </cell>
          <cell r="O668" t="str">
            <v xml:space="preserve"> </v>
          </cell>
        </row>
        <row r="669">
          <cell r="B669">
            <v>12</v>
          </cell>
          <cell r="D669" t="str">
            <v>All Other Insurers</v>
          </cell>
          <cell r="H669">
            <v>0</v>
          </cell>
          <cell r="I669">
            <v>0</v>
          </cell>
          <cell r="J669">
            <v>0</v>
          </cell>
          <cell r="K669">
            <v>0.1</v>
          </cell>
          <cell r="L669">
            <v>0</v>
          </cell>
          <cell r="M669">
            <v>0.1</v>
          </cell>
          <cell r="N669">
            <v>0</v>
          </cell>
          <cell r="O669" t="str">
            <v xml:space="preserve"> </v>
          </cell>
          <cell r="AC669" t="str">
            <v>Domestic affiliates(not in rating group) by rating</v>
          </cell>
          <cell r="AL669" t="str">
            <v>Letters of Credit &amp; Trusts on recoverables by rating</v>
          </cell>
        </row>
        <row r="670">
          <cell r="B670">
            <v>13</v>
          </cell>
          <cell r="D670" t="str">
            <v>Less: Letters of Credit, Trusts</v>
          </cell>
          <cell r="H670">
            <v>0</v>
          </cell>
          <cell r="I670">
            <v>0</v>
          </cell>
          <cell r="J670">
            <v>0</v>
          </cell>
          <cell r="K670">
            <v>9.0000000000000011E-2</v>
          </cell>
          <cell r="L670">
            <v>0</v>
          </cell>
          <cell r="M670">
            <v>9.0000000000000011E-2</v>
          </cell>
          <cell r="N670">
            <v>0</v>
          </cell>
          <cell r="O670" t="str">
            <v xml:space="preserve"> </v>
          </cell>
          <cell r="AC670">
            <v>41274</v>
          </cell>
          <cell r="AL670">
            <v>41274</v>
          </cell>
        </row>
        <row r="671">
          <cell r="B671">
            <v>14</v>
          </cell>
          <cell r="D671" t="str">
            <v>Less: Funds Held by Company</v>
          </cell>
          <cell r="H671">
            <v>0</v>
          </cell>
          <cell r="I671">
            <v>0</v>
          </cell>
          <cell r="J671">
            <v>0</v>
          </cell>
          <cell r="K671">
            <v>0.1</v>
          </cell>
          <cell r="L671">
            <v>0</v>
          </cell>
          <cell r="M671">
            <v>0.1</v>
          </cell>
          <cell r="N671">
            <v>0</v>
          </cell>
          <cell r="O671" t="str">
            <v xml:space="preserve"> </v>
          </cell>
          <cell r="AC671" t="str">
            <v>Rating</v>
          </cell>
          <cell r="AD671" t="str">
            <v>Baseline</v>
          </cell>
          <cell r="AE671" t="str">
            <v>Stress Test Ceded Recovs</v>
          </cell>
          <cell r="AF671" t="str">
            <v>Adjustment</v>
          </cell>
          <cell r="AG671" t="str">
            <v>Total</v>
          </cell>
          <cell r="AH671" t="str">
            <v>ARF</v>
          </cell>
          <cell r="AI671" t="str">
            <v>ARC</v>
          </cell>
          <cell r="AL671" t="str">
            <v>Rating</v>
          </cell>
          <cell r="AM671" t="str">
            <v>Baseline</v>
          </cell>
          <cell r="AN671" t="str">
            <v>Stress Test Ceded Recovs</v>
          </cell>
          <cell r="AO671" t="str">
            <v>Adjustment</v>
          </cell>
          <cell r="AP671" t="str">
            <v>Total</v>
          </cell>
          <cell r="AQ671" t="str">
            <v>ARF</v>
          </cell>
          <cell r="AR671" t="str">
            <v>ARC</v>
          </cell>
        </row>
        <row r="672">
          <cell r="AA672">
            <v>13</v>
          </cell>
          <cell r="AC672" t="str">
            <v>A++</v>
          </cell>
          <cell r="AD672">
            <v>0</v>
          </cell>
          <cell r="AE672">
            <v>0</v>
          </cell>
          <cell r="AF672">
            <v>0</v>
          </cell>
          <cell r="AG672">
            <v>0</v>
          </cell>
          <cell r="AH672">
            <v>0.02</v>
          </cell>
          <cell r="AI672">
            <v>0</v>
          </cell>
          <cell r="AL672" t="str">
            <v>A++</v>
          </cell>
          <cell r="AM672">
            <v>0</v>
          </cell>
          <cell r="AN672">
            <v>0</v>
          </cell>
          <cell r="AO672">
            <v>0</v>
          </cell>
          <cell r="AP672">
            <v>0</v>
          </cell>
          <cell r="AQ672">
            <v>1.8000000000000002E-2</v>
          </cell>
          <cell r="AR672">
            <v>0</v>
          </cell>
        </row>
        <row r="673">
          <cell r="B673">
            <v>15</v>
          </cell>
          <cell r="C673" t="str">
            <v>Net Reinsurance Recoverables</v>
          </cell>
          <cell r="H673">
            <v>0</v>
          </cell>
          <cell r="I673">
            <v>0</v>
          </cell>
          <cell r="J673">
            <v>0</v>
          </cell>
          <cell r="K673">
            <v>0</v>
          </cell>
          <cell r="M673">
            <v>0</v>
          </cell>
          <cell r="N673">
            <v>0</v>
          </cell>
          <cell r="O673" t="str">
            <v>= Credit Risk on recoverables</v>
          </cell>
          <cell r="AA673">
            <v>14</v>
          </cell>
          <cell r="AC673" t="str">
            <v xml:space="preserve">A+ </v>
          </cell>
          <cell r="AD673">
            <v>0</v>
          </cell>
          <cell r="AE673">
            <v>0</v>
          </cell>
          <cell r="AF673">
            <v>0</v>
          </cell>
          <cell r="AG673">
            <v>0</v>
          </cell>
          <cell r="AH673">
            <v>0.04</v>
          </cell>
          <cell r="AI673">
            <v>0</v>
          </cell>
          <cell r="AL673" t="str">
            <v xml:space="preserve">A+ </v>
          </cell>
          <cell r="AM673">
            <v>0</v>
          </cell>
          <cell r="AN673">
            <v>0</v>
          </cell>
          <cell r="AO673">
            <v>0</v>
          </cell>
          <cell r="AP673">
            <v>0</v>
          </cell>
          <cell r="AQ673">
            <v>3.6000000000000004E-2</v>
          </cell>
          <cell r="AR673">
            <v>0</v>
          </cell>
        </row>
        <row r="674">
          <cell r="AA674">
            <v>15</v>
          </cell>
          <cell r="AC674" t="str">
            <v>A</v>
          </cell>
          <cell r="AD674">
            <v>0</v>
          </cell>
          <cell r="AE674">
            <v>0</v>
          </cell>
          <cell r="AF674">
            <v>0</v>
          </cell>
          <cell r="AG674">
            <v>0</v>
          </cell>
          <cell r="AH674">
            <v>0.06</v>
          </cell>
          <cell r="AI674">
            <v>0</v>
          </cell>
          <cell r="AL674" t="str">
            <v>A</v>
          </cell>
          <cell r="AM674">
            <v>0</v>
          </cell>
          <cell r="AN674">
            <v>0</v>
          </cell>
          <cell r="AO674">
            <v>0</v>
          </cell>
          <cell r="AP674">
            <v>0</v>
          </cell>
          <cell r="AQ674">
            <v>5.3999999999999999E-2</v>
          </cell>
          <cell r="AR674">
            <v>0</v>
          </cell>
        </row>
        <row r="675">
          <cell r="B675">
            <v>16</v>
          </cell>
          <cell r="C675" t="str">
            <v>Multiply: Reins Dependence Factor (B)</v>
          </cell>
          <cell r="N675">
            <v>1</v>
          </cell>
          <cell r="AA675">
            <v>16</v>
          </cell>
          <cell r="AC675" t="str">
            <v>A-</v>
          </cell>
          <cell r="AD675">
            <v>0</v>
          </cell>
          <cell r="AE675">
            <v>0</v>
          </cell>
          <cell r="AF675">
            <v>0</v>
          </cell>
          <cell r="AG675">
            <v>0</v>
          </cell>
          <cell r="AH675">
            <v>0.1</v>
          </cell>
          <cell r="AI675">
            <v>0</v>
          </cell>
          <cell r="AL675" t="str">
            <v>A-</v>
          </cell>
          <cell r="AM675">
            <v>0</v>
          </cell>
          <cell r="AN675">
            <v>0</v>
          </cell>
          <cell r="AO675">
            <v>0</v>
          </cell>
          <cell r="AP675">
            <v>0</v>
          </cell>
          <cell r="AQ675">
            <v>9.0000000000000011E-2</v>
          </cell>
          <cell r="AR675">
            <v>0</v>
          </cell>
        </row>
        <row r="676">
          <cell r="B676">
            <v>17</v>
          </cell>
          <cell r="E676" t="str">
            <v xml:space="preserve">   Adjustment to Reins Dependence Factor</v>
          </cell>
          <cell r="N676">
            <v>0</v>
          </cell>
          <cell r="O676" t="str">
            <v xml:space="preserve"> </v>
          </cell>
          <cell r="AA676">
            <v>17</v>
          </cell>
          <cell r="AC676" t="str">
            <v>B++</v>
          </cell>
          <cell r="AD676">
            <v>0</v>
          </cell>
          <cell r="AE676">
            <v>0</v>
          </cell>
          <cell r="AF676">
            <v>0</v>
          </cell>
          <cell r="AG676">
            <v>0</v>
          </cell>
          <cell r="AH676">
            <v>0.15</v>
          </cell>
          <cell r="AI676">
            <v>0</v>
          </cell>
          <cell r="AL676" t="str">
            <v>B++</v>
          </cell>
          <cell r="AM676">
            <v>0</v>
          </cell>
          <cell r="AN676">
            <v>0</v>
          </cell>
          <cell r="AO676">
            <v>0</v>
          </cell>
          <cell r="AP676">
            <v>0</v>
          </cell>
          <cell r="AQ676">
            <v>0.13500000000000001</v>
          </cell>
          <cell r="AR676">
            <v>0</v>
          </cell>
        </row>
        <row r="677">
          <cell r="B677">
            <v>18</v>
          </cell>
          <cell r="D677" t="str">
            <v>Adjustment for 1% minimum dispute risk on Non Afilliated Recoverables</v>
          </cell>
          <cell r="N677">
            <v>0</v>
          </cell>
          <cell r="AA677">
            <v>18</v>
          </cell>
          <cell r="AC677" t="str">
            <v xml:space="preserve">B+ </v>
          </cell>
          <cell r="AD677">
            <v>0</v>
          </cell>
          <cell r="AE677">
            <v>0</v>
          </cell>
          <cell r="AF677">
            <v>0</v>
          </cell>
          <cell r="AG677">
            <v>0</v>
          </cell>
          <cell r="AH677">
            <v>0.2</v>
          </cell>
          <cell r="AI677">
            <v>0</v>
          </cell>
          <cell r="AL677" t="str">
            <v xml:space="preserve">B+ </v>
          </cell>
          <cell r="AM677">
            <v>0</v>
          </cell>
          <cell r="AN677">
            <v>0</v>
          </cell>
          <cell r="AO677">
            <v>0</v>
          </cell>
          <cell r="AP677">
            <v>0</v>
          </cell>
          <cell r="AQ677">
            <v>0.18000000000000002</v>
          </cell>
          <cell r="AR677">
            <v>0</v>
          </cell>
        </row>
        <row r="678">
          <cell r="B678">
            <v>19</v>
          </cell>
          <cell r="C678" t="str">
            <v>Adj. Net Reins Recoverables</v>
          </cell>
          <cell r="H678">
            <v>0</v>
          </cell>
          <cell r="I678">
            <v>0</v>
          </cell>
          <cell r="J678">
            <v>0</v>
          </cell>
          <cell r="M678">
            <v>0</v>
          </cell>
          <cell r="N678">
            <v>0</v>
          </cell>
          <cell r="O678" t="str">
            <v>= Credit Risk &amp; Dispute Risk on recoverables</v>
          </cell>
          <cell r="AA678">
            <v>19</v>
          </cell>
          <cell r="AC678" t="str">
            <v>B</v>
          </cell>
          <cell r="AD678">
            <v>0</v>
          </cell>
          <cell r="AE678">
            <v>0</v>
          </cell>
          <cell r="AF678">
            <v>0</v>
          </cell>
          <cell r="AG678">
            <v>0</v>
          </cell>
          <cell r="AH678">
            <v>0.3</v>
          </cell>
          <cell r="AI678">
            <v>0</v>
          </cell>
          <cell r="AL678" t="str">
            <v>B</v>
          </cell>
          <cell r="AM678">
            <v>0</v>
          </cell>
          <cell r="AN678">
            <v>0</v>
          </cell>
          <cell r="AO678">
            <v>0</v>
          </cell>
          <cell r="AP678">
            <v>0</v>
          </cell>
          <cell r="AQ678">
            <v>0.27</v>
          </cell>
          <cell r="AR678">
            <v>0</v>
          </cell>
        </row>
        <row r="679">
          <cell r="AA679">
            <v>20</v>
          </cell>
          <cell r="AC679" t="str">
            <v>B-</v>
          </cell>
          <cell r="AD679">
            <v>0</v>
          </cell>
          <cell r="AE679">
            <v>0</v>
          </cell>
          <cell r="AF679">
            <v>0</v>
          </cell>
          <cell r="AG679">
            <v>0</v>
          </cell>
          <cell r="AH679">
            <v>0.4</v>
          </cell>
          <cell r="AI679">
            <v>0</v>
          </cell>
          <cell r="AL679" t="str">
            <v>B-</v>
          </cell>
          <cell r="AM679">
            <v>0</v>
          </cell>
          <cell r="AN679">
            <v>0</v>
          </cell>
          <cell r="AO679">
            <v>0</v>
          </cell>
          <cell r="AP679">
            <v>0</v>
          </cell>
          <cell r="AQ679">
            <v>0.36000000000000004</v>
          </cell>
          <cell r="AR679">
            <v>0</v>
          </cell>
        </row>
        <row r="680">
          <cell r="C680" t="str">
            <v>All Other Recoverables</v>
          </cell>
          <cell r="AA680">
            <v>21</v>
          </cell>
          <cell r="AC680" t="str">
            <v>&lt;= C++</v>
          </cell>
          <cell r="AD680">
            <v>0</v>
          </cell>
          <cell r="AE680">
            <v>0</v>
          </cell>
          <cell r="AF680">
            <v>0</v>
          </cell>
          <cell r="AG680">
            <v>0</v>
          </cell>
          <cell r="AH680">
            <v>1</v>
          </cell>
          <cell r="AI680">
            <v>0</v>
          </cell>
          <cell r="AL680" t="str">
            <v>&lt;= C++</v>
          </cell>
          <cell r="AM680">
            <v>0</v>
          </cell>
          <cell r="AN680">
            <v>0</v>
          </cell>
          <cell r="AO680">
            <v>0</v>
          </cell>
          <cell r="AP680">
            <v>0</v>
          </cell>
          <cell r="AQ680">
            <v>0.9</v>
          </cell>
          <cell r="AR680">
            <v>0</v>
          </cell>
        </row>
        <row r="681">
          <cell r="B681">
            <v>20</v>
          </cell>
          <cell r="D681" t="str">
            <v>Funds Held by Reinsured Cos.</v>
          </cell>
          <cell r="H681">
            <v>0</v>
          </cell>
          <cell r="I681">
            <v>0</v>
          </cell>
          <cell r="J681">
            <v>0</v>
          </cell>
          <cell r="K681">
            <v>0.05</v>
          </cell>
          <cell r="L681">
            <v>0</v>
          </cell>
          <cell r="M681">
            <v>0.05</v>
          </cell>
          <cell r="N681">
            <v>0</v>
          </cell>
          <cell r="O681" t="str">
            <v xml:space="preserve"> </v>
          </cell>
          <cell r="AA681">
            <v>22</v>
          </cell>
          <cell r="AC681" t="str">
            <v>Non Rated</v>
          </cell>
          <cell r="AD681">
            <v>0</v>
          </cell>
          <cell r="AE681">
            <v>0</v>
          </cell>
          <cell r="AF681">
            <v>0</v>
          </cell>
          <cell r="AG681">
            <v>0</v>
          </cell>
          <cell r="AH681">
            <v>1</v>
          </cell>
          <cell r="AI681">
            <v>0</v>
          </cell>
          <cell r="AL681" t="str">
            <v>Non Rated</v>
          </cell>
          <cell r="AM681">
            <v>0</v>
          </cell>
          <cell r="AN681">
            <v>0</v>
          </cell>
          <cell r="AO681">
            <v>0</v>
          </cell>
          <cell r="AP681">
            <v>0</v>
          </cell>
          <cell r="AQ681">
            <v>0.9</v>
          </cell>
          <cell r="AR681">
            <v>0</v>
          </cell>
        </row>
        <row r="682">
          <cell r="B682">
            <v>21</v>
          </cell>
          <cell r="D682" t="str">
            <v>Bills Recoverable</v>
          </cell>
          <cell r="H682">
            <v>0</v>
          </cell>
          <cell r="I682">
            <v>0</v>
          </cell>
          <cell r="J682">
            <v>0</v>
          </cell>
          <cell r="K682">
            <v>0.05</v>
          </cell>
          <cell r="L682">
            <v>0</v>
          </cell>
          <cell r="M682">
            <v>0.05</v>
          </cell>
          <cell r="N682">
            <v>0</v>
          </cell>
          <cell r="O682" t="str">
            <v xml:space="preserve"> </v>
          </cell>
          <cell r="AA682">
            <v>23</v>
          </cell>
          <cell r="AB682" t="str">
            <v>No Breakout Available</v>
          </cell>
          <cell r="AD682">
            <v>0</v>
          </cell>
          <cell r="AE682">
            <v>0</v>
          </cell>
          <cell r="AF682">
            <v>0</v>
          </cell>
          <cell r="AG682">
            <v>0</v>
          </cell>
          <cell r="AH682">
            <v>0.1</v>
          </cell>
          <cell r="AI682">
            <v>0</v>
          </cell>
          <cell r="AK682" t="str">
            <v>No Breakout Available</v>
          </cell>
          <cell r="AM682">
            <v>0</v>
          </cell>
          <cell r="AN682">
            <v>0</v>
          </cell>
          <cell r="AO682">
            <v>0</v>
          </cell>
          <cell r="AP682">
            <v>0</v>
          </cell>
          <cell r="AQ682">
            <v>9.0000000000000011E-2</v>
          </cell>
          <cell r="AR682">
            <v>0</v>
          </cell>
        </row>
        <row r="683">
          <cell r="B683">
            <v>22</v>
          </cell>
          <cell r="D683" t="str">
            <v>Income Tax Recoverables</v>
          </cell>
          <cell r="H683">
            <v>0</v>
          </cell>
          <cell r="I683">
            <v>0</v>
          </cell>
          <cell r="J683">
            <v>0</v>
          </cell>
          <cell r="K683">
            <v>0.05</v>
          </cell>
          <cell r="L683">
            <v>0</v>
          </cell>
          <cell r="M683">
            <v>0.05</v>
          </cell>
          <cell r="N683">
            <v>0</v>
          </cell>
          <cell r="O683" t="str">
            <v xml:space="preserve"> </v>
          </cell>
          <cell r="AA683">
            <v>24</v>
          </cell>
          <cell r="AC683" t="str">
            <v>Total</v>
          </cell>
          <cell r="AD683">
            <v>0</v>
          </cell>
          <cell r="AE683">
            <v>0</v>
          </cell>
          <cell r="AF683">
            <v>0</v>
          </cell>
          <cell r="AG683">
            <v>0</v>
          </cell>
          <cell r="AH683">
            <v>0</v>
          </cell>
          <cell r="AI683">
            <v>0</v>
          </cell>
          <cell r="AL683" t="str">
            <v>Total</v>
          </cell>
          <cell r="AM683">
            <v>0</v>
          </cell>
          <cell r="AN683">
            <v>0</v>
          </cell>
          <cell r="AO683">
            <v>0</v>
          </cell>
          <cell r="AP683">
            <v>0</v>
          </cell>
          <cell r="AQ683">
            <v>0</v>
          </cell>
          <cell r="AR683">
            <v>0</v>
          </cell>
        </row>
        <row r="684">
          <cell r="B684">
            <v>23</v>
          </cell>
          <cell r="D684" t="str">
            <v>Accrued Investment Income</v>
          </cell>
          <cell r="H684">
            <v>0</v>
          </cell>
          <cell r="I684">
            <v>0</v>
          </cell>
          <cell r="J684">
            <v>0</v>
          </cell>
          <cell r="K684">
            <v>2.5000000000000001E-2</v>
          </cell>
          <cell r="L684">
            <v>0</v>
          </cell>
          <cell r="M684">
            <v>2.5000000000000001E-2</v>
          </cell>
          <cell r="N684">
            <v>0</v>
          </cell>
          <cell r="O684" t="str">
            <v xml:space="preserve"> </v>
          </cell>
        </row>
        <row r="685">
          <cell r="B685">
            <v>24</v>
          </cell>
          <cell r="D685" t="str">
            <v>Receivable from Affiliates</v>
          </cell>
          <cell r="H685">
            <v>0</v>
          </cell>
          <cell r="I685">
            <v>0</v>
          </cell>
          <cell r="J685">
            <v>0</v>
          </cell>
          <cell r="K685">
            <v>0.05</v>
          </cell>
          <cell r="L685">
            <v>0</v>
          </cell>
          <cell r="M685">
            <v>0.05</v>
          </cell>
          <cell r="N685">
            <v>0</v>
          </cell>
          <cell r="O685" t="str">
            <v xml:space="preserve"> </v>
          </cell>
        </row>
        <row r="686">
          <cell r="B686">
            <v>25</v>
          </cell>
          <cell r="D686" t="str">
            <v>Equity in Pools/Assoc.</v>
          </cell>
          <cell r="H686">
            <v>0</v>
          </cell>
          <cell r="I686">
            <v>0</v>
          </cell>
          <cell r="J686">
            <v>0</v>
          </cell>
          <cell r="K686">
            <v>0.05</v>
          </cell>
          <cell r="L686">
            <v>0</v>
          </cell>
          <cell r="M686">
            <v>0.05</v>
          </cell>
          <cell r="N686">
            <v>0</v>
          </cell>
          <cell r="O686" t="str">
            <v xml:space="preserve"> </v>
          </cell>
          <cell r="AC686" t="str">
            <v>Pools &amp; Associations by rating</v>
          </cell>
          <cell r="AL686" t="str">
            <v>Recoverables held internally; by rating of the ins. co. whose funds are being held</v>
          </cell>
        </row>
        <row r="687">
          <cell r="B687">
            <v>26</v>
          </cell>
          <cell r="D687" t="str">
            <v>Uninsured A &amp; H Plans</v>
          </cell>
          <cell r="H687">
            <v>0</v>
          </cell>
          <cell r="I687">
            <v>0</v>
          </cell>
          <cell r="J687">
            <v>0</v>
          </cell>
          <cell r="K687">
            <v>0.05</v>
          </cell>
          <cell r="L687">
            <v>0</v>
          </cell>
          <cell r="M687">
            <v>0.05</v>
          </cell>
          <cell r="N687">
            <v>0</v>
          </cell>
          <cell r="O687" t="str">
            <v xml:space="preserve"> </v>
          </cell>
          <cell r="AC687">
            <v>41274</v>
          </cell>
          <cell r="AL687">
            <v>41274</v>
          </cell>
        </row>
        <row r="688">
          <cell r="B688">
            <v>27</v>
          </cell>
          <cell r="D688" t="str">
            <v>Others</v>
          </cell>
          <cell r="H688">
            <v>0</v>
          </cell>
          <cell r="I688">
            <v>0</v>
          </cell>
          <cell r="J688">
            <v>0</v>
          </cell>
          <cell r="K688">
            <v>0.05</v>
          </cell>
          <cell r="L688">
            <v>0</v>
          </cell>
          <cell r="M688">
            <v>0.05</v>
          </cell>
          <cell r="N688">
            <v>0</v>
          </cell>
          <cell r="O688" t="str">
            <v xml:space="preserve"> </v>
          </cell>
          <cell r="AC688" t="str">
            <v>Rating</v>
          </cell>
          <cell r="AD688" t="str">
            <v>Baseline</v>
          </cell>
          <cell r="AE688" t="str">
            <v>Stress Test Ceded Recovs</v>
          </cell>
          <cell r="AF688" t="str">
            <v>Adjustment</v>
          </cell>
          <cell r="AG688" t="str">
            <v>Total</v>
          </cell>
          <cell r="AH688" t="str">
            <v>ARF</v>
          </cell>
          <cell r="AI688" t="str">
            <v>ARC</v>
          </cell>
          <cell r="AL688" t="str">
            <v>Rating</v>
          </cell>
          <cell r="AM688" t="str">
            <v>Baseline</v>
          </cell>
          <cell r="AN688" t="str">
            <v>Stress Test Ceded Recovs</v>
          </cell>
          <cell r="AO688" t="str">
            <v>Adjustment</v>
          </cell>
          <cell r="AP688" t="str">
            <v>Total</v>
          </cell>
          <cell r="AQ688" t="str">
            <v>ARF</v>
          </cell>
          <cell r="AR688" t="str">
            <v>ARC</v>
          </cell>
        </row>
        <row r="689">
          <cell r="B689">
            <v>28</v>
          </cell>
          <cell r="E689" t="str">
            <v>Other Receivables</v>
          </cell>
          <cell r="H689">
            <v>0</v>
          </cell>
          <cell r="I689">
            <v>0</v>
          </cell>
          <cell r="J689">
            <v>0</v>
          </cell>
          <cell r="K689">
            <v>0</v>
          </cell>
          <cell r="L689">
            <v>0</v>
          </cell>
          <cell r="M689">
            <v>0</v>
          </cell>
          <cell r="N689">
            <v>0</v>
          </cell>
          <cell r="AA689">
            <v>25</v>
          </cell>
          <cell r="AC689" t="str">
            <v>A++</v>
          </cell>
          <cell r="AD689">
            <v>0</v>
          </cell>
          <cell r="AE689">
            <v>0</v>
          </cell>
          <cell r="AF689">
            <v>0</v>
          </cell>
          <cell r="AG689">
            <v>0</v>
          </cell>
          <cell r="AH689">
            <v>0.02</v>
          </cell>
          <cell r="AI689">
            <v>0</v>
          </cell>
          <cell r="AL689" t="str">
            <v>A++</v>
          </cell>
          <cell r="AM689">
            <v>0</v>
          </cell>
          <cell r="AN689">
            <v>0</v>
          </cell>
          <cell r="AO689">
            <v>0</v>
          </cell>
          <cell r="AP689">
            <v>0</v>
          </cell>
          <cell r="AQ689">
            <v>0.02</v>
          </cell>
          <cell r="AR689">
            <v>0</v>
          </cell>
        </row>
        <row r="690">
          <cell r="J690" t="str">
            <v xml:space="preserve"> </v>
          </cell>
          <cell r="AA690">
            <v>26</v>
          </cell>
          <cell r="AC690" t="str">
            <v xml:space="preserve">A+ </v>
          </cell>
          <cell r="AD690">
            <v>0</v>
          </cell>
          <cell r="AE690">
            <v>0</v>
          </cell>
          <cell r="AF690">
            <v>0</v>
          </cell>
          <cell r="AG690">
            <v>0</v>
          </cell>
          <cell r="AH690">
            <v>0.04</v>
          </cell>
          <cell r="AI690">
            <v>0</v>
          </cell>
          <cell r="AL690" t="str">
            <v xml:space="preserve">A+ </v>
          </cell>
          <cell r="AM690">
            <v>0</v>
          </cell>
          <cell r="AN690">
            <v>0</v>
          </cell>
          <cell r="AO690">
            <v>0</v>
          </cell>
          <cell r="AP690">
            <v>0</v>
          </cell>
          <cell r="AQ690">
            <v>0.04</v>
          </cell>
          <cell r="AR690">
            <v>0</v>
          </cell>
        </row>
        <row r="691">
          <cell r="B691">
            <v>29</v>
          </cell>
          <cell r="C691" t="str">
            <v>Company Totals (Credit Risk)</v>
          </cell>
          <cell r="H691">
            <v>0</v>
          </cell>
          <cell r="I691">
            <v>0</v>
          </cell>
          <cell r="J691">
            <v>0</v>
          </cell>
          <cell r="K691">
            <v>0</v>
          </cell>
          <cell r="N691">
            <v>0</v>
          </cell>
          <cell r="O691" t="str">
            <v xml:space="preserve"> =(B4)</v>
          </cell>
          <cell r="AA691">
            <v>27</v>
          </cell>
          <cell r="AC691" t="str">
            <v>A</v>
          </cell>
          <cell r="AD691">
            <v>0</v>
          </cell>
          <cell r="AE691">
            <v>0</v>
          </cell>
          <cell r="AF691">
            <v>0</v>
          </cell>
          <cell r="AG691">
            <v>0</v>
          </cell>
          <cell r="AH691">
            <v>0.06</v>
          </cell>
          <cell r="AI691">
            <v>0</v>
          </cell>
          <cell r="AL691" t="str">
            <v>A</v>
          </cell>
          <cell r="AM691">
            <v>0</v>
          </cell>
          <cell r="AN691">
            <v>0</v>
          </cell>
          <cell r="AO691">
            <v>0</v>
          </cell>
          <cell r="AP691">
            <v>0</v>
          </cell>
          <cell r="AQ691">
            <v>0.06</v>
          </cell>
          <cell r="AR691">
            <v>0</v>
          </cell>
        </row>
        <row r="692">
          <cell r="B692">
            <v>30</v>
          </cell>
          <cell r="C692" t="str">
            <v>Company Totals (Investment Risk)</v>
          </cell>
          <cell r="J692">
            <v>0</v>
          </cell>
          <cell r="K692">
            <v>0</v>
          </cell>
          <cell r="N692">
            <v>0</v>
          </cell>
          <cell r="AA692">
            <v>28</v>
          </cell>
          <cell r="AC692" t="str">
            <v>A-</v>
          </cell>
          <cell r="AD692">
            <v>0</v>
          </cell>
          <cell r="AE692">
            <v>0</v>
          </cell>
          <cell r="AF692">
            <v>0</v>
          </cell>
          <cell r="AG692">
            <v>0</v>
          </cell>
          <cell r="AH692">
            <v>0.1</v>
          </cell>
          <cell r="AI692">
            <v>0</v>
          </cell>
          <cell r="AL692" t="str">
            <v>A-</v>
          </cell>
          <cell r="AM692">
            <v>0</v>
          </cell>
          <cell r="AN692">
            <v>0</v>
          </cell>
          <cell r="AO692">
            <v>0</v>
          </cell>
          <cell r="AP692">
            <v>0</v>
          </cell>
          <cell r="AQ692">
            <v>0.1</v>
          </cell>
          <cell r="AR692">
            <v>0</v>
          </cell>
        </row>
        <row r="693">
          <cell r="B693">
            <v>31</v>
          </cell>
          <cell r="C693" t="str">
            <v>Company Totals (Asset Risk)</v>
          </cell>
          <cell r="J693">
            <v>0</v>
          </cell>
          <cell r="K693">
            <v>0</v>
          </cell>
          <cell r="N693">
            <v>0</v>
          </cell>
          <cell r="AA693">
            <v>29</v>
          </cell>
          <cell r="AC693" t="str">
            <v>B++</v>
          </cell>
          <cell r="AD693">
            <v>0</v>
          </cell>
          <cell r="AE693">
            <v>0</v>
          </cell>
          <cell r="AF693">
            <v>0</v>
          </cell>
          <cell r="AG693">
            <v>0</v>
          </cell>
          <cell r="AH693">
            <v>0.15</v>
          </cell>
          <cell r="AI693">
            <v>0</v>
          </cell>
          <cell r="AL693" t="str">
            <v>B++</v>
          </cell>
          <cell r="AM693">
            <v>0</v>
          </cell>
          <cell r="AN693">
            <v>0</v>
          </cell>
          <cell r="AO693">
            <v>0</v>
          </cell>
          <cell r="AP693">
            <v>0</v>
          </cell>
          <cell r="AQ693">
            <v>0.15</v>
          </cell>
          <cell r="AR693">
            <v>0</v>
          </cell>
        </row>
        <row r="694">
          <cell r="C694" t="str">
            <v>Notes:</v>
          </cell>
          <cell r="AA694">
            <v>30</v>
          </cell>
          <cell r="AC694" t="str">
            <v xml:space="preserve">B+ </v>
          </cell>
          <cell r="AD694">
            <v>0</v>
          </cell>
          <cell r="AE694">
            <v>0</v>
          </cell>
          <cell r="AF694">
            <v>0</v>
          </cell>
          <cell r="AG694">
            <v>0</v>
          </cell>
          <cell r="AH694">
            <v>0.2</v>
          </cell>
          <cell r="AI694">
            <v>0</v>
          </cell>
          <cell r="AL694" t="str">
            <v xml:space="preserve">B+ </v>
          </cell>
          <cell r="AM694">
            <v>0</v>
          </cell>
          <cell r="AN694">
            <v>0</v>
          </cell>
          <cell r="AO694">
            <v>0</v>
          </cell>
          <cell r="AP694">
            <v>0</v>
          </cell>
          <cell r="AQ694">
            <v>0.2</v>
          </cell>
          <cell r="AR694">
            <v>0</v>
          </cell>
        </row>
        <row r="695">
          <cell r="C695" t="str">
            <v>(A) - Includes ceded paid, unpaid, IBNR, and unearned premium recoverables.</v>
          </cell>
          <cell r="AA695">
            <v>31</v>
          </cell>
          <cell r="AC695" t="str">
            <v>B</v>
          </cell>
          <cell r="AD695">
            <v>0</v>
          </cell>
          <cell r="AE695">
            <v>0</v>
          </cell>
          <cell r="AF695">
            <v>0</v>
          </cell>
          <cell r="AG695">
            <v>0</v>
          </cell>
          <cell r="AH695">
            <v>0.3</v>
          </cell>
          <cell r="AI695">
            <v>0</v>
          </cell>
          <cell r="AL695" t="str">
            <v>B</v>
          </cell>
          <cell r="AM695">
            <v>0</v>
          </cell>
          <cell r="AN695">
            <v>0</v>
          </cell>
          <cell r="AO695">
            <v>0</v>
          </cell>
          <cell r="AP695">
            <v>0</v>
          </cell>
          <cell r="AQ695">
            <v>0.3</v>
          </cell>
          <cell r="AR695">
            <v>0</v>
          </cell>
        </row>
        <row r="696">
          <cell r="C696" t="str">
            <v>(B) - Excessive reinsurance dependence:</v>
          </cell>
          <cell r="AA696">
            <v>32</v>
          </cell>
          <cell r="AC696" t="str">
            <v>B-</v>
          </cell>
          <cell r="AD696">
            <v>0</v>
          </cell>
          <cell r="AE696">
            <v>0</v>
          </cell>
          <cell r="AF696">
            <v>0</v>
          </cell>
          <cell r="AG696">
            <v>0</v>
          </cell>
          <cell r="AH696">
            <v>0.4</v>
          </cell>
          <cell r="AI696">
            <v>0</v>
          </cell>
          <cell r="AL696" t="str">
            <v>B-</v>
          </cell>
          <cell r="AM696">
            <v>0</v>
          </cell>
          <cell r="AN696">
            <v>0</v>
          </cell>
          <cell r="AO696">
            <v>0</v>
          </cell>
          <cell r="AP696">
            <v>0</v>
          </cell>
          <cell r="AQ696">
            <v>0.4</v>
          </cell>
          <cell r="AR696">
            <v>0</v>
          </cell>
        </row>
        <row r="697">
          <cell r="C697" t="str">
            <v xml:space="preserve">[C] -  To be used for non-consolidated statements or consolidated statements reporting domestic companies(affiliates), not included in the consolidated statement. </v>
          </cell>
          <cell r="AA697">
            <v>33</v>
          </cell>
          <cell r="AC697" t="str">
            <v>&lt;= C++</v>
          </cell>
          <cell r="AD697">
            <v>0</v>
          </cell>
          <cell r="AE697">
            <v>0</v>
          </cell>
          <cell r="AF697">
            <v>0</v>
          </cell>
          <cell r="AG697">
            <v>0</v>
          </cell>
          <cell r="AH697">
            <v>1</v>
          </cell>
          <cell r="AI697">
            <v>0</v>
          </cell>
          <cell r="AL697" t="str">
            <v>&lt;= C++</v>
          </cell>
          <cell r="AM697">
            <v>0</v>
          </cell>
          <cell r="AN697">
            <v>0</v>
          </cell>
          <cell r="AO697">
            <v>0</v>
          </cell>
          <cell r="AP697">
            <v>0</v>
          </cell>
          <cell r="AQ697">
            <v>1</v>
          </cell>
          <cell r="AR697">
            <v>0</v>
          </cell>
        </row>
        <row r="698">
          <cell r="J698" t="str">
            <v>Non-Aff. Reins</v>
          </cell>
          <cell r="AA698">
            <v>34</v>
          </cell>
          <cell r="AC698" t="str">
            <v>Non Rated</v>
          </cell>
          <cell r="AD698">
            <v>0</v>
          </cell>
          <cell r="AE698">
            <v>0</v>
          </cell>
          <cell r="AF698">
            <v>0</v>
          </cell>
          <cell r="AG698">
            <v>0</v>
          </cell>
          <cell r="AH698">
            <v>1</v>
          </cell>
          <cell r="AI698">
            <v>0</v>
          </cell>
          <cell r="AL698" t="str">
            <v>Non Rated</v>
          </cell>
          <cell r="AM698">
            <v>0</v>
          </cell>
          <cell r="AN698">
            <v>0</v>
          </cell>
          <cell r="AO698">
            <v>0</v>
          </cell>
          <cell r="AP698">
            <v>0</v>
          </cell>
          <cell r="AQ698">
            <v>1</v>
          </cell>
          <cell r="AR698">
            <v>0</v>
          </cell>
        </row>
        <row r="699">
          <cell r="J699" t="str">
            <v>Recov./PHS</v>
          </cell>
          <cell r="AA699">
            <v>35</v>
          </cell>
          <cell r="AB699" t="str">
            <v>No Breakout Available</v>
          </cell>
          <cell r="AD699">
            <v>0</v>
          </cell>
          <cell r="AE699">
            <v>0</v>
          </cell>
          <cell r="AF699">
            <v>0</v>
          </cell>
          <cell r="AG699">
            <v>0</v>
          </cell>
          <cell r="AH699">
            <v>0.1</v>
          </cell>
          <cell r="AI699">
            <v>0</v>
          </cell>
          <cell r="AK699" t="str">
            <v>No Breakout Available</v>
          </cell>
          <cell r="AM699">
            <v>0</v>
          </cell>
          <cell r="AN699">
            <v>0</v>
          </cell>
          <cell r="AO699">
            <v>0</v>
          </cell>
          <cell r="AP699">
            <v>0</v>
          </cell>
          <cell r="AQ699">
            <v>0.1</v>
          </cell>
          <cell r="AR699">
            <v>0</v>
          </cell>
        </row>
        <row r="700">
          <cell r="B700">
            <v>32</v>
          </cell>
          <cell r="I700" t="str">
            <v>Company</v>
          </cell>
          <cell r="J700">
            <v>0</v>
          </cell>
          <cell r="AA700">
            <v>36</v>
          </cell>
          <cell r="AC700" t="str">
            <v>Total</v>
          </cell>
          <cell r="AD700">
            <v>0</v>
          </cell>
          <cell r="AE700">
            <v>0</v>
          </cell>
          <cell r="AF700">
            <v>0</v>
          </cell>
          <cell r="AG700">
            <v>0</v>
          </cell>
          <cell r="AH700">
            <v>0</v>
          </cell>
          <cell r="AI700">
            <v>0</v>
          </cell>
          <cell r="AL700" t="str">
            <v>Total</v>
          </cell>
          <cell r="AM700">
            <v>0</v>
          </cell>
          <cell r="AN700">
            <v>0</v>
          </cell>
          <cell r="AO700">
            <v>0</v>
          </cell>
          <cell r="AP700">
            <v>0</v>
          </cell>
          <cell r="AQ700">
            <v>0</v>
          </cell>
          <cell r="AR700">
            <v>0</v>
          </cell>
        </row>
        <row r="701">
          <cell r="B701">
            <v>33</v>
          </cell>
          <cell r="I701" t="str">
            <v>Industry</v>
          </cell>
          <cell r="J701">
            <v>0</v>
          </cell>
        </row>
        <row r="702">
          <cell r="B702">
            <v>34</v>
          </cell>
          <cell r="I702" t="str">
            <v>Excess</v>
          </cell>
          <cell r="J702">
            <v>0</v>
          </cell>
          <cell r="AA702">
            <v>37</v>
          </cell>
          <cell r="AE702" t="str">
            <v>Percentage of recoverables ceded under stress test:</v>
          </cell>
          <cell r="AF702">
            <v>0.4</v>
          </cell>
        </row>
        <row r="703">
          <cell r="B703">
            <v>35</v>
          </cell>
          <cell r="H703" t="str">
            <v>Total Ceded Leverage Ratio</v>
          </cell>
          <cell r="J703">
            <v>0</v>
          </cell>
          <cell r="AA703">
            <v>38</v>
          </cell>
          <cell r="AE703" t="str">
            <v>Amount of recovs ceded under stress test:</v>
          </cell>
          <cell r="AF703">
            <v>0</v>
          </cell>
          <cell r="AG703" t="str">
            <v>analysis type = standard</v>
          </cell>
        </row>
      </sheetData>
      <sheetData sheetId="5">
        <row r="2">
          <cell r="C2" t="str">
            <v>Company Name:</v>
          </cell>
          <cell r="D2" t="str">
            <v>XYZ Sample</v>
          </cell>
          <cell r="K2" t="str">
            <v>Currency:</v>
          </cell>
          <cell r="L2" t="str">
            <v>Euros</v>
          </cell>
          <cell r="T2" t="str">
            <v>Page 5</v>
          </cell>
          <cell r="AD2" t="str">
            <v>Company Name:</v>
          </cell>
          <cell r="AE2" t="str">
            <v>XYZ Sample</v>
          </cell>
          <cell r="AL2" t="str">
            <v>Currency:</v>
          </cell>
          <cell r="AM2" t="str">
            <v>Euros</v>
          </cell>
          <cell r="AT2" t="str">
            <v>Summary Exhibit 5.1</v>
          </cell>
          <cell r="AZ2" t="str">
            <v>Company Name:</v>
          </cell>
          <cell r="BA2" t="str">
            <v>XYZ Sample</v>
          </cell>
          <cell r="BP2" t="str">
            <v>Summary Exhibit 5.2</v>
          </cell>
        </row>
        <row r="3">
          <cell r="C3" t="str">
            <v>AMB Number:</v>
          </cell>
          <cell r="D3" t="str">
            <v>99999</v>
          </cell>
          <cell r="K3" t="str">
            <v>Denomination:</v>
          </cell>
          <cell r="L3" t="str">
            <v>(000)s</v>
          </cell>
          <cell r="AD3" t="str">
            <v>AMB Number:</v>
          </cell>
          <cell r="AE3" t="str">
            <v>99999</v>
          </cell>
          <cell r="AL3" t="str">
            <v>Denomination:</v>
          </cell>
          <cell r="AM3" t="str">
            <v>(000)s</v>
          </cell>
          <cell r="AZ3" t="str">
            <v>AMB Number:</v>
          </cell>
          <cell r="BA3" t="str">
            <v>99999</v>
          </cell>
        </row>
        <row r="4">
          <cell r="C4" t="str">
            <v>Analyst:</v>
          </cell>
          <cell r="D4" t="str">
            <v xml:space="preserve"> </v>
          </cell>
          <cell r="AD4" t="str">
            <v>Analyst:</v>
          </cell>
          <cell r="AE4" t="str">
            <v xml:space="preserve"> </v>
          </cell>
          <cell r="AZ4" t="str">
            <v>Analyst:</v>
          </cell>
          <cell r="BA4" t="str">
            <v xml:space="preserve"> </v>
          </cell>
        </row>
        <row r="5">
          <cell r="C5" t="str">
            <v>volatility = average</v>
          </cell>
          <cell r="J5" t="str">
            <v>NET LOSS AND LAE RESERVE RISK</v>
          </cell>
          <cell r="AD5" t="str">
            <v>volatility = average</v>
          </cell>
          <cell r="AL5" t="str">
            <v>NET LOSS AND LAE RESERVE RISK</v>
          </cell>
          <cell r="AZ5" t="str">
            <v>volatility = average</v>
          </cell>
          <cell r="BH5" t="str">
            <v>NET LOSS AND LAE RESERVE RISK</v>
          </cell>
        </row>
        <row r="6">
          <cell r="C6" t="str">
            <v>analysis type = standard</v>
          </cell>
          <cell r="E6">
            <v>39813</v>
          </cell>
          <cell r="AD6" t="str">
            <v>analysis type = standard</v>
          </cell>
          <cell r="AZ6" t="str">
            <v>analysis type = standard</v>
          </cell>
        </row>
        <row r="9">
          <cell r="D9" t="str">
            <v>(1)</v>
          </cell>
          <cell r="E9" t="str">
            <v>(2)</v>
          </cell>
          <cell r="F9" t="str">
            <v>(3)</v>
          </cell>
          <cell r="G9" t="str">
            <v>(4)</v>
          </cell>
          <cell r="H9" t="str">
            <v>(5)</v>
          </cell>
          <cell r="I9" t="str">
            <v>(6)</v>
          </cell>
          <cell r="J9" t="str">
            <v>(7)</v>
          </cell>
          <cell r="K9" t="str">
            <v>(8)</v>
          </cell>
          <cell r="L9" t="str">
            <v>(9)</v>
          </cell>
          <cell r="M9" t="str">
            <v>(10)</v>
          </cell>
          <cell r="N9" t="str">
            <v>(11)</v>
          </cell>
          <cell r="O9" t="str">
            <v>(12)</v>
          </cell>
          <cell r="P9" t="str">
            <v>(13)</v>
          </cell>
          <cell r="Q9" t="str">
            <v>(14)</v>
          </cell>
          <cell r="R9" t="str">
            <v>(15)</v>
          </cell>
          <cell r="S9" t="str">
            <v>(16)</v>
          </cell>
          <cell r="T9" t="str">
            <v>(17)</v>
          </cell>
        </row>
        <row r="11">
          <cell r="E11" t="str">
            <v>&lt;---------------------------- Carried Reserve ----------------------------&gt;</v>
          </cell>
          <cell r="L11" t="str">
            <v>Adjust-</v>
          </cell>
          <cell r="M11" t="str">
            <v>Final</v>
          </cell>
          <cell r="N11" t="str">
            <v>Total</v>
          </cell>
          <cell r="R11" t="str">
            <v>Final</v>
          </cell>
          <cell r="S11" t="str">
            <v>Adjusted</v>
          </cell>
          <cell r="AE11" t="str">
            <v>Carried Loss &amp; LAE Reserves</v>
          </cell>
          <cell r="AK11" t="str">
            <v>Adjusted Loss &amp; LAE Reserves</v>
          </cell>
          <cell r="AQ11" t="str">
            <v>Adjusted Required Capital</v>
          </cell>
          <cell r="BA11" t="str">
            <v>Selected Deficiency Factors</v>
          </cell>
          <cell r="BG11" t="str">
            <v>Selected Discount Factors</v>
          </cell>
          <cell r="BM11" t="str">
            <v>Selected Capital Factors</v>
          </cell>
        </row>
        <row r="12">
          <cell r="C12" t="str">
            <v>Property / Casualty Business</v>
          </cell>
          <cell r="D12" t="str">
            <v>%</v>
          </cell>
          <cell r="E12" t="str">
            <v>Baseline</v>
          </cell>
          <cell r="F12" t="str">
            <v>Allocated Adjustment</v>
          </cell>
          <cell r="G12" t="str">
            <v>Stress Test Adjustment</v>
          </cell>
          <cell r="H12" t="str">
            <v>Manual Adjustment</v>
          </cell>
          <cell r="I12" t="str">
            <v>Total</v>
          </cell>
          <cell r="J12" t="str">
            <v>Deficiency Factor</v>
          </cell>
          <cell r="K12" t="str">
            <v>Base Discount Factor</v>
          </cell>
          <cell r="L12" t="str">
            <v>ment to Discount Factor</v>
          </cell>
          <cell r="M12" t="str">
            <v>Discount Factor (8)+(9)</v>
          </cell>
          <cell r="N12" t="str">
            <v>Adj. Factor  (7)*(10)</v>
          </cell>
          <cell r="O12" t="str">
            <v>Adjusted Reserves (6)*(11)</v>
          </cell>
          <cell r="P12" t="str">
            <v>Base Capital Factor</v>
          </cell>
          <cell r="Q12" t="str">
            <v>Adjust- ment</v>
          </cell>
          <cell r="R12" t="str">
            <v>Capital Factor (13)+(14)</v>
          </cell>
          <cell r="S12" t="str">
            <v>Required Capital    (12)*(15)</v>
          </cell>
          <cell r="T12" t="str">
            <v>Explanation of Adjustments</v>
          </cell>
          <cell r="AD12" t="str">
            <v>Property / Casualty Business</v>
          </cell>
          <cell r="AE12">
            <v>39813</v>
          </cell>
          <cell r="AF12">
            <v>40178</v>
          </cell>
          <cell r="AG12">
            <v>40543</v>
          </cell>
          <cell r="AH12">
            <v>40908</v>
          </cell>
          <cell r="AI12">
            <v>41274</v>
          </cell>
          <cell r="AK12">
            <v>39813</v>
          </cell>
          <cell r="AL12">
            <v>40178</v>
          </cell>
          <cell r="AM12">
            <v>40543</v>
          </cell>
          <cell r="AN12">
            <v>40908</v>
          </cell>
          <cell r="AO12">
            <v>41274</v>
          </cell>
          <cell r="AQ12">
            <v>39813</v>
          </cell>
          <cell r="AR12">
            <v>40178</v>
          </cell>
          <cell r="AS12">
            <v>40543</v>
          </cell>
          <cell r="AT12">
            <v>40908</v>
          </cell>
          <cell r="AU12">
            <v>41274</v>
          </cell>
          <cell r="AZ12" t="str">
            <v>Property / Casualty Business</v>
          </cell>
          <cell r="BA12">
            <v>39813</v>
          </cell>
          <cell r="BB12">
            <v>40178</v>
          </cell>
          <cell r="BC12">
            <v>40543</v>
          </cell>
          <cell r="BD12">
            <v>40908</v>
          </cell>
          <cell r="BE12">
            <v>41274</v>
          </cell>
          <cell r="BG12">
            <v>39813</v>
          </cell>
          <cell r="BH12">
            <v>40178</v>
          </cell>
          <cell r="BI12">
            <v>40543</v>
          </cell>
          <cell r="BJ12">
            <v>40908</v>
          </cell>
          <cell r="BK12">
            <v>41274</v>
          </cell>
          <cell r="BM12">
            <v>39813</v>
          </cell>
          <cell r="BN12">
            <v>40178</v>
          </cell>
          <cell r="BO12">
            <v>40543</v>
          </cell>
          <cell r="BP12">
            <v>40908</v>
          </cell>
          <cell r="BQ12">
            <v>41274</v>
          </cell>
        </row>
        <row r="13">
          <cell r="B13">
            <v>1</v>
          </cell>
          <cell r="C13" t="str">
            <v>Personal Property</v>
          </cell>
          <cell r="D13">
            <v>0</v>
          </cell>
          <cell r="E13">
            <v>0</v>
          </cell>
          <cell r="F13">
            <v>0</v>
          </cell>
          <cell r="G13">
            <v>0</v>
          </cell>
          <cell r="H13">
            <v>0</v>
          </cell>
          <cell r="I13">
            <v>0</v>
          </cell>
          <cell r="J13">
            <v>1</v>
          </cell>
          <cell r="K13">
            <v>0.93520000000000003</v>
          </cell>
          <cell r="L13">
            <v>0</v>
          </cell>
          <cell r="M13">
            <v>0.93520000000000003</v>
          </cell>
          <cell r="N13">
            <v>0.93520000000000003</v>
          </cell>
          <cell r="O13">
            <v>0</v>
          </cell>
          <cell r="P13">
            <v>0.3739911588490048</v>
          </cell>
          <cell r="Q13">
            <v>0</v>
          </cell>
          <cell r="R13">
            <v>0.3739911588490048</v>
          </cell>
          <cell r="S13">
            <v>0</v>
          </cell>
          <cell r="AC13">
            <v>1</v>
          </cell>
          <cell r="AD13" t="str">
            <v>Personal Property</v>
          </cell>
          <cell r="AE13">
            <v>0</v>
          </cell>
          <cell r="AF13">
            <v>0</v>
          </cell>
          <cell r="AG13">
            <v>0</v>
          </cell>
          <cell r="AH13">
            <v>0</v>
          </cell>
          <cell r="AI13">
            <v>0</v>
          </cell>
          <cell r="AK13">
            <v>0</v>
          </cell>
          <cell r="AL13">
            <v>0</v>
          </cell>
          <cell r="AM13">
            <v>0</v>
          </cell>
          <cell r="AN13">
            <v>0</v>
          </cell>
          <cell r="AO13">
            <v>0</v>
          </cell>
          <cell r="AQ13">
            <v>0</v>
          </cell>
          <cell r="AR13">
            <v>0</v>
          </cell>
          <cell r="AS13">
            <v>0</v>
          </cell>
          <cell r="AT13">
            <v>0</v>
          </cell>
          <cell r="AU13">
            <v>0</v>
          </cell>
          <cell r="AY13">
            <v>1</v>
          </cell>
          <cell r="AZ13" t="str">
            <v>Personal Property</v>
          </cell>
          <cell r="BA13">
            <v>1</v>
          </cell>
          <cell r="BB13">
            <v>1</v>
          </cell>
          <cell r="BC13">
            <v>1</v>
          </cell>
          <cell r="BD13">
            <v>1</v>
          </cell>
          <cell r="BE13">
            <v>1</v>
          </cell>
          <cell r="BG13">
            <v>0.93520000000000003</v>
          </cell>
          <cell r="BH13">
            <v>0.93520000000000003</v>
          </cell>
          <cell r="BI13">
            <v>0.93520000000000003</v>
          </cell>
          <cell r="BJ13">
            <v>0.93520000000000003</v>
          </cell>
          <cell r="BK13">
            <v>0.93520000000000003</v>
          </cell>
          <cell r="BM13">
            <v>0.3739911588490048</v>
          </cell>
          <cell r="BN13">
            <v>0.3739911588490048</v>
          </cell>
          <cell r="BO13">
            <v>0.3739911588490048</v>
          </cell>
          <cell r="BP13">
            <v>0.3739911588490048</v>
          </cell>
          <cell r="BQ13">
            <v>0.3739911588490048</v>
          </cell>
        </row>
        <row r="14">
          <cell r="B14">
            <v>2</v>
          </cell>
          <cell r="C14" t="str">
            <v>Personal Motor</v>
          </cell>
          <cell r="D14">
            <v>0</v>
          </cell>
          <cell r="E14">
            <v>0</v>
          </cell>
          <cell r="F14">
            <v>0</v>
          </cell>
          <cell r="G14">
            <v>0</v>
          </cell>
          <cell r="H14">
            <v>0</v>
          </cell>
          <cell r="I14">
            <v>0</v>
          </cell>
          <cell r="J14">
            <v>1</v>
          </cell>
          <cell r="K14">
            <v>0.92535999999999996</v>
          </cell>
          <cell r="L14">
            <v>0</v>
          </cell>
          <cell r="M14">
            <v>0.92535999999999996</v>
          </cell>
          <cell r="N14">
            <v>0.92535999999999996</v>
          </cell>
          <cell r="O14">
            <v>0</v>
          </cell>
          <cell r="P14">
            <v>0.38252327654137752</v>
          </cell>
          <cell r="Q14">
            <v>0</v>
          </cell>
          <cell r="R14">
            <v>0.38252327654137752</v>
          </cell>
          <cell r="S14">
            <v>0</v>
          </cell>
          <cell r="AC14">
            <v>2</v>
          </cell>
          <cell r="AD14" t="str">
            <v>Personal Motor</v>
          </cell>
          <cell r="AE14">
            <v>0</v>
          </cell>
          <cell r="AF14">
            <v>0</v>
          </cell>
          <cell r="AG14">
            <v>0</v>
          </cell>
          <cell r="AH14">
            <v>0</v>
          </cell>
          <cell r="AI14">
            <v>0</v>
          </cell>
          <cell r="AK14">
            <v>0</v>
          </cell>
          <cell r="AL14">
            <v>0</v>
          </cell>
          <cell r="AM14">
            <v>0</v>
          </cell>
          <cell r="AN14">
            <v>0</v>
          </cell>
          <cell r="AO14">
            <v>0</v>
          </cell>
          <cell r="AQ14">
            <v>0</v>
          </cell>
          <cell r="AR14">
            <v>0</v>
          </cell>
          <cell r="AS14">
            <v>0</v>
          </cell>
          <cell r="AT14">
            <v>0</v>
          </cell>
          <cell r="AU14">
            <v>0</v>
          </cell>
          <cell r="AY14">
            <v>2</v>
          </cell>
          <cell r="AZ14" t="str">
            <v>Personal Motor</v>
          </cell>
          <cell r="BA14">
            <v>1</v>
          </cell>
          <cell r="BB14">
            <v>1</v>
          </cell>
          <cell r="BC14">
            <v>1</v>
          </cell>
          <cell r="BD14">
            <v>1</v>
          </cell>
          <cell r="BE14">
            <v>1</v>
          </cell>
          <cell r="BG14">
            <v>0.92535999999999996</v>
          </cell>
          <cell r="BH14">
            <v>0.92535999999999996</v>
          </cell>
          <cell r="BI14">
            <v>0.92535999999999996</v>
          </cell>
          <cell r="BJ14">
            <v>0.92535999999999996</v>
          </cell>
          <cell r="BK14">
            <v>0.92535999999999996</v>
          </cell>
          <cell r="BM14">
            <v>0.38252327654137752</v>
          </cell>
          <cell r="BN14">
            <v>0.38252327654137752</v>
          </cell>
          <cell r="BO14">
            <v>0.38252327654137752</v>
          </cell>
          <cell r="BP14">
            <v>0.38252327654137752</v>
          </cell>
          <cell r="BQ14">
            <v>0.38252327654137752</v>
          </cell>
        </row>
        <row r="15">
          <cell r="B15">
            <v>3</v>
          </cell>
          <cell r="C15" t="str">
            <v>Commercial Motor</v>
          </cell>
          <cell r="D15">
            <v>0</v>
          </cell>
          <cell r="E15">
            <v>0</v>
          </cell>
          <cell r="F15">
            <v>0</v>
          </cell>
          <cell r="G15">
            <v>0</v>
          </cell>
          <cell r="H15">
            <v>0</v>
          </cell>
          <cell r="I15">
            <v>0</v>
          </cell>
          <cell r="J15">
            <v>1</v>
          </cell>
          <cell r="K15">
            <v>0.91293999999999997</v>
          </cell>
          <cell r="L15">
            <v>0</v>
          </cell>
          <cell r="M15">
            <v>0.91293999999999997</v>
          </cell>
          <cell r="N15">
            <v>0.91293999999999997</v>
          </cell>
          <cell r="O15">
            <v>0</v>
          </cell>
          <cell r="P15">
            <v>0.38693700665531644</v>
          </cell>
          <cell r="Q15">
            <v>0</v>
          </cell>
          <cell r="R15">
            <v>0.38693700665531644</v>
          </cell>
          <cell r="S15">
            <v>0</v>
          </cell>
          <cell r="AC15">
            <v>3</v>
          </cell>
          <cell r="AD15" t="str">
            <v>Commercial Motor</v>
          </cell>
          <cell r="AE15">
            <v>0</v>
          </cell>
          <cell r="AF15">
            <v>0</v>
          </cell>
          <cell r="AG15">
            <v>0</v>
          </cell>
          <cell r="AH15">
            <v>0</v>
          </cell>
          <cell r="AI15">
            <v>0</v>
          </cell>
          <cell r="AK15">
            <v>0</v>
          </cell>
          <cell r="AL15">
            <v>0</v>
          </cell>
          <cell r="AM15">
            <v>0</v>
          </cell>
          <cell r="AN15">
            <v>0</v>
          </cell>
          <cell r="AO15">
            <v>0</v>
          </cell>
          <cell r="AQ15">
            <v>0</v>
          </cell>
          <cell r="AR15">
            <v>0</v>
          </cell>
          <cell r="AS15">
            <v>0</v>
          </cell>
          <cell r="AT15">
            <v>0</v>
          </cell>
          <cell r="AU15">
            <v>0</v>
          </cell>
          <cell r="AY15">
            <v>3</v>
          </cell>
          <cell r="AZ15" t="str">
            <v>Commercial Motor</v>
          </cell>
          <cell r="BA15">
            <v>1</v>
          </cell>
          <cell r="BB15">
            <v>1</v>
          </cell>
          <cell r="BC15">
            <v>1</v>
          </cell>
          <cell r="BD15">
            <v>1</v>
          </cell>
          <cell r="BE15">
            <v>1</v>
          </cell>
          <cell r="BG15">
            <v>0.91293999999999997</v>
          </cell>
          <cell r="BH15">
            <v>0.91293999999999997</v>
          </cell>
          <cell r="BI15">
            <v>0.91293999999999997</v>
          </cell>
          <cell r="BJ15">
            <v>0.91293999999999997</v>
          </cell>
          <cell r="BK15">
            <v>0.91293999999999997</v>
          </cell>
          <cell r="BM15">
            <v>0.38693700665531644</v>
          </cell>
          <cell r="BN15">
            <v>0.38693700665531644</v>
          </cell>
          <cell r="BO15">
            <v>0.38693700665531644</v>
          </cell>
          <cell r="BP15">
            <v>0.38693700665531644</v>
          </cell>
          <cell r="BQ15">
            <v>0.38693700665531644</v>
          </cell>
        </row>
        <row r="16">
          <cell r="B16">
            <v>4</v>
          </cell>
          <cell r="C16" t="str">
            <v>Occupational Accident</v>
          </cell>
          <cell r="D16">
            <v>0</v>
          </cell>
          <cell r="E16">
            <v>0</v>
          </cell>
          <cell r="F16">
            <v>0</v>
          </cell>
          <cell r="G16">
            <v>0</v>
          </cell>
          <cell r="H16">
            <v>0</v>
          </cell>
          <cell r="I16">
            <v>0</v>
          </cell>
          <cell r="J16">
            <v>1</v>
          </cell>
          <cell r="K16">
            <v>0.78388999999999998</v>
          </cell>
          <cell r="L16">
            <v>0</v>
          </cell>
          <cell r="M16">
            <v>0.78388999999999998</v>
          </cell>
          <cell r="N16">
            <v>0.78388999999999998</v>
          </cell>
          <cell r="O16">
            <v>0</v>
          </cell>
          <cell r="P16">
            <v>0.38059377703801622</v>
          </cell>
          <cell r="Q16">
            <v>0</v>
          </cell>
          <cell r="R16">
            <v>0.38059377703801622</v>
          </cell>
          <cell r="S16">
            <v>0</v>
          </cell>
          <cell r="AC16">
            <v>4</v>
          </cell>
          <cell r="AD16" t="str">
            <v>Occupational Accident</v>
          </cell>
          <cell r="AE16">
            <v>0</v>
          </cell>
          <cell r="AF16">
            <v>0</v>
          </cell>
          <cell r="AG16">
            <v>0</v>
          </cell>
          <cell r="AH16">
            <v>0</v>
          </cell>
          <cell r="AI16">
            <v>0</v>
          </cell>
          <cell r="AK16">
            <v>0</v>
          </cell>
          <cell r="AL16">
            <v>0</v>
          </cell>
          <cell r="AM16">
            <v>0</v>
          </cell>
          <cell r="AN16">
            <v>0</v>
          </cell>
          <cell r="AO16">
            <v>0</v>
          </cell>
          <cell r="AQ16">
            <v>0</v>
          </cell>
          <cell r="AR16">
            <v>0</v>
          </cell>
          <cell r="AS16">
            <v>0</v>
          </cell>
          <cell r="AT16">
            <v>0</v>
          </cell>
          <cell r="AU16">
            <v>0</v>
          </cell>
          <cell r="AY16">
            <v>4</v>
          </cell>
          <cell r="AZ16" t="str">
            <v>Occupational Accident</v>
          </cell>
          <cell r="BA16">
            <v>1</v>
          </cell>
          <cell r="BB16">
            <v>1</v>
          </cell>
          <cell r="BC16">
            <v>1</v>
          </cell>
          <cell r="BD16">
            <v>1</v>
          </cell>
          <cell r="BE16">
            <v>1</v>
          </cell>
          <cell r="BG16">
            <v>0.78388999999999998</v>
          </cell>
          <cell r="BH16">
            <v>0.78388999999999998</v>
          </cell>
          <cell r="BI16">
            <v>0.78388999999999998</v>
          </cell>
          <cell r="BJ16">
            <v>0.78388999999999998</v>
          </cell>
          <cell r="BK16">
            <v>0.78388999999999998</v>
          </cell>
          <cell r="BM16">
            <v>0.38059377703801622</v>
          </cell>
          <cell r="BN16">
            <v>0.38059377703801622</v>
          </cell>
          <cell r="BO16">
            <v>0.38059377703801622</v>
          </cell>
          <cell r="BP16">
            <v>0.38059377703801622</v>
          </cell>
          <cell r="BQ16">
            <v>0.38059377703801622</v>
          </cell>
        </row>
        <row r="17">
          <cell r="B17">
            <v>5</v>
          </cell>
          <cell r="C17" t="str">
            <v>Comm'l Multi Peril</v>
          </cell>
          <cell r="D17">
            <v>0</v>
          </cell>
          <cell r="E17">
            <v>0</v>
          </cell>
          <cell r="F17">
            <v>0</v>
          </cell>
          <cell r="G17">
            <v>0</v>
          </cell>
          <cell r="H17">
            <v>0</v>
          </cell>
          <cell r="I17">
            <v>0</v>
          </cell>
          <cell r="J17">
            <v>1</v>
          </cell>
          <cell r="K17">
            <v>0.86258999999999997</v>
          </cell>
          <cell r="L17">
            <v>0</v>
          </cell>
          <cell r="M17">
            <v>0.86258999999999997</v>
          </cell>
          <cell r="N17">
            <v>0.86258999999999997</v>
          </cell>
          <cell r="O17">
            <v>0</v>
          </cell>
          <cell r="P17">
            <v>0.40730211226875418</v>
          </cell>
          <cell r="Q17">
            <v>0</v>
          </cell>
          <cell r="R17">
            <v>0.40730211226875418</v>
          </cell>
          <cell r="S17">
            <v>0</v>
          </cell>
          <cell r="AC17">
            <v>5</v>
          </cell>
          <cell r="AD17" t="str">
            <v>Comm'l Multi Peril</v>
          </cell>
          <cell r="AE17">
            <v>0</v>
          </cell>
          <cell r="AF17">
            <v>0</v>
          </cell>
          <cell r="AG17">
            <v>0</v>
          </cell>
          <cell r="AH17">
            <v>0</v>
          </cell>
          <cell r="AI17">
            <v>0</v>
          </cell>
          <cell r="AK17">
            <v>0</v>
          </cell>
          <cell r="AL17">
            <v>0</v>
          </cell>
          <cell r="AM17">
            <v>0</v>
          </cell>
          <cell r="AN17">
            <v>0</v>
          </cell>
          <cell r="AO17">
            <v>0</v>
          </cell>
          <cell r="AQ17">
            <v>0</v>
          </cell>
          <cell r="AR17">
            <v>0</v>
          </cell>
          <cell r="AS17">
            <v>0</v>
          </cell>
          <cell r="AT17">
            <v>0</v>
          </cell>
          <cell r="AU17">
            <v>0</v>
          </cell>
          <cell r="AY17">
            <v>5</v>
          </cell>
          <cell r="AZ17" t="str">
            <v>Comm'l Multi Peril</v>
          </cell>
          <cell r="BA17">
            <v>1</v>
          </cell>
          <cell r="BB17">
            <v>1</v>
          </cell>
          <cell r="BC17">
            <v>1</v>
          </cell>
          <cell r="BD17">
            <v>1</v>
          </cell>
          <cell r="BE17">
            <v>1</v>
          </cell>
          <cell r="BG17">
            <v>0.86258999999999997</v>
          </cell>
          <cell r="BH17">
            <v>0.86258999999999997</v>
          </cell>
          <cell r="BI17">
            <v>0.86258999999999997</v>
          </cell>
          <cell r="BJ17">
            <v>0.86258999999999997</v>
          </cell>
          <cell r="BK17">
            <v>0.86258999999999997</v>
          </cell>
          <cell r="BM17">
            <v>0.40730211226875418</v>
          </cell>
          <cell r="BN17">
            <v>0.40730211226875418</v>
          </cell>
          <cell r="BO17">
            <v>0.40730211226875418</v>
          </cell>
          <cell r="BP17">
            <v>0.40730211226875418</v>
          </cell>
          <cell r="BQ17">
            <v>0.40730211226875418</v>
          </cell>
        </row>
        <row r="18">
          <cell r="B18">
            <v>6</v>
          </cell>
          <cell r="C18" t="str">
            <v>Med Mal (Occ)</v>
          </cell>
          <cell r="D18">
            <v>0</v>
          </cell>
          <cell r="E18">
            <v>0</v>
          </cell>
          <cell r="F18">
            <v>0</v>
          </cell>
          <cell r="G18">
            <v>0</v>
          </cell>
          <cell r="H18">
            <v>0</v>
          </cell>
          <cell r="I18">
            <v>0</v>
          </cell>
          <cell r="J18">
            <v>1</v>
          </cell>
          <cell r="K18">
            <v>0.87587000000000004</v>
          </cell>
          <cell r="L18">
            <v>0</v>
          </cell>
          <cell r="M18">
            <v>0.87587000000000004</v>
          </cell>
          <cell r="N18">
            <v>0.87587000000000004</v>
          </cell>
          <cell r="O18">
            <v>0</v>
          </cell>
          <cell r="P18">
            <v>0.50051553099692692</v>
          </cell>
          <cell r="Q18">
            <v>0</v>
          </cell>
          <cell r="R18">
            <v>0.50051553099692692</v>
          </cell>
          <cell r="S18">
            <v>0</v>
          </cell>
          <cell r="AC18">
            <v>6</v>
          </cell>
          <cell r="AD18" t="str">
            <v>Med Mal (Occ)</v>
          </cell>
          <cell r="AE18">
            <v>0</v>
          </cell>
          <cell r="AF18">
            <v>0</v>
          </cell>
          <cell r="AG18">
            <v>0</v>
          </cell>
          <cell r="AH18">
            <v>0</v>
          </cell>
          <cell r="AI18">
            <v>0</v>
          </cell>
          <cell r="AK18">
            <v>0</v>
          </cell>
          <cell r="AL18">
            <v>0</v>
          </cell>
          <cell r="AM18">
            <v>0</v>
          </cell>
          <cell r="AN18">
            <v>0</v>
          </cell>
          <cell r="AO18">
            <v>0</v>
          </cell>
          <cell r="AQ18">
            <v>0</v>
          </cell>
          <cell r="AR18">
            <v>0</v>
          </cell>
          <cell r="AS18">
            <v>0</v>
          </cell>
          <cell r="AT18">
            <v>0</v>
          </cell>
          <cell r="AU18">
            <v>0</v>
          </cell>
          <cell r="AY18">
            <v>6</v>
          </cell>
          <cell r="AZ18" t="str">
            <v>Med Mal (Occ)</v>
          </cell>
          <cell r="BA18">
            <v>1</v>
          </cell>
          <cell r="BB18">
            <v>1</v>
          </cell>
          <cell r="BC18">
            <v>1</v>
          </cell>
          <cell r="BD18">
            <v>1</v>
          </cell>
          <cell r="BE18">
            <v>1</v>
          </cell>
          <cell r="BG18">
            <v>0.87587000000000004</v>
          </cell>
          <cell r="BH18">
            <v>0.87587000000000004</v>
          </cell>
          <cell r="BI18">
            <v>0.87587000000000004</v>
          </cell>
          <cell r="BJ18">
            <v>0.87587000000000004</v>
          </cell>
          <cell r="BK18">
            <v>0.87587000000000004</v>
          </cell>
          <cell r="BM18">
            <v>0.50051553099692692</v>
          </cell>
          <cell r="BN18">
            <v>0.50051553099692692</v>
          </cell>
          <cell r="BO18">
            <v>0.50051553099692692</v>
          </cell>
          <cell r="BP18">
            <v>0.50051553099692692</v>
          </cell>
          <cell r="BQ18">
            <v>0.50051553099692692</v>
          </cell>
        </row>
        <row r="19">
          <cell r="B19">
            <v>7</v>
          </cell>
          <cell r="C19" t="str">
            <v>Med Mal (C/M)</v>
          </cell>
          <cell r="D19">
            <v>0</v>
          </cell>
          <cell r="E19">
            <v>0</v>
          </cell>
          <cell r="F19">
            <v>0</v>
          </cell>
          <cell r="G19">
            <v>0</v>
          </cell>
          <cell r="H19">
            <v>0</v>
          </cell>
          <cell r="I19">
            <v>0</v>
          </cell>
          <cell r="J19">
            <v>1</v>
          </cell>
          <cell r="K19">
            <v>0.89036999999999999</v>
          </cell>
          <cell r="L19">
            <v>0</v>
          </cell>
          <cell r="M19">
            <v>0.89036999999999999</v>
          </cell>
          <cell r="N19">
            <v>0.89036999999999999</v>
          </cell>
          <cell r="O19">
            <v>0</v>
          </cell>
          <cell r="P19">
            <v>0.4393171254601847</v>
          </cell>
          <cell r="Q19">
            <v>0</v>
          </cell>
          <cell r="R19">
            <v>0.4393171254601847</v>
          </cell>
          <cell r="S19">
            <v>0</v>
          </cell>
          <cell r="AC19">
            <v>7</v>
          </cell>
          <cell r="AD19" t="str">
            <v>Med Mal (C/M)</v>
          </cell>
          <cell r="AE19">
            <v>0</v>
          </cell>
          <cell r="AF19">
            <v>0</v>
          </cell>
          <cell r="AG19">
            <v>0</v>
          </cell>
          <cell r="AH19">
            <v>0</v>
          </cell>
          <cell r="AI19">
            <v>0</v>
          </cell>
          <cell r="AK19">
            <v>0</v>
          </cell>
          <cell r="AL19">
            <v>0</v>
          </cell>
          <cell r="AM19">
            <v>0</v>
          </cell>
          <cell r="AN19">
            <v>0</v>
          </cell>
          <cell r="AO19">
            <v>0</v>
          </cell>
          <cell r="AQ19">
            <v>0</v>
          </cell>
          <cell r="AR19">
            <v>0</v>
          </cell>
          <cell r="AS19">
            <v>0</v>
          </cell>
          <cell r="AT19">
            <v>0</v>
          </cell>
          <cell r="AU19">
            <v>0</v>
          </cell>
          <cell r="AY19">
            <v>7</v>
          </cell>
          <cell r="AZ19" t="str">
            <v>Med Mal (C/M)</v>
          </cell>
          <cell r="BA19">
            <v>1</v>
          </cell>
          <cell r="BB19">
            <v>1</v>
          </cell>
          <cell r="BC19">
            <v>1</v>
          </cell>
          <cell r="BD19">
            <v>1</v>
          </cell>
          <cell r="BE19">
            <v>1</v>
          </cell>
          <cell r="BG19">
            <v>0.89036999999999999</v>
          </cell>
          <cell r="BH19">
            <v>0.89036999999999999</v>
          </cell>
          <cell r="BI19">
            <v>0.89036999999999999</v>
          </cell>
          <cell r="BJ19">
            <v>0.89036999999999999</v>
          </cell>
          <cell r="BK19">
            <v>0.89036999999999999</v>
          </cell>
          <cell r="BM19">
            <v>0.4393171254601847</v>
          </cell>
          <cell r="BN19">
            <v>0.4393171254601847</v>
          </cell>
          <cell r="BO19">
            <v>0.4393171254601847</v>
          </cell>
          <cell r="BP19">
            <v>0.4393171254601847</v>
          </cell>
          <cell r="BQ19">
            <v>0.4393171254601847</v>
          </cell>
        </row>
        <row r="20">
          <cell r="B20">
            <v>8</v>
          </cell>
          <cell r="C20" t="str">
            <v>Special Liab (Ocean, Air, B&amp;M)</v>
          </cell>
          <cell r="D20">
            <v>0</v>
          </cell>
          <cell r="E20">
            <v>0</v>
          </cell>
          <cell r="F20">
            <v>0</v>
          </cell>
          <cell r="G20">
            <v>0</v>
          </cell>
          <cell r="H20">
            <v>0</v>
          </cell>
          <cell r="I20">
            <v>0</v>
          </cell>
          <cell r="J20">
            <v>1</v>
          </cell>
          <cell r="K20">
            <v>0.89819000000000004</v>
          </cell>
          <cell r="L20">
            <v>0</v>
          </cell>
          <cell r="M20">
            <v>0.89819000000000004</v>
          </cell>
          <cell r="N20">
            <v>0.89819000000000004</v>
          </cell>
          <cell r="O20">
            <v>0</v>
          </cell>
          <cell r="P20">
            <v>0.45522000782978411</v>
          </cell>
          <cell r="Q20">
            <v>0</v>
          </cell>
          <cell r="R20">
            <v>0.45522000782978411</v>
          </cell>
          <cell r="S20">
            <v>0</v>
          </cell>
          <cell r="AC20">
            <v>8</v>
          </cell>
          <cell r="AD20" t="str">
            <v>Special Liab (Ocean, Air, B&amp;M)</v>
          </cell>
          <cell r="AE20">
            <v>0</v>
          </cell>
          <cell r="AF20">
            <v>0</v>
          </cell>
          <cell r="AG20">
            <v>0</v>
          </cell>
          <cell r="AH20">
            <v>0</v>
          </cell>
          <cell r="AI20">
            <v>0</v>
          </cell>
          <cell r="AK20">
            <v>0</v>
          </cell>
          <cell r="AL20">
            <v>0</v>
          </cell>
          <cell r="AM20">
            <v>0</v>
          </cell>
          <cell r="AN20">
            <v>0</v>
          </cell>
          <cell r="AO20">
            <v>0</v>
          </cell>
          <cell r="AQ20">
            <v>0</v>
          </cell>
          <cell r="AR20">
            <v>0</v>
          </cell>
          <cell r="AS20">
            <v>0</v>
          </cell>
          <cell r="AT20">
            <v>0</v>
          </cell>
          <cell r="AU20">
            <v>0</v>
          </cell>
          <cell r="AY20">
            <v>8</v>
          </cell>
          <cell r="AZ20" t="str">
            <v>Special Liab (Ocean, Air, B&amp;M)</v>
          </cell>
          <cell r="BA20">
            <v>1</v>
          </cell>
          <cell r="BB20">
            <v>1</v>
          </cell>
          <cell r="BC20">
            <v>1</v>
          </cell>
          <cell r="BD20">
            <v>1</v>
          </cell>
          <cell r="BE20">
            <v>1</v>
          </cell>
          <cell r="BG20">
            <v>0.89819000000000004</v>
          </cell>
          <cell r="BH20">
            <v>0.89819000000000004</v>
          </cell>
          <cell r="BI20">
            <v>0.89819000000000004</v>
          </cell>
          <cell r="BJ20">
            <v>0.89819000000000004</v>
          </cell>
          <cell r="BK20">
            <v>0.89819000000000004</v>
          </cell>
          <cell r="BM20">
            <v>0.45522000782978411</v>
          </cell>
          <cell r="BN20">
            <v>0.45522000782978411</v>
          </cell>
          <cell r="BO20">
            <v>0.45522000782978411</v>
          </cell>
          <cell r="BP20">
            <v>0.45522000782978411</v>
          </cell>
          <cell r="BQ20">
            <v>0.45522000782978411</v>
          </cell>
        </row>
        <row r="21">
          <cell r="B21">
            <v>9</v>
          </cell>
          <cell r="C21" t="str">
            <v>Other Liab (Occ)</v>
          </cell>
          <cell r="D21">
            <v>0</v>
          </cell>
          <cell r="E21">
            <v>0</v>
          </cell>
          <cell r="F21">
            <v>0</v>
          </cell>
          <cell r="G21">
            <v>0</v>
          </cell>
          <cell r="H21">
            <v>0</v>
          </cell>
          <cell r="I21">
            <v>0</v>
          </cell>
          <cell r="J21">
            <v>1</v>
          </cell>
          <cell r="K21">
            <v>0.80081999999999998</v>
          </cell>
          <cell r="L21">
            <v>0</v>
          </cell>
          <cell r="M21">
            <v>0.80081999999999998</v>
          </cell>
          <cell r="N21">
            <v>0.80081999999999998</v>
          </cell>
          <cell r="O21">
            <v>0</v>
          </cell>
          <cell r="P21">
            <v>0.46865041178749506</v>
          </cell>
          <cell r="Q21">
            <v>0</v>
          </cell>
          <cell r="R21">
            <v>0.46865041178749506</v>
          </cell>
          <cell r="S21">
            <v>0</v>
          </cell>
          <cell r="AC21">
            <v>9</v>
          </cell>
          <cell r="AD21" t="str">
            <v>Other Liab (Occ)</v>
          </cell>
          <cell r="AE21">
            <v>0</v>
          </cell>
          <cell r="AF21">
            <v>0</v>
          </cell>
          <cell r="AG21">
            <v>0</v>
          </cell>
          <cell r="AH21">
            <v>0</v>
          </cell>
          <cell r="AI21">
            <v>0</v>
          </cell>
          <cell r="AK21">
            <v>0</v>
          </cell>
          <cell r="AL21">
            <v>0</v>
          </cell>
          <cell r="AM21">
            <v>0</v>
          </cell>
          <cell r="AN21">
            <v>0</v>
          </cell>
          <cell r="AO21">
            <v>0</v>
          </cell>
          <cell r="AQ21">
            <v>0</v>
          </cell>
          <cell r="AR21">
            <v>0</v>
          </cell>
          <cell r="AS21">
            <v>0</v>
          </cell>
          <cell r="AT21">
            <v>0</v>
          </cell>
          <cell r="AU21">
            <v>0</v>
          </cell>
          <cell r="AY21">
            <v>9</v>
          </cell>
          <cell r="AZ21" t="str">
            <v>Other Liab (Occ)</v>
          </cell>
          <cell r="BA21">
            <v>1</v>
          </cell>
          <cell r="BB21">
            <v>1</v>
          </cell>
          <cell r="BC21">
            <v>1</v>
          </cell>
          <cell r="BD21">
            <v>1</v>
          </cell>
          <cell r="BE21">
            <v>1</v>
          </cell>
          <cell r="BG21">
            <v>0.80081999999999998</v>
          </cell>
          <cell r="BH21">
            <v>0.80081999999999998</v>
          </cell>
          <cell r="BI21">
            <v>0.80081999999999998</v>
          </cell>
          <cell r="BJ21">
            <v>0.80081999999999998</v>
          </cell>
          <cell r="BK21">
            <v>0.80081999999999998</v>
          </cell>
          <cell r="BM21">
            <v>0.46865041178749506</v>
          </cell>
          <cell r="BN21">
            <v>0.46865041178749506</v>
          </cell>
          <cell r="BO21">
            <v>0.46865041178749506</v>
          </cell>
          <cell r="BP21">
            <v>0.46865041178749506</v>
          </cell>
          <cell r="BQ21">
            <v>0.46865041178749506</v>
          </cell>
        </row>
        <row r="22">
          <cell r="B22">
            <v>10</v>
          </cell>
          <cell r="C22" t="str">
            <v>Other Liab (C/M)</v>
          </cell>
          <cell r="D22">
            <v>0</v>
          </cell>
          <cell r="E22">
            <v>0</v>
          </cell>
          <cell r="F22">
            <v>0</v>
          </cell>
          <cell r="G22">
            <v>0</v>
          </cell>
          <cell r="H22">
            <v>0</v>
          </cell>
          <cell r="I22">
            <v>0</v>
          </cell>
          <cell r="J22">
            <v>1</v>
          </cell>
          <cell r="K22">
            <v>0.86785000000000001</v>
          </cell>
          <cell r="L22">
            <v>0</v>
          </cell>
          <cell r="M22">
            <v>0.86785000000000001</v>
          </cell>
          <cell r="N22">
            <v>0.86785000000000001</v>
          </cell>
          <cell r="O22">
            <v>0</v>
          </cell>
          <cell r="P22">
            <v>0.42749414333023639</v>
          </cell>
          <cell r="Q22">
            <v>0</v>
          </cell>
          <cell r="R22">
            <v>0.42749414333023639</v>
          </cell>
          <cell r="S22">
            <v>0</v>
          </cell>
          <cell r="AC22">
            <v>10</v>
          </cell>
          <cell r="AD22" t="str">
            <v>Other Liab (C/M)</v>
          </cell>
          <cell r="AE22">
            <v>0</v>
          </cell>
          <cell r="AF22">
            <v>0</v>
          </cell>
          <cell r="AG22">
            <v>0</v>
          </cell>
          <cell r="AH22">
            <v>0</v>
          </cell>
          <cell r="AI22">
            <v>0</v>
          </cell>
          <cell r="AK22">
            <v>0</v>
          </cell>
          <cell r="AL22">
            <v>0</v>
          </cell>
          <cell r="AM22">
            <v>0</v>
          </cell>
          <cell r="AN22">
            <v>0</v>
          </cell>
          <cell r="AO22">
            <v>0</v>
          </cell>
          <cell r="AQ22">
            <v>0</v>
          </cell>
          <cell r="AR22">
            <v>0</v>
          </cell>
          <cell r="AS22">
            <v>0</v>
          </cell>
          <cell r="AT22">
            <v>0</v>
          </cell>
          <cell r="AU22">
            <v>0</v>
          </cell>
          <cell r="AY22">
            <v>10</v>
          </cell>
          <cell r="AZ22" t="str">
            <v>Other Liab (C/M)</v>
          </cell>
          <cell r="BA22">
            <v>1</v>
          </cell>
          <cell r="BB22">
            <v>1</v>
          </cell>
          <cell r="BC22">
            <v>1</v>
          </cell>
          <cell r="BD22">
            <v>1</v>
          </cell>
          <cell r="BE22">
            <v>1</v>
          </cell>
          <cell r="BG22">
            <v>0.86785000000000001</v>
          </cell>
          <cell r="BH22">
            <v>0.86785000000000001</v>
          </cell>
          <cell r="BI22">
            <v>0.86785000000000001</v>
          </cell>
          <cell r="BJ22">
            <v>0.86785000000000001</v>
          </cell>
          <cell r="BK22">
            <v>0.86785000000000001</v>
          </cell>
          <cell r="BM22">
            <v>0.42749414333023639</v>
          </cell>
          <cell r="BN22">
            <v>0.42749414333023639</v>
          </cell>
          <cell r="BO22">
            <v>0.42749414333023639</v>
          </cell>
          <cell r="BP22">
            <v>0.42749414333023639</v>
          </cell>
          <cell r="BQ22">
            <v>0.42749414333023639</v>
          </cell>
        </row>
        <row r="23">
          <cell r="B23">
            <v>11</v>
          </cell>
          <cell r="C23" t="str">
            <v>Prod Liab (Occ)</v>
          </cell>
          <cell r="D23">
            <v>0</v>
          </cell>
          <cell r="E23">
            <v>0</v>
          </cell>
          <cell r="F23">
            <v>0</v>
          </cell>
          <cell r="G23">
            <v>0</v>
          </cell>
          <cell r="H23">
            <v>0</v>
          </cell>
          <cell r="I23">
            <v>0</v>
          </cell>
          <cell r="J23">
            <v>1</v>
          </cell>
          <cell r="K23">
            <v>0.83508000000000004</v>
          </cell>
          <cell r="L23">
            <v>0</v>
          </cell>
          <cell r="M23">
            <v>0.83508000000000004</v>
          </cell>
          <cell r="N23">
            <v>0.83508000000000004</v>
          </cell>
          <cell r="O23">
            <v>0</v>
          </cell>
          <cell r="P23">
            <v>0.49477191014942112</v>
          </cell>
          <cell r="Q23">
            <v>0</v>
          </cell>
          <cell r="R23">
            <v>0.49477191014942112</v>
          </cell>
          <cell r="S23">
            <v>0</v>
          </cell>
          <cell r="AC23">
            <v>11</v>
          </cell>
          <cell r="AD23" t="str">
            <v>Prod Liab (Occ)</v>
          </cell>
          <cell r="AE23">
            <v>0</v>
          </cell>
          <cell r="AF23">
            <v>0</v>
          </cell>
          <cell r="AG23">
            <v>0</v>
          </cell>
          <cell r="AH23">
            <v>0</v>
          </cell>
          <cell r="AI23">
            <v>0</v>
          </cell>
          <cell r="AK23">
            <v>0</v>
          </cell>
          <cell r="AL23">
            <v>0</v>
          </cell>
          <cell r="AM23">
            <v>0</v>
          </cell>
          <cell r="AN23">
            <v>0</v>
          </cell>
          <cell r="AO23">
            <v>0</v>
          </cell>
          <cell r="AQ23">
            <v>0</v>
          </cell>
          <cell r="AR23">
            <v>0</v>
          </cell>
          <cell r="AS23">
            <v>0</v>
          </cell>
          <cell r="AT23">
            <v>0</v>
          </cell>
          <cell r="AU23">
            <v>0</v>
          </cell>
          <cell r="AY23">
            <v>11</v>
          </cell>
          <cell r="AZ23" t="str">
            <v>Prod Liab (Occ)</v>
          </cell>
          <cell r="BA23">
            <v>1</v>
          </cell>
          <cell r="BB23">
            <v>1</v>
          </cell>
          <cell r="BC23">
            <v>1</v>
          </cell>
          <cell r="BD23">
            <v>1</v>
          </cell>
          <cell r="BE23">
            <v>1</v>
          </cell>
          <cell r="BG23">
            <v>0.83508000000000004</v>
          </cell>
          <cell r="BH23">
            <v>0.83508000000000004</v>
          </cell>
          <cell r="BI23">
            <v>0.83508000000000004</v>
          </cell>
          <cell r="BJ23">
            <v>0.83508000000000004</v>
          </cell>
          <cell r="BK23">
            <v>0.83508000000000004</v>
          </cell>
          <cell r="BM23">
            <v>0.49477191014942112</v>
          </cell>
          <cell r="BN23">
            <v>0.49477191014942112</v>
          </cell>
          <cell r="BO23">
            <v>0.49477191014942112</v>
          </cell>
          <cell r="BP23">
            <v>0.49477191014942112</v>
          </cell>
          <cell r="BQ23">
            <v>0.49477191014942112</v>
          </cell>
        </row>
        <row r="24">
          <cell r="B24">
            <v>12</v>
          </cell>
          <cell r="C24" t="str">
            <v>Prod Liab (C/M)</v>
          </cell>
          <cell r="D24">
            <v>0</v>
          </cell>
          <cell r="E24">
            <v>0</v>
          </cell>
          <cell r="F24">
            <v>0</v>
          </cell>
          <cell r="G24">
            <v>0</v>
          </cell>
          <cell r="H24">
            <v>0</v>
          </cell>
          <cell r="I24">
            <v>0</v>
          </cell>
          <cell r="J24">
            <v>1</v>
          </cell>
          <cell r="K24">
            <v>0.87821000000000005</v>
          </cell>
          <cell r="L24">
            <v>0</v>
          </cell>
          <cell r="M24">
            <v>0.87821000000000005</v>
          </cell>
          <cell r="N24">
            <v>0.87821000000000005</v>
          </cell>
          <cell r="O24">
            <v>0</v>
          </cell>
          <cell r="P24">
            <v>0.42993000739479614</v>
          </cell>
          <cell r="Q24">
            <v>0</v>
          </cell>
          <cell r="R24">
            <v>0.42993000739479614</v>
          </cell>
          <cell r="S24">
            <v>0</v>
          </cell>
          <cell r="AC24">
            <v>12</v>
          </cell>
          <cell r="AD24" t="str">
            <v>Prod Liab (C/M)</v>
          </cell>
          <cell r="AE24">
            <v>0</v>
          </cell>
          <cell r="AF24">
            <v>0</v>
          </cell>
          <cell r="AG24">
            <v>0</v>
          </cell>
          <cell r="AH24">
            <v>0</v>
          </cell>
          <cell r="AI24">
            <v>0</v>
          </cell>
          <cell r="AK24">
            <v>0</v>
          </cell>
          <cell r="AL24">
            <v>0</v>
          </cell>
          <cell r="AM24">
            <v>0</v>
          </cell>
          <cell r="AN24">
            <v>0</v>
          </cell>
          <cell r="AO24">
            <v>0</v>
          </cell>
          <cell r="AQ24">
            <v>0</v>
          </cell>
          <cell r="AR24">
            <v>0</v>
          </cell>
          <cell r="AS24">
            <v>0</v>
          </cell>
          <cell r="AT24">
            <v>0</v>
          </cell>
          <cell r="AU24">
            <v>0</v>
          </cell>
          <cell r="AY24">
            <v>12</v>
          </cell>
          <cell r="AZ24" t="str">
            <v>Prod Liab (C/M)</v>
          </cell>
          <cell r="BA24">
            <v>1</v>
          </cell>
          <cell r="BB24">
            <v>1</v>
          </cell>
          <cell r="BC24">
            <v>1</v>
          </cell>
          <cell r="BD24">
            <v>1</v>
          </cell>
          <cell r="BE24">
            <v>1</v>
          </cell>
          <cell r="BG24">
            <v>0.87821000000000005</v>
          </cell>
          <cell r="BH24">
            <v>0.87821000000000005</v>
          </cell>
          <cell r="BI24">
            <v>0.87821000000000005</v>
          </cell>
          <cell r="BJ24">
            <v>0.87821000000000005</v>
          </cell>
          <cell r="BK24">
            <v>0.87821000000000005</v>
          </cell>
          <cell r="BM24">
            <v>0.42993000739479614</v>
          </cell>
          <cell r="BN24">
            <v>0.42993000739479614</v>
          </cell>
          <cell r="BO24">
            <v>0.42993000739479614</v>
          </cell>
          <cell r="BP24">
            <v>0.42993000739479614</v>
          </cell>
          <cell r="BQ24">
            <v>0.42993000739479614</v>
          </cell>
        </row>
        <row r="25">
          <cell r="B25">
            <v>13</v>
          </cell>
          <cell r="C25" t="str">
            <v>Commercial Property</v>
          </cell>
          <cell r="D25">
            <v>0</v>
          </cell>
          <cell r="E25">
            <v>0</v>
          </cell>
          <cell r="F25">
            <v>0</v>
          </cell>
          <cell r="G25">
            <v>0</v>
          </cell>
          <cell r="H25">
            <v>0</v>
          </cell>
          <cell r="I25">
            <v>0</v>
          </cell>
          <cell r="J25">
            <v>1</v>
          </cell>
          <cell r="K25">
            <v>0.96499999999999997</v>
          </cell>
          <cell r="L25">
            <v>0</v>
          </cell>
          <cell r="M25">
            <v>0.96499999999999997</v>
          </cell>
          <cell r="N25">
            <v>0.96499999999999997</v>
          </cell>
          <cell r="O25">
            <v>0</v>
          </cell>
          <cell r="P25">
            <v>0.44712720769058789</v>
          </cell>
          <cell r="Q25">
            <v>0</v>
          </cell>
          <cell r="R25">
            <v>0.44712720769058789</v>
          </cell>
          <cell r="S25">
            <v>0</v>
          </cell>
          <cell r="AC25">
            <v>13</v>
          </cell>
          <cell r="AD25" t="str">
            <v>Commercial Property</v>
          </cell>
          <cell r="AE25">
            <v>0</v>
          </cell>
          <cell r="AF25">
            <v>0</v>
          </cell>
          <cell r="AG25">
            <v>0</v>
          </cell>
          <cell r="AH25">
            <v>0</v>
          </cell>
          <cell r="AI25">
            <v>0</v>
          </cell>
          <cell r="AK25">
            <v>0</v>
          </cell>
          <cell r="AL25">
            <v>0</v>
          </cell>
          <cell r="AM25">
            <v>0</v>
          </cell>
          <cell r="AN25">
            <v>0</v>
          </cell>
          <cell r="AO25">
            <v>0</v>
          </cell>
          <cell r="AQ25">
            <v>0</v>
          </cell>
          <cell r="AR25">
            <v>0</v>
          </cell>
          <cell r="AS25">
            <v>0</v>
          </cell>
          <cell r="AT25">
            <v>0</v>
          </cell>
          <cell r="AU25">
            <v>0</v>
          </cell>
          <cell r="AY25">
            <v>13</v>
          </cell>
          <cell r="AZ25" t="str">
            <v>Commercial Property</v>
          </cell>
          <cell r="BA25">
            <v>1</v>
          </cell>
          <cell r="BB25">
            <v>1</v>
          </cell>
          <cell r="BC25">
            <v>1</v>
          </cell>
          <cell r="BD25">
            <v>1</v>
          </cell>
          <cell r="BE25">
            <v>1</v>
          </cell>
          <cell r="BG25">
            <v>0.96499999999999997</v>
          </cell>
          <cell r="BH25">
            <v>0.96499999999999997</v>
          </cell>
          <cell r="BI25">
            <v>0.96499999999999997</v>
          </cell>
          <cell r="BJ25">
            <v>0.96499999999999997</v>
          </cell>
          <cell r="BK25">
            <v>0.96499999999999997</v>
          </cell>
          <cell r="BM25">
            <v>0.44712720769058789</v>
          </cell>
          <cell r="BN25">
            <v>0.44712720769058789</v>
          </cell>
          <cell r="BO25">
            <v>0.44712720769058789</v>
          </cell>
          <cell r="BP25">
            <v>0.44712720769058789</v>
          </cell>
          <cell r="BQ25">
            <v>0.44712720769058789</v>
          </cell>
        </row>
        <row r="26">
          <cell r="B26">
            <v>14</v>
          </cell>
          <cell r="C26" t="str">
            <v>Motor Phys Damage</v>
          </cell>
          <cell r="D26">
            <v>0</v>
          </cell>
          <cell r="E26">
            <v>0</v>
          </cell>
          <cell r="F26">
            <v>0</v>
          </cell>
          <cell r="G26">
            <v>0</v>
          </cell>
          <cell r="H26">
            <v>0</v>
          </cell>
          <cell r="I26">
            <v>0</v>
          </cell>
          <cell r="J26">
            <v>1</v>
          </cell>
          <cell r="K26">
            <v>0.97499999999999998</v>
          </cell>
          <cell r="L26">
            <v>0</v>
          </cell>
          <cell r="M26">
            <v>0.97499999999999998</v>
          </cell>
          <cell r="N26">
            <v>0.97499999999999998</v>
          </cell>
          <cell r="O26">
            <v>0</v>
          </cell>
          <cell r="P26">
            <v>0.44712720769058789</v>
          </cell>
          <cell r="Q26">
            <v>0</v>
          </cell>
          <cell r="R26">
            <v>0.44712720769058789</v>
          </cell>
          <cell r="S26">
            <v>0</v>
          </cell>
          <cell r="AC26">
            <v>14</v>
          </cell>
          <cell r="AD26" t="str">
            <v>Motor Phys Damage</v>
          </cell>
          <cell r="AE26">
            <v>0</v>
          </cell>
          <cell r="AF26">
            <v>0</v>
          </cell>
          <cell r="AG26">
            <v>0</v>
          </cell>
          <cell r="AH26">
            <v>0</v>
          </cell>
          <cell r="AI26">
            <v>0</v>
          </cell>
          <cell r="AK26">
            <v>0</v>
          </cell>
          <cell r="AL26">
            <v>0</v>
          </cell>
          <cell r="AM26">
            <v>0</v>
          </cell>
          <cell r="AN26">
            <v>0</v>
          </cell>
          <cell r="AO26">
            <v>0</v>
          </cell>
          <cell r="AQ26">
            <v>0</v>
          </cell>
          <cell r="AR26">
            <v>0</v>
          </cell>
          <cell r="AS26">
            <v>0</v>
          </cell>
          <cell r="AT26">
            <v>0</v>
          </cell>
          <cell r="AU26">
            <v>0</v>
          </cell>
          <cell r="AY26">
            <v>14</v>
          </cell>
          <cell r="AZ26" t="str">
            <v>Motor Phys Damage</v>
          </cell>
          <cell r="BA26">
            <v>1</v>
          </cell>
          <cell r="BB26">
            <v>1</v>
          </cell>
          <cell r="BC26">
            <v>1</v>
          </cell>
          <cell r="BD26">
            <v>1</v>
          </cell>
          <cell r="BE26">
            <v>1</v>
          </cell>
          <cell r="BG26">
            <v>0.97499999999999998</v>
          </cell>
          <cell r="BH26">
            <v>0.97499999999999998</v>
          </cell>
          <cell r="BI26">
            <v>0.97499999999999998</v>
          </cell>
          <cell r="BJ26">
            <v>0.97499999999999998</v>
          </cell>
          <cell r="BK26">
            <v>0.97499999999999998</v>
          </cell>
          <cell r="BM26">
            <v>0.44712720769058789</v>
          </cell>
          <cell r="BN26">
            <v>0.44712720769058789</v>
          </cell>
          <cell r="BO26">
            <v>0.44712720769058789</v>
          </cell>
          <cell r="BP26">
            <v>0.44712720769058789</v>
          </cell>
          <cell r="BQ26">
            <v>0.44712720769058789</v>
          </cell>
        </row>
        <row r="27">
          <cell r="B27">
            <v>15</v>
          </cell>
          <cell r="C27" t="str">
            <v>Fid &amp; Sur /Fin. Guar</v>
          </cell>
          <cell r="D27">
            <v>0</v>
          </cell>
          <cell r="E27">
            <v>0</v>
          </cell>
          <cell r="F27">
            <v>0</v>
          </cell>
          <cell r="G27">
            <v>0</v>
          </cell>
          <cell r="H27">
            <v>0</v>
          </cell>
          <cell r="I27">
            <v>0</v>
          </cell>
          <cell r="J27">
            <v>1</v>
          </cell>
          <cell r="K27">
            <v>0.94599999999999995</v>
          </cell>
          <cell r="L27">
            <v>0</v>
          </cell>
          <cell r="M27">
            <v>0.94599999999999995</v>
          </cell>
          <cell r="N27">
            <v>0.94599999999999995</v>
          </cell>
          <cell r="O27">
            <v>0</v>
          </cell>
          <cell r="P27">
            <v>0.44712720769058789</v>
          </cell>
          <cell r="Q27">
            <v>0</v>
          </cell>
          <cell r="R27">
            <v>0.44712720769058789</v>
          </cell>
          <cell r="S27">
            <v>0</v>
          </cell>
          <cell r="AC27">
            <v>15</v>
          </cell>
          <cell r="AD27" t="str">
            <v>Fid &amp; Sur /Fin. Guar</v>
          </cell>
          <cell r="AE27">
            <v>0</v>
          </cell>
          <cell r="AF27">
            <v>0</v>
          </cell>
          <cell r="AG27">
            <v>0</v>
          </cell>
          <cell r="AH27">
            <v>0</v>
          </cell>
          <cell r="AI27">
            <v>0</v>
          </cell>
          <cell r="AK27">
            <v>0</v>
          </cell>
          <cell r="AL27">
            <v>0</v>
          </cell>
          <cell r="AM27">
            <v>0</v>
          </cell>
          <cell r="AN27">
            <v>0</v>
          </cell>
          <cell r="AO27">
            <v>0</v>
          </cell>
          <cell r="AQ27">
            <v>0</v>
          </cell>
          <cell r="AR27">
            <v>0</v>
          </cell>
          <cell r="AS27">
            <v>0</v>
          </cell>
          <cell r="AT27">
            <v>0</v>
          </cell>
          <cell r="AU27">
            <v>0</v>
          </cell>
          <cell r="AY27">
            <v>15</v>
          </cell>
          <cell r="AZ27" t="str">
            <v>Fid &amp; Sur /Fin. Guar</v>
          </cell>
          <cell r="BA27">
            <v>1</v>
          </cell>
          <cell r="BB27">
            <v>1</v>
          </cell>
          <cell r="BC27">
            <v>1</v>
          </cell>
          <cell r="BD27">
            <v>1</v>
          </cell>
          <cell r="BE27">
            <v>1</v>
          </cell>
          <cell r="BG27">
            <v>0.94599999999999995</v>
          </cell>
          <cell r="BH27">
            <v>0.94599999999999995</v>
          </cell>
          <cell r="BI27">
            <v>0.94599999999999995</v>
          </cell>
          <cell r="BJ27">
            <v>0.94599999999999995</v>
          </cell>
          <cell r="BK27">
            <v>0.94599999999999995</v>
          </cell>
          <cell r="BM27">
            <v>0.44712720769058789</v>
          </cell>
          <cell r="BN27">
            <v>0.44712720769058789</v>
          </cell>
          <cell r="BO27">
            <v>0.44712720769058789</v>
          </cell>
          <cell r="BP27">
            <v>0.44712720769058789</v>
          </cell>
          <cell r="BQ27">
            <v>0.44712720769058789</v>
          </cell>
        </row>
        <row r="28">
          <cell r="B28">
            <v>16</v>
          </cell>
          <cell r="C28" t="str">
            <v>X/S Property (Reinsurance)</v>
          </cell>
          <cell r="D28">
            <v>0</v>
          </cell>
          <cell r="E28">
            <v>0</v>
          </cell>
          <cell r="F28">
            <v>0</v>
          </cell>
          <cell r="G28">
            <v>0</v>
          </cell>
          <cell r="H28">
            <v>0</v>
          </cell>
          <cell r="I28">
            <v>0</v>
          </cell>
          <cell r="J28">
            <v>1</v>
          </cell>
          <cell r="K28">
            <v>0.88966000000000001</v>
          </cell>
          <cell r="L28">
            <v>0</v>
          </cell>
          <cell r="M28">
            <v>0.88966000000000001</v>
          </cell>
          <cell r="N28">
            <v>0.88966000000000001</v>
          </cell>
          <cell r="O28">
            <v>0</v>
          </cell>
          <cell r="P28">
            <v>0.48444761667920849</v>
          </cell>
          <cell r="Q28">
            <v>0</v>
          </cell>
          <cell r="R28">
            <v>0.48444761667920849</v>
          </cell>
          <cell r="S28">
            <v>0</v>
          </cell>
          <cell r="AC28">
            <v>16</v>
          </cell>
          <cell r="AD28" t="str">
            <v>X/S Property (Reinsurance)</v>
          </cell>
          <cell r="AE28">
            <v>0</v>
          </cell>
          <cell r="AF28">
            <v>0</v>
          </cell>
          <cell r="AG28">
            <v>0</v>
          </cell>
          <cell r="AH28">
            <v>0</v>
          </cell>
          <cell r="AI28">
            <v>0</v>
          </cell>
          <cell r="AK28">
            <v>0</v>
          </cell>
          <cell r="AL28">
            <v>0</v>
          </cell>
          <cell r="AM28">
            <v>0</v>
          </cell>
          <cell r="AN28">
            <v>0</v>
          </cell>
          <cell r="AO28">
            <v>0</v>
          </cell>
          <cell r="AQ28">
            <v>0</v>
          </cell>
          <cell r="AR28">
            <v>0</v>
          </cell>
          <cell r="AS28">
            <v>0</v>
          </cell>
          <cell r="AT28">
            <v>0</v>
          </cell>
          <cell r="AU28">
            <v>0</v>
          </cell>
          <cell r="AY28">
            <v>16</v>
          </cell>
          <cell r="AZ28" t="str">
            <v>X/S Property (Reinsurance)</v>
          </cell>
          <cell r="BA28">
            <v>1</v>
          </cell>
          <cell r="BB28">
            <v>1</v>
          </cell>
          <cell r="BC28">
            <v>1</v>
          </cell>
          <cell r="BD28">
            <v>1</v>
          </cell>
          <cell r="BE28">
            <v>1</v>
          </cell>
          <cell r="BG28">
            <v>0.88966000000000001</v>
          </cell>
          <cell r="BH28">
            <v>0.88966000000000001</v>
          </cell>
          <cell r="BI28">
            <v>0.88966000000000001</v>
          </cell>
          <cell r="BJ28">
            <v>0.88966000000000001</v>
          </cell>
          <cell r="BK28">
            <v>0.88966000000000001</v>
          </cell>
          <cell r="BM28">
            <v>0.48444761667920849</v>
          </cell>
          <cell r="BN28">
            <v>0.48444761667920849</v>
          </cell>
          <cell r="BO28">
            <v>0.48444761667920849</v>
          </cell>
          <cell r="BP28">
            <v>0.48444761667920849</v>
          </cell>
          <cell r="BQ28">
            <v>0.48444761667920849</v>
          </cell>
        </row>
        <row r="29">
          <cell r="B29">
            <v>17</v>
          </cell>
          <cell r="C29" t="str">
            <v>X/S Casualty (Reinsurance)</v>
          </cell>
          <cell r="D29">
            <v>0</v>
          </cell>
          <cell r="E29">
            <v>0</v>
          </cell>
          <cell r="F29">
            <v>0</v>
          </cell>
          <cell r="G29">
            <v>0</v>
          </cell>
          <cell r="H29">
            <v>0</v>
          </cell>
          <cell r="I29">
            <v>0</v>
          </cell>
          <cell r="J29">
            <v>1</v>
          </cell>
          <cell r="K29">
            <v>0.79842999999999997</v>
          </cell>
          <cell r="L29">
            <v>0</v>
          </cell>
          <cell r="M29">
            <v>0.79842999999999997</v>
          </cell>
          <cell r="N29">
            <v>0.79842999999999997</v>
          </cell>
          <cell r="O29">
            <v>0</v>
          </cell>
          <cell r="P29">
            <v>0.54775111649935904</v>
          </cell>
          <cell r="Q29">
            <v>0</v>
          </cell>
          <cell r="R29">
            <v>0.54775111649935904</v>
          </cell>
          <cell r="S29">
            <v>0</v>
          </cell>
          <cell r="AC29">
            <v>17</v>
          </cell>
          <cell r="AD29" t="str">
            <v>X/S Casualty (Reinsurance)</v>
          </cell>
          <cell r="AE29">
            <v>0</v>
          </cell>
          <cell r="AF29">
            <v>0</v>
          </cell>
          <cell r="AG29">
            <v>0</v>
          </cell>
          <cell r="AH29">
            <v>0</v>
          </cell>
          <cell r="AI29">
            <v>0</v>
          </cell>
          <cell r="AK29">
            <v>0</v>
          </cell>
          <cell r="AL29">
            <v>0</v>
          </cell>
          <cell r="AM29">
            <v>0</v>
          </cell>
          <cell r="AN29">
            <v>0</v>
          </cell>
          <cell r="AO29">
            <v>0</v>
          </cell>
          <cell r="AQ29">
            <v>0</v>
          </cell>
          <cell r="AR29">
            <v>0</v>
          </cell>
          <cell r="AS29">
            <v>0</v>
          </cell>
          <cell r="AT29">
            <v>0</v>
          </cell>
          <cell r="AU29">
            <v>0</v>
          </cell>
          <cell r="AY29">
            <v>17</v>
          </cell>
          <cell r="AZ29" t="str">
            <v>X/S Casualty (Reinsurance)</v>
          </cell>
          <cell r="BA29">
            <v>1</v>
          </cell>
          <cell r="BB29">
            <v>1</v>
          </cell>
          <cell r="BC29">
            <v>1</v>
          </cell>
          <cell r="BD29">
            <v>1</v>
          </cell>
          <cell r="BE29">
            <v>1</v>
          </cell>
          <cell r="BG29">
            <v>0.79842999999999997</v>
          </cell>
          <cell r="BH29">
            <v>0.79842999999999997</v>
          </cell>
          <cell r="BI29">
            <v>0.79842999999999997</v>
          </cell>
          <cell r="BJ29">
            <v>0.79842999999999997</v>
          </cell>
          <cell r="BK29">
            <v>0.79842999999999997</v>
          </cell>
          <cell r="BM29">
            <v>0.54775111649935904</v>
          </cell>
          <cell r="BN29">
            <v>0.54775111649935904</v>
          </cell>
          <cell r="BO29">
            <v>0.54775111649935904</v>
          </cell>
          <cell r="BP29">
            <v>0.54775111649935904</v>
          </cell>
          <cell r="BQ29">
            <v>0.54775111649935904</v>
          </cell>
        </row>
        <row r="30">
          <cell r="B30">
            <v>18</v>
          </cell>
          <cell r="C30" t="str">
            <v>Other P/C</v>
          </cell>
          <cell r="D30">
            <v>0</v>
          </cell>
          <cell r="E30">
            <v>0</v>
          </cell>
          <cell r="F30">
            <v>0</v>
          </cell>
          <cell r="G30">
            <v>0</v>
          </cell>
          <cell r="H30">
            <v>0</v>
          </cell>
          <cell r="I30">
            <v>0</v>
          </cell>
          <cell r="J30">
            <v>1</v>
          </cell>
          <cell r="K30">
            <v>0.9</v>
          </cell>
          <cell r="L30">
            <v>0</v>
          </cell>
          <cell r="M30">
            <v>0.9</v>
          </cell>
          <cell r="N30">
            <v>0.9</v>
          </cell>
          <cell r="O30">
            <v>0</v>
          </cell>
          <cell r="P30">
            <v>0.33534540576794092</v>
          </cell>
          <cell r="Q30">
            <v>0</v>
          </cell>
          <cell r="R30">
            <v>0.33534540576794092</v>
          </cell>
          <cell r="S30">
            <v>0</v>
          </cell>
          <cell r="AC30">
            <v>18</v>
          </cell>
          <cell r="AD30" t="str">
            <v>Other P/C</v>
          </cell>
          <cell r="AE30">
            <v>0</v>
          </cell>
          <cell r="AF30">
            <v>0</v>
          </cell>
          <cell r="AG30">
            <v>0</v>
          </cell>
          <cell r="AH30">
            <v>0</v>
          </cell>
          <cell r="AI30">
            <v>0</v>
          </cell>
          <cell r="AK30">
            <v>0</v>
          </cell>
          <cell r="AL30">
            <v>0</v>
          </cell>
          <cell r="AM30">
            <v>0</v>
          </cell>
          <cell r="AN30">
            <v>0</v>
          </cell>
          <cell r="AO30">
            <v>0</v>
          </cell>
          <cell r="AQ30">
            <v>0</v>
          </cell>
          <cell r="AR30">
            <v>0</v>
          </cell>
          <cell r="AS30">
            <v>0</v>
          </cell>
          <cell r="AT30">
            <v>0</v>
          </cell>
          <cell r="AU30">
            <v>0</v>
          </cell>
          <cell r="AY30">
            <v>18</v>
          </cell>
          <cell r="AZ30" t="str">
            <v>Other P/C</v>
          </cell>
          <cell r="BA30">
            <v>1</v>
          </cell>
          <cell r="BB30">
            <v>1</v>
          </cell>
          <cell r="BC30">
            <v>1</v>
          </cell>
          <cell r="BD30">
            <v>1</v>
          </cell>
          <cell r="BE30">
            <v>1</v>
          </cell>
          <cell r="BG30">
            <v>0.9</v>
          </cell>
          <cell r="BH30">
            <v>0.9</v>
          </cell>
          <cell r="BI30">
            <v>0.9</v>
          </cell>
          <cell r="BJ30">
            <v>0.9</v>
          </cell>
          <cell r="BK30">
            <v>0.9</v>
          </cell>
          <cell r="BM30">
            <v>0.33534540576794092</v>
          </cell>
          <cell r="BN30">
            <v>0.33534540576794092</v>
          </cell>
          <cell r="BO30">
            <v>0.33534540576794092</v>
          </cell>
          <cell r="BP30">
            <v>0.33534540576794092</v>
          </cell>
          <cell r="BQ30">
            <v>0.33534540576794092</v>
          </cell>
        </row>
        <row r="31">
          <cell r="B31">
            <v>19</v>
          </cell>
          <cell r="C31" t="str">
            <v>Other P/C</v>
          </cell>
          <cell r="D31">
            <v>0</v>
          </cell>
          <cell r="E31">
            <v>0</v>
          </cell>
          <cell r="F31">
            <v>0</v>
          </cell>
          <cell r="G31">
            <v>0</v>
          </cell>
          <cell r="H31">
            <v>0</v>
          </cell>
          <cell r="I31">
            <v>0</v>
          </cell>
          <cell r="J31">
            <v>1</v>
          </cell>
          <cell r="K31">
            <v>0.9</v>
          </cell>
          <cell r="L31">
            <v>0</v>
          </cell>
          <cell r="M31">
            <v>0.9</v>
          </cell>
          <cell r="N31">
            <v>0.9</v>
          </cell>
          <cell r="O31">
            <v>0</v>
          </cell>
          <cell r="P31">
            <v>0.33534540576794092</v>
          </cell>
          <cell r="Q31">
            <v>0</v>
          </cell>
          <cell r="R31">
            <v>0.33534540576794092</v>
          </cell>
          <cell r="S31">
            <v>0</v>
          </cell>
          <cell r="AC31">
            <v>19</v>
          </cell>
          <cell r="AD31" t="str">
            <v>Other P/C</v>
          </cell>
          <cell r="AE31">
            <v>0</v>
          </cell>
          <cell r="AF31">
            <v>0</v>
          </cell>
          <cell r="AG31">
            <v>0</v>
          </cell>
          <cell r="AH31">
            <v>0</v>
          </cell>
          <cell r="AI31">
            <v>0</v>
          </cell>
          <cell r="AK31">
            <v>0</v>
          </cell>
          <cell r="AL31">
            <v>0</v>
          </cell>
          <cell r="AM31">
            <v>0</v>
          </cell>
          <cell r="AN31">
            <v>0</v>
          </cell>
          <cell r="AO31">
            <v>0</v>
          </cell>
          <cell r="AQ31">
            <v>0</v>
          </cell>
          <cell r="AR31">
            <v>0</v>
          </cell>
          <cell r="AS31">
            <v>0</v>
          </cell>
          <cell r="AT31">
            <v>0</v>
          </cell>
          <cell r="AU31">
            <v>0</v>
          </cell>
          <cell r="AY31">
            <v>19</v>
          </cell>
          <cell r="AZ31" t="str">
            <v>Other P/C</v>
          </cell>
          <cell r="BA31">
            <v>1</v>
          </cell>
          <cell r="BB31">
            <v>1</v>
          </cell>
          <cell r="BC31">
            <v>1</v>
          </cell>
          <cell r="BD31">
            <v>1</v>
          </cell>
          <cell r="BE31">
            <v>1</v>
          </cell>
          <cell r="BG31">
            <v>0.9</v>
          </cell>
          <cell r="BH31">
            <v>0.9</v>
          </cell>
          <cell r="BI31">
            <v>0.9</v>
          </cell>
          <cell r="BJ31">
            <v>0.9</v>
          </cell>
          <cell r="BK31">
            <v>0.9</v>
          </cell>
          <cell r="BM31">
            <v>0.33534540576794092</v>
          </cell>
          <cell r="BN31">
            <v>0.33534540576794092</v>
          </cell>
          <cell r="BO31">
            <v>0.33534540576794092</v>
          </cell>
          <cell r="BP31">
            <v>0.33534540576794092</v>
          </cell>
          <cell r="BQ31">
            <v>0.33534540576794092</v>
          </cell>
        </row>
        <row r="32">
          <cell r="B32">
            <v>20</v>
          </cell>
          <cell r="C32" t="str">
            <v>Sub-Total</v>
          </cell>
          <cell r="D32">
            <v>0</v>
          </cell>
          <cell r="E32">
            <v>0</v>
          </cell>
          <cell r="F32">
            <v>0</v>
          </cell>
          <cell r="G32">
            <v>0</v>
          </cell>
          <cell r="H32">
            <v>0</v>
          </cell>
          <cell r="I32">
            <v>0</v>
          </cell>
          <cell r="J32">
            <v>1</v>
          </cell>
          <cell r="K32">
            <v>1</v>
          </cell>
          <cell r="M32">
            <v>1</v>
          </cell>
          <cell r="N32">
            <v>1</v>
          </cell>
          <cell r="O32">
            <v>0</v>
          </cell>
          <cell r="P32">
            <v>1</v>
          </cell>
          <cell r="R32">
            <v>0</v>
          </cell>
          <cell r="S32">
            <v>0</v>
          </cell>
          <cell r="AC32">
            <v>20</v>
          </cell>
          <cell r="AD32" t="str">
            <v>Sub-Total</v>
          </cell>
          <cell r="AE32">
            <v>0</v>
          </cell>
          <cell r="AF32">
            <v>0</v>
          </cell>
          <cell r="AG32">
            <v>0</v>
          </cell>
          <cell r="AH32">
            <v>0</v>
          </cell>
          <cell r="AI32">
            <v>0</v>
          </cell>
          <cell r="AK32">
            <v>0</v>
          </cell>
          <cell r="AL32">
            <v>0</v>
          </cell>
          <cell r="AM32">
            <v>0</v>
          </cell>
          <cell r="AN32">
            <v>0</v>
          </cell>
          <cell r="AO32">
            <v>0</v>
          </cell>
          <cell r="AQ32">
            <v>0</v>
          </cell>
          <cell r="AR32">
            <v>0</v>
          </cell>
          <cell r="AS32">
            <v>0</v>
          </cell>
          <cell r="AT32">
            <v>0</v>
          </cell>
          <cell r="AU32">
            <v>0</v>
          </cell>
          <cell r="AY32">
            <v>20</v>
          </cell>
          <cell r="AZ32" t="str">
            <v>Sub-Total</v>
          </cell>
          <cell r="BA32">
            <v>1</v>
          </cell>
          <cell r="BB32">
            <v>1</v>
          </cell>
          <cell r="BC32">
            <v>1</v>
          </cell>
          <cell r="BD32">
            <v>1</v>
          </cell>
          <cell r="BE32">
            <v>1</v>
          </cell>
          <cell r="BG32">
            <v>1</v>
          </cell>
          <cell r="BH32">
            <v>1</v>
          </cell>
          <cell r="BI32">
            <v>1</v>
          </cell>
          <cell r="BJ32">
            <v>1</v>
          </cell>
          <cell r="BK32">
            <v>1</v>
          </cell>
          <cell r="BM32">
            <v>0</v>
          </cell>
          <cell r="BN32">
            <v>0</v>
          </cell>
          <cell r="BO32">
            <v>0</v>
          </cell>
          <cell r="BP32">
            <v>0</v>
          </cell>
          <cell r="BQ32">
            <v>0</v>
          </cell>
        </row>
        <row r="34">
          <cell r="B34">
            <v>21</v>
          </cell>
          <cell r="F34" t="str">
            <v>Percent of net pml added to reserves for stress:</v>
          </cell>
          <cell r="G34">
            <v>0.4</v>
          </cell>
          <cell r="AC34">
            <v>21</v>
          </cell>
          <cell r="AD34" t="str">
            <v>Percent of net pml added to reserves for stress:</v>
          </cell>
          <cell r="AK34">
            <v>0.4</v>
          </cell>
          <cell r="AL34">
            <v>0.4</v>
          </cell>
          <cell r="AM34">
            <v>0.4</v>
          </cell>
          <cell r="AN34">
            <v>0.4</v>
          </cell>
          <cell r="AO34">
            <v>0.4</v>
          </cell>
          <cell r="AY34">
            <v>21</v>
          </cell>
        </row>
        <row r="38">
          <cell r="D38" t="str">
            <v>(1)</v>
          </cell>
          <cell r="E38" t="str">
            <v>(2)</v>
          </cell>
          <cell r="F38" t="str">
            <v>(3)</v>
          </cell>
          <cell r="G38" t="str">
            <v>(4)</v>
          </cell>
          <cell r="H38" t="str">
            <v>(5)</v>
          </cell>
          <cell r="I38" t="str">
            <v>(6)</v>
          </cell>
          <cell r="J38" t="str">
            <v>(7)</v>
          </cell>
          <cell r="K38" t="str">
            <v>(8)</v>
          </cell>
          <cell r="L38" t="str">
            <v>(9)</v>
          </cell>
          <cell r="M38" t="str">
            <v>(10)</v>
          </cell>
          <cell r="N38" t="str">
            <v>(11)</v>
          </cell>
          <cell r="O38" t="str">
            <v>(12)</v>
          </cell>
          <cell r="P38" t="str">
            <v>(13)</v>
          </cell>
          <cell r="Q38" t="str">
            <v>(14)</v>
          </cell>
          <cell r="R38" t="str">
            <v>(15)</v>
          </cell>
          <cell r="S38" t="str">
            <v>(16)</v>
          </cell>
          <cell r="T38" t="str">
            <v>(17)</v>
          </cell>
        </row>
        <row r="40">
          <cell r="E40" t="str">
            <v>&lt;---------------------------- Carried Reserve ----------------------------&gt;</v>
          </cell>
          <cell r="L40" t="str">
            <v>Adjust-</v>
          </cell>
          <cell r="M40" t="str">
            <v>Final</v>
          </cell>
          <cell r="N40" t="str">
            <v>Total</v>
          </cell>
          <cell r="R40" t="str">
            <v>Final</v>
          </cell>
          <cell r="S40" t="str">
            <v>Adjusted</v>
          </cell>
          <cell r="AE40" t="str">
            <v>Carried Loss &amp; LAE Reserves</v>
          </cell>
          <cell r="AK40" t="str">
            <v>Adjusted Loss &amp; LAE Reserves</v>
          </cell>
          <cell r="AQ40" t="str">
            <v>Adjusted Required Capital</v>
          </cell>
          <cell r="BA40" t="str">
            <v>Selected Deficiency Factors</v>
          </cell>
          <cell r="BG40" t="str">
            <v>Selected Discount Factors</v>
          </cell>
          <cell r="BM40" t="str">
            <v>Selected Capital Factors</v>
          </cell>
        </row>
        <row r="41">
          <cell r="C41" t="str">
            <v>Health Business</v>
          </cell>
          <cell r="D41" t="str">
            <v>%</v>
          </cell>
          <cell r="E41" t="str">
            <v>Baseline</v>
          </cell>
          <cell r="F41" t="str">
            <v>Allocated Adjustment</v>
          </cell>
          <cell r="G41" t="str">
            <v>Stress Test Adjustment</v>
          </cell>
          <cell r="H41" t="str">
            <v>Manual Adjustment</v>
          </cell>
          <cell r="I41" t="str">
            <v>Total</v>
          </cell>
          <cell r="J41" t="str">
            <v>Deficiency Factor</v>
          </cell>
          <cell r="K41" t="str">
            <v>Base Discount Factor</v>
          </cell>
          <cell r="L41" t="str">
            <v>ment to Discount Factor</v>
          </cell>
          <cell r="M41" t="str">
            <v>Discount Factor (8)+(9)</v>
          </cell>
          <cell r="N41" t="str">
            <v>Adj. Factor  (7)*(10)</v>
          </cell>
          <cell r="O41" t="str">
            <v>Adjusted Reserves (6)*(11)</v>
          </cell>
          <cell r="P41" t="str">
            <v>Base Capital Factor</v>
          </cell>
          <cell r="Q41" t="str">
            <v>Adjust- ment</v>
          </cell>
          <cell r="R41" t="str">
            <v>Capital Factor (13)+(14)</v>
          </cell>
          <cell r="S41" t="str">
            <v>Required Capital    (12)*(15)</v>
          </cell>
          <cell r="T41" t="str">
            <v>Explanation of Adjustments</v>
          </cell>
          <cell r="AD41" t="str">
            <v>Health Business</v>
          </cell>
          <cell r="AE41">
            <v>39813</v>
          </cell>
          <cell r="AF41">
            <v>40178</v>
          </cell>
          <cell r="AG41">
            <v>40543</v>
          </cell>
          <cell r="AH41">
            <v>40908</v>
          </cell>
          <cell r="AI41">
            <v>41274</v>
          </cell>
          <cell r="AK41">
            <v>39813</v>
          </cell>
          <cell r="AL41">
            <v>40178</v>
          </cell>
          <cell r="AM41">
            <v>40543</v>
          </cell>
          <cell r="AN41">
            <v>40908</v>
          </cell>
          <cell r="AO41">
            <v>41274</v>
          </cell>
          <cell r="AQ41">
            <v>39813</v>
          </cell>
          <cell r="AR41">
            <v>40178</v>
          </cell>
          <cell r="AS41">
            <v>40543</v>
          </cell>
          <cell r="AT41">
            <v>40908</v>
          </cell>
          <cell r="AU41">
            <v>41274</v>
          </cell>
          <cell r="AZ41" t="str">
            <v>Health Business</v>
          </cell>
          <cell r="BA41">
            <v>39813</v>
          </cell>
          <cell r="BB41">
            <v>40178</v>
          </cell>
          <cell r="BC41">
            <v>40543</v>
          </cell>
          <cell r="BD41">
            <v>40908</v>
          </cell>
          <cell r="BE41">
            <v>41274</v>
          </cell>
          <cell r="BG41">
            <v>39813</v>
          </cell>
          <cell r="BH41">
            <v>40178</v>
          </cell>
          <cell r="BI41">
            <v>40543</v>
          </cell>
          <cell r="BJ41">
            <v>40908</v>
          </cell>
          <cell r="BK41">
            <v>41274</v>
          </cell>
          <cell r="BM41">
            <v>39813</v>
          </cell>
          <cell r="BN41">
            <v>40178</v>
          </cell>
          <cell r="BO41">
            <v>40543</v>
          </cell>
          <cell r="BP41">
            <v>40908</v>
          </cell>
          <cell r="BQ41">
            <v>41274</v>
          </cell>
        </row>
        <row r="42">
          <cell r="B42">
            <v>22</v>
          </cell>
          <cell r="C42" t="str">
            <v>Medical</v>
          </cell>
          <cell r="D42">
            <v>0</v>
          </cell>
          <cell r="E42">
            <v>0</v>
          </cell>
          <cell r="F42">
            <v>0</v>
          </cell>
          <cell r="G42">
            <v>0</v>
          </cell>
          <cell r="H42">
            <v>0</v>
          </cell>
          <cell r="I42">
            <v>0</v>
          </cell>
          <cell r="J42">
            <v>1</v>
          </cell>
          <cell r="K42">
            <v>0.95</v>
          </cell>
          <cell r="L42">
            <v>0</v>
          </cell>
          <cell r="M42">
            <v>0.95</v>
          </cell>
          <cell r="N42">
            <v>0.95</v>
          </cell>
          <cell r="O42">
            <v>0</v>
          </cell>
          <cell r="P42">
            <v>0.38229376257545261</v>
          </cell>
          <cell r="Q42">
            <v>0</v>
          </cell>
          <cell r="R42">
            <v>0.38229376257545261</v>
          </cell>
          <cell r="S42">
            <v>0</v>
          </cell>
          <cell r="AC42">
            <v>22</v>
          </cell>
          <cell r="AD42" t="str">
            <v>Medical</v>
          </cell>
          <cell r="AE42">
            <v>0</v>
          </cell>
          <cell r="AF42">
            <v>0</v>
          </cell>
          <cell r="AG42">
            <v>0</v>
          </cell>
          <cell r="AH42">
            <v>0</v>
          </cell>
          <cell r="AI42">
            <v>0</v>
          </cell>
          <cell r="AK42">
            <v>0</v>
          </cell>
          <cell r="AL42">
            <v>0</v>
          </cell>
          <cell r="AM42">
            <v>0</v>
          </cell>
          <cell r="AN42">
            <v>0</v>
          </cell>
          <cell r="AO42">
            <v>0</v>
          </cell>
          <cell r="AQ42">
            <v>0</v>
          </cell>
          <cell r="AR42">
            <v>0</v>
          </cell>
          <cell r="AS42">
            <v>0</v>
          </cell>
          <cell r="AT42">
            <v>0</v>
          </cell>
          <cell r="AU42">
            <v>0</v>
          </cell>
          <cell r="AY42">
            <v>22</v>
          </cell>
          <cell r="AZ42" t="str">
            <v>Medical</v>
          </cell>
          <cell r="BA42">
            <v>1</v>
          </cell>
          <cell r="BB42">
            <v>1</v>
          </cell>
          <cell r="BC42">
            <v>1</v>
          </cell>
          <cell r="BD42">
            <v>1</v>
          </cell>
          <cell r="BE42">
            <v>1</v>
          </cell>
          <cell r="BG42">
            <v>0.95</v>
          </cell>
          <cell r="BH42">
            <v>0.95</v>
          </cell>
          <cell r="BI42">
            <v>0.95</v>
          </cell>
          <cell r="BJ42">
            <v>0.95</v>
          </cell>
          <cell r="BK42">
            <v>0.95</v>
          </cell>
          <cell r="BM42">
            <v>0.38229376257545261</v>
          </cell>
          <cell r="BN42">
            <v>0.38229376257545261</v>
          </cell>
          <cell r="BO42">
            <v>0.38229376257545261</v>
          </cell>
          <cell r="BP42">
            <v>0.38229376257545261</v>
          </cell>
          <cell r="BQ42">
            <v>0.38229376257545261</v>
          </cell>
        </row>
        <row r="43">
          <cell r="B43">
            <v>23</v>
          </cell>
          <cell r="C43" t="str">
            <v>Disability and Long Term Care</v>
          </cell>
          <cell r="D43">
            <v>0</v>
          </cell>
          <cell r="E43">
            <v>0</v>
          </cell>
          <cell r="F43">
            <v>0</v>
          </cell>
          <cell r="G43">
            <v>0</v>
          </cell>
          <cell r="H43">
            <v>0</v>
          </cell>
          <cell r="I43">
            <v>0</v>
          </cell>
          <cell r="J43">
            <v>1</v>
          </cell>
          <cell r="K43">
            <v>0.95</v>
          </cell>
          <cell r="L43">
            <v>0</v>
          </cell>
          <cell r="M43">
            <v>0.95</v>
          </cell>
          <cell r="N43">
            <v>0.95</v>
          </cell>
          <cell r="O43">
            <v>0</v>
          </cell>
          <cell r="P43">
            <v>0.38229376257545261</v>
          </cell>
          <cell r="Q43">
            <v>0</v>
          </cell>
          <cell r="R43">
            <v>0.38229376257545261</v>
          </cell>
          <cell r="S43">
            <v>0</v>
          </cell>
          <cell r="AC43">
            <v>23</v>
          </cell>
          <cell r="AD43" t="str">
            <v>Disability and Long Term Care</v>
          </cell>
          <cell r="AE43">
            <v>0</v>
          </cell>
          <cell r="AF43">
            <v>0</v>
          </cell>
          <cell r="AG43">
            <v>0</v>
          </cell>
          <cell r="AH43">
            <v>0</v>
          </cell>
          <cell r="AI43">
            <v>0</v>
          </cell>
          <cell r="AK43">
            <v>0</v>
          </cell>
          <cell r="AL43">
            <v>0</v>
          </cell>
          <cell r="AM43">
            <v>0</v>
          </cell>
          <cell r="AN43">
            <v>0</v>
          </cell>
          <cell r="AO43">
            <v>0</v>
          </cell>
          <cell r="AQ43">
            <v>0</v>
          </cell>
          <cell r="AR43">
            <v>0</v>
          </cell>
          <cell r="AS43">
            <v>0</v>
          </cell>
          <cell r="AT43">
            <v>0</v>
          </cell>
          <cell r="AU43">
            <v>0</v>
          </cell>
          <cell r="AY43">
            <v>23</v>
          </cell>
          <cell r="AZ43" t="str">
            <v>Disability and Long Term Care</v>
          </cell>
          <cell r="BA43">
            <v>1</v>
          </cell>
          <cell r="BB43">
            <v>1</v>
          </cell>
          <cell r="BC43">
            <v>1</v>
          </cell>
          <cell r="BD43">
            <v>1</v>
          </cell>
          <cell r="BE43">
            <v>1</v>
          </cell>
          <cell r="BG43">
            <v>0.95</v>
          </cell>
          <cell r="BH43">
            <v>0.95</v>
          </cell>
          <cell r="BI43">
            <v>0.95</v>
          </cell>
          <cell r="BJ43">
            <v>0.95</v>
          </cell>
          <cell r="BK43">
            <v>0.95</v>
          </cell>
          <cell r="BM43">
            <v>0.38229376257545261</v>
          </cell>
          <cell r="BN43">
            <v>0.38229376257545261</v>
          </cell>
          <cell r="BO43">
            <v>0.38229376257545261</v>
          </cell>
          <cell r="BP43">
            <v>0.38229376257545261</v>
          </cell>
          <cell r="BQ43">
            <v>0.38229376257545261</v>
          </cell>
        </row>
        <row r="44">
          <cell r="B44">
            <v>24</v>
          </cell>
          <cell r="C44" t="str">
            <v>Critical Illness - Guaranteed</v>
          </cell>
          <cell r="D44">
            <v>0</v>
          </cell>
          <cell r="E44">
            <v>0</v>
          </cell>
          <cell r="F44">
            <v>0</v>
          </cell>
          <cell r="G44">
            <v>0</v>
          </cell>
          <cell r="H44">
            <v>0</v>
          </cell>
          <cell r="I44">
            <v>0</v>
          </cell>
          <cell r="J44">
            <v>1</v>
          </cell>
          <cell r="K44">
            <v>0.95</v>
          </cell>
          <cell r="L44">
            <v>0</v>
          </cell>
          <cell r="M44">
            <v>0.95</v>
          </cell>
          <cell r="N44">
            <v>0.95</v>
          </cell>
          <cell r="O44">
            <v>0</v>
          </cell>
          <cell r="P44">
            <v>0.38229376257545261</v>
          </cell>
          <cell r="Q44">
            <v>0</v>
          </cell>
          <cell r="R44">
            <v>0.38229376257545261</v>
          </cell>
          <cell r="S44">
            <v>0</v>
          </cell>
          <cell r="AC44">
            <v>24</v>
          </cell>
          <cell r="AD44" t="str">
            <v>Critical Illness - Guaranteed</v>
          </cell>
          <cell r="AE44">
            <v>0</v>
          </cell>
          <cell r="AF44">
            <v>0</v>
          </cell>
          <cell r="AG44">
            <v>0</v>
          </cell>
          <cell r="AH44">
            <v>0</v>
          </cell>
          <cell r="AI44">
            <v>0</v>
          </cell>
          <cell r="AK44">
            <v>0</v>
          </cell>
          <cell r="AL44">
            <v>0</v>
          </cell>
          <cell r="AM44">
            <v>0</v>
          </cell>
          <cell r="AN44">
            <v>0</v>
          </cell>
          <cell r="AO44">
            <v>0</v>
          </cell>
          <cell r="AQ44">
            <v>0</v>
          </cell>
          <cell r="AR44">
            <v>0</v>
          </cell>
          <cell r="AS44">
            <v>0</v>
          </cell>
          <cell r="AT44">
            <v>0</v>
          </cell>
          <cell r="AU44">
            <v>0</v>
          </cell>
          <cell r="AY44">
            <v>24</v>
          </cell>
          <cell r="AZ44" t="str">
            <v>Critical Illness - Guaranteed</v>
          </cell>
          <cell r="BA44">
            <v>1</v>
          </cell>
          <cell r="BB44">
            <v>1</v>
          </cell>
          <cell r="BC44">
            <v>1</v>
          </cell>
          <cell r="BD44">
            <v>1</v>
          </cell>
          <cell r="BE44">
            <v>1</v>
          </cell>
          <cell r="BG44">
            <v>0.95</v>
          </cell>
          <cell r="BH44">
            <v>0.95</v>
          </cell>
          <cell r="BI44">
            <v>0.95</v>
          </cell>
          <cell r="BJ44">
            <v>0.95</v>
          </cell>
          <cell r="BK44">
            <v>0.95</v>
          </cell>
          <cell r="BM44">
            <v>0.38229376257545261</v>
          </cell>
          <cell r="BN44">
            <v>0.38229376257545261</v>
          </cell>
          <cell r="BO44">
            <v>0.38229376257545261</v>
          </cell>
          <cell r="BP44">
            <v>0.38229376257545261</v>
          </cell>
          <cell r="BQ44">
            <v>0.38229376257545261</v>
          </cell>
        </row>
        <row r="45">
          <cell r="B45">
            <v>25</v>
          </cell>
          <cell r="C45" t="str">
            <v>Critical Illness - NonGuaranteed</v>
          </cell>
          <cell r="D45">
            <v>0</v>
          </cell>
          <cell r="E45">
            <v>0</v>
          </cell>
          <cell r="F45">
            <v>0</v>
          </cell>
          <cell r="G45">
            <v>0</v>
          </cell>
          <cell r="H45">
            <v>0</v>
          </cell>
          <cell r="I45">
            <v>0</v>
          </cell>
          <cell r="J45">
            <v>1</v>
          </cell>
          <cell r="K45">
            <v>0.95</v>
          </cell>
          <cell r="L45">
            <v>0</v>
          </cell>
          <cell r="M45">
            <v>0.95</v>
          </cell>
          <cell r="N45">
            <v>0.95</v>
          </cell>
          <cell r="O45">
            <v>0</v>
          </cell>
          <cell r="P45">
            <v>0.38229376257545261</v>
          </cell>
          <cell r="Q45">
            <v>0</v>
          </cell>
          <cell r="R45">
            <v>0.38229376257545261</v>
          </cell>
          <cell r="S45">
            <v>0</v>
          </cell>
          <cell r="AC45">
            <v>25</v>
          </cell>
          <cell r="AD45" t="str">
            <v>Critical Illness - NonGuaranteed</v>
          </cell>
          <cell r="AE45">
            <v>0</v>
          </cell>
          <cell r="AF45">
            <v>0</v>
          </cell>
          <cell r="AG45">
            <v>0</v>
          </cell>
          <cell r="AH45">
            <v>0</v>
          </cell>
          <cell r="AI45">
            <v>0</v>
          </cell>
          <cell r="AK45">
            <v>0</v>
          </cell>
          <cell r="AL45">
            <v>0</v>
          </cell>
          <cell r="AM45">
            <v>0</v>
          </cell>
          <cell r="AN45">
            <v>0</v>
          </cell>
          <cell r="AO45">
            <v>0</v>
          </cell>
          <cell r="AQ45">
            <v>0</v>
          </cell>
          <cell r="AR45">
            <v>0</v>
          </cell>
          <cell r="AS45">
            <v>0</v>
          </cell>
          <cell r="AT45">
            <v>0</v>
          </cell>
          <cell r="AU45">
            <v>0</v>
          </cell>
          <cell r="AY45">
            <v>25</v>
          </cell>
          <cell r="AZ45" t="str">
            <v>Critical Illness - NonGuaranteed</v>
          </cell>
          <cell r="BA45">
            <v>1</v>
          </cell>
          <cell r="BB45">
            <v>1</v>
          </cell>
          <cell r="BC45">
            <v>1</v>
          </cell>
          <cell r="BD45">
            <v>1</v>
          </cell>
          <cell r="BE45">
            <v>1</v>
          </cell>
          <cell r="BG45">
            <v>0.95</v>
          </cell>
          <cell r="BH45">
            <v>0.95</v>
          </cell>
          <cell r="BI45">
            <v>0.95</v>
          </cell>
          <cell r="BJ45">
            <v>0.95</v>
          </cell>
          <cell r="BK45">
            <v>0.95</v>
          </cell>
          <cell r="BM45">
            <v>0.38229376257545261</v>
          </cell>
          <cell r="BN45">
            <v>0.38229376257545261</v>
          </cell>
          <cell r="BO45">
            <v>0.38229376257545261</v>
          </cell>
          <cell r="BP45">
            <v>0.38229376257545261</v>
          </cell>
          <cell r="BQ45">
            <v>0.38229376257545261</v>
          </cell>
        </row>
        <row r="46">
          <cell r="B46">
            <v>26</v>
          </cell>
          <cell r="C46" t="str">
            <v>Health Reinsurance</v>
          </cell>
          <cell r="D46">
            <v>0</v>
          </cell>
          <cell r="E46">
            <v>0</v>
          </cell>
          <cell r="F46">
            <v>0</v>
          </cell>
          <cell r="G46">
            <v>0</v>
          </cell>
          <cell r="H46">
            <v>0</v>
          </cell>
          <cell r="I46">
            <v>0</v>
          </cell>
          <cell r="J46">
            <v>1</v>
          </cell>
          <cell r="K46">
            <v>0.79842999999999997</v>
          </cell>
          <cell r="L46">
            <v>0</v>
          </cell>
          <cell r="M46">
            <v>0.79842999999999997</v>
          </cell>
          <cell r="N46">
            <v>0.79842999999999997</v>
          </cell>
          <cell r="O46">
            <v>0</v>
          </cell>
          <cell r="P46">
            <v>0.54775111649935904</v>
          </cell>
          <cell r="Q46">
            <v>0</v>
          </cell>
          <cell r="R46">
            <v>0.54775111649935904</v>
          </cell>
          <cell r="S46">
            <v>0</v>
          </cell>
          <cell r="AC46">
            <v>26</v>
          </cell>
          <cell r="AD46" t="str">
            <v>Health Reinsurance</v>
          </cell>
          <cell r="AE46">
            <v>0</v>
          </cell>
          <cell r="AF46">
            <v>0</v>
          </cell>
          <cell r="AG46">
            <v>0</v>
          </cell>
          <cell r="AH46">
            <v>0</v>
          </cell>
          <cell r="AI46">
            <v>0</v>
          </cell>
          <cell r="AK46">
            <v>0</v>
          </cell>
          <cell r="AL46">
            <v>0</v>
          </cell>
          <cell r="AM46">
            <v>0</v>
          </cell>
          <cell r="AN46">
            <v>0</v>
          </cell>
          <cell r="AO46">
            <v>0</v>
          </cell>
          <cell r="AQ46">
            <v>0</v>
          </cell>
          <cell r="AR46">
            <v>0</v>
          </cell>
          <cell r="AS46">
            <v>0</v>
          </cell>
          <cell r="AT46">
            <v>0</v>
          </cell>
          <cell r="AU46">
            <v>0</v>
          </cell>
          <cell r="AY46">
            <v>26</v>
          </cell>
          <cell r="AZ46" t="str">
            <v>Health Reinsurance</v>
          </cell>
          <cell r="BA46">
            <v>1</v>
          </cell>
          <cell r="BB46">
            <v>1</v>
          </cell>
          <cell r="BC46">
            <v>1</v>
          </cell>
          <cell r="BD46">
            <v>1</v>
          </cell>
          <cell r="BE46">
            <v>1</v>
          </cell>
          <cell r="BG46">
            <v>0.79842999999999997</v>
          </cell>
          <cell r="BH46">
            <v>0.79842999999999997</v>
          </cell>
          <cell r="BI46">
            <v>0.79842999999999997</v>
          </cell>
          <cell r="BJ46">
            <v>0.79842999999999997</v>
          </cell>
          <cell r="BK46">
            <v>0.79842999999999997</v>
          </cell>
          <cell r="BM46">
            <v>0.54775111649935904</v>
          </cell>
          <cell r="BN46">
            <v>0.54775111649935904</v>
          </cell>
          <cell r="BO46">
            <v>0.54775111649935904</v>
          </cell>
          <cell r="BP46">
            <v>0.54775111649935904</v>
          </cell>
          <cell r="BQ46">
            <v>0.54775111649935904</v>
          </cell>
        </row>
        <row r="47">
          <cell r="B47">
            <v>27</v>
          </cell>
          <cell r="C47" t="str">
            <v>Other Health</v>
          </cell>
          <cell r="D47">
            <v>0</v>
          </cell>
          <cell r="E47">
            <v>0</v>
          </cell>
          <cell r="F47">
            <v>0</v>
          </cell>
          <cell r="G47">
            <v>0</v>
          </cell>
          <cell r="H47">
            <v>0</v>
          </cell>
          <cell r="I47">
            <v>0</v>
          </cell>
          <cell r="J47">
            <v>1</v>
          </cell>
          <cell r="K47">
            <v>0.95</v>
          </cell>
          <cell r="L47">
            <v>0</v>
          </cell>
          <cell r="M47">
            <v>0.95</v>
          </cell>
          <cell r="N47">
            <v>0.95</v>
          </cell>
          <cell r="O47">
            <v>0</v>
          </cell>
          <cell r="P47">
            <v>0.38229376257545261</v>
          </cell>
          <cell r="Q47">
            <v>0</v>
          </cell>
          <cell r="R47">
            <v>0.38229376257545261</v>
          </cell>
          <cell r="S47">
            <v>0</v>
          </cell>
          <cell r="AC47">
            <v>27</v>
          </cell>
          <cell r="AD47" t="str">
            <v>Other Health</v>
          </cell>
          <cell r="AE47">
            <v>0</v>
          </cell>
          <cell r="AF47">
            <v>0</v>
          </cell>
          <cell r="AG47">
            <v>0</v>
          </cell>
          <cell r="AH47">
            <v>0</v>
          </cell>
          <cell r="AI47">
            <v>0</v>
          </cell>
          <cell r="AK47">
            <v>0</v>
          </cell>
          <cell r="AL47">
            <v>0</v>
          </cell>
          <cell r="AM47">
            <v>0</v>
          </cell>
          <cell r="AN47">
            <v>0</v>
          </cell>
          <cell r="AO47">
            <v>0</v>
          </cell>
          <cell r="AQ47">
            <v>0</v>
          </cell>
          <cell r="AR47">
            <v>0</v>
          </cell>
          <cell r="AS47">
            <v>0</v>
          </cell>
          <cell r="AT47">
            <v>0</v>
          </cell>
          <cell r="AU47">
            <v>0</v>
          </cell>
          <cell r="AY47">
            <v>27</v>
          </cell>
          <cell r="AZ47" t="str">
            <v>Other Health</v>
          </cell>
          <cell r="BA47">
            <v>1</v>
          </cell>
          <cell r="BB47">
            <v>1</v>
          </cell>
          <cell r="BC47">
            <v>1</v>
          </cell>
          <cell r="BD47">
            <v>1</v>
          </cell>
          <cell r="BE47">
            <v>1</v>
          </cell>
          <cell r="BG47">
            <v>0.95</v>
          </cell>
          <cell r="BH47">
            <v>0.95</v>
          </cell>
          <cell r="BI47">
            <v>0.95</v>
          </cell>
          <cell r="BJ47">
            <v>0.95</v>
          </cell>
          <cell r="BK47">
            <v>0.95</v>
          </cell>
          <cell r="BM47">
            <v>0.38229376257545261</v>
          </cell>
          <cell r="BN47">
            <v>0.38229376257545261</v>
          </cell>
          <cell r="BO47">
            <v>0.38229376257545261</v>
          </cell>
          <cell r="BP47">
            <v>0.38229376257545261</v>
          </cell>
          <cell r="BQ47">
            <v>0.38229376257545261</v>
          </cell>
        </row>
        <row r="48">
          <cell r="B48">
            <v>28</v>
          </cell>
          <cell r="C48" t="str">
            <v>Other Health</v>
          </cell>
          <cell r="D48">
            <v>0</v>
          </cell>
          <cell r="E48">
            <v>0</v>
          </cell>
          <cell r="F48">
            <v>0</v>
          </cell>
          <cell r="G48">
            <v>0</v>
          </cell>
          <cell r="H48">
            <v>0</v>
          </cell>
          <cell r="I48">
            <v>0</v>
          </cell>
          <cell r="J48">
            <v>1</v>
          </cell>
          <cell r="K48">
            <v>0.95</v>
          </cell>
          <cell r="L48">
            <v>0</v>
          </cell>
          <cell r="M48">
            <v>0.95</v>
          </cell>
          <cell r="N48">
            <v>0.95</v>
          </cell>
          <cell r="O48">
            <v>0</v>
          </cell>
          <cell r="P48">
            <v>0.38229376257545261</v>
          </cell>
          <cell r="Q48">
            <v>0</v>
          </cell>
          <cell r="R48">
            <v>0.38229376257545261</v>
          </cell>
          <cell r="S48">
            <v>0</v>
          </cell>
          <cell r="AC48">
            <v>28</v>
          </cell>
          <cell r="AD48" t="str">
            <v>Other Health</v>
          </cell>
          <cell r="AE48">
            <v>0</v>
          </cell>
          <cell r="AF48">
            <v>0</v>
          </cell>
          <cell r="AG48">
            <v>0</v>
          </cell>
          <cell r="AH48">
            <v>0</v>
          </cell>
          <cell r="AI48">
            <v>0</v>
          </cell>
          <cell r="AK48">
            <v>0</v>
          </cell>
          <cell r="AL48">
            <v>0</v>
          </cell>
          <cell r="AM48">
            <v>0</v>
          </cell>
          <cell r="AN48">
            <v>0</v>
          </cell>
          <cell r="AO48">
            <v>0</v>
          </cell>
          <cell r="AQ48">
            <v>0</v>
          </cell>
          <cell r="AR48">
            <v>0</v>
          </cell>
          <cell r="AS48">
            <v>0</v>
          </cell>
          <cell r="AT48">
            <v>0</v>
          </cell>
          <cell r="AU48">
            <v>0</v>
          </cell>
          <cell r="AY48">
            <v>28</v>
          </cell>
          <cell r="AZ48" t="str">
            <v>Other Health</v>
          </cell>
          <cell r="BA48">
            <v>1</v>
          </cell>
          <cell r="BB48">
            <v>1</v>
          </cell>
          <cell r="BC48">
            <v>1</v>
          </cell>
          <cell r="BD48">
            <v>1</v>
          </cell>
          <cell r="BE48">
            <v>1</v>
          </cell>
          <cell r="BG48">
            <v>0.95</v>
          </cell>
          <cell r="BH48">
            <v>0.95</v>
          </cell>
          <cell r="BI48">
            <v>0.95</v>
          </cell>
          <cell r="BJ48">
            <v>0.95</v>
          </cell>
          <cell r="BK48">
            <v>0.95</v>
          </cell>
          <cell r="BM48">
            <v>0.38229376257545261</v>
          </cell>
          <cell r="BN48">
            <v>0.38229376257545261</v>
          </cell>
          <cell r="BO48">
            <v>0.38229376257545261</v>
          </cell>
          <cell r="BP48">
            <v>0.38229376257545261</v>
          </cell>
          <cell r="BQ48">
            <v>0.38229376257545261</v>
          </cell>
        </row>
        <row r="49">
          <cell r="B49">
            <v>29</v>
          </cell>
          <cell r="C49" t="str">
            <v>Sub-Total</v>
          </cell>
          <cell r="D49">
            <v>0</v>
          </cell>
          <cell r="E49">
            <v>0</v>
          </cell>
          <cell r="F49">
            <v>0</v>
          </cell>
          <cell r="G49">
            <v>0</v>
          </cell>
          <cell r="H49">
            <v>0</v>
          </cell>
          <cell r="I49">
            <v>0</v>
          </cell>
          <cell r="J49">
            <v>1</v>
          </cell>
          <cell r="K49">
            <v>1</v>
          </cell>
          <cell r="M49">
            <v>1</v>
          </cell>
          <cell r="N49">
            <v>1</v>
          </cell>
          <cell r="O49">
            <v>0</v>
          </cell>
          <cell r="P49">
            <v>1</v>
          </cell>
          <cell r="R49">
            <v>0</v>
          </cell>
          <cell r="S49">
            <v>0</v>
          </cell>
          <cell r="AC49">
            <v>29</v>
          </cell>
          <cell r="AD49" t="str">
            <v>Sub-Total</v>
          </cell>
          <cell r="AE49">
            <v>0</v>
          </cell>
          <cell r="AF49">
            <v>0</v>
          </cell>
          <cell r="AG49">
            <v>0</v>
          </cell>
          <cell r="AH49">
            <v>0</v>
          </cell>
          <cell r="AI49">
            <v>0</v>
          </cell>
          <cell r="AK49">
            <v>0</v>
          </cell>
          <cell r="AL49">
            <v>0</v>
          </cell>
          <cell r="AM49">
            <v>0</v>
          </cell>
          <cell r="AN49">
            <v>0</v>
          </cell>
          <cell r="AO49">
            <v>0</v>
          </cell>
          <cell r="AQ49">
            <v>0</v>
          </cell>
          <cell r="AR49">
            <v>0</v>
          </cell>
          <cell r="AS49">
            <v>0</v>
          </cell>
          <cell r="AT49">
            <v>0</v>
          </cell>
          <cell r="AU49">
            <v>0</v>
          </cell>
          <cell r="AY49">
            <v>29</v>
          </cell>
          <cell r="AZ49" t="str">
            <v>Sub-Total</v>
          </cell>
          <cell r="BA49">
            <v>1</v>
          </cell>
          <cell r="BB49">
            <v>1</v>
          </cell>
          <cell r="BC49">
            <v>1</v>
          </cell>
          <cell r="BD49">
            <v>1</v>
          </cell>
          <cell r="BE49">
            <v>1</v>
          </cell>
          <cell r="BG49">
            <v>1</v>
          </cell>
          <cell r="BH49">
            <v>1</v>
          </cell>
          <cell r="BI49">
            <v>1</v>
          </cell>
          <cell r="BJ49">
            <v>1</v>
          </cell>
          <cell r="BK49">
            <v>1</v>
          </cell>
          <cell r="BM49">
            <v>0</v>
          </cell>
          <cell r="BN49">
            <v>0</v>
          </cell>
          <cell r="BO49">
            <v>0</v>
          </cell>
          <cell r="BP49">
            <v>0</v>
          </cell>
          <cell r="BQ49">
            <v>0</v>
          </cell>
        </row>
        <row r="54">
          <cell r="B54">
            <v>30</v>
          </cell>
          <cell r="C54" t="str">
            <v>Total</v>
          </cell>
          <cell r="D54">
            <v>0</v>
          </cell>
          <cell r="E54">
            <v>0</v>
          </cell>
          <cell r="F54">
            <v>0</v>
          </cell>
          <cell r="G54">
            <v>0</v>
          </cell>
          <cell r="H54">
            <v>0</v>
          </cell>
          <cell r="I54">
            <v>0</v>
          </cell>
          <cell r="J54">
            <v>0</v>
          </cell>
          <cell r="K54">
            <v>1</v>
          </cell>
          <cell r="M54">
            <v>1</v>
          </cell>
          <cell r="N54">
            <v>1</v>
          </cell>
          <cell r="O54">
            <v>0</v>
          </cell>
          <cell r="P54">
            <v>0</v>
          </cell>
          <cell r="R54">
            <v>0</v>
          </cell>
          <cell r="S54">
            <v>0</v>
          </cell>
          <cell r="AC54">
            <v>30</v>
          </cell>
          <cell r="AD54" t="str">
            <v>Totals</v>
          </cell>
          <cell r="AE54">
            <v>0</v>
          </cell>
          <cell r="AF54">
            <v>0</v>
          </cell>
          <cell r="AG54">
            <v>0</v>
          </cell>
          <cell r="AH54">
            <v>0</v>
          </cell>
          <cell r="AI54">
            <v>0</v>
          </cell>
          <cell r="AK54">
            <v>0</v>
          </cell>
          <cell r="AL54">
            <v>0</v>
          </cell>
          <cell r="AM54">
            <v>0</v>
          </cell>
          <cell r="AN54">
            <v>0</v>
          </cell>
          <cell r="AO54">
            <v>0</v>
          </cell>
          <cell r="AQ54">
            <v>0</v>
          </cell>
          <cell r="AR54">
            <v>0</v>
          </cell>
          <cell r="AS54">
            <v>0</v>
          </cell>
          <cell r="AT54">
            <v>0</v>
          </cell>
          <cell r="AU54">
            <v>0</v>
          </cell>
          <cell r="AY54">
            <v>30</v>
          </cell>
          <cell r="AZ54" t="str">
            <v>Totals</v>
          </cell>
          <cell r="BA54">
            <v>0</v>
          </cell>
          <cell r="BB54">
            <v>0</v>
          </cell>
          <cell r="BC54">
            <v>0</v>
          </cell>
          <cell r="BD54">
            <v>0</v>
          </cell>
          <cell r="BE54">
            <v>0</v>
          </cell>
          <cell r="BG54">
            <v>1</v>
          </cell>
          <cell r="BH54">
            <v>1</v>
          </cell>
          <cell r="BI54">
            <v>1</v>
          </cell>
          <cell r="BJ54">
            <v>1</v>
          </cell>
          <cell r="BK54">
            <v>1</v>
          </cell>
          <cell r="BM54">
            <v>0</v>
          </cell>
          <cell r="BN54">
            <v>0</v>
          </cell>
          <cell r="BO54">
            <v>0</v>
          </cell>
          <cell r="BP54">
            <v>0</v>
          </cell>
          <cell r="BQ54">
            <v>0</v>
          </cell>
        </row>
        <row r="55">
          <cell r="E55">
            <v>0</v>
          </cell>
          <cell r="F55">
            <v>0</v>
          </cell>
          <cell r="G55">
            <v>0</v>
          </cell>
          <cell r="H55">
            <v>0</v>
          </cell>
          <cell r="I55">
            <v>0</v>
          </cell>
          <cell r="J55">
            <v>0</v>
          </cell>
          <cell r="K55">
            <v>1</v>
          </cell>
          <cell r="L55">
            <v>1</v>
          </cell>
          <cell r="M55">
            <v>0.30000000000000004</v>
          </cell>
          <cell r="N55">
            <v>0.7</v>
          </cell>
          <cell r="O55">
            <v>1</v>
          </cell>
          <cell r="P55">
            <v>1</v>
          </cell>
        </row>
        <row r="56">
          <cell r="B56">
            <v>31</v>
          </cell>
          <cell r="E56" t="str">
            <v>wind exposed nwp</v>
          </cell>
          <cell r="F56" t="str">
            <v>eq exposed nwp</v>
          </cell>
          <cell r="G56" t="str">
            <v>terror exposed nwp</v>
          </cell>
          <cell r="O56" t="str">
            <v xml:space="preserve">Growth Factor </v>
          </cell>
          <cell r="R56">
            <v>1.5</v>
          </cell>
          <cell r="S56">
            <v>1.5</v>
          </cell>
          <cell r="AC56">
            <v>31</v>
          </cell>
          <cell r="AM56" t="str">
            <v>Growth Factor</v>
          </cell>
          <cell r="AQ56">
            <v>1.5</v>
          </cell>
          <cell r="AR56">
            <v>1.5</v>
          </cell>
          <cell r="AS56">
            <v>1.5</v>
          </cell>
          <cell r="AT56">
            <v>1.5</v>
          </cell>
          <cell r="AU56">
            <v>1.5</v>
          </cell>
        </row>
        <row r="57">
          <cell r="B57">
            <v>32</v>
          </cell>
          <cell r="O57" t="str">
            <v>By Line Diversification Factor</v>
          </cell>
          <cell r="S57">
            <v>1</v>
          </cell>
          <cell r="AC57">
            <v>32</v>
          </cell>
          <cell r="AM57" t="str">
            <v>By Line Diversification Factor</v>
          </cell>
          <cell r="AQ57">
            <v>1</v>
          </cell>
          <cell r="AR57">
            <v>1</v>
          </cell>
          <cell r="AS57">
            <v>1</v>
          </cell>
          <cell r="AT57">
            <v>1</v>
          </cell>
          <cell r="AU57">
            <v>1</v>
          </cell>
        </row>
        <row r="58">
          <cell r="O58" t="str">
            <v>By Country Diversification Factor</v>
          </cell>
          <cell r="S58">
            <v>1</v>
          </cell>
          <cell r="AM58" t="str">
            <v>By Country Diversification Factor</v>
          </cell>
          <cell r="AQ58">
            <v>1</v>
          </cell>
          <cell r="AR58">
            <v>1</v>
          </cell>
          <cell r="AS58">
            <v>1</v>
          </cell>
          <cell r="AT58">
            <v>1</v>
          </cell>
          <cell r="AU58">
            <v>1</v>
          </cell>
        </row>
        <row r="59">
          <cell r="B59">
            <v>33</v>
          </cell>
          <cell r="C59" t="str">
            <v>Net Unearned Prem Reserve P/C only</v>
          </cell>
          <cell r="E59">
            <v>0</v>
          </cell>
          <cell r="O59" t="str">
            <v>Adjusted Non-Life Reserve Required Capital</v>
          </cell>
          <cell r="S59">
            <v>0</v>
          </cell>
          <cell r="AC59">
            <v>33</v>
          </cell>
          <cell r="AD59" t="str">
            <v>Net Unearned Prem Reserve P/C only</v>
          </cell>
          <cell r="AE59">
            <v>0</v>
          </cell>
          <cell r="AF59">
            <v>0</v>
          </cell>
          <cell r="AG59">
            <v>0</v>
          </cell>
          <cell r="AH59">
            <v>0</v>
          </cell>
          <cell r="AI59">
            <v>0</v>
          </cell>
          <cell r="AM59" t="str">
            <v>Adjusted Non-Life Reserve Required Capital</v>
          </cell>
          <cell r="AQ59">
            <v>0</v>
          </cell>
          <cell r="AR59">
            <v>0</v>
          </cell>
          <cell r="AS59">
            <v>0</v>
          </cell>
          <cell r="AT59">
            <v>0</v>
          </cell>
          <cell r="AU59">
            <v>0</v>
          </cell>
        </row>
        <row r="60">
          <cell r="B60">
            <v>34</v>
          </cell>
          <cell r="O60" t="str">
            <v>Analyst's Adjustment ( Non-Life Business)</v>
          </cell>
          <cell r="S60">
            <v>0</v>
          </cell>
          <cell r="AC60">
            <v>34</v>
          </cell>
          <cell r="AM60" t="str">
            <v>Analyst's Adjustment ( Non-Life Business)</v>
          </cell>
          <cell r="AQ60">
            <v>0</v>
          </cell>
          <cell r="AR60">
            <v>0</v>
          </cell>
          <cell r="AS60">
            <v>0</v>
          </cell>
          <cell r="AT60">
            <v>0</v>
          </cell>
          <cell r="AU60">
            <v>0</v>
          </cell>
        </row>
        <row r="61">
          <cell r="B61">
            <v>35</v>
          </cell>
          <cell r="O61" t="str">
            <v>Net Required Capital for Non-Life Reserve Risk (B5)</v>
          </cell>
          <cell r="S61">
            <v>0</v>
          </cell>
          <cell r="AC61">
            <v>35</v>
          </cell>
          <cell r="AM61" t="str">
            <v>Net Required Capital for Non-Life Reserve Risk (B5)</v>
          </cell>
          <cell r="AQ61">
            <v>0</v>
          </cell>
          <cell r="AR61">
            <v>0</v>
          </cell>
          <cell r="AS61">
            <v>0</v>
          </cell>
          <cell r="AT61">
            <v>0</v>
          </cell>
          <cell r="AU61">
            <v>0</v>
          </cell>
        </row>
        <row r="62">
          <cell r="G62" t="str">
            <v>Note: Mortality and Longevity Risk captured on Life Reserves page.</v>
          </cell>
          <cell r="AE62" t="str">
            <v>Note: Mortality and Longevity Risk captured on Life Reserves page.</v>
          </cell>
          <cell r="BA62" t="str">
            <v>Note: Mortality and Longevity Risk captured on Life Reserves page.</v>
          </cell>
        </row>
        <row r="66">
          <cell r="C66" t="str">
            <v>Company Name:</v>
          </cell>
          <cell r="D66" t="str">
            <v>XYZ Sample</v>
          </cell>
          <cell r="K66" t="str">
            <v>Currency:</v>
          </cell>
          <cell r="L66" t="str">
            <v>Euros</v>
          </cell>
          <cell r="T66" t="str">
            <v>Page 13</v>
          </cell>
        </row>
        <row r="67">
          <cell r="C67" t="str">
            <v>AMB Number:</v>
          </cell>
          <cell r="D67" t="str">
            <v>99999</v>
          </cell>
          <cell r="K67" t="str">
            <v>Denomination:</v>
          </cell>
          <cell r="L67" t="str">
            <v>(000)s</v>
          </cell>
        </row>
        <row r="68">
          <cell r="C68" t="str">
            <v>Analyst:</v>
          </cell>
          <cell r="D68" t="str">
            <v xml:space="preserve"> </v>
          </cell>
        </row>
        <row r="69">
          <cell r="C69" t="str">
            <v>volatility = average</v>
          </cell>
          <cell r="J69" t="str">
            <v>NET LOSS AND LAE RESERVE RISK</v>
          </cell>
        </row>
        <row r="70">
          <cell r="C70" t="str">
            <v>analysis type = standard</v>
          </cell>
          <cell r="E70">
            <v>40178</v>
          </cell>
        </row>
        <row r="73">
          <cell r="D73" t="str">
            <v>(1)</v>
          </cell>
          <cell r="E73" t="str">
            <v>(2)</v>
          </cell>
          <cell r="F73" t="str">
            <v>(3)</v>
          </cell>
          <cell r="G73" t="str">
            <v>(4)</v>
          </cell>
          <cell r="H73" t="str">
            <v>(5)</v>
          </cell>
          <cell r="I73" t="str">
            <v>(6)</v>
          </cell>
          <cell r="J73" t="str">
            <v>(7)</v>
          </cell>
          <cell r="K73" t="str">
            <v>(8)</v>
          </cell>
          <cell r="L73" t="str">
            <v>(9)</v>
          </cell>
          <cell r="M73" t="str">
            <v>(10)</v>
          </cell>
          <cell r="N73" t="str">
            <v>(11)</v>
          </cell>
          <cell r="O73" t="str">
            <v>(12)</v>
          </cell>
          <cell r="P73" t="str">
            <v>(13)</v>
          </cell>
          <cell r="Q73" t="str">
            <v>(14)</v>
          </cell>
          <cell r="R73" t="str">
            <v>(15)</v>
          </cell>
          <cell r="S73" t="str">
            <v>(16)</v>
          </cell>
          <cell r="T73" t="str">
            <v>(17)</v>
          </cell>
        </row>
        <row r="75">
          <cell r="E75" t="str">
            <v>&lt;---------------------------- Carried Reserve ----------------------------&gt;</v>
          </cell>
          <cell r="L75" t="str">
            <v>Adjust-</v>
          </cell>
          <cell r="M75" t="str">
            <v>Final</v>
          </cell>
          <cell r="N75" t="str">
            <v>Total</v>
          </cell>
          <cell r="R75" t="str">
            <v>Final</v>
          </cell>
          <cell r="S75" t="str">
            <v>Adjusted</v>
          </cell>
        </row>
        <row r="76">
          <cell r="C76" t="str">
            <v>Property / Casualty Business</v>
          </cell>
          <cell r="D76" t="str">
            <v>%</v>
          </cell>
          <cell r="E76" t="str">
            <v>Baseline</v>
          </cell>
          <cell r="F76" t="str">
            <v>Allocated Adjustment</v>
          </cell>
          <cell r="G76" t="str">
            <v>Stress Test Adjustment</v>
          </cell>
          <cell r="H76" t="str">
            <v>Manual Adjustment</v>
          </cell>
          <cell r="I76" t="str">
            <v>Total</v>
          </cell>
          <cell r="J76" t="str">
            <v>Deficiency Factor</v>
          </cell>
          <cell r="K76" t="str">
            <v>Base Discount Factor</v>
          </cell>
          <cell r="L76" t="str">
            <v>ment to Discount Factor</v>
          </cell>
          <cell r="M76" t="str">
            <v>Discount Factor (8)+(9)</v>
          </cell>
          <cell r="N76" t="str">
            <v>Adj. Factor  (7)*(10)</v>
          </cell>
          <cell r="O76" t="str">
            <v>Adjusted Reserves (6)*(11)</v>
          </cell>
          <cell r="P76" t="str">
            <v>Base Capital Factor</v>
          </cell>
          <cell r="Q76" t="str">
            <v>Adjust- ment</v>
          </cell>
          <cell r="R76" t="str">
            <v>Capital Factor (13)+(14)</v>
          </cell>
          <cell r="S76" t="str">
            <v>Required Capital    (12)*(15)</v>
          </cell>
          <cell r="T76" t="str">
            <v>Explanation of Adjustments</v>
          </cell>
        </row>
        <row r="77">
          <cell r="B77">
            <v>1</v>
          </cell>
          <cell r="C77" t="str">
            <v>Personal Property</v>
          </cell>
          <cell r="D77">
            <v>0</v>
          </cell>
          <cell r="E77">
            <v>0</v>
          </cell>
          <cell r="F77">
            <v>0</v>
          </cell>
          <cell r="G77">
            <v>0</v>
          </cell>
          <cell r="H77">
            <v>0</v>
          </cell>
          <cell r="I77">
            <v>0</v>
          </cell>
          <cell r="J77">
            <v>1</v>
          </cell>
          <cell r="K77">
            <v>0.93520000000000003</v>
          </cell>
          <cell r="L77">
            <v>0</v>
          </cell>
          <cell r="M77">
            <v>0.93520000000000003</v>
          </cell>
          <cell r="N77">
            <v>0.93520000000000003</v>
          </cell>
          <cell r="O77">
            <v>0</v>
          </cell>
          <cell r="P77">
            <v>0.3739911588490048</v>
          </cell>
          <cell r="Q77">
            <v>0</v>
          </cell>
          <cell r="R77">
            <v>0.3739911588490048</v>
          </cell>
          <cell r="S77">
            <v>0</v>
          </cell>
        </row>
        <row r="78">
          <cell r="B78">
            <v>2</v>
          </cell>
          <cell r="C78" t="str">
            <v>Personal Motor</v>
          </cell>
          <cell r="D78">
            <v>0</v>
          </cell>
          <cell r="E78">
            <v>0</v>
          </cell>
          <cell r="F78">
            <v>0</v>
          </cell>
          <cell r="G78">
            <v>0</v>
          </cell>
          <cell r="H78">
            <v>0</v>
          </cell>
          <cell r="I78">
            <v>0</v>
          </cell>
          <cell r="J78">
            <v>1</v>
          </cell>
          <cell r="K78">
            <v>0.92535999999999996</v>
          </cell>
          <cell r="L78">
            <v>0</v>
          </cell>
          <cell r="M78">
            <v>0.92535999999999996</v>
          </cell>
          <cell r="N78">
            <v>0.92535999999999996</v>
          </cell>
          <cell r="O78">
            <v>0</v>
          </cell>
          <cell r="P78">
            <v>0.38252327654137752</v>
          </cell>
          <cell r="Q78">
            <v>0</v>
          </cell>
          <cell r="R78">
            <v>0.38252327654137752</v>
          </cell>
          <cell r="S78">
            <v>0</v>
          </cell>
        </row>
        <row r="79">
          <cell r="B79">
            <v>3</v>
          </cell>
          <cell r="C79" t="str">
            <v>Commercial Motor</v>
          </cell>
          <cell r="D79">
            <v>0</v>
          </cell>
          <cell r="E79">
            <v>0</v>
          </cell>
          <cell r="F79">
            <v>0</v>
          </cell>
          <cell r="G79">
            <v>0</v>
          </cell>
          <cell r="H79">
            <v>0</v>
          </cell>
          <cell r="I79">
            <v>0</v>
          </cell>
          <cell r="J79">
            <v>1</v>
          </cell>
          <cell r="K79">
            <v>0.91293999999999997</v>
          </cell>
          <cell r="L79">
            <v>0</v>
          </cell>
          <cell r="M79">
            <v>0.91293999999999997</v>
          </cell>
          <cell r="N79">
            <v>0.91293999999999997</v>
          </cell>
          <cell r="O79">
            <v>0</v>
          </cell>
          <cell r="P79">
            <v>0.38693700665531644</v>
          </cell>
          <cell r="Q79">
            <v>0</v>
          </cell>
          <cell r="R79">
            <v>0.38693700665531644</v>
          </cell>
          <cell r="S79">
            <v>0</v>
          </cell>
        </row>
        <row r="80">
          <cell r="B80">
            <v>4</v>
          </cell>
          <cell r="C80" t="str">
            <v>Occupational Accident</v>
          </cell>
          <cell r="D80">
            <v>0</v>
          </cell>
          <cell r="E80">
            <v>0</v>
          </cell>
          <cell r="F80">
            <v>0</v>
          </cell>
          <cell r="G80">
            <v>0</v>
          </cell>
          <cell r="H80">
            <v>0</v>
          </cell>
          <cell r="I80">
            <v>0</v>
          </cell>
          <cell r="J80">
            <v>1</v>
          </cell>
          <cell r="K80">
            <v>0.78388999999999998</v>
          </cell>
          <cell r="L80">
            <v>0</v>
          </cell>
          <cell r="M80">
            <v>0.78388999999999998</v>
          </cell>
          <cell r="N80">
            <v>0.78388999999999998</v>
          </cell>
          <cell r="O80">
            <v>0</v>
          </cell>
          <cell r="P80">
            <v>0.38059377703801622</v>
          </cell>
          <cell r="Q80">
            <v>0</v>
          </cell>
          <cell r="R80">
            <v>0.38059377703801622</v>
          </cell>
          <cell r="S80">
            <v>0</v>
          </cell>
        </row>
        <row r="81">
          <cell r="B81">
            <v>5</v>
          </cell>
          <cell r="C81" t="str">
            <v>Comm'l Multi Peril</v>
          </cell>
          <cell r="D81">
            <v>0</v>
          </cell>
          <cell r="E81">
            <v>0</v>
          </cell>
          <cell r="F81">
            <v>0</v>
          </cell>
          <cell r="G81">
            <v>0</v>
          </cell>
          <cell r="H81">
            <v>0</v>
          </cell>
          <cell r="I81">
            <v>0</v>
          </cell>
          <cell r="J81">
            <v>1</v>
          </cell>
          <cell r="K81">
            <v>0.86258999999999997</v>
          </cell>
          <cell r="L81">
            <v>0</v>
          </cell>
          <cell r="M81">
            <v>0.86258999999999997</v>
          </cell>
          <cell r="N81">
            <v>0.86258999999999997</v>
          </cell>
          <cell r="O81">
            <v>0</v>
          </cell>
          <cell r="P81">
            <v>0.40730211226875418</v>
          </cell>
          <cell r="Q81">
            <v>0</v>
          </cell>
          <cell r="R81">
            <v>0.40730211226875418</v>
          </cell>
          <cell r="S81">
            <v>0</v>
          </cell>
        </row>
        <row r="82">
          <cell r="B82">
            <v>6</v>
          </cell>
          <cell r="C82" t="str">
            <v>Med Mal (Occ)</v>
          </cell>
          <cell r="D82">
            <v>0</v>
          </cell>
          <cell r="E82">
            <v>0</v>
          </cell>
          <cell r="F82">
            <v>0</v>
          </cell>
          <cell r="G82">
            <v>0</v>
          </cell>
          <cell r="H82">
            <v>0</v>
          </cell>
          <cell r="I82">
            <v>0</v>
          </cell>
          <cell r="J82">
            <v>1</v>
          </cell>
          <cell r="K82">
            <v>0.87587000000000004</v>
          </cell>
          <cell r="L82">
            <v>0</v>
          </cell>
          <cell r="M82">
            <v>0.87587000000000004</v>
          </cell>
          <cell r="N82">
            <v>0.87587000000000004</v>
          </cell>
          <cell r="O82">
            <v>0</v>
          </cell>
          <cell r="P82">
            <v>0.50051553099692692</v>
          </cell>
          <cell r="Q82">
            <v>0</v>
          </cell>
          <cell r="R82">
            <v>0.50051553099692692</v>
          </cell>
          <cell r="S82">
            <v>0</v>
          </cell>
        </row>
        <row r="83">
          <cell r="B83">
            <v>7</v>
          </cell>
          <cell r="C83" t="str">
            <v>Med Mal (C/M)</v>
          </cell>
          <cell r="D83">
            <v>0</v>
          </cell>
          <cell r="E83">
            <v>0</v>
          </cell>
          <cell r="F83">
            <v>0</v>
          </cell>
          <cell r="G83">
            <v>0</v>
          </cell>
          <cell r="H83">
            <v>0</v>
          </cell>
          <cell r="I83">
            <v>0</v>
          </cell>
          <cell r="J83">
            <v>1</v>
          </cell>
          <cell r="K83">
            <v>0.89036999999999999</v>
          </cell>
          <cell r="L83">
            <v>0</v>
          </cell>
          <cell r="M83">
            <v>0.89036999999999999</v>
          </cell>
          <cell r="N83">
            <v>0.89036999999999999</v>
          </cell>
          <cell r="O83">
            <v>0</v>
          </cell>
          <cell r="P83">
            <v>0.4393171254601847</v>
          </cell>
          <cell r="Q83">
            <v>0</v>
          </cell>
          <cell r="R83">
            <v>0.4393171254601847</v>
          </cell>
          <cell r="S83">
            <v>0</v>
          </cell>
        </row>
        <row r="84">
          <cell r="B84">
            <v>8</v>
          </cell>
          <cell r="C84" t="str">
            <v>Special Liab (Ocean, Air, B&amp;M)</v>
          </cell>
          <cell r="D84">
            <v>0</v>
          </cell>
          <cell r="E84">
            <v>0</v>
          </cell>
          <cell r="F84">
            <v>0</v>
          </cell>
          <cell r="G84">
            <v>0</v>
          </cell>
          <cell r="H84">
            <v>0</v>
          </cell>
          <cell r="I84">
            <v>0</v>
          </cell>
          <cell r="J84">
            <v>1</v>
          </cell>
          <cell r="K84">
            <v>0.89819000000000004</v>
          </cell>
          <cell r="L84">
            <v>0</v>
          </cell>
          <cell r="M84">
            <v>0.89819000000000004</v>
          </cell>
          <cell r="N84">
            <v>0.89819000000000004</v>
          </cell>
          <cell r="O84">
            <v>0</v>
          </cell>
          <cell r="P84">
            <v>0.45522000782978411</v>
          </cell>
          <cell r="Q84">
            <v>0</v>
          </cell>
          <cell r="R84">
            <v>0.45522000782978411</v>
          </cell>
          <cell r="S84">
            <v>0</v>
          </cell>
        </row>
        <row r="85">
          <cell r="B85">
            <v>9</v>
          </cell>
          <cell r="C85" t="str">
            <v>Other Liab (Occ)</v>
          </cell>
          <cell r="D85">
            <v>0</v>
          </cell>
          <cell r="E85">
            <v>0</v>
          </cell>
          <cell r="F85">
            <v>0</v>
          </cell>
          <cell r="G85">
            <v>0</v>
          </cell>
          <cell r="H85">
            <v>0</v>
          </cell>
          <cell r="I85">
            <v>0</v>
          </cell>
          <cell r="J85">
            <v>1</v>
          </cell>
          <cell r="K85">
            <v>0.80081999999999998</v>
          </cell>
          <cell r="L85">
            <v>0</v>
          </cell>
          <cell r="M85">
            <v>0.80081999999999998</v>
          </cell>
          <cell r="N85">
            <v>0.80081999999999998</v>
          </cell>
          <cell r="O85">
            <v>0</v>
          </cell>
          <cell r="P85">
            <v>0.46865041178749506</v>
          </cell>
          <cell r="Q85">
            <v>0</v>
          </cell>
          <cell r="R85">
            <v>0.46865041178749506</v>
          </cell>
          <cell r="S85">
            <v>0</v>
          </cell>
        </row>
        <row r="86">
          <cell r="B86">
            <v>10</v>
          </cell>
          <cell r="C86" t="str">
            <v>Other Liab (C/M)</v>
          </cell>
          <cell r="D86">
            <v>0</v>
          </cell>
          <cell r="E86">
            <v>0</v>
          </cell>
          <cell r="F86">
            <v>0</v>
          </cell>
          <cell r="G86">
            <v>0</v>
          </cell>
          <cell r="H86">
            <v>0</v>
          </cell>
          <cell r="I86">
            <v>0</v>
          </cell>
          <cell r="J86">
            <v>1</v>
          </cell>
          <cell r="K86">
            <v>0.86785000000000001</v>
          </cell>
          <cell r="L86">
            <v>0</v>
          </cell>
          <cell r="M86">
            <v>0.86785000000000001</v>
          </cell>
          <cell r="N86">
            <v>0.86785000000000001</v>
          </cell>
          <cell r="O86">
            <v>0</v>
          </cell>
          <cell r="P86">
            <v>0.42749414333023639</v>
          </cell>
          <cell r="Q86">
            <v>0</v>
          </cell>
          <cell r="R86">
            <v>0.42749414333023639</v>
          </cell>
          <cell r="S86">
            <v>0</v>
          </cell>
        </row>
        <row r="87">
          <cell r="B87">
            <v>11</v>
          </cell>
          <cell r="C87" t="str">
            <v>Prod Liab (Occ)</v>
          </cell>
          <cell r="D87">
            <v>0</v>
          </cell>
          <cell r="E87">
            <v>0</v>
          </cell>
          <cell r="F87">
            <v>0</v>
          </cell>
          <cell r="G87">
            <v>0</v>
          </cell>
          <cell r="H87">
            <v>0</v>
          </cell>
          <cell r="I87">
            <v>0</v>
          </cell>
          <cell r="J87">
            <v>1</v>
          </cell>
          <cell r="K87">
            <v>0.83508000000000004</v>
          </cell>
          <cell r="L87">
            <v>0</v>
          </cell>
          <cell r="M87">
            <v>0.83508000000000004</v>
          </cell>
          <cell r="N87">
            <v>0.83508000000000004</v>
          </cell>
          <cell r="O87">
            <v>0</v>
          </cell>
          <cell r="P87">
            <v>0.49477191014942112</v>
          </cell>
          <cell r="Q87">
            <v>0</v>
          </cell>
          <cell r="R87">
            <v>0.49477191014942112</v>
          </cell>
          <cell r="S87">
            <v>0</v>
          </cell>
        </row>
        <row r="88">
          <cell r="B88">
            <v>12</v>
          </cell>
          <cell r="C88" t="str">
            <v>Prod Liab (C/M)</v>
          </cell>
          <cell r="D88">
            <v>0</v>
          </cell>
          <cell r="E88">
            <v>0</v>
          </cell>
          <cell r="F88">
            <v>0</v>
          </cell>
          <cell r="G88">
            <v>0</v>
          </cell>
          <cell r="H88">
            <v>0</v>
          </cell>
          <cell r="I88">
            <v>0</v>
          </cell>
          <cell r="J88">
            <v>1</v>
          </cell>
          <cell r="K88">
            <v>0.87821000000000005</v>
          </cell>
          <cell r="L88">
            <v>0</v>
          </cell>
          <cell r="M88">
            <v>0.87821000000000005</v>
          </cell>
          <cell r="N88">
            <v>0.87821000000000005</v>
          </cell>
          <cell r="O88">
            <v>0</v>
          </cell>
          <cell r="P88">
            <v>0.42993000739479614</v>
          </cell>
          <cell r="Q88">
            <v>0</v>
          </cell>
          <cell r="R88">
            <v>0.42993000739479614</v>
          </cell>
          <cell r="S88">
            <v>0</v>
          </cell>
        </row>
        <row r="89">
          <cell r="B89">
            <v>13</v>
          </cell>
          <cell r="C89" t="str">
            <v>Commercial Property</v>
          </cell>
          <cell r="D89">
            <v>0</v>
          </cell>
          <cell r="E89">
            <v>0</v>
          </cell>
          <cell r="F89">
            <v>0</v>
          </cell>
          <cell r="G89">
            <v>0</v>
          </cell>
          <cell r="H89">
            <v>0</v>
          </cell>
          <cell r="I89">
            <v>0</v>
          </cell>
          <cell r="J89">
            <v>1</v>
          </cell>
          <cell r="K89">
            <v>0.96499999999999997</v>
          </cell>
          <cell r="L89">
            <v>0</v>
          </cell>
          <cell r="M89">
            <v>0.96499999999999997</v>
          </cell>
          <cell r="N89">
            <v>0.96499999999999997</v>
          </cell>
          <cell r="O89">
            <v>0</v>
          </cell>
          <cell r="P89">
            <v>0.44712720769058789</v>
          </cell>
          <cell r="Q89">
            <v>0</v>
          </cell>
          <cell r="R89">
            <v>0.44712720769058789</v>
          </cell>
          <cell r="S89">
            <v>0</v>
          </cell>
        </row>
        <row r="90">
          <cell r="B90">
            <v>14</v>
          </cell>
          <cell r="C90" t="str">
            <v>Motor Phys Damage</v>
          </cell>
          <cell r="D90">
            <v>0</v>
          </cell>
          <cell r="E90">
            <v>0</v>
          </cell>
          <cell r="F90">
            <v>0</v>
          </cell>
          <cell r="G90">
            <v>0</v>
          </cell>
          <cell r="H90">
            <v>0</v>
          </cell>
          <cell r="I90">
            <v>0</v>
          </cell>
          <cell r="J90">
            <v>1</v>
          </cell>
          <cell r="K90">
            <v>0.97499999999999998</v>
          </cell>
          <cell r="L90">
            <v>0</v>
          </cell>
          <cell r="M90">
            <v>0.97499999999999998</v>
          </cell>
          <cell r="N90">
            <v>0.97499999999999998</v>
          </cell>
          <cell r="O90">
            <v>0</v>
          </cell>
          <cell r="P90">
            <v>0.44712720769058789</v>
          </cell>
          <cell r="Q90">
            <v>0</v>
          </cell>
          <cell r="R90">
            <v>0.44712720769058789</v>
          </cell>
          <cell r="S90">
            <v>0</v>
          </cell>
        </row>
        <row r="91">
          <cell r="B91">
            <v>15</v>
          </cell>
          <cell r="C91" t="str">
            <v>Fid &amp; Sur /Fin. Guar</v>
          </cell>
          <cell r="D91">
            <v>0</v>
          </cell>
          <cell r="E91">
            <v>0</v>
          </cell>
          <cell r="F91">
            <v>0</v>
          </cell>
          <cell r="G91">
            <v>0</v>
          </cell>
          <cell r="H91">
            <v>0</v>
          </cell>
          <cell r="I91">
            <v>0</v>
          </cell>
          <cell r="J91">
            <v>1</v>
          </cell>
          <cell r="K91">
            <v>0.94599999999999995</v>
          </cell>
          <cell r="L91">
            <v>0</v>
          </cell>
          <cell r="M91">
            <v>0.94599999999999995</v>
          </cell>
          <cell r="N91">
            <v>0.94599999999999995</v>
          </cell>
          <cell r="O91">
            <v>0</v>
          </cell>
          <cell r="P91">
            <v>0.44712720769058789</v>
          </cell>
          <cell r="Q91">
            <v>0</v>
          </cell>
          <cell r="R91">
            <v>0.44712720769058789</v>
          </cell>
          <cell r="S91">
            <v>0</v>
          </cell>
        </row>
        <row r="92">
          <cell r="B92">
            <v>16</v>
          </cell>
          <cell r="C92" t="str">
            <v>X/S Property (Reinsurance)</v>
          </cell>
          <cell r="D92">
            <v>0</v>
          </cell>
          <cell r="E92">
            <v>0</v>
          </cell>
          <cell r="F92">
            <v>0</v>
          </cell>
          <cell r="G92">
            <v>0</v>
          </cell>
          <cell r="H92">
            <v>0</v>
          </cell>
          <cell r="I92">
            <v>0</v>
          </cell>
          <cell r="J92">
            <v>1</v>
          </cell>
          <cell r="K92">
            <v>0.88966000000000001</v>
          </cell>
          <cell r="L92">
            <v>0</v>
          </cell>
          <cell r="M92">
            <v>0.88966000000000001</v>
          </cell>
          <cell r="N92">
            <v>0.88966000000000001</v>
          </cell>
          <cell r="O92">
            <v>0</v>
          </cell>
          <cell r="P92">
            <v>0.48444761667920849</v>
          </cell>
          <cell r="Q92">
            <v>0</v>
          </cell>
          <cell r="R92">
            <v>0.48444761667920849</v>
          </cell>
          <cell r="S92">
            <v>0</v>
          </cell>
        </row>
        <row r="93">
          <cell r="B93">
            <v>17</v>
          </cell>
          <cell r="C93" t="str">
            <v>X/S Casualty (Reinsurance)</v>
          </cell>
          <cell r="D93">
            <v>0</v>
          </cell>
          <cell r="E93">
            <v>0</v>
          </cell>
          <cell r="F93">
            <v>0</v>
          </cell>
          <cell r="G93">
            <v>0</v>
          </cell>
          <cell r="H93">
            <v>0</v>
          </cell>
          <cell r="I93">
            <v>0</v>
          </cell>
          <cell r="J93">
            <v>1</v>
          </cell>
          <cell r="K93">
            <v>0.79842999999999997</v>
          </cell>
          <cell r="L93">
            <v>0</v>
          </cell>
          <cell r="M93">
            <v>0.79842999999999997</v>
          </cell>
          <cell r="N93">
            <v>0.79842999999999997</v>
          </cell>
          <cell r="O93">
            <v>0</v>
          </cell>
          <cell r="P93">
            <v>0.54775111649935904</v>
          </cell>
          <cell r="Q93">
            <v>0</v>
          </cell>
          <cell r="R93">
            <v>0.54775111649935904</v>
          </cell>
          <cell r="S93">
            <v>0</v>
          </cell>
        </row>
        <row r="94">
          <cell r="B94">
            <v>18</v>
          </cell>
          <cell r="C94" t="str">
            <v>Other P/C</v>
          </cell>
          <cell r="D94">
            <v>0</v>
          </cell>
          <cell r="E94">
            <v>0</v>
          </cell>
          <cell r="F94">
            <v>0</v>
          </cell>
          <cell r="G94">
            <v>0</v>
          </cell>
          <cell r="H94">
            <v>0</v>
          </cell>
          <cell r="I94">
            <v>0</v>
          </cell>
          <cell r="J94">
            <v>1</v>
          </cell>
          <cell r="K94">
            <v>0.9</v>
          </cell>
          <cell r="L94">
            <v>0</v>
          </cell>
          <cell r="M94">
            <v>0.9</v>
          </cell>
          <cell r="N94">
            <v>0.9</v>
          </cell>
          <cell r="O94">
            <v>0</v>
          </cell>
          <cell r="P94">
            <v>0.33534540576794092</v>
          </cell>
          <cell r="Q94">
            <v>0</v>
          </cell>
          <cell r="R94">
            <v>0.33534540576794092</v>
          </cell>
          <cell r="S94">
            <v>0</v>
          </cell>
        </row>
        <row r="95">
          <cell r="B95">
            <v>19</v>
          </cell>
          <cell r="C95" t="str">
            <v>Other P/C</v>
          </cell>
          <cell r="D95">
            <v>0</v>
          </cell>
          <cell r="E95">
            <v>0</v>
          </cell>
          <cell r="F95">
            <v>0</v>
          </cell>
          <cell r="G95">
            <v>0</v>
          </cell>
          <cell r="H95">
            <v>0</v>
          </cell>
          <cell r="I95">
            <v>0</v>
          </cell>
          <cell r="J95">
            <v>1</v>
          </cell>
          <cell r="K95">
            <v>0.9</v>
          </cell>
          <cell r="L95">
            <v>0</v>
          </cell>
          <cell r="M95">
            <v>0.9</v>
          </cell>
          <cell r="N95">
            <v>0.9</v>
          </cell>
          <cell r="O95">
            <v>0</v>
          </cell>
          <cell r="P95">
            <v>0.33534540576794092</v>
          </cell>
          <cell r="Q95">
            <v>0</v>
          </cell>
          <cell r="R95">
            <v>0.33534540576794092</v>
          </cell>
          <cell r="S95">
            <v>0</v>
          </cell>
        </row>
        <row r="96">
          <cell r="B96">
            <v>20</v>
          </cell>
          <cell r="C96" t="str">
            <v>Sub-Total</v>
          </cell>
          <cell r="D96">
            <v>0</v>
          </cell>
          <cell r="E96">
            <v>0</v>
          </cell>
          <cell r="F96">
            <v>0</v>
          </cell>
          <cell r="G96">
            <v>0</v>
          </cell>
          <cell r="H96">
            <v>0</v>
          </cell>
          <cell r="I96">
            <v>0</v>
          </cell>
          <cell r="J96">
            <v>1</v>
          </cell>
          <cell r="K96">
            <v>1</v>
          </cell>
          <cell r="M96">
            <v>1</v>
          </cell>
          <cell r="N96">
            <v>1</v>
          </cell>
          <cell r="O96">
            <v>0</v>
          </cell>
          <cell r="P96">
            <v>1</v>
          </cell>
          <cell r="R96">
            <v>0</v>
          </cell>
          <cell r="S96">
            <v>0</v>
          </cell>
        </row>
        <row r="98">
          <cell r="B98">
            <v>21</v>
          </cell>
          <cell r="F98" t="str">
            <v>Percent of net pml added to reserves for stress:</v>
          </cell>
          <cell r="G98">
            <v>0.4</v>
          </cell>
        </row>
        <row r="102">
          <cell r="D102" t="str">
            <v>(1)</v>
          </cell>
          <cell r="E102" t="str">
            <v>(2)</v>
          </cell>
          <cell r="F102" t="str">
            <v>(3)</v>
          </cell>
          <cell r="G102" t="str">
            <v>(4)</v>
          </cell>
          <cell r="H102" t="str">
            <v>(5)</v>
          </cell>
          <cell r="I102" t="str">
            <v>(6)</v>
          </cell>
          <cell r="J102" t="str">
            <v>(7)</v>
          </cell>
          <cell r="K102" t="str">
            <v>(8)</v>
          </cell>
          <cell r="L102" t="str">
            <v>(9)</v>
          </cell>
          <cell r="M102" t="str">
            <v>(10)</v>
          </cell>
          <cell r="N102" t="str">
            <v>(11)</v>
          </cell>
          <cell r="O102" t="str">
            <v>(12)</v>
          </cell>
          <cell r="P102" t="str">
            <v>(13)</v>
          </cell>
          <cell r="Q102" t="str">
            <v>(14)</v>
          </cell>
          <cell r="R102" t="str">
            <v>(15)</v>
          </cell>
          <cell r="S102" t="str">
            <v>(16)</v>
          </cell>
          <cell r="T102" t="str">
            <v>(17)</v>
          </cell>
        </row>
        <row r="104">
          <cell r="E104" t="str">
            <v>&lt;---------------------------- Carried Reserve ----------------------------&gt;</v>
          </cell>
          <cell r="L104" t="str">
            <v>Adjust-</v>
          </cell>
          <cell r="M104" t="str">
            <v>Final</v>
          </cell>
          <cell r="N104" t="str">
            <v>Total</v>
          </cell>
          <cell r="R104" t="str">
            <v>Final</v>
          </cell>
          <cell r="S104" t="str">
            <v>Adjusted</v>
          </cell>
        </row>
        <row r="105">
          <cell r="C105" t="str">
            <v>Health Business</v>
          </cell>
          <cell r="D105" t="str">
            <v>%</v>
          </cell>
          <cell r="E105" t="str">
            <v>Baseline</v>
          </cell>
          <cell r="F105" t="str">
            <v>Allocated Adjustment</v>
          </cell>
          <cell r="G105" t="str">
            <v>Stress Test Adjustment</v>
          </cell>
          <cell r="H105" t="str">
            <v>Manual Adjustment</v>
          </cell>
          <cell r="I105" t="str">
            <v>Total</v>
          </cell>
          <cell r="J105" t="str">
            <v>Deficiency Factor</v>
          </cell>
          <cell r="K105" t="str">
            <v>Base Discount Factor</v>
          </cell>
          <cell r="L105" t="str">
            <v>ment to Discount Factor</v>
          </cell>
          <cell r="M105" t="str">
            <v>Discount Factor (8)+(9)</v>
          </cell>
          <cell r="N105" t="str">
            <v>Adj. Factor  (7)*(10)</v>
          </cell>
          <cell r="O105" t="str">
            <v>Adjusted Reserves (6)*(11)</v>
          </cell>
          <cell r="P105" t="str">
            <v>Base Capital Factor</v>
          </cell>
          <cell r="Q105" t="str">
            <v>Adjust- ment</v>
          </cell>
          <cell r="R105" t="str">
            <v>Capital Factor (13)+(14)</v>
          </cell>
          <cell r="S105" t="str">
            <v>Required Capital    (12)*(15)</v>
          </cell>
          <cell r="T105" t="str">
            <v>Explanation of Adjustments</v>
          </cell>
        </row>
        <row r="106">
          <cell r="B106">
            <v>22</v>
          </cell>
          <cell r="C106" t="str">
            <v>Medical</v>
          </cell>
          <cell r="D106">
            <v>0</v>
          </cell>
          <cell r="E106">
            <v>0</v>
          </cell>
          <cell r="F106">
            <v>0</v>
          </cell>
          <cell r="G106">
            <v>0</v>
          </cell>
          <cell r="H106">
            <v>0</v>
          </cell>
          <cell r="I106">
            <v>0</v>
          </cell>
          <cell r="J106">
            <v>1</v>
          </cell>
          <cell r="K106">
            <v>0.95</v>
          </cell>
          <cell r="L106">
            <v>0</v>
          </cell>
          <cell r="M106">
            <v>0.95</v>
          </cell>
          <cell r="N106">
            <v>0.95</v>
          </cell>
          <cell r="O106">
            <v>0</v>
          </cell>
          <cell r="P106">
            <v>0.38229376257545261</v>
          </cell>
          <cell r="Q106">
            <v>0</v>
          </cell>
          <cell r="R106">
            <v>0.38229376257545261</v>
          </cell>
          <cell r="S106">
            <v>0</v>
          </cell>
        </row>
        <row r="107">
          <cell r="B107">
            <v>23</v>
          </cell>
          <cell r="C107" t="str">
            <v>Disability and Long Term Care</v>
          </cell>
          <cell r="D107">
            <v>0</v>
          </cell>
          <cell r="E107">
            <v>0</v>
          </cell>
          <cell r="F107">
            <v>0</v>
          </cell>
          <cell r="G107">
            <v>0</v>
          </cell>
          <cell r="H107">
            <v>0</v>
          </cell>
          <cell r="I107">
            <v>0</v>
          </cell>
          <cell r="J107">
            <v>1</v>
          </cell>
          <cell r="K107">
            <v>0.95</v>
          </cell>
          <cell r="L107">
            <v>0</v>
          </cell>
          <cell r="M107">
            <v>0.95</v>
          </cell>
          <cell r="N107">
            <v>0.95</v>
          </cell>
          <cell r="O107">
            <v>0</v>
          </cell>
          <cell r="P107">
            <v>0.38229376257545261</v>
          </cell>
          <cell r="Q107">
            <v>0</v>
          </cell>
          <cell r="R107">
            <v>0.38229376257545261</v>
          </cell>
          <cell r="S107">
            <v>0</v>
          </cell>
        </row>
        <row r="108">
          <cell r="B108">
            <v>24</v>
          </cell>
          <cell r="C108" t="str">
            <v>Critical Illness - Guaranteed</v>
          </cell>
          <cell r="D108">
            <v>0</v>
          </cell>
          <cell r="E108">
            <v>0</v>
          </cell>
          <cell r="F108">
            <v>0</v>
          </cell>
          <cell r="G108">
            <v>0</v>
          </cell>
          <cell r="H108">
            <v>0</v>
          </cell>
          <cell r="I108">
            <v>0</v>
          </cell>
          <cell r="J108">
            <v>1</v>
          </cell>
          <cell r="K108">
            <v>0.95</v>
          </cell>
          <cell r="L108">
            <v>0</v>
          </cell>
          <cell r="M108">
            <v>0.95</v>
          </cell>
          <cell r="N108">
            <v>0.95</v>
          </cell>
          <cell r="O108">
            <v>0</v>
          </cell>
          <cell r="P108">
            <v>0.38229376257545261</v>
          </cell>
          <cell r="Q108">
            <v>0</v>
          </cell>
          <cell r="R108">
            <v>0.38229376257545261</v>
          </cell>
          <cell r="S108">
            <v>0</v>
          </cell>
        </row>
        <row r="109">
          <cell r="B109">
            <v>25</v>
          </cell>
          <cell r="C109" t="str">
            <v>Critical Illness - NonGuaranteed</v>
          </cell>
          <cell r="D109">
            <v>0</v>
          </cell>
          <cell r="E109">
            <v>0</v>
          </cell>
          <cell r="F109">
            <v>0</v>
          </cell>
          <cell r="G109">
            <v>0</v>
          </cell>
          <cell r="H109">
            <v>0</v>
          </cell>
          <cell r="I109">
            <v>0</v>
          </cell>
          <cell r="J109">
            <v>1</v>
          </cell>
          <cell r="K109">
            <v>0.95</v>
          </cell>
          <cell r="L109">
            <v>0</v>
          </cell>
          <cell r="M109">
            <v>0.95</v>
          </cell>
          <cell r="N109">
            <v>0.95</v>
          </cell>
          <cell r="O109">
            <v>0</v>
          </cell>
          <cell r="P109">
            <v>0.38229376257545261</v>
          </cell>
          <cell r="Q109">
            <v>0</v>
          </cell>
          <cell r="R109">
            <v>0.38229376257545261</v>
          </cell>
          <cell r="S109">
            <v>0</v>
          </cell>
        </row>
        <row r="110">
          <cell r="B110">
            <v>26</v>
          </cell>
          <cell r="C110" t="str">
            <v>Health Reinsurance</v>
          </cell>
          <cell r="D110">
            <v>0</v>
          </cell>
          <cell r="E110">
            <v>0</v>
          </cell>
          <cell r="F110">
            <v>0</v>
          </cell>
          <cell r="G110">
            <v>0</v>
          </cell>
          <cell r="H110">
            <v>0</v>
          </cell>
          <cell r="I110">
            <v>0</v>
          </cell>
          <cell r="J110">
            <v>1</v>
          </cell>
          <cell r="K110">
            <v>0.79842999999999997</v>
          </cell>
          <cell r="L110">
            <v>0</v>
          </cell>
          <cell r="M110">
            <v>0.79842999999999997</v>
          </cell>
          <cell r="N110">
            <v>0.79842999999999997</v>
          </cell>
          <cell r="O110">
            <v>0</v>
          </cell>
          <cell r="P110">
            <v>0.54775111649935904</v>
          </cell>
          <cell r="Q110">
            <v>0</v>
          </cell>
          <cell r="R110">
            <v>0.54775111649935904</v>
          </cell>
          <cell r="S110">
            <v>0</v>
          </cell>
        </row>
        <row r="111">
          <cell r="B111">
            <v>27</v>
          </cell>
          <cell r="C111" t="str">
            <v>Other Health</v>
          </cell>
          <cell r="D111">
            <v>0</v>
          </cell>
          <cell r="E111">
            <v>0</v>
          </cell>
          <cell r="F111">
            <v>0</v>
          </cell>
          <cell r="G111">
            <v>0</v>
          </cell>
          <cell r="H111">
            <v>0</v>
          </cell>
          <cell r="I111">
            <v>0</v>
          </cell>
          <cell r="J111">
            <v>1</v>
          </cell>
          <cell r="K111">
            <v>0.95</v>
          </cell>
          <cell r="L111">
            <v>0</v>
          </cell>
          <cell r="M111">
            <v>0.95</v>
          </cell>
          <cell r="N111">
            <v>0.95</v>
          </cell>
          <cell r="O111">
            <v>0</v>
          </cell>
          <cell r="P111">
            <v>0.38229376257545261</v>
          </cell>
          <cell r="Q111">
            <v>0</v>
          </cell>
          <cell r="R111">
            <v>0.38229376257545261</v>
          </cell>
          <cell r="S111">
            <v>0</v>
          </cell>
        </row>
        <row r="112">
          <cell r="B112">
            <v>28</v>
          </cell>
          <cell r="C112" t="str">
            <v>Other Health</v>
          </cell>
          <cell r="D112">
            <v>0</v>
          </cell>
          <cell r="E112">
            <v>0</v>
          </cell>
          <cell r="F112">
            <v>0</v>
          </cell>
          <cell r="G112">
            <v>0</v>
          </cell>
          <cell r="H112">
            <v>0</v>
          </cell>
          <cell r="I112">
            <v>0</v>
          </cell>
          <cell r="J112">
            <v>1</v>
          </cell>
          <cell r="K112">
            <v>0.95</v>
          </cell>
          <cell r="L112">
            <v>0</v>
          </cell>
          <cell r="M112">
            <v>0.95</v>
          </cell>
          <cell r="N112">
            <v>0.95</v>
          </cell>
          <cell r="O112">
            <v>0</v>
          </cell>
          <cell r="P112">
            <v>0.38229376257545261</v>
          </cell>
          <cell r="Q112">
            <v>0</v>
          </cell>
          <cell r="R112">
            <v>0.38229376257545261</v>
          </cell>
          <cell r="S112">
            <v>0</v>
          </cell>
        </row>
        <row r="113">
          <cell r="B113">
            <v>29</v>
          </cell>
          <cell r="C113" t="str">
            <v>Sub-Total</v>
          </cell>
          <cell r="D113">
            <v>0</v>
          </cell>
          <cell r="E113">
            <v>0</v>
          </cell>
          <cell r="F113">
            <v>0</v>
          </cell>
          <cell r="G113">
            <v>0</v>
          </cell>
          <cell r="H113">
            <v>0</v>
          </cell>
          <cell r="I113">
            <v>0</v>
          </cell>
          <cell r="J113">
            <v>1</v>
          </cell>
          <cell r="K113">
            <v>1</v>
          </cell>
          <cell r="M113">
            <v>1</v>
          </cell>
          <cell r="N113">
            <v>1</v>
          </cell>
          <cell r="O113">
            <v>0</v>
          </cell>
          <cell r="P113">
            <v>1</v>
          </cell>
          <cell r="R113">
            <v>0</v>
          </cell>
          <cell r="S113">
            <v>0</v>
          </cell>
        </row>
        <row r="118">
          <cell r="B118">
            <v>30</v>
          </cell>
          <cell r="C118" t="str">
            <v>Total</v>
          </cell>
          <cell r="D118">
            <v>0</v>
          </cell>
          <cell r="E118">
            <v>0</v>
          </cell>
          <cell r="F118">
            <v>0</v>
          </cell>
          <cell r="G118">
            <v>0</v>
          </cell>
          <cell r="H118">
            <v>0</v>
          </cell>
          <cell r="I118">
            <v>0</v>
          </cell>
          <cell r="J118">
            <v>0</v>
          </cell>
          <cell r="K118">
            <v>1</v>
          </cell>
          <cell r="M118">
            <v>1</v>
          </cell>
          <cell r="N118">
            <v>1</v>
          </cell>
          <cell r="O118">
            <v>0</v>
          </cell>
          <cell r="P118">
            <v>0</v>
          </cell>
          <cell r="R118">
            <v>0</v>
          </cell>
          <cell r="S118">
            <v>0</v>
          </cell>
        </row>
        <row r="119">
          <cell r="E119">
            <v>0</v>
          </cell>
          <cell r="F119">
            <v>0</v>
          </cell>
          <cell r="G119">
            <v>0</v>
          </cell>
          <cell r="H119">
            <v>0</v>
          </cell>
          <cell r="I119">
            <v>0</v>
          </cell>
          <cell r="J119">
            <v>0</v>
          </cell>
          <cell r="K119">
            <v>1</v>
          </cell>
          <cell r="L119">
            <v>1</v>
          </cell>
          <cell r="M119">
            <v>0.30000000000000004</v>
          </cell>
          <cell r="N119">
            <v>0.7</v>
          </cell>
          <cell r="O119">
            <v>1</v>
          </cell>
          <cell r="P119">
            <v>1</v>
          </cell>
        </row>
        <row r="120">
          <cell r="B120">
            <v>31</v>
          </cell>
          <cell r="E120" t="str">
            <v>wind exposed nwp</v>
          </cell>
          <cell r="F120" t="str">
            <v>eq exposed nwp</v>
          </cell>
          <cell r="G120" t="str">
            <v>terror exposed nwp</v>
          </cell>
          <cell r="O120" t="str">
            <v xml:space="preserve">Growth Factor </v>
          </cell>
          <cell r="R120">
            <v>1.5</v>
          </cell>
          <cell r="S120">
            <v>1.5</v>
          </cell>
        </row>
        <row r="121">
          <cell r="B121">
            <v>32</v>
          </cell>
          <cell r="O121" t="str">
            <v>By Line Diversification Factor</v>
          </cell>
          <cell r="S121">
            <v>1</v>
          </cell>
        </row>
        <row r="122">
          <cell r="O122" t="str">
            <v>By Country Diversification Factor</v>
          </cell>
          <cell r="S122">
            <v>1</v>
          </cell>
        </row>
        <row r="123">
          <cell r="B123">
            <v>33</v>
          </cell>
          <cell r="C123" t="str">
            <v>Net Unearned Prem Reserve P/C only</v>
          </cell>
          <cell r="E123">
            <v>0</v>
          </cell>
          <cell r="O123" t="str">
            <v>Adjusted Non-Life Reserve Required Capital</v>
          </cell>
          <cell r="S123">
            <v>0</v>
          </cell>
        </row>
        <row r="124">
          <cell r="B124">
            <v>34</v>
          </cell>
          <cell r="O124" t="str">
            <v>Analyst's Adjustment ( Non-Life Business)</v>
          </cell>
          <cell r="S124">
            <v>0</v>
          </cell>
        </row>
        <row r="125">
          <cell r="B125">
            <v>35</v>
          </cell>
          <cell r="O125" t="str">
            <v>Net Required Capital for Non-Life Reserve Risk (B5)</v>
          </cell>
          <cell r="S125">
            <v>0</v>
          </cell>
        </row>
        <row r="126">
          <cell r="G126" t="str">
            <v>Note: Mortality and Longevity Risk captured on Life Reserves page.</v>
          </cell>
        </row>
        <row r="130">
          <cell r="C130" t="str">
            <v>Company Name:</v>
          </cell>
          <cell r="D130" t="str">
            <v>XYZ Sample</v>
          </cell>
          <cell r="K130" t="str">
            <v>Currency:</v>
          </cell>
          <cell r="L130" t="str">
            <v>Euros</v>
          </cell>
          <cell r="T130" t="str">
            <v>Page 21</v>
          </cell>
        </row>
        <row r="131">
          <cell r="C131" t="str">
            <v>AMB Number:</v>
          </cell>
          <cell r="D131" t="str">
            <v>99999</v>
          </cell>
          <cell r="K131" t="str">
            <v>Denomination:</v>
          </cell>
          <cell r="L131" t="str">
            <v>(000)s</v>
          </cell>
        </row>
        <row r="132">
          <cell r="C132" t="str">
            <v>Analyst:</v>
          </cell>
          <cell r="D132" t="str">
            <v xml:space="preserve"> </v>
          </cell>
        </row>
        <row r="133">
          <cell r="C133" t="str">
            <v>volatility = average</v>
          </cell>
          <cell r="J133" t="str">
            <v>NET LOSS AND LAE RESERVE RISK</v>
          </cell>
        </row>
        <row r="134">
          <cell r="C134" t="str">
            <v>analysis type = standard</v>
          </cell>
          <cell r="E134">
            <v>40543</v>
          </cell>
        </row>
        <row r="137">
          <cell r="D137" t="str">
            <v>(1)</v>
          </cell>
          <cell r="E137" t="str">
            <v>(2)</v>
          </cell>
          <cell r="F137" t="str">
            <v>(3)</v>
          </cell>
          <cell r="G137" t="str">
            <v>(4)</v>
          </cell>
          <cell r="H137" t="str">
            <v>(5)</v>
          </cell>
          <cell r="I137" t="str">
            <v>(6)</v>
          </cell>
          <cell r="J137" t="str">
            <v>(7)</v>
          </cell>
          <cell r="K137" t="str">
            <v>(8)</v>
          </cell>
          <cell r="L137" t="str">
            <v>(9)</v>
          </cell>
          <cell r="M137" t="str">
            <v>(10)</v>
          </cell>
          <cell r="N137" t="str">
            <v>(11)</v>
          </cell>
          <cell r="O137" t="str">
            <v>(12)</v>
          </cell>
          <cell r="P137" t="str">
            <v>(13)</v>
          </cell>
          <cell r="Q137" t="str">
            <v>(14)</v>
          </cell>
          <cell r="R137" t="str">
            <v>(15)</v>
          </cell>
          <cell r="S137" t="str">
            <v>(16)</v>
          </cell>
          <cell r="T137" t="str">
            <v>(17)</v>
          </cell>
        </row>
        <row r="139">
          <cell r="E139" t="str">
            <v>&lt;---------------------------- Carried Reserve ----------------------------&gt;</v>
          </cell>
          <cell r="L139" t="str">
            <v>Adjust-</v>
          </cell>
          <cell r="M139" t="str">
            <v>Final</v>
          </cell>
          <cell r="N139" t="str">
            <v>Total</v>
          </cell>
          <cell r="R139" t="str">
            <v>Final</v>
          </cell>
          <cell r="S139" t="str">
            <v>Adjusted</v>
          </cell>
        </row>
        <row r="140">
          <cell r="C140" t="str">
            <v>Property / Casualty Business</v>
          </cell>
          <cell r="D140" t="str">
            <v>%</v>
          </cell>
          <cell r="E140" t="str">
            <v>Baseline</v>
          </cell>
          <cell r="F140" t="str">
            <v>Allocated Adjustment</v>
          </cell>
          <cell r="G140" t="str">
            <v>Stress Test Adjustment</v>
          </cell>
          <cell r="H140" t="str">
            <v>Manual Adjustment</v>
          </cell>
          <cell r="I140" t="str">
            <v>Total</v>
          </cell>
          <cell r="J140" t="str">
            <v>Deficiency Factor</v>
          </cell>
          <cell r="K140" t="str">
            <v>Base Discount Factor</v>
          </cell>
          <cell r="L140" t="str">
            <v>ment to Discount Factor</v>
          </cell>
          <cell r="M140" t="str">
            <v>Discount Factor (8)+(9)</v>
          </cell>
          <cell r="N140" t="str">
            <v>Adj. Factor  (7)*(10)</v>
          </cell>
          <cell r="O140" t="str">
            <v>Adjusted Reserves (6)*(11)</v>
          </cell>
          <cell r="P140" t="str">
            <v>Base Capital Factor</v>
          </cell>
          <cell r="Q140" t="str">
            <v>Adjust- ment</v>
          </cell>
          <cell r="R140" t="str">
            <v>Capital Factor (13)+(14)</v>
          </cell>
          <cell r="S140" t="str">
            <v>Required Capital    (12)*(15)</v>
          </cell>
          <cell r="T140" t="str">
            <v>Explanation of Adjustments</v>
          </cell>
        </row>
        <row r="141">
          <cell r="B141">
            <v>1</v>
          </cell>
          <cell r="C141" t="str">
            <v>Personal Property</v>
          </cell>
          <cell r="D141">
            <v>0</v>
          </cell>
          <cell r="E141">
            <v>0</v>
          </cell>
          <cell r="F141">
            <v>0</v>
          </cell>
          <cell r="G141">
            <v>0</v>
          </cell>
          <cell r="H141">
            <v>0</v>
          </cell>
          <cell r="I141">
            <v>0</v>
          </cell>
          <cell r="J141">
            <v>1</v>
          </cell>
          <cell r="K141">
            <v>0.93520000000000003</v>
          </cell>
          <cell r="L141">
            <v>0</v>
          </cell>
          <cell r="M141">
            <v>0.93520000000000003</v>
          </cell>
          <cell r="N141">
            <v>0.93520000000000003</v>
          </cell>
          <cell r="O141">
            <v>0</v>
          </cell>
          <cell r="P141">
            <v>0.3739911588490048</v>
          </cell>
          <cell r="Q141">
            <v>0</v>
          </cell>
          <cell r="R141">
            <v>0.3739911588490048</v>
          </cell>
          <cell r="S141">
            <v>0</v>
          </cell>
        </row>
        <row r="142">
          <cell r="B142">
            <v>2</v>
          </cell>
          <cell r="C142" t="str">
            <v>Personal Motor</v>
          </cell>
          <cell r="D142">
            <v>0</v>
          </cell>
          <cell r="E142">
            <v>0</v>
          </cell>
          <cell r="F142">
            <v>0</v>
          </cell>
          <cell r="G142">
            <v>0</v>
          </cell>
          <cell r="H142">
            <v>0</v>
          </cell>
          <cell r="I142">
            <v>0</v>
          </cell>
          <cell r="J142">
            <v>1</v>
          </cell>
          <cell r="K142">
            <v>0.92535999999999996</v>
          </cell>
          <cell r="L142">
            <v>0</v>
          </cell>
          <cell r="M142">
            <v>0.92535999999999996</v>
          </cell>
          <cell r="N142">
            <v>0.92535999999999996</v>
          </cell>
          <cell r="O142">
            <v>0</v>
          </cell>
          <cell r="P142">
            <v>0.38252327654137752</v>
          </cell>
          <cell r="Q142">
            <v>0</v>
          </cell>
          <cell r="R142">
            <v>0.38252327654137752</v>
          </cell>
          <cell r="S142">
            <v>0</v>
          </cell>
        </row>
        <row r="143">
          <cell r="B143">
            <v>3</v>
          </cell>
          <cell r="C143" t="str">
            <v>Commercial Motor</v>
          </cell>
          <cell r="D143">
            <v>0</v>
          </cell>
          <cell r="E143">
            <v>0</v>
          </cell>
          <cell r="F143">
            <v>0</v>
          </cell>
          <cell r="G143">
            <v>0</v>
          </cell>
          <cell r="H143">
            <v>0</v>
          </cell>
          <cell r="I143">
            <v>0</v>
          </cell>
          <cell r="J143">
            <v>1</v>
          </cell>
          <cell r="K143">
            <v>0.91293999999999997</v>
          </cell>
          <cell r="L143">
            <v>0</v>
          </cell>
          <cell r="M143">
            <v>0.91293999999999997</v>
          </cell>
          <cell r="N143">
            <v>0.91293999999999997</v>
          </cell>
          <cell r="O143">
            <v>0</v>
          </cell>
          <cell r="P143">
            <v>0.38693700665531644</v>
          </cell>
          <cell r="Q143">
            <v>0</v>
          </cell>
          <cell r="R143">
            <v>0.38693700665531644</v>
          </cell>
          <cell r="S143">
            <v>0</v>
          </cell>
        </row>
        <row r="144">
          <cell r="B144">
            <v>4</v>
          </cell>
          <cell r="C144" t="str">
            <v>Occupational Accident</v>
          </cell>
          <cell r="D144">
            <v>0</v>
          </cell>
          <cell r="E144">
            <v>0</v>
          </cell>
          <cell r="F144">
            <v>0</v>
          </cell>
          <cell r="G144">
            <v>0</v>
          </cell>
          <cell r="H144">
            <v>0</v>
          </cell>
          <cell r="I144">
            <v>0</v>
          </cell>
          <cell r="J144">
            <v>1</v>
          </cell>
          <cell r="K144">
            <v>0.78388999999999998</v>
          </cell>
          <cell r="L144">
            <v>0</v>
          </cell>
          <cell r="M144">
            <v>0.78388999999999998</v>
          </cell>
          <cell r="N144">
            <v>0.78388999999999998</v>
          </cell>
          <cell r="O144">
            <v>0</v>
          </cell>
          <cell r="P144">
            <v>0.38059377703801622</v>
          </cell>
          <cell r="Q144">
            <v>0</v>
          </cell>
          <cell r="R144">
            <v>0.38059377703801622</v>
          </cell>
          <cell r="S144">
            <v>0</v>
          </cell>
        </row>
        <row r="145">
          <cell r="B145">
            <v>5</v>
          </cell>
          <cell r="C145" t="str">
            <v>Comm'l Multi Peril</v>
          </cell>
          <cell r="D145">
            <v>0</v>
          </cell>
          <cell r="E145">
            <v>0</v>
          </cell>
          <cell r="F145">
            <v>0</v>
          </cell>
          <cell r="G145">
            <v>0</v>
          </cell>
          <cell r="H145">
            <v>0</v>
          </cell>
          <cell r="I145">
            <v>0</v>
          </cell>
          <cell r="J145">
            <v>1</v>
          </cell>
          <cell r="K145">
            <v>0.86258999999999997</v>
          </cell>
          <cell r="L145">
            <v>0</v>
          </cell>
          <cell r="M145">
            <v>0.86258999999999997</v>
          </cell>
          <cell r="N145">
            <v>0.86258999999999997</v>
          </cell>
          <cell r="O145">
            <v>0</v>
          </cell>
          <cell r="P145">
            <v>0.40730211226875418</v>
          </cell>
          <cell r="Q145">
            <v>0</v>
          </cell>
          <cell r="R145">
            <v>0.40730211226875418</v>
          </cell>
          <cell r="S145">
            <v>0</v>
          </cell>
        </row>
        <row r="146">
          <cell r="B146">
            <v>6</v>
          </cell>
          <cell r="C146" t="str">
            <v>Med Mal (Occ)</v>
          </cell>
          <cell r="D146">
            <v>0</v>
          </cell>
          <cell r="E146">
            <v>0</v>
          </cell>
          <cell r="F146">
            <v>0</v>
          </cell>
          <cell r="G146">
            <v>0</v>
          </cell>
          <cell r="H146">
            <v>0</v>
          </cell>
          <cell r="I146">
            <v>0</v>
          </cell>
          <cell r="J146">
            <v>1</v>
          </cell>
          <cell r="K146">
            <v>0.87587000000000004</v>
          </cell>
          <cell r="L146">
            <v>0</v>
          </cell>
          <cell r="M146">
            <v>0.87587000000000004</v>
          </cell>
          <cell r="N146">
            <v>0.87587000000000004</v>
          </cell>
          <cell r="O146">
            <v>0</v>
          </cell>
          <cell r="P146">
            <v>0.50051553099692692</v>
          </cell>
          <cell r="Q146">
            <v>0</v>
          </cell>
          <cell r="R146">
            <v>0.50051553099692692</v>
          </cell>
          <cell r="S146">
            <v>0</v>
          </cell>
        </row>
        <row r="147">
          <cell r="B147">
            <v>7</v>
          </cell>
          <cell r="C147" t="str">
            <v>Med Mal (C/M)</v>
          </cell>
          <cell r="D147">
            <v>0</v>
          </cell>
          <cell r="E147">
            <v>0</v>
          </cell>
          <cell r="F147">
            <v>0</v>
          </cell>
          <cell r="G147">
            <v>0</v>
          </cell>
          <cell r="H147">
            <v>0</v>
          </cell>
          <cell r="I147">
            <v>0</v>
          </cell>
          <cell r="J147">
            <v>1</v>
          </cell>
          <cell r="K147">
            <v>0.89036999999999999</v>
          </cell>
          <cell r="L147">
            <v>0</v>
          </cell>
          <cell r="M147">
            <v>0.89036999999999999</v>
          </cell>
          <cell r="N147">
            <v>0.89036999999999999</v>
          </cell>
          <cell r="O147">
            <v>0</v>
          </cell>
          <cell r="P147">
            <v>0.4393171254601847</v>
          </cell>
          <cell r="Q147">
            <v>0</v>
          </cell>
          <cell r="R147">
            <v>0.4393171254601847</v>
          </cell>
          <cell r="S147">
            <v>0</v>
          </cell>
        </row>
        <row r="148">
          <cell r="B148">
            <v>8</v>
          </cell>
          <cell r="C148" t="str">
            <v>Special Liab (Ocean, Air, B&amp;M)</v>
          </cell>
          <cell r="D148">
            <v>0</v>
          </cell>
          <cell r="E148">
            <v>0</v>
          </cell>
          <cell r="F148">
            <v>0</v>
          </cell>
          <cell r="G148">
            <v>0</v>
          </cell>
          <cell r="H148">
            <v>0</v>
          </cell>
          <cell r="I148">
            <v>0</v>
          </cell>
          <cell r="J148">
            <v>1</v>
          </cell>
          <cell r="K148">
            <v>0.89819000000000004</v>
          </cell>
          <cell r="L148">
            <v>0</v>
          </cell>
          <cell r="M148">
            <v>0.89819000000000004</v>
          </cell>
          <cell r="N148">
            <v>0.89819000000000004</v>
          </cell>
          <cell r="O148">
            <v>0</v>
          </cell>
          <cell r="P148">
            <v>0.45522000782978411</v>
          </cell>
          <cell r="Q148">
            <v>0</v>
          </cell>
          <cell r="R148">
            <v>0.45522000782978411</v>
          </cell>
          <cell r="S148">
            <v>0</v>
          </cell>
        </row>
        <row r="149">
          <cell r="B149">
            <v>9</v>
          </cell>
          <cell r="C149" t="str">
            <v>Other Liab (Occ)</v>
          </cell>
          <cell r="D149">
            <v>0</v>
          </cell>
          <cell r="E149">
            <v>0</v>
          </cell>
          <cell r="F149">
            <v>0</v>
          </cell>
          <cell r="G149">
            <v>0</v>
          </cell>
          <cell r="H149">
            <v>0</v>
          </cell>
          <cell r="I149">
            <v>0</v>
          </cell>
          <cell r="J149">
            <v>1</v>
          </cell>
          <cell r="K149">
            <v>0.80081999999999998</v>
          </cell>
          <cell r="L149">
            <v>0</v>
          </cell>
          <cell r="M149">
            <v>0.80081999999999998</v>
          </cell>
          <cell r="N149">
            <v>0.80081999999999998</v>
          </cell>
          <cell r="O149">
            <v>0</v>
          </cell>
          <cell r="P149">
            <v>0.46865041178749506</v>
          </cell>
          <cell r="Q149">
            <v>0</v>
          </cell>
          <cell r="R149">
            <v>0.46865041178749506</v>
          </cell>
          <cell r="S149">
            <v>0</v>
          </cell>
        </row>
        <row r="150">
          <cell r="B150">
            <v>10</v>
          </cell>
          <cell r="C150" t="str">
            <v>Other Liab (C/M)</v>
          </cell>
          <cell r="D150">
            <v>0</v>
          </cell>
          <cell r="E150">
            <v>0</v>
          </cell>
          <cell r="F150">
            <v>0</v>
          </cell>
          <cell r="G150">
            <v>0</v>
          </cell>
          <cell r="H150">
            <v>0</v>
          </cell>
          <cell r="I150">
            <v>0</v>
          </cell>
          <cell r="J150">
            <v>1</v>
          </cell>
          <cell r="K150">
            <v>0.86785000000000001</v>
          </cell>
          <cell r="L150">
            <v>0</v>
          </cell>
          <cell r="M150">
            <v>0.86785000000000001</v>
          </cell>
          <cell r="N150">
            <v>0.86785000000000001</v>
          </cell>
          <cell r="O150">
            <v>0</v>
          </cell>
          <cell r="P150">
            <v>0.42749414333023639</v>
          </cell>
          <cell r="Q150">
            <v>0</v>
          </cell>
          <cell r="R150">
            <v>0.42749414333023639</v>
          </cell>
          <cell r="S150">
            <v>0</v>
          </cell>
        </row>
        <row r="151">
          <cell r="B151">
            <v>11</v>
          </cell>
          <cell r="C151" t="str">
            <v>Prod Liab (Occ)</v>
          </cell>
          <cell r="D151">
            <v>0</v>
          </cell>
          <cell r="E151">
            <v>0</v>
          </cell>
          <cell r="F151">
            <v>0</v>
          </cell>
          <cell r="G151">
            <v>0</v>
          </cell>
          <cell r="H151">
            <v>0</v>
          </cell>
          <cell r="I151">
            <v>0</v>
          </cell>
          <cell r="J151">
            <v>1</v>
          </cell>
          <cell r="K151">
            <v>0.83508000000000004</v>
          </cell>
          <cell r="L151">
            <v>0</v>
          </cell>
          <cell r="M151">
            <v>0.83508000000000004</v>
          </cell>
          <cell r="N151">
            <v>0.83508000000000004</v>
          </cell>
          <cell r="O151">
            <v>0</v>
          </cell>
          <cell r="P151">
            <v>0.49477191014942112</v>
          </cell>
          <cell r="Q151">
            <v>0</v>
          </cell>
          <cell r="R151">
            <v>0.49477191014942112</v>
          </cell>
          <cell r="S151">
            <v>0</v>
          </cell>
        </row>
        <row r="152">
          <cell r="B152">
            <v>12</v>
          </cell>
          <cell r="C152" t="str">
            <v>Prod Liab (C/M)</v>
          </cell>
          <cell r="D152">
            <v>0</v>
          </cell>
          <cell r="E152">
            <v>0</v>
          </cell>
          <cell r="F152">
            <v>0</v>
          </cell>
          <cell r="G152">
            <v>0</v>
          </cell>
          <cell r="H152">
            <v>0</v>
          </cell>
          <cell r="I152">
            <v>0</v>
          </cell>
          <cell r="J152">
            <v>1</v>
          </cell>
          <cell r="K152">
            <v>0.87821000000000005</v>
          </cell>
          <cell r="L152">
            <v>0</v>
          </cell>
          <cell r="M152">
            <v>0.87821000000000005</v>
          </cell>
          <cell r="N152">
            <v>0.87821000000000005</v>
          </cell>
          <cell r="O152">
            <v>0</v>
          </cell>
          <cell r="P152">
            <v>0.42993000739479614</v>
          </cell>
          <cell r="Q152">
            <v>0</v>
          </cell>
          <cell r="R152">
            <v>0.42993000739479614</v>
          </cell>
          <cell r="S152">
            <v>0</v>
          </cell>
        </row>
        <row r="153">
          <cell r="B153">
            <v>13</v>
          </cell>
          <cell r="C153" t="str">
            <v>Commercial Property</v>
          </cell>
          <cell r="D153">
            <v>0</v>
          </cell>
          <cell r="E153">
            <v>0</v>
          </cell>
          <cell r="F153">
            <v>0</v>
          </cell>
          <cell r="G153">
            <v>0</v>
          </cell>
          <cell r="H153">
            <v>0</v>
          </cell>
          <cell r="I153">
            <v>0</v>
          </cell>
          <cell r="J153">
            <v>1</v>
          </cell>
          <cell r="K153">
            <v>0.96499999999999997</v>
          </cell>
          <cell r="L153">
            <v>0</v>
          </cell>
          <cell r="M153">
            <v>0.96499999999999997</v>
          </cell>
          <cell r="N153">
            <v>0.96499999999999997</v>
          </cell>
          <cell r="O153">
            <v>0</v>
          </cell>
          <cell r="P153">
            <v>0.44712720769058789</v>
          </cell>
          <cell r="Q153">
            <v>0</v>
          </cell>
          <cell r="R153">
            <v>0.44712720769058789</v>
          </cell>
          <cell r="S153">
            <v>0</v>
          </cell>
        </row>
        <row r="154">
          <cell r="B154">
            <v>14</v>
          </cell>
          <cell r="C154" t="str">
            <v>Motor Phys Damage</v>
          </cell>
          <cell r="D154">
            <v>0</v>
          </cell>
          <cell r="E154">
            <v>0</v>
          </cell>
          <cell r="F154">
            <v>0</v>
          </cell>
          <cell r="G154">
            <v>0</v>
          </cell>
          <cell r="H154">
            <v>0</v>
          </cell>
          <cell r="I154">
            <v>0</v>
          </cell>
          <cell r="J154">
            <v>1</v>
          </cell>
          <cell r="K154">
            <v>0.97499999999999998</v>
          </cell>
          <cell r="L154">
            <v>0</v>
          </cell>
          <cell r="M154">
            <v>0.97499999999999998</v>
          </cell>
          <cell r="N154">
            <v>0.97499999999999998</v>
          </cell>
          <cell r="O154">
            <v>0</v>
          </cell>
          <cell r="P154">
            <v>0.44712720769058789</v>
          </cell>
          <cell r="Q154">
            <v>0</v>
          </cell>
          <cell r="R154">
            <v>0.44712720769058789</v>
          </cell>
          <cell r="S154">
            <v>0</v>
          </cell>
        </row>
        <row r="155">
          <cell r="B155">
            <v>15</v>
          </cell>
          <cell r="C155" t="str">
            <v>Fid &amp; Sur /Fin. Guar</v>
          </cell>
          <cell r="D155">
            <v>0</v>
          </cell>
          <cell r="E155">
            <v>0</v>
          </cell>
          <cell r="F155">
            <v>0</v>
          </cell>
          <cell r="G155">
            <v>0</v>
          </cell>
          <cell r="H155">
            <v>0</v>
          </cell>
          <cell r="I155">
            <v>0</v>
          </cell>
          <cell r="J155">
            <v>1</v>
          </cell>
          <cell r="K155">
            <v>0.94599999999999995</v>
          </cell>
          <cell r="L155">
            <v>0</v>
          </cell>
          <cell r="M155">
            <v>0.94599999999999995</v>
          </cell>
          <cell r="N155">
            <v>0.94599999999999995</v>
          </cell>
          <cell r="O155">
            <v>0</v>
          </cell>
          <cell r="P155">
            <v>0.44712720769058789</v>
          </cell>
          <cell r="Q155">
            <v>0</v>
          </cell>
          <cell r="R155">
            <v>0.44712720769058789</v>
          </cell>
          <cell r="S155">
            <v>0</v>
          </cell>
        </row>
        <row r="156">
          <cell r="B156">
            <v>16</v>
          </cell>
          <cell r="C156" t="str">
            <v>X/S Property (Reinsurance)</v>
          </cell>
          <cell r="D156">
            <v>0</v>
          </cell>
          <cell r="E156">
            <v>0</v>
          </cell>
          <cell r="F156">
            <v>0</v>
          </cell>
          <cell r="G156">
            <v>0</v>
          </cell>
          <cell r="H156">
            <v>0</v>
          </cell>
          <cell r="I156">
            <v>0</v>
          </cell>
          <cell r="J156">
            <v>1</v>
          </cell>
          <cell r="K156">
            <v>0.88966000000000001</v>
          </cell>
          <cell r="L156">
            <v>0</v>
          </cell>
          <cell r="M156">
            <v>0.88966000000000001</v>
          </cell>
          <cell r="N156">
            <v>0.88966000000000001</v>
          </cell>
          <cell r="O156">
            <v>0</v>
          </cell>
          <cell r="P156">
            <v>0.48444761667920849</v>
          </cell>
          <cell r="Q156">
            <v>0</v>
          </cell>
          <cell r="R156">
            <v>0.48444761667920849</v>
          </cell>
          <cell r="S156">
            <v>0</v>
          </cell>
        </row>
        <row r="157">
          <cell r="B157">
            <v>17</v>
          </cell>
          <cell r="C157" t="str">
            <v>X/S Casualty (Reinsurance)</v>
          </cell>
          <cell r="D157">
            <v>0</v>
          </cell>
          <cell r="E157">
            <v>0</v>
          </cell>
          <cell r="F157">
            <v>0</v>
          </cell>
          <cell r="G157">
            <v>0</v>
          </cell>
          <cell r="H157">
            <v>0</v>
          </cell>
          <cell r="I157">
            <v>0</v>
          </cell>
          <cell r="J157">
            <v>1</v>
          </cell>
          <cell r="K157">
            <v>0.79842999999999997</v>
          </cell>
          <cell r="L157">
            <v>0</v>
          </cell>
          <cell r="M157">
            <v>0.79842999999999997</v>
          </cell>
          <cell r="N157">
            <v>0.79842999999999997</v>
          </cell>
          <cell r="O157">
            <v>0</v>
          </cell>
          <cell r="P157">
            <v>0.54775111649935904</v>
          </cell>
          <cell r="Q157">
            <v>0</v>
          </cell>
          <cell r="R157">
            <v>0.54775111649935904</v>
          </cell>
          <cell r="S157">
            <v>0</v>
          </cell>
        </row>
        <row r="158">
          <cell r="B158">
            <v>18</v>
          </cell>
          <cell r="C158" t="str">
            <v>Other P/C</v>
          </cell>
          <cell r="D158">
            <v>0</v>
          </cell>
          <cell r="E158">
            <v>0</v>
          </cell>
          <cell r="F158">
            <v>0</v>
          </cell>
          <cell r="G158">
            <v>0</v>
          </cell>
          <cell r="H158">
            <v>0</v>
          </cell>
          <cell r="I158">
            <v>0</v>
          </cell>
          <cell r="J158">
            <v>1</v>
          </cell>
          <cell r="K158">
            <v>0.9</v>
          </cell>
          <cell r="L158">
            <v>0</v>
          </cell>
          <cell r="M158">
            <v>0.9</v>
          </cell>
          <cell r="N158">
            <v>0.9</v>
          </cell>
          <cell r="O158">
            <v>0</v>
          </cell>
          <cell r="P158">
            <v>0.33534540576794092</v>
          </cell>
          <cell r="Q158">
            <v>0</v>
          </cell>
          <cell r="R158">
            <v>0.33534540576794092</v>
          </cell>
          <cell r="S158">
            <v>0</v>
          </cell>
        </row>
        <row r="159">
          <cell r="B159">
            <v>19</v>
          </cell>
          <cell r="C159" t="str">
            <v>Other P/C</v>
          </cell>
          <cell r="D159">
            <v>0</v>
          </cell>
          <cell r="E159">
            <v>0</v>
          </cell>
          <cell r="F159">
            <v>0</v>
          </cell>
          <cell r="G159">
            <v>0</v>
          </cell>
          <cell r="H159">
            <v>0</v>
          </cell>
          <cell r="I159">
            <v>0</v>
          </cell>
          <cell r="J159">
            <v>1</v>
          </cell>
          <cell r="K159">
            <v>0.9</v>
          </cell>
          <cell r="L159">
            <v>0</v>
          </cell>
          <cell r="M159">
            <v>0.9</v>
          </cell>
          <cell r="N159">
            <v>0.9</v>
          </cell>
          <cell r="O159">
            <v>0</v>
          </cell>
          <cell r="P159">
            <v>0.33534540576794092</v>
          </cell>
          <cell r="Q159">
            <v>0</v>
          </cell>
          <cell r="R159">
            <v>0.33534540576794092</v>
          </cell>
          <cell r="S159">
            <v>0</v>
          </cell>
        </row>
        <row r="160">
          <cell r="B160">
            <v>20</v>
          </cell>
          <cell r="C160" t="str">
            <v>Sub-Total</v>
          </cell>
          <cell r="D160">
            <v>0</v>
          </cell>
          <cell r="E160">
            <v>0</v>
          </cell>
          <cell r="F160">
            <v>0</v>
          </cell>
          <cell r="G160">
            <v>0</v>
          </cell>
          <cell r="H160">
            <v>0</v>
          </cell>
          <cell r="I160">
            <v>0</v>
          </cell>
          <cell r="J160">
            <v>1</v>
          </cell>
          <cell r="K160">
            <v>1</v>
          </cell>
          <cell r="M160">
            <v>1</v>
          </cell>
          <cell r="N160">
            <v>1</v>
          </cell>
          <cell r="O160">
            <v>0</v>
          </cell>
          <cell r="P160">
            <v>1</v>
          </cell>
          <cell r="R160">
            <v>0</v>
          </cell>
          <cell r="S160">
            <v>0</v>
          </cell>
        </row>
        <row r="162">
          <cell r="B162">
            <v>21</v>
          </cell>
          <cell r="F162" t="str">
            <v>Percent of net pml added to reserves for stress:</v>
          </cell>
          <cell r="G162">
            <v>0.4</v>
          </cell>
        </row>
        <row r="166">
          <cell r="D166" t="str">
            <v>(1)</v>
          </cell>
          <cell r="E166" t="str">
            <v>(2)</v>
          </cell>
          <cell r="F166" t="str">
            <v>(3)</v>
          </cell>
          <cell r="G166" t="str">
            <v>(4)</v>
          </cell>
          <cell r="H166" t="str">
            <v>(5)</v>
          </cell>
          <cell r="I166" t="str">
            <v>(6)</v>
          </cell>
          <cell r="J166" t="str">
            <v>(7)</v>
          </cell>
          <cell r="K166" t="str">
            <v>(8)</v>
          </cell>
          <cell r="L166" t="str">
            <v>(9)</v>
          </cell>
          <cell r="M166" t="str">
            <v>(10)</v>
          </cell>
          <cell r="N166" t="str">
            <v>(11)</v>
          </cell>
          <cell r="O166" t="str">
            <v>(12)</v>
          </cell>
          <cell r="P166" t="str">
            <v>(13)</v>
          </cell>
          <cell r="Q166" t="str">
            <v>(14)</v>
          </cell>
          <cell r="R166" t="str">
            <v>(15)</v>
          </cell>
          <cell r="S166" t="str">
            <v>(16)</v>
          </cell>
          <cell r="T166" t="str">
            <v>(17)</v>
          </cell>
        </row>
        <row r="168">
          <cell r="E168" t="str">
            <v>&lt;---------------------------- Carried Reserve ----------------------------&gt;</v>
          </cell>
          <cell r="L168" t="str">
            <v>Adjust-</v>
          </cell>
          <cell r="M168" t="str">
            <v>Final</v>
          </cell>
          <cell r="N168" t="str">
            <v>Total</v>
          </cell>
          <cell r="R168" t="str">
            <v>Final</v>
          </cell>
          <cell r="S168" t="str">
            <v>Adjusted</v>
          </cell>
        </row>
        <row r="169">
          <cell r="C169" t="str">
            <v>Health Business</v>
          </cell>
          <cell r="D169" t="str">
            <v>%</v>
          </cell>
          <cell r="E169" t="str">
            <v>Baseline</v>
          </cell>
          <cell r="F169" t="str">
            <v>Allocated Adjustment</v>
          </cell>
          <cell r="G169" t="str">
            <v>Stress Test Adjustment</v>
          </cell>
          <cell r="H169" t="str">
            <v>Manual Adjustment</v>
          </cell>
          <cell r="I169" t="str">
            <v>Total</v>
          </cell>
          <cell r="J169" t="str">
            <v>Deficiency Factor</v>
          </cell>
          <cell r="K169" t="str">
            <v>Base Discount Factor</v>
          </cell>
          <cell r="L169" t="str">
            <v>ment to Discount Factor</v>
          </cell>
          <cell r="M169" t="str">
            <v>Discount Factor (8)+(9)</v>
          </cell>
          <cell r="N169" t="str">
            <v>Adj. Factor  (7)*(10)</v>
          </cell>
          <cell r="O169" t="str">
            <v>Adjusted Reserves (6)*(11)</v>
          </cell>
          <cell r="P169" t="str">
            <v>Base Capital Factor</v>
          </cell>
          <cell r="Q169" t="str">
            <v>Adjust- ment</v>
          </cell>
          <cell r="R169" t="str">
            <v>Capital Factor (13)+(14)</v>
          </cell>
          <cell r="S169" t="str">
            <v>Required Capital    (12)*(15)</v>
          </cell>
          <cell r="T169" t="str">
            <v>Explanation of Adjustments</v>
          </cell>
        </row>
        <row r="170">
          <cell r="B170">
            <v>22</v>
          </cell>
          <cell r="C170" t="str">
            <v>Medical</v>
          </cell>
          <cell r="D170">
            <v>0</v>
          </cell>
          <cell r="E170">
            <v>0</v>
          </cell>
          <cell r="F170">
            <v>0</v>
          </cell>
          <cell r="G170">
            <v>0</v>
          </cell>
          <cell r="H170">
            <v>0</v>
          </cell>
          <cell r="I170">
            <v>0</v>
          </cell>
          <cell r="J170">
            <v>1</v>
          </cell>
          <cell r="K170">
            <v>0.95</v>
          </cell>
          <cell r="L170">
            <v>0</v>
          </cell>
          <cell r="M170">
            <v>0.95</v>
          </cell>
          <cell r="N170">
            <v>0.95</v>
          </cell>
          <cell r="O170">
            <v>0</v>
          </cell>
          <cell r="P170">
            <v>0.38229376257545261</v>
          </cell>
          <cell r="Q170">
            <v>0</v>
          </cell>
          <cell r="R170">
            <v>0.38229376257545261</v>
          </cell>
          <cell r="S170">
            <v>0</v>
          </cell>
        </row>
        <row r="171">
          <cell r="B171">
            <v>23</v>
          </cell>
          <cell r="C171" t="str">
            <v>Disability and Long Term Care</v>
          </cell>
          <cell r="D171">
            <v>0</v>
          </cell>
          <cell r="E171">
            <v>0</v>
          </cell>
          <cell r="F171">
            <v>0</v>
          </cell>
          <cell r="G171">
            <v>0</v>
          </cell>
          <cell r="H171">
            <v>0</v>
          </cell>
          <cell r="I171">
            <v>0</v>
          </cell>
          <cell r="J171">
            <v>1</v>
          </cell>
          <cell r="K171">
            <v>0.95</v>
          </cell>
          <cell r="L171">
            <v>0</v>
          </cell>
          <cell r="M171">
            <v>0.95</v>
          </cell>
          <cell r="N171">
            <v>0.95</v>
          </cell>
          <cell r="O171">
            <v>0</v>
          </cell>
          <cell r="P171">
            <v>0.38229376257545261</v>
          </cell>
          <cell r="Q171">
            <v>0</v>
          </cell>
          <cell r="R171">
            <v>0.38229376257545261</v>
          </cell>
          <cell r="S171">
            <v>0</v>
          </cell>
        </row>
        <row r="172">
          <cell r="B172">
            <v>24</v>
          </cell>
          <cell r="C172" t="str">
            <v>Critical Illness - Guaranteed</v>
          </cell>
          <cell r="D172">
            <v>0</v>
          </cell>
          <cell r="E172">
            <v>0</v>
          </cell>
          <cell r="F172">
            <v>0</v>
          </cell>
          <cell r="G172">
            <v>0</v>
          </cell>
          <cell r="H172">
            <v>0</v>
          </cell>
          <cell r="I172">
            <v>0</v>
          </cell>
          <cell r="J172">
            <v>1</v>
          </cell>
          <cell r="K172">
            <v>0.95</v>
          </cell>
          <cell r="L172">
            <v>0</v>
          </cell>
          <cell r="M172">
            <v>0.95</v>
          </cell>
          <cell r="N172">
            <v>0.95</v>
          </cell>
          <cell r="O172">
            <v>0</v>
          </cell>
          <cell r="P172">
            <v>0.38229376257545261</v>
          </cell>
          <cell r="Q172">
            <v>0</v>
          </cell>
          <cell r="R172">
            <v>0.38229376257545261</v>
          </cell>
          <cell r="S172">
            <v>0</v>
          </cell>
        </row>
        <row r="173">
          <cell r="B173">
            <v>25</v>
          </cell>
          <cell r="C173" t="str">
            <v>Critical Illness - NonGuaranteed</v>
          </cell>
          <cell r="D173">
            <v>0</v>
          </cell>
          <cell r="E173">
            <v>0</v>
          </cell>
          <cell r="F173">
            <v>0</v>
          </cell>
          <cell r="G173">
            <v>0</v>
          </cell>
          <cell r="H173">
            <v>0</v>
          </cell>
          <cell r="I173">
            <v>0</v>
          </cell>
          <cell r="J173">
            <v>1</v>
          </cell>
          <cell r="K173">
            <v>0.95</v>
          </cell>
          <cell r="L173">
            <v>0</v>
          </cell>
          <cell r="M173">
            <v>0.95</v>
          </cell>
          <cell r="N173">
            <v>0.95</v>
          </cell>
          <cell r="O173">
            <v>0</v>
          </cell>
          <cell r="P173">
            <v>0.38229376257545261</v>
          </cell>
          <cell r="Q173">
            <v>0</v>
          </cell>
          <cell r="R173">
            <v>0.38229376257545261</v>
          </cell>
          <cell r="S173">
            <v>0</v>
          </cell>
        </row>
        <row r="174">
          <cell r="B174">
            <v>26</v>
          </cell>
          <cell r="C174" t="str">
            <v>Health Reinsurance</v>
          </cell>
          <cell r="D174">
            <v>0</v>
          </cell>
          <cell r="E174">
            <v>0</v>
          </cell>
          <cell r="F174">
            <v>0</v>
          </cell>
          <cell r="G174">
            <v>0</v>
          </cell>
          <cell r="H174">
            <v>0</v>
          </cell>
          <cell r="I174">
            <v>0</v>
          </cell>
          <cell r="J174">
            <v>1</v>
          </cell>
          <cell r="K174">
            <v>0.79842999999999997</v>
          </cell>
          <cell r="L174">
            <v>0</v>
          </cell>
          <cell r="M174">
            <v>0.79842999999999997</v>
          </cell>
          <cell r="N174">
            <v>0.79842999999999997</v>
          </cell>
          <cell r="O174">
            <v>0</v>
          </cell>
          <cell r="P174">
            <v>0.54775111649935904</v>
          </cell>
          <cell r="Q174">
            <v>0</v>
          </cell>
          <cell r="R174">
            <v>0.54775111649935904</v>
          </cell>
          <cell r="S174">
            <v>0</v>
          </cell>
        </row>
        <row r="175">
          <cell r="B175">
            <v>27</v>
          </cell>
          <cell r="C175" t="str">
            <v>Other Health</v>
          </cell>
          <cell r="D175">
            <v>0</v>
          </cell>
          <cell r="E175">
            <v>0</v>
          </cell>
          <cell r="F175">
            <v>0</v>
          </cell>
          <cell r="G175">
            <v>0</v>
          </cell>
          <cell r="H175">
            <v>0</v>
          </cell>
          <cell r="I175">
            <v>0</v>
          </cell>
          <cell r="J175">
            <v>1</v>
          </cell>
          <cell r="K175">
            <v>0.95</v>
          </cell>
          <cell r="L175">
            <v>0</v>
          </cell>
          <cell r="M175">
            <v>0.95</v>
          </cell>
          <cell r="N175">
            <v>0.95</v>
          </cell>
          <cell r="O175">
            <v>0</v>
          </cell>
          <cell r="P175">
            <v>0.38229376257545261</v>
          </cell>
          <cell r="Q175">
            <v>0</v>
          </cell>
          <cell r="R175">
            <v>0.38229376257545261</v>
          </cell>
          <cell r="S175">
            <v>0</v>
          </cell>
        </row>
        <row r="176">
          <cell r="B176">
            <v>28</v>
          </cell>
          <cell r="C176" t="str">
            <v>Other Health</v>
          </cell>
          <cell r="D176">
            <v>0</v>
          </cell>
          <cell r="E176">
            <v>0</v>
          </cell>
          <cell r="F176">
            <v>0</v>
          </cell>
          <cell r="G176">
            <v>0</v>
          </cell>
          <cell r="H176">
            <v>0</v>
          </cell>
          <cell r="I176">
            <v>0</v>
          </cell>
          <cell r="J176">
            <v>1</v>
          </cell>
          <cell r="K176">
            <v>0.95</v>
          </cell>
          <cell r="L176">
            <v>0</v>
          </cell>
          <cell r="M176">
            <v>0.95</v>
          </cell>
          <cell r="N176">
            <v>0.95</v>
          </cell>
          <cell r="O176">
            <v>0</v>
          </cell>
          <cell r="P176">
            <v>0.38229376257545261</v>
          </cell>
          <cell r="Q176">
            <v>0</v>
          </cell>
          <cell r="R176">
            <v>0.38229376257545261</v>
          </cell>
          <cell r="S176">
            <v>0</v>
          </cell>
        </row>
        <row r="177">
          <cell r="B177">
            <v>29</v>
          </cell>
          <cell r="C177" t="str">
            <v>Sub-Total</v>
          </cell>
          <cell r="D177">
            <v>0</v>
          </cell>
          <cell r="E177">
            <v>0</v>
          </cell>
          <cell r="F177">
            <v>0</v>
          </cell>
          <cell r="G177">
            <v>0</v>
          </cell>
          <cell r="H177">
            <v>0</v>
          </cell>
          <cell r="I177">
            <v>0</v>
          </cell>
          <cell r="J177">
            <v>1</v>
          </cell>
          <cell r="K177">
            <v>1</v>
          </cell>
          <cell r="M177">
            <v>1</v>
          </cell>
          <cell r="N177">
            <v>1</v>
          </cell>
          <cell r="O177">
            <v>0</v>
          </cell>
          <cell r="P177">
            <v>1</v>
          </cell>
          <cell r="R177">
            <v>0</v>
          </cell>
          <cell r="S177">
            <v>0</v>
          </cell>
        </row>
        <row r="182">
          <cell r="B182">
            <v>30</v>
          </cell>
          <cell r="C182" t="str">
            <v>Total</v>
          </cell>
          <cell r="D182">
            <v>0</v>
          </cell>
          <cell r="E182">
            <v>0</v>
          </cell>
          <cell r="F182">
            <v>0</v>
          </cell>
          <cell r="G182">
            <v>0</v>
          </cell>
          <cell r="H182">
            <v>0</v>
          </cell>
          <cell r="I182">
            <v>0</v>
          </cell>
          <cell r="J182">
            <v>0</v>
          </cell>
          <cell r="K182">
            <v>1</v>
          </cell>
          <cell r="M182">
            <v>1</v>
          </cell>
          <cell r="N182">
            <v>1</v>
          </cell>
          <cell r="O182">
            <v>0</v>
          </cell>
          <cell r="P182">
            <v>0</v>
          </cell>
          <cell r="R182">
            <v>0</v>
          </cell>
          <cell r="S182">
            <v>0</v>
          </cell>
        </row>
        <row r="183">
          <cell r="E183">
            <v>0</v>
          </cell>
          <cell r="F183">
            <v>0</v>
          </cell>
          <cell r="G183">
            <v>0</v>
          </cell>
          <cell r="H183">
            <v>0</v>
          </cell>
          <cell r="I183">
            <v>0</v>
          </cell>
          <cell r="J183">
            <v>0</v>
          </cell>
          <cell r="K183">
            <v>1</v>
          </cell>
          <cell r="L183">
            <v>1</v>
          </cell>
          <cell r="M183">
            <v>0.30000000000000004</v>
          </cell>
          <cell r="N183">
            <v>0.7</v>
          </cell>
          <cell r="O183">
            <v>1</v>
          </cell>
          <cell r="P183">
            <v>1</v>
          </cell>
        </row>
        <row r="184">
          <cell r="B184">
            <v>31</v>
          </cell>
          <cell r="E184" t="str">
            <v>wind exposed nwp</v>
          </cell>
          <cell r="F184" t="str">
            <v>eq exposed nwp</v>
          </cell>
          <cell r="G184" t="str">
            <v>terror exposed nwp</v>
          </cell>
          <cell r="O184" t="str">
            <v xml:space="preserve">Growth Factor </v>
          </cell>
          <cell r="R184">
            <v>1.5</v>
          </cell>
          <cell r="S184">
            <v>1.5</v>
          </cell>
        </row>
        <row r="185">
          <cell r="B185">
            <v>32</v>
          </cell>
          <cell r="O185" t="str">
            <v>By Line Diversification Factor</v>
          </cell>
          <cell r="S185">
            <v>1</v>
          </cell>
        </row>
        <row r="186">
          <cell r="O186" t="str">
            <v>By Country Diversification Factor</v>
          </cell>
          <cell r="S186">
            <v>1</v>
          </cell>
        </row>
        <row r="187">
          <cell r="B187">
            <v>33</v>
          </cell>
          <cell r="C187" t="str">
            <v>Net Unearned Prem Reserve P/C only</v>
          </cell>
          <cell r="E187">
            <v>0</v>
          </cell>
          <cell r="O187" t="str">
            <v>Adjusted Non-Life Reserve Required Capital</v>
          </cell>
          <cell r="S187">
            <v>0</v>
          </cell>
        </row>
        <row r="188">
          <cell r="B188">
            <v>34</v>
          </cell>
          <cell r="O188" t="str">
            <v>Analyst's Adjustment ( Non-Life Business)</v>
          </cell>
          <cell r="S188">
            <v>0</v>
          </cell>
        </row>
        <row r="189">
          <cell r="B189">
            <v>35</v>
          </cell>
          <cell r="O189" t="str">
            <v>Net Required Capital for Non-Life Reserve Risk (B5)</v>
          </cell>
          <cell r="S189">
            <v>0</v>
          </cell>
        </row>
        <row r="190">
          <cell r="G190" t="str">
            <v>Note: Mortality and Longevity Risk captured on Life Reserves page.</v>
          </cell>
        </row>
        <row r="194">
          <cell r="C194" t="str">
            <v>Company Name:</v>
          </cell>
          <cell r="D194" t="str">
            <v>XYZ Sample</v>
          </cell>
          <cell r="K194" t="str">
            <v>Currency:</v>
          </cell>
          <cell r="L194" t="str">
            <v>Euros</v>
          </cell>
          <cell r="T194" t="str">
            <v>Page 29</v>
          </cell>
        </row>
        <row r="195">
          <cell r="C195" t="str">
            <v>AMB Number:</v>
          </cell>
          <cell r="D195" t="str">
            <v>99999</v>
          </cell>
          <cell r="K195" t="str">
            <v>Denomination:</v>
          </cell>
          <cell r="L195" t="str">
            <v>(000)s</v>
          </cell>
        </row>
        <row r="196">
          <cell r="C196" t="str">
            <v>Analyst:</v>
          </cell>
          <cell r="D196" t="str">
            <v xml:space="preserve"> </v>
          </cell>
        </row>
        <row r="197">
          <cell r="C197" t="str">
            <v>volatility = average</v>
          </cell>
          <cell r="J197" t="str">
            <v>NET LOSS AND LAE RESERVE RISK</v>
          </cell>
        </row>
        <row r="198">
          <cell r="C198" t="str">
            <v>analysis type = standard</v>
          </cell>
          <cell r="E198">
            <v>40908</v>
          </cell>
        </row>
        <row r="201">
          <cell r="D201" t="str">
            <v>(1)</v>
          </cell>
          <cell r="E201" t="str">
            <v>(2)</v>
          </cell>
          <cell r="F201" t="str">
            <v>(3)</v>
          </cell>
          <cell r="G201" t="str">
            <v>(4)</v>
          </cell>
          <cell r="H201" t="str">
            <v>(5)</v>
          </cell>
          <cell r="I201" t="str">
            <v>(6)</v>
          </cell>
          <cell r="J201" t="str">
            <v>(7)</v>
          </cell>
          <cell r="K201" t="str">
            <v>(8)</v>
          </cell>
          <cell r="L201" t="str">
            <v>(9)</v>
          </cell>
          <cell r="M201" t="str">
            <v>(10)</v>
          </cell>
          <cell r="N201" t="str">
            <v>(11)</v>
          </cell>
          <cell r="O201" t="str">
            <v>(12)</v>
          </cell>
          <cell r="P201" t="str">
            <v>(13)</v>
          </cell>
          <cell r="Q201" t="str">
            <v>(14)</v>
          </cell>
          <cell r="R201" t="str">
            <v>(15)</v>
          </cell>
          <cell r="S201" t="str">
            <v>(16)</v>
          </cell>
          <cell r="T201" t="str">
            <v>(17)</v>
          </cell>
        </row>
        <row r="203">
          <cell r="E203" t="str">
            <v>&lt;---------------------------- Carried Reserve ----------------------------&gt;</v>
          </cell>
          <cell r="L203" t="str">
            <v>Adjust-</v>
          </cell>
          <cell r="M203" t="str">
            <v>Final</v>
          </cell>
          <cell r="N203" t="str">
            <v>Total</v>
          </cell>
          <cell r="R203" t="str">
            <v>Final</v>
          </cell>
          <cell r="S203" t="str">
            <v>Adjusted</v>
          </cell>
        </row>
        <row r="204">
          <cell r="C204" t="str">
            <v>Property / Casualty Business</v>
          </cell>
          <cell r="D204" t="str">
            <v>%</v>
          </cell>
          <cell r="E204" t="str">
            <v>Baseline</v>
          </cell>
          <cell r="F204" t="str">
            <v>Allocated Adjustment</v>
          </cell>
          <cell r="G204" t="str">
            <v>Stress Test Adjustment</v>
          </cell>
          <cell r="H204" t="str">
            <v>Manual Adjustment</v>
          </cell>
          <cell r="I204" t="str">
            <v>Total</v>
          </cell>
          <cell r="J204" t="str">
            <v>Deficiency Factor</v>
          </cell>
          <cell r="K204" t="str">
            <v>Base Discount Factor</v>
          </cell>
          <cell r="L204" t="str">
            <v>ment to Discount Factor</v>
          </cell>
          <cell r="M204" t="str">
            <v>Discount Factor (8)+(9)</v>
          </cell>
          <cell r="N204" t="str">
            <v>Adj. Factor  (7)*(10)</v>
          </cell>
          <cell r="O204" t="str">
            <v>Adjusted Reserves (6)*(11)</v>
          </cell>
          <cell r="P204" t="str">
            <v>Base Capital Factor</v>
          </cell>
          <cell r="Q204" t="str">
            <v>Adjust- ment</v>
          </cell>
          <cell r="R204" t="str">
            <v>Capital Factor (13)+(14)</v>
          </cell>
          <cell r="S204" t="str">
            <v>Required Capital    (12)*(15)</v>
          </cell>
          <cell r="T204" t="str">
            <v>Explanation of Adjustments</v>
          </cell>
        </row>
        <row r="205">
          <cell r="B205">
            <v>1</v>
          </cell>
          <cell r="C205" t="str">
            <v>Personal Property</v>
          </cell>
          <cell r="D205">
            <v>0</v>
          </cell>
          <cell r="E205">
            <v>0</v>
          </cell>
          <cell r="F205">
            <v>0</v>
          </cell>
          <cell r="G205">
            <v>0</v>
          </cell>
          <cell r="H205">
            <v>0</v>
          </cell>
          <cell r="I205">
            <v>0</v>
          </cell>
          <cell r="J205">
            <v>1</v>
          </cell>
          <cell r="K205">
            <v>0.93520000000000003</v>
          </cell>
          <cell r="L205">
            <v>0</v>
          </cell>
          <cell r="M205">
            <v>0.93520000000000003</v>
          </cell>
          <cell r="N205">
            <v>0.93520000000000003</v>
          </cell>
          <cell r="O205">
            <v>0</v>
          </cell>
          <cell r="P205">
            <v>0.3739911588490048</v>
          </cell>
          <cell r="Q205">
            <v>0</v>
          </cell>
          <cell r="R205">
            <v>0.3739911588490048</v>
          </cell>
          <cell r="S205">
            <v>0</v>
          </cell>
        </row>
        <row r="206">
          <cell r="B206">
            <v>2</v>
          </cell>
          <cell r="C206" t="str">
            <v>Personal Motor</v>
          </cell>
          <cell r="D206">
            <v>0</v>
          </cell>
          <cell r="E206">
            <v>0</v>
          </cell>
          <cell r="F206">
            <v>0</v>
          </cell>
          <cell r="G206">
            <v>0</v>
          </cell>
          <cell r="H206">
            <v>0</v>
          </cell>
          <cell r="I206">
            <v>0</v>
          </cell>
          <cell r="J206">
            <v>1</v>
          </cell>
          <cell r="K206">
            <v>0.92535999999999996</v>
          </cell>
          <cell r="L206">
            <v>0</v>
          </cell>
          <cell r="M206">
            <v>0.92535999999999996</v>
          </cell>
          <cell r="N206">
            <v>0.92535999999999996</v>
          </cell>
          <cell r="O206">
            <v>0</v>
          </cell>
          <cell r="P206">
            <v>0.38252327654137752</v>
          </cell>
          <cell r="Q206">
            <v>0</v>
          </cell>
          <cell r="R206">
            <v>0.38252327654137752</v>
          </cell>
          <cell r="S206">
            <v>0</v>
          </cell>
        </row>
        <row r="207">
          <cell r="B207">
            <v>3</v>
          </cell>
          <cell r="C207" t="str">
            <v>Commercial Motor</v>
          </cell>
          <cell r="D207">
            <v>0</v>
          </cell>
          <cell r="E207">
            <v>0</v>
          </cell>
          <cell r="F207">
            <v>0</v>
          </cell>
          <cell r="G207">
            <v>0</v>
          </cell>
          <cell r="H207">
            <v>0</v>
          </cell>
          <cell r="I207">
            <v>0</v>
          </cell>
          <cell r="J207">
            <v>1</v>
          </cell>
          <cell r="K207">
            <v>0.91293999999999997</v>
          </cell>
          <cell r="L207">
            <v>0</v>
          </cell>
          <cell r="M207">
            <v>0.91293999999999997</v>
          </cell>
          <cell r="N207">
            <v>0.91293999999999997</v>
          </cell>
          <cell r="O207">
            <v>0</v>
          </cell>
          <cell r="P207">
            <v>0.38693700665531644</v>
          </cell>
          <cell r="Q207">
            <v>0</v>
          </cell>
          <cell r="R207">
            <v>0.38693700665531644</v>
          </cell>
          <cell r="S207">
            <v>0</v>
          </cell>
        </row>
        <row r="208">
          <cell r="B208">
            <v>4</v>
          </cell>
          <cell r="C208" t="str">
            <v>Occupational Accident</v>
          </cell>
          <cell r="D208">
            <v>0</v>
          </cell>
          <cell r="E208">
            <v>0</v>
          </cell>
          <cell r="F208">
            <v>0</v>
          </cell>
          <cell r="G208">
            <v>0</v>
          </cell>
          <cell r="H208">
            <v>0</v>
          </cell>
          <cell r="I208">
            <v>0</v>
          </cell>
          <cell r="J208">
            <v>1</v>
          </cell>
          <cell r="K208">
            <v>0.78388999999999998</v>
          </cell>
          <cell r="L208">
            <v>0</v>
          </cell>
          <cell r="M208">
            <v>0.78388999999999998</v>
          </cell>
          <cell r="N208">
            <v>0.78388999999999998</v>
          </cell>
          <cell r="O208">
            <v>0</v>
          </cell>
          <cell r="P208">
            <v>0.38059377703801622</v>
          </cell>
          <cell r="Q208">
            <v>0</v>
          </cell>
          <cell r="R208">
            <v>0.38059377703801622</v>
          </cell>
          <cell r="S208">
            <v>0</v>
          </cell>
        </row>
        <row r="209">
          <cell r="B209">
            <v>5</v>
          </cell>
          <cell r="C209" t="str">
            <v>Comm'l Multi Peril</v>
          </cell>
          <cell r="D209">
            <v>0</v>
          </cell>
          <cell r="E209">
            <v>0</v>
          </cell>
          <cell r="F209">
            <v>0</v>
          </cell>
          <cell r="G209">
            <v>0</v>
          </cell>
          <cell r="H209">
            <v>0</v>
          </cell>
          <cell r="I209">
            <v>0</v>
          </cell>
          <cell r="J209">
            <v>1</v>
          </cell>
          <cell r="K209">
            <v>0.86258999999999997</v>
          </cell>
          <cell r="L209">
            <v>0</v>
          </cell>
          <cell r="M209">
            <v>0.86258999999999997</v>
          </cell>
          <cell r="N209">
            <v>0.86258999999999997</v>
          </cell>
          <cell r="O209">
            <v>0</v>
          </cell>
          <cell r="P209">
            <v>0.40730211226875418</v>
          </cell>
          <cell r="Q209">
            <v>0</v>
          </cell>
          <cell r="R209">
            <v>0.40730211226875418</v>
          </cell>
          <cell r="S209">
            <v>0</v>
          </cell>
        </row>
        <row r="210">
          <cell r="B210">
            <v>6</v>
          </cell>
          <cell r="C210" t="str">
            <v>Med Mal (Occ)</v>
          </cell>
          <cell r="D210">
            <v>0</v>
          </cell>
          <cell r="E210">
            <v>0</v>
          </cell>
          <cell r="F210">
            <v>0</v>
          </cell>
          <cell r="G210">
            <v>0</v>
          </cell>
          <cell r="H210">
            <v>0</v>
          </cell>
          <cell r="I210">
            <v>0</v>
          </cell>
          <cell r="J210">
            <v>1</v>
          </cell>
          <cell r="K210">
            <v>0.87587000000000004</v>
          </cell>
          <cell r="L210">
            <v>0</v>
          </cell>
          <cell r="M210">
            <v>0.87587000000000004</v>
          </cell>
          <cell r="N210">
            <v>0.87587000000000004</v>
          </cell>
          <cell r="O210">
            <v>0</v>
          </cell>
          <cell r="P210">
            <v>0.50051553099692692</v>
          </cell>
          <cell r="Q210">
            <v>0</v>
          </cell>
          <cell r="R210">
            <v>0.50051553099692692</v>
          </cell>
          <cell r="S210">
            <v>0</v>
          </cell>
        </row>
        <row r="211">
          <cell r="B211">
            <v>7</v>
          </cell>
          <cell r="C211" t="str">
            <v>Med Mal (C/M)</v>
          </cell>
          <cell r="D211">
            <v>0</v>
          </cell>
          <cell r="E211">
            <v>0</v>
          </cell>
          <cell r="F211">
            <v>0</v>
          </cell>
          <cell r="G211">
            <v>0</v>
          </cell>
          <cell r="H211">
            <v>0</v>
          </cell>
          <cell r="I211">
            <v>0</v>
          </cell>
          <cell r="J211">
            <v>1</v>
          </cell>
          <cell r="K211">
            <v>0.89036999999999999</v>
          </cell>
          <cell r="L211">
            <v>0</v>
          </cell>
          <cell r="M211">
            <v>0.89036999999999999</v>
          </cell>
          <cell r="N211">
            <v>0.89036999999999999</v>
          </cell>
          <cell r="O211">
            <v>0</v>
          </cell>
          <cell r="P211">
            <v>0.4393171254601847</v>
          </cell>
          <cell r="Q211">
            <v>0</v>
          </cell>
          <cell r="R211">
            <v>0.4393171254601847</v>
          </cell>
          <cell r="S211">
            <v>0</v>
          </cell>
        </row>
        <row r="212">
          <cell r="B212">
            <v>8</v>
          </cell>
          <cell r="C212" t="str">
            <v>Special Liab (Ocean, Air, B&amp;M)</v>
          </cell>
          <cell r="D212">
            <v>0</v>
          </cell>
          <cell r="E212">
            <v>0</v>
          </cell>
          <cell r="F212">
            <v>0</v>
          </cell>
          <cell r="G212">
            <v>0</v>
          </cell>
          <cell r="H212">
            <v>0</v>
          </cell>
          <cell r="I212">
            <v>0</v>
          </cell>
          <cell r="J212">
            <v>1</v>
          </cell>
          <cell r="K212">
            <v>0.89819000000000004</v>
          </cell>
          <cell r="L212">
            <v>0</v>
          </cell>
          <cell r="M212">
            <v>0.89819000000000004</v>
          </cell>
          <cell r="N212">
            <v>0.89819000000000004</v>
          </cell>
          <cell r="O212">
            <v>0</v>
          </cell>
          <cell r="P212">
            <v>0.45522000782978411</v>
          </cell>
          <cell r="Q212">
            <v>0</v>
          </cell>
          <cell r="R212">
            <v>0.45522000782978411</v>
          </cell>
          <cell r="S212">
            <v>0</v>
          </cell>
        </row>
        <row r="213">
          <cell r="B213">
            <v>9</v>
          </cell>
          <cell r="C213" t="str">
            <v>Other Liab (Occ)</v>
          </cell>
          <cell r="D213">
            <v>0</v>
          </cell>
          <cell r="E213">
            <v>0</v>
          </cell>
          <cell r="F213">
            <v>0</v>
          </cell>
          <cell r="G213">
            <v>0</v>
          </cell>
          <cell r="H213">
            <v>0</v>
          </cell>
          <cell r="I213">
            <v>0</v>
          </cell>
          <cell r="J213">
            <v>1</v>
          </cell>
          <cell r="K213">
            <v>0.80081999999999998</v>
          </cell>
          <cell r="L213">
            <v>0</v>
          </cell>
          <cell r="M213">
            <v>0.80081999999999998</v>
          </cell>
          <cell r="N213">
            <v>0.80081999999999998</v>
          </cell>
          <cell r="O213">
            <v>0</v>
          </cell>
          <cell r="P213">
            <v>0.46865041178749506</v>
          </cell>
          <cell r="Q213">
            <v>0</v>
          </cell>
          <cell r="R213">
            <v>0.46865041178749506</v>
          </cell>
          <cell r="S213">
            <v>0</v>
          </cell>
        </row>
        <row r="214">
          <cell r="B214">
            <v>10</v>
          </cell>
          <cell r="C214" t="str">
            <v>Other Liab (C/M)</v>
          </cell>
          <cell r="D214">
            <v>0</v>
          </cell>
          <cell r="E214">
            <v>0</v>
          </cell>
          <cell r="F214">
            <v>0</v>
          </cell>
          <cell r="G214">
            <v>0</v>
          </cell>
          <cell r="H214">
            <v>0</v>
          </cell>
          <cell r="I214">
            <v>0</v>
          </cell>
          <cell r="J214">
            <v>1</v>
          </cell>
          <cell r="K214">
            <v>0.86785000000000001</v>
          </cell>
          <cell r="L214">
            <v>0</v>
          </cell>
          <cell r="M214">
            <v>0.86785000000000001</v>
          </cell>
          <cell r="N214">
            <v>0.86785000000000001</v>
          </cell>
          <cell r="O214">
            <v>0</v>
          </cell>
          <cell r="P214">
            <v>0.42749414333023639</v>
          </cell>
          <cell r="Q214">
            <v>0</v>
          </cell>
          <cell r="R214">
            <v>0.42749414333023639</v>
          </cell>
          <cell r="S214">
            <v>0</v>
          </cell>
        </row>
        <row r="215">
          <cell r="B215">
            <v>11</v>
          </cell>
          <cell r="C215" t="str">
            <v>Prod Liab (Occ)</v>
          </cell>
          <cell r="D215">
            <v>0</v>
          </cell>
          <cell r="E215">
            <v>0</v>
          </cell>
          <cell r="F215">
            <v>0</v>
          </cell>
          <cell r="G215">
            <v>0</v>
          </cell>
          <cell r="H215">
            <v>0</v>
          </cell>
          <cell r="I215">
            <v>0</v>
          </cell>
          <cell r="J215">
            <v>1</v>
          </cell>
          <cell r="K215">
            <v>0.83508000000000004</v>
          </cell>
          <cell r="L215">
            <v>0</v>
          </cell>
          <cell r="M215">
            <v>0.83508000000000004</v>
          </cell>
          <cell r="N215">
            <v>0.83508000000000004</v>
          </cell>
          <cell r="O215">
            <v>0</v>
          </cell>
          <cell r="P215">
            <v>0.49477191014942112</v>
          </cell>
          <cell r="Q215">
            <v>0</v>
          </cell>
          <cell r="R215">
            <v>0.49477191014942112</v>
          </cell>
          <cell r="S215">
            <v>0</v>
          </cell>
        </row>
        <row r="216">
          <cell r="B216">
            <v>12</v>
          </cell>
          <cell r="C216" t="str">
            <v>Prod Liab (C/M)</v>
          </cell>
          <cell r="D216">
            <v>0</v>
          </cell>
          <cell r="E216">
            <v>0</v>
          </cell>
          <cell r="F216">
            <v>0</v>
          </cell>
          <cell r="G216">
            <v>0</v>
          </cell>
          <cell r="H216">
            <v>0</v>
          </cell>
          <cell r="I216">
            <v>0</v>
          </cell>
          <cell r="J216">
            <v>1</v>
          </cell>
          <cell r="K216">
            <v>0.87821000000000005</v>
          </cell>
          <cell r="L216">
            <v>0</v>
          </cell>
          <cell r="M216">
            <v>0.87821000000000005</v>
          </cell>
          <cell r="N216">
            <v>0.87821000000000005</v>
          </cell>
          <cell r="O216">
            <v>0</v>
          </cell>
          <cell r="P216">
            <v>0.42993000739479614</v>
          </cell>
          <cell r="Q216">
            <v>0</v>
          </cell>
          <cell r="R216">
            <v>0.42993000739479614</v>
          </cell>
          <cell r="S216">
            <v>0</v>
          </cell>
        </row>
        <row r="217">
          <cell r="B217">
            <v>13</v>
          </cell>
          <cell r="C217" t="str">
            <v>Commercial Property</v>
          </cell>
          <cell r="D217">
            <v>0</v>
          </cell>
          <cell r="E217">
            <v>0</v>
          </cell>
          <cell r="F217">
            <v>0</v>
          </cell>
          <cell r="G217">
            <v>0</v>
          </cell>
          <cell r="H217">
            <v>0</v>
          </cell>
          <cell r="I217">
            <v>0</v>
          </cell>
          <cell r="J217">
            <v>1</v>
          </cell>
          <cell r="K217">
            <v>0.96499999999999997</v>
          </cell>
          <cell r="L217">
            <v>0</v>
          </cell>
          <cell r="M217">
            <v>0.96499999999999997</v>
          </cell>
          <cell r="N217">
            <v>0.96499999999999997</v>
          </cell>
          <cell r="O217">
            <v>0</v>
          </cell>
          <cell r="P217">
            <v>0.44712720769058789</v>
          </cell>
          <cell r="Q217">
            <v>0</v>
          </cell>
          <cell r="R217">
            <v>0.44712720769058789</v>
          </cell>
          <cell r="S217">
            <v>0</v>
          </cell>
        </row>
        <row r="218">
          <cell r="B218">
            <v>14</v>
          </cell>
          <cell r="C218" t="str">
            <v>Motor Phys Damage</v>
          </cell>
          <cell r="D218">
            <v>0</v>
          </cell>
          <cell r="E218">
            <v>0</v>
          </cell>
          <cell r="F218">
            <v>0</v>
          </cell>
          <cell r="G218">
            <v>0</v>
          </cell>
          <cell r="H218">
            <v>0</v>
          </cell>
          <cell r="I218">
            <v>0</v>
          </cell>
          <cell r="J218">
            <v>1</v>
          </cell>
          <cell r="K218">
            <v>0.97499999999999998</v>
          </cell>
          <cell r="L218">
            <v>0</v>
          </cell>
          <cell r="M218">
            <v>0.97499999999999998</v>
          </cell>
          <cell r="N218">
            <v>0.97499999999999998</v>
          </cell>
          <cell r="O218">
            <v>0</v>
          </cell>
          <cell r="P218">
            <v>0.44712720769058789</v>
          </cell>
          <cell r="Q218">
            <v>0</v>
          </cell>
          <cell r="R218">
            <v>0.44712720769058789</v>
          </cell>
          <cell r="S218">
            <v>0</v>
          </cell>
        </row>
        <row r="219">
          <cell r="B219">
            <v>15</v>
          </cell>
          <cell r="C219" t="str">
            <v>Fid &amp; Sur /Fin. Guar</v>
          </cell>
          <cell r="D219">
            <v>0</v>
          </cell>
          <cell r="E219">
            <v>0</v>
          </cell>
          <cell r="F219">
            <v>0</v>
          </cell>
          <cell r="G219">
            <v>0</v>
          </cell>
          <cell r="H219">
            <v>0</v>
          </cell>
          <cell r="I219">
            <v>0</v>
          </cell>
          <cell r="J219">
            <v>1</v>
          </cell>
          <cell r="K219">
            <v>0.94599999999999995</v>
          </cell>
          <cell r="L219">
            <v>0</v>
          </cell>
          <cell r="M219">
            <v>0.94599999999999995</v>
          </cell>
          <cell r="N219">
            <v>0.94599999999999995</v>
          </cell>
          <cell r="O219">
            <v>0</v>
          </cell>
          <cell r="P219">
            <v>0.44712720769058789</v>
          </cell>
          <cell r="Q219">
            <v>0</v>
          </cell>
          <cell r="R219">
            <v>0.44712720769058789</v>
          </cell>
          <cell r="S219">
            <v>0</v>
          </cell>
        </row>
        <row r="220">
          <cell r="B220">
            <v>16</v>
          </cell>
          <cell r="C220" t="str">
            <v>X/S Property (Reinsurance)</v>
          </cell>
          <cell r="D220">
            <v>0</v>
          </cell>
          <cell r="E220">
            <v>0</v>
          </cell>
          <cell r="F220">
            <v>0</v>
          </cell>
          <cell r="G220">
            <v>0</v>
          </cell>
          <cell r="H220">
            <v>0</v>
          </cell>
          <cell r="I220">
            <v>0</v>
          </cell>
          <cell r="J220">
            <v>1</v>
          </cell>
          <cell r="K220">
            <v>0.88966000000000001</v>
          </cell>
          <cell r="L220">
            <v>0</v>
          </cell>
          <cell r="M220">
            <v>0.88966000000000001</v>
          </cell>
          <cell r="N220">
            <v>0.88966000000000001</v>
          </cell>
          <cell r="O220">
            <v>0</v>
          </cell>
          <cell r="P220">
            <v>0.48444761667920849</v>
          </cell>
          <cell r="Q220">
            <v>0</v>
          </cell>
          <cell r="R220">
            <v>0.48444761667920849</v>
          </cell>
          <cell r="S220">
            <v>0</v>
          </cell>
        </row>
        <row r="221">
          <cell r="B221">
            <v>17</v>
          </cell>
          <cell r="C221" t="str">
            <v>X/S Casualty (Reinsurance)</v>
          </cell>
          <cell r="D221">
            <v>0</v>
          </cell>
          <cell r="E221">
            <v>0</v>
          </cell>
          <cell r="F221">
            <v>0</v>
          </cell>
          <cell r="G221">
            <v>0</v>
          </cell>
          <cell r="H221">
            <v>0</v>
          </cell>
          <cell r="I221">
            <v>0</v>
          </cell>
          <cell r="J221">
            <v>1</v>
          </cell>
          <cell r="K221">
            <v>0.79842999999999997</v>
          </cell>
          <cell r="L221">
            <v>0</v>
          </cell>
          <cell r="M221">
            <v>0.79842999999999997</v>
          </cell>
          <cell r="N221">
            <v>0.79842999999999997</v>
          </cell>
          <cell r="O221">
            <v>0</v>
          </cell>
          <cell r="P221">
            <v>0.54775111649935904</v>
          </cell>
          <cell r="Q221">
            <v>0</v>
          </cell>
          <cell r="R221">
            <v>0.54775111649935904</v>
          </cell>
          <cell r="S221">
            <v>0</v>
          </cell>
        </row>
        <row r="222">
          <cell r="B222">
            <v>18</v>
          </cell>
          <cell r="C222" t="str">
            <v>Other P/C</v>
          </cell>
          <cell r="D222">
            <v>0</v>
          </cell>
          <cell r="E222">
            <v>0</v>
          </cell>
          <cell r="F222">
            <v>0</v>
          </cell>
          <cell r="G222">
            <v>0</v>
          </cell>
          <cell r="H222">
            <v>0</v>
          </cell>
          <cell r="I222">
            <v>0</v>
          </cell>
          <cell r="J222">
            <v>1</v>
          </cell>
          <cell r="K222">
            <v>0.9</v>
          </cell>
          <cell r="L222">
            <v>0</v>
          </cell>
          <cell r="M222">
            <v>0.9</v>
          </cell>
          <cell r="N222">
            <v>0.9</v>
          </cell>
          <cell r="O222">
            <v>0</v>
          </cell>
          <cell r="P222">
            <v>0.33534540576794092</v>
          </cell>
          <cell r="Q222">
            <v>0</v>
          </cell>
          <cell r="R222">
            <v>0.33534540576794092</v>
          </cell>
          <cell r="S222">
            <v>0</v>
          </cell>
        </row>
        <row r="223">
          <cell r="B223">
            <v>19</v>
          </cell>
          <cell r="C223" t="str">
            <v>Other P/C</v>
          </cell>
          <cell r="D223">
            <v>0</v>
          </cell>
          <cell r="E223">
            <v>0</v>
          </cell>
          <cell r="F223">
            <v>0</v>
          </cell>
          <cell r="G223">
            <v>0</v>
          </cell>
          <cell r="H223">
            <v>0</v>
          </cell>
          <cell r="I223">
            <v>0</v>
          </cell>
          <cell r="J223">
            <v>1</v>
          </cell>
          <cell r="K223">
            <v>0.9</v>
          </cell>
          <cell r="L223">
            <v>0</v>
          </cell>
          <cell r="M223">
            <v>0.9</v>
          </cell>
          <cell r="N223">
            <v>0.9</v>
          </cell>
          <cell r="O223">
            <v>0</v>
          </cell>
          <cell r="P223">
            <v>0.33534540576794092</v>
          </cell>
          <cell r="Q223">
            <v>0</v>
          </cell>
          <cell r="R223">
            <v>0.33534540576794092</v>
          </cell>
          <cell r="S223">
            <v>0</v>
          </cell>
        </row>
        <row r="224">
          <cell r="B224">
            <v>20</v>
          </cell>
          <cell r="C224" t="str">
            <v>Sub-Total</v>
          </cell>
          <cell r="D224">
            <v>0</v>
          </cell>
          <cell r="E224">
            <v>0</v>
          </cell>
          <cell r="F224">
            <v>0</v>
          </cell>
          <cell r="G224">
            <v>0</v>
          </cell>
          <cell r="H224">
            <v>0</v>
          </cell>
          <cell r="I224">
            <v>0</v>
          </cell>
          <cell r="J224">
            <v>1</v>
          </cell>
          <cell r="K224">
            <v>1</v>
          </cell>
          <cell r="M224">
            <v>1</v>
          </cell>
          <cell r="N224">
            <v>1</v>
          </cell>
          <cell r="O224">
            <v>0</v>
          </cell>
          <cell r="P224">
            <v>1</v>
          </cell>
          <cell r="R224">
            <v>0</v>
          </cell>
          <cell r="S224">
            <v>0</v>
          </cell>
        </row>
        <row r="226">
          <cell r="B226">
            <v>21</v>
          </cell>
          <cell r="F226" t="str">
            <v>Percent of net pml added to reserves for stress:</v>
          </cell>
          <cell r="G226">
            <v>0.4</v>
          </cell>
        </row>
        <row r="230">
          <cell r="D230" t="str">
            <v>(1)</v>
          </cell>
          <cell r="E230" t="str">
            <v>(2)</v>
          </cell>
          <cell r="F230" t="str">
            <v>(3)</v>
          </cell>
          <cell r="G230" t="str">
            <v>(4)</v>
          </cell>
          <cell r="H230" t="str">
            <v>(5)</v>
          </cell>
          <cell r="I230" t="str">
            <v>(6)</v>
          </cell>
          <cell r="J230" t="str">
            <v>(7)</v>
          </cell>
          <cell r="K230" t="str">
            <v>(8)</v>
          </cell>
          <cell r="L230" t="str">
            <v>(9)</v>
          </cell>
          <cell r="M230" t="str">
            <v>(10)</v>
          </cell>
          <cell r="N230" t="str">
            <v>(11)</v>
          </cell>
          <cell r="O230" t="str">
            <v>(12)</v>
          </cell>
          <cell r="P230" t="str">
            <v>(13)</v>
          </cell>
          <cell r="Q230" t="str">
            <v>(14)</v>
          </cell>
          <cell r="R230" t="str">
            <v>(15)</v>
          </cell>
          <cell r="S230" t="str">
            <v>(16)</v>
          </cell>
          <cell r="T230" t="str">
            <v>(17)</v>
          </cell>
        </row>
        <row r="232">
          <cell r="E232" t="str">
            <v>&lt;---------------------------- Carried Reserve ----------------------------&gt;</v>
          </cell>
          <cell r="L232" t="str">
            <v>Adjust-</v>
          </cell>
          <cell r="M232" t="str">
            <v>Final</v>
          </cell>
          <cell r="N232" t="str">
            <v>Total</v>
          </cell>
          <cell r="R232" t="str">
            <v>Final</v>
          </cell>
          <cell r="S232" t="str">
            <v>Adjusted</v>
          </cell>
        </row>
        <row r="233">
          <cell r="C233" t="str">
            <v>Health Business</v>
          </cell>
          <cell r="D233" t="str">
            <v>%</v>
          </cell>
          <cell r="E233" t="str">
            <v>Baseline</v>
          </cell>
          <cell r="F233" t="str">
            <v>Allocated Adjustment</v>
          </cell>
          <cell r="G233" t="str">
            <v>Stress Test Adjustment</v>
          </cell>
          <cell r="H233" t="str">
            <v>Manual Adjustment</v>
          </cell>
          <cell r="I233" t="str">
            <v>Total</v>
          </cell>
          <cell r="J233" t="str">
            <v>Deficiency Factor</v>
          </cell>
          <cell r="K233" t="str">
            <v>Base Discount Factor</v>
          </cell>
          <cell r="L233" t="str">
            <v>ment to Discount Factor</v>
          </cell>
          <cell r="M233" t="str">
            <v>Discount Factor (8)+(9)</v>
          </cell>
          <cell r="N233" t="str">
            <v>Adj. Factor  (7)*(10)</v>
          </cell>
          <cell r="O233" t="str">
            <v>Adjusted Reserves (6)*(11)</v>
          </cell>
          <cell r="P233" t="str">
            <v>Base Capital Factor</v>
          </cell>
          <cell r="Q233" t="str">
            <v>Adjust- ment</v>
          </cell>
          <cell r="R233" t="str">
            <v>Capital Factor (13)+(14)</v>
          </cell>
          <cell r="S233" t="str">
            <v>Required Capital    (12)*(15)</v>
          </cell>
          <cell r="T233" t="str">
            <v>Explanation of Adjustments</v>
          </cell>
        </row>
        <row r="234">
          <cell r="B234">
            <v>22</v>
          </cell>
          <cell r="C234" t="str">
            <v>Medical</v>
          </cell>
          <cell r="D234">
            <v>0</v>
          </cell>
          <cell r="E234">
            <v>0</v>
          </cell>
          <cell r="F234">
            <v>0</v>
          </cell>
          <cell r="G234">
            <v>0</v>
          </cell>
          <cell r="H234">
            <v>0</v>
          </cell>
          <cell r="I234">
            <v>0</v>
          </cell>
          <cell r="J234">
            <v>1</v>
          </cell>
          <cell r="K234">
            <v>0.95</v>
          </cell>
          <cell r="L234">
            <v>0</v>
          </cell>
          <cell r="M234">
            <v>0.95</v>
          </cell>
          <cell r="N234">
            <v>0.95</v>
          </cell>
          <cell r="O234">
            <v>0</v>
          </cell>
          <cell r="P234">
            <v>0.38229376257545261</v>
          </cell>
          <cell r="Q234">
            <v>0</v>
          </cell>
          <cell r="R234">
            <v>0.38229376257545261</v>
          </cell>
          <cell r="S234">
            <v>0</v>
          </cell>
        </row>
        <row r="235">
          <cell r="B235">
            <v>23</v>
          </cell>
          <cell r="C235" t="str">
            <v>Disability and Long Term Care</v>
          </cell>
          <cell r="D235">
            <v>0</v>
          </cell>
          <cell r="E235">
            <v>0</v>
          </cell>
          <cell r="F235">
            <v>0</v>
          </cell>
          <cell r="G235">
            <v>0</v>
          </cell>
          <cell r="H235">
            <v>0</v>
          </cell>
          <cell r="I235">
            <v>0</v>
          </cell>
          <cell r="J235">
            <v>1</v>
          </cell>
          <cell r="K235">
            <v>0.95</v>
          </cell>
          <cell r="L235">
            <v>0</v>
          </cell>
          <cell r="M235">
            <v>0.95</v>
          </cell>
          <cell r="N235">
            <v>0.95</v>
          </cell>
          <cell r="O235">
            <v>0</v>
          </cell>
          <cell r="P235">
            <v>0.38229376257545261</v>
          </cell>
          <cell r="Q235">
            <v>0</v>
          </cell>
          <cell r="R235">
            <v>0.38229376257545261</v>
          </cell>
          <cell r="S235">
            <v>0</v>
          </cell>
        </row>
        <row r="236">
          <cell r="B236">
            <v>24</v>
          </cell>
          <cell r="C236" t="str">
            <v>Critical Illness - Guaranteed</v>
          </cell>
          <cell r="D236">
            <v>0</v>
          </cell>
          <cell r="E236">
            <v>0</v>
          </cell>
          <cell r="F236">
            <v>0</v>
          </cell>
          <cell r="G236">
            <v>0</v>
          </cell>
          <cell r="H236">
            <v>0</v>
          </cell>
          <cell r="I236">
            <v>0</v>
          </cell>
          <cell r="J236">
            <v>1</v>
          </cell>
          <cell r="K236">
            <v>0.95</v>
          </cell>
          <cell r="L236">
            <v>0</v>
          </cell>
          <cell r="M236">
            <v>0.95</v>
          </cell>
          <cell r="N236">
            <v>0.95</v>
          </cell>
          <cell r="O236">
            <v>0</v>
          </cell>
          <cell r="P236">
            <v>0.38229376257545261</v>
          </cell>
          <cell r="Q236">
            <v>0</v>
          </cell>
          <cell r="R236">
            <v>0.38229376257545261</v>
          </cell>
          <cell r="S236">
            <v>0</v>
          </cell>
        </row>
        <row r="237">
          <cell r="B237">
            <v>25</v>
          </cell>
          <cell r="C237" t="str">
            <v>Critical Illness - NonGuaranteed</v>
          </cell>
          <cell r="D237">
            <v>0</v>
          </cell>
          <cell r="E237">
            <v>0</v>
          </cell>
          <cell r="F237">
            <v>0</v>
          </cell>
          <cell r="G237">
            <v>0</v>
          </cell>
          <cell r="H237">
            <v>0</v>
          </cell>
          <cell r="I237">
            <v>0</v>
          </cell>
          <cell r="J237">
            <v>1</v>
          </cell>
          <cell r="K237">
            <v>0.95</v>
          </cell>
          <cell r="L237">
            <v>0</v>
          </cell>
          <cell r="M237">
            <v>0.95</v>
          </cell>
          <cell r="N237">
            <v>0.95</v>
          </cell>
          <cell r="O237">
            <v>0</v>
          </cell>
          <cell r="P237">
            <v>0.38229376257545261</v>
          </cell>
          <cell r="Q237">
            <v>0</v>
          </cell>
          <cell r="R237">
            <v>0.38229376257545261</v>
          </cell>
          <cell r="S237">
            <v>0</v>
          </cell>
        </row>
        <row r="238">
          <cell r="B238">
            <v>26</v>
          </cell>
          <cell r="C238" t="str">
            <v>Health Reinsurance</v>
          </cell>
          <cell r="D238">
            <v>0</v>
          </cell>
          <cell r="E238">
            <v>0</v>
          </cell>
          <cell r="F238">
            <v>0</v>
          </cell>
          <cell r="G238">
            <v>0</v>
          </cell>
          <cell r="H238">
            <v>0</v>
          </cell>
          <cell r="I238">
            <v>0</v>
          </cell>
          <cell r="J238">
            <v>1</v>
          </cell>
          <cell r="K238">
            <v>0.79842999999999997</v>
          </cell>
          <cell r="L238">
            <v>0</v>
          </cell>
          <cell r="M238">
            <v>0.79842999999999997</v>
          </cell>
          <cell r="N238">
            <v>0.79842999999999997</v>
          </cell>
          <cell r="O238">
            <v>0</v>
          </cell>
          <cell r="P238">
            <v>0.54775111649935904</v>
          </cell>
          <cell r="Q238">
            <v>0</v>
          </cell>
          <cell r="R238">
            <v>0.54775111649935904</v>
          </cell>
          <cell r="S238">
            <v>0</v>
          </cell>
        </row>
        <row r="239">
          <cell r="B239">
            <v>27</v>
          </cell>
          <cell r="C239" t="str">
            <v>Other Health</v>
          </cell>
          <cell r="D239">
            <v>0</v>
          </cell>
          <cell r="E239">
            <v>0</v>
          </cell>
          <cell r="F239">
            <v>0</v>
          </cell>
          <cell r="G239">
            <v>0</v>
          </cell>
          <cell r="H239">
            <v>0</v>
          </cell>
          <cell r="I239">
            <v>0</v>
          </cell>
          <cell r="J239">
            <v>1</v>
          </cell>
          <cell r="K239">
            <v>0.95</v>
          </cell>
          <cell r="L239">
            <v>0</v>
          </cell>
          <cell r="M239">
            <v>0.95</v>
          </cell>
          <cell r="N239">
            <v>0.95</v>
          </cell>
          <cell r="O239">
            <v>0</v>
          </cell>
          <cell r="P239">
            <v>0.38229376257545261</v>
          </cell>
          <cell r="Q239">
            <v>0</v>
          </cell>
          <cell r="R239">
            <v>0.38229376257545261</v>
          </cell>
          <cell r="S239">
            <v>0</v>
          </cell>
        </row>
        <row r="240">
          <cell r="B240">
            <v>28</v>
          </cell>
          <cell r="C240" t="str">
            <v>Other Health</v>
          </cell>
          <cell r="D240">
            <v>0</v>
          </cell>
          <cell r="E240">
            <v>0</v>
          </cell>
          <cell r="F240">
            <v>0</v>
          </cell>
          <cell r="G240">
            <v>0</v>
          </cell>
          <cell r="H240">
            <v>0</v>
          </cell>
          <cell r="I240">
            <v>0</v>
          </cell>
          <cell r="J240">
            <v>1</v>
          </cell>
          <cell r="K240">
            <v>0.95</v>
          </cell>
          <cell r="L240">
            <v>0</v>
          </cell>
          <cell r="M240">
            <v>0.95</v>
          </cell>
          <cell r="N240">
            <v>0.95</v>
          </cell>
          <cell r="O240">
            <v>0</v>
          </cell>
          <cell r="P240">
            <v>0.38229376257545261</v>
          </cell>
          <cell r="Q240">
            <v>0</v>
          </cell>
          <cell r="R240">
            <v>0.38229376257545261</v>
          </cell>
          <cell r="S240">
            <v>0</v>
          </cell>
        </row>
        <row r="241">
          <cell r="B241">
            <v>29</v>
          </cell>
          <cell r="C241" t="str">
            <v>Sub-Total</v>
          </cell>
          <cell r="D241">
            <v>0</v>
          </cell>
          <cell r="E241">
            <v>0</v>
          </cell>
          <cell r="F241">
            <v>0</v>
          </cell>
          <cell r="G241">
            <v>0</v>
          </cell>
          <cell r="H241">
            <v>0</v>
          </cell>
          <cell r="I241">
            <v>0</v>
          </cell>
          <cell r="J241">
            <v>1</v>
          </cell>
          <cell r="K241">
            <v>1</v>
          </cell>
          <cell r="M241">
            <v>1</v>
          </cell>
          <cell r="N241">
            <v>1</v>
          </cell>
          <cell r="O241">
            <v>0</v>
          </cell>
          <cell r="P241">
            <v>1</v>
          </cell>
          <cell r="R241">
            <v>0</v>
          </cell>
          <cell r="S241">
            <v>0</v>
          </cell>
        </row>
        <row r="246">
          <cell r="B246">
            <v>30</v>
          </cell>
          <cell r="C246" t="str">
            <v>Total</v>
          </cell>
          <cell r="D246">
            <v>0</v>
          </cell>
          <cell r="E246">
            <v>0</v>
          </cell>
          <cell r="F246">
            <v>0</v>
          </cell>
          <cell r="G246">
            <v>0</v>
          </cell>
          <cell r="H246">
            <v>0</v>
          </cell>
          <cell r="I246">
            <v>0</v>
          </cell>
          <cell r="J246">
            <v>0</v>
          </cell>
          <cell r="K246">
            <v>1</v>
          </cell>
          <cell r="M246">
            <v>1</v>
          </cell>
          <cell r="N246">
            <v>1</v>
          </cell>
          <cell r="O246">
            <v>0</v>
          </cell>
          <cell r="P246">
            <v>0</v>
          </cell>
          <cell r="R246">
            <v>0</v>
          </cell>
          <cell r="S246">
            <v>0</v>
          </cell>
        </row>
        <row r="247">
          <cell r="E247">
            <v>0</v>
          </cell>
          <cell r="F247">
            <v>0</v>
          </cell>
          <cell r="G247">
            <v>0</v>
          </cell>
          <cell r="H247">
            <v>0</v>
          </cell>
          <cell r="I247">
            <v>0</v>
          </cell>
          <cell r="J247">
            <v>0</v>
          </cell>
          <cell r="K247">
            <v>1</v>
          </cell>
          <cell r="L247">
            <v>1</v>
          </cell>
          <cell r="M247">
            <v>0.30000000000000004</v>
          </cell>
          <cell r="N247">
            <v>0.7</v>
          </cell>
          <cell r="O247">
            <v>1</v>
          </cell>
          <cell r="P247">
            <v>1</v>
          </cell>
        </row>
        <row r="248">
          <cell r="B248">
            <v>31</v>
          </cell>
          <cell r="E248" t="str">
            <v>wind exposed nwp</v>
          </cell>
          <cell r="F248" t="str">
            <v>eq exposed nwp</v>
          </cell>
          <cell r="G248" t="str">
            <v>terror exposed nwp</v>
          </cell>
          <cell r="O248" t="str">
            <v xml:space="preserve">Growth Factor </v>
          </cell>
          <cell r="R248">
            <v>1.5</v>
          </cell>
          <cell r="S248">
            <v>1.5</v>
          </cell>
        </row>
        <row r="249">
          <cell r="B249">
            <v>32</v>
          </cell>
          <cell r="O249" t="str">
            <v>By Line Diversification Factor</v>
          </cell>
          <cell r="S249">
            <v>1</v>
          </cell>
        </row>
        <row r="250">
          <cell r="O250" t="str">
            <v>By Country Diversification Factor</v>
          </cell>
          <cell r="S250">
            <v>1</v>
          </cell>
        </row>
        <row r="251">
          <cell r="B251">
            <v>33</v>
          </cell>
          <cell r="C251" t="str">
            <v>Net Unearned Prem Reserve P/C only</v>
          </cell>
          <cell r="E251">
            <v>0</v>
          </cell>
          <cell r="O251" t="str">
            <v>Adjusted Non-Life Reserve Required Capital</v>
          </cell>
          <cell r="S251">
            <v>0</v>
          </cell>
        </row>
        <row r="252">
          <cell r="B252">
            <v>34</v>
          </cell>
          <cell r="O252" t="str">
            <v>Analyst's Adjustment ( Non-Life Business)</v>
          </cell>
          <cell r="S252">
            <v>0</v>
          </cell>
        </row>
        <row r="253">
          <cell r="B253">
            <v>35</v>
          </cell>
          <cell r="O253" t="str">
            <v>Net Required Capital for Non-Life Reserve Risk (B5)</v>
          </cell>
          <cell r="S253">
            <v>0</v>
          </cell>
        </row>
        <row r="254">
          <cell r="G254" t="str">
            <v>Note: Mortality and Longevity Risk captured on Life Reserves page.</v>
          </cell>
        </row>
        <row r="258">
          <cell r="C258" t="str">
            <v>Company Name:</v>
          </cell>
          <cell r="D258" t="str">
            <v>XYZ Sample</v>
          </cell>
          <cell r="K258" t="str">
            <v>Currency:</v>
          </cell>
          <cell r="L258" t="str">
            <v>Euros</v>
          </cell>
          <cell r="T258" t="str">
            <v>Page 37</v>
          </cell>
        </row>
        <row r="259">
          <cell r="C259" t="str">
            <v>AMB Number:</v>
          </cell>
          <cell r="D259" t="str">
            <v>99999</v>
          </cell>
          <cell r="K259" t="str">
            <v>Denomination:</v>
          </cell>
          <cell r="L259" t="str">
            <v>(000)s</v>
          </cell>
        </row>
        <row r="260">
          <cell r="C260" t="str">
            <v>Analyst:</v>
          </cell>
          <cell r="D260" t="str">
            <v xml:space="preserve"> </v>
          </cell>
        </row>
        <row r="261">
          <cell r="C261" t="str">
            <v>volatility = average</v>
          </cell>
          <cell r="J261" t="str">
            <v>NET LOSS AND LAE RESERVE RISK</v>
          </cell>
        </row>
        <row r="262">
          <cell r="C262" t="str">
            <v>analysis type = standard</v>
          </cell>
          <cell r="E262">
            <v>41274</v>
          </cell>
        </row>
        <row r="265">
          <cell r="D265" t="str">
            <v>(1)</v>
          </cell>
          <cell r="E265" t="str">
            <v>(2)</v>
          </cell>
          <cell r="F265" t="str">
            <v>(3)</v>
          </cell>
          <cell r="G265" t="str">
            <v>(4)</v>
          </cell>
          <cell r="H265" t="str">
            <v>(5)</v>
          </cell>
          <cell r="I265" t="str">
            <v>(6)</v>
          </cell>
          <cell r="J265" t="str">
            <v>(7)</v>
          </cell>
          <cell r="K265" t="str">
            <v>(8)</v>
          </cell>
          <cell r="L265" t="str">
            <v>(9)</v>
          </cell>
          <cell r="M265" t="str">
            <v>(10)</v>
          </cell>
          <cell r="N265" t="str">
            <v>(11)</v>
          </cell>
          <cell r="O265" t="str">
            <v>(12)</v>
          </cell>
          <cell r="P265" t="str">
            <v>(13)</v>
          </cell>
          <cell r="Q265" t="str">
            <v>(14)</v>
          </cell>
          <cell r="R265" t="str">
            <v>(15)</v>
          </cell>
          <cell r="S265" t="str">
            <v>(16)</v>
          </cell>
          <cell r="T265" t="str">
            <v>(17)</v>
          </cell>
        </row>
        <row r="267">
          <cell r="E267" t="str">
            <v>&lt;---------------------------- Carried Reserve ----------------------------&gt;</v>
          </cell>
          <cell r="L267" t="str">
            <v>Adjust-</v>
          </cell>
          <cell r="M267" t="str">
            <v>Final</v>
          </cell>
          <cell r="N267" t="str">
            <v>Total</v>
          </cell>
          <cell r="R267" t="str">
            <v>Final</v>
          </cell>
          <cell r="S267" t="str">
            <v>Adjusted</v>
          </cell>
        </row>
        <row r="268">
          <cell r="C268" t="str">
            <v>Property / Casualty Business</v>
          </cell>
          <cell r="D268" t="str">
            <v>%</v>
          </cell>
          <cell r="E268" t="str">
            <v>Baseline</v>
          </cell>
          <cell r="F268" t="str">
            <v>Allocated Adjustment</v>
          </cell>
          <cell r="G268" t="str">
            <v>Stress Test Adjustment</v>
          </cell>
          <cell r="H268" t="str">
            <v>Manual Adjustment</v>
          </cell>
          <cell r="I268" t="str">
            <v>Total</v>
          </cell>
          <cell r="J268" t="str">
            <v>Deficiency Factor</v>
          </cell>
          <cell r="K268" t="str">
            <v>Base Discount Factor</v>
          </cell>
          <cell r="L268" t="str">
            <v>ment to Discount Factor</v>
          </cell>
          <cell r="M268" t="str">
            <v>Discount Factor (8)+(9)</v>
          </cell>
          <cell r="N268" t="str">
            <v>Adj. Factor  (7)*(10)</v>
          </cell>
          <cell r="O268" t="str">
            <v>Adjusted Reserves (6)*(11)</v>
          </cell>
          <cell r="P268" t="str">
            <v>Base Capital Factor</v>
          </cell>
          <cell r="Q268" t="str">
            <v>Adjust- ment</v>
          </cell>
          <cell r="R268" t="str">
            <v>Capital Factor (13)+(14)</v>
          </cell>
          <cell r="S268" t="str">
            <v>Required Capital    (12)*(15)</v>
          </cell>
          <cell r="T268" t="str">
            <v>Explanation of Adjustments</v>
          </cell>
        </row>
        <row r="269">
          <cell r="B269">
            <v>1</v>
          </cell>
          <cell r="C269" t="str">
            <v>Personal Property</v>
          </cell>
          <cell r="D269">
            <v>0</v>
          </cell>
          <cell r="E269">
            <v>0</v>
          </cell>
          <cell r="F269">
            <v>0</v>
          </cell>
          <cell r="G269">
            <v>0</v>
          </cell>
          <cell r="H269">
            <v>0</v>
          </cell>
          <cell r="I269">
            <v>0</v>
          </cell>
          <cell r="J269">
            <v>1</v>
          </cell>
          <cell r="K269">
            <v>0.93520000000000003</v>
          </cell>
          <cell r="L269">
            <v>0</v>
          </cell>
          <cell r="M269">
            <v>0.93520000000000003</v>
          </cell>
          <cell r="N269">
            <v>0.93520000000000003</v>
          </cell>
          <cell r="O269">
            <v>0</v>
          </cell>
          <cell r="P269">
            <v>0.3739911588490048</v>
          </cell>
          <cell r="Q269">
            <v>0</v>
          </cell>
          <cell r="R269">
            <v>0.3739911588490048</v>
          </cell>
          <cell r="S269">
            <v>0</v>
          </cell>
        </row>
        <row r="270">
          <cell r="B270">
            <v>2</v>
          </cell>
          <cell r="C270" t="str">
            <v>Personal Motor</v>
          </cell>
          <cell r="D270">
            <v>0</v>
          </cell>
          <cell r="E270">
            <v>0</v>
          </cell>
          <cell r="F270">
            <v>0</v>
          </cell>
          <cell r="G270">
            <v>0</v>
          </cell>
          <cell r="H270">
            <v>0</v>
          </cell>
          <cell r="I270">
            <v>0</v>
          </cell>
          <cell r="J270">
            <v>1</v>
          </cell>
          <cell r="K270">
            <v>0.92535999999999996</v>
          </cell>
          <cell r="L270">
            <v>0</v>
          </cell>
          <cell r="M270">
            <v>0.92535999999999996</v>
          </cell>
          <cell r="N270">
            <v>0.92535999999999996</v>
          </cell>
          <cell r="O270">
            <v>0</v>
          </cell>
          <cell r="P270">
            <v>0.38252327654137752</v>
          </cell>
          <cell r="Q270">
            <v>0</v>
          </cell>
          <cell r="R270">
            <v>0.38252327654137752</v>
          </cell>
          <cell r="S270">
            <v>0</v>
          </cell>
        </row>
        <row r="271">
          <cell r="B271">
            <v>3</v>
          </cell>
          <cell r="C271" t="str">
            <v>Commercial Motor</v>
          </cell>
          <cell r="D271">
            <v>0</v>
          </cell>
          <cell r="E271">
            <v>0</v>
          </cell>
          <cell r="F271">
            <v>0</v>
          </cell>
          <cell r="G271">
            <v>0</v>
          </cell>
          <cell r="H271">
            <v>0</v>
          </cell>
          <cell r="I271">
            <v>0</v>
          </cell>
          <cell r="J271">
            <v>1</v>
          </cell>
          <cell r="K271">
            <v>0.91293999999999997</v>
          </cell>
          <cell r="L271">
            <v>0</v>
          </cell>
          <cell r="M271">
            <v>0.91293999999999997</v>
          </cell>
          <cell r="N271">
            <v>0.91293999999999997</v>
          </cell>
          <cell r="O271">
            <v>0</v>
          </cell>
          <cell r="P271">
            <v>0.38693700665531644</v>
          </cell>
          <cell r="Q271">
            <v>0</v>
          </cell>
          <cell r="R271">
            <v>0.38693700665531644</v>
          </cell>
          <cell r="S271">
            <v>0</v>
          </cell>
        </row>
        <row r="272">
          <cell r="B272">
            <v>4</v>
          </cell>
          <cell r="C272" t="str">
            <v>Occupational Accident</v>
          </cell>
          <cell r="D272">
            <v>0</v>
          </cell>
          <cell r="E272">
            <v>0</v>
          </cell>
          <cell r="F272">
            <v>0</v>
          </cell>
          <cell r="G272">
            <v>0</v>
          </cell>
          <cell r="H272">
            <v>0</v>
          </cell>
          <cell r="I272">
            <v>0</v>
          </cell>
          <cell r="J272">
            <v>1</v>
          </cell>
          <cell r="K272">
            <v>0.78388999999999998</v>
          </cell>
          <cell r="L272">
            <v>0</v>
          </cell>
          <cell r="M272">
            <v>0.78388999999999998</v>
          </cell>
          <cell r="N272">
            <v>0.78388999999999998</v>
          </cell>
          <cell r="O272">
            <v>0</v>
          </cell>
          <cell r="P272">
            <v>0.38059377703801622</v>
          </cell>
          <cell r="Q272">
            <v>0</v>
          </cell>
          <cell r="R272">
            <v>0.38059377703801622</v>
          </cell>
          <cell r="S272">
            <v>0</v>
          </cell>
        </row>
        <row r="273">
          <cell r="B273">
            <v>5</v>
          </cell>
          <cell r="C273" t="str">
            <v>Comm'l Multi Peril</v>
          </cell>
          <cell r="D273">
            <v>0</v>
          </cell>
          <cell r="E273">
            <v>0</v>
          </cell>
          <cell r="F273">
            <v>0</v>
          </cell>
          <cell r="G273">
            <v>0</v>
          </cell>
          <cell r="H273">
            <v>0</v>
          </cell>
          <cell r="I273">
            <v>0</v>
          </cell>
          <cell r="J273">
            <v>1</v>
          </cell>
          <cell r="K273">
            <v>0.86258999999999997</v>
          </cell>
          <cell r="L273">
            <v>0</v>
          </cell>
          <cell r="M273">
            <v>0.86258999999999997</v>
          </cell>
          <cell r="N273">
            <v>0.86258999999999997</v>
          </cell>
          <cell r="O273">
            <v>0</v>
          </cell>
          <cell r="P273">
            <v>0.40730211226875418</v>
          </cell>
          <cell r="Q273">
            <v>0</v>
          </cell>
          <cell r="R273">
            <v>0.40730211226875418</v>
          </cell>
          <cell r="S273">
            <v>0</v>
          </cell>
        </row>
        <row r="274">
          <cell r="B274">
            <v>6</v>
          </cell>
          <cell r="C274" t="str">
            <v>Med Mal (Occ)</v>
          </cell>
          <cell r="D274">
            <v>0</v>
          </cell>
          <cell r="E274">
            <v>0</v>
          </cell>
          <cell r="F274">
            <v>0</v>
          </cell>
          <cell r="G274">
            <v>0</v>
          </cell>
          <cell r="H274">
            <v>0</v>
          </cell>
          <cell r="I274">
            <v>0</v>
          </cell>
          <cell r="J274">
            <v>1</v>
          </cell>
          <cell r="K274">
            <v>0.87587000000000004</v>
          </cell>
          <cell r="L274">
            <v>0</v>
          </cell>
          <cell r="M274">
            <v>0.87587000000000004</v>
          </cell>
          <cell r="N274">
            <v>0.87587000000000004</v>
          </cell>
          <cell r="O274">
            <v>0</v>
          </cell>
          <cell r="P274">
            <v>0.50051553099692692</v>
          </cell>
          <cell r="Q274">
            <v>0</v>
          </cell>
          <cell r="R274">
            <v>0.50051553099692692</v>
          </cell>
          <cell r="S274">
            <v>0</v>
          </cell>
        </row>
        <row r="275">
          <cell r="B275">
            <v>7</v>
          </cell>
          <cell r="C275" t="str">
            <v>Med Mal (C/M)</v>
          </cell>
          <cell r="D275">
            <v>0</v>
          </cell>
          <cell r="E275">
            <v>0</v>
          </cell>
          <cell r="F275">
            <v>0</v>
          </cell>
          <cell r="G275">
            <v>0</v>
          </cell>
          <cell r="H275">
            <v>0</v>
          </cell>
          <cell r="I275">
            <v>0</v>
          </cell>
          <cell r="J275">
            <v>1</v>
          </cell>
          <cell r="K275">
            <v>0.89036999999999999</v>
          </cell>
          <cell r="L275">
            <v>0</v>
          </cell>
          <cell r="M275">
            <v>0.89036999999999999</v>
          </cell>
          <cell r="N275">
            <v>0.89036999999999999</v>
          </cell>
          <cell r="O275">
            <v>0</v>
          </cell>
          <cell r="P275">
            <v>0.4393171254601847</v>
          </cell>
          <cell r="Q275">
            <v>0</v>
          </cell>
          <cell r="R275">
            <v>0.4393171254601847</v>
          </cell>
          <cell r="S275">
            <v>0</v>
          </cell>
        </row>
        <row r="276">
          <cell r="B276">
            <v>8</v>
          </cell>
          <cell r="C276" t="str">
            <v>Special Liab (Ocean, Air, B&amp;M)</v>
          </cell>
          <cell r="D276">
            <v>0</v>
          </cell>
          <cell r="E276">
            <v>0</v>
          </cell>
          <cell r="F276">
            <v>0</v>
          </cell>
          <cell r="G276">
            <v>0</v>
          </cell>
          <cell r="H276">
            <v>0</v>
          </cell>
          <cell r="I276">
            <v>0</v>
          </cell>
          <cell r="J276">
            <v>1</v>
          </cell>
          <cell r="K276">
            <v>0.89819000000000004</v>
          </cell>
          <cell r="L276">
            <v>0</v>
          </cell>
          <cell r="M276">
            <v>0.89819000000000004</v>
          </cell>
          <cell r="N276">
            <v>0.89819000000000004</v>
          </cell>
          <cell r="O276">
            <v>0</v>
          </cell>
          <cell r="P276">
            <v>0.45522000782978411</v>
          </cell>
          <cell r="Q276">
            <v>0</v>
          </cell>
          <cell r="R276">
            <v>0.45522000782978411</v>
          </cell>
          <cell r="S276">
            <v>0</v>
          </cell>
        </row>
        <row r="277">
          <cell r="B277">
            <v>9</v>
          </cell>
          <cell r="C277" t="str">
            <v>Other Liab (Occ)</v>
          </cell>
          <cell r="D277">
            <v>0</v>
          </cell>
          <cell r="E277">
            <v>0</v>
          </cell>
          <cell r="F277">
            <v>0</v>
          </cell>
          <cell r="G277">
            <v>0</v>
          </cell>
          <cell r="H277">
            <v>0</v>
          </cell>
          <cell r="I277">
            <v>0</v>
          </cell>
          <cell r="J277">
            <v>1</v>
          </cell>
          <cell r="K277">
            <v>0.80081999999999998</v>
          </cell>
          <cell r="L277">
            <v>0</v>
          </cell>
          <cell r="M277">
            <v>0.80081999999999998</v>
          </cell>
          <cell r="N277">
            <v>0.80081999999999998</v>
          </cell>
          <cell r="O277">
            <v>0</v>
          </cell>
          <cell r="P277">
            <v>0.46865041178749506</v>
          </cell>
          <cell r="Q277">
            <v>0</v>
          </cell>
          <cell r="R277">
            <v>0.46865041178749506</v>
          </cell>
          <cell r="S277">
            <v>0</v>
          </cell>
        </row>
        <row r="278">
          <cell r="B278">
            <v>10</v>
          </cell>
          <cell r="C278" t="str">
            <v>Other Liab (C/M)</v>
          </cell>
          <cell r="D278">
            <v>0</v>
          </cell>
          <cell r="E278">
            <v>0</v>
          </cell>
          <cell r="F278">
            <v>0</v>
          </cell>
          <cell r="G278">
            <v>0</v>
          </cell>
          <cell r="H278">
            <v>0</v>
          </cell>
          <cell r="I278">
            <v>0</v>
          </cell>
          <cell r="J278">
            <v>1</v>
          </cell>
          <cell r="K278">
            <v>0.86785000000000001</v>
          </cell>
          <cell r="L278">
            <v>0</v>
          </cell>
          <cell r="M278">
            <v>0.86785000000000001</v>
          </cell>
          <cell r="N278">
            <v>0.86785000000000001</v>
          </cell>
          <cell r="O278">
            <v>0</v>
          </cell>
          <cell r="P278">
            <v>0.42749414333023639</v>
          </cell>
          <cell r="Q278">
            <v>0</v>
          </cell>
          <cell r="R278">
            <v>0.42749414333023639</v>
          </cell>
          <cell r="S278">
            <v>0</v>
          </cell>
        </row>
        <row r="279">
          <cell r="B279">
            <v>11</v>
          </cell>
          <cell r="C279" t="str">
            <v>Prod Liab (Occ)</v>
          </cell>
          <cell r="D279">
            <v>0</v>
          </cell>
          <cell r="E279">
            <v>0</v>
          </cell>
          <cell r="F279">
            <v>0</v>
          </cell>
          <cell r="G279">
            <v>0</v>
          </cell>
          <cell r="H279">
            <v>0</v>
          </cell>
          <cell r="I279">
            <v>0</v>
          </cell>
          <cell r="J279">
            <v>1</v>
          </cell>
          <cell r="K279">
            <v>0.83508000000000004</v>
          </cell>
          <cell r="L279">
            <v>0</v>
          </cell>
          <cell r="M279">
            <v>0.83508000000000004</v>
          </cell>
          <cell r="N279">
            <v>0.83508000000000004</v>
          </cell>
          <cell r="O279">
            <v>0</v>
          </cell>
          <cell r="P279">
            <v>0.49477191014942112</v>
          </cell>
          <cell r="Q279">
            <v>0</v>
          </cell>
          <cell r="R279">
            <v>0.49477191014942112</v>
          </cell>
          <cell r="S279">
            <v>0</v>
          </cell>
        </row>
        <row r="280">
          <cell r="B280">
            <v>12</v>
          </cell>
          <cell r="C280" t="str">
            <v>Prod Liab (C/M)</v>
          </cell>
          <cell r="D280">
            <v>0</v>
          </cell>
          <cell r="E280">
            <v>0</v>
          </cell>
          <cell r="F280">
            <v>0</v>
          </cell>
          <cell r="G280">
            <v>0</v>
          </cell>
          <cell r="H280">
            <v>0</v>
          </cell>
          <cell r="I280">
            <v>0</v>
          </cell>
          <cell r="J280">
            <v>1</v>
          </cell>
          <cell r="K280">
            <v>0.87821000000000005</v>
          </cell>
          <cell r="L280">
            <v>0</v>
          </cell>
          <cell r="M280">
            <v>0.87821000000000005</v>
          </cell>
          <cell r="N280">
            <v>0.87821000000000005</v>
          </cell>
          <cell r="O280">
            <v>0</v>
          </cell>
          <cell r="P280">
            <v>0.42993000739479614</v>
          </cell>
          <cell r="Q280">
            <v>0</v>
          </cell>
          <cell r="R280">
            <v>0.42993000739479614</v>
          </cell>
          <cell r="S280">
            <v>0</v>
          </cell>
        </row>
        <row r="281">
          <cell r="B281">
            <v>13</v>
          </cell>
          <cell r="C281" t="str">
            <v>Commercial Property</v>
          </cell>
          <cell r="D281">
            <v>0</v>
          </cell>
          <cell r="E281">
            <v>0</v>
          </cell>
          <cell r="F281">
            <v>0</v>
          </cell>
          <cell r="G281">
            <v>0</v>
          </cell>
          <cell r="H281">
            <v>0</v>
          </cell>
          <cell r="I281">
            <v>0</v>
          </cell>
          <cell r="J281">
            <v>1</v>
          </cell>
          <cell r="K281">
            <v>0.96499999999999997</v>
          </cell>
          <cell r="L281">
            <v>0</v>
          </cell>
          <cell r="M281">
            <v>0.96499999999999997</v>
          </cell>
          <cell r="N281">
            <v>0.96499999999999997</v>
          </cell>
          <cell r="O281">
            <v>0</v>
          </cell>
          <cell r="P281">
            <v>0.44712720769058789</v>
          </cell>
          <cell r="Q281">
            <v>0</v>
          </cell>
          <cell r="R281">
            <v>0.44712720769058789</v>
          </cell>
          <cell r="S281">
            <v>0</v>
          </cell>
        </row>
        <row r="282">
          <cell r="B282">
            <v>14</v>
          </cell>
          <cell r="C282" t="str">
            <v>Motor Phys Damage</v>
          </cell>
          <cell r="D282">
            <v>0</v>
          </cell>
          <cell r="E282">
            <v>0</v>
          </cell>
          <cell r="F282">
            <v>0</v>
          </cell>
          <cell r="G282">
            <v>0</v>
          </cell>
          <cell r="H282">
            <v>0</v>
          </cell>
          <cell r="I282">
            <v>0</v>
          </cell>
          <cell r="J282">
            <v>1</v>
          </cell>
          <cell r="K282">
            <v>0.97499999999999998</v>
          </cell>
          <cell r="L282">
            <v>0</v>
          </cell>
          <cell r="M282">
            <v>0.97499999999999998</v>
          </cell>
          <cell r="N282">
            <v>0.97499999999999998</v>
          </cell>
          <cell r="O282">
            <v>0</v>
          </cell>
          <cell r="P282">
            <v>0.44712720769058789</v>
          </cell>
          <cell r="Q282">
            <v>0</v>
          </cell>
          <cell r="R282">
            <v>0.44712720769058789</v>
          </cell>
          <cell r="S282">
            <v>0</v>
          </cell>
        </row>
        <row r="283">
          <cell r="B283">
            <v>15</v>
          </cell>
          <cell r="C283" t="str">
            <v>Fid &amp; Sur /Fin. Guar</v>
          </cell>
          <cell r="D283">
            <v>0</v>
          </cell>
          <cell r="E283">
            <v>0</v>
          </cell>
          <cell r="F283">
            <v>0</v>
          </cell>
          <cell r="G283">
            <v>0</v>
          </cell>
          <cell r="H283">
            <v>0</v>
          </cell>
          <cell r="I283">
            <v>0</v>
          </cell>
          <cell r="J283">
            <v>1</v>
          </cell>
          <cell r="K283">
            <v>0.94599999999999995</v>
          </cell>
          <cell r="L283">
            <v>0</v>
          </cell>
          <cell r="M283">
            <v>0.94599999999999995</v>
          </cell>
          <cell r="N283">
            <v>0.94599999999999995</v>
          </cell>
          <cell r="O283">
            <v>0</v>
          </cell>
          <cell r="P283">
            <v>0.44712720769058789</v>
          </cell>
          <cell r="Q283">
            <v>0</v>
          </cell>
          <cell r="R283">
            <v>0.44712720769058789</v>
          </cell>
          <cell r="S283">
            <v>0</v>
          </cell>
        </row>
        <row r="284">
          <cell r="B284">
            <v>16</v>
          </cell>
          <cell r="C284" t="str">
            <v>X/S Property (Reinsurance)</v>
          </cell>
          <cell r="D284">
            <v>0</v>
          </cell>
          <cell r="E284">
            <v>0</v>
          </cell>
          <cell r="F284">
            <v>0</v>
          </cell>
          <cell r="G284">
            <v>0</v>
          </cell>
          <cell r="H284">
            <v>0</v>
          </cell>
          <cell r="I284">
            <v>0</v>
          </cell>
          <cell r="J284">
            <v>1</v>
          </cell>
          <cell r="K284">
            <v>0.88966000000000001</v>
          </cell>
          <cell r="L284">
            <v>0</v>
          </cell>
          <cell r="M284">
            <v>0.88966000000000001</v>
          </cell>
          <cell r="N284">
            <v>0.88966000000000001</v>
          </cell>
          <cell r="O284">
            <v>0</v>
          </cell>
          <cell r="P284">
            <v>0.48444761667920849</v>
          </cell>
          <cell r="Q284">
            <v>0</v>
          </cell>
          <cell r="R284">
            <v>0.48444761667920849</v>
          </cell>
          <cell r="S284">
            <v>0</v>
          </cell>
        </row>
        <row r="285">
          <cell r="B285">
            <v>17</v>
          </cell>
          <cell r="C285" t="str">
            <v>X/S Casualty (Reinsurance)</v>
          </cell>
          <cell r="D285">
            <v>0</v>
          </cell>
          <cell r="E285">
            <v>0</v>
          </cell>
          <cell r="F285">
            <v>0</v>
          </cell>
          <cell r="G285">
            <v>0</v>
          </cell>
          <cell r="H285">
            <v>0</v>
          </cell>
          <cell r="I285">
            <v>0</v>
          </cell>
          <cell r="J285">
            <v>1</v>
          </cell>
          <cell r="K285">
            <v>0.79842999999999997</v>
          </cell>
          <cell r="L285">
            <v>0</v>
          </cell>
          <cell r="M285">
            <v>0.79842999999999997</v>
          </cell>
          <cell r="N285">
            <v>0.79842999999999997</v>
          </cell>
          <cell r="O285">
            <v>0</v>
          </cell>
          <cell r="P285">
            <v>0.54775111649935904</v>
          </cell>
          <cell r="Q285">
            <v>0</v>
          </cell>
          <cell r="R285">
            <v>0.54775111649935904</v>
          </cell>
          <cell r="S285">
            <v>0</v>
          </cell>
        </row>
        <row r="286">
          <cell r="B286">
            <v>18</v>
          </cell>
          <cell r="C286" t="str">
            <v>Other P/C</v>
          </cell>
          <cell r="D286">
            <v>0</v>
          </cell>
          <cell r="E286">
            <v>0</v>
          </cell>
          <cell r="F286">
            <v>0</v>
          </cell>
          <cell r="G286">
            <v>0</v>
          </cell>
          <cell r="H286">
            <v>0</v>
          </cell>
          <cell r="I286">
            <v>0</v>
          </cell>
          <cell r="J286">
            <v>1</v>
          </cell>
          <cell r="K286">
            <v>0.9</v>
          </cell>
          <cell r="L286">
            <v>0</v>
          </cell>
          <cell r="M286">
            <v>0.9</v>
          </cell>
          <cell r="N286">
            <v>0.9</v>
          </cell>
          <cell r="O286">
            <v>0</v>
          </cell>
          <cell r="P286">
            <v>0.33534540576794092</v>
          </cell>
          <cell r="Q286">
            <v>0</v>
          </cell>
          <cell r="R286">
            <v>0.33534540576794092</v>
          </cell>
          <cell r="S286">
            <v>0</v>
          </cell>
        </row>
        <row r="287">
          <cell r="B287">
            <v>19</v>
          </cell>
          <cell r="C287" t="str">
            <v>Other P/C</v>
          </cell>
          <cell r="D287">
            <v>0</v>
          </cell>
          <cell r="E287">
            <v>0</v>
          </cell>
          <cell r="F287">
            <v>0</v>
          </cell>
          <cell r="G287">
            <v>0</v>
          </cell>
          <cell r="H287">
            <v>0</v>
          </cell>
          <cell r="I287">
            <v>0</v>
          </cell>
          <cell r="J287">
            <v>1</v>
          </cell>
          <cell r="K287">
            <v>0.9</v>
          </cell>
          <cell r="L287">
            <v>0</v>
          </cell>
          <cell r="M287">
            <v>0.9</v>
          </cell>
          <cell r="N287">
            <v>0.9</v>
          </cell>
          <cell r="O287">
            <v>0</v>
          </cell>
          <cell r="P287">
            <v>0.33534540576794092</v>
          </cell>
          <cell r="Q287">
            <v>0</v>
          </cell>
          <cell r="R287">
            <v>0.33534540576794092</v>
          </cell>
          <cell r="S287">
            <v>0</v>
          </cell>
        </row>
        <row r="288">
          <cell r="B288">
            <v>20</v>
          </cell>
          <cell r="C288" t="str">
            <v>Sub-Total</v>
          </cell>
          <cell r="D288">
            <v>0</v>
          </cell>
          <cell r="E288">
            <v>0</v>
          </cell>
          <cell r="F288">
            <v>0</v>
          </cell>
          <cell r="G288">
            <v>0</v>
          </cell>
          <cell r="H288">
            <v>0</v>
          </cell>
          <cell r="I288">
            <v>0</v>
          </cell>
          <cell r="J288">
            <v>1</v>
          </cell>
          <cell r="K288">
            <v>1</v>
          </cell>
          <cell r="M288">
            <v>1</v>
          </cell>
          <cell r="N288">
            <v>1</v>
          </cell>
          <cell r="O288">
            <v>0</v>
          </cell>
          <cell r="P288">
            <v>1</v>
          </cell>
          <cell r="R288">
            <v>0</v>
          </cell>
          <cell r="S288">
            <v>0</v>
          </cell>
        </row>
        <row r="290">
          <cell r="B290">
            <v>21</v>
          </cell>
          <cell r="F290" t="str">
            <v>Percent of net pml added to reserves for stress:</v>
          </cell>
          <cell r="G290">
            <v>0.4</v>
          </cell>
        </row>
        <row r="294">
          <cell r="D294" t="str">
            <v>(1)</v>
          </cell>
          <cell r="E294" t="str">
            <v>(2)</v>
          </cell>
          <cell r="F294" t="str">
            <v>(3)</v>
          </cell>
          <cell r="G294" t="str">
            <v>(4)</v>
          </cell>
          <cell r="H294" t="str">
            <v>(5)</v>
          </cell>
          <cell r="I294" t="str">
            <v>(6)</v>
          </cell>
          <cell r="J294" t="str">
            <v>(7)</v>
          </cell>
          <cell r="K294" t="str">
            <v>(8)</v>
          </cell>
          <cell r="L294" t="str">
            <v>(9)</v>
          </cell>
          <cell r="M294" t="str">
            <v>(10)</v>
          </cell>
          <cell r="N294" t="str">
            <v>(11)</v>
          </cell>
          <cell r="O294" t="str">
            <v>(12)</v>
          </cell>
          <cell r="P294" t="str">
            <v>(13)</v>
          </cell>
          <cell r="Q294" t="str">
            <v>(14)</v>
          </cell>
          <cell r="R294" t="str">
            <v>(15)</v>
          </cell>
          <cell r="S294" t="str">
            <v>(16)</v>
          </cell>
          <cell r="T294" t="str">
            <v>(17)</v>
          </cell>
        </row>
        <row r="296">
          <cell r="E296" t="str">
            <v>&lt;---------------------------- Carried Reserve ----------------------------&gt;</v>
          </cell>
          <cell r="L296" t="str">
            <v>Adjust-</v>
          </cell>
          <cell r="M296" t="str">
            <v>Final</v>
          </cell>
          <cell r="N296" t="str">
            <v>Total</v>
          </cell>
          <cell r="R296" t="str">
            <v>Final</v>
          </cell>
          <cell r="S296" t="str">
            <v>Adjusted</v>
          </cell>
        </row>
        <row r="297">
          <cell r="C297" t="str">
            <v>Health Business</v>
          </cell>
          <cell r="D297" t="str">
            <v>%</v>
          </cell>
          <cell r="E297" t="str">
            <v>Baseline</v>
          </cell>
          <cell r="F297" t="str">
            <v>Allocated Adjustment</v>
          </cell>
          <cell r="G297" t="str">
            <v>Stress Test Adjustment</v>
          </cell>
          <cell r="H297" t="str">
            <v>Manual Adjustment</v>
          </cell>
          <cell r="I297" t="str">
            <v>Total</v>
          </cell>
          <cell r="J297" t="str">
            <v>Deficiency Factor</v>
          </cell>
          <cell r="K297" t="str">
            <v>Base Discount Factor</v>
          </cell>
          <cell r="L297" t="str">
            <v>ment to Discount Factor</v>
          </cell>
          <cell r="M297" t="str">
            <v>Discount Factor (8)+(9)</v>
          </cell>
          <cell r="N297" t="str">
            <v>Adj. Factor  (7)*(10)</v>
          </cell>
          <cell r="O297" t="str">
            <v>Adjusted Reserves (6)*(11)</v>
          </cell>
          <cell r="P297" t="str">
            <v>Base Capital Factor</v>
          </cell>
          <cell r="Q297" t="str">
            <v>Adjust- ment</v>
          </cell>
          <cell r="R297" t="str">
            <v>Capital Factor (13)+(14)</v>
          </cell>
          <cell r="S297" t="str">
            <v>Required Capital    (12)*(15)</v>
          </cell>
          <cell r="T297" t="str">
            <v>Explanation of Adjustments</v>
          </cell>
        </row>
        <row r="298">
          <cell r="B298">
            <v>22</v>
          </cell>
          <cell r="C298" t="str">
            <v>Medical</v>
          </cell>
          <cell r="D298">
            <v>0</v>
          </cell>
          <cell r="E298">
            <v>0</v>
          </cell>
          <cell r="F298">
            <v>0</v>
          </cell>
          <cell r="G298">
            <v>0</v>
          </cell>
          <cell r="H298">
            <v>0</v>
          </cell>
          <cell r="I298">
            <v>0</v>
          </cell>
          <cell r="J298">
            <v>1</v>
          </cell>
          <cell r="K298">
            <v>0.95</v>
          </cell>
          <cell r="L298">
            <v>0</v>
          </cell>
          <cell r="M298">
            <v>0.95</v>
          </cell>
          <cell r="N298">
            <v>0.95</v>
          </cell>
          <cell r="O298">
            <v>0</v>
          </cell>
          <cell r="P298">
            <v>0.38229376257545261</v>
          </cell>
          <cell r="Q298">
            <v>0</v>
          </cell>
          <cell r="R298">
            <v>0.38229376257545261</v>
          </cell>
          <cell r="S298">
            <v>0</v>
          </cell>
        </row>
        <row r="299">
          <cell r="B299">
            <v>23</v>
          </cell>
          <cell r="C299" t="str">
            <v>Disability and Long Term Care</v>
          </cell>
          <cell r="D299">
            <v>0</v>
          </cell>
          <cell r="E299">
            <v>0</v>
          </cell>
          <cell r="F299">
            <v>0</v>
          </cell>
          <cell r="G299">
            <v>0</v>
          </cell>
          <cell r="H299">
            <v>0</v>
          </cell>
          <cell r="I299">
            <v>0</v>
          </cell>
          <cell r="J299">
            <v>1</v>
          </cell>
          <cell r="K299">
            <v>0.95</v>
          </cell>
          <cell r="L299">
            <v>0</v>
          </cell>
          <cell r="M299">
            <v>0.95</v>
          </cell>
          <cell r="N299">
            <v>0.95</v>
          </cell>
          <cell r="O299">
            <v>0</v>
          </cell>
          <cell r="P299">
            <v>0.38229376257545261</v>
          </cell>
          <cell r="Q299">
            <v>0</v>
          </cell>
          <cell r="R299">
            <v>0.38229376257545261</v>
          </cell>
          <cell r="S299">
            <v>0</v>
          </cell>
        </row>
        <row r="300">
          <cell r="B300">
            <v>24</v>
          </cell>
          <cell r="C300" t="str">
            <v>Critical Illness - Guaranteed</v>
          </cell>
          <cell r="D300">
            <v>0</v>
          </cell>
          <cell r="E300">
            <v>0</v>
          </cell>
          <cell r="F300">
            <v>0</v>
          </cell>
          <cell r="G300">
            <v>0</v>
          </cell>
          <cell r="H300">
            <v>0</v>
          </cell>
          <cell r="I300">
            <v>0</v>
          </cell>
          <cell r="J300">
            <v>1</v>
          </cell>
          <cell r="K300">
            <v>0.95</v>
          </cell>
          <cell r="L300">
            <v>0</v>
          </cell>
          <cell r="M300">
            <v>0.95</v>
          </cell>
          <cell r="N300">
            <v>0.95</v>
          </cell>
          <cell r="O300">
            <v>0</v>
          </cell>
          <cell r="P300">
            <v>0.38229376257545261</v>
          </cell>
          <cell r="Q300">
            <v>0</v>
          </cell>
          <cell r="R300">
            <v>0.38229376257545261</v>
          </cell>
          <cell r="S300">
            <v>0</v>
          </cell>
        </row>
        <row r="301">
          <cell r="B301">
            <v>25</v>
          </cell>
          <cell r="C301" t="str">
            <v>Critical Illness - NonGuaranteed</v>
          </cell>
          <cell r="D301">
            <v>0</v>
          </cell>
          <cell r="E301">
            <v>0</v>
          </cell>
          <cell r="F301">
            <v>0</v>
          </cell>
          <cell r="G301">
            <v>0</v>
          </cell>
          <cell r="H301">
            <v>0</v>
          </cell>
          <cell r="I301">
            <v>0</v>
          </cell>
          <cell r="J301">
            <v>1</v>
          </cell>
          <cell r="K301">
            <v>0.95</v>
          </cell>
          <cell r="L301">
            <v>0</v>
          </cell>
          <cell r="M301">
            <v>0.95</v>
          </cell>
          <cell r="N301">
            <v>0.95</v>
          </cell>
          <cell r="O301">
            <v>0</v>
          </cell>
          <cell r="P301">
            <v>0.38229376257545261</v>
          </cell>
          <cell r="Q301">
            <v>0</v>
          </cell>
          <cell r="R301">
            <v>0.38229376257545261</v>
          </cell>
          <cell r="S301">
            <v>0</v>
          </cell>
        </row>
        <row r="302">
          <cell r="B302">
            <v>26</v>
          </cell>
          <cell r="C302" t="str">
            <v>Health Reinsurance</v>
          </cell>
          <cell r="D302">
            <v>0</v>
          </cell>
          <cell r="E302">
            <v>0</v>
          </cell>
          <cell r="F302">
            <v>0</v>
          </cell>
          <cell r="G302">
            <v>0</v>
          </cell>
          <cell r="H302">
            <v>0</v>
          </cell>
          <cell r="I302">
            <v>0</v>
          </cell>
          <cell r="J302">
            <v>1</v>
          </cell>
          <cell r="K302">
            <v>0.79842999999999997</v>
          </cell>
          <cell r="L302">
            <v>0</v>
          </cell>
          <cell r="M302">
            <v>0.79842999999999997</v>
          </cell>
          <cell r="N302">
            <v>0.79842999999999997</v>
          </cell>
          <cell r="O302">
            <v>0</v>
          </cell>
          <cell r="P302">
            <v>0.54775111649935904</v>
          </cell>
          <cell r="Q302">
            <v>0</v>
          </cell>
          <cell r="R302">
            <v>0.54775111649935904</v>
          </cell>
          <cell r="S302">
            <v>0</v>
          </cell>
        </row>
        <row r="303">
          <cell r="B303">
            <v>27</v>
          </cell>
          <cell r="C303" t="str">
            <v>Other Health</v>
          </cell>
          <cell r="D303">
            <v>0</v>
          </cell>
          <cell r="E303">
            <v>0</v>
          </cell>
          <cell r="F303">
            <v>0</v>
          </cell>
          <cell r="G303">
            <v>0</v>
          </cell>
          <cell r="H303">
            <v>0</v>
          </cell>
          <cell r="I303">
            <v>0</v>
          </cell>
          <cell r="J303">
            <v>1</v>
          </cell>
          <cell r="K303">
            <v>0.95</v>
          </cell>
          <cell r="L303">
            <v>0</v>
          </cell>
          <cell r="M303">
            <v>0.95</v>
          </cell>
          <cell r="N303">
            <v>0.95</v>
          </cell>
          <cell r="O303">
            <v>0</v>
          </cell>
          <cell r="P303">
            <v>0.38229376257545261</v>
          </cell>
          <cell r="Q303">
            <v>0</v>
          </cell>
          <cell r="R303">
            <v>0.38229376257545261</v>
          </cell>
          <cell r="S303">
            <v>0</v>
          </cell>
        </row>
        <row r="304">
          <cell r="B304">
            <v>28</v>
          </cell>
          <cell r="C304" t="str">
            <v>Other Health</v>
          </cell>
          <cell r="D304">
            <v>0</v>
          </cell>
          <cell r="E304">
            <v>0</v>
          </cell>
          <cell r="F304">
            <v>0</v>
          </cell>
          <cell r="G304">
            <v>0</v>
          </cell>
          <cell r="H304">
            <v>0</v>
          </cell>
          <cell r="I304">
            <v>0</v>
          </cell>
          <cell r="J304">
            <v>1</v>
          </cell>
          <cell r="K304">
            <v>0.95</v>
          </cell>
          <cell r="L304">
            <v>0</v>
          </cell>
          <cell r="M304">
            <v>0.95</v>
          </cell>
          <cell r="N304">
            <v>0.95</v>
          </cell>
          <cell r="O304">
            <v>0</v>
          </cell>
          <cell r="P304">
            <v>0.38229376257545261</v>
          </cell>
          <cell r="Q304">
            <v>0</v>
          </cell>
          <cell r="R304">
            <v>0.38229376257545261</v>
          </cell>
          <cell r="S304">
            <v>0</v>
          </cell>
        </row>
        <row r="305">
          <cell r="B305">
            <v>29</v>
          </cell>
          <cell r="C305" t="str">
            <v>Sub-Total</v>
          </cell>
          <cell r="D305">
            <v>0</v>
          </cell>
          <cell r="E305">
            <v>0</v>
          </cell>
          <cell r="F305">
            <v>0</v>
          </cell>
          <cell r="G305">
            <v>0</v>
          </cell>
          <cell r="H305">
            <v>0</v>
          </cell>
          <cell r="I305">
            <v>0</v>
          </cell>
          <cell r="J305">
            <v>1</v>
          </cell>
          <cell r="K305">
            <v>1</v>
          </cell>
          <cell r="M305">
            <v>1</v>
          </cell>
          <cell r="N305">
            <v>1</v>
          </cell>
          <cell r="O305">
            <v>0</v>
          </cell>
          <cell r="P305">
            <v>1</v>
          </cell>
          <cell r="R305">
            <v>0</v>
          </cell>
          <cell r="S305">
            <v>0</v>
          </cell>
        </row>
        <row r="310">
          <cell r="B310">
            <v>30</v>
          </cell>
          <cell r="C310" t="str">
            <v>Total</v>
          </cell>
          <cell r="D310">
            <v>0</v>
          </cell>
          <cell r="E310">
            <v>0</v>
          </cell>
          <cell r="F310">
            <v>0</v>
          </cell>
          <cell r="G310">
            <v>0</v>
          </cell>
          <cell r="H310">
            <v>0</v>
          </cell>
          <cell r="I310">
            <v>0</v>
          </cell>
          <cell r="J310">
            <v>0</v>
          </cell>
          <cell r="K310">
            <v>1</v>
          </cell>
          <cell r="M310">
            <v>1</v>
          </cell>
          <cell r="N310">
            <v>1</v>
          </cell>
          <cell r="O310">
            <v>0</v>
          </cell>
          <cell r="P310">
            <v>0</v>
          </cell>
          <cell r="R310">
            <v>0</v>
          </cell>
          <cell r="S310">
            <v>0</v>
          </cell>
        </row>
        <row r="311">
          <cell r="E311">
            <v>0</v>
          </cell>
          <cell r="F311">
            <v>0</v>
          </cell>
          <cell r="G311">
            <v>0</v>
          </cell>
          <cell r="H311">
            <v>0</v>
          </cell>
          <cell r="I311">
            <v>0</v>
          </cell>
          <cell r="J311">
            <v>0</v>
          </cell>
          <cell r="K311">
            <v>1</v>
          </cell>
          <cell r="L311">
            <v>1</v>
          </cell>
          <cell r="M311">
            <v>0.30000000000000004</v>
          </cell>
          <cell r="N311">
            <v>0.7</v>
          </cell>
          <cell r="O311">
            <v>1</v>
          </cell>
          <cell r="P311">
            <v>1</v>
          </cell>
        </row>
        <row r="312">
          <cell r="B312">
            <v>31</v>
          </cell>
          <cell r="E312" t="str">
            <v>wind exposed nwp</v>
          </cell>
          <cell r="F312" t="str">
            <v>eq exposed nwp</v>
          </cell>
          <cell r="G312" t="str">
            <v>terror exposed nwp</v>
          </cell>
          <cell r="O312" t="str">
            <v xml:space="preserve">Growth Factor </v>
          </cell>
          <cell r="R312">
            <v>1.5</v>
          </cell>
          <cell r="S312">
            <v>1.5</v>
          </cell>
        </row>
        <row r="313">
          <cell r="B313">
            <v>32</v>
          </cell>
          <cell r="O313" t="str">
            <v>By Line Diversification Factor</v>
          </cell>
          <cell r="S313">
            <v>1</v>
          </cell>
        </row>
        <row r="314">
          <cell r="O314" t="str">
            <v>By Country Diversification Factor</v>
          </cell>
          <cell r="S314">
            <v>1</v>
          </cell>
        </row>
        <row r="315">
          <cell r="B315">
            <v>33</v>
          </cell>
          <cell r="C315" t="str">
            <v>Net Unearned Prem Reserve P/C only</v>
          </cell>
          <cell r="E315">
            <v>0</v>
          </cell>
          <cell r="O315" t="str">
            <v>Adjusted Non-Life Reserve Required Capital</v>
          </cell>
          <cell r="S315">
            <v>0</v>
          </cell>
        </row>
        <row r="316">
          <cell r="B316">
            <v>34</v>
          </cell>
          <cell r="O316" t="str">
            <v>Analyst's Adjustment ( Non-Life Business)</v>
          </cell>
          <cell r="S316">
            <v>0</v>
          </cell>
        </row>
        <row r="317">
          <cell r="B317">
            <v>35</v>
          </cell>
          <cell r="O317" t="str">
            <v>Net Required Capital for Non-Life Reserve Risk (B5)</v>
          </cell>
          <cell r="S317">
            <v>0</v>
          </cell>
        </row>
        <row r="318">
          <cell r="G318" t="str">
            <v>Note: Mortality and Longevity Risk captured on Life Reserves page.</v>
          </cell>
        </row>
        <row r="492">
          <cell r="C492" t="str">
            <v>Company Name:</v>
          </cell>
          <cell r="D492" t="str">
            <v>XYZ Sample</v>
          </cell>
          <cell r="K492" t="str">
            <v>Currency:</v>
          </cell>
          <cell r="L492" t="str">
            <v>US Dollars</v>
          </cell>
          <cell r="T492" t="str">
            <v>Page 5</v>
          </cell>
          <cell r="AD492" t="str">
            <v>Company Name:</v>
          </cell>
          <cell r="AE492" t="str">
            <v>XYZ Sample</v>
          </cell>
          <cell r="AL492" t="str">
            <v>Currency:</v>
          </cell>
          <cell r="AM492" t="str">
            <v>US Dollars</v>
          </cell>
          <cell r="AT492" t="str">
            <v>Summary Exhibit 5.1</v>
          </cell>
          <cell r="AZ492" t="str">
            <v>Company Name:</v>
          </cell>
          <cell r="BA492" t="str">
            <v>XYZ Sample</v>
          </cell>
          <cell r="BP492" t="str">
            <v>Summary Exhibit 5.2</v>
          </cell>
        </row>
        <row r="493">
          <cell r="C493" t="str">
            <v>AMB Number:</v>
          </cell>
          <cell r="D493" t="str">
            <v>99999</v>
          </cell>
          <cell r="K493" t="str">
            <v>Denomination:</v>
          </cell>
          <cell r="L493" t="str">
            <v>(000)s</v>
          </cell>
          <cell r="AD493" t="str">
            <v>AMB Number:</v>
          </cell>
          <cell r="AE493" t="str">
            <v>99999</v>
          </cell>
          <cell r="AL493" t="str">
            <v>Denomination:</v>
          </cell>
          <cell r="AM493" t="str">
            <v>(000)s</v>
          </cell>
          <cell r="AZ493" t="str">
            <v>AMB Number:</v>
          </cell>
          <cell r="BA493" t="str">
            <v>99999</v>
          </cell>
        </row>
        <row r="494">
          <cell r="C494" t="str">
            <v>Analyst:</v>
          </cell>
          <cell r="D494" t="str">
            <v xml:space="preserve"> </v>
          </cell>
          <cell r="AD494" t="str">
            <v>Analyst:</v>
          </cell>
          <cell r="AE494" t="str">
            <v xml:space="preserve"> </v>
          </cell>
          <cell r="AZ494" t="str">
            <v>Analyst:</v>
          </cell>
          <cell r="BA494" t="str">
            <v xml:space="preserve"> </v>
          </cell>
        </row>
        <row r="495">
          <cell r="C495" t="str">
            <v>volatility = average</v>
          </cell>
          <cell r="K495" t="str">
            <v>NET LOSS AND LAE RESERVE RISK</v>
          </cell>
          <cell r="AD495" t="str">
            <v>volatility = average</v>
          </cell>
          <cell r="AL495" t="str">
            <v>NET LOSS AND LAE RESERVE RISK</v>
          </cell>
          <cell r="AZ495" t="str">
            <v>volatility = average</v>
          </cell>
          <cell r="BH495" t="str">
            <v>NET LOSS AND LAE RESERVE RISK</v>
          </cell>
        </row>
        <row r="496">
          <cell r="C496" t="str">
            <v>analysis type = standard</v>
          </cell>
          <cell r="E496">
            <v>39813</v>
          </cell>
          <cell r="AD496" t="str">
            <v>analysis type = standard</v>
          </cell>
          <cell r="AZ496" t="str">
            <v>analysis type = standard</v>
          </cell>
        </row>
        <row r="499">
          <cell r="D499" t="str">
            <v>(1)</v>
          </cell>
          <cell r="E499" t="str">
            <v>(2)</v>
          </cell>
          <cell r="F499" t="str">
            <v>(3)</v>
          </cell>
          <cell r="G499" t="str">
            <v>(4)</v>
          </cell>
          <cell r="H499" t="str">
            <v>(5)</v>
          </cell>
          <cell r="I499" t="str">
            <v>(6)</v>
          </cell>
          <cell r="J499" t="str">
            <v>(7)</v>
          </cell>
          <cell r="K499" t="str">
            <v>(8)</v>
          </cell>
          <cell r="L499" t="str">
            <v>(9)</v>
          </cell>
          <cell r="M499" t="str">
            <v>(10)</v>
          </cell>
          <cell r="N499" t="str">
            <v>(11)</v>
          </cell>
          <cell r="O499" t="str">
            <v>(12)</v>
          </cell>
          <cell r="P499" t="str">
            <v>(13)</v>
          </cell>
          <cell r="Q499" t="str">
            <v>(14)</v>
          </cell>
          <cell r="R499" t="str">
            <v>(15)</v>
          </cell>
          <cell r="S499" t="str">
            <v>(16)</v>
          </cell>
          <cell r="T499" t="str">
            <v>(17)</v>
          </cell>
        </row>
        <row r="501">
          <cell r="E501" t="str">
            <v>&lt;---------------------------- Carried Reserve ----------------------------&gt;</v>
          </cell>
          <cell r="L501" t="str">
            <v>Adjust-</v>
          </cell>
          <cell r="M501" t="str">
            <v>Final</v>
          </cell>
          <cell r="N501" t="str">
            <v>Total</v>
          </cell>
          <cell r="R501" t="str">
            <v>Final</v>
          </cell>
          <cell r="S501" t="str">
            <v>Adjusted</v>
          </cell>
          <cell r="AE501" t="str">
            <v>Carried Loss &amp; LAE Reserves</v>
          </cell>
          <cell r="AK501" t="str">
            <v>Adjusted Loss &amp; LAE Reserves</v>
          </cell>
          <cell r="AQ501" t="str">
            <v>Adjusted Required Capital</v>
          </cell>
          <cell r="BA501" t="str">
            <v>Selected Deficiency Factors</v>
          </cell>
          <cell r="BG501" t="str">
            <v>Selected Discount Factors</v>
          </cell>
          <cell r="BM501" t="str">
            <v>Selected Capital Factors</v>
          </cell>
        </row>
        <row r="502">
          <cell r="C502" t="str">
            <v>Property / Casualty Business</v>
          </cell>
          <cell r="D502" t="str">
            <v>%</v>
          </cell>
          <cell r="E502" t="str">
            <v>Baseline</v>
          </cell>
          <cell r="F502" t="str">
            <v>Allocated Adjustment</v>
          </cell>
          <cell r="G502" t="str">
            <v>Stress Test Adjustment</v>
          </cell>
          <cell r="H502" t="str">
            <v>Manual Adjustment</v>
          </cell>
          <cell r="I502" t="str">
            <v>Total</v>
          </cell>
          <cell r="J502" t="str">
            <v>Deficiency Factor</v>
          </cell>
          <cell r="K502" t="str">
            <v>Base Discount Factor</v>
          </cell>
          <cell r="L502" t="str">
            <v>ment to Discount Factor</v>
          </cell>
          <cell r="M502" t="str">
            <v>Discount Factor (8)+(9)</v>
          </cell>
          <cell r="N502" t="str">
            <v>Adj. Factor  (7)*(10)</v>
          </cell>
          <cell r="O502" t="str">
            <v>Adjusted Reserves (6)*(11)</v>
          </cell>
          <cell r="P502" t="str">
            <v>Base Capital Factor</v>
          </cell>
          <cell r="Q502" t="str">
            <v>Adjust- ment</v>
          </cell>
          <cell r="R502" t="str">
            <v>Capital Factor (13)+(14)</v>
          </cell>
          <cell r="S502" t="str">
            <v>Required Capital    (12)*(15)</v>
          </cell>
          <cell r="T502" t="str">
            <v>Explanation of Adjustments</v>
          </cell>
          <cell r="AD502" t="str">
            <v>Property / Casualty Business</v>
          </cell>
          <cell r="AE502">
            <v>39813</v>
          </cell>
          <cell r="AF502">
            <v>40178</v>
          </cell>
          <cell r="AG502">
            <v>40543</v>
          </cell>
          <cell r="AH502">
            <v>40908</v>
          </cell>
          <cell r="AI502">
            <v>41274</v>
          </cell>
          <cell r="AK502">
            <v>39813</v>
          </cell>
          <cell r="AL502">
            <v>40178</v>
          </cell>
          <cell r="AM502">
            <v>40543</v>
          </cell>
          <cell r="AN502">
            <v>40908</v>
          </cell>
          <cell r="AO502">
            <v>41274</v>
          </cell>
          <cell r="AQ502">
            <v>39813</v>
          </cell>
          <cell r="AR502">
            <v>40178</v>
          </cell>
          <cell r="AS502">
            <v>40543</v>
          </cell>
          <cell r="AT502">
            <v>40908</v>
          </cell>
          <cell r="AU502">
            <v>41274</v>
          </cell>
          <cell r="AZ502" t="str">
            <v>Property / Casualty Business</v>
          </cell>
          <cell r="BA502">
            <v>39813</v>
          </cell>
          <cell r="BB502">
            <v>40178</v>
          </cell>
          <cell r="BC502">
            <v>40543</v>
          </cell>
          <cell r="BD502">
            <v>40908</v>
          </cell>
          <cell r="BE502">
            <v>41274</v>
          </cell>
          <cell r="BG502">
            <v>39813</v>
          </cell>
          <cell r="BH502">
            <v>40178</v>
          </cell>
          <cell r="BI502">
            <v>40543</v>
          </cell>
          <cell r="BJ502">
            <v>40908</v>
          </cell>
          <cell r="BK502">
            <v>41274</v>
          </cell>
          <cell r="BM502">
            <v>39813</v>
          </cell>
          <cell r="BN502">
            <v>40178</v>
          </cell>
          <cell r="BO502">
            <v>40543</v>
          </cell>
          <cell r="BP502">
            <v>40908</v>
          </cell>
          <cell r="BQ502">
            <v>41274</v>
          </cell>
        </row>
        <row r="503">
          <cell r="B503">
            <v>1</v>
          </cell>
          <cell r="C503" t="str">
            <v>Personal Property</v>
          </cell>
          <cell r="D503">
            <v>0</v>
          </cell>
          <cell r="E503">
            <v>0</v>
          </cell>
          <cell r="F503">
            <v>0</v>
          </cell>
          <cell r="G503">
            <v>0</v>
          </cell>
          <cell r="H503">
            <v>0</v>
          </cell>
          <cell r="I503">
            <v>0</v>
          </cell>
          <cell r="J503">
            <v>1</v>
          </cell>
          <cell r="K503">
            <v>0.93520000000000003</v>
          </cell>
          <cell r="L503">
            <v>0</v>
          </cell>
          <cell r="M503">
            <v>0.93520000000000003</v>
          </cell>
          <cell r="N503">
            <v>0.93520000000000003</v>
          </cell>
          <cell r="O503">
            <v>0</v>
          </cell>
          <cell r="P503">
            <v>0.3739911588490048</v>
          </cell>
          <cell r="Q503">
            <v>0</v>
          </cell>
          <cell r="R503">
            <v>0.3739911588490048</v>
          </cell>
          <cell r="S503">
            <v>0</v>
          </cell>
          <cell r="T503" t="str">
            <v xml:space="preserve"> </v>
          </cell>
          <cell r="AC503">
            <v>1</v>
          </cell>
          <cell r="AD503" t="str">
            <v>Personal Property</v>
          </cell>
          <cell r="AE503">
            <v>0</v>
          </cell>
          <cell r="AF503">
            <v>0</v>
          </cell>
          <cell r="AG503">
            <v>0</v>
          </cell>
          <cell r="AH503">
            <v>0</v>
          </cell>
          <cell r="AI503">
            <v>0</v>
          </cell>
          <cell r="AK503">
            <v>0</v>
          </cell>
          <cell r="AL503">
            <v>0</v>
          </cell>
          <cell r="AM503">
            <v>0</v>
          </cell>
          <cell r="AN503">
            <v>0</v>
          </cell>
          <cell r="AO503">
            <v>0</v>
          </cell>
          <cell r="AQ503">
            <v>0</v>
          </cell>
          <cell r="AR503">
            <v>0</v>
          </cell>
          <cell r="AS503">
            <v>0</v>
          </cell>
          <cell r="AT503">
            <v>0</v>
          </cell>
          <cell r="AU503">
            <v>0</v>
          </cell>
          <cell r="AY503">
            <v>1</v>
          </cell>
          <cell r="AZ503" t="str">
            <v>Personal Property</v>
          </cell>
          <cell r="BA503">
            <v>1</v>
          </cell>
          <cell r="BB503">
            <v>1</v>
          </cell>
          <cell r="BC503">
            <v>1</v>
          </cell>
          <cell r="BD503">
            <v>1</v>
          </cell>
          <cell r="BE503">
            <v>1</v>
          </cell>
          <cell r="BG503">
            <v>0.93520000000000003</v>
          </cell>
          <cell r="BH503">
            <v>0.93520000000000003</v>
          </cell>
          <cell r="BI503">
            <v>0.93520000000000003</v>
          </cell>
          <cell r="BJ503">
            <v>0.93520000000000003</v>
          </cell>
          <cell r="BK503">
            <v>0.93520000000000003</v>
          </cell>
          <cell r="BM503">
            <v>0.3739911588490048</v>
          </cell>
          <cell r="BN503">
            <v>0.3739911588490048</v>
          </cell>
          <cell r="BO503">
            <v>0.3739911588490048</v>
          </cell>
          <cell r="BP503">
            <v>0.3739911588490048</v>
          </cell>
          <cell r="BQ503">
            <v>0.3739911588490048</v>
          </cell>
        </row>
        <row r="504">
          <cell r="B504">
            <v>2</v>
          </cell>
          <cell r="C504" t="str">
            <v>Personal Motor</v>
          </cell>
          <cell r="D504">
            <v>0</v>
          </cell>
          <cell r="E504">
            <v>0</v>
          </cell>
          <cell r="F504">
            <v>0</v>
          </cell>
          <cell r="G504">
            <v>0</v>
          </cell>
          <cell r="H504">
            <v>0</v>
          </cell>
          <cell r="I504">
            <v>0</v>
          </cell>
          <cell r="J504">
            <v>1</v>
          </cell>
          <cell r="K504">
            <v>0.92535999999999996</v>
          </cell>
          <cell r="L504">
            <v>0</v>
          </cell>
          <cell r="M504">
            <v>0.92535999999999996</v>
          </cell>
          <cell r="N504">
            <v>0.92535999999999996</v>
          </cell>
          <cell r="O504">
            <v>0</v>
          </cell>
          <cell r="P504">
            <v>0.38252327654137752</v>
          </cell>
          <cell r="Q504">
            <v>0</v>
          </cell>
          <cell r="R504">
            <v>0.38252327654137752</v>
          </cell>
          <cell r="S504">
            <v>0</v>
          </cell>
          <cell r="T504" t="str">
            <v xml:space="preserve"> </v>
          </cell>
          <cell r="AC504">
            <v>2</v>
          </cell>
          <cell r="AD504" t="str">
            <v>Personal Motor</v>
          </cell>
          <cell r="AE504">
            <v>0</v>
          </cell>
          <cell r="AF504">
            <v>0</v>
          </cell>
          <cell r="AG504">
            <v>0</v>
          </cell>
          <cell r="AH504">
            <v>0</v>
          </cell>
          <cell r="AI504">
            <v>0</v>
          </cell>
          <cell r="AK504">
            <v>0</v>
          </cell>
          <cell r="AL504">
            <v>0</v>
          </cell>
          <cell r="AM504">
            <v>0</v>
          </cell>
          <cell r="AN504">
            <v>0</v>
          </cell>
          <cell r="AO504">
            <v>0</v>
          </cell>
          <cell r="AQ504">
            <v>0</v>
          </cell>
          <cell r="AR504">
            <v>0</v>
          </cell>
          <cell r="AS504">
            <v>0</v>
          </cell>
          <cell r="AT504">
            <v>0</v>
          </cell>
          <cell r="AU504">
            <v>0</v>
          </cell>
          <cell r="AY504">
            <v>2</v>
          </cell>
          <cell r="AZ504" t="str">
            <v>Personal Motor</v>
          </cell>
          <cell r="BA504">
            <v>1</v>
          </cell>
          <cell r="BB504">
            <v>1</v>
          </cell>
          <cell r="BC504">
            <v>1</v>
          </cell>
          <cell r="BD504">
            <v>1</v>
          </cell>
          <cell r="BE504">
            <v>1</v>
          </cell>
          <cell r="BG504">
            <v>0.92535999999999996</v>
          </cell>
          <cell r="BH504">
            <v>0.92535999999999996</v>
          </cell>
          <cell r="BI504">
            <v>0.92535999999999996</v>
          </cell>
          <cell r="BJ504">
            <v>0.92535999999999996</v>
          </cell>
          <cell r="BK504">
            <v>0.92535999999999996</v>
          </cell>
          <cell r="BM504">
            <v>0.38252327654137752</v>
          </cell>
          <cell r="BN504">
            <v>0.38252327654137752</v>
          </cell>
          <cell r="BO504">
            <v>0.38252327654137752</v>
          </cell>
          <cell r="BP504">
            <v>0.38252327654137752</v>
          </cell>
          <cell r="BQ504">
            <v>0.38252327654137752</v>
          </cell>
        </row>
        <row r="505">
          <cell r="B505">
            <v>3</v>
          </cell>
          <cell r="C505" t="str">
            <v>Commercial Motor</v>
          </cell>
          <cell r="D505">
            <v>0</v>
          </cell>
          <cell r="E505">
            <v>0</v>
          </cell>
          <cell r="F505">
            <v>0</v>
          </cell>
          <cell r="G505">
            <v>0</v>
          </cell>
          <cell r="H505">
            <v>0</v>
          </cell>
          <cell r="I505">
            <v>0</v>
          </cell>
          <cell r="J505">
            <v>1</v>
          </cell>
          <cell r="K505">
            <v>0.91293999999999997</v>
          </cell>
          <cell r="L505">
            <v>0</v>
          </cell>
          <cell r="M505">
            <v>0.91293999999999997</v>
          </cell>
          <cell r="N505">
            <v>0.91293999999999997</v>
          </cell>
          <cell r="O505">
            <v>0</v>
          </cell>
          <cell r="P505">
            <v>0.38693700665531644</v>
          </cell>
          <cell r="Q505">
            <v>0</v>
          </cell>
          <cell r="R505">
            <v>0.38693700665531644</v>
          </cell>
          <cell r="S505">
            <v>0</v>
          </cell>
          <cell r="T505" t="str">
            <v xml:space="preserve"> </v>
          </cell>
          <cell r="AC505">
            <v>3</v>
          </cell>
          <cell r="AD505" t="str">
            <v>Commercial Motor</v>
          </cell>
          <cell r="AE505">
            <v>0</v>
          </cell>
          <cell r="AF505">
            <v>0</v>
          </cell>
          <cell r="AG505">
            <v>0</v>
          </cell>
          <cell r="AH505">
            <v>0</v>
          </cell>
          <cell r="AI505">
            <v>0</v>
          </cell>
          <cell r="AK505">
            <v>0</v>
          </cell>
          <cell r="AL505">
            <v>0</v>
          </cell>
          <cell r="AM505">
            <v>0</v>
          </cell>
          <cell r="AN505">
            <v>0</v>
          </cell>
          <cell r="AO505">
            <v>0</v>
          </cell>
          <cell r="AQ505">
            <v>0</v>
          </cell>
          <cell r="AR505">
            <v>0</v>
          </cell>
          <cell r="AS505">
            <v>0</v>
          </cell>
          <cell r="AT505">
            <v>0</v>
          </cell>
          <cell r="AU505">
            <v>0</v>
          </cell>
          <cell r="AY505">
            <v>3</v>
          </cell>
          <cell r="AZ505" t="str">
            <v>Commercial Motor</v>
          </cell>
          <cell r="BA505">
            <v>1</v>
          </cell>
          <cell r="BB505">
            <v>1</v>
          </cell>
          <cell r="BC505">
            <v>1</v>
          </cell>
          <cell r="BD505">
            <v>1</v>
          </cell>
          <cell r="BE505">
            <v>1</v>
          </cell>
          <cell r="BG505">
            <v>0.91293999999999997</v>
          </cell>
          <cell r="BH505">
            <v>0.91293999999999997</v>
          </cell>
          <cell r="BI505">
            <v>0.91293999999999997</v>
          </cell>
          <cell r="BJ505">
            <v>0.91293999999999997</v>
          </cell>
          <cell r="BK505">
            <v>0.91293999999999997</v>
          </cell>
          <cell r="BM505">
            <v>0.38693700665531644</v>
          </cell>
          <cell r="BN505">
            <v>0.38693700665531644</v>
          </cell>
          <cell r="BO505">
            <v>0.38693700665531644</v>
          </cell>
          <cell r="BP505">
            <v>0.38693700665531644</v>
          </cell>
          <cell r="BQ505">
            <v>0.38693700665531644</v>
          </cell>
        </row>
        <row r="506">
          <cell r="B506">
            <v>4</v>
          </cell>
          <cell r="C506" t="str">
            <v>Occupational Accident</v>
          </cell>
          <cell r="D506">
            <v>0</v>
          </cell>
          <cell r="E506">
            <v>0</v>
          </cell>
          <cell r="F506">
            <v>0</v>
          </cell>
          <cell r="G506">
            <v>0</v>
          </cell>
          <cell r="H506">
            <v>0</v>
          </cell>
          <cell r="I506">
            <v>0</v>
          </cell>
          <cell r="J506">
            <v>1</v>
          </cell>
          <cell r="K506">
            <v>0.78388999999999998</v>
          </cell>
          <cell r="L506">
            <v>0</v>
          </cell>
          <cell r="M506">
            <v>0.78388999999999998</v>
          </cell>
          <cell r="N506">
            <v>0.78388999999999998</v>
          </cell>
          <cell r="O506">
            <v>0</v>
          </cell>
          <cell r="P506">
            <v>0.38059377703801622</v>
          </cell>
          <cell r="Q506">
            <v>0</v>
          </cell>
          <cell r="R506">
            <v>0.38059377703801622</v>
          </cell>
          <cell r="S506">
            <v>0</v>
          </cell>
          <cell r="T506" t="str">
            <v xml:space="preserve"> </v>
          </cell>
          <cell r="AC506">
            <v>4</v>
          </cell>
          <cell r="AD506" t="str">
            <v>Occupational Accident</v>
          </cell>
          <cell r="AE506">
            <v>0</v>
          </cell>
          <cell r="AF506">
            <v>0</v>
          </cell>
          <cell r="AG506">
            <v>0</v>
          </cell>
          <cell r="AH506">
            <v>0</v>
          </cell>
          <cell r="AI506">
            <v>0</v>
          </cell>
          <cell r="AK506">
            <v>0</v>
          </cell>
          <cell r="AL506">
            <v>0</v>
          </cell>
          <cell r="AM506">
            <v>0</v>
          </cell>
          <cell r="AN506">
            <v>0</v>
          </cell>
          <cell r="AO506">
            <v>0</v>
          </cell>
          <cell r="AQ506">
            <v>0</v>
          </cell>
          <cell r="AR506">
            <v>0</v>
          </cell>
          <cell r="AS506">
            <v>0</v>
          </cell>
          <cell r="AT506">
            <v>0</v>
          </cell>
          <cell r="AU506">
            <v>0</v>
          </cell>
          <cell r="AY506">
            <v>4</v>
          </cell>
          <cell r="AZ506" t="str">
            <v>Occupational Accident</v>
          </cell>
          <cell r="BA506">
            <v>1</v>
          </cell>
          <cell r="BB506">
            <v>1</v>
          </cell>
          <cell r="BC506">
            <v>1</v>
          </cell>
          <cell r="BD506">
            <v>1</v>
          </cell>
          <cell r="BE506">
            <v>1</v>
          </cell>
          <cell r="BG506">
            <v>0.78388999999999998</v>
          </cell>
          <cell r="BH506">
            <v>0.78388999999999998</v>
          </cell>
          <cell r="BI506">
            <v>0.78388999999999998</v>
          </cell>
          <cell r="BJ506">
            <v>0.78388999999999998</v>
          </cell>
          <cell r="BK506">
            <v>0.78388999999999998</v>
          </cell>
          <cell r="BM506">
            <v>0.38059377703801622</v>
          </cell>
          <cell r="BN506">
            <v>0.38059377703801622</v>
          </cell>
          <cell r="BO506">
            <v>0.38059377703801622</v>
          </cell>
          <cell r="BP506">
            <v>0.38059377703801622</v>
          </cell>
          <cell r="BQ506">
            <v>0.38059377703801622</v>
          </cell>
        </row>
        <row r="507">
          <cell r="B507">
            <v>5</v>
          </cell>
          <cell r="C507" t="str">
            <v>Comm'l Multi Peril</v>
          </cell>
          <cell r="D507">
            <v>0</v>
          </cell>
          <cell r="E507">
            <v>0</v>
          </cell>
          <cell r="F507">
            <v>0</v>
          </cell>
          <cell r="G507">
            <v>0</v>
          </cell>
          <cell r="H507">
            <v>0</v>
          </cell>
          <cell r="I507">
            <v>0</v>
          </cell>
          <cell r="J507">
            <v>1</v>
          </cell>
          <cell r="K507">
            <v>0.86258999999999997</v>
          </cell>
          <cell r="L507">
            <v>0</v>
          </cell>
          <cell r="M507">
            <v>0.86258999999999997</v>
          </cell>
          <cell r="N507">
            <v>0.86258999999999997</v>
          </cell>
          <cell r="O507">
            <v>0</v>
          </cell>
          <cell r="P507">
            <v>0.40730211226875418</v>
          </cell>
          <cell r="Q507">
            <v>0</v>
          </cell>
          <cell r="R507">
            <v>0.40730211226875418</v>
          </cell>
          <cell r="S507">
            <v>0</v>
          </cell>
          <cell r="T507" t="str">
            <v xml:space="preserve"> </v>
          </cell>
          <cell r="AC507">
            <v>5</v>
          </cell>
          <cell r="AD507" t="str">
            <v>Comm'l Multi Peril</v>
          </cell>
          <cell r="AE507">
            <v>0</v>
          </cell>
          <cell r="AF507">
            <v>0</v>
          </cell>
          <cell r="AG507">
            <v>0</v>
          </cell>
          <cell r="AH507">
            <v>0</v>
          </cell>
          <cell r="AI507">
            <v>0</v>
          </cell>
          <cell r="AK507">
            <v>0</v>
          </cell>
          <cell r="AL507">
            <v>0</v>
          </cell>
          <cell r="AM507">
            <v>0</v>
          </cell>
          <cell r="AN507">
            <v>0</v>
          </cell>
          <cell r="AO507">
            <v>0</v>
          </cell>
          <cell r="AQ507">
            <v>0</v>
          </cell>
          <cell r="AR507">
            <v>0</v>
          </cell>
          <cell r="AS507">
            <v>0</v>
          </cell>
          <cell r="AT507">
            <v>0</v>
          </cell>
          <cell r="AU507">
            <v>0</v>
          </cell>
          <cell r="AY507">
            <v>5</v>
          </cell>
          <cell r="AZ507" t="str">
            <v>Comm'l Multi Peril</v>
          </cell>
          <cell r="BA507">
            <v>1</v>
          </cell>
          <cell r="BB507">
            <v>1</v>
          </cell>
          <cell r="BC507">
            <v>1</v>
          </cell>
          <cell r="BD507">
            <v>1</v>
          </cell>
          <cell r="BE507">
            <v>1</v>
          </cell>
          <cell r="BG507">
            <v>0.86258999999999997</v>
          </cell>
          <cell r="BH507">
            <v>0.86258999999999997</v>
          </cell>
          <cell r="BI507">
            <v>0.86258999999999997</v>
          </cell>
          <cell r="BJ507">
            <v>0.86258999999999997</v>
          </cell>
          <cell r="BK507">
            <v>0.86258999999999997</v>
          </cell>
          <cell r="BM507">
            <v>0.40730211226875418</v>
          </cell>
          <cell r="BN507">
            <v>0.40730211226875418</v>
          </cell>
          <cell r="BO507">
            <v>0.40730211226875418</v>
          </cell>
          <cell r="BP507">
            <v>0.40730211226875418</v>
          </cell>
          <cell r="BQ507">
            <v>0.40730211226875418</v>
          </cell>
        </row>
        <row r="508">
          <cell r="B508">
            <v>6</v>
          </cell>
          <cell r="C508" t="str">
            <v>Med Mal (Occ)</v>
          </cell>
          <cell r="D508">
            <v>0</v>
          </cell>
          <cell r="E508">
            <v>0</v>
          </cell>
          <cell r="F508">
            <v>0</v>
          </cell>
          <cell r="G508">
            <v>0</v>
          </cell>
          <cell r="H508">
            <v>0</v>
          </cell>
          <cell r="I508">
            <v>0</v>
          </cell>
          <cell r="J508">
            <v>1</v>
          </cell>
          <cell r="K508">
            <v>0.87587000000000004</v>
          </cell>
          <cell r="L508">
            <v>0</v>
          </cell>
          <cell r="M508">
            <v>0.87587000000000004</v>
          </cell>
          <cell r="N508">
            <v>0.87587000000000004</v>
          </cell>
          <cell r="O508">
            <v>0</v>
          </cell>
          <cell r="P508">
            <v>0.50051553099692692</v>
          </cell>
          <cell r="Q508">
            <v>0</v>
          </cell>
          <cell r="R508">
            <v>0.50051553099692692</v>
          </cell>
          <cell r="S508">
            <v>0</v>
          </cell>
          <cell r="T508" t="str">
            <v xml:space="preserve"> </v>
          </cell>
          <cell r="AC508">
            <v>6</v>
          </cell>
          <cell r="AD508" t="str">
            <v>Med Mal (Occ)</v>
          </cell>
          <cell r="AE508">
            <v>0</v>
          </cell>
          <cell r="AF508">
            <v>0</v>
          </cell>
          <cell r="AG508">
            <v>0</v>
          </cell>
          <cell r="AH508">
            <v>0</v>
          </cell>
          <cell r="AI508">
            <v>0</v>
          </cell>
          <cell r="AK508">
            <v>0</v>
          </cell>
          <cell r="AL508">
            <v>0</v>
          </cell>
          <cell r="AM508">
            <v>0</v>
          </cell>
          <cell r="AN508">
            <v>0</v>
          </cell>
          <cell r="AO508">
            <v>0</v>
          </cell>
          <cell r="AQ508">
            <v>0</v>
          </cell>
          <cell r="AR508">
            <v>0</v>
          </cell>
          <cell r="AS508">
            <v>0</v>
          </cell>
          <cell r="AT508">
            <v>0</v>
          </cell>
          <cell r="AU508">
            <v>0</v>
          </cell>
          <cell r="AY508">
            <v>6</v>
          </cell>
          <cell r="AZ508" t="str">
            <v>Med Mal (Occ)</v>
          </cell>
          <cell r="BA508">
            <v>1</v>
          </cell>
          <cell r="BB508">
            <v>1</v>
          </cell>
          <cell r="BC508">
            <v>1</v>
          </cell>
          <cell r="BD508">
            <v>1</v>
          </cell>
          <cell r="BE508">
            <v>1</v>
          </cell>
          <cell r="BG508">
            <v>0.87587000000000004</v>
          </cell>
          <cell r="BH508">
            <v>0.87587000000000004</v>
          </cell>
          <cell r="BI508">
            <v>0.87587000000000004</v>
          </cell>
          <cell r="BJ508">
            <v>0.87587000000000004</v>
          </cell>
          <cell r="BK508">
            <v>0.87587000000000004</v>
          </cell>
          <cell r="BM508">
            <v>0.50051553099692692</v>
          </cell>
          <cell r="BN508">
            <v>0.50051553099692692</v>
          </cell>
          <cell r="BO508">
            <v>0.50051553099692692</v>
          </cell>
          <cell r="BP508">
            <v>0.50051553099692692</v>
          </cell>
          <cell r="BQ508">
            <v>0.50051553099692692</v>
          </cell>
        </row>
        <row r="509">
          <cell r="B509">
            <v>7</v>
          </cell>
          <cell r="C509" t="str">
            <v>Med Mal (C/M)</v>
          </cell>
          <cell r="D509">
            <v>0</v>
          </cell>
          <cell r="E509">
            <v>0</v>
          </cell>
          <cell r="F509">
            <v>0</v>
          </cell>
          <cell r="G509">
            <v>0</v>
          </cell>
          <cell r="H509">
            <v>0</v>
          </cell>
          <cell r="I509">
            <v>0</v>
          </cell>
          <cell r="J509">
            <v>1</v>
          </cell>
          <cell r="K509">
            <v>0.89036999999999999</v>
          </cell>
          <cell r="L509">
            <v>0</v>
          </cell>
          <cell r="M509">
            <v>0.89036999999999999</v>
          </cell>
          <cell r="N509">
            <v>0.89036999999999999</v>
          </cell>
          <cell r="O509">
            <v>0</v>
          </cell>
          <cell r="P509">
            <v>0.4393171254601847</v>
          </cell>
          <cell r="Q509">
            <v>0</v>
          </cell>
          <cell r="R509">
            <v>0.4393171254601847</v>
          </cell>
          <cell r="S509">
            <v>0</v>
          </cell>
          <cell r="T509" t="str">
            <v xml:space="preserve"> </v>
          </cell>
          <cell r="AC509">
            <v>7</v>
          </cell>
          <cell r="AD509" t="str">
            <v>Med Mal (C/M)</v>
          </cell>
          <cell r="AE509">
            <v>0</v>
          </cell>
          <cell r="AF509">
            <v>0</v>
          </cell>
          <cell r="AG509">
            <v>0</v>
          </cell>
          <cell r="AH509">
            <v>0</v>
          </cell>
          <cell r="AI509">
            <v>0</v>
          </cell>
          <cell r="AK509">
            <v>0</v>
          </cell>
          <cell r="AL509">
            <v>0</v>
          </cell>
          <cell r="AM509">
            <v>0</v>
          </cell>
          <cell r="AN509">
            <v>0</v>
          </cell>
          <cell r="AO509">
            <v>0</v>
          </cell>
          <cell r="AQ509">
            <v>0</v>
          </cell>
          <cell r="AR509">
            <v>0</v>
          </cell>
          <cell r="AS509">
            <v>0</v>
          </cell>
          <cell r="AT509">
            <v>0</v>
          </cell>
          <cell r="AU509">
            <v>0</v>
          </cell>
          <cell r="AY509">
            <v>7</v>
          </cell>
          <cell r="AZ509" t="str">
            <v>Med Mal (C/M)</v>
          </cell>
          <cell r="BA509">
            <v>1</v>
          </cell>
          <cell r="BB509">
            <v>1</v>
          </cell>
          <cell r="BC509">
            <v>1</v>
          </cell>
          <cell r="BD509">
            <v>1</v>
          </cell>
          <cell r="BE509">
            <v>1</v>
          </cell>
          <cell r="BG509">
            <v>0.89036999999999999</v>
          </cell>
          <cell r="BH509">
            <v>0.89036999999999999</v>
          </cell>
          <cell r="BI509">
            <v>0.89036999999999999</v>
          </cell>
          <cell r="BJ509">
            <v>0.89036999999999999</v>
          </cell>
          <cell r="BK509">
            <v>0.89036999999999999</v>
          </cell>
          <cell r="BM509">
            <v>0.4393171254601847</v>
          </cell>
          <cell r="BN509">
            <v>0.4393171254601847</v>
          </cell>
          <cell r="BO509">
            <v>0.4393171254601847</v>
          </cell>
          <cell r="BP509">
            <v>0.4393171254601847</v>
          </cell>
          <cell r="BQ509">
            <v>0.4393171254601847</v>
          </cell>
        </row>
        <row r="510">
          <cell r="B510">
            <v>8</v>
          </cell>
          <cell r="C510" t="str">
            <v>Special Liab (Ocean, Air, B&amp;M)</v>
          </cell>
          <cell r="D510">
            <v>0</v>
          </cell>
          <cell r="E510">
            <v>0</v>
          </cell>
          <cell r="F510">
            <v>0</v>
          </cell>
          <cell r="G510">
            <v>0</v>
          </cell>
          <cell r="H510">
            <v>0</v>
          </cell>
          <cell r="I510">
            <v>0</v>
          </cell>
          <cell r="J510">
            <v>1</v>
          </cell>
          <cell r="K510">
            <v>0.89819000000000004</v>
          </cell>
          <cell r="L510">
            <v>0</v>
          </cell>
          <cell r="M510">
            <v>0.89819000000000004</v>
          </cell>
          <cell r="N510">
            <v>0.89819000000000004</v>
          </cell>
          <cell r="O510">
            <v>0</v>
          </cell>
          <cell r="P510">
            <v>0.45522000782978411</v>
          </cell>
          <cell r="Q510">
            <v>0</v>
          </cell>
          <cell r="R510">
            <v>0.45522000782978411</v>
          </cell>
          <cell r="S510">
            <v>0</v>
          </cell>
          <cell r="T510" t="str">
            <v xml:space="preserve"> </v>
          </cell>
          <cell r="AC510">
            <v>8</v>
          </cell>
          <cell r="AD510" t="str">
            <v>Special Liab (Ocean, Air, B&amp;M)</v>
          </cell>
          <cell r="AE510">
            <v>0</v>
          </cell>
          <cell r="AF510">
            <v>0</v>
          </cell>
          <cell r="AG510">
            <v>0</v>
          </cell>
          <cell r="AH510">
            <v>0</v>
          </cell>
          <cell r="AI510">
            <v>0</v>
          </cell>
          <cell r="AK510">
            <v>0</v>
          </cell>
          <cell r="AL510">
            <v>0</v>
          </cell>
          <cell r="AM510">
            <v>0</v>
          </cell>
          <cell r="AN510">
            <v>0</v>
          </cell>
          <cell r="AO510">
            <v>0</v>
          </cell>
          <cell r="AQ510">
            <v>0</v>
          </cell>
          <cell r="AR510">
            <v>0</v>
          </cell>
          <cell r="AS510">
            <v>0</v>
          </cell>
          <cell r="AT510">
            <v>0</v>
          </cell>
          <cell r="AU510">
            <v>0</v>
          </cell>
          <cell r="AY510">
            <v>8</v>
          </cell>
          <cell r="AZ510" t="str">
            <v>Special Liab (Ocean, Air, B&amp;M)</v>
          </cell>
          <cell r="BA510">
            <v>1</v>
          </cell>
          <cell r="BB510">
            <v>1</v>
          </cell>
          <cell r="BC510">
            <v>1</v>
          </cell>
          <cell r="BD510">
            <v>1</v>
          </cell>
          <cell r="BE510">
            <v>1</v>
          </cell>
          <cell r="BG510">
            <v>0.89819000000000004</v>
          </cell>
          <cell r="BH510">
            <v>0.89819000000000004</v>
          </cell>
          <cell r="BI510">
            <v>0.89819000000000004</v>
          </cell>
          <cell r="BJ510">
            <v>0.89819000000000004</v>
          </cell>
          <cell r="BK510">
            <v>0.89819000000000004</v>
          </cell>
          <cell r="BM510">
            <v>0.45522000782978411</v>
          </cell>
          <cell r="BN510">
            <v>0.45522000782978411</v>
          </cell>
          <cell r="BO510">
            <v>0.45522000782978411</v>
          </cell>
          <cell r="BP510">
            <v>0.45522000782978411</v>
          </cell>
          <cell r="BQ510">
            <v>0.45522000782978411</v>
          </cell>
        </row>
        <row r="511">
          <cell r="B511">
            <v>9</v>
          </cell>
          <cell r="C511" t="str">
            <v>Other Liab (Occ)</v>
          </cell>
          <cell r="D511">
            <v>0</v>
          </cell>
          <cell r="E511">
            <v>0</v>
          </cell>
          <cell r="F511">
            <v>0</v>
          </cell>
          <cell r="G511">
            <v>0</v>
          </cell>
          <cell r="H511">
            <v>0</v>
          </cell>
          <cell r="I511">
            <v>0</v>
          </cell>
          <cell r="J511">
            <v>1</v>
          </cell>
          <cell r="K511">
            <v>0.80081999999999998</v>
          </cell>
          <cell r="L511">
            <v>0</v>
          </cell>
          <cell r="M511">
            <v>0.80081999999999998</v>
          </cell>
          <cell r="N511">
            <v>0.80081999999999998</v>
          </cell>
          <cell r="O511">
            <v>0</v>
          </cell>
          <cell r="P511">
            <v>0.46865041178749506</v>
          </cell>
          <cell r="Q511">
            <v>0</v>
          </cell>
          <cell r="R511">
            <v>0.46865041178749506</v>
          </cell>
          <cell r="S511">
            <v>0</v>
          </cell>
          <cell r="T511" t="str">
            <v xml:space="preserve"> </v>
          </cell>
          <cell r="AC511">
            <v>9</v>
          </cell>
          <cell r="AD511" t="str">
            <v>Other Liab (Occ)</v>
          </cell>
          <cell r="AE511">
            <v>0</v>
          </cell>
          <cell r="AF511">
            <v>0</v>
          </cell>
          <cell r="AG511">
            <v>0</v>
          </cell>
          <cell r="AH511">
            <v>0</v>
          </cell>
          <cell r="AI511">
            <v>0</v>
          </cell>
          <cell r="AK511">
            <v>0</v>
          </cell>
          <cell r="AL511">
            <v>0</v>
          </cell>
          <cell r="AM511">
            <v>0</v>
          </cell>
          <cell r="AN511">
            <v>0</v>
          </cell>
          <cell r="AO511">
            <v>0</v>
          </cell>
          <cell r="AQ511">
            <v>0</v>
          </cell>
          <cell r="AR511">
            <v>0</v>
          </cell>
          <cell r="AS511">
            <v>0</v>
          </cell>
          <cell r="AT511">
            <v>0</v>
          </cell>
          <cell r="AU511">
            <v>0</v>
          </cell>
          <cell r="AY511">
            <v>9</v>
          </cell>
          <cell r="AZ511" t="str">
            <v>Other Liab (Occ)</v>
          </cell>
          <cell r="BA511">
            <v>1</v>
          </cell>
          <cell r="BB511">
            <v>1</v>
          </cell>
          <cell r="BC511">
            <v>1</v>
          </cell>
          <cell r="BD511">
            <v>1</v>
          </cell>
          <cell r="BE511">
            <v>1</v>
          </cell>
          <cell r="BG511">
            <v>0.80081999999999998</v>
          </cell>
          <cell r="BH511">
            <v>0.80081999999999998</v>
          </cell>
          <cell r="BI511">
            <v>0.80081999999999998</v>
          </cell>
          <cell r="BJ511">
            <v>0.80081999999999998</v>
          </cell>
          <cell r="BK511">
            <v>0.80081999999999998</v>
          </cell>
          <cell r="BM511">
            <v>0.46865041178749506</v>
          </cell>
          <cell r="BN511">
            <v>0.46865041178749506</v>
          </cell>
          <cell r="BO511">
            <v>0.46865041178749506</v>
          </cell>
          <cell r="BP511">
            <v>0.46865041178749506</v>
          </cell>
          <cell r="BQ511">
            <v>0.46865041178749506</v>
          </cell>
        </row>
        <row r="512">
          <cell r="B512">
            <v>10</v>
          </cell>
          <cell r="C512" t="str">
            <v>Other Liab (C/M)</v>
          </cell>
          <cell r="D512">
            <v>0</v>
          </cell>
          <cell r="E512">
            <v>0</v>
          </cell>
          <cell r="F512">
            <v>0</v>
          </cell>
          <cell r="G512">
            <v>0</v>
          </cell>
          <cell r="H512">
            <v>0</v>
          </cell>
          <cell r="I512">
            <v>0</v>
          </cell>
          <cell r="J512">
            <v>1</v>
          </cell>
          <cell r="K512">
            <v>0.86785000000000001</v>
          </cell>
          <cell r="L512">
            <v>0</v>
          </cell>
          <cell r="M512">
            <v>0.86785000000000001</v>
          </cell>
          <cell r="N512">
            <v>0.86785000000000001</v>
          </cell>
          <cell r="O512">
            <v>0</v>
          </cell>
          <cell r="P512">
            <v>0.42749414333023639</v>
          </cell>
          <cell r="Q512">
            <v>0</v>
          </cell>
          <cell r="R512">
            <v>0.42749414333023639</v>
          </cell>
          <cell r="S512">
            <v>0</v>
          </cell>
          <cell r="T512" t="str">
            <v xml:space="preserve"> </v>
          </cell>
          <cell r="AC512">
            <v>10</v>
          </cell>
          <cell r="AD512" t="str">
            <v>Other Liab (C/M)</v>
          </cell>
          <cell r="AE512">
            <v>0</v>
          </cell>
          <cell r="AF512">
            <v>0</v>
          </cell>
          <cell r="AG512">
            <v>0</v>
          </cell>
          <cell r="AH512">
            <v>0</v>
          </cell>
          <cell r="AI512">
            <v>0</v>
          </cell>
          <cell r="AK512">
            <v>0</v>
          </cell>
          <cell r="AL512">
            <v>0</v>
          </cell>
          <cell r="AM512">
            <v>0</v>
          </cell>
          <cell r="AN512">
            <v>0</v>
          </cell>
          <cell r="AO512">
            <v>0</v>
          </cell>
          <cell r="AQ512">
            <v>0</v>
          </cell>
          <cell r="AR512">
            <v>0</v>
          </cell>
          <cell r="AS512">
            <v>0</v>
          </cell>
          <cell r="AT512">
            <v>0</v>
          </cell>
          <cell r="AU512">
            <v>0</v>
          </cell>
          <cell r="AY512">
            <v>10</v>
          </cell>
          <cell r="AZ512" t="str">
            <v>Other Liab (C/M)</v>
          </cell>
          <cell r="BA512">
            <v>1</v>
          </cell>
          <cell r="BB512">
            <v>1</v>
          </cell>
          <cell r="BC512">
            <v>1</v>
          </cell>
          <cell r="BD512">
            <v>1</v>
          </cell>
          <cell r="BE512">
            <v>1</v>
          </cell>
          <cell r="BG512">
            <v>0.86785000000000001</v>
          </cell>
          <cell r="BH512">
            <v>0.86785000000000001</v>
          </cell>
          <cell r="BI512">
            <v>0.86785000000000001</v>
          </cell>
          <cell r="BJ512">
            <v>0.86785000000000001</v>
          </cell>
          <cell r="BK512">
            <v>0.86785000000000001</v>
          </cell>
          <cell r="BM512">
            <v>0.42749414333023639</v>
          </cell>
          <cell r="BN512">
            <v>0.42749414333023639</v>
          </cell>
          <cell r="BO512">
            <v>0.42749414333023639</v>
          </cell>
          <cell r="BP512">
            <v>0.42749414333023639</v>
          </cell>
          <cell r="BQ512">
            <v>0.42749414333023639</v>
          </cell>
        </row>
        <row r="513">
          <cell r="B513">
            <v>11</v>
          </cell>
          <cell r="C513" t="str">
            <v>Prod Liab (Occ)</v>
          </cell>
          <cell r="D513">
            <v>0</v>
          </cell>
          <cell r="E513">
            <v>0</v>
          </cell>
          <cell r="F513">
            <v>0</v>
          </cell>
          <cell r="G513">
            <v>0</v>
          </cell>
          <cell r="H513">
            <v>0</v>
          </cell>
          <cell r="I513">
            <v>0</v>
          </cell>
          <cell r="J513">
            <v>1</v>
          </cell>
          <cell r="K513">
            <v>0.83508000000000004</v>
          </cell>
          <cell r="L513">
            <v>0</v>
          </cell>
          <cell r="M513">
            <v>0.83508000000000004</v>
          </cell>
          <cell r="N513">
            <v>0.83508000000000004</v>
          </cell>
          <cell r="O513">
            <v>0</v>
          </cell>
          <cell r="P513">
            <v>0.49477191014942112</v>
          </cell>
          <cell r="Q513">
            <v>0</v>
          </cell>
          <cell r="R513">
            <v>0.49477191014942112</v>
          </cell>
          <cell r="S513">
            <v>0</v>
          </cell>
          <cell r="T513" t="str">
            <v xml:space="preserve"> </v>
          </cell>
          <cell r="AC513">
            <v>11</v>
          </cell>
          <cell r="AD513" t="str">
            <v>Prod Liab (Occ)</v>
          </cell>
          <cell r="AE513">
            <v>0</v>
          </cell>
          <cell r="AF513">
            <v>0</v>
          </cell>
          <cell r="AG513">
            <v>0</v>
          </cell>
          <cell r="AH513">
            <v>0</v>
          </cell>
          <cell r="AI513">
            <v>0</v>
          </cell>
          <cell r="AK513">
            <v>0</v>
          </cell>
          <cell r="AL513">
            <v>0</v>
          </cell>
          <cell r="AM513">
            <v>0</v>
          </cell>
          <cell r="AN513">
            <v>0</v>
          </cell>
          <cell r="AO513">
            <v>0</v>
          </cell>
          <cell r="AQ513">
            <v>0</v>
          </cell>
          <cell r="AR513">
            <v>0</v>
          </cell>
          <cell r="AS513">
            <v>0</v>
          </cell>
          <cell r="AT513">
            <v>0</v>
          </cell>
          <cell r="AU513">
            <v>0</v>
          </cell>
          <cell r="AY513">
            <v>11</v>
          </cell>
          <cell r="AZ513" t="str">
            <v>Prod Liab (Occ)</v>
          </cell>
          <cell r="BA513">
            <v>1</v>
          </cell>
          <cell r="BB513">
            <v>1</v>
          </cell>
          <cell r="BC513">
            <v>1</v>
          </cell>
          <cell r="BD513">
            <v>1</v>
          </cell>
          <cell r="BE513">
            <v>1</v>
          </cell>
          <cell r="BG513">
            <v>0.83508000000000004</v>
          </cell>
          <cell r="BH513">
            <v>0.83508000000000004</v>
          </cell>
          <cell r="BI513">
            <v>0.83508000000000004</v>
          </cell>
          <cell r="BJ513">
            <v>0.83508000000000004</v>
          </cell>
          <cell r="BK513">
            <v>0.83508000000000004</v>
          </cell>
          <cell r="BM513">
            <v>0.49477191014942112</v>
          </cell>
          <cell r="BN513">
            <v>0.49477191014942112</v>
          </cell>
          <cell r="BO513">
            <v>0.49477191014942112</v>
          </cell>
          <cell r="BP513">
            <v>0.49477191014942112</v>
          </cell>
          <cell r="BQ513">
            <v>0.49477191014942112</v>
          </cell>
        </row>
        <row r="514">
          <cell r="B514">
            <v>12</v>
          </cell>
          <cell r="C514" t="str">
            <v>Prod Liab (C/M)</v>
          </cell>
          <cell r="D514">
            <v>0</v>
          </cell>
          <cell r="E514">
            <v>0</v>
          </cell>
          <cell r="F514">
            <v>0</v>
          </cell>
          <cell r="G514">
            <v>0</v>
          </cell>
          <cell r="H514">
            <v>0</v>
          </cell>
          <cell r="I514">
            <v>0</v>
          </cell>
          <cell r="J514">
            <v>1</v>
          </cell>
          <cell r="K514">
            <v>0.87821000000000005</v>
          </cell>
          <cell r="L514">
            <v>0</v>
          </cell>
          <cell r="M514">
            <v>0.87821000000000005</v>
          </cell>
          <cell r="N514">
            <v>0.87821000000000005</v>
          </cell>
          <cell r="O514">
            <v>0</v>
          </cell>
          <cell r="P514">
            <v>0.42993000739479614</v>
          </cell>
          <cell r="Q514">
            <v>0</v>
          </cell>
          <cell r="R514">
            <v>0.42993000739479614</v>
          </cell>
          <cell r="S514">
            <v>0</v>
          </cell>
          <cell r="T514" t="str">
            <v xml:space="preserve"> </v>
          </cell>
          <cell r="AC514">
            <v>12</v>
          </cell>
          <cell r="AD514" t="str">
            <v>Prod Liab (C/M)</v>
          </cell>
          <cell r="AE514">
            <v>0</v>
          </cell>
          <cell r="AF514">
            <v>0</v>
          </cell>
          <cell r="AG514">
            <v>0</v>
          </cell>
          <cell r="AH514">
            <v>0</v>
          </cell>
          <cell r="AI514">
            <v>0</v>
          </cell>
          <cell r="AK514">
            <v>0</v>
          </cell>
          <cell r="AL514">
            <v>0</v>
          </cell>
          <cell r="AM514">
            <v>0</v>
          </cell>
          <cell r="AN514">
            <v>0</v>
          </cell>
          <cell r="AO514">
            <v>0</v>
          </cell>
          <cell r="AQ514">
            <v>0</v>
          </cell>
          <cell r="AR514">
            <v>0</v>
          </cell>
          <cell r="AS514">
            <v>0</v>
          </cell>
          <cell r="AT514">
            <v>0</v>
          </cell>
          <cell r="AU514">
            <v>0</v>
          </cell>
          <cell r="AY514">
            <v>12</v>
          </cell>
          <cell r="AZ514" t="str">
            <v>Prod Liab (C/M)</v>
          </cell>
          <cell r="BA514">
            <v>1</v>
          </cell>
          <cell r="BB514">
            <v>1</v>
          </cell>
          <cell r="BC514">
            <v>1</v>
          </cell>
          <cell r="BD514">
            <v>1</v>
          </cell>
          <cell r="BE514">
            <v>1</v>
          </cell>
          <cell r="BG514">
            <v>0.87821000000000005</v>
          </cell>
          <cell r="BH514">
            <v>0.87821000000000005</v>
          </cell>
          <cell r="BI514">
            <v>0.87821000000000005</v>
          </cell>
          <cell r="BJ514">
            <v>0.87821000000000005</v>
          </cell>
          <cell r="BK514">
            <v>0.87821000000000005</v>
          </cell>
          <cell r="BM514">
            <v>0.42993000739479614</v>
          </cell>
          <cell r="BN514">
            <v>0.42993000739479614</v>
          </cell>
          <cell r="BO514">
            <v>0.42993000739479614</v>
          </cell>
          <cell r="BP514">
            <v>0.42993000739479614</v>
          </cell>
          <cell r="BQ514">
            <v>0.42993000739479614</v>
          </cell>
        </row>
        <row r="515">
          <cell r="B515">
            <v>13</v>
          </cell>
          <cell r="C515" t="str">
            <v>Commercial Property</v>
          </cell>
          <cell r="D515">
            <v>0</v>
          </cell>
          <cell r="E515">
            <v>0</v>
          </cell>
          <cell r="F515">
            <v>0</v>
          </cell>
          <cell r="G515">
            <v>0</v>
          </cell>
          <cell r="H515">
            <v>0</v>
          </cell>
          <cell r="I515">
            <v>0</v>
          </cell>
          <cell r="J515">
            <v>1</v>
          </cell>
          <cell r="K515">
            <v>0.96499999999999997</v>
          </cell>
          <cell r="L515">
            <v>0</v>
          </cell>
          <cell r="M515">
            <v>0.96499999999999997</v>
          </cell>
          <cell r="N515">
            <v>0.96499999999999997</v>
          </cell>
          <cell r="O515">
            <v>0</v>
          </cell>
          <cell r="P515">
            <v>0.44712720769058789</v>
          </cell>
          <cell r="Q515">
            <v>0</v>
          </cell>
          <cell r="R515">
            <v>0.44712720769058789</v>
          </cell>
          <cell r="S515">
            <v>0</v>
          </cell>
          <cell r="T515" t="str">
            <v xml:space="preserve"> </v>
          </cell>
          <cell r="AC515">
            <v>13</v>
          </cell>
          <cell r="AD515" t="str">
            <v>Commercial Property</v>
          </cell>
          <cell r="AE515">
            <v>0</v>
          </cell>
          <cell r="AF515">
            <v>0</v>
          </cell>
          <cell r="AG515">
            <v>0</v>
          </cell>
          <cell r="AH515">
            <v>0</v>
          </cell>
          <cell r="AI515">
            <v>0</v>
          </cell>
          <cell r="AK515">
            <v>0</v>
          </cell>
          <cell r="AL515">
            <v>0</v>
          </cell>
          <cell r="AM515">
            <v>0</v>
          </cell>
          <cell r="AN515">
            <v>0</v>
          </cell>
          <cell r="AO515">
            <v>0</v>
          </cell>
          <cell r="AQ515">
            <v>0</v>
          </cell>
          <cell r="AR515">
            <v>0</v>
          </cell>
          <cell r="AS515">
            <v>0</v>
          </cell>
          <cell r="AT515">
            <v>0</v>
          </cell>
          <cell r="AU515">
            <v>0</v>
          </cell>
          <cell r="AY515">
            <v>13</v>
          </cell>
          <cell r="AZ515" t="str">
            <v>Commercial Property</v>
          </cell>
          <cell r="BA515">
            <v>1</v>
          </cell>
          <cell r="BB515">
            <v>1</v>
          </cell>
          <cell r="BC515">
            <v>1</v>
          </cell>
          <cell r="BD515">
            <v>1</v>
          </cell>
          <cell r="BE515">
            <v>1</v>
          </cell>
          <cell r="BG515">
            <v>0.96499999999999997</v>
          </cell>
          <cell r="BH515">
            <v>0.96499999999999997</v>
          </cell>
          <cell r="BI515">
            <v>0.96499999999999997</v>
          </cell>
          <cell r="BJ515">
            <v>0.96499999999999997</v>
          </cell>
          <cell r="BK515">
            <v>0.96499999999999997</v>
          </cell>
          <cell r="BM515">
            <v>0.44712720769058789</v>
          </cell>
          <cell r="BN515">
            <v>0.44712720769058789</v>
          </cell>
          <cell r="BO515">
            <v>0.44712720769058789</v>
          </cell>
          <cell r="BP515">
            <v>0.44712720769058789</v>
          </cell>
          <cell r="BQ515">
            <v>0.44712720769058789</v>
          </cell>
        </row>
        <row r="516">
          <cell r="B516">
            <v>14</v>
          </cell>
          <cell r="C516" t="str">
            <v>Motor Phys Damage</v>
          </cell>
          <cell r="D516">
            <v>0</v>
          </cell>
          <cell r="E516">
            <v>0</v>
          </cell>
          <cell r="F516">
            <v>0</v>
          </cell>
          <cell r="G516">
            <v>0</v>
          </cell>
          <cell r="H516">
            <v>0</v>
          </cell>
          <cell r="I516">
            <v>0</v>
          </cell>
          <cell r="J516">
            <v>1</v>
          </cell>
          <cell r="K516">
            <v>0.97499999999999998</v>
          </cell>
          <cell r="L516">
            <v>0</v>
          </cell>
          <cell r="M516">
            <v>0.97499999999999998</v>
          </cell>
          <cell r="N516">
            <v>0.97499999999999998</v>
          </cell>
          <cell r="O516">
            <v>0</v>
          </cell>
          <cell r="P516">
            <v>0.44712720769058789</v>
          </cell>
          <cell r="Q516">
            <v>0</v>
          </cell>
          <cell r="R516">
            <v>0.44712720769058789</v>
          </cell>
          <cell r="S516">
            <v>0</v>
          </cell>
          <cell r="T516" t="str">
            <v xml:space="preserve"> </v>
          </cell>
          <cell r="AC516">
            <v>14</v>
          </cell>
          <cell r="AD516" t="str">
            <v>Motor Phys Damage</v>
          </cell>
          <cell r="AE516">
            <v>0</v>
          </cell>
          <cell r="AF516">
            <v>0</v>
          </cell>
          <cell r="AG516">
            <v>0</v>
          </cell>
          <cell r="AH516">
            <v>0</v>
          </cell>
          <cell r="AI516">
            <v>0</v>
          </cell>
          <cell r="AK516">
            <v>0</v>
          </cell>
          <cell r="AL516">
            <v>0</v>
          </cell>
          <cell r="AM516">
            <v>0</v>
          </cell>
          <cell r="AN516">
            <v>0</v>
          </cell>
          <cell r="AO516">
            <v>0</v>
          </cell>
          <cell r="AQ516">
            <v>0</v>
          </cell>
          <cell r="AR516">
            <v>0</v>
          </cell>
          <cell r="AS516">
            <v>0</v>
          </cell>
          <cell r="AT516">
            <v>0</v>
          </cell>
          <cell r="AU516">
            <v>0</v>
          </cell>
          <cell r="AY516">
            <v>14</v>
          </cell>
          <cell r="AZ516" t="str">
            <v>Motor Phys Damage</v>
          </cell>
          <cell r="BA516">
            <v>1</v>
          </cell>
          <cell r="BB516">
            <v>1</v>
          </cell>
          <cell r="BC516">
            <v>1</v>
          </cell>
          <cell r="BD516">
            <v>1</v>
          </cell>
          <cell r="BE516">
            <v>1</v>
          </cell>
          <cell r="BG516">
            <v>0.97499999999999998</v>
          </cell>
          <cell r="BH516">
            <v>0.97499999999999998</v>
          </cell>
          <cell r="BI516">
            <v>0.97499999999999998</v>
          </cell>
          <cell r="BJ516">
            <v>0.97499999999999998</v>
          </cell>
          <cell r="BK516">
            <v>0.97499999999999998</v>
          </cell>
          <cell r="BM516">
            <v>0.44712720769058789</v>
          </cell>
          <cell r="BN516">
            <v>0.44712720769058789</v>
          </cell>
          <cell r="BO516">
            <v>0.44712720769058789</v>
          </cell>
          <cell r="BP516">
            <v>0.44712720769058789</v>
          </cell>
          <cell r="BQ516">
            <v>0.44712720769058789</v>
          </cell>
        </row>
        <row r="517">
          <cell r="B517">
            <v>15</v>
          </cell>
          <cell r="C517" t="str">
            <v>Fid &amp; Sur /Fin. Guar</v>
          </cell>
          <cell r="D517">
            <v>0</v>
          </cell>
          <cell r="E517">
            <v>0</v>
          </cell>
          <cell r="F517">
            <v>0</v>
          </cell>
          <cell r="G517">
            <v>0</v>
          </cell>
          <cell r="H517">
            <v>0</v>
          </cell>
          <cell r="I517">
            <v>0</v>
          </cell>
          <cell r="J517">
            <v>1</v>
          </cell>
          <cell r="K517">
            <v>0.94599999999999995</v>
          </cell>
          <cell r="L517">
            <v>0</v>
          </cell>
          <cell r="M517">
            <v>0.94599999999999995</v>
          </cell>
          <cell r="N517">
            <v>0.94599999999999995</v>
          </cell>
          <cell r="O517">
            <v>0</v>
          </cell>
          <cell r="P517">
            <v>0.44712720769058789</v>
          </cell>
          <cell r="Q517">
            <v>0</v>
          </cell>
          <cell r="R517">
            <v>0.44712720769058789</v>
          </cell>
          <cell r="S517">
            <v>0</v>
          </cell>
          <cell r="T517" t="str">
            <v xml:space="preserve"> </v>
          </cell>
          <cell r="AC517">
            <v>15</v>
          </cell>
          <cell r="AD517" t="str">
            <v>Fid &amp; Sur /Fin. Guar</v>
          </cell>
          <cell r="AE517">
            <v>0</v>
          </cell>
          <cell r="AF517">
            <v>0</v>
          </cell>
          <cell r="AG517">
            <v>0</v>
          </cell>
          <cell r="AH517">
            <v>0</v>
          </cell>
          <cell r="AI517">
            <v>0</v>
          </cell>
          <cell r="AK517">
            <v>0</v>
          </cell>
          <cell r="AL517">
            <v>0</v>
          </cell>
          <cell r="AM517">
            <v>0</v>
          </cell>
          <cell r="AN517">
            <v>0</v>
          </cell>
          <cell r="AO517">
            <v>0</v>
          </cell>
          <cell r="AQ517">
            <v>0</v>
          </cell>
          <cell r="AR517">
            <v>0</v>
          </cell>
          <cell r="AS517">
            <v>0</v>
          </cell>
          <cell r="AT517">
            <v>0</v>
          </cell>
          <cell r="AU517">
            <v>0</v>
          </cell>
          <cell r="AY517">
            <v>15</v>
          </cell>
          <cell r="AZ517" t="str">
            <v>Fid &amp; Sur /Fin. Guar</v>
          </cell>
          <cell r="BA517">
            <v>1</v>
          </cell>
          <cell r="BB517">
            <v>1</v>
          </cell>
          <cell r="BC517">
            <v>1</v>
          </cell>
          <cell r="BD517">
            <v>1</v>
          </cell>
          <cell r="BE517">
            <v>1</v>
          </cell>
          <cell r="BG517">
            <v>0.94599999999999995</v>
          </cell>
          <cell r="BH517">
            <v>0.94599999999999995</v>
          </cell>
          <cell r="BI517">
            <v>0.94599999999999995</v>
          </cell>
          <cell r="BJ517">
            <v>0.94599999999999995</v>
          </cell>
          <cell r="BK517">
            <v>0.94599999999999995</v>
          </cell>
          <cell r="BM517">
            <v>0.44712720769058789</v>
          </cell>
          <cell r="BN517">
            <v>0.44712720769058789</v>
          </cell>
          <cell r="BO517">
            <v>0.44712720769058789</v>
          </cell>
          <cell r="BP517">
            <v>0.44712720769058789</v>
          </cell>
          <cell r="BQ517">
            <v>0.44712720769058789</v>
          </cell>
        </row>
        <row r="518">
          <cell r="B518">
            <v>16</v>
          </cell>
          <cell r="C518" t="str">
            <v>X/S Property (Reinsurance)</v>
          </cell>
          <cell r="D518">
            <v>0</v>
          </cell>
          <cell r="E518">
            <v>0</v>
          </cell>
          <cell r="F518">
            <v>0</v>
          </cell>
          <cell r="G518">
            <v>0</v>
          </cell>
          <cell r="H518">
            <v>0</v>
          </cell>
          <cell r="I518">
            <v>0</v>
          </cell>
          <cell r="J518">
            <v>1</v>
          </cell>
          <cell r="K518">
            <v>0.88966000000000001</v>
          </cell>
          <cell r="L518">
            <v>0</v>
          </cell>
          <cell r="M518">
            <v>0.88966000000000001</v>
          </cell>
          <cell r="N518">
            <v>0.88966000000000001</v>
          </cell>
          <cell r="O518">
            <v>0</v>
          </cell>
          <cell r="P518">
            <v>0.48444761667920849</v>
          </cell>
          <cell r="Q518">
            <v>0</v>
          </cell>
          <cell r="R518">
            <v>0.48444761667920849</v>
          </cell>
          <cell r="S518">
            <v>0</v>
          </cell>
          <cell r="T518" t="str">
            <v xml:space="preserve"> </v>
          </cell>
          <cell r="AC518">
            <v>16</v>
          </cell>
          <cell r="AD518" t="str">
            <v>X/S Property (Reinsurance)</v>
          </cell>
          <cell r="AE518">
            <v>0</v>
          </cell>
          <cell r="AF518">
            <v>0</v>
          </cell>
          <cell r="AG518">
            <v>0</v>
          </cell>
          <cell r="AH518">
            <v>0</v>
          </cell>
          <cell r="AI518">
            <v>0</v>
          </cell>
          <cell r="AK518">
            <v>0</v>
          </cell>
          <cell r="AL518">
            <v>0</v>
          </cell>
          <cell r="AM518">
            <v>0</v>
          </cell>
          <cell r="AN518">
            <v>0</v>
          </cell>
          <cell r="AO518">
            <v>0</v>
          </cell>
          <cell r="AQ518">
            <v>0</v>
          </cell>
          <cell r="AR518">
            <v>0</v>
          </cell>
          <cell r="AS518">
            <v>0</v>
          </cell>
          <cell r="AT518">
            <v>0</v>
          </cell>
          <cell r="AU518">
            <v>0</v>
          </cell>
          <cell r="AY518">
            <v>16</v>
          </cell>
          <cell r="AZ518" t="str">
            <v>X/S Property (Reinsurance)</v>
          </cell>
          <cell r="BA518">
            <v>1</v>
          </cell>
          <cell r="BB518">
            <v>1</v>
          </cell>
          <cell r="BC518">
            <v>1</v>
          </cell>
          <cell r="BD518">
            <v>1</v>
          </cell>
          <cell r="BE518">
            <v>1</v>
          </cell>
          <cell r="BG518">
            <v>0.88966000000000001</v>
          </cell>
          <cell r="BH518">
            <v>0.88966000000000001</v>
          </cell>
          <cell r="BI518">
            <v>0.88966000000000001</v>
          </cell>
          <cell r="BJ518">
            <v>0.88966000000000001</v>
          </cell>
          <cell r="BK518">
            <v>0.88966000000000001</v>
          </cell>
          <cell r="BM518">
            <v>0.48444761667920849</v>
          </cell>
          <cell r="BN518">
            <v>0.48444761667920849</v>
          </cell>
          <cell r="BO518">
            <v>0.48444761667920849</v>
          </cell>
          <cell r="BP518">
            <v>0.48444761667920849</v>
          </cell>
          <cell r="BQ518">
            <v>0.48444761667920849</v>
          </cell>
        </row>
        <row r="519">
          <cell r="B519">
            <v>17</v>
          </cell>
          <cell r="C519" t="str">
            <v>X/S Casualty (Reinsurance)</v>
          </cell>
          <cell r="D519">
            <v>0</v>
          </cell>
          <cell r="E519">
            <v>0</v>
          </cell>
          <cell r="F519">
            <v>0</v>
          </cell>
          <cell r="G519">
            <v>0</v>
          </cell>
          <cell r="H519">
            <v>0</v>
          </cell>
          <cell r="I519">
            <v>0</v>
          </cell>
          <cell r="J519">
            <v>1</v>
          </cell>
          <cell r="K519">
            <v>0.79842999999999997</v>
          </cell>
          <cell r="L519">
            <v>0</v>
          </cell>
          <cell r="M519">
            <v>0.79842999999999997</v>
          </cell>
          <cell r="N519">
            <v>0.79842999999999997</v>
          </cell>
          <cell r="O519">
            <v>0</v>
          </cell>
          <cell r="P519">
            <v>0.54775111649935904</v>
          </cell>
          <cell r="Q519">
            <v>0</v>
          </cell>
          <cell r="R519">
            <v>0.54775111649935904</v>
          </cell>
          <cell r="S519">
            <v>0</v>
          </cell>
          <cell r="T519" t="str">
            <v xml:space="preserve"> </v>
          </cell>
          <cell r="AC519">
            <v>17</v>
          </cell>
          <cell r="AD519" t="str">
            <v>X/S Casualty (Reinsurance)</v>
          </cell>
          <cell r="AE519">
            <v>0</v>
          </cell>
          <cell r="AF519">
            <v>0</v>
          </cell>
          <cell r="AG519">
            <v>0</v>
          </cell>
          <cell r="AH519">
            <v>0</v>
          </cell>
          <cell r="AI519">
            <v>0</v>
          </cell>
          <cell r="AK519">
            <v>0</v>
          </cell>
          <cell r="AL519">
            <v>0</v>
          </cell>
          <cell r="AM519">
            <v>0</v>
          </cell>
          <cell r="AN519">
            <v>0</v>
          </cell>
          <cell r="AO519">
            <v>0</v>
          </cell>
          <cell r="AQ519">
            <v>0</v>
          </cell>
          <cell r="AR519">
            <v>0</v>
          </cell>
          <cell r="AS519">
            <v>0</v>
          </cell>
          <cell r="AT519">
            <v>0</v>
          </cell>
          <cell r="AU519">
            <v>0</v>
          </cell>
          <cell r="AY519">
            <v>17</v>
          </cell>
          <cell r="AZ519" t="str">
            <v>X/S Casualty (Reinsurance)</v>
          </cell>
          <cell r="BA519">
            <v>1</v>
          </cell>
          <cell r="BB519">
            <v>1</v>
          </cell>
          <cell r="BC519">
            <v>1</v>
          </cell>
          <cell r="BD519">
            <v>1</v>
          </cell>
          <cell r="BE519">
            <v>1</v>
          </cell>
          <cell r="BG519">
            <v>0.79842999999999997</v>
          </cell>
          <cell r="BH519">
            <v>0.79842999999999997</v>
          </cell>
          <cell r="BI519">
            <v>0.79842999999999997</v>
          </cell>
          <cell r="BJ519">
            <v>0.79842999999999997</v>
          </cell>
          <cell r="BK519">
            <v>0.79842999999999997</v>
          </cell>
          <cell r="BM519">
            <v>0.54775111649935904</v>
          </cell>
          <cell r="BN519">
            <v>0.54775111649935904</v>
          </cell>
          <cell r="BO519">
            <v>0.54775111649935904</v>
          </cell>
          <cell r="BP519">
            <v>0.54775111649935904</v>
          </cell>
          <cell r="BQ519">
            <v>0.54775111649935904</v>
          </cell>
        </row>
        <row r="520">
          <cell r="B520">
            <v>18</v>
          </cell>
          <cell r="C520" t="str">
            <v>Other P/C</v>
          </cell>
          <cell r="D520">
            <v>0</v>
          </cell>
          <cell r="E520">
            <v>0</v>
          </cell>
          <cell r="F520">
            <v>0</v>
          </cell>
          <cell r="G520">
            <v>0</v>
          </cell>
          <cell r="H520">
            <v>0</v>
          </cell>
          <cell r="I520">
            <v>0</v>
          </cell>
          <cell r="J520">
            <v>1</v>
          </cell>
          <cell r="K520">
            <v>0.9</v>
          </cell>
          <cell r="L520">
            <v>0</v>
          </cell>
          <cell r="M520">
            <v>0.9</v>
          </cell>
          <cell r="N520">
            <v>0.9</v>
          </cell>
          <cell r="O520">
            <v>0</v>
          </cell>
          <cell r="P520">
            <v>0.33534540576794092</v>
          </cell>
          <cell r="Q520">
            <v>0</v>
          </cell>
          <cell r="R520">
            <v>0.33534540576794092</v>
          </cell>
          <cell r="S520">
            <v>0</v>
          </cell>
          <cell r="T520" t="str">
            <v xml:space="preserve"> </v>
          </cell>
          <cell r="AC520">
            <v>18</v>
          </cell>
          <cell r="AD520" t="str">
            <v>Other P/C</v>
          </cell>
          <cell r="AE520">
            <v>0</v>
          </cell>
          <cell r="AF520">
            <v>0</v>
          </cell>
          <cell r="AG520">
            <v>0</v>
          </cell>
          <cell r="AH520">
            <v>0</v>
          </cell>
          <cell r="AI520">
            <v>0</v>
          </cell>
          <cell r="AK520">
            <v>0</v>
          </cell>
          <cell r="AL520">
            <v>0</v>
          </cell>
          <cell r="AM520">
            <v>0</v>
          </cell>
          <cell r="AN520">
            <v>0</v>
          </cell>
          <cell r="AO520">
            <v>0</v>
          </cell>
          <cell r="AQ520">
            <v>0</v>
          </cell>
          <cell r="AR520">
            <v>0</v>
          </cell>
          <cell r="AS520">
            <v>0</v>
          </cell>
          <cell r="AT520">
            <v>0</v>
          </cell>
          <cell r="AU520">
            <v>0</v>
          </cell>
          <cell r="AY520">
            <v>18</v>
          </cell>
          <cell r="AZ520" t="str">
            <v>Other P/C</v>
          </cell>
          <cell r="BA520">
            <v>1</v>
          </cell>
          <cell r="BB520">
            <v>1</v>
          </cell>
          <cell r="BC520">
            <v>1</v>
          </cell>
          <cell r="BD520">
            <v>1</v>
          </cell>
          <cell r="BE520">
            <v>1</v>
          </cell>
          <cell r="BG520">
            <v>0.9</v>
          </cell>
          <cell r="BH520">
            <v>0.9</v>
          </cell>
          <cell r="BI520">
            <v>0.9</v>
          </cell>
          <cell r="BJ520">
            <v>0.9</v>
          </cell>
          <cell r="BK520">
            <v>0.9</v>
          </cell>
          <cell r="BM520">
            <v>0.33534540576794092</v>
          </cell>
          <cell r="BN520">
            <v>0.33534540576794092</v>
          </cell>
          <cell r="BO520">
            <v>0.33534540576794092</v>
          </cell>
          <cell r="BP520">
            <v>0.33534540576794092</v>
          </cell>
          <cell r="BQ520">
            <v>0.33534540576794092</v>
          </cell>
        </row>
        <row r="521">
          <cell r="B521">
            <v>19</v>
          </cell>
          <cell r="C521" t="str">
            <v>Other P/C</v>
          </cell>
          <cell r="D521">
            <v>0</v>
          </cell>
          <cell r="E521">
            <v>0</v>
          </cell>
          <cell r="F521">
            <v>0</v>
          </cell>
          <cell r="G521">
            <v>0</v>
          </cell>
          <cell r="H521">
            <v>0</v>
          </cell>
          <cell r="I521">
            <v>0</v>
          </cell>
          <cell r="J521">
            <v>1</v>
          </cell>
          <cell r="K521">
            <v>0.9</v>
          </cell>
          <cell r="L521">
            <v>0</v>
          </cell>
          <cell r="M521">
            <v>0.9</v>
          </cell>
          <cell r="N521">
            <v>0.9</v>
          </cell>
          <cell r="O521">
            <v>0</v>
          </cell>
          <cell r="P521">
            <v>0.33534540576794092</v>
          </cell>
          <cell r="Q521">
            <v>0</v>
          </cell>
          <cell r="R521">
            <v>0.33534540576794092</v>
          </cell>
          <cell r="S521">
            <v>0</v>
          </cell>
          <cell r="T521" t="str">
            <v xml:space="preserve"> </v>
          </cell>
          <cell r="AC521">
            <v>19</v>
          </cell>
          <cell r="AD521" t="str">
            <v>Other P/C</v>
          </cell>
          <cell r="AE521">
            <v>0</v>
          </cell>
          <cell r="AF521">
            <v>0</v>
          </cell>
          <cell r="AG521">
            <v>0</v>
          </cell>
          <cell r="AH521">
            <v>0</v>
          </cell>
          <cell r="AI521">
            <v>0</v>
          </cell>
          <cell r="AK521">
            <v>0</v>
          </cell>
          <cell r="AL521">
            <v>0</v>
          </cell>
          <cell r="AM521">
            <v>0</v>
          </cell>
          <cell r="AN521">
            <v>0</v>
          </cell>
          <cell r="AO521">
            <v>0</v>
          </cell>
          <cell r="AQ521">
            <v>0</v>
          </cell>
          <cell r="AR521">
            <v>0</v>
          </cell>
          <cell r="AS521">
            <v>0</v>
          </cell>
          <cell r="AT521">
            <v>0</v>
          </cell>
          <cell r="AU521">
            <v>0</v>
          </cell>
          <cell r="AY521">
            <v>19</v>
          </cell>
          <cell r="AZ521" t="str">
            <v>Other P/C</v>
          </cell>
          <cell r="BA521">
            <v>1</v>
          </cell>
          <cell r="BB521">
            <v>1</v>
          </cell>
          <cell r="BC521">
            <v>1</v>
          </cell>
          <cell r="BD521">
            <v>1</v>
          </cell>
          <cell r="BE521">
            <v>1</v>
          </cell>
          <cell r="BG521">
            <v>0.9</v>
          </cell>
          <cell r="BH521">
            <v>0.9</v>
          </cell>
          <cell r="BI521">
            <v>0.9</v>
          </cell>
          <cell r="BJ521">
            <v>0.9</v>
          </cell>
          <cell r="BK521">
            <v>0.9</v>
          </cell>
          <cell r="BM521">
            <v>0.33534540576794092</v>
          </cell>
          <cell r="BN521">
            <v>0.33534540576794092</v>
          </cell>
          <cell r="BO521">
            <v>0.33534540576794092</v>
          </cell>
          <cell r="BP521">
            <v>0.33534540576794092</v>
          </cell>
          <cell r="BQ521">
            <v>0.33534540576794092</v>
          </cell>
        </row>
        <row r="522">
          <cell r="B522">
            <v>20</v>
          </cell>
          <cell r="C522" t="str">
            <v>Sub-Total</v>
          </cell>
          <cell r="D522">
            <v>0</v>
          </cell>
          <cell r="E522">
            <v>0</v>
          </cell>
          <cell r="F522">
            <v>0</v>
          </cell>
          <cell r="G522">
            <v>0</v>
          </cell>
          <cell r="H522">
            <v>0</v>
          </cell>
          <cell r="I522">
            <v>0</v>
          </cell>
          <cell r="J522">
            <v>1</v>
          </cell>
          <cell r="K522">
            <v>1</v>
          </cell>
          <cell r="M522">
            <v>1</v>
          </cell>
          <cell r="N522">
            <v>1</v>
          </cell>
          <cell r="O522">
            <v>0</v>
          </cell>
          <cell r="P522">
            <v>1</v>
          </cell>
          <cell r="R522">
            <v>0</v>
          </cell>
          <cell r="S522">
            <v>0</v>
          </cell>
          <cell r="AC522">
            <v>20</v>
          </cell>
          <cell r="AD522" t="str">
            <v>Sub-Total</v>
          </cell>
          <cell r="AE522">
            <v>0</v>
          </cell>
          <cell r="AF522">
            <v>0</v>
          </cell>
          <cell r="AG522">
            <v>0</v>
          </cell>
          <cell r="AH522">
            <v>0</v>
          </cell>
          <cell r="AI522">
            <v>0</v>
          </cell>
          <cell r="AK522">
            <v>0</v>
          </cell>
          <cell r="AL522">
            <v>0</v>
          </cell>
          <cell r="AM522">
            <v>0</v>
          </cell>
          <cell r="AN522">
            <v>0</v>
          </cell>
          <cell r="AO522">
            <v>0</v>
          </cell>
          <cell r="AQ522">
            <v>0</v>
          </cell>
          <cell r="AR522">
            <v>0</v>
          </cell>
          <cell r="AS522">
            <v>0</v>
          </cell>
          <cell r="AT522">
            <v>0</v>
          </cell>
          <cell r="AU522">
            <v>0</v>
          </cell>
          <cell r="AY522">
            <v>20</v>
          </cell>
          <cell r="AZ522" t="str">
            <v>Sub-Total</v>
          </cell>
          <cell r="BA522">
            <v>1</v>
          </cell>
          <cell r="BB522">
            <v>1</v>
          </cell>
          <cell r="BC522">
            <v>1</v>
          </cell>
          <cell r="BD522">
            <v>1</v>
          </cell>
          <cell r="BE522">
            <v>1</v>
          </cell>
          <cell r="BG522">
            <v>1</v>
          </cell>
          <cell r="BH522">
            <v>1</v>
          </cell>
          <cell r="BI522">
            <v>1</v>
          </cell>
          <cell r="BJ522">
            <v>1</v>
          </cell>
          <cell r="BK522">
            <v>1</v>
          </cell>
          <cell r="BM522">
            <v>0</v>
          </cell>
          <cell r="BN522">
            <v>0</v>
          </cell>
          <cell r="BO522">
            <v>0</v>
          </cell>
          <cell r="BP522">
            <v>0</v>
          </cell>
          <cell r="BQ522">
            <v>0</v>
          </cell>
        </row>
        <row r="524">
          <cell r="B524">
            <v>21</v>
          </cell>
          <cell r="F524" t="str">
            <v>Percent of net pml added to reserves for stress:</v>
          </cell>
          <cell r="G524">
            <v>0.4</v>
          </cell>
          <cell r="AC524">
            <v>21</v>
          </cell>
          <cell r="AD524" t="str">
            <v>Percent of net pml added to reserves for stress:</v>
          </cell>
          <cell r="AK524">
            <v>0.4</v>
          </cell>
          <cell r="AL524">
            <v>0.4</v>
          </cell>
          <cell r="AM524">
            <v>0.4</v>
          </cell>
          <cell r="AN524">
            <v>0.4</v>
          </cell>
          <cell r="AO524">
            <v>0.4</v>
          </cell>
          <cell r="AY524">
            <v>21</v>
          </cell>
        </row>
        <row r="528">
          <cell r="D528" t="str">
            <v>(1)</v>
          </cell>
          <cell r="E528" t="str">
            <v>(2)</v>
          </cell>
          <cell r="F528" t="str">
            <v>(3)</v>
          </cell>
          <cell r="G528" t="str">
            <v>(4)</v>
          </cell>
          <cell r="H528" t="str">
            <v>(5)</v>
          </cell>
          <cell r="I528" t="str">
            <v>(6)</v>
          </cell>
          <cell r="J528" t="str">
            <v>(7)</v>
          </cell>
          <cell r="K528" t="str">
            <v>(8)</v>
          </cell>
          <cell r="L528" t="str">
            <v>(9)</v>
          </cell>
          <cell r="M528" t="str">
            <v>(10)</v>
          </cell>
          <cell r="N528" t="str">
            <v>(11)</v>
          </cell>
          <cell r="O528" t="str">
            <v>(12)</v>
          </cell>
          <cell r="P528" t="str">
            <v>(13)</v>
          </cell>
          <cell r="Q528" t="str">
            <v>(14)</v>
          </cell>
          <cell r="R528" t="str">
            <v>(15)</v>
          </cell>
          <cell r="S528" t="str">
            <v>(16)</v>
          </cell>
          <cell r="T528" t="str">
            <v>(17)</v>
          </cell>
        </row>
        <row r="530">
          <cell r="E530" t="str">
            <v>&lt;---------------------------- Carried Reserve ----------------------------&gt;</v>
          </cell>
          <cell r="L530" t="str">
            <v>Adjust-</v>
          </cell>
          <cell r="M530" t="str">
            <v>Final</v>
          </cell>
          <cell r="N530" t="str">
            <v>Total</v>
          </cell>
          <cell r="R530" t="str">
            <v>Final</v>
          </cell>
          <cell r="S530" t="str">
            <v>Adjusted</v>
          </cell>
          <cell r="AE530" t="str">
            <v>Carried Loss &amp; LAE Reserves</v>
          </cell>
          <cell r="AK530" t="str">
            <v>Adjusted Loss &amp; LAE Reserves</v>
          </cell>
          <cell r="AQ530" t="str">
            <v>Adjusted Required Capital</v>
          </cell>
          <cell r="BA530" t="str">
            <v>Selected Deficiency Factors</v>
          </cell>
          <cell r="BG530" t="str">
            <v>Selected Discount Factors</v>
          </cell>
          <cell r="BM530" t="str">
            <v>Selected Capital Factors</v>
          </cell>
        </row>
        <row r="531">
          <cell r="C531" t="str">
            <v>Health Business</v>
          </cell>
          <cell r="D531" t="str">
            <v>%</v>
          </cell>
          <cell r="E531" t="str">
            <v>Baseline</v>
          </cell>
          <cell r="F531" t="str">
            <v>Allocated Adjustment</v>
          </cell>
          <cell r="G531" t="str">
            <v>Stress Test Adjustment</v>
          </cell>
          <cell r="H531" t="str">
            <v>Manual Adjustment</v>
          </cell>
          <cell r="I531" t="str">
            <v>Total</v>
          </cell>
          <cell r="J531" t="str">
            <v>Deficiency Factor</v>
          </cell>
          <cell r="K531" t="str">
            <v>Base Discount Factor</v>
          </cell>
          <cell r="L531" t="str">
            <v>ment to Discount Factor</v>
          </cell>
          <cell r="M531" t="str">
            <v>Discount Factor (8)+(9)</v>
          </cell>
          <cell r="N531" t="str">
            <v>Adj. Factor  (7)*(10)</v>
          </cell>
          <cell r="O531" t="str">
            <v>Adjusted Reserves (6)*(11)</v>
          </cell>
          <cell r="P531" t="str">
            <v>Base Capital Factor</v>
          </cell>
          <cell r="Q531" t="str">
            <v>Adjust- ment</v>
          </cell>
          <cell r="R531" t="str">
            <v>Capital Factor (13)+(14)</v>
          </cell>
          <cell r="S531" t="str">
            <v>Required Capital    (12)*(15)</v>
          </cell>
          <cell r="T531" t="str">
            <v>Explanation of Adjustments</v>
          </cell>
          <cell r="AD531" t="str">
            <v>Health Business</v>
          </cell>
          <cell r="AE531">
            <v>39813</v>
          </cell>
          <cell r="AF531">
            <v>40178</v>
          </cell>
          <cell r="AG531">
            <v>40543</v>
          </cell>
          <cell r="AH531">
            <v>40908</v>
          </cell>
          <cell r="AI531">
            <v>41274</v>
          </cell>
          <cell r="AK531">
            <v>39813</v>
          </cell>
          <cell r="AL531">
            <v>40178</v>
          </cell>
          <cell r="AM531">
            <v>40543</v>
          </cell>
          <cell r="AN531">
            <v>40908</v>
          </cell>
          <cell r="AO531">
            <v>41274</v>
          </cell>
          <cell r="AQ531">
            <v>39813</v>
          </cell>
          <cell r="AR531">
            <v>40178</v>
          </cell>
          <cell r="AS531">
            <v>40543</v>
          </cell>
          <cell r="AT531">
            <v>40908</v>
          </cell>
          <cell r="AU531">
            <v>41274</v>
          </cell>
          <cell r="AZ531" t="str">
            <v>Health Business</v>
          </cell>
          <cell r="BA531">
            <v>39813</v>
          </cell>
          <cell r="BB531">
            <v>40178</v>
          </cell>
          <cell r="BC531">
            <v>40543</v>
          </cell>
          <cell r="BD531">
            <v>40908</v>
          </cell>
          <cell r="BE531">
            <v>41274</v>
          </cell>
          <cell r="BG531">
            <v>39813</v>
          </cell>
          <cell r="BH531">
            <v>40178</v>
          </cell>
          <cell r="BI531">
            <v>40543</v>
          </cell>
          <cell r="BJ531">
            <v>40908</v>
          </cell>
          <cell r="BK531">
            <v>41274</v>
          </cell>
          <cell r="BM531">
            <v>39813</v>
          </cell>
          <cell r="BN531">
            <v>40178</v>
          </cell>
          <cell r="BO531">
            <v>40543</v>
          </cell>
          <cell r="BP531">
            <v>40908</v>
          </cell>
          <cell r="BQ531">
            <v>41274</v>
          </cell>
        </row>
        <row r="532">
          <cell r="B532">
            <v>22</v>
          </cell>
          <cell r="C532" t="str">
            <v>Medical</v>
          </cell>
          <cell r="D532">
            <v>0</v>
          </cell>
          <cell r="E532">
            <v>0</v>
          </cell>
          <cell r="F532">
            <v>0</v>
          </cell>
          <cell r="G532">
            <v>0</v>
          </cell>
          <cell r="H532">
            <v>0</v>
          </cell>
          <cell r="I532">
            <v>0</v>
          </cell>
          <cell r="J532">
            <v>1</v>
          </cell>
          <cell r="K532">
            <v>0.95</v>
          </cell>
          <cell r="L532">
            <v>0</v>
          </cell>
          <cell r="M532">
            <v>0.95</v>
          </cell>
          <cell r="N532">
            <v>0.95</v>
          </cell>
          <cell r="O532">
            <v>0</v>
          </cell>
          <cell r="P532">
            <v>0.38229376257545261</v>
          </cell>
          <cell r="Q532">
            <v>0</v>
          </cell>
          <cell r="R532">
            <v>0.38229376257545261</v>
          </cell>
          <cell r="S532">
            <v>0</v>
          </cell>
          <cell r="T532" t="str">
            <v xml:space="preserve"> </v>
          </cell>
          <cell r="AC532">
            <v>22</v>
          </cell>
          <cell r="AD532" t="str">
            <v>Medical</v>
          </cell>
          <cell r="AE532">
            <v>0</v>
          </cell>
          <cell r="AF532">
            <v>0</v>
          </cell>
          <cell r="AG532">
            <v>0</v>
          </cell>
          <cell r="AH532">
            <v>0</v>
          </cell>
          <cell r="AI532">
            <v>0</v>
          </cell>
          <cell r="AK532">
            <v>0</v>
          </cell>
          <cell r="AL532">
            <v>0</v>
          </cell>
          <cell r="AM532">
            <v>0</v>
          </cell>
          <cell r="AN532">
            <v>0</v>
          </cell>
          <cell r="AO532">
            <v>0</v>
          </cell>
          <cell r="AQ532">
            <v>0</v>
          </cell>
          <cell r="AR532">
            <v>0</v>
          </cell>
          <cell r="AS532">
            <v>0</v>
          </cell>
          <cell r="AT532">
            <v>0</v>
          </cell>
          <cell r="AU532">
            <v>0</v>
          </cell>
          <cell r="AY532">
            <v>22</v>
          </cell>
          <cell r="AZ532" t="str">
            <v>Medical</v>
          </cell>
          <cell r="BA532">
            <v>1</v>
          </cell>
          <cell r="BB532">
            <v>1</v>
          </cell>
          <cell r="BC532">
            <v>1</v>
          </cell>
          <cell r="BD532">
            <v>1</v>
          </cell>
          <cell r="BE532">
            <v>1</v>
          </cell>
          <cell r="BG532">
            <v>0.95</v>
          </cell>
          <cell r="BH532">
            <v>0.95</v>
          </cell>
          <cell r="BI532">
            <v>0.95</v>
          </cell>
          <cell r="BJ532">
            <v>0.95</v>
          </cell>
          <cell r="BK532">
            <v>0.95</v>
          </cell>
          <cell r="BM532">
            <v>0.38229376257545261</v>
          </cell>
          <cell r="BN532">
            <v>0.38229376257545261</v>
          </cell>
          <cell r="BO532">
            <v>0.38229376257545261</v>
          </cell>
          <cell r="BP532">
            <v>0.38229376257545261</v>
          </cell>
          <cell r="BQ532">
            <v>0.38229376257545261</v>
          </cell>
        </row>
        <row r="533">
          <cell r="B533">
            <v>23</v>
          </cell>
          <cell r="C533" t="str">
            <v>Disability and Long Term Care</v>
          </cell>
          <cell r="D533">
            <v>0</v>
          </cell>
          <cell r="E533">
            <v>0</v>
          </cell>
          <cell r="F533">
            <v>0</v>
          </cell>
          <cell r="G533">
            <v>0</v>
          </cell>
          <cell r="H533">
            <v>0</v>
          </cell>
          <cell r="I533">
            <v>0</v>
          </cell>
          <cell r="J533">
            <v>1</v>
          </cell>
          <cell r="K533">
            <v>0.95</v>
          </cell>
          <cell r="L533">
            <v>0</v>
          </cell>
          <cell r="M533">
            <v>0.95</v>
          </cell>
          <cell r="N533">
            <v>0.95</v>
          </cell>
          <cell r="O533">
            <v>0</v>
          </cell>
          <cell r="P533">
            <v>0.38229376257545261</v>
          </cell>
          <cell r="Q533">
            <v>0</v>
          </cell>
          <cell r="R533">
            <v>0.38229376257545261</v>
          </cell>
          <cell r="S533">
            <v>0</v>
          </cell>
          <cell r="T533" t="str">
            <v xml:space="preserve"> </v>
          </cell>
          <cell r="AC533">
            <v>23</v>
          </cell>
          <cell r="AD533" t="str">
            <v>Disability and Long Term Care</v>
          </cell>
          <cell r="AE533">
            <v>0</v>
          </cell>
          <cell r="AF533">
            <v>0</v>
          </cell>
          <cell r="AG533">
            <v>0</v>
          </cell>
          <cell r="AH533">
            <v>0</v>
          </cell>
          <cell r="AI533">
            <v>0</v>
          </cell>
          <cell r="AK533">
            <v>0</v>
          </cell>
          <cell r="AL533">
            <v>0</v>
          </cell>
          <cell r="AM533">
            <v>0</v>
          </cell>
          <cell r="AN533">
            <v>0</v>
          </cell>
          <cell r="AO533">
            <v>0</v>
          </cell>
          <cell r="AQ533">
            <v>0</v>
          </cell>
          <cell r="AR533">
            <v>0</v>
          </cell>
          <cell r="AS533">
            <v>0</v>
          </cell>
          <cell r="AT533">
            <v>0</v>
          </cell>
          <cell r="AU533">
            <v>0</v>
          </cell>
          <cell r="AY533">
            <v>23</v>
          </cell>
          <cell r="AZ533" t="str">
            <v>Disability and Long Term Care</v>
          </cell>
          <cell r="BA533">
            <v>1</v>
          </cell>
          <cell r="BB533">
            <v>1</v>
          </cell>
          <cell r="BC533">
            <v>1</v>
          </cell>
          <cell r="BD533">
            <v>1</v>
          </cell>
          <cell r="BE533">
            <v>1</v>
          </cell>
          <cell r="BG533">
            <v>0.95</v>
          </cell>
          <cell r="BH533">
            <v>0.95</v>
          </cell>
          <cell r="BI533">
            <v>0.95</v>
          </cell>
          <cell r="BJ533">
            <v>0.95</v>
          </cell>
          <cell r="BK533">
            <v>0.95</v>
          </cell>
          <cell r="BM533">
            <v>0.38229376257545261</v>
          </cell>
          <cell r="BN533">
            <v>0.38229376257545261</v>
          </cell>
          <cell r="BO533">
            <v>0.38229376257545261</v>
          </cell>
          <cell r="BP533">
            <v>0.38229376257545261</v>
          </cell>
          <cell r="BQ533">
            <v>0.38229376257545261</v>
          </cell>
        </row>
        <row r="534">
          <cell r="B534">
            <v>24</v>
          </cell>
          <cell r="C534" t="str">
            <v>Critical Illness - Guaranteed</v>
          </cell>
          <cell r="D534">
            <v>0</v>
          </cell>
          <cell r="E534">
            <v>0</v>
          </cell>
          <cell r="F534">
            <v>0</v>
          </cell>
          <cell r="G534">
            <v>0</v>
          </cell>
          <cell r="H534">
            <v>0</v>
          </cell>
          <cell r="I534">
            <v>0</v>
          </cell>
          <cell r="J534">
            <v>1</v>
          </cell>
          <cell r="K534">
            <v>0.95</v>
          </cell>
          <cell r="L534">
            <v>0</v>
          </cell>
          <cell r="M534">
            <v>0.95</v>
          </cell>
          <cell r="N534">
            <v>0.95</v>
          </cell>
          <cell r="O534">
            <v>0</v>
          </cell>
          <cell r="P534">
            <v>0.38229376257545261</v>
          </cell>
          <cell r="Q534">
            <v>0</v>
          </cell>
          <cell r="R534">
            <v>0.38229376257545261</v>
          </cell>
          <cell r="S534">
            <v>0</v>
          </cell>
          <cell r="T534" t="str">
            <v xml:space="preserve"> </v>
          </cell>
          <cell r="AC534">
            <v>24</v>
          </cell>
          <cell r="AD534" t="str">
            <v>Critical Illness - Guaranteed</v>
          </cell>
          <cell r="AE534">
            <v>0</v>
          </cell>
          <cell r="AF534">
            <v>0</v>
          </cell>
          <cell r="AG534">
            <v>0</v>
          </cell>
          <cell r="AH534">
            <v>0</v>
          </cell>
          <cell r="AI534">
            <v>0</v>
          </cell>
          <cell r="AK534">
            <v>0</v>
          </cell>
          <cell r="AL534">
            <v>0</v>
          </cell>
          <cell r="AM534">
            <v>0</v>
          </cell>
          <cell r="AN534">
            <v>0</v>
          </cell>
          <cell r="AO534">
            <v>0</v>
          </cell>
          <cell r="AQ534">
            <v>0</v>
          </cell>
          <cell r="AR534">
            <v>0</v>
          </cell>
          <cell r="AS534">
            <v>0</v>
          </cell>
          <cell r="AT534">
            <v>0</v>
          </cell>
          <cell r="AU534">
            <v>0</v>
          </cell>
          <cell r="AY534">
            <v>24</v>
          </cell>
          <cell r="AZ534" t="str">
            <v>Critical Illness - Guaranteed</v>
          </cell>
          <cell r="BA534">
            <v>1</v>
          </cell>
          <cell r="BB534">
            <v>1</v>
          </cell>
          <cell r="BC534">
            <v>1</v>
          </cell>
          <cell r="BD534">
            <v>1</v>
          </cell>
          <cell r="BE534">
            <v>1</v>
          </cell>
          <cell r="BG534">
            <v>0.95</v>
          </cell>
          <cell r="BH534">
            <v>0.95</v>
          </cell>
          <cell r="BI534">
            <v>0.95</v>
          </cell>
          <cell r="BJ534">
            <v>0.95</v>
          </cell>
          <cell r="BK534">
            <v>0.95</v>
          </cell>
          <cell r="BM534">
            <v>0.38229376257545261</v>
          </cell>
          <cell r="BN534">
            <v>0.38229376257545261</v>
          </cell>
          <cell r="BO534">
            <v>0.38229376257545261</v>
          </cell>
          <cell r="BP534">
            <v>0.38229376257545261</v>
          </cell>
          <cell r="BQ534">
            <v>0.38229376257545261</v>
          </cell>
        </row>
        <row r="535">
          <cell r="B535">
            <v>25</v>
          </cell>
          <cell r="C535" t="str">
            <v>Critical Illness - NonGuaranteed</v>
          </cell>
          <cell r="D535">
            <v>0</v>
          </cell>
          <cell r="E535">
            <v>0</v>
          </cell>
          <cell r="F535">
            <v>0</v>
          </cell>
          <cell r="G535">
            <v>0</v>
          </cell>
          <cell r="H535">
            <v>0</v>
          </cell>
          <cell r="I535">
            <v>0</v>
          </cell>
          <cell r="J535">
            <v>1</v>
          </cell>
          <cell r="K535">
            <v>0.95</v>
          </cell>
          <cell r="L535">
            <v>0</v>
          </cell>
          <cell r="M535">
            <v>0.95</v>
          </cell>
          <cell r="N535">
            <v>0.95</v>
          </cell>
          <cell r="O535">
            <v>0</v>
          </cell>
          <cell r="P535">
            <v>0.38229376257545261</v>
          </cell>
          <cell r="Q535">
            <v>0</v>
          </cell>
          <cell r="R535">
            <v>0.38229376257545261</v>
          </cell>
          <cell r="S535">
            <v>0</v>
          </cell>
          <cell r="T535" t="str">
            <v xml:space="preserve"> </v>
          </cell>
          <cell r="AC535">
            <v>25</v>
          </cell>
          <cell r="AD535" t="str">
            <v>Critical Illness - NonGuaranteed</v>
          </cell>
          <cell r="AE535">
            <v>0</v>
          </cell>
          <cell r="AF535">
            <v>0</v>
          </cell>
          <cell r="AG535">
            <v>0</v>
          </cell>
          <cell r="AH535">
            <v>0</v>
          </cell>
          <cell r="AI535">
            <v>0</v>
          </cell>
          <cell r="AK535">
            <v>0</v>
          </cell>
          <cell r="AL535">
            <v>0</v>
          </cell>
          <cell r="AM535">
            <v>0</v>
          </cell>
          <cell r="AN535">
            <v>0</v>
          </cell>
          <cell r="AO535">
            <v>0</v>
          </cell>
          <cell r="AQ535">
            <v>0</v>
          </cell>
          <cell r="AR535">
            <v>0</v>
          </cell>
          <cell r="AS535">
            <v>0</v>
          </cell>
          <cell r="AT535">
            <v>0</v>
          </cell>
          <cell r="AU535">
            <v>0</v>
          </cell>
          <cell r="AY535">
            <v>25</v>
          </cell>
          <cell r="AZ535" t="str">
            <v>Critical Illness - NonGuaranteed</v>
          </cell>
          <cell r="BA535">
            <v>1</v>
          </cell>
          <cell r="BB535">
            <v>1</v>
          </cell>
          <cell r="BC535">
            <v>1</v>
          </cell>
          <cell r="BD535">
            <v>1</v>
          </cell>
          <cell r="BE535">
            <v>1</v>
          </cell>
          <cell r="BG535">
            <v>0.95</v>
          </cell>
          <cell r="BH535">
            <v>0.95</v>
          </cell>
          <cell r="BI535">
            <v>0.95</v>
          </cell>
          <cell r="BJ535">
            <v>0.95</v>
          </cell>
          <cell r="BK535">
            <v>0.95</v>
          </cell>
          <cell r="BM535">
            <v>0.38229376257545261</v>
          </cell>
          <cell r="BN535">
            <v>0.38229376257545261</v>
          </cell>
          <cell r="BO535">
            <v>0.38229376257545261</v>
          </cell>
          <cell r="BP535">
            <v>0.38229376257545261</v>
          </cell>
          <cell r="BQ535">
            <v>0.38229376257545261</v>
          </cell>
        </row>
        <row r="536">
          <cell r="B536">
            <v>26</v>
          </cell>
          <cell r="C536" t="str">
            <v>Health Reinsurance</v>
          </cell>
          <cell r="D536">
            <v>0</v>
          </cell>
          <cell r="E536">
            <v>0</v>
          </cell>
          <cell r="F536">
            <v>0</v>
          </cell>
          <cell r="G536">
            <v>0</v>
          </cell>
          <cell r="H536">
            <v>0</v>
          </cell>
          <cell r="I536">
            <v>0</v>
          </cell>
          <cell r="J536">
            <v>1</v>
          </cell>
          <cell r="K536">
            <v>0.79842999999999997</v>
          </cell>
          <cell r="L536">
            <v>0</v>
          </cell>
          <cell r="M536">
            <v>0.79842999999999997</v>
          </cell>
          <cell r="N536">
            <v>0.79842999999999997</v>
          </cell>
          <cell r="O536">
            <v>0</v>
          </cell>
          <cell r="P536">
            <v>0.54775111649935904</v>
          </cell>
          <cell r="Q536">
            <v>0</v>
          </cell>
          <cell r="R536">
            <v>0.54775111649935904</v>
          </cell>
          <cell r="S536">
            <v>0</v>
          </cell>
          <cell r="T536" t="str">
            <v xml:space="preserve"> </v>
          </cell>
          <cell r="AC536">
            <v>26</v>
          </cell>
          <cell r="AD536" t="str">
            <v>Health Reinsurance</v>
          </cell>
          <cell r="AE536">
            <v>0</v>
          </cell>
          <cell r="AF536">
            <v>0</v>
          </cell>
          <cell r="AG536">
            <v>0</v>
          </cell>
          <cell r="AH536">
            <v>0</v>
          </cell>
          <cell r="AI536">
            <v>0</v>
          </cell>
          <cell r="AK536">
            <v>0</v>
          </cell>
          <cell r="AL536">
            <v>0</v>
          </cell>
          <cell r="AM536">
            <v>0</v>
          </cell>
          <cell r="AN536">
            <v>0</v>
          </cell>
          <cell r="AO536">
            <v>0</v>
          </cell>
          <cell r="AQ536">
            <v>0</v>
          </cell>
          <cell r="AR536">
            <v>0</v>
          </cell>
          <cell r="AS536">
            <v>0</v>
          </cell>
          <cell r="AT536">
            <v>0</v>
          </cell>
          <cell r="AU536">
            <v>0</v>
          </cell>
          <cell r="AY536">
            <v>26</v>
          </cell>
          <cell r="AZ536" t="str">
            <v>Health Reinsurance</v>
          </cell>
          <cell r="BA536">
            <v>1</v>
          </cell>
          <cell r="BB536">
            <v>1</v>
          </cell>
          <cell r="BC536">
            <v>1</v>
          </cell>
          <cell r="BD536">
            <v>1</v>
          </cell>
          <cell r="BE536">
            <v>1</v>
          </cell>
          <cell r="BG536">
            <v>0.79842999999999997</v>
          </cell>
          <cell r="BH536">
            <v>0.79842999999999997</v>
          </cell>
          <cell r="BI536">
            <v>0.79842999999999997</v>
          </cell>
          <cell r="BJ536">
            <v>0.79842999999999997</v>
          </cell>
          <cell r="BK536">
            <v>0.79842999999999997</v>
          </cell>
          <cell r="BM536">
            <v>0.54775111649935904</v>
          </cell>
          <cell r="BN536">
            <v>0.54775111649935904</v>
          </cell>
          <cell r="BO536">
            <v>0.54775111649935904</v>
          </cell>
          <cell r="BP536">
            <v>0.54775111649935904</v>
          </cell>
          <cell r="BQ536">
            <v>0.54775111649935904</v>
          </cell>
        </row>
        <row r="537">
          <cell r="B537">
            <v>27</v>
          </cell>
          <cell r="C537" t="str">
            <v>Other Health</v>
          </cell>
          <cell r="D537">
            <v>0</v>
          </cell>
          <cell r="E537">
            <v>0</v>
          </cell>
          <cell r="F537">
            <v>0</v>
          </cell>
          <cell r="G537">
            <v>0</v>
          </cell>
          <cell r="H537">
            <v>0</v>
          </cell>
          <cell r="I537">
            <v>0</v>
          </cell>
          <cell r="J537">
            <v>1</v>
          </cell>
          <cell r="K537">
            <v>0.95</v>
          </cell>
          <cell r="L537">
            <v>0</v>
          </cell>
          <cell r="M537">
            <v>0.95</v>
          </cell>
          <cell r="N537">
            <v>0.95</v>
          </cell>
          <cell r="O537">
            <v>0</v>
          </cell>
          <cell r="P537">
            <v>0.38229376257545261</v>
          </cell>
          <cell r="Q537">
            <v>0</v>
          </cell>
          <cell r="R537">
            <v>0.38229376257545261</v>
          </cell>
          <cell r="S537">
            <v>0</v>
          </cell>
          <cell r="T537" t="str">
            <v xml:space="preserve"> </v>
          </cell>
          <cell r="AC537">
            <v>27</v>
          </cell>
          <cell r="AD537" t="str">
            <v>Other Health</v>
          </cell>
          <cell r="AE537">
            <v>0</v>
          </cell>
          <cell r="AF537">
            <v>0</v>
          </cell>
          <cell r="AG537">
            <v>0</v>
          </cell>
          <cell r="AH537">
            <v>0</v>
          </cell>
          <cell r="AI537">
            <v>0</v>
          </cell>
          <cell r="AK537">
            <v>0</v>
          </cell>
          <cell r="AL537">
            <v>0</v>
          </cell>
          <cell r="AM537">
            <v>0</v>
          </cell>
          <cell r="AN537">
            <v>0</v>
          </cell>
          <cell r="AO537">
            <v>0</v>
          </cell>
          <cell r="AQ537">
            <v>0</v>
          </cell>
          <cell r="AR537">
            <v>0</v>
          </cell>
          <cell r="AS537">
            <v>0</v>
          </cell>
          <cell r="AT537">
            <v>0</v>
          </cell>
          <cell r="AU537">
            <v>0</v>
          </cell>
          <cell r="AY537">
            <v>27</v>
          </cell>
          <cell r="AZ537" t="str">
            <v>Other Health</v>
          </cell>
          <cell r="BA537">
            <v>1</v>
          </cell>
          <cell r="BB537">
            <v>1</v>
          </cell>
          <cell r="BC537">
            <v>1</v>
          </cell>
          <cell r="BD537">
            <v>1</v>
          </cell>
          <cell r="BE537">
            <v>1</v>
          </cell>
          <cell r="BG537">
            <v>0.95</v>
          </cell>
          <cell r="BH537">
            <v>0.95</v>
          </cell>
          <cell r="BI537">
            <v>0.95</v>
          </cell>
          <cell r="BJ537">
            <v>0.95</v>
          </cell>
          <cell r="BK537">
            <v>0.95</v>
          </cell>
          <cell r="BM537">
            <v>0.38229376257545261</v>
          </cell>
          <cell r="BN537">
            <v>0.38229376257545261</v>
          </cell>
          <cell r="BO537">
            <v>0.38229376257545261</v>
          </cell>
          <cell r="BP537">
            <v>0.38229376257545261</v>
          </cell>
          <cell r="BQ537">
            <v>0.38229376257545261</v>
          </cell>
        </row>
        <row r="538">
          <cell r="B538">
            <v>28</v>
          </cell>
          <cell r="C538" t="str">
            <v>Other Health</v>
          </cell>
          <cell r="D538">
            <v>0</v>
          </cell>
          <cell r="E538">
            <v>0</v>
          </cell>
          <cell r="F538">
            <v>0</v>
          </cell>
          <cell r="G538">
            <v>0</v>
          </cell>
          <cell r="H538">
            <v>0</v>
          </cell>
          <cell r="I538">
            <v>0</v>
          </cell>
          <cell r="J538">
            <v>1</v>
          </cell>
          <cell r="K538">
            <v>0.95</v>
          </cell>
          <cell r="L538">
            <v>0</v>
          </cell>
          <cell r="M538">
            <v>0.95</v>
          </cell>
          <cell r="N538">
            <v>0.95</v>
          </cell>
          <cell r="O538">
            <v>0</v>
          </cell>
          <cell r="P538">
            <v>0.38229376257545261</v>
          </cell>
          <cell r="Q538">
            <v>0</v>
          </cell>
          <cell r="R538">
            <v>0.38229376257545261</v>
          </cell>
          <cell r="S538">
            <v>0</v>
          </cell>
          <cell r="T538" t="str">
            <v xml:space="preserve"> </v>
          </cell>
          <cell r="AC538">
            <v>28</v>
          </cell>
          <cell r="AD538" t="str">
            <v>Other Health</v>
          </cell>
          <cell r="AE538">
            <v>0</v>
          </cell>
          <cell r="AF538">
            <v>0</v>
          </cell>
          <cell r="AG538">
            <v>0</v>
          </cell>
          <cell r="AH538">
            <v>0</v>
          </cell>
          <cell r="AI538">
            <v>0</v>
          </cell>
          <cell r="AK538">
            <v>0</v>
          </cell>
          <cell r="AL538">
            <v>0</v>
          </cell>
          <cell r="AM538">
            <v>0</v>
          </cell>
          <cell r="AN538">
            <v>0</v>
          </cell>
          <cell r="AO538">
            <v>0</v>
          </cell>
          <cell r="AQ538">
            <v>0</v>
          </cell>
          <cell r="AR538">
            <v>0</v>
          </cell>
          <cell r="AS538">
            <v>0</v>
          </cell>
          <cell r="AT538">
            <v>0</v>
          </cell>
          <cell r="AU538">
            <v>0</v>
          </cell>
          <cell r="AY538">
            <v>28</v>
          </cell>
          <cell r="AZ538" t="str">
            <v>Other Health</v>
          </cell>
          <cell r="BA538">
            <v>1</v>
          </cell>
          <cell r="BB538">
            <v>1</v>
          </cell>
          <cell r="BC538">
            <v>1</v>
          </cell>
          <cell r="BD538">
            <v>1</v>
          </cell>
          <cell r="BE538">
            <v>1</v>
          </cell>
          <cell r="BG538">
            <v>0.95</v>
          </cell>
          <cell r="BH538">
            <v>0.95</v>
          </cell>
          <cell r="BI538">
            <v>0.95</v>
          </cell>
          <cell r="BJ538">
            <v>0.95</v>
          </cell>
          <cell r="BK538">
            <v>0.95</v>
          </cell>
          <cell r="BM538">
            <v>0.38229376257545261</v>
          </cell>
          <cell r="BN538">
            <v>0.38229376257545261</v>
          </cell>
          <cell r="BO538">
            <v>0.38229376257545261</v>
          </cell>
          <cell r="BP538">
            <v>0.38229376257545261</v>
          </cell>
          <cell r="BQ538">
            <v>0.38229376257545261</v>
          </cell>
        </row>
        <row r="539">
          <cell r="B539">
            <v>29</v>
          </cell>
          <cell r="C539" t="str">
            <v>Sub-Total</v>
          </cell>
          <cell r="D539">
            <v>0</v>
          </cell>
          <cell r="E539">
            <v>0</v>
          </cell>
          <cell r="F539">
            <v>0</v>
          </cell>
          <cell r="G539">
            <v>0</v>
          </cell>
          <cell r="H539">
            <v>0</v>
          </cell>
          <cell r="I539">
            <v>0</v>
          </cell>
          <cell r="J539">
            <v>1</v>
          </cell>
          <cell r="K539">
            <v>1</v>
          </cell>
          <cell r="M539">
            <v>1</v>
          </cell>
          <cell r="N539">
            <v>1</v>
          </cell>
          <cell r="O539">
            <v>0</v>
          </cell>
          <cell r="P539">
            <v>1</v>
          </cell>
          <cell r="R539">
            <v>0</v>
          </cell>
          <cell r="S539">
            <v>0</v>
          </cell>
          <cell r="AC539">
            <v>29</v>
          </cell>
          <cell r="AD539" t="str">
            <v>Sub-Total</v>
          </cell>
          <cell r="AE539">
            <v>0</v>
          </cell>
          <cell r="AF539">
            <v>0</v>
          </cell>
          <cell r="AG539">
            <v>0</v>
          </cell>
          <cell r="AH539">
            <v>0</v>
          </cell>
          <cell r="AI539">
            <v>0</v>
          </cell>
          <cell r="AK539">
            <v>0</v>
          </cell>
          <cell r="AL539">
            <v>0</v>
          </cell>
          <cell r="AM539">
            <v>0</v>
          </cell>
          <cell r="AN539">
            <v>0</v>
          </cell>
          <cell r="AO539">
            <v>0</v>
          </cell>
          <cell r="AQ539">
            <v>0</v>
          </cell>
          <cell r="AR539">
            <v>0</v>
          </cell>
          <cell r="AS539">
            <v>0</v>
          </cell>
          <cell r="AT539">
            <v>0</v>
          </cell>
          <cell r="AU539">
            <v>0</v>
          </cell>
          <cell r="AY539">
            <v>29</v>
          </cell>
          <cell r="AZ539" t="str">
            <v>Sub-Total</v>
          </cell>
          <cell r="BA539">
            <v>1</v>
          </cell>
          <cell r="BB539">
            <v>1</v>
          </cell>
          <cell r="BC539">
            <v>1</v>
          </cell>
          <cell r="BD539">
            <v>1</v>
          </cell>
          <cell r="BE539">
            <v>1</v>
          </cell>
          <cell r="BG539">
            <v>1</v>
          </cell>
          <cell r="BH539">
            <v>1</v>
          </cell>
          <cell r="BI539">
            <v>1</v>
          </cell>
          <cell r="BJ539">
            <v>1</v>
          </cell>
          <cell r="BK539">
            <v>1</v>
          </cell>
          <cell r="BM539">
            <v>0</v>
          </cell>
          <cell r="BN539">
            <v>0</v>
          </cell>
          <cell r="BO539">
            <v>0</v>
          </cell>
          <cell r="BP539">
            <v>0</v>
          </cell>
          <cell r="BQ539">
            <v>0</v>
          </cell>
        </row>
        <row r="544">
          <cell r="B544">
            <v>30</v>
          </cell>
          <cell r="C544" t="str">
            <v>Totals</v>
          </cell>
          <cell r="D544">
            <v>0</v>
          </cell>
          <cell r="E544">
            <v>0</v>
          </cell>
          <cell r="F544">
            <v>0</v>
          </cell>
          <cell r="G544">
            <v>0</v>
          </cell>
          <cell r="H544">
            <v>0</v>
          </cell>
          <cell r="I544">
            <v>0</v>
          </cell>
          <cell r="J544">
            <v>0</v>
          </cell>
          <cell r="K544">
            <v>1</v>
          </cell>
          <cell r="M544">
            <v>1</v>
          </cell>
          <cell r="N544">
            <v>1</v>
          </cell>
          <cell r="O544">
            <v>0</v>
          </cell>
          <cell r="P544">
            <v>0</v>
          </cell>
          <cell r="R544">
            <v>0</v>
          </cell>
          <cell r="S544">
            <v>0</v>
          </cell>
          <cell r="AC544">
            <v>30</v>
          </cell>
          <cell r="AD544" t="str">
            <v>Totals</v>
          </cell>
          <cell r="AE544">
            <v>0</v>
          </cell>
          <cell r="AF544">
            <v>0</v>
          </cell>
          <cell r="AG544">
            <v>0</v>
          </cell>
          <cell r="AH544">
            <v>0</v>
          </cell>
          <cell r="AI544">
            <v>0</v>
          </cell>
          <cell r="AK544">
            <v>0</v>
          </cell>
          <cell r="AL544">
            <v>0</v>
          </cell>
          <cell r="AM544">
            <v>0</v>
          </cell>
          <cell r="AN544">
            <v>0</v>
          </cell>
          <cell r="AO544">
            <v>0</v>
          </cell>
          <cell r="AQ544">
            <v>0</v>
          </cell>
          <cell r="AR544">
            <v>0</v>
          </cell>
          <cell r="AS544">
            <v>0</v>
          </cell>
          <cell r="AT544">
            <v>0</v>
          </cell>
          <cell r="AU544">
            <v>0</v>
          </cell>
          <cell r="AY544">
            <v>30</v>
          </cell>
          <cell r="AZ544" t="str">
            <v>Totals</v>
          </cell>
          <cell r="BA544">
            <v>0</v>
          </cell>
          <cell r="BB544">
            <v>0</v>
          </cell>
          <cell r="BC544">
            <v>0</v>
          </cell>
          <cell r="BD544">
            <v>0</v>
          </cell>
          <cell r="BE544">
            <v>0</v>
          </cell>
          <cell r="BG544">
            <v>1</v>
          </cell>
          <cell r="BH544">
            <v>1</v>
          </cell>
          <cell r="BI544">
            <v>1</v>
          </cell>
          <cell r="BJ544">
            <v>1</v>
          </cell>
          <cell r="BK544">
            <v>1</v>
          </cell>
          <cell r="BM544">
            <v>0</v>
          </cell>
          <cell r="BN544">
            <v>0</v>
          </cell>
          <cell r="BO544">
            <v>0</v>
          </cell>
          <cell r="BP544">
            <v>0</v>
          </cell>
          <cell r="BQ544">
            <v>0</v>
          </cell>
        </row>
        <row r="546">
          <cell r="B546">
            <v>31</v>
          </cell>
          <cell r="O546" t="str">
            <v xml:space="preserve">Growth Factor </v>
          </cell>
          <cell r="S546">
            <v>1.5</v>
          </cell>
          <cell r="T546" t="str">
            <v xml:space="preserve"> </v>
          </cell>
          <cell r="AC546">
            <v>31</v>
          </cell>
          <cell r="AM546" t="str">
            <v>Growth Factor</v>
          </cell>
          <cell r="AQ546">
            <v>1.5</v>
          </cell>
          <cell r="AR546">
            <v>1.5</v>
          </cell>
          <cell r="AS546">
            <v>1.5</v>
          </cell>
          <cell r="AT546">
            <v>1.5</v>
          </cell>
          <cell r="AU546">
            <v>1.5</v>
          </cell>
        </row>
        <row r="547">
          <cell r="B547">
            <v>32</v>
          </cell>
          <cell r="O547" t="str">
            <v>By Line Diversification Factor</v>
          </cell>
          <cell r="S547">
            <v>1</v>
          </cell>
          <cell r="AC547">
            <v>32</v>
          </cell>
          <cell r="AM547" t="str">
            <v>By Line Diversification Factor</v>
          </cell>
          <cell r="AQ547">
            <v>1</v>
          </cell>
          <cell r="AR547">
            <v>1</v>
          </cell>
          <cell r="AS547">
            <v>1</v>
          </cell>
          <cell r="AT547">
            <v>1</v>
          </cell>
          <cell r="AU547">
            <v>1</v>
          </cell>
        </row>
        <row r="548">
          <cell r="O548" t="str">
            <v>By Country Diversification Factor</v>
          </cell>
          <cell r="S548">
            <v>1</v>
          </cell>
          <cell r="AM548" t="str">
            <v>By Country Diversification Factor</v>
          </cell>
          <cell r="AQ548">
            <v>1</v>
          </cell>
          <cell r="AR548">
            <v>1</v>
          </cell>
          <cell r="AS548">
            <v>1</v>
          </cell>
          <cell r="AT548">
            <v>1</v>
          </cell>
          <cell r="AU548">
            <v>1</v>
          </cell>
        </row>
        <row r="549">
          <cell r="B549">
            <v>33</v>
          </cell>
          <cell r="C549" t="str">
            <v>Net Unearned Prem Reserve P/C only</v>
          </cell>
          <cell r="E549">
            <v>0</v>
          </cell>
          <cell r="O549" t="str">
            <v>Adjusted Non-Life Reserve Required Capital</v>
          </cell>
          <cell r="S549">
            <v>0</v>
          </cell>
          <cell r="AC549">
            <v>33</v>
          </cell>
          <cell r="AD549" t="str">
            <v>Net Unearned Prem Reserve P/C only</v>
          </cell>
          <cell r="AE549">
            <v>0</v>
          </cell>
          <cell r="AF549">
            <v>0</v>
          </cell>
          <cell r="AG549">
            <v>0</v>
          </cell>
          <cell r="AH549">
            <v>0</v>
          </cell>
          <cell r="AI549">
            <v>0</v>
          </cell>
          <cell r="AM549" t="str">
            <v>Adjusted Non-Life Reserve Required Capital</v>
          </cell>
          <cell r="AQ549">
            <v>0</v>
          </cell>
          <cell r="AR549">
            <v>0</v>
          </cell>
          <cell r="AS549">
            <v>0</v>
          </cell>
          <cell r="AT549">
            <v>0</v>
          </cell>
          <cell r="AU549">
            <v>0</v>
          </cell>
        </row>
        <row r="550">
          <cell r="B550">
            <v>34</v>
          </cell>
          <cell r="O550" t="str">
            <v>Analyst's Adjustment ( Non-Life Business)</v>
          </cell>
          <cell r="S550">
            <v>0</v>
          </cell>
          <cell r="T550" t="str">
            <v xml:space="preserve"> </v>
          </cell>
          <cell r="AC550">
            <v>34</v>
          </cell>
          <cell r="AM550" t="str">
            <v>Analyst's Adjustment ( Non-Life Business)</v>
          </cell>
          <cell r="AQ550">
            <v>0</v>
          </cell>
          <cell r="AR550">
            <v>0</v>
          </cell>
          <cell r="AS550">
            <v>0</v>
          </cell>
          <cell r="AT550">
            <v>0</v>
          </cell>
          <cell r="AU550">
            <v>0</v>
          </cell>
        </row>
        <row r="551">
          <cell r="B551">
            <v>35</v>
          </cell>
          <cell r="O551" t="str">
            <v>Net Required Capital for Non-Life Reserve Risk (B5)</v>
          </cell>
          <cell r="S551">
            <v>0</v>
          </cell>
          <cell r="AC551">
            <v>35</v>
          </cell>
          <cell r="AM551" t="str">
            <v>Net Required Capital for Non-Life Reserve Risk (B5)</v>
          </cell>
          <cell r="AQ551">
            <v>0</v>
          </cell>
          <cell r="AR551">
            <v>0</v>
          </cell>
          <cell r="AS551">
            <v>0</v>
          </cell>
          <cell r="AT551">
            <v>0</v>
          </cell>
          <cell r="AU551">
            <v>0</v>
          </cell>
        </row>
        <row r="552">
          <cell r="G552" t="str">
            <v>Note: Mortality and Longevity Risk captured on Life Reserves page.</v>
          </cell>
          <cell r="AE552" t="str">
            <v>Note: Mortality and Longevity Risk captured on Life Reserves page.</v>
          </cell>
          <cell r="BA552" t="str">
            <v>Note: Mortality and Longevity Risk captured on Life Reserves page.</v>
          </cell>
        </row>
        <row r="556">
          <cell r="C556" t="str">
            <v>Company Name:</v>
          </cell>
          <cell r="D556" t="str">
            <v>XYZ Sample</v>
          </cell>
          <cell r="K556" t="str">
            <v>Currency:</v>
          </cell>
          <cell r="L556" t="str">
            <v>US Dollars</v>
          </cell>
          <cell r="T556" t="str">
            <v>Page 13</v>
          </cell>
        </row>
        <row r="557">
          <cell r="C557" t="str">
            <v>AMB Number:</v>
          </cell>
          <cell r="D557" t="str">
            <v>99999</v>
          </cell>
          <cell r="K557" t="str">
            <v>Denomination:</v>
          </cell>
          <cell r="L557" t="str">
            <v>(000)s</v>
          </cell>
        </row>
        <row r="558">
          <cell r="C558" t="str">
            <v>Analyst:</v>
          </cell>
          <cell r="D558" t="str">
            <v xml:space="preserve"> </v>
          </cell>
        </row>
        <row r="559">
          <cell r="C559" t="str">
            <v>volatility = average</v>
          </cell>
          <cell r="K559" t="str">
            <v>NET LOSS AND LAE RESERVE RISK</v>
          </cell>
        </row>
        <row r="560">
          <cell r="C560" t="str">
            <v>analysis type = standard</v>
          </cell>
          <cell r="E560">
            <v>40178</v>
          </cell>
        </row>
        <row r="563">
          <cell r="D563" t="str">
            <v>(1)</v>
          </cell>
          <cell r="E563" t="str">
            <v>(2)</v>
          </cell>
          <cell r="F563" t="str">
            <v>(3)</v>
          </cell>
          <cell r="G563" t="str">
            <v>(4)</v>
          </cell>
          <cell r="H563" t="str">
            <v>(5)</v>
          </cell>
          <cell r="I563" t="str">
            <v>(6)</v>
          </cell>
          <cell r="J563" t="str">
            <v>(7)</v>
          </cell>
          <cell r="K563" t="str">
            <v>(8)</v>
          </cell>
          <cell r="L563" t="str">
            <v>(9)</v>
          </cell>
          <cell r="M563" t="str">
            <v>(10)</v>
          </cell>
          <cell r="N563" t="str">
            <v>(11)</v>
          </cell>
          <cell r="O563" t="str">
            <v>(12)</v>
          </cell>
          <cell r="P563" t="str">
            <v>(13)</v>
          </cell>
          <cell r="Q563" t="str">
            <v>(14)</v>
          </cell>
          <cell r="R563" t="str">
            <v>(15)</v>
          </cell>
          <cell r="S563" t="str">
            <v>(16)</v>
          </cell>
          <cell r="T563" t="str">
            <v>(17)</v>
          </cell>
        </row>
        <row r="565">
          <cell r="E565" t="str">
            <v>&lt;---------------------------- Carried Reserve ----------------------------&gt;</v>
          </cell>
          <cell r="L565" t="str">
            <v>Adjust-</v>
          </cell>
          <cell r="M565" t="str">
            <v>Final</v>
          </cell>
          <cell r="N565" t="str">
            <v>Total</v>
          </cell>
          <cell r="R565" t="str">
            <v>Final</v>
          </cell>
          <cell r="S565" t="str">
            <v>Adjusted</v>
          </cell>
        </row>
        <row r="566">
          <cell r="C566" t="str">
            <v>Property / Casualty Business</v>
          </cell>
          <cell r="D566" t="str">
            <v>%</v>
          </cell>
          <cell r="E566" t="str">
            <v>Baseline</v>
          </cell>
          <cell r="F566" t="str">
            <v>Allocated Adjustment</v>
          </cell>
          <cell r="G566" t="str">
            <v>Stress Test Adjustment</v>
          </cell>
          <cell r="H566" t="str">
            <v>Manual Adjustment</v>
          </cell>
          <cell r="I566" t="str">
            <v>Total</v>
          </cell>
          <cell r="J566" t="str">
            <v>Deficiency Factor</v>
          </cell>
          <cell r="K566" t="str">
            <v>Base Discount Factor</v>
          </cell>
          <cell r="L566" t="str">
            <v>ment to Discount Factor</v>
          </cell>
          <cell r="M566" t="str">
            <v>Discount Factor (8)+(9)</v>
          </cell>
          <cell r="N566" t="str">
            <v>Adj. Factor  (7)*(10)</v>
          </cell>
          <cell r="O566" t="str">
            <v>Adjusted Reserves (6)*(11)</v>
          </cell>
          <cell r="P566" t="str">
            <v>Base Capital Factor</v>
          </cell>
          <cell r="Q566" t="str">
            <v>Adjust- ment</v>
          </cell>
          <cell r="R566" t="str">
            <v>Capital Factor (13)+(14)</v>
          </cell>
          <cell r="S566" t="str">
            <v>Required Capital    (12)*(15)</v>
          </cell>
          <cell r="T566" t="str">
            <v>Explanation of Adjustments</v>
          </cell>
        </row>
        <row r="567">
          <cell r="B567">
            <v>1</v>
          </cell>
          <cell r="C567" t="str">
            <v>Personal Property</v>
          </cell>
          <cell r="D567">
            <v>0</v>
          </cell>
          <cell r="E567">
            <v>0</v>
          </cell>
          <cell r="F567">
            <v>0</v>
          </cell>
          <cell r="G567">
            <v>0</v>
          </cell>
          <cell r="H567">
            <v>0</v>
          </cell>
          <cell r="I567">
            <v>0</v>
          </cell>
          <cell r="J567">
            <v>1</v>
          </cell>
          <cell r="K567">
            <v>0.93520000000000003</v>
          </cell>
          <cell r="L567">
            <v>0</v>
          </cell>
          <cell r="M567">
            <v>0.93520000000000003</v>
          </cell>
          <cell r="N567">
            <v>0.93520000000000003</v>
          </cell>
          <cell r="O567">
            <v>0</v>
          </cell>
          <cell r="P567">
            <v>0.3739911588490048</v>
          </cell>
          <cell r="Q567">
            <v>0</v>
          </cell>
          <cell r="R567">
            <v>0.3739911588490048</v>
          </cell>
          <cell r="S567">
            <v>0</v>
          </cell>
          <cell r="T567" t="str">
            <v xml:space="preserve"> </v>
          </cell>
        </row>
        <row r="568">
          <cell r="B568">
            <v>2</v>
          </cell>
          <cell r="C568" t="str">
            <v>Personal Motor</v>
          </cell>
          <cell r="D568">
            <v>0</v>
          </cell>
          <cell r="E568">
            <v>0</v>
          </cell>
          <cell r="F568">
            <v>0</v>
          </cell>
          <cell r="G568">
            <v>0</v>
          </cell>
          <cell r="H568">
            <v>0</v>
          </cell>
          <cell r="I568">
            <v>0</v>
          </cell>
          <cell r="J568">
            <v>1</v>
          </cell>
          <cell r="K568">
            <v>0.92535999999999996</v>
          </cell>
          <cell r="L568">
            <v>0</v>
          </cell>
          <cell r="M568">
            <v>0.92535999999999996</v>
          </cell>
          <cell r="N568">
            <v>0.92535999999999996</v>
          </cell>
          <cell r="O568">
            <v>0</v>
          </cell>
          <cell r="P568">
            <v>0.38252327654137752</v>
          </cell>
          <cell r="Q568">
            <v>0</v>
          </cell>
          <cell r="R568">
            <v>0.38252327654137752</v>
          </cell>
          <cell r="S568">
            <v>0</v>
          </cell>
          <cell r="T568" t="str">
            <v xml:space="preserve"> </v>
          </cell>
        </row>
        <row r="569">
          <cell r="B569">
            <v>3</v>
          </cell>
          <cell r="C569" t="str">
            <v>Commercial Motor</v>
          </cell>
          <cell r="D569">
            <v>0</v>
          </cell>
          <cell r="E569">
            <v>0</v>
          </cell>
          <cell r="F569">
            <v>0</v>
          </cell>
          <cell r="G569">
            <v>0</v>
          </cell>
          <cell r="H569">
            <v>0</v>
          </cell>
          <cell r="I569">
            <v>0</v>
          </cell>
          <cell r="J569">
            <v>1</v>
          </cell>
          <cell r="K569">
            <v>0.91293999999999997</v>
          </cell>
          <cell r="L569">
            <v>0</v>
          </cell>
          <cell r="M569">
            <v>0.91293999999999997</v>
          </cell>
          <cell r="N569">
            <v>0.91293999999999997</v>
          </cell>
          <cell r="O569">
            <v>0</v>
          </cell>
          <cell r="P569">
            <v>0.38693700665531644</v>
          </cell>
          <cell r="Q569">
            <v>0</v>
          </cell>
          <cell r="R569">
            <v>0.38693700665531644</v>
          </cell>
          <cell r="S569">
            <v>0</v>
          </cell>
          <cell r="T569" t="str">
            <v xml:space="preserve"> </v>
          </cell>
        </row>
        <row r="570">
          <cell r="B570">
            <v>4</v>
          </cell>
          <cell r="C570" t="str">
            <v>Occupational Accident</v>
          </cell>
          <cell r="D570">
            <v>0</v>
          </cell>
          <cell r="E570">
            <v>0</v>
          </cell>
          <cell r="F570">
            <v>0</v>
          </cell>
          <cell r="G570">
            <v>0</v>
          </cell>
          <cell r="H570">
            <v>0</v>
          </cell>
          <cell r="I570">
            <v>0</v>
          </cell>
          <cell r="J570">
            <v>1</v>
          </cell>
          <cell r="K570">
            <v>0.78388999999999998</v>
          </cell>
          <cell r="L570">
            <v>0</v>
          </cell>
          <cell r="M570">
            <v>0.78388999999999998</v>
          </cell>
          <cell r="N570">
            <v>0.78388999999999998</v>
          </cell>
          <cell r="O570">
            <v>0</v>
          </cell>
          <cell r="P570">
            <v>0.38059377703801622</v>
          </cell>
          <cell r="Q570">
            <v>0</v>
          </cell>
          <cell r="R570">
            <v>0.38059377703801622</v>
          </cell>
          <cell r="S570">
            <v>0</v>
          </cell>
          <cell r="T570" t="str">
            <v xml:space="preserve"> </v>
          </cell>
        </row>
        <row r="571">
          <cell r="B571">
            <v>5</v>
          </cell>
          <cell r="C571" t="str">
            <v>Comm'l Multi Peril</v>
          </cell>
          <cell r="D571">
            <v>0</v>
          </cell>
          <cell r="E571">
            <v>0</v>
          </cell>
          <cell r="F571">
            <v>0</v>
          </cell>
          <cell r="G571">
            <v>0</v>
          </cell>
          <cell r="H571">
            <v>0</v>
          </cell>
          <cell r="I571">
            <v>0</v>
          </cell>
          <cell r="J571">
            <v>1</v>
          </cell>
          <cell r="K571">
            <v>0.86258999999999997</v>
          </cell>
          <cell r="L571">
            <v>0</v>
          </cell>
          <cell r="M571">
            <v>0.86258999999999997</v>
          </cell>
          <cell r="N571">
            <v>0.86258999999999997</v>
          </cell>
          <cell r="O571">
            <v>0</v>
          </cell>
          <cell r="P571">
            <v>0.40730211226875418</v>
          </cell>
          <cell r="Q571">
            <v>0</v>
          </cell>
          <cell r="R571">
            <v>0.40730211226875418</v>
          </cell>
          <cell r="S571">
            <v>0</v>
          </cell>
          <cell r="T571" t="str">
            <v xml:space="preserve"> </v>
          </cell>
        </row>
        <row r="572">
          <cell r="B572">
            <v>6</v>
          </cell>
          <cell r="C572" t="str">
            <v>Med Mal (Occ)</v>
          </cell>
          <cell r="D572">
            <v>0</v>
          </cell>
          <cell r="E572">
            <v>0</v>
          </cell>
          <cell r="F572">
            <v>0</v>
          </cell>
          <cell r="G572">
            <v>0</v>
          </cell>
          <cell r="H572">
            <v>0</v>
          </cell>
          <cell r="I572">
            <v>0</v>
          </cell>
          <cell r="J572">
            <v>1</v>
          </cell>
          <cell r="K572">
            <v>0.87587000000000004</v>
          </cell>
          <cell r="L572">
            <v>0</v>
          </cell>
          <cell r="M572">
            <v>0.87587000000000004</v>
          </cell>
          <cell r="N572">
            <v>0.87587000000000004</v>
          </cell>
          <cell r="O572">
            <v>0</v>
          </cell>
          <cell r="P572">
            <v>0.50051553099692692</v>
          </cell>
          <cell r="Q572">
            <v>0</v>
          </cell>
          <cell r="R572">
            <v>0.50051553099692692</v>
          </cell>
          <cell r="S572">
            <v>0</v>
          </cell>
          <cell r="T572" t="str">
            <v xml:space="preserve"> </v>
          </cell>
        </row>
        <row r="573">
          <cell r="B573">
            <v>7</v>
          </cell>
          <cell r="C573" t="str">
            <v>Med Mal (C/M)</v>
          </cell>
          <cell r="D573">
            <v>0</v>
          </cell>
          <cell r="E573">
            <v>0</v>
          </cell>
          <cell r="F573">
            <v>0</v>
          </cell>
          <cell r="G573">
            <v>0</v>
          </cell>
          <cell r="H573">
            <v>0</v>
          </cell>
          <cell r="I573">
            <v>0</v>
          </cell>
          <cell r="J573">
            <v>1</v>
          </cell>
          <cell r="K573">
            <v>0.89036999999999999</v>
          </cell>
          <cell r="L573">
            <v>0</v>
          </cell>
          <cell r="M573">
            <v>0.89036999999999999</v>
          </cell>
          <cell r="N573">
            <v>0.89036999999999999</v>
          </cell>
          <cell r="O573">
            <v>0</v>
          </cell>
          <cell r="P573">
            <v>0.4393171254601847</v>
          </cell>
          <cell r="Q573">
            <v>0</v>
          </cell>
          <cell r="R573">
            <v>0.4393171254601847</v>
          </cell>
          <cell r="S573">
            <v>0</v>
          </cell>
          <cell r="T573" t="str">
            <v xml:space="preserve"> </v>
          </cell>
        </row>
        <row r="574">
          <cell r="B574">
            <v>8</v>
          </cell>
          <cell r="C574" t="str">
            <v>Special Liab (Ocean, Air, B&amp;M)</v>
          </cell>
          <cell r="D574">
            <v>0</v>
          </cell>
          <cell r="E574">
            <v>0</v>
          </cell>
          <cell r="F574">
            <v>0</v>
          </cell>
          <cell r="G574">
            <v>0</v>
          </cell>
          <cell r="H574">
            <v>0</v>
          </cell>
          <cell r="I574">
            <v>0</v>
          </cell>
          <cell r="J574">
            <v>1</v>
          </cell>
          <cell r="K574">
            <v>0.89819000000000004</v>
          </cell>
          <cell r="L574">
            <v>0</v>
          </cell>
          <cell r="M574">
            <v>0.89819000000000004</v>
          </cell>
          <cell r="N574">
            <v>0.89819000000000004</v>
          </cell>
          <cell r="O574">
            <v>0</v>
          </cell>
          <cell r="P574">
            <v>0.45522000782978411</v>
          </cell>
          <cell r="Q574">
            <v>0</v>
          </cell>
          <cell r="R574">
            <v>0.45522000782978411</v>
          </cell>
          <cell r="S574">
            <v>0</v>
          </cell>
          <cell r="T574" t="str">
            <v xml:space="preserve"> </v>
          </cell>
        </row>
        <row r="575">
          <cell r="B575">
            <v>9</v>
          </cell>
          <cell r="C575" t="str">
            <v>Other Liab (Occ)</v>
          </cell>
          <cell r="D575">
            <v>0</v>
          </cell>
          <cell r="E575">
            <v>0</v>
          </cell>
          <cell r="F575">
            <v>0</v>
          </cell>
          <cell r="G575">
            <v>0</v>
          </cell>
          <cell r="H575">
            <v>0</v>
          </cell>
          <cell r="I575">
            <v>0</v>
          </cell>
          <cell r="J575">
            <v>1</v>
          </cell>
          <cell r="K575">
            <v>0.80081999999999998</v>
          </cell>
          <cell r="L575">
            <v>0</v>
          </cell>
          <cell r="M575">
            <v>0.80081999999999998</v>
          </cell>
          <cell r="N575">
            <v>0.80081999999999998</v>
          </cell>
          <cell r="O575">
            <v>0</v>
          </cell>
          <cell r="P575">
            <v>0.46865041178749506</v>
          </cell>
          <cell r="Q575">
            <v>0</v>
          </cell>
          <cell r="R575">
            <v>0.46865041178749506</v>
          </cell>
          <cell r="S575">
            <v>0</v>
          </cell>
          <cell r="T575" t="str">
            <v xml:space="preserve"> </v>
          </cell>
        </row>
        <row r="576">
          <cell r="B576">
            <v>10</v>
          </cell>
          <cell r="C576" t="str">
            <v>Other Liab (C/M)</v>
          </cell>
          <cell r="D576">
            <v>0</v>
          </cell>
          <cell r="E576">
            <v>0</v>
          </cell>
          <cell r="F576">
            <v>0</v>
          </cell>
          <cell r="G576">
            <v>0</v>
          </cell>
          <cell r="H576">
            <v>0</v>
          </cell>
          <cell r="I576">
            <v>0</v>
          </cell>
          <cell r="J576">
            <v>1</v>
          </cell>
          <cell r="K576">
            <v>0.86785000000000001</v>
          </cell>
          <cell r="L576">
            <v>0</v>
          </cell>
          <cell r="M576">
            <v>0.86785000000000001</v>
          </cell>
          <cell r="N576">
            <v>0.86785000000000001</v>
          </cell>
          <cell r="O576">
            <v>0</v>
          </cell>
          <cell r="P576">
            <v>0.42749414333023639</v>
          </cell>
          <cell r="Q576">
            <v>0</v>
          </cell>
          <cell r="R576">
            <v>0.42749414333023639</v>
          </cell>
          <cell r="S576">
            <v>0</v>
          </cell>
          <cell r="T576" t="str">
            <v xml:space="preserve"> </v>
          </cell>
        </row>
        <row r="577">
          <cell r="B577">
            <v>11</v>
          </cell>
          <cell r="C577" t="str">
            <v>Prod Liab (Occ)</v>
          </cell>
          <cell r="D577">
            <v>0</v>
          </cell>
          <cell r="E577">
            <v>0</v>
          </cell>
          <cell r="F577">
            <v>0</v>
          </cell>
          <cell r="G577">
            <v>0</v>
          </cell>
          <cell r="H577">
            <v>0</v>
          </cell>
          <cell r="I577">
            <v>0</v>
          </cell>
          <cell r="J577">
            <v>1</v>
          </cell>
          <cell r="K577">
            <v>0.83508000000000004</v>
          </cell>
          <cell r="L577">
            <v>0</v>
          </cell>
          <cell r="M577">
            <v>0.83508000000000004</v>
          </cell>
          <cell r="N577">
            <v>0.83508000000000004</v>
          </cell>
          <cell r="O577">
            <v>0</v>
          </cell>
          <cell r="P577">
            <v>0.49477191014942112</v>
          </cell>
          <cell r="Q577">
            <v>0</v>
          </cell>
          <cell r="R577">
            <v>0.49477191014942112</v>
          </cell>
          <cell r="S577">
            <v>0</v>
          </cell>
          <cell r="T577" t="str">
            <v xml:space="preserve"> </v>
          </cell>
        </row>
        <row r="578">
          <cell r="B578">
            <v>12</v>
          </cell>
          <cell r="C578" t="str">
            <v>Prod Liab (C/M)</v>
          </cell>
          <cell r="D578">
            <v>0</v>
          </cell>
          <cell r="E578">
            <v>0</v>
          </cell>
          <cell r="F578">
            <v>0</v>
          </cell>
          <cell r="G578">
            <v>0</v>
          </cell>
          <cell r="H578">
            <v>0</v>
          </cell>
          <cell r="I578">
            <v>0</v>
          </cell>
          <cell r="J578">
            <v>1</v>
          </cell>
          <cell r="K578">
            <v>0.87821000000000005</v>
          </cell>
          <cell r="L578">
            <v>0</v>
          </cell>
          <cell r="M578">
            <v>0.87821000000000005</v>
          </cell>
          <cell r="N578">
            <v>0.87821000000000005</v>
          </cell>
          <cell r="O578">
            <v>0</v>
          </cell>
          <cell r="P578">
            <v>0.42993000739479614</v>
          </cell>
          <cell r="Q578">
            <v>0</v>
          </cell>
          <cell r="R578">
            <v>0.42993000739479614</v>
          </cell>
          <cell r="S578">
            <v>0</v>
          </cell>
          <cell r="T578" t="str">
            <v xml:space="preserve"> </v>
          </cell>
        </row>
        <row r="579">
          <cell r="B579">
            <v>13</v>
          </cell>
          <cell r="C579" t="str">
            <v>Commercial Property</v>
          </cell>
          <cell r="D579">
            <v>0</v>
          </cell>
          <cell r="E579">
            <v>0</v>
          </cell>
          <cell r="F579">
            <v>0</v>
          </cell>
          <cell r="G579">
            <v>0</v>
          </cell>
          <cell r="H579">
            <v>0</v>
          </cell>
          <cell r="I579">
            <v>0</v>
          </cell>
          <cell r="J579">
            <v>1</v>
          </cell>
          <cell r="K579">
            <v>0.96499999999999997</v>
          </cell>
          <cell r="L579">
            <v>0</v>
          </cell>
          <cell r="M579">
            <v>0.96499999999999997</v>
          </cell>
          <cell r="N579">
            <v>0.96499999999999997</v>
          </cell>
          <cell r="O579">
            <v>0</v>
          </cell>
          <cell r="P579">
            <v>0.44712720769058789</v>
          </cell>
          <cell r="Q579">
            <v>0</v>
          </cell>
          <cell r="R579">
            <v>0.44712720769058789</v>
          </cell>
          <cell r="S579">
            <v>0</v>
          </cell>
          <cell r="T579" t="str">
            <v xml:space="preserve"> </v>
          </cell>
        </row>
        <row r="580">
          <cell r="B580">
            <v>14</v>
          </cell>
          <cell r="C580" t="str">
            <v>Motor Phys Damage</v>
          </cell>
          <cell r="D580">
            <v>0</v>
          </cell>
          <cell r="E580">
            <v>0</v>
          </cell>
          <cell r="F580">
            <v>0</v>
          </cell>
          <cell r="G580">
            <v>0</v>
          </cell>
          <cell r="H580">
            <v>0</v>
          </cell>
          <cell r="I580">
            <v>0</v>
          </cell>
          <cell r="J580">
            <v>1</v>
          </cell>
          <cell r="K580">
            <v>0.97499999999999998</v>
          </cell>
          <cell r="L580">
            <v>0</v>
          </cell>
          <cell r="M580">
            <v>0.97499999999999998</v>
          </cell>
          <cell r="N580">
            <v>0.97499999999999998</v>
          </cell>
          <cell r="O580">
            <v>0</v>
          </cell>
          <cell r="P580">
            <v>0.44712720769058789</v>
          </cell>
          <cell r="Q580">
            <v>0</v>
          </cell>
          <cell r="R580">
            <v>0.44712720769058789</v>
          </cell>
          <cell r="S580">
            <v>0</v>
          </cell>
          <cell r="T580" t="str">
            <v xml:space="preserve"> </v>
          </cell>
        </row>
        <row r="581">
          <cell r="B581">
            <v>15</v>
          </cell>
          <cell r="C581" t="str">
            <v>Fid &amp; Sur /Fin. Guar</v>
          </cell>
          <cell r="D581">
            <v>0</v>
          </cell>
          <cell r="E581">
            <v>0</v>
          </cell>
          <cell r="F581">
            <v>0</v>
          </cell>
          <cell r="G581">
            <v>0</v>
          </cell>
          <cell r="H581">
            <v>0</v>
          </cell>
          <cell r="I581">
            <v>0</v>
          </cell>
          <cell r="J581">
            <v>1</v>
          </cell>
          <cell r="K581">
            <v>0.94599999999999995</v>
          </cell>
          <cell r="L581">
            <v>0</v>
          </cell>
          <cell r="M581">
            <v>0.94599999999999995</v>
          </cell>
          <cell r="N581">
            <v>0.94599999999999995</v>
          </cell>
          <cell r="O581">
            <v>0</v>
          </cell>
          <cell r="P581">
            <v>0.44712720769058789</v>
          </cell>
          <cell r="Q581">
            <v>0</v>
          </cell>
          <cell r="R581">
            <v>0.44712720769058789</v>
          </cell>
          <cell r="S581">
            <v>0</v>
          </cell>
          <cell r="T581" t="str">
            <v xml:space="preserve"> </v>
          </cell>
        </row>
        <row r="582">
          <cell r="B582">
            <v>16</v>
          </cell>
          <cell r="C582" t="str">
            <v>X/S Property (Reinsurance)</v>
          </cell>
          <cell r="D582">
            <v>0</v>
          </cell>
          <cell r="E582">
            <v>0</v>
          </cell>
          <cell r="F582">
            <v>0</v>
          </cell>
          <cell r="G582">
            <v>0</v>
          </cell>
          <cell r="H582">
            <v>0</v>
          </cell>
          <cell r="I582">
            <v>0</v>
          </cell>
          <cell r="J582">
            <v>1</v>
          </cell>
          <cell r="K582">
            <v>0.88966000000000001</v>
          </cell>
          <cell r="L582">
            <v>0</v>
          </cell>
          <cell r="M582">
            <v>0.88966000000000001</v>
          </cell>
          <cell r="N582">
            <v>0.88966000000000001</v>
          </cell>
          <cell r="O582">
            <v>0</v>
          </cell>
          <cell r="P582">
            <v>0.48444761667920849</v>
          </cell>
          <cell r="Q582">
            <v>0</v>
          </cell>
          <cell r="R582">
            <v>0.48444761667920849</v>
          </cell>
          <cell r="S582">
            <v>0</v>
          </cell>
          <cell r="T582" t="str">
            <v xml:space="preserve"> </v>
          </cell>
        </row>
        <row r="583">
          <cell r="B583">
            <v>17</v>
          </cell>
          <cell r="C583" t="str">
            <v>X/S Casualty (Reinsurance)</v>
          </cell>
          <cell r="D583">
            <v>0</v>
          </cell>
          <cell r="E583">
            <v>0</v>
          </cell>
          <cell r="F583">
            <v>0</v>
          </cell>
          <cell r="G583">
            <v>0</v>
          </cell>
          <cell r="H583">
            <v>0</v>
          </cell>
          <cell r="I583">
            <v>0</v>
          </cell>
          <cell r="J583">
            <v>1</v>
          </cell>
          <cell r="K583">
            <v>0.79842999999999997</v>
          </cell>
          <cell r="L583">
            <v>0</v>
          </cell>
          <cell r="M583">
            <v>0.79842999999999997</v>
          </cell>
          <cell r="N583">
            <v>0.79842999999999997</v>
          </cell>
          <cell r="O583">
            <v>0</v>
          </cell>
          <cell r="P583">
            <v>0.54775111649935904</v>
          </cell>
          <cell r="Q583">
            <v>0</v>
          </cell>
          <cell r="R583">
            <v>0.54775111649935904</v>
          </cell>
          <cell r="S583">
            <v>0</v>
          </cell>
          <cell r="T583" t="str">
            <v xml:space="preserve"> </v>
          </cell>
        </row>
        <row r="584">
          <cell r="B584">
            <v>18</v>
          </cell>
          <cell r="C584" t="str">
            <v>Other P/C</v>
          </cell>
          <cell r="D584">
            <v>0</v>
          </cell>
          <cell r="E584">
            <v>0</v>
          </cell>
          <cell r="F584">
            <v>0</v>
          </cell>
          <cell r="G584">
            <v>0</v>
          </cell>
          <cell r="H584">
            <v>0</v>
          </cell>
          <cell r="I584">
            <v>0</v>
          </cell>
          <cell r="J584">
            <v>1</v>
          </cell>
          <cell r="K584">
            <v>0.9</v>
          </cell>
          <cell r="L584">
            <v>0</v>
          </cell>
          <cell r="M584">
            <v>0.9</v>
          </cell>
          <cell r="N584">
            <v>0.9</v>
          </cell>
          <cell r="O584">
            <v>0</v>
          </cell>
          <cell r="P584">
            <v>0.33534540576794092</v>
          </cell>
          <cell r="Q584">
            <v>0</v>
          </cell>
          <cell r="R584">
            <v>0.33534540576794092</v>
          </cell>
          <cell r="S584">
            <v>0</v>
          </cell>
          <cell r="T584" t="str">
            <v xml:space="preserve"> </v>
          </cell>
        </row>
        <row r="585">
          <cell r="B585">
            <v>19</v>
          </cell>
          <cell r="C585" t="str">
            <v>Other P/C</v>
          </cell>
          <cell r="D585">
            <v>0</v>
          </cell>
          <cell r="E585">
            <v>0</v>
          </cell>
          <cell r="F585">
            <v>0</v>
          </cell>
          <cell r="G585">
            <v>0</v>
          </cell>
          <cell r="H585">
            <v>0</v>
          </cell>
          <cell r="I585">
            <v>0</v>
          </cell>
          <cell r="J585">
            <v>1</v>
          </cell>
          <cell r="K585">
            <v>0.9</v>
          </cell>
          <cell r="L585">
            <v>0</v>
          </cell>
          <cell r="M585">
            <v>0.9</v>
          </cell>
          <cell r="N585">
            <v>0.9</v>
          </cell>
          <cell r="O585">
            <v>0</v>
          </cell>
          <cell r="P585">
            <v>0.33534540576794092</v>
          </cell>
          <cell r="Q585">
            <v>0</v>
          </cell>
          <cell r="R585">
            <v>0.33534540576794092</v>
          </cell>
          <cell r="S585">
            <v>0</v>
          </cell>
          <cell r="T585" t="str">
            <v xml:space="preserve"> </v>
          </cell>
        </row>
        <row r="586">
          <cell r="B586">
            <v>20</v>
          </cell>
          <cell r="C586" t="str">
            <v>Sub-Total</v>
          </cell>
          <cell r="D586">
            <v>0</v>
          </cell>
          <cell r="E586">
            <v>0</v>
          </cell>
          <cell r="F586">
            <v>0</v>
          </cell>
          <cell r="G586">
            <v>0</v>
          </cell>
          <cell r="H586">
            <v>0</v>
          </cell>
          <cell r="I586">
            <v>0</v>
          </cell>
          <cell r="J586">
            <v>1</v>
          </cell>
          <cell r="K586">
            <v>1</v>
          </cell>
          <cell r="M586">
            <v>1</v>
          </cell>
          <cell r="N586">
            <v>1</v>
          </cell>
          <cell r="O586">
            <v>0</v>
          </cell>
          <cell r="P586">
            <v>1</v>
          </cell>
          <cell r="R586">
            <v>0</v>
          </cell>
          <cell r="S586">
            <v>0</v>
          </cell>
        </row>
        <row r="588">
          <cell r="B588">
            <v>21</v>
          </cell>
          <cell r="F588" t="str">
            <v>Percent of net pml added to reserves for stress:</v>
          </cell>
          <cell r="G588">
            <v>0.4</v>
          </cell>
        </row>
        <row r="592">
          <cell r="D592" t="str">
            <v>(1)</v>
          </cell>
          <cell r="E592" t="str">
            <v>(2)</v>
          </cell>
          <cell r="F592" t="str">
            <v>(3)</v>
          </cell>
          <cell r="G592" t="str">
            <v>(4)</v>
          </cell>
          <cell r="H592" t="str">
            <v>(5)</v>
          </cell>
          <cell r="I592" t="str">
            <v>(6)</v>
          </cell>
          <cell r="J592" t="str">
            <v>(7)</v>
          </cell>
          <cell r="K592" t="str">
            <v>(8)</v>
          </cell>
          <cell r="L592" t="str">
            <v>(9)</v>
          </cell>
          <cell r="M592" t="str">
            <v>(10)</v>
          </cell>
          <cell r="N592" t="str">
            <v>(11)</v>
          </cell>
          <cell r="O592" t="str">
            <v>(12)</v>
          </cell>
          <cell r="P592" t="str">
            <v>(13)</v>
          </cell>
          <cell r="Q592" t="str">
            <v>(14)</v>
          </cell>
          <cell r="R592" t="str">
            <v>(15)</v>
          </cell>
          <cell r="S592" t="str">
            <v>(16)</v>
          </cell>
          <cell r="T592" t="str">
            <v>(17)</v>
          </cell>
        </row>
        <row r="594">
          <cell r="E594" t="str">
            <v>&lt;---------------------------- Carried Reserve ----------------------------&gt;</v>
          </cell>
          <cell r="L594" t="str">
            <v>Adjust-</v>
          </cell>
          <cell r="M594" t="str">
            <v>Final</v>
          </cell>
          <cell r="N594" t="str">
            <v>Total</v>
          </cell>
          <cell r="R594" t="str">
            <v>Final</v>
          </cell>
          <cell r="S594" t="str">
            <v>Adjusted</v>
          </cell>
        </row>
        <row r="595">
          <cell r="C595" t="str">
            <v>Health Business</v>
          </cell>
          <cell r="D595" t="str">
            <v>%</v>
          </cell>
          <cell r="E595" t="str">
            <v>Baseline</v>
          </cell>
          <cell r="F595" t="str">
            <v>Allocated Adjustment</v>
          </cell>
          <cell r="G595" t="str">
            <v>Stress Test Adjustment</v>
          </cell>
          <cell r="H595" t="str">
            <v>Manual Adjustment</v>
          </cell>
          <cell r="I595" t="str">
            <v>Total</v>
          </cell>
          <cell r="J595" t="str">
            <v>Deficiency Factor</v>
          </cell>
          <cell r="K595" t="str">
            <v>Base Discount Factor</v>
          </cell>
          <cell r="L595" t="str">
            <v>ment to Discount Factor</v>
          </cell>
          <cell r="M595" t="str">
            <v>Discount Factor (8)+(9)</v>
          </cell>
          <cell r="N595" t="str">
            <v>Adj. Factor  (7)*(10)</v>
          </cell>
          <cell r="O595" t="str">
            <v>Adjusted Reserves (6)*(11)</v>
          </cell>
          <cell r="P595" t="str">
            <v>Base Capital Factor</v>
          </cell>
          <cell r="Q595" t="str">
            <v>Adjust- ment</v>
          </cell>
          <cell r="R595" t="str">
            <v>Capital Factor (13)+(14)</v>
          </cell>
          <cell r="S595" t="str">
            <v>Required Capital    (12)*(15)</v>
          </cell>
          <cell r="T595" t="str">
            <v>Explanation of Adjustments</v>
          </cell>
        </row>
        <row r="596">
          <cell r="B596">
            <v>22</v>
          </cell>
          <cell r="C596" t="str">
            <v>Medical</v>
          </cell>
          <cell r="D596">
            <v>0</v>
          </cell>
          <cell r="E596">
            <v>0</v>
          </cell>
          <cell r="F596">
            <v>0</v>
          </cell>
          <cell r="G596">
            <v>0</v>
          </cell>
          <cell r="H596">
            <v>0</v>
          </cell>
          <cell r="I596">
            <v>0</v>
          </cell>
          <cell r="J596">
            <v>1</v>
          </cell>
          <cell r="K596">
            <v>0.95</v>
          </cell>
          <cell r="L596">
            <v>0</v>
          </cell>
          <cell r="M596">
            <v>0.95</v>
          </cell>
          <cell r="N596">
            <v>0.95</v>
          </cell>
          <cell r="O596">
            <v>0</v>
          </cell>
          <cell r="P596">
            <v>0.38229376257545261</v>
          </cell>
          <cell r="Q596">
            <v>0</v>
          </cell>
          <cell r="R596">
            <v>0.38229376257545261</v>
          </cell>
          <cell r="S596">
            <v>0</v>
          </cell>
          <cell r="T596" t="str">
            <v xml:space="preserve"> </v>
          </cell>
        </row>
        <row r="597">
          <cell r="B597">
            <v>23</v>
          </cell>
          <cell r="C597" t="str">
            <v>Disability and Long Term Care</v>
          </cell>
          <cell r="D597">
            <v>0</v>
          </cell>
          <cell r="E597">
            <v>0</v>
          </cell>
          <cell r="F597">
            <v>0</v>
          </cell>
          <cell r="G597">
            <v>0</v>
          </cell>
          <cell r="H597">
            <v>0</v>
          </cell>
          <cell r="I597">
            <v>0</v>
          </cell>
          <cell r="J597">
            <v>1</v>
          </cell>
          <cell r="K597">
            <v>0.95</v>
          </cell>
          <cell r="L597">
            <v>0</v>
          </cell>
          <cell r="M597">
            <v>0.95</v>
          </cell>
          <cell r="N597">
            <v>0.95</v>
          </cell>
          <cell r="O597">
            <v>0</v>
          </cell>
          <cell r="P597">
            <v>0.38229376257545261</v>
          </cell>
          <cell r="Q597">
            <v>0</v>
          </cell>
          <cell r="R597">
            <v>0.38229376257545261</v>
          </cell>
          <cell r="S597">
            <v>0</v>
          </cell>
          <cell r="T597" t="str">
            <v xml:space="preserve"> </v>
          </cell>
        </row>
        <row r="598">
          <cell r="B598">
            <v>24</v>
          </cell>
          <cell r="C598" t="str">
            <v>Critical Illness - Guaranteed</v>
          </cell>
          <cell r="D598">
            <v>0</v>
          </cell>
          <cell r="E598">
            <v>0</v>
          </cell>
          <cell r="F598">
            <v>0</v>
          </cell>
          <cell r="G598">
            <v>0</v>
          </cell>
          <cell r="H598">
            <v>0</v>
          </cell>
          <cell r="I598">
            <v>0</v>
          </cell>
          <cell r="J598">
            <v>1</v>
          </cell>
          <cell r="K598">
            <v>0.95</v>
          </cell>
          <cell r="L598">
            <v>0</v>
          </cell>
          <cell r="M598">
            <v>0.95</v>
          </cell>
          <cell r="N598">
            <v>0.95</v>
          </cell>
          <cell r="O598">
            <v>0</v>
          </cell>
          <cell r="P598">
            <v>0.38229376257545261</v>
          </cell>
          <cell r="Q598">
            <v>0</v>
          </cell>
          <cell r="R598">
            <v>0.38229376257545261</v>
          </cell>
          <cell r="S598">
            <v>0</v>
          </cell>
          <cell r="T598" t="str">
            <v xml:space="preserve"> </v>
          </cell>
        </row>
        <row r="599">
          <cell r="B599">
            <v>25</v>
          </cell>
          <cell r="C599" t="str">
            <v>Critical Illness - NonGuaranteed</v>
          </cell>
          <cell r="D599">
            <v>0</v>
          </cell>
          <cell r="E599">
            <v>0</v>
          </cell>
          <cell r="F599">
            <v>0</v>
          </cell>
          <cell r="G599">
            <v>0</v>
          </cell>
          <cell r="H599">
            <v>0</v>
          </cell>
          <cell r="I599">
            <v>0</v>
          </cell>
          <cell r="J599">
            <v>1</v>
          </cell>
          <cell r="K599">
            <v>0.95</v>
          </cell>
          <cell r="L599">
            <v>0</v>
          </cell>
          <cell r="M599">
            <v>0.95</v>
          </cell>
          <cell r="N599">
            <v>0.95</v>
          </cell>
          <cell r="O599">
            <v>0</v>
          </cell>
          <cell r="P599">
            <v>0.38229376257545261</v>
          </cell>
          <cell r="Q599">
            <v>0</v>
          </cell>
          <cell r="R599">
            <v>0.38229376257545261</v>
          </cell>
          <cell r="S599">
            <v>0</v>
          </cell>
          <cell r="T599" t="str">
            <v xml:space="preserve"> </v>
          </cell>
        </row>
        <row r="600">
          <cell r="B600">
            <v>26</v>
          </cell>
          <cell r="C600" t="str">
            <v>Health Reinsurance</v>
          </cell>
          <cell r="D600">
            <v>0</v>
          </cell>
          <cell r="E600">
            <v>0</v>
          </cell>
          <cell r="F600">
            <v>0</v>
          </cell>
          <cell r="G600">
            <v>0</v>
          </cell>
          <cell r="H600">
            <v>0</v>
          </cell>
          <cell r="I600">
            <v>0</v>
          </cell>
          <cell r="J600">
            <v>1</v>
          </cell>
          <cell r="K600">
            <v>0.79842999999999997</v>
          </cell>
          <cell r="L600">
            <v>0</v>
          </cell>
          <cell r="M600">
            <v>0.79842999999999997</v>
          </cell>
          <cell r="N600">
            <v>0.79842999999999997</v>
          </cell>
          <cell r="O600">
            <v>0</v>
          </cell>
          <cell r="P600">
            <v>0.54775111649935904</v>
          </cell>
          <cell r="Q600">
            <v>0</v>
          </cell>
          <cell r="R600">
            <v>0.54775111649935904</v>
          </cell>
          <cell r="S600">
            <v>0</v>
          </cell>
          <cell r="T600" t="str">
            <v xml:space="preserve"> </v>
          </cell>
        </row>
        <row r="601">
          <cell r="B601">
            <v>27</v>
          </cell>
          <cell r="C601" t="str">
            <v>Other Health</v>
          </cell>
          <cell r="D601">
            <v>0</v>
          </cell>
          <cell r="E601">
            <v>0</v>
          </cell>
          <cell r="F601">
            <v>0</v>
          </cell>
          <cell r="G601">
            <v>0</v>
          </cell>
          <cell r="H601">
            <v>0</v>
          </cell>
          <cell r="I601">
            <v>0</v>
          </cell>
          <cell r="J601">
            <v>1</v>
          </cell>
          <cell r="K601">
            <v>0.95</v>
          </cell>
          <cell r="L601">
            <v>0</v>
          </cell>
          <cell r="M601">
            <v>0.95</v>
          </cell>
          <cell r="N601">
            <v>0.95</v>
          </cell>
          <cell r="O601">
            <v>0</v>
          </cell>
          <cell r="P601">
            <v>0.38229376257545261</v>
          </cell>
          <cell r="Q601">
            <v>0</v>
          </cell>
          <cell r="R601">
            <v>0.38229376257545261</v>
          </cell>
          <cell r="S601">
            <v>0</v>
          </cell>
          <cell r="T601" t="str">
            <v xml:space="preserve"> </v>
          </cell>
        </row>
        <row r="602">
          <cell r="B602">
            <v>28</v>
          </cell>
          <cell r="C602" t="str">
            <v>Other Health</v>
          </cell>
          <cell r="D602">
            <v>0</v>
          </cell>
          <cell r="E602">
            <v>0</v>
          </cell>
          <cell r="F602">
            <v>0</v>
          </cell>
          <cell r="G602">
            <v>0</v>
          </cell>
          <cell r="H602">
            <v>0</v>
          </cell>
          <cell r="I602">
            <v>0</v>
          </cell>
          <cell r="J602">
            <v>1</v>
          </cell>
          <cell r="K602">
            <v>0.95</v>
          </cell>
          <cell r="L602">
            <v>0</v>
          </cell>
          <cell r="M602">
            <v>0.95</v>
          </cell>
          <cell r="N602">
            <v>0.95</v>
          </cell>
          <cell r="O602">
            <v>0</v>
          </cell>
          <cell r="P602">
            <v>0.38229376257545261</v>
          </cell>
          <cell r="Q602">
            <v>0</v>
          </cell>
          <cell r="R602">
            <v>0.38229376257545261</v>
          </cell>
          <cell r="S602">
            <v>0</v>
          </cell>
          <cell r="T602" t="str">
            <v xml:space="preserve"> </v>
          </cell>
        </row>
        <row r="603">
          <cell r="B603">
            <v>29</v>
          </cell>
          <cell r="C603" t="str">
            <v>Sub-Total</v>
          </cell>
          <cell r="D603">
            <v>0</v>
          </cell>
          <cell r="E603">
            <v>0</v>
          </cell>
          <cell r="F603">
            <v>0</v>
          </cell>
          <cell r="G603">
            <v>0</v>
          </cell>
          <cell r="H603">
            <v>0</v>
          </cell>
          <cell r="I603">
            <v>0</v>
          </cell>
          <cell r="J603">
            <v>1</v>
          </cell>
          <cell r="K603">
            <v>1</v>
          </cell>
          <cell r="M603">
            <v>1</v>
          </cell>
          <cell r="N603">
            <v>1</v>
          </cell>
          <cell r="O603">
            <v>0</v>
          </cell>
          <cell r="P603">
            <v>1</v>
          </cell>
          <cell r="R603">
            <v>0</v>
          </cell>
          <cell r="S603">
            <v>0</v>
          </cell>
        </row>
        <row r="608">
          <cell r="B608">
            <v>30</v>
          </cell>
          <cell r="C608" t="str">
            <v>Totals</v>
          </cell>
          <cell r="D608">
            <v>0</v>
          </cell>
          <cell r="E608">
            <v>0</v>
          </cell>
          <cell r="F608">
            <v>0</v>
          </cell>
          <cell r="G608">
            <v>0</v>
          </cell>
          <cell r="H608">
            <v>0</v>
          </cell>
          <cell r="I608">
            <v>0</v>
          </cell>
          <cell r="J608">
            <v>0</v>
          </cell>
          <cell r="K608">
            <v>1</v>
          </cell>
          <cell r="M608">
            <v>1</v>
          </cell>
          <cell r="N608">
            <v>1</v>
          </cell>
          <cell r="O608">
            <v>0</v>
          </cell>
          <cell r="P608">
            <v>0</v>
          </cell>
          <cell r="R608">
            <v>0</v>
          </cell>
          <cell r="S608">
            <v>0</v>
          </cell>
        </row>
        <row r="610">
          <cell r="B610">
            <v>31</v>
          </cell>
          <cell r="O610" t="str">
            <v xml:space="preserve">Growth Factor </v>
          </cell>
          <cell r="S610">
            <v>1.5</v>
          </cell>
          <cell r="T610" t="str">
            <v xml:space="preserve"> </v>
          </cell>
        </row>
        <row r="611">
          <cell r="B611">
            <v>32</v>
          </cell>
          <cell r="O611" t="str">
            <v>By Line Diversification Factor</v>
          </cell>
          <cell r="S611">
            <v>1</v>
          </cell>
        </row>
        <row r="612">
          <cell r="O612" t="str">
            <v>By Country Diversification Factor</v>
          </cell>
          <cell r="S612">
            <v>1</v>
          </cell>
        </row>
        <row r="613">
          <cell r="B613">
            <v>33</v>
          </cell>
          <cell r="C613" t="str">
            <v>Net Unearned Prem Reserve P/C only</v>
          </cell>
          <cell r="E613">
            <v>0</v>
          </cell>
          <cell r="O613" t="str">
            <v>Adjusted Non-Life Reserve Required Capital</v>
          </cell>
          <cell r="S613">
            <v>0</v>
          </cell>
        </row>
        <row r="614">
          <cell r="B614">
            <v>34</v>
          </cell>
          <cell r="O614" t="str">
            <v>Analyst's Adjustment ( Non-Life Business)</v>
          </cell>
          <cell r="S614">
            <v>0</v>
          </cell>
          <cell r="T614" t="str">
            <v xml:space="preserve"> </v>
          </cell>
        </row>
        <row r="615">
          <cell r="B615">
            <v>35</v>
          </cell>
          <cell r="O615" t="str">
            <v>Net Required Capital for Non-Life Reserve Risk (B5)</v>
          </cell>
          <cell r="S615">
            <v>0</v>
          </cell>
        </row>
        <row r="616">
          <cell r="G616" t="str">
            <v>Note: Mortality and Longevity Risk captured on Life Reserves page.</v>
          </cell>
        </row>
        <row r="620">
          <cell r="C620" t="str">
            <v>Company Name:</v>
          </cell>
          <cell r="D620" t="str">
            <v>XYZ Sample</v>
          </cell>
          <cell r="K620" t="str">
            <v>Currency:</v>
          </cell>
          <cell r="L620" t="str">
            <v>US Dollars</v>
          </cell>
          <cell r="T620" t="str">
            <v>Page 21</v>
          </cell>
        </row>
        <row r="621">
          <cell r="C621" t="str">
            <v>AMB Number:</v>
          </cell>
          <cell r="D621" t="str">
            <v>99999</v>
          </cell>
          <cell r="K621" t="str">
            <v>Denomination:</v>
          </cell>
          <cell r="L621" t="str">
            <v>(000)s</v>
          </cell>
        </row>
        <row r="622">
          <cell r="C622" t="str">
            <v>Analyst:</v>
          </cell>
          <cell r="D622" t="str">
            <v xml:space="preserve"> </v>
          </cell>
        </row>
        <row r="623">
          <cell r="C623" t="str">
            <v>volatility = average</v>
          </cell>
          <cell r="K623" t="str">
            <v>NET LOSS AND LAE RESERVE RISK</v>
          </cell>
        </row>
        <row r="624">
          <cell r="C624" t="str">
            <v>analysis type = standard</v>
          </cell>
          <cell r="E624">
            <v>40543</v>
          </cell>
        </row>
        <row r="627">
          <cell r="D627" t="str">
            <v>(1)</v>
          </cell>
          <cell r="E627" t="str">
            <v>(2)</v>
          </cell>
          <cell r="F627" t="str">
            <v>(3)</v>
          </cell>
          <cell r="G627" t="str">
            <v>(4)</v>
          </cell>
          <cell r="H627" t="str">
            <v>(5)</v>
          </cell>
          <cell r="I627" t="str">
            <v>(6)</v>
          </cell>
          <cell r="J627" t="str">
            <v>(7)</v>
          </cell>
          <cell r="K627" t="str">
            <v>(8)</v>
          </cell>
          <cell r="L627" t="str">
            <v>(9)</v>
          </cell>
          <cell r="M627" t="str">
            <v>(10)</v>
          </cell>
          <cell r="N627" t="str">
            <v>(11)</v>
          </cell>
          <cell r="O627" t="str">
            <v>(12)</v>
          </cell>
          <cell r="P627" t="str">
            <v>(13)</v>
          </cell>
          <cell r="Q627" t="str">
            <v>(14)</v>
          </cell>
          <cell r="R627" t="str">
            <v>(15)</v>
          </cell>
          <cell r="S627" t="str">
            <v>(16)</v>
          </cell>
          <cell r="T627" t="str">
            <v>(17)</v>
          </cell>
        </row>
        <row r="629">
          <cell r="E629" t="str">
            <v>&lt;---------------------------- Carried Reserve ----------------------------&gt;</v>
          </cell>
          <cell r="L629" t="str">
            <v>Adjust-</v>
          </cell>
          <cell r="M629" t="str">
            <v>Final</v>
          </cell>
          <cell r="N629" t="str">
            <v>Total</v>
          </cell>
          <cell r="R629" t="str">
            <v>Final</v>
          </cell>
          <cell r="S629" t="str">
            <v>Adjusted</v>
          </cell>
        </row>
        <row r="630">
          <cell r="C630" t="str">
            <v>Property / Casualty Business</v>
          </cell>
          <cell r="D630" t="str">
            <v>%</v>
          </cell>
          <cell r="E630" t="str">
            <v>Baseline</v>
          </cell>
          <cell r="F630" t="str">
            <v>Allocated Adjustment</v>
          </cell>
          <cell r="G630" t="str">
            <v>Stress Test Adjustment</v>
          </cell>
          <cell r="H630" t="str">
            <v>Manual Adjustment</v>
          </cell>
          <cell r="I630" t="str">
            <v>Total</v>
          </cell>
          <cell r="J630" t="str">
            <v>Deficiency Factor</v>
          </cell>
          <cell r="K630" t="str">
            <v>Base Discount Factor</v>
          </cell>
          <cell r="L630" t="str">
            <v>ment to Discount Factor</v>
          </cell>
          <cell r="M630" t="str">
            <v>Discount Factor (8)+(9)</v>
          </cell>
          <cell r="N630" t="str">
            <v>Adj. Factor  (7)*(10)</v>
          </cell>
          <cell r="O630" t="str">
            <v>Adjusted Reserves (6)*(11)</v>
          </cell>
          <cell r="P630" t="str">
            <v>Base Capital Factor</v>
          </cell>
          <cell r="Q630" t="str">
            <v>Adjust- ment</v>
          </cell>
          <cell r="R630" t="str">
            <v>Capital Factor (13)+(14)</v>
          </cell>
          <cell r="S630" t="str">
            <v>Required Capital    (12)*(15)</v>
          </cell>
          <cell r="T630" t="str">
            <v>Explanation of Adjustments</v>
          </cell>
        </row>
        <row r="631">
          <cell r="B631">
            <v>1</v>
          </cell>
          <cell r="C631" t="str">
            <v>Personal Property</v>
          </cell>
          <cell r="D631">
            <v>0</v>
          </cell>
          <cell r="E631">
            <v>0</v>
          </cell>
          <cell r="F631">
            <v>0</v>
          </cell>
          <cell r="G631">
            <v>0</v>
          </cell>
          <cell r="H631">
            <v>0</v>
          </cell>
          <cell r="I631">
            <v>0</v>
          </cell>
          <cell r="J631">
            <v>1</v>
          </cell>
          <cell r="K631">
            <v>0.93520000000000003</v>
          </cell>
          <cell r="L631">
            <v>0</v>
          </cell>
          <cell r="M631">
            <v>0.93520000000000003</v>
          </cell>
          <cell r="N631">
            <v>0.93520000000000003</v>
          </cell>
          <cell r="O631">
            <v>0</v>
          </cell>
          <cell r="P631">
            <v>0.3739911588490048</v>
          </cell>
          <cell r="Q631">
            <v>0</v>
          </cell>
          <cell r="R631">
            <v>0.3739911588490048</v>
          </cell>
          <cell r="S631">
            <v>0</v>
          </cell>
          <cell r="T631" t="str">
            <v xml:space="preserve"> </v>
          </cell>
        </row>
        <row r="632">
          <cell r="B632">
            <v>2</v>
          </cell>
          <cell r="C632" t="str">
            <v>Personal Motor</v>
          </cell>
          <cell r="D632">
            <v>0</v>
          </cell>
          <cell r="E632">
            <v>0</v>
          </cell>
          <cell r="F632">
            <v>0</v>
          </cell>
          <cell r="G632">
            <v>0</v>
          </cell>
          <cell r="H632">
            <v>0</v>
          </cell>
          <cell r="I632">
            <v>0</v>
          </cell>
          <cell r="J632">
            <v>1</v>
          </cell>
          <cell r="K632">
            <v>0.92535999999999996</v>
          </cell>
          <cell r="L632">
            <v>0</v>
          </cell>
          <cell r="M632">
            <v>0.92535999999999996</v>
          </cell>
          <cell r="N632">
            <v>0.92535999999999996</v>
          </cell>
          <cell r="O632">
            <v>0</v>
          </cell>
          <cell r="P632">
            <v>0.38252327654137752</v>
          </cell>
          <cell r="Q632">
            <v>0</v>
          </cell>
          <cell r="R632">
            <v>0.38252327654137752</v>
          </cell>
          <cell r="S632">
            <v>0</v>
          </cell>
          <cell r="T632" t="str">
            <v xml:space="preserve"> </v>
          </cell>
        </row>
        <row r="633">
          <cell r="B633">
            <v>3</v>
          </cell>
          <cell r="C633" t="str">
            <v>Commercial Motor</v>
          </cell>
          <cell r="D633">
            <v>0</v>
          </cell>
          <cell r="E633">
            <v>0</v>
          </cell>
          <cell r="F633">
            <v>0</v>
          </cell>
          <cell r="G633">
            <v>0</v>
          </cell>
          <cell r="H633">
            <v>0</v>
          </cell>
          <cell r="I633">
            <v>0</v>
          </cell>
          <cell r="J633">
            <v>1</v>
          </cell>
          <cell r="K633">
            <v>0.91293999999999997</v>
          </cell>
          <cell r="L633">
            <v>0</v>
          </cell>
          <cell r="M633">
            <v>0.91293999999999997</v>
          </cell>
          <cell r="N633">
            <v>0.91293999999999997</v>
          </cell>
          <cell r="O633">
            <v>0</v>
          </cell>
          <cell r="P633">
            <v>0.38693700665531644</v>
          </cell>
          <cell r="Q633">
            <v>0</v>
          </cell>
          <cell r="R633">
            <v>0.38693700665531644</v>
          </cell>
          <cell r="S633">
            <v>0</v>
          </cell>
          <cell r="T633" t="str">
            <v xml:space="preserve"> </v>
          </cell>
        </row>
        <row r="634">
          <cell r="B634">
            <v>4</v>
          </cell>
          <cell r="C634" t="str">
            <v>Occupational Accident</v>
          </cell>
          <cell r="D634">
            <v>0</v>
          </cell>
          <cell r="E634">
            <v>0</v>
          </cell>
          <cell r="F634">
            <v>0</v>
          </cell>
          <cell r="G634">
            <v>0</v>
          </cell>
          <cell r="H634">
            <v>0</v>
          </cell>
          <cell r="I634">
            <v>0</v>
          </cell>
          <cell r="J634">
            <v>1</v>
          </cell>
          <cell r="K634">
            <v>0.78388999999999998</v>
          </cell>
          <cell r="L634">
            <v>0</v>
          </cell>
          <cell r="M634">
            <v>0.78388999999999998</v>
          </cell>
          <cell r="N634">
            <v>0.78388999999999998</v>
          </cell>
          <cell r="O634">
            <v>0</v>
          </cell>
          <cell r="P634">
            <v>0.38059377703801622</v>
          </cell>
          <cell r="Q634">
            <v>0</v>
          </cell>
          <cell r="R634">
            <v>0.38059377703801622</v>
          </cell>
          <cell r="S634">
            <v>0</v>
          </cell>
          <cell r="T634" t="str">
            <v xml:space="preserve"> </v>
          </cell>
        </row>
        <row r="635">
          <cell r="B635">
            <v>5</v>
          </cell>
          <cell r="C635" t="str">
            <v>Comm'l Multi Peril</v>
          </cell>
          <cell r="D635">
            <v>0</v>
          </cell>
          <cell r="E635">
            <v>0</v>
          </cell>
          <cell r="F635">
            <v>0</v>
          </cell>
          <cell r="G635">
            <v>0</v>
          </cell>
          <cell r="H635">
            <v>0</v>
          </cell>
          <cell r="I635">
            <v>0</v>
          </cell>
          <cell r="J635">
            <v>1</v>
          </cell>
          <cell r="K635">
            <v>0.86258999999999997</v>
          </cell>
          <cell r="L635">
            <v>0</v>
          </cell>
          <cell r="M635">
            <v>0.86258999999999997</v>
          </cell>
          <cell r="N635">
            <v>0.86258999999999997</v>
          </cell>
          <cell r="O635">
            <v>0</v>
          </cell>
          <cell r="P635">
            <v>0.40730211226875418</v>
          </cell>
          <cell r="Q635">
            <v>0</v>
          </cell>
          <cell r="R635">
            <v>0.40730211226875418</v>
          </cell>
          <cell r="S635">
            <v>0</v>
          </cell>
          <cell r="T635" t="str">
            <v xml:space="preserve"> </v>
          </cell>
        </row>
        <row r="636">
          <cell r="B636">
            <v>6</v>
          </cell>
          <cell r="C636" t="str">
            <v>Med Mal (Occ)</v>
          </cell>
          <cell r="D636">
            <v>0</v>
          </cell>
          <cell r="E636">
            <v>0</v>
          </cell>
          <cell r="F636">
            <v>0</v>
          </cell>
          <cell r="G636">
            <v>0</v>
          </cell>
          <cell r="H636">
            <v>0</v>
          </cell>
          <cell r="I636">
            <v>0</v>
          </cell>
          <cell r="J636">
            <v>1</v>
          </cell>
          <cell r="K636">
            <v>0.87587000000000004</v>
          </cell>
          <cell r="L636">
            <v>0</v>
          </cell>
          <cell r="M636">
            <v>0.87587000000000004</v>
          </cell>
          <cell r="N636">
            <v>0.87587000000000004</v>
          </cell>
          <cell r="O636">
            <v>0</v>
          </cell>
          <cell r="P636">
            <v>0.50051553099692692</v>
          </cell>
          <cell r="Q636">
            <v>0</v>
          </cell>
          <cell r="R636">
            <v>0.50051553099692692</v>
          </cell>
          <cell r="S636">
            <v>0</v>
          </cell>
          <cell r="T636" t="str">
            <v xml:space="preserve"> </v>
          </cell>
        </row>
        <row r="637">
          <cell r="B637">
            <v>7</v>
          </cell>
          <cell r="C637" t="str">
            <v>Med Mal (C/M)</v>
          </cell>
          <cell r="D637">
            <v>0</v>
          </cell>
          <cell r="E637">
            <v>0</v>
          </cell>
          <cell r="F637">
            <v>0</v>
          </cell>
          <cell r="G637">
            <v>0</v>
          </cell>
          <cell r="H637">
            <v>0</v>
          </cell>
          <cell r="I637">
            <v>0</v>
          </cell>
          <cell r="J637">
            <v>1</v>
          </cell>
          <cell r="K637">
            <v>0.89036999999999999</v>
          </cell>
          <cell r="L637">
            <v>0</v>
          </cell>
          <cell r="M637">
            <v>0.89036999999999999</v>
          </cell>
          <cell r="N637">
            <v>0.89036999999999999</v>
          </cell>
          <cell r="O637">
            <v>0</v>
          </cell>
          <cell r="P637">
            <v>0.4393171254601847</v>
          </cell>
          <cell r="Q637">
            <v>0</v>
          </cell>
          <cell r="R637">
            <v>0.4393171254601847</v>
          </cell>
          <cell r="S637">
            <v>0</v>
          </cell>
          <cell r="T637" t="str">
            <v xml:space="preserve"> </v>
          </cell>
        </row>
        <row r="638">
          <cell r="B638">
            <v>8</v>
          </cell>
          <cell r="C638" t="str">
            <v>Special Liab (Ocean, Air, B&amp;M)</v>
          </cell>
          <cell r="D638">
            <v>0</v>
          </cell>
          <cell r="E638">
            <v>0</v>
          </cell>
          <cell r="F638">
            <v>0</v>
          </cell>
          <cell r="G638">
            <v>0</v>
          </cell>
          <cell r="H638">
            <v>0</v>
          </cell>
          <cell r="I638">
            <v>0</v>
          </cell>
          <cell r="J638">
            <v>1</v>
          </cell>
          <cell r="K638">
            <v>0.89819000000000004</v>
          </cell>
          <cell r="L638">
            <v>0</v>
          </cell>
          <cell r="M638">
            <v>0.89819000000000004</v>
          </cell>
          <cell r="N638">
            <v>0.89819000000000004</v>
          </cell>
          <cell r="O638">
            <v>0</v>
          </cell>
          <cell r="P638">
            <v>0.45522000782978411</v>
          </cell>
          <cell r="Q638">
            <v>0</v>
          </cell>
          <cell r="R638">
            <v>0.45522000782978411</v>
          </cell>
          <cell r="S638">
            <v>0</v>
          </cell>
          <cell r="T638" t="str">
            <v xml:space="preserve"> </v>
          </cell>
        </row>
        <row r="639">
          <cell r="B639">
            <v>9</v>
          </cell>
          <cell r="C639" t="str">
            <v>Other Liab (Occ)</v>
          </cell>
          <cell r="D639">
            <v>0</v>
          </cell>
          <cell r="E639">
            <v>0</v>
          </cell>
          <cell r="F639">
            <v>0</v>
          </cell>
          <cell r="G639">
            <v>0</v>
          </cell>
          <cell r="H639">
            <v>0</v>
          </cell>
          <cell r="I639">
            <v>0</v>
          </cell>
          <cell r="J639">
            <v>1</v>
          </cell>
          <cell r="K639">
            <v>0.80081999999999998</v>
          </cell>
          <cell r="L639">
            <v>0</v>
          </cell>
          <cell r="M639">
            <v>0.80081999999999998</v>
          </cell>
          <cell r="N639">
            <v>0.80081999999999998</v>
          </cell>
          <cell r="O639">
            <v>0</v>
          </cell>
          <cell r="P639">
            <v>0.46865041178749506</v>
          </cell>
          <cell r="Q639">
            <v>0</v>
          </cell>
          <cell r="R639">
            <v>0.46865041178749506</v>
          </cell>
          <cell r="S639">
            <v>0</v>
          </cell>
          <cell r="T639" t="str">
            <v xml:space="preserve"> </v>
          </cell>
        </row>
        <row r="640">
          <cell r="B640">
            <v>10</v>
          </cell>
          <cell r="C640" t="str">
            <v>Other Liab (C/M)</v>
          </cell>
          <cell r="D640">
            <v>0</v>
          </cell>
          <cell r="E640">
            <v>0</v>
          </cell>
          <cell r="F640">
            <v>0</v>
          </cell>
          <cell r="G640">
            <v>0</v>
          </cell>
          <cell r="H640">
            <v>0</v>
          </cell>
          <cell r="I640">
            <v>0</v>
          </cell>
          <cell r="J640">
            <v>1</v>
          </cell>
          <cell r="K640">
            <v>0.86785000000000001</v>
          </cell>
          <cell r="L640">
            <v>0</v>
          </cell>
          <cell r="M640">
            <v>0.86785000000000001</v>
          </cell>
          <cell r="N640">
            <v>0.86785000000000001</v>
          </cell>
          <cell r="O640">
            <v>0</v>
          </cell>
          <cell r="P640">
            <v>0.42749414333023639</v>
          </cell>
          <cell r="Q640">
            <v>0</v>
          </cell>
          <cell r="R640">
            <v>0.42749414333023639</v>
          </cell>
          <cell r="S640">
            <v>0</v>
          </cell>
          <cell r="T640" t="str">
            <v xml:space="preserve"> </v>
          </cell>
        </row>
        <row r="641">
          <cell r="B641">
            <v>11</v>
          </cell>
          <cell r="C641" t="str">
            <v>Prod Liab (Occ)</v>
          </cell>
          <cell r="D641">
            <v>0</v>
          </cell>
          <cell r="E641">
            <v>0</v>
          </cell>
          <cell r="F641">
            <v>0</v>
          </cell>
          <cell r="G641">
            <v>0</v>
          </cell>
          <cell r="H641">
            <v>0</v>
          </cell>
          <cell r="I641">
            <v>0</v>
          </cell>
          <cell r="J641">
            <v>1</v>
          </cell>
          <cell r="K641">
            <v>0.83508000000000004</v>
          </cell>
          <cell r="L641">
            <v>0</v>
          </cell>
          <cell r="M641">
            <v>0.83508000000000004</v>
          </cell>
          <cell r="N641">
            <v>0.83508000000000004</v>
          </cell>
          <cell r="O641">
            <v>0</v>
          </cell>
          <cell r="P641">
            <v>0.49477191014942112</v>
          </cell>
          <cell r="Q641">
            <v>0</v>
          </cell>
          <cell r="R641">
            <v>0.49477191014942112</v>
          </cell>
          <cell r="S641">
            <v>0</v>
          </cell>
          <cell r="T641" t="str">
            <v xml:space="preserve"> </v>
          </cell>
        </row>
        <row r="642">
          <cell r="B642">
            <v>12</v>
          </cell>
          <cell r="C642" t="str">
            <v>Prod Liab (C/M)</v>
          </cell>
          <cell r="D642">
            <v>0</v>
          </cell>
          <cell r="E642">
            <v>0</v>
          </cell>
          <cell r="F642">
            <v>0</v>
          </cell>
          <cell r="G642">
            <v>0</v>
          </cell>
          <cell r="H642">
            <v>0</v>
          </cell>
          <cell r="I642">
            <v>0</v>
          </cell>
          <cell r="J642">
            <v>1</v>
          </cell>
          <cell r="K642">
            <v>0.87821000000000005</v>
          </cell>
          <cell r="L642">
            <v>0</v>
          </cell>
          <cell r="M642">
            <v>0.87821000000000005</v>
          </cell>
          <cell r="N642">
            <v>0.87821000000000005</v>
          </cell>
          <cell r="O642">
            <v>0</v>
          </cell>
          <cell r="P642">
            <v>0.42993000739479614</v>
          </cell>
          <cell r="Q642">
            <v>0</v>
          </cell>
          <cell r="R642">
            <v>0.42993000739479614</v>
          </cell>
          <cell r="S642">
            <v>0</v>
          </cell>
          <cell r="T642" t="str">
            <v xml:space="preserve"> </v>
          </cell>
        </row>
        <row r="643">
          <cell r="B643">
            <v>13</v>
          </cell>
          <cell r="C643" t="str">
            <v>Commercial Property</v>
          </cell>
          <cell r="D643">
            <v>0</v>
          </cell>
          <cell r="E643">
            <v>0</v>
          </cell>
          <cell r="F643">
            <v>0</v>
          </cell>
          <cell r="G643">
            <v>0</v>
          </cell>
          <cell r="H643">
            <v>0</v>
          </cell>
          <cell r="I643">
            <v>0</v>
          </cell>
          <cell r="J643">
            <v>1</v>
          </cell>
          <cell r="K643">
            <v>0.96499999999999997</v>
          </cell>
          <cell r="L643">
            <v>0</v>
          </cell>
          <cell r="M643">
            <v>0.96499999999999997</v>
          </cell>
          <cell r="N643">
            <v>0.96499999999999997</v>
          </cell>
          <cell r="O643">
            <v>0</v>
          </cell>
          <cell r="P643">
            <v>0.44712720769058789</v>
          </cell>
          <cell r="Q643">
            <v>0</v>
          </cell>
          <cell r="R643">
            <v>0.44712720769058789</v>
          </cell>
          <cell r="S643">
            <v>0</v>
          </cell>
          <cell r="T643" t="str">
            <v xml:space="preserve"> </v>
          </cell>
        </row>
        <row r="644">
          <cell r="B644">
            <v>14</v>
          </cell>
          <cell r="C644" t="str">
            <v>Motor Phys Damage</v>
          </cell>
          <cell r="D644">
            <v>0</v>
          </cell>
          <cell r="E644">
            <v>0</v>
          </cell>
          <cell r="F644">
            <v>0</v>
          </cell>
          <cell r="G644">
            <v>0</v>
          </cell>
          <cell r="H644">
            <v>0</v>
          </cell>
          <cell r="I644">
            <v>0</v>
          </cell>
          <cell r="J644">
            <v>1</v>
          </cell>
          <cell r="K644">
            <v>0.97499999999999998</v>
          </cell>
          <cell r="L644">
            <v>0</v>
          </cell>
          <cell r="M644">
            <v>0.97499999999999998</v>
          </cell>
          <cell r="N644">
            <v>0.97499999999999998</v>
          </cell>
          <cell r="O644">
            <v>0</v>
          </cell>
          <cell r="P644">
            <v>0.44712720769058789</v>
          </cell>
          <cell r="Q644">
            <v>0</v>
          </cell>
          <cell r="R644">
            <v>0.44712720769058789</v>
          </cell>
          <cell r="S644">
            <v>0</v>
          </cell>
          <cell r="T644" t="str">
            <v xml:space="preserve"> </v>
          </cell>
        </row>
        <row r="645">
          <cell r="B645">
            <v>15</v>
          </cell>
          <cell r="C645" t="str">
            <v>Fid &amp; Sur /Fin. Guar</v>
          </cell>
          <cell r="D645">
            <v>0</v>
          </cell>
          <cell r="E645">
            <v>0</v>
          </cell>
          <cell r="F645">
            <v>0</v>
          </cell>
          <cell r="G645">
            <v>0</v>
          </cell>
          <cell r="H645">
            <v>0</v>
          </cell>
          <cell r="I645">
            <v>0</v>
          </cell>
          <cell r="J645">
            <v>1</v>
          </cell>
          <cell r="K645">
            <v>0.94599999999999995</v>
          </cell>
          <cell r="L645">
            <v>0</v>
          </cell>
          <cell r="M645">
            <v>0.94599999999999995</v>
          </cell>
          <cell r="N645">
            <v>0.94599999999999995</v>
          </cell>
          <cell r="O645">
            <v>0</v>
          </cell>
          <cell r="P645">
            <v>0.44712720769058789</v>
          </cell>
          <cell r="Q645">
            <v>0</v>
          </cell>
          <cell r="R645">
            <v>0.44712720769058789</v>
          </cell>
          <cell r="S645">
            <v>0</v>
          </cell>
          <cell r="T645" t="str">
            <v xml:space="preserve"> </v>
          </cell>
        </row>
        <row r="646">
          <cell r="B646">
            <v>16</v>
          </cell>
          <cell r="C646" t="str">
            <v>X/S Property (Reinsurance)</v>
          </cell>
          <cell r="D646">
            <v>0</v>
          </cell>
          <cell r="E646">
            <v>0</v>
          </cell>
          <cell r="F646">
            <v>0</v>
          </cell>
          <cell r="G646">
            <v>0</v>
          </cell>
          <cell r="H646">
            <v>0</v>
          </cell>
          <cell r="I646">
            <v>0</v>
          </cell>
          <cell r="J646">
            <v>1</v>
          </cell>
          <cell r="K646">
            <v>0.88966000000000001</v>
          </cell>
          <cell r="L646">
            <v>0</v>
          </cell>
          <cell r="M646">
            <v>0.88966000000000001</v>
          </cell>
          <cell r="N646">
            <v>0.88966000000000001</v>
          </cell>
          <cell r="O646">
            <v>0</v>
          </cell>
          <cell r="P646">
            <v>0.48444761667920849</v>
          </cell>
          <cell r="Q646">
            <v>0</v>
          </cell>
          <cell r="R646">
            <v>0.48444761667920849</v>
          </cell>
          <cell r="S646">
            <v>0</v>
          </cell>
          <cell r="T646" t="str">
            <v xml:space="preserve"> </v>
          </cell>
        </row>
        <row r="647">
          <cell r="B647">
            <v>17</v>
          </cell>
          <cell r="C647" t="str">
            <v>X/S Casualty (Reinsurance)</v>
          </cell>
          <cell r="D647">
            <v>0</v>
          </cell>
          <cell r="E647">
            <v>0</v>
          </cell>
          <cell r="F647">
            <v>0</v>
          </cell>
          <cell r="G647">
            <v>0</v>
          </cell>
          <cell r="H647">
            <v>0</v>
          </cell>
          <cell r="I647">
            <v>0</v>
          </cell>
          <cell r="J647">
            <v>1</v>
          </cell>
          <cell r="K647">
            <v>0.79842999999999997</v>
          </cell>
          <cell r="L647">
            <v>0</v>
          </cell>
          <cell r="M647">
            <v>0.79842999999999997</v>
          </cell>
          <cell r="N647">
            <v>0.79842999999999997</v>
          </cell>
          <cell r="O647">
            <v>0</v>
          </cell>
          <cell r="P647">
            <v>0.54775111649935904</v>
          </cell>
          <cell r="Q647">
            <v>0</v>
          </cell>
          <cell r="R647">
            <v>0.54775111649935904</v>
          </cell>
          <cell r="S647">
            <v>0</v>
          </cell>
          <cell r="T647" t="str">
            <v xml:space="preserve"> </v>
          </cell>
        </row>
        <row r="648">
          <cell r="B648">
            <v>18</v>
          </cell>
          <cell r="C648" t="str">
            <v>Other P/C</v>
          </cell>
          <cell r="D648">
            <v>0</v>
          </cell>
          <cell r="E648">
            <v>0</v>
          </cell>
          <cell r="F648">
            <v>0</v>
          </cell>
          <cell r="G648">
            <v>0</v>
          </cell>
          <cell r="H648">
            <v>0</v>
          </cell>
          <cell r="I648">
            <v>0</v>
          </cell>
          <cell r="J648">
            <v>1</v>
          </cell>
          <cell r="K648">
            <v>0.9</v>
          </cell>
          <cell r="L648">
            <v>0</v>
          </cell>
          <cell r="M648">
            <v>0.9</v>
          </cell>
          <cell r="N648">
            <v>0.9</v>
          </cell>
          <cell r="O648">
            <v>0</v>
          </cell>
          <cell r="P648">
            <v>0.33534540576794092</v>
          </cell>
          <cell r="Q648">
            <v>0</v>
          </cell>
          <cell r="R648">
            <v>0.33534540576794092</v>
          </cell>
          <cell r="S648">
            <v>0</v>
          </cell>
          <cell r="T648" t="str">
            <v xml:space="preserve"> </v>
          </cell>
        </row>
        <row r="649">
          <cell r="B649">
            <v>19</v>
          </cell>
          <cell r="C649" t="str">
            <v>Other P/C</v>
          </cell>
          <cell r="D649">
            <v>0</v>
          </cell>
          <cell r="E649">
            <v>0</v>
          </cell>
          <cell r="F649">
            <v>0</v>
          </cell>
          <cell r="G649">
            <v>0</v>
          </cell>
          <cell r="H649">
            <v>0</v>
          </cell>
          <cell r="I649">
            <v>0</v>
          </cell>
          <cell r="J649">
            <v>1</v>
          </cell>
          <cell r="K649">
            <v>0.9</v>
          </cell>
          <cell r="L649">
            <v>0</v>
          </cell>
          <cell r="M649">
            <v>0.9</v>
          </cell>
          <cell r="N649">
            <v>0.9</v>
          </cell>
          <cell r="O649">
            <v>0</v>
          </cell>
          <cell r="P649">
            <v>0.33534540576794092</v>
          </cell>
          <cell r="Q649">
            <v>0</v>
          </cell>
          <cell r="R649">
            <v>0.33534540576794092</v>
          </cell>
          <cell r="S649">
            <v>0</v>
          </cell>
          <cell r="T649" t="str">
            <v xml:space="preserve"> </v>
          </cell>
        </row>
        <row r="650">
          <cell r="B650">
            <v>20</v>
          </cell>
          <cell r="C650" t="str">
            <v>Sub-Total</v>
          </cell>
          <cell r="D650">
            <v>0</v>
          </cell>
          <cell r="E650">
            <v>0</v>
          </cell>
          <cell r="F650">
            <v>0</v>
          </cell>
          <cell r="G650">
            <v>0</v>
          </cell>
          <cell r="H650">
            <v>0</v>
          </cell>
          <cell r="I650">
            <v>0</v>
          </cell>
          <cell r="J650">
            <v>1</v>
          </cell>
          <cell r="K650">
            <v>1</v>
          </cell>
          <cell r="M650">
            <v>1</v>
          </cell>
          <cell r="N650">
            <v>1</v>
          </cell>
          <cell r="O650">
            <v>0</v>
          </cell>
          <cell r="P650">
            <v>1</v>
          </cell>
          <cell r="R650">
            <v>0</v>
          </cell>
          <cell r="S650">
            <v>0</v>
          </cell>
        </row>
        <row r="652">
          <cell r="B652">
            <v>21</v>
          </cell>
          <cell r="F652" t="str">
            <v>Percent of net pml added to reserves for stress:</v>
          </cell>
          <cell r="G652">
            <v>0.4</v>
          </cell>
        </row>
        <row r="656">
          <cell r="D656" t="str">
            <v>(1)</v>
          </cell>
          <cell r="E656" t="str">
            <v>(2)</v>
          </cell>
          <cell r="F656" t="str">
            <v>(3)</v>
          </cell>
          <cell r="G656" t="str">
            <v>(4)</v>
          </cell>
          <cell r="H656" t="str">
            <v>(5)</v>
          </cell>
          <cell r="I656" t="str">
            <v>(6)</v>
          </cell>
          <cell r="J656" t="str">
            <v>(7)</v>
          </cell>
          <cell r="K656" t="str">
            <v>(8)</v>
          </cell>
          <cell r="L656" t="str">
            <v>(9)</v>
          </cell>
          <cell r="M656" t="str">
            <v>(10)</v>
          </cell>
          <cell r="N656" t="str">
            <v>(11)</v>
          </cell>
          <cell r="O656" t="str">
            <v>(12)</v>
          </cell>
          <cell r="P656" t="str">
            <v>(13)</v>
          </cell>
          <cell r="Q656" t="str">
            <v>(14)</v>
          </cell>
          <cell r="R656" t="str">
            <v>(15)</v>
          </cell>
          <cell r="S656" t="str">
            <v>(16)</v>
          </cell>
          <cell r="T656" t="str">
            <v>(17)</v>
          </cell>
        </row>
        <row r="658">
          <cell r="E658" t="str">
            <v>&lt;---------------------------- Carried Reserve ----------------------------&gt;</v>
          </cell>
          <cell r="L658" t="str">
            <v>Adjust-</v>
          </cell>
          <cell r="M658" t="str">
            <v>Final</v>
          </cell>
          <cell r="N658" t="str">
            <v>Total</v>
          </cell>
          <cell r="R658" t="str">
            <v>Final</v>
          </cell>
          <cell r="S658" t="str">
            <v>Adjusted</v>
          </cell>
        </row>
        <row r="659">
          <cell r="C659" t="str">
            <v>Health Business</v>
          </cell>
          <cell r="D659" t="str">
            <v>%</v>
          </cell>
          <cell r="E659" t="str">
            <v>Baseline</v>
          </cell>
          <cell r="F659" t="str">
            <v>Allocated Adjustment</v>
          </cell>
          <cell r="G659" t="str">
            <v>Stress Test Adjustment</v>
          </cell>
          <cell r="H659" t="str">
            <v>Manual Adjustment</v>
          </cell>
          <cell r="I659" t="str">
            <v>Total</v>
          </cell>
          <cell r="J659" t="str">
            <v>Deficiency Factor</v>
          </cell>
          <cell r="K659" t="str">
            <v>Base Discount Factor</v>
          </cell>
          <cell r="L659" t="str">
            <v>ment to Discount Factor</v>
          </cell>
          <cell r="M659" t="str">
            <v>Discount Factor (8)+(9)</v>
          </cell>
          <cell r="N659" t="str">
            <v>Adj. Factor  (7)*(10)</v>
          </cell>
          <cell r="O659" t="str">
            <v>Adjusted Reserves (6)*(11)</v>
          </cell>
          <cell r="P659" t="str">
            <v>Base Capital Factor</v>
          </cell>
          <cell r="Q659" t="str">
            <v>Adjust- ment</v>
          </cell>
          <cell r="R659" t="str">
            <v>Capital Factor (13)+(14)</v>
          </cell>
          <cell r="S659" t="str">
            <v>Required Capital    (12)*(15)</v>
          </cell>
          <cell r="T659" t="str">
            <v>Explanation of Adjustments</v>
          </cell>
        </row>
        <row r="660">
          <cell r="B660">
            <v>22</v>
          </cell>
          <cell r="C660" t="str">
            <v>Medical</v>
          </cell>
          <cell r="D660">
            <v>0</v>
          </cell>
          <cell r="E660">
            <v>0</v>
          </cell>
          <cell r="F660">
            <v>0</v>
          </cell>
          <cell r="G660">
            <v>0</v>
          </cell>
          <cell r="H660">
            <v>0</v>
          </cell>
          <cell r="I660">
            <v>0</v>
          </cell>
          <cell r="J660">
            <v>1</v>
          </cell>
          <cell r="K660">
            <v>0.95</v>
          </cell>
          <cell r="L660">
            <v>0</v>
          </cell>
          <cell r="M660">
            <v>0.95</v>
          </cell>
          <cell r="N660">
            <v>0.95</v>
          </cell>
          <cell r="O660">
            <v>0</v>
          </cell>
          <cell r="P660">
            <v>0.38229376257545261</v>
          </cell>
          <cell r="Q660">
            <v>0</v>
          </cell>
          <cell r="R660">
            <v>0.38229376257545261</v>
          </cell>
          <cell r="S660">
            <v>0</v>
          </cell>
          <cell r="T660" t="str">
            <v xml:space="preserve"> </v>
          </cell>
        </row>
        <row r="661">
          <cell r="B661">
            <v>23</v>
          </cell>
          <cell r="C661" t="str">
            <v>Disability and Long Term Care</v>
          </cell>
          <cell r="D661">
            <v>0</v>
          </cell>
          <cell r="E661">
            <v>0</v>
          </cell>
          <cell r="F661">
            <v>0</v>
          </cell>
          <cell r="G661">
            <v>0</v>
          </cell>
          <cell r="H661">
            <v>0</v>
          </cell>
          <cell r="I661">
            <v>0</v>
          </cell>
          <cell r="J661">
            <v>1</v>
          </cell>
          <cell r="K661">
            <v>0.95</v>
          </cell>
          <cell r="L661">
            <v>0</v>
          </cell>
          <cell r="M661">
            <v>0.95</v>
          </cell>
          <cell r="N661">
            <v>0.95</v>
          </cell>
          <cell r="O661">
            <v>0</v>
          </cell>
          <cell r="P661">
            <v>0.38229376257545261</v>
          </cell>
          <cell r="Q661">
            <v>0</v>
          </cell>
          <cell r="R661">
            <v>0.38229376257545261</v>
          </cell>
          <cell r="S661">
            <v>0</v>
          </cell>
          <cell r="T661" t="str">
            <v xml:space="preserve"> </v>
          </cell>
        </row>
        <row r="662">
          <cell r="B662">
            <v>24</v>
          </cell>
          <cell r="C662" t="str">
            <v>Critical Illness - Guaranteed</v>
          </cell>
          <cell r="D662">
            <v>0</v>
          </cell>
          <cell r="E662">
            <v>0</v>
          </cell>
          <cell r="F662">
            <v>0</v>
          </cell>
          <cell r="G662">
            <v>0</v>
          </cell>
          <cell r="H662">
            <v>0</v>
          </cell>
          <cell r="I662">
            <v>0</v>
          </cell>
          <cell r="J662">
            <v>1</v>
          </cell>
          <cell r="K662">
            <v>0.95</v>
          </cell>
          <cell r="L662">
            <v>0</v>
          </cell>
          <cell r="M662">
            <v>0.95</v>
          </cell>
          <cell r="N662">
            <v>0.95</v>
          </cell>
          <cell r="O662">
            <v>0</v>
          </cell>
          <cell r="P662">
            <v>0.38229376257545261</v>
          </cell>
          <cell r="Q662">
            <v>0</v>
          </cell>
          <cell r="R662">
            <v>0.38229376257545261</v>
          </cell>
          <cell r="S662">
            <v>0</v>
          </cell>
          <cell r="T662" t="str">
            <v xml:space="preserve"> </v>
          </cell>
        </row>
        <row r="663">
          <cell r="B663">
            <v>25</v>
          </cell>
          <cell r="C663" t="str">
            <v>Critical Illness - NonGuaranteed</v>
          </cell>
          <cell r="D663">
            <v>0</v>
          </cell>
          <cell r="E663">
            <v>0</v>
          </cell>
          <cell r="F663">
            <v>0</v>
          </cell>
          <cell r="G663">
            <v>0</v>
          </cell>
          <cell r="H663">
            <v>0</v>
          </cell>
          <cell r="I663">
            <v>0</v>
          </cell>
          <cell r="J663">
            <v>1</v>
          </cell>
          <cell r="K663">
            <v>0.95</v>
          </cell>
          <cell r="L663">
            <v>0</v>
          </cell>
          <cell r="M663">
            <v>0.95</v>
          </cell>
          <cell r="N663">
            <v>0.95</v>
          </cell>
          <cell r="O663">
            <v>0</v>
          </cell>
          <cell r="P663">
            <v>0.38229376257545261</v>
          </cell>
          <cell r="Q663">
            <v>0</v>
          </cell>
          <cell r="R663">
            <v>0.38229376257545261</v>
          </cell>
          <cell r="S663">
            <v>0</v>
          </cell>
          <cell r="T663" t="str">
            <v xml:space="preserve"> </v>
          </cell>
        </row>
        <row r="664">
          <cell r="B664">
            <v>26</v>
          </cell>
          <cell r="C664" t="str">
            <v>Health Reinsurance</v>
          </cell>
          <cell r="D664">
            <v>0</v>
          </cell>
          <cell r="E664">
            <v>0</v>
          </cell>
          <cell r="F664">
            <v>0</v>
          </cell>
          <cell r="G664">
            <v>0</v>
          </cell>
          <cell r="H664">
            <v>0</v>
          </cell>
          <cell r="I664">
            <v>0</v>
          </cell>
          <cell r="J664">
            <v>1</v>
          </cell>
          <cell r="K664">
            <v>0.79842999999999997</v>
          </cell>
          <cell r="L664">
            <v>0</v>
          </cell>
          <cell r="M664">
            <v>0.79842999999999997</v>
          </cell>
          <cell r="N664">
            <v>0.79842999999999997</v>
          </cell>
          <cell r="O664">
            <v>0</v>
          </cell>
          <cell r="P664">
            <v>0.54775111649935904</v>
          </cell>
          <cell r="Q664">
            <v>0</v>
          </cell>
          <cell r="R664">
            <v>0.54775111649935904</v>
          </cell>
          <cell r="S664">
            <v>0</v>
          </cell>
          <cell r="T664" t="str">
            <v xml:space="preserve"> </v>
          </cell>
        </row>
        <row r="665">
          <cell r="B665">
            <v>27</v>
          </cell>
          <cell r="C665" t="str">
            <v>Other Health</v>
          </cell>
          <cell r="D665">
            <v>0</v>
          </cell>
          <cell r="E665">
            <v>0</v>
          </cell>
          <cell r="F665">
            <v>0</v>
          </cell>
          <cell r="G665">
            <v>0</v>
          </cell>
          <cell r="H665">
            <v>0</v>
          </cell>
          <cell r="I665">
            <v>0</v>
          </cell>
          <cell r="J665">
            <v>1</v>
          </cell>
          <cell r="K665">
            <v>0.95</v>
          </cell>
          <cell r="L665">
            <v>0</v>
          </cell>
          <cell r="M665">
            <v>0.95</v>
          </cell>
          <cell r="N665">
            <v>0.95</v>
          </cell>
          <cell r="O665">
            <v>0</v>
          </cell>
          <cell r="P665">
            <v>0.38229376257545261</v>
          </cell>
          <cell r="Q665">
            <v>0</v>
          </cell>
          <cell r="R665">
            <v>0.38229376257545261</v>
          </cell>
          <cell r="S665">
            <v>0</v>
          </cell>
          <cell r="T665" t="str">
            <v xml:space="preserve"> </v>
          </cell>
        </row>
        <row r="666">
          <cell r="B666">
            <v>28</v>
          </cell>
          <cell r="C666" t="str">
            <v>Other Health</v>
          </cell>
          <cell r="D666">
            <v>0</v>
          </cell>
          <cell r="E666">
            <v>0</v>
          </cell>
          <cell r="F666">
            <v>0</v>
          </cell>
          <cell r="G666">
            <v>0</v>
          </cell>
          <cell r="H666">
            <v>0</v>
          </cell>
          <cell r="I666">
            <v>0</v>
          </cell>
          <cell r="J666">
            <v>1</v>
          </cell>
          <cell r="K666">
            <v>0.95</v>
          </cell>
          <cell r="L666">
            <v>0</v>
          </cell>
          <cell r="M666">
            <v>0.95</v>
          </cell>
          <cell r="N666">
            <v>0.95</v>
          </cell>
          <cell r="O666">
            <v>0</v>
          </cell>
          <cell r="P666">
            <v>0.38229376257545261</v>
          </cell>
          <cell r="Q666">
            <v>0</v>
          </cell>
          <cell r="R666">
            <v>0.38229376257545261</v>
          </cell>
          <cell r="S666">
            <v>0</v>
          </cell>
          <cell r="T666" t="str">
            <v xml:space="preserve"> </v>
          </cell>
        </row>
        <row r="667">
          <cell r="B667">
            <v>29</v>
          </cell>
          <cell r="C667" t="str">
            <v>Sub-Total</v>
          </cell>
          <cell r="D667">
            <v>0</v>
          </cell>
          <cell r="E667">
            <v>0</v>
          </cell>
          <cell r="F667">
            <v>0</v>
          </cell>
          <cell r="G667">
            <v>0</v>
          </cell>
          <cell r="H667">
            <v>0</v>
          </cell>
          <cell r="I667">
            <v>0</v>
          </cell>
          <cell r="J667">
            <v>1</v>
          </cell>
          <cell r="K667">
            <v>1</v>
          </cell>
          <cell r="M667">
            <v>1</v>
          </cell>
          <cell r="N667">
            <v>1</v>
          </cell>
          <cell r="O667">
            <v>0</v>
          </cell>
          <cell r="P667">
            <v>1</v>
          </cell>
          <cell r="R667">
            <v>0</v>
          </cell>
          <cell r="S667">
            <v>0</v>
          </cell>
        </row>
        <row r="672">
          <cell r="B672">
            <v>30</v>
          </cell>
          <cell r="C672" t="str">
            <v>Totals</v>
          </cell>
          <cell r="D672">
            <v>0</v>
          </cell>
          <cell r="E672">
            <v>0</v>
          </cell>
          <cell r="F672">
            <v>0</v>
          </cell>
          <cell r="G672">
            <v>0</v>
          </cell>
          <cell r="H672">
            <v>0</v>
          </cell>
          <cell r="I672">
            <v>0</v>
          </cell>
          <cell r="J672">
            <v>0</v>
          </cell>
          <cell r="K672">
            <v>1</v>
          </cell>
          <cell r="M672">
            <v>1</v>
          </cell>
          <cell r="N672">
            <v>1</v>
          </cell>
          <cell r="O672">
            <v>0</v>
          </cell>
          <cell r="P672">
            <v>0</v>
          </cell>
          <cell r="R672">
            <v>0</v>
          </cell>
          <cell r="S672">
            <v>0</v>
          </cell>
        </row>
        <row r="674">
          <cell r="B674">
            <v>31</v>
          </cell>
          <cell r="O674" t="str">
            <v xml:space="preserve">Growth Factor </v>
          </cell>
          <cell r="S674">
            <v>1.5</v>
          </cell>
          <cell r="T674" t="str">
            <v xml:space="preserve"> </v>
          </cell>
        </row>
        <row r="675">
          <cell r="B675">
            <v>32</v>
          </cell>
          <cell r="O675" t="str">
            <v>By Line Diversification Factor</v>
          </cell>
          <cell r="S675">
            <v>1</v>
          </cell>
        </row>
        <row r="676">
          <cell r="O676" t="str">
            <v>By Country Diversification Factor</v>
          </cell>
          <cell r="S676">
            <v>1</v>
          </cell>
        </row>
        <row r="677">
          <cell r="B677">
            <v>33</v>
          </cell>
          <cell r="C677" t="str">
            <v>Net Unearned Prem Reserve P/C only</v>
          </cell>
          <cell r="E677">
            <v>0</v>
          </cell>
          <cell r="O677" t="str">
            <v>Adjusted Non-Life Reserve Required Capital</v>
          </cell>
          <cell r="S677">
            <v>0</v>
          </cell>
        </row>
        <row r="678">
          <cell r="B678">
            <v>34</v>
          </cell>
          <cell r="O678" t="str">
            <v>Analyst's Adjustment ( Non-Life Business)</v>
          </cell>
          <cell r="S678">
            <v>0</v>
          </cell>
          <cell r="T678" t="str">
            <v xml:space="preserve"> </v>
          </cell>
        </row>
        <row r="679">
          <cell r="B679">
            <v>35</v>
          </cell>
          <cell r="O679" t="str">
            <v>Net Required Capital for Non-Life Reserve Risk (B5)</v>
          </cell>
          <cell r="S679">
            <v>0</v>
          </cell>
        </row>
        <row r="680">
          <cell r="G680" t="str">
            <v>Note: Mortality and Longevity Risk captured on Life Reserves page.</v>
          </cell>
        </row>
        <row r="684">
          <cell r="C684" t="str">
            <v>Company Name:</v>
          </cell>
          <cell r="D684" t="str">
            <v>XYZ Sample</v>
          </cell>
          <cell r="K684" t="str">
            <v>Currency:</v>
          </cell>
          <cell r="L684" t="str">
            <v>US Dollars</v>
          </cell>
          <cell r="T684" t="str">
            <v>Page 29</v>
          </cell>
        </row>
        <row r="685">
          <cell r="C685" t="str">
            <v>AMB Number:</v>
          </cell>
          <cell r="D685" t="str">
            <v>99999</v>
          </cell>
          <cell r="K685" t="str">
            <v>Denomination:</v>
          </cell>
          <cell r="L685" t="str">
            <v>(000)s</v>
          </cell>
        </row>
        <row r="686">
          <cell r="C686" t="str">
            <v>Analyst:</v>
          </cell>
          <cell r="D686" t="str">
            <v xml:space="preserve"> </v>
          </cell>
        </row>
        <row r="687">
          <cell r="C687" t="str">
            <v>volatility = average</v>
          </cell>
          <cell r="K687" t="str">
            <v>NET LOSS AND LAE RESERVE RISK</v>
          </cell>
        </row>
        <row r="688">
          <cell r="C688" t="str">
            <v>analysis type = standard</v>
          </cell>
          <cell r="E688">
            <v>40908</v>
          </cell>
        </row>
        <row r="691">
          <cell r="D691" t="str">
            <v>(1)</v>
          </cell>
          <cell r="E691" t="str">
            <v>(2)</v>
          </cell>
          <cell r="F691" t="str">
            <v>(3)</v>
          </cell>
          <cell r="G691" t="str">
            <v>(4)</v>
          </cell>
          <cell r="H691" t="str">
            <v>(5)</v>
          </cell>
          <cell r="I691" t="str">
            <v>(6)</v>
          </cell>
          <cell r="J691" t="str">
            <v>(7)</v>
          </cell>
          <cell r="K691" t="str">
            <v>(8)</v>
          </cell>
          <cell r="L691" t="str">
            <v>(9)</v>
          </cell>
          <cell r="M691" t="str">
            <v>(10)</v>
          </cell>
          <cell r="N691" t="str">
            <v>(11)</v>
          </cell>
          <cell r="O691" t="str">
            <v>(12)</v>
          </cell>
          <cell r="P691" t="str">
            <v>(13)</v>
          </cell>
          <cell r="Q691" t="str">
            <v>(14)</v>
          </cell>
          <cell r="R691" t="str">
            <v>(15)</v>
          </cell>
          <cell r="S691" t="str">
            <v>(16)</v>
          </cell>
          <cell r="T691" t="str">
            <v>(17)</v>
          </cell>
        </row>
        <row r="693">
          <cell r="E693" t="str">
            <v>&lt;---------------------------- Carried Reserve ----------------------------&gt;</v>
          </cell>
          <cell r="L693" t="str">
            <v>Adjust-</v>
          </cell>
          <cell r="M693" t="str">
            <v>Final</v>
          </cell>
          <cell r="N693" t="str">
            <v>Total</v>
          </cell>
          <cell r="R693" t="str">
            <v>Final</v>
          </cell>
          <cell r="S693" t="str">
            <v>Adjusted</v>
          </cell>
        </row>
        <row r="694">
          <cell r="C694" t="str">
            <v>Property / Casualty Business</v>
          </cell>
          <cell r="D694" t="str">
            <v>%</v>
          </cell>
          <cell r="E694" t="str">
            <v>Baseline</v>
          </cell>
          <cell r="F694" t="str">
            <v>Allocated Adjustment</v>
          </cell>
          <cell r="G694" t="str">
            <v>Stress Test Adjustment</v>
          </cell>
          <cell r="H694" t="str">
            <v>Manual Adjustment</v>
          </cell>
          <cell r="I694" t="str">
            <v>Total</v>
          </cell>
          <cell r="J694" t="str">
            <v>Deficiency Factor</v>
          </cell>
          <cell r="K694" t="str">
            <v>Base Discount Factor</v>
          </cell>
          <cell r="L694" t="str">
            <v>ment to Discount Factor</v>
          </cell>
          <cell r="M694" t="str">
            <v>Discount Factor (8)+(9)</v>
          </cell>
          <cell r="N694" t="str">
            <v>Adj. Factor  (7)*(10)</v>
          </cell>
          <cell r="O694" t="str">
            <v>Adjusted Reserves (6)*(11)</v>
          </cell>
          <cell r="P694" t="str">
            <v>Base Capital Factor</v>
          </cell>
          <cell r="Q694" t="str">
            <v>Adjust- ment</v>
          </cell>
          <cell r="R694" t="str">
            <v>Capital Factor (13)+(14)</v>
          </cell>
          <cell r="S694" t="str">
            <v>Required Capital    (12)*(15)</v>
          </cell>
          <cell r="T694" t="str">
            <v>Explanation of Adjustments</v>
          </cell>
        </row>
        <row r="695">
          <cell r="B695">
            <v>1</v>
          </cell>
          <cell r="C695" t="str">
            <v>Personal Property</v>
          </cell>
          <cell r="D695">
            <v>0</v>
          </cell>
          <cell r="E695">
            <v>0</v>
          </cell>
          <cell r="F695">
            <v>0</v>
          </cell>
          <cell r="G695">
            <v>0</v>
          </cell>
          <cell r="H695">
            <v>0</v>
          </cell>
          <cell r="I695">
            <v>0</v>
          </cell>
          <cell r="J695">
            <v>1</v>
          </cell>
          <cell r="K695">
            <v>0.93520000000000003</v>
          </cell>
          <cell r="L695">
            <v>0</v>
          </cell>
          <cell r="M695">
            <v>0.93520000000000003</v>
          </cell>
          <cell r="N695">
            <v>0.93520000000000003</v>
          </cell>
          <cell r="O695">
            <v>0</v>
          </cell>
          <cell r="P695">
            <v>0.3739911588490048</v>
          </cell>
          <cell r="Q695">
            <v>0</v>
          </cell>
          <cell r="R695">
            <v>0.3739911588490048</v>
          </cell>
          <cell r="S695">
            <v>0</v>
          </cell>
          <cell r="T695" t="str">
            <v xml:space="preserve"> </v>
          </cell>
        </row>
        <row r="696">
          <cell r="B696">
            <v>2</v>
          </cell>
          <cell r="C696" t="str">
            <v>Personal Motor</v>
          </cell>
          <cell r="D696">
            <v>0</v>
          </cell>
          <cell r="E696">
            <v>0</v>
          </cell>
          <cell r="F696">
            <v>0</v>
          </cell>
          <cell r="G696">
            <v>0</v>
          </cell>
          <cell r="H696">
            <v>0</v>
          </cell>
          <cell r="I696">
            <v>0</v>
          </cell>
          <cell r="J696">
            <v>1</v>
          </cell>
          <cell r="K696">
            <v>0.92535999999999996</v>
          </cell>
          <cell r="L696">
            <v>0</v>
          </cell>
          <cell r="M696">
            <v>0.92535999999999996</v>
          </cell>
          <cell r="N696">
            <v>0.92535999999999996</v>
          </cell>
          <cell r="O696">
            <v>0</v>
          </cell>
          <cell r="P696">
            <v>0.38252327654137752</v>
          </cell>
          <cell r="Q696">
            <v>0</v>
          </cell>
          <cell r="R696">
            <v>0.38252327654137752</v>
          </cell>
          <cell r="S696">
            <v>0</v>
          </cell>
          <cell r="T696" t="str">
            <v xml:space="preserve"> </v>
          </cell>
        </row>
        <row r="697">
          <cell r="B697">
            <v>3</v>
          </cell>
          <cell r="C697" t="str">
            <v>Commercial Motor</v>
          </cell>
          <cell r="D697">
            <v>0</v>
          </cell>
          <cell r="E697">
            <v>0</v>
          </cell>
          <cell r="F697">
            <v>0</v>
          </cell>
          <cell r="G697">
            <v>0</v>
          </cell>
          <cell r="H697">
            <v>0</v>
          </cell>
          <cell r="I697">
            <v>0</v>
          </cell>
          <cell r="J697">
            <v>1</v>
          </cell>
          <cell r="K697">
            <v>0.91293999999999997</v>
          </cell>
          <cell r="L697">
            <v>0</v>
          </cell>
          <cell r="M697">
            <v>0.91293999999999997</v>
          </cell>
          <cell r="N697">
            <v>0.91293999999999997</v>
          </cell>
          <cell r="O697">
            <v>0</v>
          </cell>
          <cell r="P697">
            <v>0.38693700665531644</v>
          </cell>
          <cell r="Q697">
            <v>0</v>
          </cell>
          <cell r="R697">
            <v>0.38693700665531644</v>
          </cell>
          <cell r="S697">
            <v>0</v>
          </cell>
          <cell r="T697" t="str">
            <v xml:space="preserve"> </v>
          </cell>
        </row>
        <row r="698">
          <cell r="B698">
            <v>4</v>
          </cell>
          <cell r="C698" t="str">
            <v>Occupational Accident</v>
          </cell>
          <cell r="D698">
            <v>0</v>
          </cell>
          <cell r="E698">
            <v>0</v>
          </cell>
          <cell r="F698">
            <v>0</v>
          </cell>
          <cell r="G698">
            <v>0</v>
          </cell>
          <cell r="H698">
            <v>0</v>
          </cell>
          <cell r="I698">
            <v>0</v>
          </cell>
          <cell r="J698">
            <v>1</v>
          </cell>
          <cell r="K698">
            <v>0.78388999999999998</v>
          </cell>
          <cell r="L698">
            <v>0</v>
          </cell>
          <cell r="M698">
            <v>0.78388999999999998</v>
          </cell>
          <cell r="N698">
            <v>0.78388999999999998</v>
          </cell>
          <cell r="O698">
            <v>0</v>
          </cell>
          <cell r="P698">
            <v>0.38059377703801622</v>
          </cell>
          <cell r="Q698">
            <v>0</v>
          </cell>
          <cell r="R698">
            <v>0.38059377703801622</v>
          </cell>
          <cell r="S698">
            <v>0</v>
          </cell>
          <cell r="T698" t="str">
            <v xml:space="preserve"> </v>
          </cell>
        </row>
        <row r="699">
          <cell r="B699">
            <v>5</v>
          </cell>
          <cell r="C699" t="str">
            <v>Comm'l Multi Peril</v>
          </cell>
          <cell r="D699">
            <v>0</v>
          </cell>
          <cell r="E699">
            <v>0</v>
          </cell>
          <cell r="F699">
            <v>0</v>
          </cell>
          <cell r="G699">
            <v>0</v>
          </cell>
          <cell r="H699">
            <v>0</v>
          </cell>
          <cell r="I699">
            <v>0</v>
          </cell>
          <cell r="J699">
            <v>1</v>
          </cell>
          <cell r="K699">
            <v>0.86258999999999997</v>
          </cell>
          <cell r="L699">
            <v>0</v>
          </cell>
          <cell r="M699">
            <v>0.86258999999999997</v>
          </cell>
          <cell r="N699">
            <v>0.86258999999999997</v>
          </cell>
          <cell r="O699">
            <v>0</v>
          </cell>
          <cell r="P699">
            <v>0.40730211226875418</v>
          </cell>
          <cell r="Q699">
            <v>0</v>
          </cell>
          <cell r="R699">
            <v>0.40730211226875418</v>
          </cell>
          <cell r="S699">
            <v>0</v>
          </cell>
          <cell r="T699" t="str">
            <v xml:space="preserve"> </v>
          </cell>
        </row>
        <row r="700">
          <cell r="B700">
            <v>6</v>
          </cell>
          <cell r="C700" t="str">
            <v>Med Mal (Occ)</v>
          </cell>
          <cell r="D700">
            <v>0</v>
          </cell>
          <cell r="E700">
            <v>0</v>
          </cell>
          <cell r="F700">
            <v>0</v>
          </cell>
          <cell r="G700">
            <v>0</v>
          </cell>
          <cell r="H700">
            <v>0</v>
          </cell>
          <cell r="I700">
            <v>0</v>
          </cell>
          <cell r="J700">
            <v>1</v>
          </cell>
          <cell r="K700">
            <v>0.87587000000000004</v>
          </cell>
          <cell r="L700">
            <v>0</v>
          </cell>
          <cell r="M700">
            <v>0.87587000000000004</v>
          </cell>
          <cell r="N700">
            <v>0.87587000000000004</v>
          </cell>
          <cell r="O700">
            <v>0</v>
          </cell>
          <cell r="P700">
            <v>0.50051553099692692</v>
          </cell>
          <cell r="Q700">
            <v>0</v>
          </cell>
          <cell r="R700">
            <v>0.50051553099692692</v>
          </cell>
          <cell r="S700">
            <v>0</v>
          </cell>
          <cell r="T700" t="str">
            <v xml:space="preserve"> </v>
          </cell>
        </row>
        <row r="701">
          <cell r="B701">
            <v>7</v>
          </cell>
          <cell r="C701" t="str">
            <v>Med Mal (C/M)</v>
          </cell>
          <cell r="D701">
            <v>0</v>
          </cell>
          <cell r="E701">
            <v>0</v>
          </cell>
          <cell r="F701">
            <v>0</v>
          </cell>
          <cell r="G701">
            <v>0</v>
          </cell>
          <cell r="H701">
            <v>0</v>
          </cell>
          <cell r="I701">
            <v>0</v>
          </cell>
          <cell r="J701">
            <v>1</v>
          </cell>
          <cell r="K701">
            <v>0.89036999999999999</v>
          </cell>
          <cell r="L701">
            <v>0</v>
          </cell>
          <cell r="M701">
            <v>0.89036999999999999</v>
          </cell>
          <cell r="N701">
            <v>0.89036999999999999</v>
          </cell>
          <cell r="O701">
            <v>0</v>
          </cell>
          <cell r="P701">
            <v>0.4393171254601847</v>
          </cell>
          <cell r="Q701">
            <v>0</v>
          </cell>
          <cell r="R701">
            <v>0.4393171254601847</v>
          </cell>
          <cell r="S701">
            <v>0</v>
          </cell>
          <cell r="T701" t="str">
            <v xml:space="preserve"> </v>
          </cell>
        </row>
        <row r="702">
          <cell r="B702">
            <v>8</v>
          </cell>
          <cell r="C702" t="str">
            <v>Special Liab (Ocean, Air, B&amp;M)</v>
          </cell>
          <cell r="D702">
            <v>0</v>
          </cell>
          <cell r="E702">
            <v>0</v>
          </cell>
          <cell r="F702">
            <v>0</v>
          </cell>
          <cell r="G702">
            <v>0</v>
          </cell>
          <cell r="H702">
            <v>0</v>
          </cell>
          <cell r="I702">
            <v>0</v>
          </cell>
          <cell r="J702">
            <v>1</v>
          </cell>
          <cell r="K702">
            <v>0.89819000000000004</v>
          </cell>
          <cell r="L702">
            <v>0</v>
          </cell>
          <cell r="M702">
            <v>0.89819000000000004</v>
          </cell>
          <cell r="N702">
            <v>0.89819000000000004</v>
          </cell>
          <cell r="O702">
            <v>0</v>
          </cell>
          <cell r="P702">
            <v>0.45522000782978411</v>
          </cell>
          <cell r="Q702">
            <v>0</v>
          </cell>
          <cell r="R702">
            <v>0.45522000782978411</v>
          </cell>
          <cell r="S702">
            <v>0</v>
          </cell>
          <cell r="T702" t="str">
            <v xml:space="preserve"> </v>
          </cell>
        </row>
        <row r="703">
          <cell r="B703">
            <v>9</v>
          </cell>
          <cell r="C703" t="str">
            <v>Other Liab (Occ)</v>
          </cell>
          <cell r="D703">
            <v>0</v>
          </cell>
          <cell r="E703">
            <v>0</v>
          </cell>
          <cell r="F703">
            <v>0</v>
          </cell>
          <cell r="G703">
            <v>0</v>
          </cell>
          <cell r="H703">
            <v>0</v>
          </cell>
          <cell r="I703">
            <v>0</v>
          </cell>
          <cell r="J703">
            <v>1</v>
          </cell>
          <cell r="K703">
            <v>0.80081999999999998</v>
          </cell>
          <cell r="L703">
            <v>0</v>
          </cell>
          <cell r="M703">
            <v>0.80081999999999998</v>
          </cell>
          <cell r="N703">
            <v>0.80081999999999998</v>
          </cell>
          <cell r="O703">
            <v>0</v>
          </cell>
          <cell r="P703">
            <v>0.46865041178749506</v>
          </cell>
          <cell r="Q703">
            <v>0</v>
          </cell>
          <cell r="R703">
            <v>0.46865041178749506</v>
          </cell>
          <cell r="S703">
            <v>0</v>
          </cell>
          <cell r="T703" t="str">
            <v xml:space="preserve"> </v>
          </cell>
        </row>
        <row r="704">
          <cell r="B704">
            <v>10</v>
          </cell>
          <cell r="C704" t="str">
            <v>Other Liab (C/M)</v>
          </cell>
          <cell r="D704">
            <v>0</v>
          </cell>
          <cell r="E704">
            <v>0</v>
          </cell>
          <cell r="F704">
            <v>0</v>
          </cell>
          <cell r="G704">
            <v>0</v>
          </cell>
          <cell r="H704">
            <v>0</v>
          </cell>
          <cell r="I704">
            <v>0</v>
          </cell>
          <cell r="J704">
            <v>1</v>
          </cell>
          <cell r="K704">
            <v>0.86785000000000001</v>
          </cell>
          <cell r="L704">
            <v>0</v>
          </cell>
          <cell r="M704">
            <v>0.86785000000000001</v>
          </cell>
          <cell r="N704">
            <v>0.86785000000000001</v>
          </cell>
          <cell r="O704">
            <v>0</v>
          </cell>
          <cell r="P704">
            <v>0.42749414333023639</v>
          </cell>
          <cell r="Q704">
            <v>0</v>
          </cell>
          <cell r="R704">
            <v>0.42749414333023639</v>
          </cell>
          <cell r="S704">
            <v>0</v>
          </cell>
          <cell r="T704" t="str">
            <v xml:space="preserve"> </v>
          </cell>
        </row>
        <row r="705">
          <cell r="B705">
            <v>11</v>
          </cell>
          <cell r="C705" t="str">
            <v>Prod Liab (Occ)</v>
          </cell>
          <cell r="D705">
            <v>0</v>
          </cell>
          <cell r="E705">
            <v>0</v>
          </cell>
          <cell r="F705">
            <v>0</v>
          </cell>
          <cell r="G705">
            <v>0</v>
          </cell>
          <cell r="H705">
            <v>0</v>
          </cell>
          <cell r="I705">
            <v>0</v>
          </cell>
          <cell r="J705">
            <v>1</v>
          </cell>
          <cell r="K705">
            <v>0.83508000000000004</v>
          </cell>
          <cell r="L705">
            <v>0</v>
          </cell>
          <cell r="M705">
            <v>0.83508000000000004</v>
          </cell>
          <cell r="N705">
            <v>0.83508000000000004</v>
          </cell>
          <cell r="O705">
            <v>0</v>
          </cell>
          <cell r="P705">
            <v>0.49477191014942112</v>
          </cell>
          <cell r="Q705">
            <v>0</v>
          </cell>
          <cell r="R705">
            <v>0.49477191014942112</v>
          </cell>
          <cell r="S705">
            <v>0</v>
          </cell>
          <cell r="T705" t="str">
            <v xml:space="preserve"> </v>
          </cell>
        </row>
        <row r="706">
          <cell r="B706">
            <v>12</v>
          </cell>
          <cell r="C706" t="str">
            <v>Prod Liab (C/M)</v>
          </cell>
          <cell r="D706">
            <v>0</v>
          </cell>
          <cell r="E706">
            <v>0</v>
          </cell>
          <cell r="F706">
            <v>0</v>
          </cell>
          <cell r="G706">
            <v>0</v>
          </cell>
          <cell r="H706">
            <v>0</v>
          </cell>
          <cell r="I706">
            <v>0</v>
          </cell>
          <cell r="J706">
            <v>1</v>
          </cell>
          <cell r="K706">
            <v>0.87821000000000005</v>
          </cell>
          <cell r="L706">
            <v>0</v>
          </cell>
          <cell r="M706">
            <v>0.87821000000000005</v>
          </cell>
          <cell r="N706">
            <v>0.87821000000000005</v>
          </cell>
          <cell r="O706">
            <v>0</v>
          </cell>
          <cell r="P706">
            <v>0.42993000739479614</v>
          </cell>
          <cell r="Q706">
            <v>0</v>
          </cell>
          <cell r="R706">
            <v>0.42993000739479614</v>
          </cell>
          <cell r="S706">
            <v>0</v>
          </cell>
          <cell r="T706" t="str">
            <v xml:space="preserve"> </v>
          </cell>
        </row>
        <row r="707">
          <cell r="B707">
            <v>13</v>
          </cell>
          <cell r="C707" t="str">
            <v>Commercial Property</v>
          </cell>
          <cell r="D707">
            <v>0</v>
          </cell>
          <cell r="E707">
            <v>0</v>
          </cell>
          <cell r="F707">
            <v>0</v>
          </cell>
          <cell r="G707">
            <v>0</v>
          </cell>
          <cell r="H707">
            <v>0</v>
          </cell>
          <cell r="I707">
            <v>0</v>
          </cell>
          <cell r="J707">
            <v>1</v>
          </cell>
          <cell r="K707">
            <v>0.96499999999999997</v>
          </cell>
          <cell r="L707">
            <v>0</v>
          </cell>
          <cell r="M707">
            <v>0.96499999999999997</v>
          </cell>
          <cell r="N707">
            <v>0.96499999999999997</v>
          </cell>
          <cell r="O707">
            <v>0</v>
          </cell>
          <cell r="P707">
            <v>0.44712720769058789</v>
          </cell>
          <cell r="Q707">
            <v>0</v>
          </cell>
          <cell r="R707">
            <v>0.44712720769058789</v>
          </cell>
          <cell r="S707">
            <v>0</v>
          </cell>
          <cell r="T707" t="str">
            <v xml:space="preserve"> </v>
          </cell>
        </row>
        <row r="708">
          <cell r="B708">
            <v>14</v>
          </cell>
          <cell r="C708" t="str">
            <v>Motor Phys Damage</v>
          </cell>
          <cell r="D708">
            <v>0</v>
          </cell>
          <cell r="E708">
            <v>0</v>
          </cell>
          <cell r="F708">
            <v>0</v>
          </cell>
          <cell r="G708">
            <v>0</v>
          </cell>
          <cell r="H708">
            <v>0</v>
          </cell>
          <cell r="I708">
            <v>0</v>
          </cell>
          <cell r="J708">
            <v>1</v>
          </cell>
          <cell r="K708">
            <v>0.97499999999999998</v>
          </cell>
          <cell r="L708">
            <v>0</v>
          </cell>
          <cell r="M708">
            <v>0.97499999999999998</v>
          </cell>
          <cell r="N708">
            <v>0.97499999999999998</v>
          </cell>
          <cell r="O708">
            <v>0</v>
          </cell>
          <cell r="P708">
            <v>0.44712720769058789</v>
          </cell>
          <cell r="Q708">
            <v>0</v>
          </cell>
          <cell r="R708">
            <v>0.44712720769058789</v>
          </cell>
          <cell r="S708">
            <v>0</v>
          </cell>
          <cell r="T708" t="str">
            <v xml:space="preserve"> </v>
          </cell>
        </row>
        <row r="709">
          <cell r="B709">
            <v>15</v>
          </cell>
          <cell r="C709" t="str">
            <v>Fid &amp; Sur /Fin. Guar</v>
          </cell>
          <cell r="D709">
            <v>0</v>
          </cell>
          <cell r="E709">
            <v>0</v>
          </cell>
          <cell r="F709">
            <v>0</v>
          </cell>
          <cell r="G709">
            <v>0</v>
          </cell>
          <cell r="H709">
            <v>0</v>
          </cell>
          <cell r="I709">
            <v>0</v>
          </cell>
          <cell r="J709">
            <v>1</v>
          </cell>
          <cell r="K709">
            <v>0.94599999999999995</v>
          </cell>
          <cell r="L709">
            <v>0</v>
          </cell>
          <cell r="M709">
            <v>0.94599999999999995</v>
          </cell>
          <cell r="N709">
            <v>0.94599999999999995</v>
          </cell>
          <cell r="O709">
            <v>0</v>
          </cell>
          <cell r="P709">
            <v>0.44712720769058789</v>
          </cell>
          <cell r="Q709">
            <v>0</v>
          </cell>
          <cell r="R709">
            <v>0.44712720769058789</v>
          </cell>
          <cell r="S709">
            <v>0</v>
          </cell>
          <cell r="T709" t="str">
            <v xml:space="preserve"> </v>
          </cell>
        </row>
        <row r="710">
          <cell r="B710">
            <v>16</v>
          </cell>
          <cell r="C710" t="str">
            <v>X/S Property (Reinsurance)</v>
          </cell>
          <cell r="D710">
            <v>0</v>
          </cell>
          <cell r="E710">
            <v>0</v>
          </cell>
          <cell r="F710">
            <v>0</v>
          </cell>
          <cell r="G710">
            <v>0</v>
          </cell>
          <cell r="H710">
            <v>0</v>
          </cell>
          <cell r="I710">
            <v>0</v>
          </cell>
          <cell r="J710">
            <v>1</v>
          </cell>
          <cell r="K710">
            <v>0.88966000000000001</v>
          </cell>
          <cell r="L710">
            <v>0</v>
          </cell>
          <cell r="M710">
            <v>0.88966000000000001</v>
          </cell>
          <cell r="N710">
            <v>0.88966000000000001</v>
          </cell>
          <cell r="O710">
            <v>0</v>
          </cell>
          <cell r="P710">
            <v>0.48444761667920849</v>
          </cell>
          <cell r="Q710">
            <v>0</v>
          </cell>
          <cell r="R710">
            <v>0.48444761667920849</v>
          </cell>
          <cell r="S710">
            <v>0</v>
          </cell>
          <cell r="T710" t="str">
            <v xml:space="preserve"> </v>
          </cell>
        </row>
        <row r="711">
          <cell r="B711">
            <v>17</v>
          </cell>
          <cell r="C711" t="str">
            <v>X/S Casualty (Reinsurance)</v>
          </cell>
          <cell r="D711">
            <v>0</v>
          </cell>
          <cell r="E711">
            <v>0</v>
          </cell>
          <cell r="F711">
            <v>0</v>
          </cell>
          <cell r="G711">
            <v>0</v>
          </cell>
          <cell r="H711">
            <v>0</v>
          </cell>
          <cell r="I711">
            <v>0</v>
          </cell>
          <cell r="J711">
            <v>1</v>
          </cell>
          <cell r="K711">
            <v>0.79842999999999997</v>
          </cell>
          <cell r="L711">
            <v>0</v>
          </cell>
          <cell r="M711">
            <v>0.79842999999999997</v>
          </cell>
          <cell r="N711">
            <v>0.79842999999999997</v>
          </cell>
          <cell r="O711">
            <v>0</v>
          </cell>
          <cell r="P711">
            <v>0.54775111649935904</v>
          </cell>
          <cell r="Q711">
            <v>0</v>
          </cell>
          <cell r="R711">
            <v>0.54775111649935904</v>
          </cell>
          <cell r="S711">
            <v>0</v>
          </cell>
          <cell r="T711" t="str">
            <v xml:space="preserve"> </v>
          </cell>
        </row>
        <row r="712">
          <cell r="B712">
            <v>18</v>
          </cell>
          <cell r="C712" t="str">
            <v>Other P/C</v>
          </cell>
          <cell r="D712">
            <v>0</v>
          </cell>
          <cell r="E712">
            <v>0</v>
          </cell>
          <cell r="F712">
            <v>0</v>
          </cell>
          <cell r="G712">
            <v>0</v>
          </cell>
          <cell r="H712">
            <v>0</v>
          </cell>
          <cell r="I712">
            <v>0</v>
          </cell>
          <cell r="J712">
            <v>1</v>
          </cell>
          <cell r="K712">
            <v>0.9</v>
          </cell>
          <cell r="L712">
            <v>0</v>
          </cell>
          <cell r="M712">
            <v>0.9</v>
          </cell>
          <cell r="N712">
            <v>0.9</v>
          </cell>
          <cell r="O712">
            <v>0</v>
          </cell>
          <cell r="P712">
            <v>0.33534540576794092</v>
          </cell>
          <cell r="Q712">
            <v>0</v>
          </cell>
          <cell r="R712">
            <v>0.33534540576794092</v>
          </cell>
          <cell r="S712">
            <v>0</v>
          </cell>
          <cell r="T712" t="str">
            <v xml:space="preserve"> </v>
          </cell>
        </row>
        <row r="713">
          <cell r="B713">
            <v>19</v>
          </cell>
          <cell r="C713" t="str">
            <v>Other P/C</v>
          </cell>
          <cell r="D713">
            <v>0</v>
          </cell>
          <cell r="E713">
            <v>0</v>
          </cell>
          <cell r="F713">
            <v>0</v>
          </cell>
          <cell r="G713">
            <v>0</v>
          </cell>
          <cell r="H713">
            <v>0</v>
          </cell>
          <cell r="I713">
            <v>0</v>
          </cell>
          <cell r="J713">
            <v>1</v>
          </cell>
          <cell r="K713">
            <v>0.9</v>
          </cell>
          <cell r="L713">
            <v>0</v>
          </cell>
          <cell r="M713">
            <v>0.9</v>
          </cell>
          <cell r="N713">
            <v>0.9</v>
          </cell>
          <cell r="O713">
            <v>0</v>
          </cell>
          <cell r="P713">
            <v>0.33534540576794092</v>
          </cell>
          <cell r="Q713">
            <v>0</v>
          </cell>
          <cell r="R713">
            <v>0.33534540576794092</v>
          </cell>
          <cell r="S713">
            <v>0</v>
          </cell>
          <cell r="T713" t="str">
            <v xml:space="preserve"> </v>
          </cell>
        </row>
        <row r="714">
          <cell r="B714">
            <v>20</v>
          </cell>
          <cell r="C714" t="str">
            <v>Sub-Total</v>
          </cell>
          <cell r="D714">
            <v>0</v>
          </cell>
          <cell r="E714">
            <v>0</v>
          </cell>
          <cell r="F714">
            <v>0</v>
          </cell>
          <cell r="G714">
            <v>0</v>
          </cell>
          <cell r="H714">
            <v>0</v>
          </cell>
          <cell r="I714">
            <v>0</v>
          </cell>
          <cell r="J714">
            <v>1</v>
          </cell>
          <cell r="K714">
            <v>1</v>
          </cell>
          <cell r="M714">
            <v>1</v>
          </cell>
          <cell r="N714">
            <v>1</v>
          </cell>
          <cell r="O714">
            <v>0</v>
          </cell>
          <cell r="P714">
            <v>1</v>
          </cell>
          <cell r="R714">
            <v>0</v>
          </cell>
          <cell r="S714">
            <v>0</v>
          </cell>
        </row>
        <row r="716">
          <cell r="B716">
            <v>21</v>
          </cell>
          <cell r="F716" t="str">
            <v>Percent of net pml added to reserves for stress:</v>
          </cell>
          <cell r="G716">
            <v>0.4</v>
          </cell>
        </row>
        <row r="720">
          <cell r="D720" t="str">
            <v>(1)</v>
          </cell>
          <cell r="E720" t="str">
            <v>(2)</v>
          </cell>
          <cell r="F720" t="str">
            <v>(3)</v>
          </cell>
          <cell r="G720" t="str">
            <v>(4)</v>
          </cell>
          <cell r="H720" t="str">
            <v>(5)</v>
          </cell>
          <cell r="I720" t="str">
            <v>(6)</v>
          </cell>
          <cell r="J720" t="str">
            <v>(7)</v>
          </cell>
          <cell r="K720" t="str">
            <v>(8)</v>
          </cell>
          <cell r="L720" t="str">
            <v>(9)</v>
          </cell>
          <cell r="M720" t="str">
            <v>(10)</v>
          </cell>
          <cell r="N720" t="str">
            <v>(11)</v>
          </cell>
          <cell r="O720" t="str">
            <v>(12)</v>
          </cell>
          <cell r="P720" t="str">
            <v>(13)</v>
          </cell>
          <cell r="Q720" t="str">
            <v>(14)</v>
          </cell>
          <cell r="R720" t="str">
            <v>(15)</v>
          </cell>
          <cell r="S720" t="str">
            <v>(16)</v>
          </cell>
          <cell r="T720" t="str">
            <v>(17)</v>
          </cell>
        </row>
        <row r="722">
          <cell r="E722" t="str">
            <v>&lt;---------------------------- Carried Reserve ----------------------------&gt;</v>
          </cell>
          <cell r="L722" t="str">
            <v>Adjust-</v>
          </cell>
          <cell r="M722" t="str">
            <v>Final</v>
          </cell>
          <cell r="N722" t="str">
            <v>Total</v>
          </cell>
          <cell r="R722" t="str">
            <v>Final</v>
          </cell>
          <cell r="S722" t="str">
            <v>Adjusted</v>
          </cell>
        </row>
        <row r="723">
          <cell r="C723" t="str">
            <v>Health Business</v>
          </cell>
          <cell r="D723" t="str">
            <v>%</v>
          </cell>
          <cell r="E723" t="str">
            <v>Baseline</v>
          </cell>
          <cell r="F723" t="str">
            <v>Allocated Adjustment</v>
          </cell>
          <cell r="G723" t="str">
            <v>Stress Test Adjustment</v>
          </cell>
          <cell r="H723" t="str">
            <v>Manual Adjustment</v>
          </cell>
          <cell r="I723" t="str">
            <v>Total</v>
          </cell>
          <cell r="J723" t="str">
            <v>Deficiency Factor</v>
          </cell>
          <cell r="K723" t="str">
            <v>Base Discount Factor</v>
          </cell>
          <cell r="L723" t="str">
            <v>ment to Discount Factor</v>
          </cell>
          <cell r="M723" t="str">
            <v>Discount Factor (8)+(9)</v>
          </cell>
          <cell r="N723" t="str">
            <v>Adj. Factor  (7)*(10)</v>
          </cell>
          <cell r="O723" t="str">
            <v>Adjusted Reserves (6)*(11)</v>
          </cell>
          <cell r="P723" t="str">
            <v>Base Capital Factor</v>
          </cell>
          <cell r="Q723" t="str">
            <v>Adjust- ment</v>
          </cell>
          <cell r="R723" t="str">
            <v>Capital Factor (13)+(14)</v>
          </cell>
          <cell r="S723" t="str">
            <v>Required Capital    (12)*(15)</v>
          </cell>
          <cell r="T723" t="str">
            <v>Explanation of Adjustments</v>
          </cell>
        </row>
        <row r="724">
          <cell r="B724">
            <v>22</v>
          </cell>
          <cell r="C724" t="str">
            <v>Medical</v>
          </cell>
          <cell r="D724">
            <v>0</v>
          </cell>
          <cell r="E724">
            <v>0</v>
          </cell>
          <cell r="F724">
            <v>0</v>
          </cell>
          <cell r="G724">
            <v>0</v>
          </cell>
          <cell r="H724">
            <v>0</v>
          </cell>
          <cell r="I724">
            <v>0</v>
          </cell>
          <cell r="J724">
            <v>1</v>
          </cell>
          <cell r="K724">
            <v>0.95</v>
          </cell>
          <cell r="L724">
            <v>0</v>
          </cell>
          <cell r="M724">
            <v>0.95</v>
          </cell>
          <cell r="N724">
            <v>0.95</v>
          </cell>
          <cell r="O724">
            <v>0</v>
          </cell>
          <cell r="P724">
            <v>0.38229376257545261</v>
          </cell>
          <cell r="Q724">
            <v>0</v>
          </cell>
          <cell r="R724">
            <v>0.38229376257545261</v>
          </cell>
          <cell r="S724">
            <v>0</v>
          </cell>
          <cell r="T724" t="str">
            <v xml:space="preserve"> </v>
          </cell>
        </row>
        <row r="725">
          <cell r="B725">
            <v>23</v>
          </cell>
          <cell r="C725" t="str">
            <v>Disability and Long Term Care</v>
          </cell>
          <cell r="D725">
            <v>0</v>
          </cell>
          <cell r="E725">
            <v>0</v>
          </cell>
          <cell r="F725">
            <v>0</v>
          </cell>
          <cell r="G725">
            <v>0</v>
          </cell>
          <cell r="H725">
            <v>0</v>
          </cell>
          <cell r="I725">
            <v>0</v>
          </cell>
          <cell r="J725">
            <v>1</v>
          </cell>
          <cell r="K725">
            <v>0.95</v>
          </cell>
          <cell r="L725">
            <v>0</v>
          </cell>
          <cell r="M725">
            <v>0.95</v>
          </cell>
          <cell r="N725">
            <v>0.95</v>
          </cell>
          <cell r="O725">
            <v>0</v>
          </cell>
          <cell r="P725">
            <v>0.38229376257545261</v>
          </cell>
          <cell r="Q725">
            <v>0</v>
          </cell>
          <cell r="R725">
            <v>0.38229376257545261</v>
          </cell>
          <cell r="S725">
            <v>0</v>
          </cell>
          <cell r="T725" t="str">
            <v xml:space="preserve"> </v>
          </cell>
        </row>
        <row r="726">
          <cell r="B726">
            <v>24</v>
          </cell>
          <cell r="C726" t="str">
            <v>Critical Illness - Guaranteed</v>
          </cell>
          <cell r="D726">
            <v>0</v>
          </cell>
          <cell r="E726">
            <v>0</v>
          </cell>
          <cell r="F726">
            <v>0</v>
          </cell>
          <cell r="G726">
            <v>0</v>
          </cell>
          <cell r="H726">
            <v>0</v>
          </cell>
          <cell r="I726">
            <v>0</v>
          </cell>
          <cell r="J726">
            <v>1</v>
          </cell>
          <cell r="K726">
            <v>0.95</v>
          </cell>
          <cell r="L726">
            <v>0</v>
          </cell>
          <cell r="M726">
            <v>0.95</v>
          </cell>
          <cell r="N726">
            <v>0.95</v>
          </cell>
          <cell r="O726">
            <v>0</v>
          </cell>
          <cell r="P726">
            <v>0.38229376257545261</v>
          </cell>
          <cell r="Q726">
            <v>0</v>
          </cell>
          <cell r="R726">
            <v>0.38229376257545261</v>
          </cell>
          <cell r="S726">
            <v>0</v>
          </cell>
          <cell r="T726" t="str">
            <v xml:space="preserve"> </v>
          </cell>
        </row>
        <row r="727">
          <cell r="B727">
            <v>25</v>
          </cell>
          <cell r="C727" t="str">
            <v>Critical Illness - NonGuaranteed</v>
          </cell>
          <cell r="D727">
            <v>0</v>
          </cell>
          <cell r="E727">
            <v>0</v>
          </cell>
          <cell r="F727">
            <v>0</v>
          </cell>
          <cell r="G727">
            <v>0</v>
          </cell>
          <cell r="H727">
            <v>0</v>
          </cell>
          <cell r="I727">
            <v>0</v>
          </cell>
          <cell r="J727">
            <v>1</v>
          </cell>
          <cell r="K727">
            <v>0.95</v>
          </cell>
          <cell r="L727">
            <v>0</v>
          </cell>
          <cell r="M727">
            <v>0.95</v>
          </cell>
          <cell r="N727">
            <v>0.95</v>
          </cell>
          <cell r="O727">
            <v>0</v>
          </cell>
          <cell r="P727">
            <v>0.38229376257545261</v>
          </cell>
          <cell r="Q727">
            <v>0</v>
          </cell>
          <cell r="R727">
            <v>0.38229376257545261</v>
          </cell>
          <cell r="S727">
            <v>0</v>
          </cell>
          <cell r="T727" t="str">
            <v xml:space="preserve"> </v>
          </cell>
        </row>
        <row r="728">
          <cell r="B728">
            <v>26</v>
          </cell>
          <cell r="C728" t="str">
            <v>Health Reinsurance</v>
          </cell>
          <cell r="D728">
            <v>0</v>
          </cell>
          <cell r="E728">
            <v>0</v>
          </cell>
          <cell r="F728">
            <v>0</v>
          </cell>
          <cell r="G728">
            <v>0</v>
          </cell>
          <cell r="H728">
            <v>0</v>
          </cell>
          <cell r="I728">
            <v>0</v>
          </cell>
          <cell r="J728">
            <v>1</v>
          </cell>
          <cell r="K728">
            <v>0.79842999999999997</v>
          </cell>
          <cell r="L728">
            <v>0</v>
          </cell>
          <cell r="M728">
            <v>0.79842999999999997</v>
          </cell>
          <cell r="N728">
            <v>0.79842999999999997</v>
          </cell>
          <cell r="O728">
            <v>0</v>
          </cell>
          <cell r="P728">
            <v>0.54775111649935904</v>
          </cell>
          <cell r="Q728">
            <v>0</v>
          </cell>
          <cell r="R728">
            <v>0.54775111649935904</v>
          </cell>
          <cell r="S728">
            <v>0</v>
          </cell>
          <cell r="T728" t="str">
            <v xml:space="preserve"> </v>
          </cell>
        </row>
        <row r="729">
          <cell r="B729">
            <v>27</v>
          </cell>
          <cell r="C729" t="str">
            <v>Other Health</v>
          </cell>
          <cell r="D729">
            <v>0</v>
          </cell>
          <cell r="E729">
            <v>0</v>
          </cell>
          <cell r="F729">
            <v>0</v>
          </cell>
          <cell r="G729">
            <v>0</v>
          </cell>
          <cell r="H729">
            <v>0</v>
          </cell>
          <cell r="I729">
            <v>0</v>
          </cell>
          <cell r="J729">
            <v>1</v>
          </cell>
          <cell r="K729">
            <v>0.95</v>
          </cell>
          <cell r="L729">
            <v>0</v>
          </cell>
          <cell r="M729">
            <v>0.95</v>
          </cell>
          <cell r="N729">
            <v>0.95</v>
          </cell>
          <cell r="O729">
            <v>0</v>
          </cell>
          <cell r="P729">
            <v>0.38229376257545261</v>
          </cell>
          <cell r="Q729">
            <v>0</v>
          </cell>
          <cell r="R729">
            <v>0.38229376257545261</v>
          </cell>
          <cell r="S729">
            <v>0</v>
          </cell>
          <cell r="T729" t="str">
            <v xml:space="preserve"> </v>
          </cell>
        </row>
        <row r="730">
          <cell r="B730">
            <v>28</v>
          </cell>
          <cell r="C730" t="str">
            <v>Other Health</v>
          </cell>
          <cell r="D730">
            <v>0</v>
          </cell>
          <cell r="E730">
            <v>0</v>
          </cell>
          <cell r="F730">
            <v>0</v>
          </cell>
          <cell r="G730">
            <v>0</v>
          </cell>
          <cell r="H730">
            <v>0</v>
          </cell>
          <cell r="I730">
            <v>0</v>
          </cell>
          <cell r="J730">
            <v>1</v>
          </cell>
          <cell r="K730">
            <v>0.95</v>
          </cell>
          <cell r="L730">
            <v>0</v>
          </cell>
          <cell r="M730">
            <v>0.95</v>
          </cell>
          <cell r="N730">
            <v>0.95</v>
          </cell>
          <cell r="O730">
            <v>0</v>
          </cell>
          <cell r="P730">
            <v>0.38229376257545261</v>
          </cell>
          <cell r="Q730">
            <v>0</v>
          </cell>
          <cell r="R730">
            <v>0.38229376257545261</v>
          </cell>
          <cell r="S730">
            <v>0</v>
          </cell>
          <cell r="T730" t="str">
            <v xml:space="preserve"> </v>
          </cell>
        </row>
        <row r="731">
          <cell r="B731">
            <v>29</v>
          </cell>
          <cell r="C731" t="str">
            <v>Sub-Total</v>
          </cell>
          <cell r="D731">
            <v>0</v>
          </cell>
          <cell r="E731">
            <v>0</v>
          </cell>
          <cell r="F731">
            <v>0</v>
          </cell>
          <cell r="G731">
            <v>0</v>
          </cell>
          <cell r="H731">
            <v>0</v>
          </cell>
          <cell r="I731">
            <v>0</v>
          </cell>
          <cell r="J731">
            <v>1</v>
          </cell>
          <cell r="K731">
            <v>1</v>
          </cell>
          <cell r="M731">
            <v>1</v>
          </cell>
          <cell r="N731">
            <v>1</v>
          </cell>
          <cell r="O731">
            <v>0</v>
          </cell>
          <cell r="P731">
            <v>1</v>
          </cell>
          <cell r="R731">
            <v>0</v>
          </cell>
          <cell r="S731">
            <v>0</v>
          </cell>
        </row>
        <row r="736">
          <cell r="B736">
            <v>30</v>
          </cell>
          <cell r="C736" t="str">
            <v>Totals</v>
          </cell>
          <cell r="D736">
            <v>0</v>
          </cell>
          <cell r="E736">
            <v>0</v>
          </cell>
          <cell r="F736">
            <v>0</v>
          </cell>
          <cell r="G736">
            <v>0</v>
          </cell>
          <cell r="H736">
            <v>0</v>
          </cell>
          <cell r="I736">
            <v>0</v>
          </cell>
          <cell r="J736">
            <v>0</v>
          </cell>
          <cell r="K736">
            <v>1</v>
          </cell>
          <cell r="M736">
            <v>1</v>
          </cell>
          <cell r="N736">
            <v>1</v>
          </cell>
          <cell r="O736">
            <v>0</v>
          </cell>
          <cell r="P736">
            <v>0</v>
          </cell>
          <cell r="R736">
            <v>0</v>
          </cell>
          <cell r="S736">
            <v>0</v>
          </cell>
        </row>
        <row r="738">
          <cell r="B738">
            <v>31</v>
          </cell>
          <cell r="O738" t="str">
            <v xml:space="preserve">Growth Factor </v>
          </cell>
          <cell r="S738">
            <v>1.5</v>
          </cell>
          <cell r="T738" t="str">
            <v xml:space="preserve"> </v>
          </cell>
        </row>
        <row r="739">
          <cell r="B739">
            <v>32</v>
          </cell>
          <cell r="O739" t="str">
            <v>By Line Diversification Factor</v>
          </cell>
          <cell r="S739">
            <v>1</v>
          </cell>
        </row>
        <row r="740">
          <cell r="O740" t="str">
            <v>By Country Diversification Factor</v>
          </cell>
          <cell r="S740">
            <v>1</v>
          </cell>
        </row>
        <row r="741">
          <cell r="B741">
            <v>33</v>
          </cell>
          <cell r="C741" t="str">
            <v>Net Unearned Prem Reserve P/C only</v>
          </cell>
          <cell r="E741">
            <v>0</v>
          </cell>
          <cell r="O741" t="str">
            <v>Adjusted Non-Life Reserve Required Capital</v>
          </cell>
          <cell r="S741">
            <v>0</v>
          </cell>
        </row>
        <row r="742">
          <cell r="B742">
            <v>34</v>
          </cell>
          <cell r="O742" t="str">
            <v>Analyst's Adjustment ( Non-Life Business)</v>
          </cell>
          <cell r="S742">
            <v>0</v>
          </cell>
          <cell r="T742" t="str">
            <v xml:space="preserve"> </v>
          </cell>
        </row>
        <row r="743">
          <cell r="B743">
            <v>35</v>
          </cell>
          <cell r="O743" t="str">
            <v>Net Required Capital for Non-Life Reserve Risk (B5)</v>
          </cell>
          <cell r="S743">
            <v>0</v>
          </cell>
        </row>
        <row r="744">
          <cell r="G744" t="str">
            <v>Note: Mortality and Longevity Risk captured on Life Reserves page.</v>
          </cell>
        </row>
        <row r="748">
          <cell r="C748" t="str">
            <v>Company Name:</v>
          </cell>
          <cell r="D748" t="str">
            <v>XYZ Sample</v>
          </cell>
          <cell r="K748" t="str">
            <v>Currency:</v>
          </cell>
          <cell r="L748" t="str">
            <v>US Dollars</v>
          </cell>
          <cell r="T748" t="str">
            <v>Page 37</v>
          </cell>
        </row>
        <row r="749">
          <cell r="C749" t="str">
            <v>AMB Number:</v>
          </cell>
          <cell r="D749" t="str">
            <v>99999</v>
          </cell>
          <cell r="K749" t="str">
            <v>Denomination:</v>
          </cell>
          <cell r="L749" t="str">
            <v>(000)s</v>
          </cell>
        </row>
        <row r="750">
          <cell r="C750" t="str">
            <v>Analyst:</v>
          </cell>
          <cell r="D750" t="str">
            <v xml:space="preserve"> </v>
          </cell>
        </row>
        <row r="751">
          <cell r="C751" t="str">
            <v>volatility = average</v>
          </cell>
          <cell r="K751" t="str">
            <v>NET LOSS AND LAE RESERVE RISK</v>
          </cell>
        </row>
        <row r="752">
          <cell r="C752" t="str">
            <v>analysis type = standard</v>
          </cell>
          <cell r="E752">
            <v>41274</v>
          </cell>
        </row>
        <row r="755">
          <cell r="D755" t="str">
            <v>(1)</v>
          </cell>
          <cell r="E755" t="str">
            <v>(2)</v>
          </cell>
          <cell r="F755" t="str">
            <v>(3)</v>
          </cell>
          <cell r="G755" t="str">
            <v>(4)</v>
          </cell>
          <cell r="H755" t="str">
            <v>(5)</v>
          </cell>
          <cell r="I755" t="str">
            <v>(6)</v>
          </cell>
          <cell r="J755" t="str">
            <v>(7)</v>
          </cell>
          <cell r="K755" t="str">
            <v>(8)</v>
          </cell>
          <cell r="L755" t="str">
            <v>(9)</v>
          </cell>
          <cell r="M755" t="str">
            <v>(10)</v>
          </cell>
          <cell r="N755" t="str">
            <v>(11)</v>
          </cell>
          <cell r="O755" t="str">
            <v>(12)</v>
          </cell>
          <cell r="P755" t="str">
            <v>(13)</v>
          </cell>
          <cell r="Q755" t="str">
            <v>(14)</v>
          </cell>
          <cell r="R755" t="str">
            <v>(15)</v>
          </cell>
          <cell r="S755" t="str">
            <v>(16)</v>
          </cell>
          <cell r="T755" t="str">
            <v>(17)</v>
          </cell>
        </row>
        <row r="757">
          <cell r="E757" t="str">
            <v>&lt;---------------------------- Carried Reserve ----------------------------&gt;</v>
          </cell>
          <cell r="L757" t="str">
            <v>Adjust-</v>
          </cell>
          <cell r="M757" t="str">
            <v>Final</v>
          </cell>
          <cell r="N757" t="str">
            <v>Total</v>
          </cell>
          <cell r="R757" t="str">
            <v>Final</v>
          </cell>
          <cell r="S757" t="str">
            <v>Adjusted</v>
          </cell>
        </row>
        <row r="758">
          <cell r="C758" t="str">
            <v>Property / Casualty Business</v>
          </cell>
          <cell r="D758" t="str">
            <v>%</v>
          </cell>
          <cell r="E758" t="str">
            <v>Baseline</v>
          </cell>
          <cell r="F758" t="str">
            <v>Allocated Adjustment</v>
          </cell>
          <cell r="G758" t="str">
            <v>Stress Test Adjustment</v>
          </cell>
          <cell r="H758" t="str">
            <v>Manual Adjustment</v>
          </cell>
          <cell r="I758" t="str">
            <v>Total</v>
          </cell>
          <cell r="J758" t="str">
            <v>Deficiency Factor</v>
          </cell>
          <cell r="K758" t="str">
            <v>Base Discount Factor</v>
          </cell>
          <cell r="L758" t="str">
            <v>ment to Discount Factor</v>
          </cell>
          <cell r="M758" t="str">
            <v>Discount Factor (8)+(9)</v>
          </cell>
          <cell r="N758" t="str">
            <v>Adj. Factor  (7)*(10)</v>
          </cell>
          <cell r="O758" t="str">
            <v>Adjusted Reserves (6)*(11)</v>
          </cell>
          <cell r="P758" t="str">
            <v>Base Capital Factor</v>
          </cell>
          <cell r="Q758" t="str">
            <v>Adjust- ment</v>
          </cell>
          <cell r="R758" t="str">
            <v>Capital Factor (13)+(14)</v>
          </cell>
          <cell r="S758" t="str">
            <v>Required Capital    (12)*(15)</v>
          </cell>
          <cell r="T758" t="str">
            <v>Explanation of Adjustments</v>
          </cell>
        </row>
        <row r="759">
          <cell r="B759">
            <v>1</v>
          </cell>
          <cell r="C759" t="str">
            <v>Personal Property</v>
          </cell>
          <cell r="D759">
            <v>0</v>
          </cell>
          <cell r="E759">
            <v>0</v>
          </cell>
          <cell r="F759">
            <v>0</v>
          </cell>
          <cell r="G759">
            <v>0</v>
          </cell>
          <cell r="H759">
            <v>0</v>
          </cell>
          <cell r="I759">
            <v>0</v>
          </cell>
          <cell r="J759">
            <v>1</v>
          </cell>
          <cell r="K759">
            <v>0.93520000000000003</v>
          </cell>
          <cell r="L759">
            <v>0</v>
          </cell>
          <cell r="M759">
            <v>0.93520000000000003</v>
          </cell>
          <cell r="N759">
            <v>0.93520000000000003</v>
          </cell>
          <cell r="O759">
            <v>0</v>
          </cell>
          <cell r="P759">
            <v>0.3739911588490048</v>
          </cell>
          <cell r="Q759">
            <v>0</v>
          </cell>
          <cell r="R759">
            <v>0.3739911588490048</v>
          </cell>
          <cell r="S759">
            <v>0</v>
          </cell>
          <cell r="T759" t="str">
            <v xml:space="preserve"> </v>
          </cell>
        </row>
        <row r="760">
          <cell r="B760">
            <v>2</v>
          </cell>
          <cell r="C760" t="str">
            <v>Personal Motor</v>
          </cell>
          <cell r="D760">
            <v>0</v>
          </cell>
          <cell r="E760">
            <v>0</v>
          </cell>
          <cell r="F760">
            <v>0</v>
          </cell>
          <cell r="G760">
            <v>0</v>
          </cell>
          <cell r="H760">
            <v>0</v>
          </cell>
          <cell r="I760">
            <v>0</v>
          </cell>
          <cell r="J760">
            <v>1</v>
          </cell>
          <cell r="K760">
            <v>0.92535999999999996</v>
          </cell>
          <cell r="L760">
            <v>0</v>
          </cell>
          <cell r="M760">
            <v>0.92535999999999996</v>
          </cell>
          <cell r="N760">
            <v>0.92535999999999996</v>
          </cell>
          <cell r="O760">
            <v>0</v>
          </cell>
          <cell r="P760">
            <v>0.38252327654137752</v>
          </cell>
          <cell r="Q760">
            <v>0</v>
          </cell>
          <cell r="R760">
            <v>0.38252327654137752</v>
          </cell>
          <cell r="S760">
            <v>0</v>
          </cell>
          <cell r="T760" t="str">
            <v xml:space="preserve"> </v>
          </cell>
        </row>
        <row r="761">
          <cell r="B761">
            <v>3</v>
          </cell>
          <cell r="C761" t="str">
            <v>Commercial Motor</v>
          </cell>
          <cell r="D761">
            <v>0</v>
          </cell>
          <cell r="E761">
            <v>0</v>
          </cell>
          <cell r="F761">
            <v>0</v>
          </cell>
          <cell r="G761">
            <v>0</v>
          </cell>
          <cell r="H761">
            <v>0</v>
          </cell>
          <cell r="I761">
            <v>0</v>
          </cell>
          <cell r="J761">
            <v>1</v>
          </cell>
          <cell r="K761">
            <v>0.91293999999999997</v>
          </cell>
          <cell r="L761">
            <v>0</v>
          </cell>
          <cell r="M761">
            <v>0.91293999999999997</v>
          </cell>
          <cell r="N761">
            <v>0.91293999999999997</v>
          </cell>
          <cell r="O761">
            <v>0</v>
          </cell>
          <cell r="P761">
            <v>0.38693700665531644</v>
          </cell>
          <cell r="Q761">
            <v>0</v>
          </cell>
          <cell r="R761">
            <v>0.38693700665531644</v>
          </cell>
          <cell r="S761">
            <v>0</v>
          </cell>
          <cell r="T761" t="str">
            <v xml:space="preserve"> </v>
          </cell>
        </row>
        <row r="762">
          <cell r="B762">
            <v>4</v>
          </cell>
          <cell r="C762" t="str">
            <v>Occupational Accident</v>
          </cell>
          <cell r="D762">
            <v>0</v>
          </cell>
          <cell r="E762">
            <v>0</v>
          </cell>
          <cell r="F762">
            <v>0</v>
          </cell>
          <cell r="G762">
            <v>0</v>
          </cell>
          <cell r="H762">
            <v>0</v>
          </cell>
          <cell r="I762">
            <v>0</v>
          </cell>
          <cell r="J762">
            <v>1</v>
          </cell>
          <cell r="K762">
            <v>0.78388999999999998</v>
          </cell>
          <cell r="L762">
            <v>0</v>
          </cell>
          <cell r="M762">
            <v>0.78388999999999998</v>
          </cell>
          <cell r="N762">
            <v>0.78388999999999998</v>
          </cell>
          <cell r="O762">
            <v>0</v>
          </cell>
          <cell r="P762">
            <v>0.38059377703801622</v>
          </cell>
          <cell r="Q762">
            <v>0</v>
          </cell>
          <cell r="R762">
            <v>0.38059377703801622</v>
          </cell>
          <cell r="S762">
            <v>0</v>
          </cell>
          <cell r="T762" t="str">
            <v xml:space="preserve"> </v>
          </cell>
        </row>
        <row r="763">
          <cell r="B763">
            <v>5</v>
          </cell>
          <cell r="C763" t="str">
            <v>Comm'l Multi Peril</v>
          </cell>
          <cell r="D763">
            <v>0</v>
          </cell>
          <cell r="E763">
            <v>0</v>
          </cell>
          <cell r="F763">
            <v>0</v>
          </cell>
          <cell r="G763">
            <v>0</v>
          </cell>
          <cell r="H763">
            <v>0</v>
          </cell>
          <cell r="I763">
            <v>0</v>
          </cell>
          <cell r="J763">
            <v>1</v>
          </cell>
          <cell r="K763">
            <v>0.86258999999999997</v>
          </cell>
          <cell r="L763">
            <v>0</v>
          </cell>
          <cell r="M763">
            <v>0.86258999999999997</v>
          </cell>
          <cell r="N763">
            <v>0.86258999999999997</v>
          </cell>
          <cell r="O763">
            <v>0</v>
          </cell>
          <cell r="P763">
            <v>0.40730211226875418</v>
          </cell>
          <cell r="Q763">
            <v>0</v>
          </cell>
          <cell r="R763">
            <v>0.40730211226875418</v>
          </cell>
          <cell r="S763">
            <v>0</v>
          </cell>
          <cell r="T763" t="str">
            <v xml:space="preserve"> </v>
          </cell>
        </row>
        <row r="764">
          <cell r="B764">
            <v>6</v>
          </cell>
          <cell r="C764" t="str">
            <v>Med Mal (Occ)</v>
          </cell>
          <cell r="D764">
            <v>0</v>
          </cell>
          <cell r="E764">
            <v>0</v>
          </cell>
          <cell r="F764">
            <v>0</v>
          </cell>
          <cell r="G764">
            <v>0</v>
          </cell>
          <cell r="H764">
            <v>0</v>
          </cell>
          <cell r="I764">
            <v>0</v>
          </cell>
          <cell r="J764">
            <v>1</v>
          </cell>
          <cell r="K764">
            <v>0.87587000000000004</v>
          </cell>
          <cell r="L764">
            <v>0</v>
          </cell>
          <cell r="M764">
            <v>0.87587000000000004</v>
          </cell>
          <cell r="N764">
            <v>0.87587000000000004</v>
          </cell>
          <cell r="O764">
            <v>0</v>
          </cell>
          <cell r="P764">
            <v>0.50051553099692692</v>
          </cell>
          <cell r="Q764">
            <v>0</v>
          </cell>
          <cell r="R764">
            <v>0.50051553099692692</v>
          </cell>
          <cell r="S764">
            <v>0</v>
          </cell>
          <cell r="T764" t="str">
            <v xml:space="preserve"> </v>
          </cell>
        </row>
        <row r="765">
          <cell r="B765">
            <v>7</v>
          </cell>
          <cell r="C765" t="str">
            <v>Med Mal (C/M)</v>
          </cell>
          <cell r="D765">
            <v>0</v>
          </cell>
          <cell r="E765">
            <v>0</v>
          </cell>
          <cell r="F765">
            <v>0</v>
          </cell>
          <cell r="G765">
            <v>0</v>
          </cell>
          <cell r="H765">
            <v>0</v>
          </cell>
          <cell r="I765">
            <v>0</v>
          </cell>
          <cell r="J765">
            <v>1</v>
          </cell>
          <cell r="K765">
            <v>0.89036999999999999</v>
          </cell>
          <cell r="L765">
            <v>0</v>
          </cell>
          <cell r="M765">
            <v>0.89036999999999999</v>
          </cell>
          <cell r="N765">
            <v>0.89036999999999999</v>
          </cell>
          <cell r="O765">
            <v>0</v>
          </cell>
          <cell r="P765">
            <v>0.4393171254601847</v>
          </cell>
          <cell r="Q765">
            <v>0</v>
          </cell>
          <cell r="R765">
            <v>0.4393171254601847</v>
          </cell>
          <cell r="S765">
            <v>0</v>
          </cell>
          <cell r="T765" t="str">
            <v xml:space="preserve"> </v>
          </cell>
        </row>
        <row r="766">
          <cell r="B766">
            <v>8</v>
          </cell>
          <cell r="C766" t="str">
            <v>Special Liab (Ocean, Air, B&amp;M)</v>
          </cell>
          <cell r="D766">
            <v>0</v>
          </cell>
          <cell r="E766">
            <v>0</v>
          </cell>
          <cell r="F766">
            <v>0</v>
          </cell>
          <cell r="G766">
            <v>0</v>
          </cell>
          <cell r="H766">
            <v>0</v>
          </cell>
          <cell r="I766">
            <v>0</v>
          </cell>
          <cell r="J766">
            <v>1</v>
          </cell>
          <cell r="K766">
            <v>0.89819000000000004</v>
          </cell>
          <cell r="L766">
            <v>0</v>
          </cell>
          <cell r="M766">
            <v>0.89819000000000004</v>
          </cell>
          <cell r="N766">
            <v>0.89819000000000004</v>
          </cell>
          <cell r="O766">
            <v>0</v>
          </cell>
          <cell r="P766">
            <v>0.45522000782978411</v>
          </cell>
          <cell r="Q766">
            <v>0</v>
          </cell>
          <cell r="R766">
            <v>0.45522000782978411</v>
          </cell>
          <cell r="S766">
            <v>0</v>
          </cell>
          <cell r="T766" t="str">
            <v xml:space="preserve"> </v>
          </cell>
        </row>
        <row r="767">
          <cell r="B767">
            <v>9</v>
          </cell>
          <cell r="C767" t="str">
            <v>Other Liab (Occ)</v>
          </cell>
          <cell r="D767">
            <v>0</v>
          </cell>
          <cell r="E767">
            <v>0</v>
          </cell>
          <cell r="F767">
            <v>0</v>
          </cell>
          <cell r="G767">
            <v>0</v>
          </cell>
          <cell r="H767">
            <v>0</v>
          </cell>
          <cell r="I767">
            <v>0</v>
          </cell>
          <cell r="J767">
            <v>1</v>
          </cell>
          <cell r="K767">
            <v>0.80081999999999998</v>
          </cell>
          <cell r="L767">
            <v>0</v>
          </cell>
          <cell r="M767">
            <v>0.80081999999999998</v>
          </cell>
          <cell r="N767">
            <v>0.80081999999999998</v>
          </cell>
          <cell r="O767">
            <v>0</v>
          </cell>
          <cell r="P767">
            <v>0.46865041178749506</v>
          </cell>
          <cell r="Q767">
            <v>0</v>
          </cell>
          <cell r="R767">
            <v>0.46865041178749506</v>
          </cell>
          <cell r="S767">
            <v>0</v>
          </cell>
          <cell r="T767" t="str">
            <v xml:space="preserve"> </v>
          </cell>
        </row>
        <row r="768">
          <cell r="B768">
            <v>10</v>
          </cell>
          <cell r="C768" t="str">
            <v>Other Liab (C/M)</v>
          </cell>
          <cell r="D768">
            <v>0</v>
          </cell>
          <cell r="E768">
            <v>0</v>
          </cell>
          <cell r="F768">
            <v>0</v>
          </cell>
          <cell r="G768">
            <v>0</v>
          </cell>
          <cell r="H768">
            <v>0</v>
          </cell>
          <cell r="I768">
            <v>0</v>
          </cell>
          <cell r="J768">
            <v>1</v>
          </cell>
          <cell r="K768">
            <v>0.86785000000000001</v>
          </cell>
          <cell r="L768">
            <v>0</v>
          </cell>
          <cell r="M768">
            <v>0.86785000000000001</v>
          </cell>
          <cell r="N768">
            <v>0.86785000000000001</v>
          </cell>
          <cell r="O768">
            <v>0</v>
          </cell>
          <cell r="P768">
            <v>0.42749414333023639</v>
          </cell>
          <cell r="Q768">
            <v>0</v>
          </cell>
          <cell r="R768">
            <v>0.42749414333023639</v>
          </cell>
          <cell r="S768">
            <v>0</v>
          </cell>
          <cell r="T768" t="str">
            <v xml:space="preserve"> </v>
          </cell>
        </row>
        <row r="769">
          <cell r="B769">
            <v>11</v>
          </cell>
          <cell r="C769" t="str">
            <v>Prod Liab (Occ)</v>
          </cell>
          <cell r="D769">
            <v>0</v>
          </cell>
          <cell r="E769">
            <v>0</v>
          </cell>
          <cell r="F769">
            <v>0</v>
          </cell>
          <cell r="G769">
            <v>0</v>
          </cell>
          <cell r="H769">
            <v>0</v>
          </cell>
          <cell r="I769">
            <v>0</v>
          </cell>
          <cell r="J769">
            <v>1</v>
          </cell>
          <cell r="K769">
            <v>0.83508000000000004</v>
          </cell>
          <cell r="L769">
            <v>0</v>
          </cell>
          <cell r="M769">
            <v>0.83508000000000004</v>
          </cell>
          <cell r="N769">
            <v>0.83508000000000004</v>
          </cell>
          <cell r="O769">
            <v>0</v>
          </cell>
          <cell r="P769">
            <v>0.49477191014942112</v>
          </cell>
          <cell r="Q769">
            <v>0</v>
          </cell>
          <cell r="R769">
            <v>0.49477191014942112</v>
          </cell>
          <cell r="S769">
            <v>0</v>
          </cell>
          <cell r="T769" t="str">
            <v xml:space="preserve"> </v>
          </cell>
        </row>
        <row r="770">
          <cell r="B770">
            <v>12</v>
          </cell>
          <cell r="C770" t="str">
            <v>Prod Liab (C/M)</v>
          </cell>
          <cell r="D770">
            <v>0</v>
          </cell>
          <cell r="E770">
            <v>0</v>
          </cell>
          <cell r="F770">
            <v>0</v>
          </cell>
          <cell r="G770">
            <v>0</v>
          </cell>
          <cell r="H770">
            <v>0</v>
          </cell>
          <cell r="I770">
            <v>0</v>
          </cell>
          <cell r="J770">
            <v>1</v>
          </cell>
          <cell r="K770">
            <v>0.87821000000000005</v>
          </cell>
          <cell r="L770">
            <v>0</v>
          </cell>
          <cell r="M770">
            <v>0.87821000000000005</v>
          </cell>
          <cell r="N770">
            <v>0.87821000000000005</v>
          </cell>
          <cell r="O770">
            <v>0</v>
          </cell>
          <cell r="P770">
            <v>0.42993000739479614</v>
          </cell>
          <cell r="Q770">
            <v>0</v>
          </cell>
          <cell r="R770">
            <v>0.42993000739479614</v>
          </cell>
          <cell r="S770">
            <v>0</v>
          </cell>
          <cell r="T770" t="str">
            <v xml:space="preserve"> </v>
          </cell>
        </row>
        <row r="771">
          <cell r="B771">
            <v>13</v>
          </cell>
          <cell r="C771" t="str">
            <v>Commercial Property</v>
          </cell>
          <cell r="D771">
            <v>0</v>
          </cell>
          <cell r="E771">
            <v>0</v>
          </cell>
          <cell r="F771">
            <v>0</v>
          </cell>
          <cell r="G771">
            <v>0</v>
          </cell>
          <cell r="H771">
            <v>0</v>
          </cell>
          <cell r="I771">
            <v>0</v>
          </cell>
          <cell r="J771">
            <v>1</v>
          </cell>
          <cell r="K771">
            <v>0.96499999999999997</v>
          </cell>
          <cell r="L771">
            <v>0</v>
          </cell>
          <cell r="M771">
            <v>0.96499999999999997</v>
          </cell>
          <cell r="N771">
            <v>0.96499999999999997</v>
          </cell>
          <cell r="O771">
            <v>0</v>
          </cell>
          <cell r="P771">
            <v>0.44712720769058789</v>
          </cell>
          <cell r="Q771">
            <v>0</v>
          </cell>
          <cell r="R771">
            <v>0.44712720769058789</v>
          </cell>
          <cell r="S771">
            <v>0</v>
          </cell>
          <cell r="T771" t="str">
            <v xml:space="preserve"> </v>
          </cell>
        </row>
        <row r="772">
          <cell r="B772">
            <v>14</v>
          </cell>
          <cell r="C772" t="str">
            <v>Motor Phys Damage</v>
          </cell>
          <cell r="D772">
            <v>0</v>
          </cell>
          <cell r="E772">
            <v>0</v>
          </cell>
          <cell r="F772">
            <v>0</v>
          </cell>
          <cell r="G772">
            <v>0</v>
          </cell>
          <cell r="H772">
            <v>0</v>
          </cell>
          <cell r="I772">
            <v>0</v>
          </cell>
          <cell r="J772">
            <v>1</v>
          </cell>
          <cell r="K772">
            <v>0.97499999999999998</v>
          </cell>
          <cell r="L772">
            <v>0</v>
          </cell>
          <cell r="M772">
            <v>0.97499999999999998</v>
          </cell>
          <cell r="N772">
            <v>0.97499999999999998</v>
          </cell>
          <cell r="O772">
            <v>0</v>
          </cell>
          <cell r="P772">
            <v>0.44712720769058789</v>
          </cell>
          <cell r="Q772">
            <v>0</v>
          </cell>
          <cell r="R772">
            <v>0.44712720769058789</v>
          </cell>
          <cell r="S772">
            <v>0</v>
          </cell>
          <cell r="T772" t="str">
            <v xml:space="preserve"> </v>
          </cell>
        </row>
        <row r="773">
          <cell r="B773">
            <v>15</v>
          </cell>
          <cell r="C773" t="str">
            <v>Fid &amp; Sur /Fin. Guar</v>
          </cell>
          <cell r="D773">
            <v>0</v>
          </cell>
          <cell r="E773">
            <v>0</v>
          </cell>
          <cell r="F773">
            <v>0</v>
          </cell>
          <cell r="G773">
            <v>0</v>
          </cell>
          <cell r="H773">
            <v>0</v>
          </cell>
          <cell r="I773">
            <v>0</v>
          </cell>
          <cell r="J773">
            <v>1</v>
          </cell>
          <cell r="K773">
            <v>0.94599999999999995</v>
          </cell>
          <cell r="L773">
            <v>0</v>
          </cell>
          <cell r="M773">
            <v>0.94599999999999995</v>
          </cell>
          <cell r="N773">
            <v>0.94599999999999995</v>
          </cell>
          <cell r="O773">
            <v>0</v>
          </cell>
          <cell r="P773">
            <v>0.44712720769058789</v>
          </cell>
          <cell r="Q773">
            <v>0</v>
          </cell>
          <cell r="R773">
            <v>0.44712720769058789</v>
          </cell>
          <cell r="S773">
            <v>0</v>
          </cell>
          <cell r="T773" t="str">
            <v xml:space="preserve"> </v>
          </cell>
        </row>
        <row r="774">
          <cell r="B774">
            <v>16</v>
          </cell>
          <cell r="C774" t="str">
            <v>X/S Property (Reinsurance)</v>
          </cell>
          <cell r="D774">
            <v>0</v>
          </cell>
          <cell r="E774">
            <v>0</v>
          </cell>
          <cell r="F774">
            <v>0</v>
          </cell>
          <cell r="G774">
            <v>0</v>
          </cell>
          <cell r="H774">
            <v>0</v>
          </cell>
          <cell r="I774">
            <v>0</v>
          </cell>
          <cell r="J774">
            <v>1</v>
          </cell>
          <cell r="K774">
            <v>0.88966000000000001</v>
          </cell>
          <cell r="L774">
            <v>0</v>
          </cell>
          <cell r="M774">
            <v>0.88966000000000001</v>
          </cell>
          <cell r="N774">
            <v>0.88966000000000001</v>
          </cell>
          <cell r="O774">
            <v>0</v>
          </cell>
          <cell r="P774">
            <v>0.48444761667920849</v>
          </cell>
          <cell r="Q774">
            <v>0</v>
          </cell>
          <cell r="R774">
            <v>0.48444761667920849</v>
          </cell>
          <cell r="S774">
            <v>0</v>
          </cell>
          <cell r="T774" t="str">
            <v xml:space="preserve"> </v>
          </cell>
        </row>
        <row r="775">
          <cell r="B775">
            <v>17</v>
          </cell>
          <cell r="C775" t="str">
            <v>X/S Casualty (Reinsurance)</v>
          </cell>
          <cell r="D775">
            <v>0</v>
          </cell>
          <cell r="E775">
            <v>0</v>
          </cell>
          <cell r="F775">
            <v>0</v>
          </cell>
          <cell r="G775">
            <v>0</v>
          </cell>
          <cell r="H775">
            <v>0</v>
          </cell>
          <cell r="I775">
            <v>0</v>
          </cell>
          <cell r="J775">
            <v>1</v>
          </cell>
          <cell r="K775">
            <v>0.79842999999999997</v>
          </cell>
          <cell r="L775">
            <v>0</v>
          </cell>
          <cell r="M775">
            <v>0.79842999999999997</v>
          </cell>
          <cell r="N775">
            <v>0.79842999999999997</v>
          </cell>
          <cell r="O775">
            <v>0</v>
          </cell>
          <cell r="P775">
            <v>0.54775111649935904</v>
          </cell>
          <cell r="Q775">
            <v>0</v>
          </cell>
          <cell r="R775">
            <v>0.54775111649935904</v>
          </cell>
          <cell r="S775">
            <v>0</v>
          </cell>
          <cell r="T775" t="str">
            <v xml:space="preserve"> </v>
          </cell>
        </row>
        <row r="776">
          <cell r="B776">
            <v>18</v>
          </cell>
          <cell r="C776" t="str">
            <v>Other P/C</v>
          </cell>
          <cell r="D776">
            <v>0</v>
          </cell>
          <cell r="E776">
            <v>0</v>
          </cell>
          <cell r="F776">
            <v>0</v>
          </cell>
          <cell r="G776">
            <v>0</v>
          </cell>
          <cell r="H776">
            <v>0</v>
          </cell>
          <cell r="I776">
            <v>0</v>
          </cell>
          <cell r="J776">
            <v>1</v>
          </cell>
          <cell r="K776">
            <v>0.9</v>
          </cell>
          <cell r="L776">
            <v>0</v>
          </cell>
          <cell r="M776">
            <v>0.9</v>
          </cell>
          <cell r="N776">
            <v>0.9</v>
          </cell>
          <cell r="O776">
            <v>0</v>
          </cell>
          <cell r="P776">
            <v>0.33534540576794092</v>
          </cell>
          <cell r="Q776">
            <v>0</v>
          </cell>
          <cell r="R776">
            <v>0.33534540576794092</v>
          </cell>
          <cell r="S776">
            <v>0</v>
          </cell>
          <cell r="T776" t="str">
            <v xml:space="preserve"> </v>
          </cell>
        </row>
        <row r="777">
          <cell r="B777">
            <v>19</v>
          </cell>
          <cell r="C777" t="str">
            <v>Other P/C</v>
          </cell>
          <cell r="D777">
            <v>0</v>
          </cell>
          <cell r="E777">
            <v>0</v>
          </cell>
          <cell r="F777">
            <v>0</v>
          </cell>
          <cell r="G777">
            <v>0</v>
          </cell>
          <cell r="H777">
            <v>0</v>
          </cell>
          <cell r="I777">
            <v>0</v>
          </cell>
          <cell r="J777">
            <v>1</v>
          </cell>
          <cell r="K777">
            <v>0.9</v>
          </cell>
          <cell r="L777">
            <v>0</v>
          </cell>
          <cell r="M777">
            <v>0.9</v>
          </cell>
          <cell r="N777">
            <v>0.9</v>
          </cell>
          <cell r="O777">
            <v>0</v>
          </cell>
          <cell r="P777">
            <v>0.33534540576794092</v>
          </cell>
          <cell r="Q777">
            <v>0</v>
          </cell>
          <cell r="R777">
            <v>0.33534540576794092</v>
          </cell>
          <cell r="S777">
            <v>0</v>
          </cell>
          <cell r="T777" t="str">
            <v xml:space="preserve"> </v>
          </cell>
        </row>
        <row r="778">
          <cell r="B778">
            <v>20</v>
          </cell>
          <cell r="C778" t="str">
            <v>Sub-Total</v>
          </cell>
          <cell r="D778">
            <v>0</v>
          </cell>
          <cell r="E778">
            <v>0</v>
          </cell>
          <cell r="F778">
            <v>0</v>
          </cell>
          <cell r="G778">
            <v>0</v>
          </cell>
          <cell r="H778">
            <v>0</v>
          </cell>
          <cell r="I778">
            <v>0</v>
          </cell>
          <cell r="J778">
            <v>1</v>
          </cell>
          <cell r="K778">
            <v>1</v>
          </cell>
          <cell r="M778">
            <v>1</v>
          </cell>
          <cell r="N778">
            <v>1</v>
          </cell>
          <cell r="O778">
            <v>0</v>
          </cell>
          <cell r="P778">
            <v>1</v>
          </cell>
          <cell r="R778">
            <v>0</v>
          </cell>
          <cell r="S778">
            <v>0</v>
          </cell>
        </row>
        <row r="780">
          <cell r="B780">
            <v>21</v>
          </cell>
          <cell r="F780" t="str">
            <v>Percent of net pml added to reserves for stress:</v>
          </cell>
          <cell r="G780">
            <v>0.4</v>
          </cell>
        </row>
        <row r="784">
          <cell r="D784" t="str">
            <v>(1)</v>
          </cell>
          <cell r="E784" t="str">
            <v>(2)</v>
          </cell>
          <cell r="F784" t="str">
            <v>(3)</v>
          </cell>
          <cell r="G784" t="str">
            <v>(4)</v>
          </cell>
          <cell r="H784" t="str">
            <v>(5)</v>
          </cell>
          <cell r="I784" t="str">
            <v>(6)</v>
          </cell>
          <cell r="J784" t="str">
            <v>(7)</v>
          </cell>
          <cell r="K784" t="str">
            <v>(8)</v>
          </cell>
          <cell r="L784" t="str">
            <v>(9)</v>
          </cell>
          <cell r="M784" t="str">
            <v>(10)</v>
          </cell>
          <cell r="N784" t="str">
            <v>(11)</v>
          </cell>
          <cell r="O784" t="str">
            <v>(12)</v>
          </cell>
          <cell r="P784" t="str">
            <v>(13)</v>
          </cell>
          <cell r="Q784" t="str">
            <v>(14)</v>
          </cell>
          <cell r="R784" t="str">
            <v>(15)</v>
          </cell>
          <cell r="S784" t="str">
            <v>(16)</v>
          </cell>
          <cell r="T784" t="str">
            <v>(17)</v>
          </cell>
        </row>
        <row r="786">
          <cell r="E786" t="str">
            <v>&lt;---------------------------- Carried Reserve ----------------------------&gt;</v>
          </cell>
          <cell r="L786" t="str">
            <v>Adjust-</v>
          </cell>
          <cell r="M786" t="str">
            <v>Final</v>
          </cell>
          <cell r="N786" t="str">
            <v>Total</v>
          </cell>
          <cell r="R786" t="str">
            <v>Final</v>
          </cell>
          <cell r="S786" t="str">
            <v>Adjusted</v>
          </cell>
        </row>
        <row r="787">
          <cell r="C787" t="str">
            <v>Health Business</v>
          </cell>
          <cell r="D787" t="str">
            <v>%</v>
          </cell>
          <cell r="E787" t="str">
            <v>Baseline</v>
          </cell>
          <cell r="F787" t="str">
            <v>Allocated Adjustment</v>
          </cell>
          <cell r="G787" t="str">
            <v>Stress Test Adjustment</v>
          </cell>
          <cell r="H787" t="str">
            <v>Manual Adjustment</v>
          </cell>
          <cell r="I787" t="str">
            <v>Total</v>
          </cell>
          <cell r="J787" t="str">
            <v>Deficiency Factor</v>
          </cell>
          <cell r="K787" t="str">
            <v>Base Discount Factor</v>
          </cell>
          <cell r="L787" t="str">
            <v>ment to Discount Factor</v>
          </cell>
          <cell r="M787" t="str">
            <v>Discount Factor (8)+(9)</v>
          </cell>
          <cell r="N787" t="str">
            <v>Adj. Factor  (7)*(10)</v>
          </cell>
          <cell r="O787" t="str">
            <v>Adjusted Reserves (6)*(11)</v>
          </cell>
          <cell r="P787" t="str">
            <v>Base Capital Factor</v>
          </cell>
          <cell r="Q787" t="str">
            <v>Adjust- ment</v>
          </cell>
          <cell r="R787" t="str">
            <v>Capital Factor (13)+(14)</v>
          </cell>
          <cell r="S787" t="str">
            <v>Required Capital    (12)*(15)</v>
          </cell>
          <cell r="T787" t="str">
            <v>Explanation of Adjustments</v>
          </cell>
        </row>
        <row r="788">
          <cell r="B788">
            <v>22</v>
          </cell>
          <cell r="C788" t="str">
            <v>Medical</v>
          </cell>
          <cell r="D788">
            <v>0</v>
          </cell>
          <cell r="E788">
            <v>0</v>
          </cell>
          <cell r="F788">
            <v>0</v>
          </cell>
          <cell r="G788">
            <v>0</v>
          </cell>
          <cell r="H788">
            <v>0</v>
          </cell>
          <cell r="I788">
            <v>0</v>
          </cell>
          <cell r="J788">
            <v>1</v>
          </cell>
          <cell r="K788">
            <v>0.95</v>
          </cell>
          <cell r="L788">
            <v>0</v>
          </cell>
          <cell r="M788">
            <v>0.95</v>
          </cell>
          <cell r="N788">
            <v>0.95</v>
          </cell>
          <cell r="O788">
            <v>0</v>
          </cell>
          <cell r="P788">
            <v>0.38229376257545261</v>
          </cell>
          <cell r="Q788">
            <v>0</v>
          </cell>
          <cell r="R788">
            <v>0.38229376257545261</v>
          </cell>
          <cell r="S788">
            <v>0</v>
          </cell>
          <cell r="T788" t="str">
            <v xml:space="preserve"> </v>
          </cell>
        </row>
        <row r="789">
          <cell r="B789">
            <v>23</v>
          </cell>
          <cell r="C789" t="str">
            <v>Disability and Long Term Care</v>
          </cell>
          <cell r="D789">
            <v>0</v>
          </cell>
          <cell r="E789">
            <v>0</v>
          </cell>
          <cell r="F789">
            <v>0</v>
          </cell>
          <cell r="G789">
            <v>0</v>
          </cell>
          <cell r="H789">
            <v>0</v>
          </cell>
          <cell r="I789">
            <v>0</v>
          </cell>
          <cell r="J789">
            <v>1</v>
          </cell>
          <cell r="K789">
            <v>0.95</v>
          </cell>
          <cell r="L789">
            <v>0</v>
          </cell>
          <cell r="M789">
            <v>0.95</v>
          </cell>
          <cell r="N789">
            <v>0.95</v>
          </cell>
          <cell r="O789">
            <v>0</v>
          </cell>
          <cell r="P789">
            <v>0.38229376257545261</v>
          </cell>
          <cell r="Q789">
            <v>0</v>
          </cell>
          <cell r="R789">
            <v>0.38229376257545261</v>
          </cell>
          <cell r="S789">
            <v>0</v>
          </cell>
          <cell r="T789" t="str">
            <v xml:space="preserve"> </v>
          </cell>
        </row>
        <row r="790">
          <cell r="B790">
            <v>24</v>
          </cell>
          <cell r="C790" t="str">
            <v>Critical Illness - Guaranteed</v>
          </cell>
          <cell r="D790">
            <v>0</v>
          </cell>
          <cell r="E790">
            <v>0</v>
          </cell>
          <cell r="F790">
            <v>0</v>
          </cell>
          <cell r="G790">
            <v>0</v>
          </cell>
          <cell r="H790">
            <v>0</v>
          </cell>
          <cell r="I790">
            <v>0</v>
          </cell>
          <cell r="J790">
            <v>1</v>
          </cell>
          <cell r="K790">
            <v>0.95</v>
          </cell>
          <cell r="L790">
            <v>0</v>
          </cell>
          <cell r="M790">
            <v>0.95</v>
          </cell>
          <cell r="N790">
            <v>0.95</v>
          </cell>
          <cell r="O790">
            <v>0</v>
          </cell>
          <cell r="P790">
            <v>0.38229376257545261</v>
          </cell>
          <cell r="Q790">
            <v>0</v>
          </cell>
          <cell r="R790">
            <v>0.38229376257545261</v>
          </cell>
          <cell r="S790">
            <v>0</v>
          </cell>
          <cell r="T790" t="str">
            <v xml:space="preserve"> </v>
          </cell>
        </row>
        <row r="791">
          <cell r="B791">
            <v>25</v>
          </cell>
          <cell r="C791" t="str">
            <v>Critical Illness - NonGuaranteed</v>
          </cell>
          <cell r="D791">
            <v>0</v>
          </cell>
          <cell r="E791">
            <v>0</v>
          </cell>
          <cell r="F791">
            <v>0</v>
          </cell>
          <cell r="G791">
            <v>0</v>
          </cell>
          <cell r="H791">
            <v>0</v>
          </cell>
          <cell r="I791">
            <v>0</v>
          </cell>
          <cell r="J791">
            <v>1</v>
          </cell>
          <cell r="K791">
            <v>0.95</v>
          </cell>
          <cell r="L791">
            <v>0</v>
          </cell>
          <cell r="M791">
            <v>0.95</v>
          </cell>
          <cell r="N791">
            <v>0.95</v>
          </cell>
          <cell r="O791">
            <v>0</v>
          </cell>
          <cell r="P791">
            <v>0.38229376257545261</v>
          </cell>
          <cell r="Q791">
            <v>0</v>
          </cell>
          <cell r="R791">
            <v>0.38229376257545261</v>
          </cell>
          <cell r="S791">
            <v>0</v>
          </cell>
          <cell r="T791" t="str">
            <v xml:space="preserve"> </v>
          </cell>
        </row>
        <row r="792">
          <cell r="B792">
            <v>26</v>
          </cell>
          <cell r="C792" t="str">
            <v>Health Reinsurance</v>
          </cell>
          <cell r="D792">
            <v>0</v>
          </cell>
          <cell r="E792">
            <v>0</v>
          </cell>
          <cell r="F792">
            <v>0</v>
          </cell>
          <cell r="G792">
            <v>0</v>
          </cell>
          <cell r="H792">
            <v>0</v>
          </cell>
          <cell r="I792">
            <v>0</v>
          </cell>
          <cell r="J792">
            <v>1</v>
          </cell>
          <cell r="K792">
            <v>0.79842999999999997</v>
          </cell>
          <cell r="L792">
            <v>0</v>
          </cell>
          <cell r="M792">
            <v>0.79842999999999997</v>
          </cell>
          <cell r="N792">
            <v>0.79842999999999997</v>
          </cell>
          <cell r="O792">
            <v>0</v>
          </cell>
          <cell r="P792">
            <v>0.54775111649935904</v>
          </cell>
          <cell r="Q792">
            <v>0</v>
          </cell>
          <cell r="R792">
            <v>0.54775111649935904</v>
          </cell>
          <cell r="S792">
            <v>0</v>
          </cell>
          <cell r="T792" t="str">
            <v xml:space="preserve"> </v>
          </cell>
        </row>
        <row r="793">
          <cell r="B793">
            <v>27</v>
          </cell>
          <cell r="C793" t="str">
            <v>Other Health</v>
          </cell>
          <cell r="D793">
            <v>0</v>
          </cell>
          <cell r="E793">
            <v>0</v>
          </cell>
          <cell r="F793">
            <v>0</v>
          </cell>
          <cell r="G793">
            <v>0</v>
          </cell>
          <cell r="H793">
            <v>0</v>
          </cell>
          <cell r="I793">
            <v>0</v>
          </cell>
          <cell r="J793">
            <v>1</v>
          </cell>
          <cell r="K793">
            <v>0.95</v>
          </cell>
          <cell r="L793">
            <v>0</v>
          </cell>
          <cell r="M793">
            <v>0.95</v>
          </cell>
          <cell r="N793">
            <v>0.95</v>
          </cell>
          <cell r="O793">
            <v>0</v>
          </cell>
          <cell r="P793">
            <v>0.38229376257545261</v>
          </cell>
          <cell r="Q793">
            <v>0</v>
          </cell>
          <cell r="R793">
            <v>0.38229376257545261</v>
          </cell>
          <cell r="S793">
            <v>0</v>
          </cell>
          <cell r="T793" t="str">
            <v xml:space="preserve"> </v>
          </cell>
        </row>
        <row r="794">
          <cell r="B794">
            <v>28</v>
          </cell>
          <cell r="C794" t="str">
            <v>Other Health</v>
          </cell>
          <cell r="D794">
            <v>0</v>
          </cell>
          <cell r="E794">
            <v>0</v>
          </cell>
          <cell r="F794">
            <v>0</v>
          </cell>
          <cell r="G794">
            <v>0</v>
          </cell>
          <cell r="H794">
            <v>0</v>
          </cell>
          <cell r="I794">
            <v>0</v>
          </cell>
          <cell r="J794">
            <v>1</v>
          </cell>
          <cell r="K794">
            <v>0.95</v>
          </cell>
          <cell r="L794">
            <v>0</v>
          </cell>
          <cell r="M794">
            <v>0.95</v>
          </cell>
          <cell r="N794">
            <v>0.95</v>
          </cell>
          <cell r="O794">
            <v>0</v>
          </cell>
          <cell r="P794">
            <v>0.38229376257545261</v>
          </cell>
          <cell r="Q794">
            <v>0</v>
          </cell>
          <cell r="R794">
            <v>0.38229376257545261</v>
          </cell>
          <cell r="S794">
            <v>0</v>
          </cell>
          <cell r="T794" t="str">
            <v xml:space="preserve"> </v>
          </cell>
        </row>
        <row r="795">
          <cell r="B795">
            <v>29</v>
          </cell>
          <cell r="C795" t="str">
            <v>Sub-Total</v>
          </cell>
          <cell r="D795">
            <v>0</v>
          </cell>
          <cell r="E795">
            <v>0</v>
          </cell>
          <cell r="F795">
            <v>0</v>
          </cell>
          <cell r="G795">
            <v>0</v>
          </cell>
          <cell r="H795">
            <v>0</v>
          </cell>
          <cell r="I795">
            <v>0</v>
          </cell>
          <cell r="J795">
            <v>1</v>
          </cell>
          <cell r="K795">
            <v>1</v>
          </cell>
          <cell r="M795">
            <v>1</v>
          </cell>
          <cell r="N795">
            <v>1</v>
          </cell>
          <cell r="O795">
            <v>0</v>
          </cell>
          <cell r="P795">
            <v>1</v>
          </cell>
          <cell r="R795">
            <v>0</v>
          </cell>
          <cell r="S795">
            <v>0</v>
          </cell>
        </row>
        <row r="800">
          <cell r="B800">
            <v>30</v>
          </cell>
          <cell r="C800" t="str">
            <v>Totals</v>
          </cell>
          <cell r="D800">
            <v>0</v>
          </cell>
          <cell r="E800">
            <v>0</v>
          </cell>
          <cell r="F800">
            <v>0</v>
          </cell>
          <cell r="G800">
            <v>0</v>
          </cell>
          <cell r="H800">
            <v>0</v>
          </cell>
          <cell r="I800">
            <v>0</v>
          </cell>
          <cell r="J800">
            <v>0</v>
          </cell>
          <cell r="K800">
            <v>1</v>
          </cell>
          <cell r="M800">
            <v>1</v>
          </cell>
          <cell r="N800">
            <v>1</v>
          </cell>
          <cell r="O800">
            <v>0</v>
          </cell>
          <cell r="P800">
            <v>0</v>
          </cell>
          <cell r="R800">
            <v>0</v>
          </cell>
          <cell r="S800">
            <v>0</v>
          </cell>
        </row>
        <row r="802">
          <cell r="B802">
            <v>31</v>
          </cell>
          <cell r="O802" t="str">
            <v xml:space="preserve">Growth Factor </v>
          </cell>
          <cell r="S802">
            <v>1.5</v>
          </cell>
          <cell r="T802" t="str">
            <v xml:space="preserve"> </v>
          </cell>
        </row>
        <row r="803">
          <cell r="B803">
            <v>32</v>
          </cell>
          <cell r="O803" t="str">
            <v>By Line Diversification Factor</v>
          </cell>
          <cell r="S803">
            <v>1</v>
          </cell>
        </row>
        <row r="804">
          <cell r="O804" t="str">
            <v>By Country Diversification Factor</v>
          </cell>
          <cell r="S804">
            <v>1</v>
          </cell>
        </row>
        <row r="805">
          <cell r="B805">
            <v>33</v>
          </cell>
          <cell r="C805" t="str">
            <v>Net Unearned Prem Reserve P/C only</v>
          </cell>
          <cell r="E805">
            <v>0</v>
          </cell>
          <cell r="O805" t="str">
            <v>Adjusted Non-Life Reserve Required Capital</v>
          </cell>
          <cell r="S805">
            <v>0</v>
          </cell>
        </row>
        <row r="806">
          <cell r="B806">
            <v>34</v>
          </cell>
          <cell r="O806" t="str">
            <v>Analyst's Adjustment ( Non-Life Business)</v>
          </cell>
          <cell r="S806">
            <v>0</v>
          </cell>
          <cell r="T806" t="str">
            <v xml:space="preserve"> </v>
          </cell>
        </row>
        <row r="807">
          <cell r="B807">
            <v>35</v>
          </cell>
          <cell r="O807" t="str">
            <v>Net Required Capital for Non-Life Reserve Risk (B5)</v>
          </cell>
          <cell r="S807">
            <v>0</v>
          </cell>
        </row>
        <row r="808">
          <cell r="G808" t="str">
            <v>Note: Mortality and Longevity Risk captured on Life Reserves page.</v>
          </cell>
        </row>
      </sheetData>
      <sheetData sheetId="6">
        <row r="3">
          <cell r="C3" t="str">
            <v xml:space="preserve">Company:   </v>
          </cell>
          <cell r="D3" t="str">
            <v>XYZ Sample</v>
          </cell>
          <cell r="F3" t="str">
            <v>Currency:</v>
          </cell>
          <cell r="G3" t="str">
            <v>Euros</v>
          </cell>
          <cell r="L3" t="str">
            <v>Page 6</v>
          </cell>
          <cell r="AE3" t="str">
            <v xml:space="preserve">Company:   </v>
          </cell>
          <cell r="AF3" t="str">
            <v>XYZ Sample</v>
          </cell>
          <cell r="AI3" t="str">
            <v>Currency:</v>
          </cell>
          <cell r="AJ3" t="str">
            <v>Euros</v>
          </cell>
          <cell r="AQ3" t="str">
            <v>Summary Exhibit 6</v>
          </cell>
        </row>
        <row r="4">
          <cell r="C4" t="str">
            <v>AMB #:</v>
          </cell>
          <cell r="D4" t="str">
            <v>99999</v>
          </cell>
          <cell r="F4" t="str">
            <v>Denomination:</v>
          </cell>
          <cell r="G4" t="str">
            <v>(000)s</v>
          </cell>
          <cell r="AE4" t="str">
            <v>AMB #:</v>
          </cell>
          <cell r="AF4" t="str">
            <v>99999</v>
          </cell>
          <cell r="AI4" t="str">
            <v>Denomination:</v>
          </cell>
          <cell r="AJ4" t="str">
            <v>(000)s</v>
          </cell>
        </row>
        <row r="5">
          <cell r="C5" t="str">
            <v>Analyst:</v>
          </cell>
          <cell r="D5" t="str">
            <v xml:space="preserve"> </v>
          </cell>
          <cell r="AE5" t="str">
            <v>Analyst:</v>
          </cell>
          <cell r="AF5" t="str">
            <v xml:space="preserve"> </v>
          </cell>
        </row>
        <row r="6">
          <cell r="E6">
            <v>39813</v>
          </cell>
          <cell r="H6" t="str">
            <v>Base</v>
          </cell>
          <cell r="J6" t="str">
            <v>Final</v>
          </cell>
          <cell r="K6" t="str">
            <v>Adjusted</v>
          </cell>
        </row>
        <row r="7">
          <cell r="E7" t="str">
            <v>In Force  Business</v>
          </cell>
          <cell r="H7" t="str">
            <v>Capital</v>
          </cell>
          <cell r="I7" t="str">
            <v>Adjust-</v>
          </cell>
          <cell r="J7" t="str">
            <v>Capital</v>
          </cell>
          <cell r="K7" t="str">
            <v>Required</v>
          </cell>
          <cell r="AG7" t="str">
            <v>Inforce Business</v>
          </cell>
          <cell r="AM7" t="str">
            <v>Adjusted Required Capital</v>
          </cell>
        </row>
        <row r="8">
          <cell r="C8" t="str">
            <v>Sums At Risk:</v>
          </cell>
          <cell r="E8" t="str">
            <v>Annual Statement or Questionnaire Amount</v>
          </cell>
          <cell r="H8" t="str">
            <v>Factor</v>
          </cell>
          <cell r="I8" t="str">
            <v>ment</v>
          </cell>
          <cell r="J8" t="str">
            <v>Factor</v>
          </cell>
          <cell r="K8" t="str">
            <v>Capital</v>
          </cell>
          <cell r="L8" t="str">
            <v>Factor {Formula =}</v>
          </cell>
          <cell r="AE8" t="str">
            <v>Sums At Risk:</v>
          </cell>
          <cell r="AG8">
            <v>39813</v>
          </cell>
          <cell r="AH8">
            <v>40178</v>
          </cell>
          <cell r="AI8">
            <v>40543</v>
          </cell>
          <cell r="AJ8">
            <v>40908</v>
          </cell>
          <cell r="AK8">
            <v>41274</v>
          </cell>
          <cell r="AM8">
            <v>39813</v>
          </cell>
          <cell r="AN8">
            <v>40178</v>
          </cell>
          <cell r="AO8">
            <v>40543</v>
          </cell>
          <cell r="AP8">
            <v>40908</v>
          </cell>
          <cell r="AQ8">
            <v>41274</v>
          </cell>
        </row>
        <row r="10">
          <cell r="C10" t="str">
            <v>MORTALITY</v>
          </cell>
          <cell r="E10" t="str">
            <v>Gross Only</v>
          </cell>
          <cell r="F10" t="str">
            <v>Reinsurance</v>
          </cell>
          <cell r="G10" t="str">
            <v xml:space="preserve">Net </v>
          </cell>
          <cell r="L10" t="str">
            <v>&lt;=  For Mortality only  =&gt;</v>
          </cell>
          <cell r="AE10" t="str">
            <v>MORTALITY</v>
          </cell>
          <cell r="AG10" t="str">
            <v>Net of Reinsurance</v>
          </cell>
          <cell r="AM10" t="str">
            <v>Net of Reinsurance</v>
          </cell>
        </row>
        <row r="12">
          <cell r="B12">
            <v>1</v>
          </cell>
          <cell r="C12" t="str">
            <v>Individual Life In-Force</v>
          </cell>
          <cell r="E12">
            <v>0</v>
          </cell>
          <cell r="F12">
            <v>0</v>
          </cell>
          <cell r="G12">
            <v>0</v>
          </cell>
          <cell r="L12" t="str">
            <v>=0.0015 for 1st 349M, 0.0010 next 3140M,</v>
          </cell>
          <cell r="AD12">
            <v>1</v>
          </cell>
          <cell r="AE12" t="str">
            <v>Individual Life In-Force</v>
          </cell>
          <cell r="AG12">
            <v>0</v>
          </cell>
          <cell r="AH12">
            <v>0</v>
          </cell>
          <cell r="AI12">
            <v>0</v>
          </cell>
          <cell r="AJ12">
            <v>0</v>
          </cell>
          <cell r="AK12">
            <v>0</v>
          </cell>
        </row>
        <row r="13">
          <cell r="B13">
            <v>2</v>
          </cell>
          <cell r="C13" t="str">
            <v>(Less) Ord. Life Reserve</v>
          </cell>
          <cell r="E13">
            <v>0</v>
          </cell>
          <cell r="F13">
            <v>0</v>
          </cell>
          <cell r="G13">
            <v>0</v>
          </cell>
          <cell r="L13" t="str">
            <v>0.00075 next 13954M, 0.0006 over 17443M</v>
          </cell>
          <cell r="AD13">
            <v>2</v>
          </cell>
          <cell r="AE13" t="str">
            <v>(Less) Ord. Life Reserve</v>
          </cell>
          <cell r="AG13">
            <v>0</v>
          </cell>
          <cell r="AH13">
            <v>0</v>
          </cell>
          <cell r="AI13">
            <v>0</v>
          </cell>
          <cell r="AJ13">
            <v>0</v>
          </cell>
          <cell r="AK13">
            <v>0</v>
          </cell>
        </row>
        <row r="14">
          <cell r="B14">
            <v>3</v>
          </cell>
          <cell r="C14" t="str">
            <v>SUBTOTAL - Ordinary Life In-Force</v>
          </cell>
          <cell r="E14">
            <v>0</v>
          </cell>
          <cell r="F14">
            <v>0</v>
          </cell>
          <cell r="G14">
            <v>0</v>
          </cell>
          <cell r="H14">
            <v>1.5E-3</v>
          </cell>
          <cell r="I14">
            <v>0</v>
          </cell>
          <cell r="J14">
            <v>1.5E-3</v>
          </cell>
          <cell r="K14">
            <v>0</v>
          </cell>
          <cell r="AD14">
            <v>3</v>
          </cell>
          <cell r="AE14" t="str">
            <v>SUBTOTAL - Ordinary Life In-Force</v>
          </cell>
          <cell r="AG14">
            <v>0</v>
          </cell>
          <cell r="AH14">
            <v>0</v>
          </cell>
          <cell r="AI14">
            <v>0</v>
          </cell>
          <cell r="AJ14">
            <v>0</v>
          </cell>
          <cell r="AK14">
            <v>0</v>
          </cell>
          <cell r="AM14">
            <v>0</v>
          </cell>
          <cell r="AN14">
            <v>0</v>
          </cell>
          <cell r="AO14">
            <v>0</v>
          </cell>
          <cell r="AP14">
            <v>0</v>
          </cell>
          <cell r="AQ14">
            <v>0</v>
          </cell>
        </row>
        <row r="16">
          <cell r="B16">
            <v>4</v>
          </cell>
          <cell r="C16" t="str">
            <v>Credit Life In-Force</v>
          </cell>
          <cell r="E16">
            <v>0</v>
          </cell>
          <cell r="F16">
            <v>0</v>
          </cell>
          <cell r="G16">
            <v>0</v>
          </cell>
          <cell r="L16" t="str">
            <v>=0.0012 for 1st 349M, 0.0008 next 3140M,</v>
          </cell>
          <cell r="AD16">
            <v>4</v>
          </cell>
          <cell r="AE16" t="str">
            <v>Credit Life In-Force</v>
          </cell>
          <cell r="AG16">
            <v>0</v>
          </cell>
          <cell r="AH16">
            <v>0</v>
          </cell>
          <cell r="AI16">
            <v>0</v>
          </cell>
          <cell r="AJ16">
            <v>0</v>
          </cell>
          <cell r="AK16">
            <v>0</v>
          </cell>
        </row>
        <row r="17">
          <cell r="B17">
            <v>5</v>
          </cell>
          <cell r="C17" t="str">
            <v>(Less) Credit Life Reserve</v>
          </cell>
          <cell r="E17">
            <v>0</v>
          </cell>
          <cell r="F17">
            <v>0</v>
          </cell>
          <cell r="G17">
            <v>0</v>
          </cell>
          <cell r="L17" t="str">
            <v>0.0006 next 13954M, 0.0005 over 17443M</v>
          </cell>
          <cell r="AD17">
            <v>5</v>
          </cell>
          <cell r="AE17" t="str">
            <v>(Less) Credit Life Reserve</v>
          </cell>
          <cell r="AG17">
            <v>0</v>
          </cell>
          <cell r="AH17">
            <v>0</v>
          </cell>
          <cell r="AI17">
            <v>0</v>
          </cell>
          <cell r="AJ17">
            <v>0</v>
          </cell>
          <cell r="AK17">
            <v>0</v>
          </cell>
        </row>
        <row r="18">
          <cell r="B18">
            <v>6</v>
          </cell>
          <cell r="C18" t="str">
            <v>SUBTOTAL - Credit Life In-Force</v>
          </cell>
          <cell r="E18">
            <v>0</v>
          </cell>
          <cell r="F18">
            <v>0</v>
          </cell>
          <cell r="G18">
            <v>0</v>
          </cell>
          <cell r="H18">
            <v>1.1999999999999999E-3</v>
          </cell>
          <cell r="I18">
            <v>0</v>
          </cell>
          <cell r="J18">
            <v>1.1999999999999999E-3</v>
          </cell>
          <cell r="K18">
            <v>0</v>
          </cell>
          <cell r="AD18">
            <v>6</v>
          </cell>
          <cell r="AE18" t="str">
            <v>SUBTOTAL - Credit Life In-Force</v>
          </cell>
          <cell r="AG18">
            <v>0</v>
          </cell>
          <cell r="AH18">
            <v>0</v>
          </cell>
          <cell r="AI18">
            <v>0</v>
          </cell>
          <cell r="AJ18">
            <v>0</v>
          </cell>
          <cell r="AK18">
            <v>0</v>
          </cell>
          <cell r="AM18">
            <v>0</v>
          </cell>
          <cell r="AN18">
            <v>0</v>
          </cell>
          <cell r="AO18">
            <v>0</v>
          </cell>
          <cell r="AP18">
            <v>0</v>
          </cell>
          <cell r="AQ18">
            <v>0</v>
          </cell>
        </row>
        <row r="20">
          <cell r="B20">
            <v>7</v>
          </cell>
          <cell r="C20" t="str">
            <v>Group Life In-Force</v>
          </cell>
          <cell r="E20">
            <v>0</v>
          </cell>
          <cell r="F20">
            <v>0</v>
          </cell>
          <cell r="G20">
            <v>0</v>
          </cell>
          <cell r="AD20">
            <v>7</v>
          </cell>
          <cell r="AE20" t="str">
            <v>Group Life In-Force</v>
          </cell>
          <cell r="AG20">
            <v>0</v>
          </cell>
          <cell r="AH20">
            <v>0</v>
          </cell>
          <cell r="AI20">
            <v>0</v>
          </cell>
          <cell r="AJ20">
            <v>0</v>
          </cell>
          <cell r="AK20">
            <v>0</v>
          </cell>
        </row>
        <row r="21">
          <cell r="B21">
            <v>8</v>
          </cell>
          <cell r="C21" t="str">
            <v>(Less) FEGLI/SEGLI In-Force</v>
          </cell>
          <cell r="E21">
            <v>0</v>
          </cell>
          <cell r="F21">
            <v>0</v>
          </cell>
          <cell r="G21">
            <v>0</v>
          </cell>
          <cell r="L21" t="str">
            <v>=0.0012 for 1st 349M, 0.0008 next 3140M,</v>
          </cell>
          <cell r="AD21">
            <v>8</v>
          </cell>
          <cell r="AE21" t="str">
            <v>(Less) FEGLI/SEGLI In-Force</v>
          </cell>
          <cell r="AG21">
            <v>0</v>
          </cell>
          <cell r="AH21">
            <v>0</v>
          </cell>
          <cell r="AI21">
            <v>0</v>
          </cell>
          <cell r="AJ21">
            <v>0</v>
          </cell>
          <cell r="AK21">
            <v>0</v>
          </cell>
        </row>
        <row r="22">
          <cell r="B22">
            <v>9</v>
          </cell>
          <cell r="C22" t="str">
            <v>(Less) Group Life Reserve</v>
          </cell>
          <cell r="E22">
            <v>0</v>
          </cell>
          <cell r="F22">
            <v>0</v>
          </cell>
          <cell r="G22">
            <v>0</v>
          </cell>
          <cell r="L22" t="str">
            <v>0.0006 next 13954M, 0.0005 over 17443M</v>
          </cell>
          <cell r="AD22">
            <v>9</v>
          </cell>
          <cell r="AE22" t="str">
            <v>(Less) Group Life Reserve</v>
          </cell>
          <cell r="AG22">
            <v>0</v>
          </cell>
          <cell r="AH22">
            <v>0</v>
          </cell>
          <cell r="AI22">
            <v>0</v>
          </cell>
          <cell r="AJ22">
            <v>0</v>
          </cell>
          <cell r="AK22">
            <v>0</v>
          </cell>
        </row>
        <row r="23">
          <cell r="B23">
            <v>10</v>
          </cell>
          <cell r="C23" t="str">
            <v>SUBTOTAL - Group Life In-Force</v>
          </cell>
          <cell r="E23">
            <v>0</v>
          </cell>
          <cell r="F23">
            <v>0</v>
          </cell>
          <cell r="G23">
            <v>0</v>
          </cell>
          <cell r="H23">
            <v>1.1999999999999999E-3</v>
          </cell>
          <cell r="I23">
            <v>0</v>
          </cell>
          <cell r="J23">
            <v>1.1999999999999999E-3</v>
          </cell>
          <cell r="K23">
            <v>0</v>
          </cell>
          <cell r="AD23">
            <v>10</v>
          </cell>
          <cell r="AE23" t="str">
            <v>SUBTOTAL - Group Life In-Force</v>
          </cell>
          <cell r="AG23">
            <v>0</v>
          </cell>
          <cell r="AH23">
            <v>0</v>
          </cell>
          <cell r="AI23">
            <v>0</v>
          </cell>
          <cell r="AJ23">
            <v>0</v>
          </cell>
          <cell r="AK23">
            <v>0</v>
          </cell>
          <cell r="AM23">
            <v>0</v>
          </cell>
          <cell r="AN23">
            <v>0</v>
          </cell>
          <cell r="AO23">
            <v>0</v>
          </cell>
          <cell r="AP23">
            <v>0</v>
          </cell>
          <cell r="AQ23">
            <v>0</v>
          </cell>
        </row>
        <row r="26">
          <cell r="C26" t="str">
            <v>LONGEVITY</v>
          </cell>
          <cell r="E26" t="str">
            <v>Gross Only</v>
          </cell>
          <cell r="F26" t="str">
            <v>Reinsurance</v>
          </cell>
          <cell r="G26" t="str">
            <v xml:space="preserve">Net </v>
          </cell>
          <cell r="AE26" t="str">
            <v>LONGEVITY</v>
          </cell>
          <cell r="AG26" t="str">
            <v>Net of Reinsurance</v>
          </cell>
          <cell r="AM26" t="str">
            <v>Net of Reinsurance</v>
          </cell>
        </row>
        <row r="27">
          <cell r="L27" t="str">
            <v>Explanation  of Adjustment</v>
          </cell>
        </row>
        <row r="28">
          <cell r="B28">
            <v>11</v>
          </cell>
          <cell r="C28" t="str">
            <v>Immediate Annuity Reserves</v>
          </cell>
          <cell r="E28">
            <v>0</v>
          </cell>
          <cell r="F28">
            <v>0</v>
          </cell>
          <cell r="G28">
            <v>0</v>
          </cell>
          <cell r="H28">
            <v>0.04</v>
          </cell>
          <cell r="I28">
            <v>0</v>
          </cell>
          <cell r="J28">
            <v>0.04</v>
          </cell>
          <cell r="K28">
            <v>0</v>
          </cell>
          <cell r="AD28">
            <v>11</v>
          </cell>
          <cell r="AE28" t="str">
            <v>Immediate Annuity Reserves</v>
          </cell>
          <cell r="AG28">
            <v>0</v>
          </cell>
          <cell r="AH28">
            <v>0</v>
          </cell>
          <cell r="AI28">
            <v>0</v>
          </cell>
          <cell r="AJ28">
            <v>0</v>
          </cell>
          <cell r="AK28">
            <v>0</v>
          </cell>
          <cell r="AM28">
            <v>0</v>
          </cell>
          <cell r="AN28">
            <v>0</v>
          </cell>
          <cell r="AO28">
            <v>0</v>
          </cell>
          <cell r="AP28">
            <v>0</v>
          </cell>
          <cell r="AQ28">
            <v>0</v>
          </cell>
        </row>
        <row r="29">
          <cell r="B29">
            <v>12</v>
          </cell>
          <cell r="C29" t="str">
            <v>Deferred Annuity Reserves</v>
          </cell>
          <cell r="E29">
            <v>0</v>
          </cell>
          <cell r="F29">
            <v>0</v>
          </cell>
          <cell r="G29">
            <v>0</v>
          </cell>
          <cell r="H29">
            <v>0.04</v>
          </cell>
          <cell r="I29">
            <v>0</v>
          </cell>
          <cell r="J29">
            <v>0.04</v>
          </cell>
          <cell r="K29">
            <v>0</v>
          </cell>
          <cell r="AD29">
            <v>12</v>
          </cell>
          <cell r="AE29" t="str">
            <v>Deferred Annuity Reserves</v>
          </cell>
          <cell r="AG29">
            <v>0</v>
          </cell>
          <cell r="AH29">
            <v>0</v>
          </cell>
          <cell r="AI29">
            <v>0</v>
          </cell>
          <cell r="AJ29">
            <v>0</v>
          </cell>
          <cell r="AK29">
            <v>0</v>
          </cell>
          <cell r="AM29">
            <v>0</v>
          </cell>
          <cell r="AN29">
            <v>0</v>
          </cell>
          <cell r="AO29">
            <v>0</v>
          </cell>
          <cell r="AP29">
            <v>0</v>
          </cell>
          <cell r="AQ29">
            <v>0</v>
          </cell>
        </row>
        <row r="30">
          <cell r="B30">
            <v>13</v>
          </cell>
          <cell r="C30" t="str">
            <v>Pension Plan Reserves</v>
          </cell>
          <cell r="E30">
            <v>0</v>
          </cell>
          <cell r="F30">
            <v>0</v>
          </cell>
          <cell r="G30">
            <v>0</v>
          </cell>
          <cell r="H30">
            <v>0.06</v>
          </cell>
          <cell r="I30">
            <v>0</v>
          </cell>
          <cell r="J30">
            <v>0.06</v>
          </cell>
          <cell r="K30">
            <v>0</v>
          </cell>
          <cell r="AD30">
            <v>13</v>
          </cell>
          <cell r="AE30" t="str">
            <v>Pension Plan Reserves</v>
          </cell>
          <cell r="AG30">
            <v>0</v>
          </cell>
          <cell r="AH30">
            <v>0</v>
          </cell>
          <cell r="AI30">
            <v>0</v>
          </cell>
          <cell r="AJ30">
            <v>0</v>
          </cell>
          <cell r="AK30">
            <v>0</v>
          </cell>
          <cell r="AM30">
            <v>0</v>
          </cell>
          <cell r="AN30">
            <v>0</v>
          </cell>
          <cell r="AO30">
            <v>0</v>
          </cell>
          <cell r="AP30">
            <v>0</v>
          </cell>
          <cell r="AQ30">
            <v>0</v>
          </cell>
        </row>
        <row r="31">
          <cell r="B31">
            <v>14</v>
          </cell>
          <cell r="C31" t="str">
            <v>German Healthcare Reserves</v>
          </cell>
          <cell r="E31">
            <v>0</v>
          </cell>
          <cell r="F31">
            <v>0</v>
          </cell>
          <cell r="G31">
            <v>0</v>
          </cell>
          <cell r="H31">
            <v>0.03</v>
          </cell>
          <cell r="I31">
            <v>0</v>
          </cell>
          <cell r="J31">
            <v>0.03</v>
          </cell>
          <cell r="K31">
            <v>0</v>
          </cell>
          <cell r="AD31">
            <v>14</v>
          </cell>
          <cell r="AE31" t="str">
            <v>German Healthcare Reserves</v>
          </cell>
          <cell r="AG31">
            <v>0</v>
          </cell>
          <cell r="AH31">
            <v>0</v>
          </cell>
          <cell r="AI31">
            <v>0</v>
          </cell>
          <cell r="AJ31">
            <v>0</v>
          </cell>
          <cell r="AK31">
            <v>0</v>
          </cell>
          <cell r="AM31">
            <v>0</v>
          </cell>
          <cell r="AN31">
            <v>0</v>
          </cell>
          <cell r="AO31">
            <v>0</v>
          </cell>
          <cell r="AP31">
            <v>0</v>
          </cell>
          <cell r="AQ31">
            <v>0</v>
          </cell>
        </row>
        <row r="32">
          <cell r="B32">
            <v>15</v>
          </cell>
          <cell r="C32" t="str">
            <v>Other Longevity Risks Reserves</v>
          </cell>
          <cell r="E32">
            <v>0</v>
          </cell>
          <cell r="F32">
            <v>0</v>
          </cell>
          <cell r="G32">
            <v>0</v>
          </cell>
          <cell r="H32">
            <v>0.05</v>
          </cell>
          <cell r="I32">
            <v>0</v>
          </cell>
          <cell r="J32">
            <v>0.05</v>
          </cell>
          <cell r="K32">
            <v>0</v>
          </cell>
          <cell r="AD32">
            <v>15</v>
          </cell>
          <cell r="AE32" t="str">
            <v>Other Longevity Risks Reserves</v>
          </cell>
          <cell r="AG32">
            <v>0</v>
          </cell>
          <cell r="AH32">
            <v>0</v>
          </cell>
          <cell r="AI32">
            <v>0</v>
          </cell>
          <cell r="AJ32">
            <v>0</v>
          </cell>
          <cell r="AK32">
            <v>0</v>
          </cell>
          <cell r="AM32">
            <v>0</v>
          </cell>
          <cell r="AN32">
            <v>0</v>
          </cell>
          <cell r="AO32">
            <v>0</v>
          </cell>
          <cell r="AP32">
            <v>0</v>
          </cell>
          <cell r="AQ32">
            <v>0</v>
          </cell>
        </row>
        <row r="33">
          <cell r="B33">
            <v>16</v>
          </cell>
          <cell r="C33" t="str">
            <v>Subtotal - Longevity Risks</v>
          </cell>
          <cell r="E33">
            <v>0</v>
          </cell>
          <cell r="F33">
            <v>0</v>
          </cell>
          <cell r="G33">
            <v>0</v>
          </cell>
          <cell r="H33">
            <v>0</v>
          </cell>
          <cell r="J33">
            <v>0</v>
          </cell>
          <cell r="K33">
            <v>0</v>
          </cell>
          <cell r="AD33">
            <v>16</v>
          </cell>
          <cell r="AE33" t="str">
            <v>Subtotal - Longevity Risks</v>
          </cell>
          <cell r="AG33">
            <v>0</v>
          </cell>
          <cell r="AH33">
            <v>0</v>
          </cell>
          <cell r="AI33">
            <v>0</v>
          </cell>
          <cell r="AJ33">
            <v>0</v>
          </cell>
          <cell r="AK33">
            <v>0</v>
          </cell>
          <cell r="AM33">
            <v>0</v>
          </cell>
          <cell r="AN33">
            <v>0</v>
          </cell>
          <cell r="AO33">
            <v>0</v>
          </cell>
          <cell r="AP33">
            <v>0</v>
          </cell>
          <cell r="AQ33">
            <v>0</v>
          </cell>
        </row>
        <row r="35">
          <cell r="B35">
            <v>17</v>
          </cell>
          <cell r="C35" t="str">
            <v>Non-Proportional Life Reinsurance Reserves</v>
          </cell>
          <cell r="E35">
            <v>0</v>
          </cell>
          <cell r="F35">
            <v>0</v>
          </cell>
          <cell r="G35">
            <v>0</v>
          </cell>
          <cell r="H35">
            <v>0.03</v>
          </cell>
          <cell r="I35">
            <v>0</v>
          </cell>
          <cell r="J35">
            <v>0.03</v>
          </cell>
          <cell r="K35">
            <v>0</v>
          </cell>
          <cell r="AD35">
            <v>17</v>
          </cell>
          <cell r="AE35" t="str">
            <v>Non-Proportional Life Reinsurance Reserves</v>
          </cell>
          <cell r="AG35">
            <v>0</v>
          </cell>
          <cell r="AH35">
            <v>0</v>
          </cell>
          <cell r="AI35">
            <v>0</v>
          </cell>
          <cell r="AJ35">
            <v>0</v>
          </cell>
          <cell r="AK35">
            <v>0</v>
          </cell>
          <cell r="AM35">
            <v>0</v>
          </cell>
          <cell r="AN35">
            <v>0</v>
          </cell>
          <cell r="AO35">
            <v>0</v>
          </cell>
          <cell r="AP35">
            <v>0</v>
          </cell>
          <cell r="AQ35">
            <v>0</v>
          </cell>
        </row>
        <row r="37">
          <cell r="H37" t="str">
            <v>By Country Diversification Factor:</v>
          </cell>
          <cell r="K37">
            <v>1</v>
          </cell>
          <cell r="AE37" t="str">
            <v>By Country Diversification Factor:</v>
          </cell>
          <cell r="AM37">
            <v>1</v>
          </cell>
          <cell r="AN37">
            <v>1</v>
          </cell>
          <cell r="AO37">
            <v>1</v>
          </cell>
          <cell r="AP37">
            <v>1</v>
          </cell>
          <cell r="AQ37">
            <v>1</v>
          </cell>
        </row>
        <row r="38">
          <cell r="B38">
            <v>18</v>
          </cell>
          <cell r="C38" t="str">
            <v>GRAND TOTAL</v>
          </cell>
          <cell r="E38">
            <v>0</v>
          </cell>
          <cell r="F38">
            <v>0</v>
          </cell>
          <cell r="G38">
            <v>0</v>
          </cell>
          <cell r="H38">
            <v>0</v>
          </cell>
          <cell r="J38">
            <v>0</v>
          </cell>
          <cell r="K38">
            <v>0</v>
          </cell>
          <cell r="L38" t="str">
            <v>Net Required Capital for Life Reserve Risk (B5)</v>
          </cell>
          <cell r="AD38">
            <v>18</v>
          </cell>
          <cell r="AE38" t="str">
            <v>GRAND TOTAL</v>
          </cell>
          <cell r="AG38">
            <v>0</v>
          </cell>
          <cell r="AH38">
            <v>0</v>
          </cell>
          <cell r="AI38">
            <v>0</v>
          </cell>
          <cell r="AJ38">
            <v>0</v>
          </cell>
          <cell r="AK38">
            <v>0</v>
          </cell>
          <cell r="AM38">
            <v>0</v>
          </cell>
          <cell r="AN38">
            <v>0</v>
          </cell>
          <cell r="AO38">
            <v>0</v>
          </cell>
          <cell r="AP38">
            <v>0</v>
          </cell>
          <cell r="AQ38">
            <v>0</v>
          </cell>
        </row>
        <row r="43">
          <cell r="C43" t="str">
            <v xml:space="preserve">Company:   </v>
          </cell>
          <cell r="D43" t="str">
            <v>XYZ Sample</v>
          </cell>
          <cell r="F43" t="str">
            <v>Currency:</v>
          </cell>
          <cell r="G43" t="str">
            <v>Euros</v>
          </cell>
          <cell r="L43" t="str">
            <v>Page 14</v>
          </cell>
        </row>
        <row r="44">
          <cell r="C44" t="str">
            <v>AMB #:</v>
          </cell>
          <cell r="D44" t="str">
            <v>99999</v>
          </cell>
          <cell r="F44" t="str">
            <v>Denomination:</v>
          </cell>
          <cell r="G44" t="str">
            <v>(000)s</v>
          </cell>
        </row>
        <row r="45">
          <cell r="C45" t="str">
            <v>Analyst:</v>
          </cell>
          <cell r="D45" t="str">
            <v xml:space="preserve"> </v>
          </cell>
        </row>
        <row r="46">
          <cell r="E46">
            <v>40178</v>
          </cell>
          <cell r="H46" t="str">
            <v>Base</v>
          </cell>
          <cell r="J46" t="str">
            <v>Final</v>
          </cell>
          <cell r="K46" t="str">
            <v>Adjusted</v>
          </cell>
        </row>
        <row r="47">
          <cell r="E47" t="str">
            <v>In Force  Business</v>
          </cell>
          <cell r="H47" t="str">
            <v>Capital</v>
          </cell>
          <cell r="I47" t="str">
            <v>Adjust-</v>
          </cell>
          <cell r="J47" t="str">
            <v>Capital</v>
          </cell>
          <cell r="K47" t="str">
            <v>Required</v>
          </cell>
        </row>
        <row r="48">
          <cell r="C48" t="str">
            <v>Sums At Risk:</v>
          </cell>
          <cell r="E48" t="str">
            <v>Annual Statement or Questionnaire Amount</v>
          </cell>
          <cell r="H48" t="str">
            <v>Factor</v>
          </cell>
          <cell r="I48" t="str">
            <v>ment</v>
          </cell>
          <cell r="J48" t="str">
            <v>Factor</v>
          </cell>
          <cell r="K48" t="str">
            <v>Capital</v>
          </cell>
          <cell r="L48" t="str">
            <v>Factor {Formula =}</v>
          </cell>
        </row>
        <row r="50">
          <cell r="C50" t="str">
            <v>MORTALITY</v>
          </cell>
          <cell r="E50" t="str">
            <v>Gross Only</v>
          </cell>
          <cell r="F50" t="str">
            <v>Reinsurance</v>
          </cell>
          <cell r="G50" t="str">
            <v xml:space="preserve">Net </v>
          </cell>
          <cell r="L50" t="str">
            <v>&lt;=  For Mortality only  =&gt;</v>
          </cell>
        </row>
        <row r="52">
          <cell r="B52">
            <v>1</v>
          </cell>
          <cell r="C52" t="str">
            <v>Individual Life In-Force</v>
          </cell>
          <cell r="E52">
            <v>0</v>
          </cell>
          <cell r="F52">
            <v>0</v>
          </cell>
          <cell r="G52">
            <v>0</v>
          </cell>
          <cell r="L52" t="str">
            <v>=0.0015 for 1st 349M, 0.0010 next 3140M,</v>
          </cell>
        </row>
        <row r="53">
          <cell r="B53">
            <v>2</v>
          </cell>
          <cell r="C53" t="str">
            <v>(Less) Ord. Life Reserve</v>
          </cell>
          <cell r="E53">
            <v>0</v>
          </cell>
          <cell r="F53">
            <v>0</v>
          </cell>
          <cell r="G53">
            <v>0</v>
          </cell>
          <cell r="L53" t="str">
            <v>0.00075 next 13954M, 0.0006 over 17443M</v>
          </cell>
        </row>
        <row r="54">
          <cell r="B54">
            <v>3</v>
          </cell>
          <cell r="C54" t="str">
            <v>SUBTOTAL - Ordinary Life In-Force</v>
          </cell>
          <cell r="E54">
            <v>0</v>
          </cell>
          <cell r="F54">
            <v>0</v>
          </cell>
          <cell r="G54">
            <v>0</v>
          </cell>
          <cell r="H54">
            <v>1.5E-3</v>
          </cell>
          <cell r="I54">
            <v>0</v>
          </cell>
          <cell r="J54">
            <v>1.5E-3</v>
          </cell>
          <cell r="K54">
            <v>0</v>
          </cell>
        </row>
        <row r="56">
          <cell r="B56">
            <v>4</v>
          </cell>
          <cell r="C56" t="str">
            <v>Credit Life In-Force</v>
          </cell>
          <cell r="E56">
            <v>0</v>
          </cell>
          <cell r="F56">
            <v>0</v>
          </cell>
          <cell r="G56">
            <v>0</v>
          </cell>
          <cell r="L56" t="str">
            <v>=0.0012 for 1st 349M, 0.0008 next 3140M,</v>
          </cell>
        </row>
        <row r="57">
          <cell r="B57">
            <v>5</v>
          </cell>
          <cell r="C57" t="str">
            <v>(Less) Credit Life Reserve</v>
          </cell>
          <cell r="E57">
            <v>0</v>
          </cell>
          <cell r="F57">
            <v>0</v>
          </cell>
          <cell r="G57">
            <v>0</v>
          </cell>
          <cell r="L57" t="str">
            <v>0.0006 next 13954M, 0.0005 over 17443M</v>
          </cell>
        </row>
        <row r="58">
          <cell r="B58">
            <v>6</v>
          </cell>
          <cell r="C58" t="str">
            <v>SUBTOTAL - Credit Life In-Force</v>
          </cell>
          <cell r="E58">
            <v>0</v>
          </cell>
          <cell r="F58">
            <v>0</v>
          </cell>
          <cell r="G58">
            <v>0</v>
          </cell>
          <cell r="H58">
            <v>1.1999999999999999E-3</v>
          </cell>
          <cell r="I58">
            <v>0</v>
          </cell>
          <cell r="J58">
            <v>1.1999999999999999E-3</v>
          </cell>
          <cell r="K58">
            <v>0</v>
          </cell>
        </row>
        <row r="60">
          <cell r="B60">
            <v>7</v>
          </cell>
          <cell r="C60" t="str">
            <v>Group Life In-Force</v>
          </cell>
          <cell r="E60">
            <v>0</v>
          </cell>
          <cell r="F60">
            <v>0</v>
          </cell>
          <cell r="G60">
            <v>0</v>
          </cell>
        </row>
        <row r="61">
          <cell r="B61">
            <v>8</v>
          </cell>
          <cell r="C61" t="str">
            <v>(Less) FEGLI/SEGLI In-Force</v>
          </cell>
          <cell r="E61">
            <v>0</v>
          </cell>
          <cell r="F61">
            <v>0</v>
          </cell>
          <cell r="G61">
            <v>0</v>
          </cell>
          <cell r="L61" t="str">
            <v>=0.0012 for 1st 349M, 0.0008 next 3140M,</v>
          </cell>
        </row>
        <row r="62">
          <cell r="B62">
            <v>9</v>
          </cell>
          <cell r="C62" t="str">
            <v>(Less) Group Life Reserve</v>
          </cell>
          <cell r="E62">
            <v>0</v>
          </cell>
          <cell r="F62">
            <v>0</v>
          </cell>
          <cell r="G62">
            <v>0</v>
          </cell>
          <cell r="L62" t="str">
            <v>0.0006 next 13954M, 0.0005 over 17443M</v>
          </cell>
        </row>
        <row r="63">
          <cell r="B63">
            <v>10</v>
          </cell>
          <cell r="C63" t="str">
            <v>SUBTOTAL - Group Life In-Force</v>
          </cell>
          <cell r="E63">
            <v>0</v>
          </cell>
          <cell r="F63">
            <v>0</v>
          </cell>
          <cell r="G63">
            <v>0</v>
          </cell>
          <cell r="H63">
            <v>1.1999999999999999E-3</v>
          </cell>
          <cell r="I63">
            <v>0</v>
          </cell>
          <cell r="J63">
            <v>1.1999999999999999E-3</v>
          </cell>
          <cell r="K63">
            <v>0</v>
          </cell>
        </row>
        <row r="66">
          <cell r="C66" t="str">
            <v>LONGEVITY</v>
          </cell>
          <cell r="E66" t="str">
            <v>Gross Only</v>
          </cell>
          <cell r="F66" t="str">
            <v>Reinsurance</v>
          </cell>
          <cell r="G66" t="str">
            <v xml:space="preserve">Net </v>
          </cell>
        </row>
        <row r="67">
          <cell r="L67" t="str">
            <v>Explanation  of Adjustment</v>
          </cell>
        </row>
        <row r="68">
          <cell r="B68">
            <v>11</v>
          </cell>
          <cell r="C68" t="str">
            <v>Immediate Annuity Reserves</v>
          </cell>
          <cell r="E68">
            <v>0</v>
          </cell>
          <cell r="F68">
            <v>0</v>
          </cell>
          <cell r="G68">
            <v>0</v>
          </cell>
          <cell r="H68">
            <v>0.04</v>
          </cell>
          <cell r="I68">
            <v>0</v>
          </cell>
          <cell r="J68">
            <v>0.04</v>
          </cell>
          <cell r="K68">
            <v>0</v>
          </cell>
        </row>
        <row r="69">
          <cell r="B69">
            <v>12</v>
          </cell>
          <cell r="C69" t="str">
            <v>Deferred Annuity Reserves</v>
          </cell>
          <cell r="E69">
            <v>0</v>
          </cell>
          <cell r="F69">
            <v>0</v>
          </cell>
          <cell r="G69">
            <v>0</v>
          </cell>
          <cell r="H69">
            <v>0.04</v>
          </cell>
          <cell r="I69">
            <v>0</v>
          </cell>
          <cell r="J69">
            <v>0.04</v>
          </cell>
          <cell r="K69">
            <v>0</v>
          </cell>
        </row>
        <row r="70">
          <cell r="B70">
            <v>13</v>
          </cell>
          <cell r="C70" t="str">
            <v>Pension Plan Reserves</v>
          </cell>
          <cell r="E70">
            <v>0</v>
          </cell>
          <cell r="F70">
            <v>0</v>
          </cell>
          <cell r="G70">
            <v>0</v>
          </cell>
          <cell r="H70">
            <v>0.06</v>
          </cell>
          <cell r="I70">
            <v>0</v>
          </cell>
          <cell r="J70">
            <v>0.06</v>
          </cell>
          <cell r="K70">
            <v>0</v>
          </cell>
        </row>
        <row r="71">
          <cell r="B71">
            <v>14</v>
          </cell>
          <cell r="C71" t="str">
            <v>German Healthcare Reserves</v>
          </cell>
          <cell r="E71">
            <v>0</v>
          </cell>
          <cell r="F71">
            <v>0</v>
          </cell>
          <cell r="G71">
            <v>0</v>
          </cell>
          <cell r="H71">
            <v>0.03</v>
          </cell>
          <cell r="I71">
            <v>0</v>
          </cell>
          <cell r="J71">
            <v>0.03</v>
          </cell>
          <cell r="K71">
            <v>0</v>
          </cell>
        </row>
        <row r="72">
          <cell r="B72">
            <v>15</v>
          </cell>
          <cell r="C72" t="str">
            <v>Other Longevity Risks Reserves</v>
          </cell>
          <cell r="E72">
            <v>0</v>
          </cell>
          <cell r="F72">
            <v>0</v>
          </cell>
          <cell r="G72">
            <v>0</v>
          </cell>
          <cell r="H72">
            <v>0.05</v>
          </cell>
          <cell r="I72">
            <v>0</v>
          </cell>
          <cell r="J72">
            <v>0.05</v>
          </cell>
          <cell r="K72">
            <v>0</v>
          </cell>
        </row>
        <row r="73">
          <cell r="B73">
            <v>16</v>
          </cell>
          <cell r="C73" t="str">
            <v>Subtotal - Longevity Risks</v>
          </cell>
          <cell r="E73">
            <v>0</v>
          </cell>
          <cell r="F73">
            <v>0</v>
          </cell>
          <cell r="G73">
            <v>0</v>
          </cell>
          <cell r="H73">
            <v>0</v>
          </cell>
          <cell r="J73">
            <v>0</v>
          </cell>
          <cell r="K73">
            <v>0</v>
          </cell>
        </row>
        <row r="75">
          <cell r="B75">
            <v>17</v>
          </cell>
          <cell r="C75" t="str">
            <v>Non-Proportional Life Reinsurance Reserves</v>
          </cell>
          <cell r="E75">
            <v>0</v>
          </cell>
          <cell r="F75">
            <v>0</v>
          </cell>
          <cell r="G75">
            <v>0</v>
          </cell>
          <cell r="H75">
            <v>0.03</v>
          </cell>
          <cell r="I75">
            <v>0</v>
          </cell>
          <cell r="J75">
            <v>0.03</v>
          </cell>
          <cell r="K75">
            <v>0</v>
          </cell>
        </row>
        <row r="77">
          <cell r="H77" t="str">
            <v>By Country Diversification Factor:</v>
          </cell>
          <cell r="K77">
            <v>1</v>
          </cell>
        </row>
        <row r="78">
          <cell r="B78">
            <v>18</v>
          </cell>
          <cell r="C78" t="str">
            <v>GRAND TOTAL</v>
          </cell>
          <cell r="E78">
            <v>0</v>
          </cell>
          <cell r="F78">
            <v>0</v>
          </cell>
          <cell r="G78">
            <v>0</v>
          </cell>
          <cell r="H78">
            <v>0</v>
          </cell>
          <cell r="J78">
            <v>0</v>
          </cell>
          <cell r="K78">
            <v>0</v>
          </cell>
          <cell r="L78" t="str">
            <v>Net Required Capital for Life Reserve Risk (B5)</v>
          </cell>
        </row>
        <row r="83">
          <cell r="C83" t="str">
            <v xml:space="preserve">Company:   </v>
          </cell>
          <cell r="D83" t="str">
            <v>XYZ Sample</v>
          </cell>
          <cell r="F83" t="str">
            <v>Currency:</v>
          </cell>
          <cell r="G83" t="str">
            <v>Euros</v>
          </cell>
          <cell r="L83" t="str">
            <v>Page 22</v>
          </cell>
        </row>
        <row r="84">
          <cell r="C84" t="str">
            <v>AMB #:</v>
          </cell>
          <cell r="D84" t="str">
            <v>99999</v>
          </cell>
          <cell r="F84" t="str">
            <v>Denomination:</v>
          </cell>
          <cell r="G84" t="str">
            <v>(000)s</v>
          </cell>
        </row>
        <row r="85">
          <cell r="C85" t="str">
            <v>Analyst:</v>
          </cell>
          <cell r="D85" t="str">
            <v xml:space="preserve"> </v>
          </cell>
        </row>
        <row r="86">
          <cell r="E86">
            <v>40543</v>
          </cell>
          <cell r="H86" t="str">
            <v>Base</v>
          </cell>
          <cell r="J86" t="str">
            <v>Final</v>
          </cell>
          <cell r="K86" t="str">
            <v>Adjusted</v>
          </cell>
        </row>
        <row r="87">
          <cell r="E87" t="str">
            <v>In Force  Business</v>
          </cell>
          <cell r="H87" t="str">
            <v>Capital</v>
          </cell>
          <cell r="I87" t="str">
            <v>Adjust-</v>
          </cell>
          <cell r="J87" t="str">
            <v>Capital</v>
          </cell>
          <cell r="K87" t="str">
            <v>Required</v>
          </cell>
        </row>
        <row r="88">
          <cell r="C88" t="str">
            <v>Sums At Risk:</v>
          </cell>
          <cell r="E88" t="str">
            <v>Annual Statement or Questionnaire Amount</v>
          </cell>
          <cell r="H88" t="str">
            <v>Factor</v>
          </cell>
          <cell r="I88" t="str">
            <v>ment</v>
          </cell>
          <cell r="J88" t="str">
            <v>Factor</v>
          </cell>
          <cell r="K88" t="str">
            <v>Capital</v>
          </cell>
          <cell r="L88" t="str">
            <v>Factor {Formula =}</v>
          </cell>
        </row>
        <row r="90">
          <cell r="C90" t="str">
            <v>MORTALITY</v>
          </cell>
          <cell r="E90" t="str">
            <v>Gross Only</v>
          </cell>
          <cell r="F90" t="str">
            <v>Reinsurance</v>
          </cell>
          <cell r="G90" t="str">
            <v xml:space="preserve">Net </v>
          </cell>
          <cell r="L90" t="str">
            <v>&lt;=  For Mortality only  =&gt;</v>
          </cell>
        </row>
        <row r="92">
          <cell r="B92">
            <v>1</v>
          </cell>
          <cell r="C92" t="str">
            <v>Individual Life In-Force</v>
          </cell>
          <cell r="E92">
            <v>0</v>
          </cell>
          <cell r="F92">
            <v>0</v>
          </cell>
          <cell r="G92">
            <v>0</v>
          </cell>
          <cell r="L92" t="str">
            <v>=0.0015 for 1st 349M, 0.0010 next 3140M,</v>
          </cell>
        </row>
        <row r="93">
          <cell r="B93">
            <v>2</v>
          </cell>
          <cell r="C93" t="str">
            <v>(Less) Ord. Life Reserve</v>
          </cell>
          <cell r="E93">
            <v>0</v>
          </cell>
          <cell r="F93">
            <v>0</v>
          </cell>
          <cell r="G93">
            <v>0</v>
          </cell>
          <cell r="L93" t="str">
            <v>0.00075 next 13954M, 0.0006 over 17443M</v>
          </cell>
        </row>
        <row r="94">
          <cell r="B94">
            <v>3</v>
          </cell>
          <cell r="C94" t="str">
            <v>SUBTOTAL - Ordinary Life In-Force</v>
          </cell>
          <cell r="E94">
            <v>0</v>
          </cell>
          <cell r="F94">
            <v>0</v>
          </cell>
          <cell r="G94">
            <v>0</v>
          </cell>
          <cell r="H94">
            <v>1.5E-3</v>
          </cell>
          <cell r="I94">
            <v>0</v>
          </cell>
          <cell r="J94">
            <v>1.5E-3</v>
          </cell>
          <cell r="K94">
            <v>0</v>
          </cell>
        </row>
        <row r="96">
          <cell r="B96">
            <v>4</v>
          </cell>
          <cell r="C96" t="str">
            <v>Credit Life In-Force</v>
          </cell>
          <cell r="E96">
            <v>0</v>
          </cell>
          <cell r="F96">
            <v>0</v>
          </cell>
          <cell r="G96">
            <v>0</v>
          </cell>
          <cell r="L96" t="str">
            <v>=0.0012 for 1st 349M, 0.0008 next 3140M,</v>
          </cell>
        </row>
        <row r="97">
          <cell r="B97">
            <v>5</v>
          </cell>
          <cell r="C97" t="str">
            <v>(Less) Credit Life Reserve</v>
          </cell>
          <cell r="E97">
            <v>0</v>
          </cell>
          <cell r="F97">
            <v>0</v>
          </cell>
          <cell r="G97">
            <v>0</v>
          </cell>
          <cell r="L97" t="str">
            <v>0.0006 next 13954M, 0.0005 over 17443M</v>
          </cell>
        </row>
        <row r="98">
          <cell r="B98">
            <v>6</v>
          </cell>
          <cell r="C98" t="str">
            <v>SUBTOTAL - Credit Life In-Force</v>
          </cell>
          <cell r="E98">
            <v>0</v>
          </cell>
          <cell r="F98">
            <v>0</v>
          </cell>
          <cell r="G98">
            <v>0</v>
          </cell>
          <cell r="H98">
            <v>1.1999999999999999E-3</v>
          </cell>
          <cell r="I98">
            <v>0</v>
          </cell>
          <cell r="J98">
            <v>1.1999999999999999E-3</v>
          </cell>
          <cell r="K98">
            <v>0</v>
          </cell>
        </row>
        <row r="100">
          <cell r="B100">
            <v>7</v>
          </cell>
          <cell r="C100" t="str">
            <v>Group Life In-Force</v>
          </cell>
          <cell r="E100">
            <v>0</v>
          </cell>
          <cell r="F100">
            <v>0</v>
          </cell>
          <cell r="G100">
            <v>0</v>
          </cell>
        </row>
        <row r="101">
          <cell r="B101">
            <v>8</v>
          </cell>
          <cell r="C101" t="str">
            <v>(Less) FEGLI/SEGLI In-Force</v>
          </cell>
          <cell r="E101">
            <v>0</v>
          </cell>
          <cell r="F101">
            <v>0</v>
          </cell>
          <cell r="G101">
            <v>0</v>
          </cell>
          <cell r="L101" t="str">
            <v>=0.0012 for 1st 349M, 0.0008 next 3140M,</v>
          </cell>
        </row>
        <row r="102">
          <cell r="B102">
            <v>9</v>
          </cell>
          <cell r="C102" t="str">
            <v>(Less) Group Life Reserve</v>
          </cell>
          <cell r="E102">
            <v>0</v>
          </cell>
          <cell r="F102">
            <v>0</v>
          </cell>
          <cell r="G102">
            <v>0</v>
          </cell>
          <cell r="L102" t="str">
            <v>0.0006 next 13954M, 0.0005 over 17443M</v>
          </cell>
        </row>
        <row r="103">
          <cell r="B103">
            <v>10</v>
          </cell>
          <cell r="C103" t="str">
            <v>SUBTOTAL - Group Life In-Force</v>
          </cell>
          <cell r="E103">
            <v>0</v>
          </cell>
          <cell r="F103">
            <v>0</v>
          </cell>
          <cell r="G103">
            <v>0</v>
          </cell>
          <cell r="H103">
            <v>1.1999999999999999E-3</v>
          </cell>
          <cell r="I103">
            <v>0</v>
          </cell>
          <cell r="J103">
            <v>1.1999999999999999E-3</v>
          </cell>
          <cell r="K103">
            <v>0</v>
          </cell>
        </row>
        <row r="106">
          <cell r="C106" t="str">
            <v>LONGEVITY</v>
          </cell>
          <cell r="E106" t="str">
            <v>Gross Only</v>
          </cell>
          <cell r="F106" t="str">
            <v>Reinsurance</v>
          </cell>
          <cell r="G106" t="str">
            <v xml:space="preserve">Net </v>
          </cell>
        </row>
        <row r="107">
          <cell r="L107" t="str">
            <v>Explanation  of Adjustment</v>
          </cell>
        </row>
        <row r="108">
          <cell r="B108">
            <v>11</v>
          </cell>
          <cell r="C108" t="str">
            <v>Immediate Annuity Reserves</v>
          </cell>
          <cell r="E108">
            <v>0</v>
          </cell>
          <cell r="F108">
            <v>0</v>
          </cell>
          <cell r="G108">
            <v>0</v>
          </cell>
          <cell r="H108">
            <v>0.04</v>
          </cell>
          <cell r="I108">
            <v>0</v>
          </cell>
          <cell r="J108">
            <v>0.04</v>
          </cell>
          <cell r="K108">
            <v>0</v>
          </cell>
        </row>
        <row r="109">
          <cell r="B109">
            <v>12</v>
          </cell>
          <cell r="C109" t="str">
            <v>Deferred Annuity Reserves</v>
          </cell>
          <cell r="E109">
            <v>0</v>
          </cell>
          <cell r="F109">
            <v>0</v>
          </cell>
          <cell r="G109">
            <v>0</v>
          </cell>
          <cell r="H109">
            <v>0.04</v>
          </cell>
          <cell r="I109">
            <v>0</v>
          </cell>
          <cell r="J109">
            <v>0.04</v>
          </cell>
          <cell r="K109">
            <v>0</v>
          </cell>
        </row>
        <row r="110">
          <cell r="B110">
            <v>13</v>
          </cell>
          <cell r="C110" t="str">
            <v>Pension Plan Reserves</v>
          </cell>
          <cell r="E110">
            <v>0</v>
          </cell>
          <cell r="F110">
            <v>0</v>
          </cell>
          <cell r="G110">
            <v>0</v>
          </cell>
          <cell r="H110">
            <v>0.06</v>
          </cell>
          <cell r="I110">
            <v>0</v>
          </cell>
          <cell r="J110">
            <v>0.06</v>
          </cell>
          <cell r="K110">
            <v>0</v>
          </cell>
        </row>
        <row r="111">
          <cell r="B111">
            <v>14</v>
          </cell>
          <cell r="C111" t="str">
            <v>German Healthcare Reserves</v>
          </cell>
          <cell r="E111">
            <v>0</v>
          </cell>
          <cell r="F111">
            <v>0</v>
          </cell>
          <cell r="G111">
            <v>0</v>
          </cell>
          <cell r="H111">
            <v>0.03</v>
          </cell>
          <cell r="I111">
            <v>0</v>
          </cell>
          <cell r="J111">
            <v>0.03</v>
          </cell>
          <cell r="K111">
            <v>0</v>
          </cell>
        </row>
        <row r="112">
          <cell r="B112">
            <v>15</v>
          </cell>
          <cell r="C112" t="str">
            <v>Other Longevity Risks Reserves</v>
          </cell>
          <cell r="E112">
            <v>0</v>
          </cell>
          <cell r="F112">
            <v>0</v>
          </cell>
          <cell r="G112">
            <v>0</v>
          </cell>
          <cell r="H112">
            <v>0.05</v>
          </cell>
          <cell r="I112">
            <v>0</v>
          </cell>
          <cell r="J112">
            <v>0.05</v>
          </cell>
          <cell r="K112">
            <v>0</v>
          </cell>
        </row>
        <row r="113">
          <cell r="B113">
            <v>16</v>
          </cell>
          <cell r="C113" t="str">
            <v>Subtotal - Longevity Risks</v>
          </cell>
          <cell r="E113">
            <v>0</v>
          </cell>
          <cell r="F113">
            <v>0</v>
          </cell>
          <cell r="G113">
            <v>0</v>
          </cell>
          <cell r="H113">
            <v>0</v>
          </cell>
          <cell r="J113">
            <v>0</v>
          </cell>
          <cell r="K113">
            <v>0</v>
          </cell>
        </row>
        <row r="115">
          <cell r="B115">
            <v>17</v>
          </cell>
          <cell r="C115" t="str">
            <v>Non-Proportional Life Reinsurance Reserves</v>
          </cell>
          <cell r="E115">
            <v>0</v>
          </cell>
          <cell r="F115">
            <v>0</v>
          </cell>
          <cell r="G115">
            <v>0</v>
          </cell>
          <cell r="H115">
            <v>0.03</v>
          </cell>
          <cell r="I115">
            <v>0</v>
          </cell>
          <cell r="J115">
            <v>0.03</v>
          </cell>
          <cell r="K115">
            <v>0</v>
          </cell>
        </row>
        <row r="117">
          <cell r="H117" t="str">
            <v>By Country Diversification Factor:</v>
          </cell>
          <cell r="K117">
            <v>1</v>
          </cell>
        </row>
        <row r="118">
          <cell r="B118">
            <v>18</v>
          </cell>
          <cell r="C118" t="str">
            <v>GRAND TOTAL</v>
          </cell>
          <cell r="E118">
            <v>0</v>
          </cell>
          <cell r="F118">
            <v>0</v>
          </cell>
          <cell r="G118">
            <v>0</v>
          </cell>
          <cell r="H118">
            <v>0</v>
          </cell>
          <cell r="J118">
            <v>0</v>
          </cell>
          <cell r="K118">
            <v>0</v>
          </cell>
          <cell r="L118" t="str">
            <v>Net Required Capital for Life Reserve Risk (B5)</v>
          </cell>
        </row>
        <row r="123">
          <cell r="C123" t="str">
            <v xml:space="preserve">Company:   </v>
          </cell>
          <cell r="D123" t="str">
            <v>XYZ Sample</v>
          </cell>
          <cell r="F123" t="str">
            <v>Currency:</v>
          </cell>
          <cell r="G123" t="str">
            <v>Euros</v>
          </cell>
          <cell r="L123" t="str">
            <v>Page 30</v>
          </cell>
        </row>
        <row r="124">
          <cell r="C124" t="str">
            <v>AMB #:</v>
          </cell>
          <cell r="D124" t="str">
            <v>99999</v>
          </cell>
          <cell r="F124" t="str">
            <v>Denomination:</v>
          </cell>
          <cell r="G124" t="str">
            <v>(000)s</v>
          </cell>
        </row>
        <row r="125">
          <cell r="C125" t="str">
            <v>Analyst:</v>
          </cell>
          <cell r="D125" t="str">
            <v xml:space="preserve"> </v>
          </cell>
        </row>
        <row r="126">
          <cell r="E126">
            <v>40908</v>
          </cell>
          <cell r="H126" t="str">
            <v>Base</v>
          </cell>
          <cell r="J126" t="str">
            <v>Final</v>
          </cell>
          <cell r="K126" t="str">
            <v>Adjusted</v>
          </cell>
        </row>
        <row r="127">
          <cell r="E127" t="str">
            <v>In Force  Business</v>
          </cell>
          <cell r="H127" t="str">
            <v>Capital</v>
          </cell>
          <cell r="I127" t="str">
            <v>Adjust-</v>
          </cell>
          <cell r="J127" t="str">
            <v>Capital</v>
          </cell>
          <cell r="K127" t="str">
            <v>Required</v>
          </cell>
        </row>
        <row r="128">
          <cell r="C128" t="str">
            <v>Sums At Risk:</v>
          </cell>
          <cell r="E128" t="str">
            <v>Annual Statement or Questionnaire Amount</v>
          </cell>
          <cell r="H128" t="str">
            <v>Factor</v>
          </cell>
          <cell r="I128" t="str">
            <v>ment</v>
          </cell>
          <cell r="J128" t="str">
            <v>Factor</v>
          </cell>
          <cell r="K128" t="str">
            <v>Capital</v>
          </cell>
          <cell r="L128" t="str">
            <v>Factor {Formula =}</v>
          </cell>
        </row>
        <row r="130">
          <cell r="C130" t="str">
            <v>MORTALITY</v>
          </cell>
          <cell r="E130" t="str">
            <v>Gross Only</v>
          </cell>
          <cell r="F130" t="str">
            <v>Reinsurance</v>
          </cell>
          <cell r="G130" t="str">
            <v xml:space="preserve">Net </v>
          </cell>
          <cell r="L130" t="str">
            <v>&lt;=  For Mortality only  =&gt;</v>
          </cell>
        </row>
        <row r="132">
          <cell r="B132">
            <v>1</v>
          </cell>
          <cell r="C132" t="str">
            <v>Individual Life In-Force</v>
          </cell>
          <cell r="E132">
            <v>0</v>
          </cell>
          <cell r="F132">
            <v>0</v>
          </cell>
          <cell r="G132">
            <v>0</v>
          </cell>
          <cell r="L132" t="str">
            <v>=0.0015 for 1st 349M, 0.0010 next 3140M,</v>
          </cell>
        </row>
        <row r="133">
          <cell r="B133">
            <v>2</v>
          </cell>
          <cell r="C133" t="str">
            <v>(Less) Ord. Life Reserve</v>
          </cell>
          <cell r="E133">
            <v>0</v>
          </cell>
          <cell r="F133">
            <v>0</v>
          </cell>
          <cell r="G133">
            <v>0</v>
          </cell>
          <cell r="L133" t="str">
            <v>0.00075 next 13954M, 0.0006 over 17443M</v>
          </cell>
        </row>
        <row r="134">
          <cell r="B134">
            <v>3</v>
          </cell>
          <cell r="C134" t="str">
            <v>SUBTOTAL - Ordinary Life In-Force</v>
          </cell>
          <cell r="E134">
            <v>0</v>
          </cell>
          <cell r="F134">
            <v>0</v>
          </cell>
          <cell r="G134">
            <v>0</v>
          </cell>
          <cell r="H134">
            <v>1.5E-3</v>
          </cell>
          <cell r="I134">
            <v>0</v>
          </cell>
          <cell r="J134">
            <v>1.5E-3</v>
          </cell>
          <cell r="K134">
            <v>0</v>
          </cell>
        </row>
        <row r="136">
          <cell r="B136">
            <v>4</v>
          </cell>
          <cell r="C136" t="str">
            <v>Credit Life In-Force</v>
          </cell>
          <cell r="E136">
            <v>0</v>
          </cell>
          <cell r="F136">
            <v>0</v>
          </cell>
          <cell r="G136">
            <v>0</v>
          </cell>
          <cell r="L136" t="str">
            <v>=0.0012 for 1st 349M, 0.0008 next 3140M,</v>
          </cell>
        </row>
        <row r="137">
          <cell r="B137">
            <v>5</v>
          </cell>
          <cell r="C137" t="str">
            <v>(Less) Credit Life Reserve</v>
          </cell>
          <cell r="E137">
            <v>0</v>
          </cell>
          <cell r="F137">
            <v>0</v>
          </cell>
          <cell r="G137">
            <v>0</v>
          </cell>
          <cell r="L137" t="str">
            <v>0.0006 next 13954M, 0.0005 over 17443M</v>
          </cell>
        </row>
        <row r="138">
          <cell r="B138">
            <v>6</v>
          </cell>
          <cell r="C138" t="str">
            <v>SUBTOTAL - Credit Life In-Force</v>
          </cell>
          <cell r="E138">
            <v>0</v>
          </cell>
          <cell r="F138">
            <v>0</v>
          </cell>
          <cell r="G138">
            <v>0</v>
          </cell>
          <cell r="H138">
            <v>1.1999999999999999E-3</v>
          </cell>
          <cell r="I138">
            <v>0</v>
          </cell>
          <cell r="J138">
            <v>1.1999999999999999E-3</v>
          </cell>
          <cell r="K138">
            <v>0</v>
          </cell>
        </row>
        <row r="140">
          <cell r="B140">
            <v>7</v>
          </cell>
          <cell r="C140" t="str">
            <v>Group Life In-Force</v>
          </cell>
          <cell r="E140">
            <v>0</v>
          </cell>
          <cell r="F140">
            <v>0</v>
          </cell>
          <cell r="G140">
            <v>0</v>
          </cell>
        </row>
        <row r="141">
          <cell r="B141">
            <v>8</v>
          </cell>
          <cell r="C141" t="str">
            <v>(Less) FEGLI/SEGLI In-Force</v>
          </cell>
          <cell r="E141">
            <v>0</v>
          </cell>
          <cell r="F141">
            <v>0</v>
          </cell>
          <cell r="G141">
            <v>0</v>
          </cell>
          <cell r="L141" t="str">
            <v>=0.0012 for 1st 349M, 0.0008 next 3140M,</v>
          </cell>
        </row>
        <row r="142">
          <cell r="B142">
            <v>9</v>
          </cell>
          <cell r="C142" t="str">
            <v>(Less) Group Life Reserve</v>
          </cell>
          <cell r="E142">
            <v>0</v>
          </cell>
          <cell r="F142">
            <v>0</v>
          </cell>
          <cell r="G142">
            <v>0</v>
          </cell>
          <cell r="L142" t="str">
            <v>0.0006 next 13954M, 0.0005 over 17443M</v>
          </cell>
        </row>
        <row r="143">
          <cell r="B143">
            <v>10</v>
          </cell>
          <cell r="C143" t="str">
            <v>SUBTOTAL - Group Life In-Force</v>
          </cell>
          <cell r="E143">
            <v>0</v>
          </cell>
          <cell r="F143">
            <v>0</v>
          </cell>
          <cell r="G143">
            <v>0</v>
          </cell>
          <cell r="H143">
            <v>1.1999999999999999E-3</v>
          </cell>
          <cell r="I143">
            <v>0</v>
          </cell>
          <cell r="J143">
            <v>1.1999999999999999E-3</v>
          </cell>
          <cell r="K143">
            <v>0</v>
          </cell>
        </row>
        <row r="146">
          <cell r="C146" t="str">
            <v>LONGEVITY</v>
          </cell>
          <cell r="E146" t="str">
            <v>Gross Only</v>
          </cell>
          <cell r="F146" t="str">
            <v>Reinsurance</v>
          </cell>
          <cell r="G146" t="str">
            <v xml:space="preserve">Net </v>
          </cell>
        </row>
        <row r="147">
          <cell r="L147" t="str">
            <v>Explanation  of Adjustment</v>
          </cell>
        </row>
        <row r="148">
          <cell r="B148">
            <v>11</v>
          </cell>
          <cell r="C148" t="str">
            <v>Immediate Annuity Reserves</v>
          </cell>
          <cell r="E148">
            <v>0</v>
          </cell>
          <cell r="F148">
            <v>0</v>
          </cell>
          <cell r="G148">
            <v>0</v>
          </cell>
          <cell r="H148">
            <v>0.04</v>
          </cell>
          <cell r="I148">
            <v>0</v>
          </cell>
          <cell r="J148">
            <v>0.04</v>
          </cell>
          <cell r="K148">
            <v>0</v>
          </cell>
        </row>
        <row r="149">
          <cell r="B149">
            <v>12</v>
          </cell>
          <cell r="C149" t="str">
            <v>Deferred Annuity Reserves</v>
          </cell>
          <cell r="E149">
            <v>0</v>
          </cell>
          <cell r="F149">
            <v>0</v>
          </cell>
          <cell r="G149">
            <v>0</v>
          </cell>
          <cell r="H149">
            <v>0.04</v>
          </cell>
          <cell r="I149">
            <v>0</v>
          </cell>
          <cell r="J149">
            <v>0.04</v>
          </cell>
          <cell r="K149">
            <v>0</v>
          </cell>
        </row>
        <row r="150">
          <cell r="B150">
            <v>13</v>
          </cell>
          <cell r="C150" t="str">
            <v>Pension Plan Reserves</v>
          </cell>
          <cell r="E150">
            <v>0</v>
          </cell>
          <cell r="F150">
            <v>0</v>
          </cell>
          <cell r="G150">
            <v>0</v>
          </cell>
          <cell r="H150">
            <v>0.06</v>
          </cell>
          <cell r="I150">
            <v>0</v>
          </cell>
          <cell r="J150">
            <v>0.06</v>
          </cell>
          <cell r="K150">
            <v>0</v>
          </cell>
        </row>
        <row r="151">
          <cell r="B151">
            <v>14</v>
          </cell>
          <cell r="C151" t="str">
            <v>German Healthcare Reserves</v>
          </cell>
          <cell r="E151">
            <v>0</v>
          </cell>
          <cell r="F151">
            <v>0</v>
          </cell>
          <cell r="G151">
            <v>0</v>
          </cell>
          <cell r="H151">
            <v>0.03</v>
          </cell>
          <cell r="I151">
            <v>0</v>
          </cell>
          <cell r="J151">
            <v>0.03</v>
          </cell>
          <cell r="K151">
            <v>0</v>
          </cell>
        </row>
        <row r="152">
          <cell r="B152">
            <v>15</v>
          </cell>
          <cell r="C152" t="str">
            <v>Other Longevity Risks Reserves</v>
          </cell>
          <cell r="E152">
            <v>0</v>
          </cell>
          <cell r="F152">
            <v>0</v>
          </cell>
          <cell r="G152">
            <v>0</v>
          </cell>
          <cell r="H152">
            <v>0.05</v>
          </cell>
          <cell r="I152">
            <v>0</v>
          </cell>
          <cell r="J152">
            <v>0.05</v>
          </cell>
          <cell r="K152">
            <v>0</v>
          </cell>
        </row>
        <row r="153">
          <cell r="B153">
            <v>16</v>
          </cell>
          <cell r="C153" t="str">
            <v>Subtotal - Longevity Risks</v>
          </cell>
          <cell r="E153">
            <v>0</v>
          </cell>
          <cell r="F153">
            <v>0</v>
          </cell>
          <cell r="G153">
            <v>0</v>
          </cell>
          <cell r="H153">
            <v>0</v>
          </cell>
          <cell r="J153">
            <v>0</v>
          </cell>
          <cell r="K153">
            <v>0</v>
          </cell>
        </row>
        <row r="155">
          <cell r="B155">
            <v>17</v>
          </cell>
          <cell r="C155" t="str">
            <v>Non-Proportional Life Reinsurance Reserves</v>
          </cell>
          <cell r="E155">
            <v>0</v>
          </cell>
          <cell r="F155">
            <v>0</v>
          </cell>
          <cell r="G155">
            <v>0</v>
          </cell>
          <cell r="H155">
            <v>0.03</v>
          </cell>
          <cell r="I155">
            <v>0</v>
          </cell>
          <cell r="J155">
            <v>0.03</v>
          </cell>
          <cell r="K155">
            <v>0</v>
          </cell>
        </row>
        <row r="157">
          <cell r="H157" t="str">
            <v>By Country Diversification Factor:</v>
          </cell>
          <cell r="K157">
            <v>1</v>
          </cell>
        </row>
        <row r="158">
          <cell r="B158">
            <v>18</v>
          </cell>
          <cell r="C158" t="str">
            <v>GRAND TOTAL</v>
          </cell>
          <cell r="E158">
            <v>0</v>
          </cell>
          <cell r="F158">
            <v>0</v>
          </cell>
          <cell r="G158">
            <v>0</v>
          </cell>
          <cell r="H158">
            <v>0</v>
          </cell>
          <cell r="J158">
            <v>0</v>
          </cell>
          <cell r="K158">
            <v>0</v>
          </cell>
          <cell r="L158" t="str">
            <v>Net Required Capital for Life Reserve Risk (B5)</v>
          </cell>
        </row>
        <row r="163">
          <cell r="C163" t="str">
            <v xml:space="preserve">Company:   </v>
          </cell>
          <cell r="D163" t="str">
            <v>XYZ Sample</v>
          </cell>
          <cell r="F163" t="str">
            <v>Currency:</v>
          </cell>
          <cell r="G163" t="str">
            <v>Euros</v>
          </cell>
          <cell r="L163" t="str">
            <v>Page 38</v>
          </cell>
        </row>
        <row r="164">
          <cell r="C164" t="str">
            <v>AMB #:</v>
          </cell>
          <cell r="D164" t="str">
            <v>99999</v>
          </cell>
          <cell r="F164" t="str">
            <v>Denomination:</v>
          </cell>
          <cell r="G164" t="str">
            <v>(000)s</v>
          </cell>
        </row>
        <row r="165">
          <cell r="C165" t="str">
            <v>Analyst:</v>
          </cell>
          <cell r="D165" t="str">
            <v xml:space="preserve"> </v>
          </cell>
        </row>
        <row r="166">
          <cell r="E166">
            <v>41274</v>
          </cell>
          <cell r="H166" t="str">
            <v>Base</v>
          </cell>
          <cell r="J166" t="str">
            <v>Final</v>
          </cell>
          <cell r="K166" t="str">
            <v>Adjusted</v>
          </cell>
        </row>
        <row r="167">
          <cell r="E167" t="str">
            <v>In Force  Business</v>
          </cell>
          <cell r="H167" t="str">
            <v>Capital</v>
          </cell>
          <cell r="I167" t="str">
            <v>Adjust-</v>
          </cell>
          <cell r="J167" t="str">
            <v>Capital</v>
          </cell>
          <cell r="K167" t="str">
            <v>Required</v>
          </cell>
        </row>
        <row r="168">
          <cell r="C168" t="str">
            <v>Sums At Risk:</v>
          </cell>
          <cell r="E168" t="str">
            <v>Annual Statement or Questionnaire Amount</v>
          </cell>
          <cell r="H168" t="str">
            <v>Factor</v>
          </cell>
          <cell r="I168" t="str">
            <v>ment</v>
          </cell>
          <cell r="J168" t="str">
            <v>Factor</v>
          </cell>
          <cell r="K168" t="str">
            <v>Capital</v>
          </cell>
          <cell r="L168" t="str">
            <v>Factor {Formula =}</v>
          </cell>
        </row>
        <row r="170">
          <cell r="C170" t="str">
            <v>MORTALITY</v>
          </cell>
          <cell r="E170" t="str">
            <v>Gross Only</v>
          </cell>
          <cell r="F170" t="str">
            <v>Reinsurance</v>
          </cell>
          <cell r="G170" t="str">
            <v xml:space="preserve">Net </v>
          </cell>
          <cell r="L170" t="str">
            <v>&lt;=  For Mortality only  =&gt;</v>
          </cell>
        </row>
        <row r="172">
          <cell r="B172">
            <v>1</v>
          </cell>
          <cell r="C172" t="str">
            <v>Individual Life In-Force</v>
          </cell>
          <cell r="E172">
            <v>0</v>
          </cell>
          <cell r="F172">
            <v>0</v>
          </cell>
          <cell r="G172">
            <v>0</v>
          </cell>
          <cell r="L172" t="str">
            <v>=0.0015 for 1st 349M, 0.0010 next 3140M,</v>
          </cell>
        </row>
        <row r="173">
          <cell r="B173">
            <v>2</v>
          </cell>
          <cell r="C173" t="str">
            <v>(Less) Ord. Life Reserve</v>
          </cell>
          <cell r="E173">
            <v>0</v>
          </cell>
          <cell r="F173">
            <v>0</v>
          </cell>
          <cell r="G173">
            <v>0</v>
          </cell>
          <cell r="L173" t="str">
            <v>0.00075 next 13954M, 0.0006 over 17443M</v>
          </cell>
        </row>
        <row r="174">
          <cell r="B174">
            <v>3</v>
          </cell>
          <cell r="C174" t="str">
            <v>SUBTOTAL - Ordinary Life In-Force</v>
          </cell>
          <cell r="E174">
            <v>0</v>
          </cell>
          <cell r="F174">
            <v>0</v>
          </cell>
          <cell r="G174">
            <v>0</v>
          </cell>
          <cell r="H174">
            <v>1.5E-3</v>
          </cell>
          <cell r="I174">
            <v>0</v>
          </cell>
          <cell r="J174">
            <v>1.5E-3</v>
          </cell>
          <cell r="K174">
            <v>0</v>
          </cell>
        </row>
        <row r="176">
          <cell r="B176">
            <v>4</v>
          </cell>
          <cell r="C176" t="str">
            <v>Credit Life In-Force</v>
          </cell>
          <cell r="E176">
            <v>0</v>
          </cell>
          <cell r="F176">
            <v>0</v>
          </cell>
          <cell r="G176">
            <v>0</v>
          </cell>
          <cell r="L176" t="str">
            <v>=0.0012 for 1st 349M, 0.0008 next 3140M,</v>
          </cell>
        </row>
        <row r="177">
          <cell r="B177">
            <v>5</v>
          </cell>
          <cell r="C177" t="str">
            <v>(Less) Credit Life Reserve</v>
          </cell>
          <cell r="E177">
            <v>0</v>
          </cell>
          <cell r="F177">
            <v>0</v>
          </cell>
          <cell r="G177">
            <v>0</v>
          </cell>
          <cell r="L177" t="str">
            <v>0.0006 next 13954M, 0.0005 over 17443M</v>
          </cell>
        </row>
        <row r="178">
          <cell r="B178">
            <v>6</v>
          </cell>
          <cell r="C178" t="str">
            <v>SUBTOTAL - Credit Life In-Force</v>
          </cell>
          <cell r="E178">
            <v>0</v>
          </cell>
          <cell r="F178">
            <v>0</v>
          </cell>
          <cell r="G178">
            <v>0</v>
          </cell>
          <cell r="H178">
            <v>1.1999999999999999E-3</v>
          </cell>
          <cell r="I178">
            <v>0</v>
          </cell>
          <cell r="J178">
            <v>1.1999999999999999E-3</v>
          </cell>
          <cell r="K178">
            <v>0</v>
          </cell>
        </row>
        <row r="180">
          <cell r="B180">
            <v>7</v>
          </cell>
          <cell r="C180" t="str">
            <v>Group Life In-Force</v>
          </cell>
          <cell r="E180">
            <v>0</v>
          </cell>
          <cell r="F180">
            <v>0</v>
          </cell>
          <cell r="G180">
            <v>0</v>
          </cell>
        </row>
        <row r="181">
          <cell r="B181">
            <v>8</v>
          </cell>
          <cell r="C181" t="str">
            <v>(Less) FEGLI/SEGLI In-Force</v>
          </cell>
          <cell r="E181">
            <v>0</v>
          </cell>
          <cell r="F181">
            <v>0</v>
          </cell>
          <cell r="G181">
            <v>0</v>
          </cell>
          <cell r="L181" t="str">
            <v>=0.0012 for 1st 349M, 0.0008 next 3140M,</v>
          </cell>
        </row>
        <row r="182">
          <cell r="B182">
            <v>9</v>
          </cell>
          <cell r="C182" t="str">
            <v>(Less) Group Life Reserve</v>
          </cell>
          <cell r="E182">
            <v>0</v>
          </cell>
          <cell r="F182">
            <v>0</v>
          </cell>
          <cell r="G182">
            <v>0</v>
          </cell>
          <cell r="L182" t="str">
            <v>0.0006 next 13954M, 0.0005 over 17443M</v>
          </cell>
        </row>
        <row r="183">
          <cell r="B183">
            <v>10</v>
          </cell>
          <cell r="C183" t="str">
            <v>SUBTOTAL - Group Life In-Force</v>
          </cell>
          <cell r="E183">
            <v>0</v>
          </cell>
          <cell r="F183">
            <v>0</v>
          </cell>
          <cell r="G183">
            <v>0</v>
          </cell>
          <cell r="H183">
            <v>1.1999999999999999E-3</v>
          </cell>
          <cell r="I183">
            <v>0</v>
          </cell>
          <cell r="J183">
            <v>1.1999999999999999E-3</v>
          </cell>
          <cell r="K183">
            <v>0</v>
          </cell>
        </row>
        <row r="186">
          <cell r="C186" t="str">
            <v>LONGEVITY</v>
          </cell>
          <cell r="E186" t="str">
            <v>Gross Only</v>
          </cell>
          <cell r="F186" t="str">
            <v>Reinsurance</v>
          </cell>
          <cell r="G186" t="str">
            <v xml:space="preserve">Net </v>
          </cell>
        </row>
        <row r="187">
          <cell r="L187" t="str">
            <v>Explanation  of Adjustment</v>
          </cell>
        </row>
        <row r="188">
          <cell r="B188">
            <v>11</v>
          </cell>
          <cell r="C188" t="str">
            <v>Immediate Annuity Reserves</v>
          </cell>
          <cell r="E188">
            <v>0</v>
          </cell>
          <cell r="F188">
            <v>0</v>
          </cell>
          <cell r="G188">
            <v>0</v>
          </cell>
          <cell r="H188">
            <v>0.04</v>
          </cell>
          <cell r="I188">
            <v>0</v>
          </cell>
          <cell r="J188">
            <v>0.04</v>
          </cell>
          <cell r="K188">
            <v>0</v>
          </cell>
        </row>
        <row r="189">
          <cell r="B189">
            <v>12</v>
          </cell>
          <cell r="C189" t="str">
            <v>Deferred Annuity Reserves</v>
          </cell>
          <cell r="E189">
            <v>0</v>
          </cell>
          <cell r="F189">
            <v>0</v>
          </cell>
          <cell r="G189">
            <v>0</v>
          </cell>
          <cell r="H189">
            <v>0.04</v>
          </cell>
          <cell r="I189">
            <v>0</v>
          </cell>
          <cell r="J189">
            <v>0.04</v>
          </cell>
          <cell r="K189">
            <v>0</v>
          </cell>
        </row>
        <row r="190">
          <cell r="B190">
            <v>13</v>
          </cell>
          <cell r="C190" t="str">
            <v>Pension Plan Reserves</v>
          </cell>
          <cell r="E190">
            <v>0</v>
          </cell>
          <cell r="F190">
            <v>0</v>
          </cell>
          <cell r="G190">
            <v>0</v>
          </cell>
          <cell r="H190">
            <v>0.06</v>
          </cell>
          <cell r="I190">
            <v>0</v>
          </cell>
          <cell r="J190">
            <v>0.06</v>
          </cell>
          <cell r="K190">
            <v>0</v>
          </cell>
        </row>
        <row r="191">
          <cell r="B191">
            <v>14</v>
          </cell>
          <cell r="C191" t="str">
            <v>German Healthcare Reserves</v>
          </cell>
          <cell r="E191">
            <v>0</v>
          </cell>
          <cell r="F191">
            <v>0</v>
          </cell>
          <cell r="G191">
            <v>0</v>
          </cell>
          <cell r="H191">
            <v>0.03</v>
          </cell>
          <cell r="I191">
            <v>0</v>
          </cell>
          <cell r="J191">
            <v>0.03</v>
          </cell>
          <cell r="K191">
            <v>0</v>
          </cell>
        </row>
        <row r="192">
          <cell r="B192">
            <v>15</v>
          </cell>
          <cell r="C192" t="str">
            <v>Other Longevity Risks Reserves</v>
          </cell>
          <cell r="E192">
            <v>0</v>
          </cell>
          <cell r="F192">
            <v>0</v>
          </cell>
          <cell r="G192">
            <v>0</v>
          </cell>
          <cell r="H192">
            <v>0.05</v>
          </cell>
          <cell r="I192">
            <v>0</v>
          </cell>
          <cell r="J192">
            <v>0.05</v>
          </cell>
          <cell r="K192">
            <v>0</v>
          </cell>
        </row>
        <row r="193">
          <cell r="B193">
            <v>16</v>
          </cell>
          <cell r="C193" t="str">
            <v>Subtotal - Longevity Risks</v>
          </cell>
          <cell r="E193">
            <v>0</v>
          </cell>
          <cell r="F193">
            <v>0</v>
          </cell>
          <cell r="G193">
            <v>0</v>
          </cell>
          <cell r="H193">
            <v>0</v>
          </cell>
          <cell r="J193">
            <v>0</v>
          </cell>
          <cell r="K193">
            <v>0</v>
          </cell>
        </row>
        <row r="195">
          <cell r="B195">
            <v>17</v>
          </cell>
          <cell r="C195" t="str">
            <v>Non-Proportional Life Reinsurance Reserves</v>
          </cell>
          <cell r="E195">
            <v>0</v>
          </cell>
          <cell r="F195">
            <v>0</v>
          </cell>
          <cell r="G195">
            <v>0</v>
          </cell>
          <cell r="H195">
            <v>0.03</v>
          </cell>
          <cell r="I195">
            <v>0</v>
          </cell>
          <cell r="J195">
            <v>0.03</v>
          </cell>
          <cell r="K195">
            <v>0</v>
          </cell>
        </row>
        <row r="197">
          <cell r="H197" t="str">
            <v>By Country Diversification Factor:</v>
          </cell>
          <cell r="K197">
            <v>1</v>
          </cell>
        </row>
        <row r="198">
          <cell r="B198">
            <v>18</v>
          </cell>
          <cell r="C198" t="str">
            <v>GRAND TOTAL</v>
          </cell>
          <cell r="E198">
            <v>0</v>
          </cell>
          <cell r="F198">
            <v>0</v>
          </cell>
          <cell r="G198">
            <v>0</v>
          </cell>
          <cell r="H198">
            <v>0</v>
          </cell>
          <cell r="J198">
            <v>0</v>
          </cell>
          <cell r="K198">
            <v>0</v>
          </cell>
          <cell r="L198" t="str">
            <v>Net Required Capital for Life Reserve Risk (B5)</v>
          </cell>
        </row>
        <row r="331">
          <cell r="C331" t="str">
            <v xml:space="preserve">Company:   </v>
          </cell>
          <cell r="D331" t="str">
            <v>XYZ Sample</v>
          </cell>
          <cell r="F331" t="str">
            <v>Currency:</v>
          </cell>
          <cell r="G331" t="str">
            <v>US Dollars</v>
          </cell>
          <cell r="L331" t="str">
            <v>Page 6</v>
          </cell>
          <cell r="AD331" t="str">
            <v xml:space="preserve">Company:   </v>
          </cell>
          <cell r="AF331" t="str">
            <v>XYZ Sample</v>
          </cell>
          <cell r="AI331" t="str">
            <v>Currency:</v>
          </cell>
          <cell r="AJ331" t="str">
            <v>US Dollars</v>
          </cell>
          <cell r="AQ331" t="str">
            <v>Summary Exhibit 6</v>
          </cell>
        </row>
        <row r="332">
          <cell r="C332" t="str">
            <v>AMB #:</v>
          </cell>
          <cell r="D332" t="str">
            <v>99999</v>
          </cell>
          <cell r="F332" t="str">
            <v>Denomination:</v>
          </cell>
          <cell r="G332" t="str">
            <v>(000)s</v>
          </cell>
          <cell r="AD332" t="str">
            <v>AMB #:</v>
          </cell>
          <cell r="AF332" t="str">
            <v>99999</v>
          </cell>
          <cell r="AI332" t="str">
            <v>Denomination:</v>
          </cell>
          <cell r="AJ332" t="str">
            <v>(000)s</v>
          </cell>
        </row>
        <row r="333">
          <cell r="C333" t="str">
            <v>Analyst:</v>
          </cell>
          <cell r="D333" t="str">
            <v xml:space="preserve"> </v>
          </cell>
          <cell r="AD333" t="str">
            <v>Analyst:</v>
          </cell>
          <cell r="AF333" t="str">
            <v xml:space="preserve"> </v>
          </cell>
        </row>
        <row r="334">
          <cell r="E334">
            <v>39813</v>
          </cell>
          <cell r="H334" t="str">
            <v>Base</v>
          </cell>
          <cell r="J334" t="str">
            <v>Final</v>
          </cell>
          <cell r="K334" t="str">
            <v>Adjusted</v>
          </cell>
        </row>
        <row r="335">
          <cell r="E335" t="str">
            <v>In Force  Business</v>
          </cell>
          <cell r="H335" t="str">
            <v>Capital</v>
          </cell>
          <cell r="I335" t="str">
            <v>Adjust-</v>
          </cell>
          <cell r="J335" t="str">
            <v>Capital</v>
          </cell>
          <cell r="K335" t="str">
            <v>Required</v>
          </cell>
          <cell r="AG335" t="str">
            <v>Inforce Business</v>
          </cell>
          <cell r="AM335" t="str">
            <v>Adjusted Required Capital</v>
          </cell>
        </row>
        <row r="336">
          <cell r="C336" t="str">
            <v>Sums At Risk:</v>
          </cell>
          <cell r="E336" t="str">
            <v>Annual Statement or Questionnaire Amount</v>
          </cell>
          <cell r="H336" t="str">
            <v>Factor</v>
          </cell>
          <cell r="I336" t="str">
            <v>ment</v>
          </cell>
          <cell r="J336" t="str">
            <v>Factor</v>
          </cell>
          <cell r="K336" t="str">
            <v>Capital</v>
          </cell>
          <cell r="L336" t="str">
            <v>Factor {Formula =}</v>
          </cell>
          <cell r="AE336" t="str">
            <v>Sums At Risk:</v>
          </cell>
          <cell r="AG336">
            <v>39813</v>
          </cell>
          <cell r="AH336">
            <v>40178</v>
          </cell>
          <cell r="AI336">
            <v>40543</v>
          </cell>
          <cell r="AJ336">
            <v>40908</v>
          </cell>
          <cell r="AK336">
            <v>41274</v>
          </cell>
          <cell r="AM336">
            <v>39813</v>
          </cell>
          <cell r="AN336">
            <v>40178</v>
          </cell>
          <cell r="AO336">
            <v>40543</v>
          </cell>
          <cell r="AP336">
            <v>40908</v>
          </cell>
          <cell r="AQ336">
            <v>41274</v>
          </cell>
        </row>
        <row r="338">
          <cell r="C338" t="str">
            <v>MORTALITY</v>
          </cell>
          <cell r="E338" t="str">
            <v>Gross Only</v>
          </cell>
          <cell r="F338" t="str">
            <v>Reinsurance</v>
          </cell>
          <cell r="G338" t="str">
            <v xml:space="preserve">Net </v>
          </cell>
          <cell r="L338" t="str">
            <v>&lt;=  For Mortality only  =&gt;</v>
          </cell>
          <cell r="AE338" t="str">
            <v>MORTALITY</v>
          </cell>
          <cell r="AG338" t="str">
            <v>Net of Reinsurance</v>
          </cell>
          <cell r="AM338" t="str">
            <v>Net of Reinsurance</v>
          </cell>
        </row>
        <row r="340">
          <cell r="B340">
            <v>1</v>
          </cell>
          <cell r="C340" t="str">
            <v>Individual Life In-Force</v>
          </cell>
          <cell r="E340">
            <v>0</v>
          </cell>
          <cell r="F340">
            <v>0</v>
          </cell>
          <cell r="G340">
            <v>0</v>
          </cell>
          <cell r="L340" t="str">
            <v>=0.0015 for 1st 500M, 0.0010 next 4500M,</v>
          </cell>
          <cell r="AD340">
            <v>1</v>
          </cell>
          <cell r="AE340" t="str">
            <v>Individual Life In-Force</v>
          </cell>
          <cell r="AG340">
            <v>0</v>
          </cell>
          <cell r="AH340">
            <v>0</v>
          </cell>
          <cell r="AI340">
            <v>0</v>
          </cell>
          <cell r="AJ340">
            <v>0</v>
          </cell>
          <cell r="AK340">
            <v>0</v>
          </cell>
        </row>
        <row r="341">
          <cell r="B341">
            <v>2</v>
          </cell>
          <cell r="C341" t="str">
            <v>(Less) Ord. Life Reserve</v>
          </cell>
          <cell r="E341">
            <v>0</v>
          </cell>
          <cell r="F341">
            <v>0</v>
          </cell>
          <cell r="G341">
            <v>0</v>
          </cell>
          <cell r="L341" t="str">
            <v>0.00075 next 20000M, 0.0006 over 25000M</v>
          </cell>
          <cell r="AD341">
            <v>2</v>
          </cell>
          <cell r="AE341" t="str">
            <v>(Less) Ord. Life Reserve</v>
          </cell>
          <cell r="AG341">
            <v>0</v>
          </cell>
          <cell r="AH341">
            <v>0</v>
          </cell>
          <cell r="AI341">
            <v>0</v>
          </cell>
          <cell r="AJ341">
            <v>0</v>
          </cell>
          <cell r="AK341">
            <v>0</v>
          </cell>
        </row>
        <row r="342">
          <cell r="B342">
            <v>3</v>
          </cell>
          <cell r="C342" t="str">
            <v>SUBTOTAL - Ordinary Life In-Force</v>
          </cell>
          <cell r="E342">
            <v>0</v>
          </cell>
          <cell r="F342">
            <v>0</v>
          </cell>
          <cell r="G342">
            <v>0</v>
          </cell>
          <cell r="H342">
            <v>1.5E-3</v>
          </cell>
          <cell r="I342">
            <v>0</v>
          </cell>
          <cell r="J342">
            <v>1.5E-3</v>
          </cell>
          <cell r="K342">
            <v>0</v>
          </cell>
          <cell r="L342" t="str">
            <v xml:space="preserve"> </v>
          </cell>
          <cell r="AD342">
            <v>3</v>
          </cell>
          <cell r="AE342" t="str">
            <v>SUBTOTAL - Ordinary Life In-Force</v>
          </cell>
          <cell r="AG342">
            <v>0</v>
          </cell>
          <cell r="AH342">
            <v>0</v>
          </cell>
          <cell r="AI342">
            <v>0</v>
          </cell>
          <cell r="AJ342">
            <v>0</v>
          </cell>
          <cell r="AK342">
            <v>0</v>
          </cell>
          <cell r="AM342">
            <v>0</v>
          </cell>
          <cell r="AN342">
            <v>0</v>
          </cell>
          <cell r="AO342">
            <v>0</v>
          </cell>
          <cell r="AP342">
            <v>0</v>
          </cell>
          <cell r="AQ342">
            <v>0</v>
          </cell>
        </row>
        <row r="344">
          <cell r="B344">
            <v>4</v>
          </cell>
          <cell r="C344" t="str">
            <v>Credit Life In-Force</v>
          </cell>
          <cell r="E344">
            <v>0</v>
          </cell>
          <cell r="F344">
            <v>0</v>
          </cell>
          <cell r="G344">
            <v>0</v>
          </cell>
          <cell r="L344" t="str">
            <v>=0.0012 for 1st 500M, 0.0008 next 4500M,</v>
          </cell>
          <cell r="AD344">
            <v>4</v>
          </cell>
          <cell r="AE344" t="str">
            <v>Credit Life In-Force</v>
          </cell>
          <cell r="AG344">
            <v>0</v>
          </cell>
          <cell r="AH344">
            <v>0</v>
          </cell>
          <cell r="AI344">
            <v>0</v>
          </cell>
          <cell r="AJ344">
            <v>0</v>
          </cell>
          <cell r="AK344">
            <v>0</v>
          </cell>
        </row>
        <row r="345">
          <cell r="B345">
            <v>5</v>
          </cell>
          <cell r="C345" t="str">
            <v>(Less) Credit Life Reserve</v>
          </cell>
          <cell r="E345">
            <v>0</v>
          </cell>
          <cell r="F345">
            <v>0</v>
          </cell>
          <cell r="G345">
            <v>0</v>
          </cell>
          <cell r="L345" t="str">
            <v>0.0006 next 20000M, 0.0005 over 25000M</v>
          </cell>
          <cell r="AD345">
            <v>5</v>
          </cell>
          <cell r="AE345" t="str">
            <v>(Less) Credit Life Reserve</v>
          </cell>
          <cell r="AG345">
            <v>0</v>
          </cell>
          <cell r="AH345">
            <v>0</v>
          </cell>
          <cell r="AI345">
            <v>0</v>
          </cell>
          <cell r="AJ345">
            <v>0</v>
          </cell>
          <cell r="AK345">
            <v>0</v>
          </cell>
        </row>
        <row r="346">
          <cell r="B346">
            <v>6</v>
          </cell>
          <cell r="C346" t="str">
            <v>SUBTOTAL - Credit Life In-Force</v>
          </cell>
          <cell r="E346">
            <v>0</v>
          </cell>
          <cell r="F346">
            <v>0</v>
          </cell>
          <cell r="G346">
            <v>0</v>
          </cell>
          <cell r="H346">
            <v>1.1999999999999999E-3</v>
          </cell>
          <cell r="I346">
            <v>0</v>
          </cell>
          <cell r="J346">
            <v>1.1999999999999999E-3</v>
          </cell>
          <cell r="K346">
            <v>0</v>
          </cell>
          <cell r="L346" t="str">
            <v xml:space="preserve"> </v>
          </cell>
          <cell r="AD346">
            <v>6</v>
          </cell>
          <cell r="AE346" t="str">
            <v>SUBTOTAL - Credit Life In-Force</v>
          </cell>
          <cell r="AG346">
            <v>0</v>
          </cell>
          <cell r="AH346">
            <v>0</v>
          </cell>
          <cell r="AI346">
            <v>0</v>
          </cell>
          <cell r="AJ346">
            <v>0</v>
          </cell>
          <cell r="AK346">
            <v>0</v>
          </cell>
          <cell r="AM346">
            <v>0</v>
          </cell>
          <cell r="AN346">
            <v>0</v>
          </cell>
          <cell r="AO346">
            <v>0</v>
          </cell>
          <cell r="AP346">
            <v>0</v>
          </cell>
          <cell r="AQ346">
            <v>0</v>
          </cell>
        </row>
        <row r="348">
          <cell r="B348">
            <v>7</v>
          </cell>
          <cell r="C348" t="str">
            <v>Group Life In-Force</v>
          </cell>
          <cell r="E348">
            <v>0</v>
          </cell>
          <cell r="F348">
            <v>0</v>
          </cell>
          <cell r="G348">
            <v>0</v>
          </cell>
          <cell r="AD348">
            <v>7</v>
          </cell>
          <cell r="AE348" t="str">
            <v>Group Life In-Force</v>
          </cell>
          <cell r="AG348">
            <v>0</v>
          </cell>
          <cell r="AH348">
            <v>0</v>
          </cell>
          <cell r="AI348">
            <v>0</v>
          </cell>
          <cell r="AJ348">
            <v>0</v>
          </cell>
          <cell r="AK348">
            <v>0</v>
          </cell>
        </row>
        <row r="349">
          <cell r="B349">
            <v>8</v>
          </cell>
          <cell r="C349" t="str">
            <v>(Less) FEGLI/SEGLI In-Force</v>
          </cell>
          <cell r="E349">
            <v>0</v>
          </cell>
          <cell r="F349">
            <v>0</v>
          </cell>
          <cell r="G349">
            <v>0</v>
          </cell>
          <cell r="L349" t="str">
            <v>=0.0012 for 1st 500M, 0.0008 next 4500M,</v>
          </cell>
          <cell r="AD349">
            <v>8</v>
          </cell>
          <cell r="AE349" t="str">
            <v>(Less) FEGLI/SEGLI In-Force</v>
          </cell>
          <cell r="AG349">
            <v>0</v>
          </cell>
          <cell r="AH349">
            <v>0</v>
          </cell>
          <cell r="AI349">
            <v>0</v>
          </cell>
          <cell r="AJ349">
            <v>0</v>
          </cell>
          <cell r="AK349">
            <v>0</v>
          </cell>
        </row>
        <row r="350">
          <cell r="B350">
            <v>9</v>
          </cell>
          <cell r="C350" t="str">
            <v>(Less) Group Life Reserve</v>
          </cell>
          <cell r="E350">
            <v>0</v>
          </cell>
          <cell r="F350">
            <v>0</v>
          </cell>
          <cell r="G350">
            <v>0</v>
          </cell>
          <cell r="L350" t="str">
            <v>0.0006 next 20000M, 0.0005 over 25000M</v>
          </cell>
          <cell r="AD350">
            <v>9</v>
          </cell>
          <cell r="AE350" t="str">
            <v>(Less) Group Life Reserve</v>
          </cell>
          <cell r="AG350">
            <v>0</v>
          </cell>
          <cell r="AH350">
            <v>0</v>
          </cell>
          <cell r="AI350">
            <v>0</v>
          </cell>
          <cell r="AJ350">
            <v>0</v>
          </cell>
          <cell r="AK350">
            <v>0</v>
          </cell>
        </row>
        <row r="351">
          <cell r="B351">
            <v>10</v>
          </cell>
          <cell r="C351" t="str">
            <v>SUBTOTAL - Group Life In-Force</v>
          </cell>
          <cell r="E351">
            <v>0</v>
          </cell>
          <cell r="F351">
            <v>0</v>
          </cell>
          <cell r="G351">
            <v>0</v>
          </cell>
          <cell r="H351">
            <v>1.1999999999999999E-3</v>
          </cell>
          <cell r="I351">
            <v>0</v>
          </cell>
          <cell r="J351">
            <v>1.1999999999999999E-3</v>
          </cell>
          <cell r="K351">
            <v>0</v>
          </cell>
          <cell r="L351" t="str">
            <v xml:space="preserve"> </v>
          </cell>
          <cell r="AD351">
            <v>10</v>
          </cell>
          <cell r="AE351" t="str">
            <v>SUBTOTAL - Group Life In-Force</v>
          </cell>
          <cell r="AG351">
            <v>0</v>
          </cell>
          <cell r="AH351">
            <v>0</v>
          </cell>
          <cell r="AI351">
            <v>0</v>
          </cell>
          <cell r="AJ351">
            <v>0</v>
          </cell>
          <cell r="AK351">
            <v>0</v>
          </cell>
          <cell r="AM351">
            <v>0</v>
          </cell>
          <cell r="AN351">
            <v>0</v>
          </cell>
          <cell r="AO351">
            <v>0</v>
          </cell>
          <cell r="AP351">
            <v>0</v>
          </cell>
          <cell r="AQ351">
            <v>0</v>
          </cell>
        </row>
        <row r="354">
          <cell r="C354" t="str">
            <v>LONGEVITY</v>
          </cell>
          <cell r="E354" t="str">
            <v>Gross Only</v>
          </cell>
          <cell r="F354" t="str">
            <v>Reinsurance</v>
          </cell>
          <cell r="G354" t="str">
            <v xml:space="preserve">Net </v>
          </cell>
          <cell r="AE354" t="str">
            <v>LONGEVITY</v>
          </cell>
          <cell r="AG354" t="str">
            <v>Net of Reinsurance</v>
          </cell>
          <cell r="AM354" t="str">
            <v>Net of Reinsurance</v>
          </cell>
        </row>
        <row r="355">
          <cell r="L355" t="str">
            <v>Explanation  of Adjustment</v>
          </cell>
        </row>
        <row r="356">
          <cell r="B356">
            <v>11</v>
          </cell>
          <cell r="C356" t="str">
            <v>Immediate Annuity Reserves</v>
          </cell>
          <cell r="E356">
            <v>0</v>
          </cell>
          <cell r="F356">
            <v>0</v>
          </cell>
          <cell r="G356">
            <v>0</v>
          </cell>
          <cell r="H356">
            <v>0.04</v>
          </cell>
          <cell r="I356">
            <v>0</v>
          </cell>
          <cell r="J356">
            <v>0.04</v>
          </cell>
          <cell r="K356">
            <v>0</v>
          </cell>
          <cell r="L356" t="str">
            <v xml:space="preserve"> </v>
          </cell>
          <cell r="AD356">
            <v>11</v>
          </cell>
          <cell r="AE356" t="str">
            <v>Immediate Annuity Reserves</v>
          </cell>
          <cell r="AG356">
            <v>0</v>
          </cell>
          <cell r="AH356">
            <v>0</v>
          </cell>
          <cell r="AI356">
            <v>0</v>
          </cell>
          <cell r="AJ356">
            <v>0</v>
          </cell>
          <cell r="AK356">
            <v>0</v>
          </cell>
          <cell r="AM356">
            <v>0</v>
          </cell>
          <cell r="AN356">
            <v>0</v>
          </cell>
          <cell r="AO356">
            <v>0</v>
          </cell>
          <cell r="AP356">
            <v>0</v>
          </cell>
          <cell r="AQ356">
            <v>0</v>
          </cell>
        </row>
        <row r="357">
          <cell r="B357">
            <v>12</v>
          </cell>
          <cell r="C357" t="str">
            <v>Deferred Annuity Reserves</v>
          </cell>
          <cell r="E357">
            <v>0</v>
          </cell>
          <cell r="F357">
            <v>0</v>
          </cell>
          <cell r="G357">
            <v>0</v>
          </cell>
          <cell r="H357">
            <v>0.04</v>
          </cell>
          <cell r="I357">
            <v>0</v>
          </cell>
          <cell r="J357">
            <v>0.04</v>
          </cell>
          <cell r="K357">
            <v>0</v>
          </cell>
          <cell r="L357" t="str">
            <v xml:space="preserve"> </v>
          </cell>
          <cell r="AD357">
            <v>12</v>
          </cell>
          <cell r="AE357" t="str">
            <v>Deferred Annuity Reserves</v>
          </cell>
          <cell r="AG357">
            <v>0</v>
          </cell>
          <cell r="AH357">
            <v>0</v>
          </cell>
          <cell r="AI357">
            <v>0</v>
          </cell>
          <cell r="AJ357">
            <v>0</v>
          </cell>
          <cell r="AK357">
            <v>0</v>
          </cell>
          <cell r="AM357">
            <v>0</v>
          </cell>
          <cell r="AN357">
            <v>0</v>
          </cell>
          <cell r="AO357">
            <v>0</v>
          </cell>
          <cell r="AP357">
            <v>0</v>
          </cell>
          <cell r="AQ357">
            <v>0</v>
          </cell>
        </row>
        <row r="358">
          <cell r="B358">
            <v>13</v>
          </cell>
          <cell r="C358" t="str">
            <v>Pension Plan Reserves</v>
          </cell>
          <cell r="E358">
            <v>0</v>
          </cell>
          <cell r="F358">
            <v>0</v>
          </cell>
          <cell r="G358">
            <v>0</v>
          </cell>
          <cell r="H358">
            <v>0.06</v>
          </cell>
          <cell r="I358">
            <v>0</v>
          </cell>
          <cell r="J358">
            <v>0.06</v>
          </cell>
          <cell r="K358">
            <v>0</v>
          </cell>
          <cell r="L358" t="str">
            <v xml:space="preserve"> </v>
          </cell>
          <cell r="AD358">
            <v>13</v>
          </cell>
          <cell r="AE358" t="str">
            <v>Pension Plan Reserves</v>
          </cell>
          <cell r="AG358">
            <v>0</v>
          </cell>
          <cell r="AH358">
            <v>0</v>
          </cell>
          <cell r="AI358">
            <v>0</v>
          </cell>
          <cell r="AJ358">
            <v>0</v>
          </cell>
          <cell r="AK358">
            <v>0</v>
          </cell>
          <cell r="AM358">
            <v>0</v>
          </cell>
          <cell r="AN358">
            <v>0</v>
          </cell>
          <cell r="AO358">
            <v>0</v>
          </cell>
          <cell r="AP358">
            <v>0</v>
          </cell>
          <cell r="AQ358">
            <v>0</v>
          </cell>
        </row>
        <row r="359">
          <cell r="B359">
            <v>14</v>
          </cell>
          <cell r="C359" t="str">
            <v>German Healthcare Reserves</v>
          </cell>
          <cell r="E359">
            <v>0</v>
          </cell>
          <cell r="F359">
            <v>0</v>
          </cell>
          <cell r="G359">
            <v>0</v>
          </cell>
          <cell r="H359">
            <v>0.03</v>
          </cell>
          <cell r="I359">
            <v>0</v>
          </cell>
          <cell r="J359">
            <v>0.03</v>
          </cell>
          <cell r="K359">
            <v>0</v>
          </cell>
          <cell r="L359" t="str">
            <v xml:space="preserve"> </v>
          </cell>
          <cell r="AD359">
            <v>14</v>
          </cell>
          <cell r="AE359" t="str">
            <v>German Healthcare Reserves</v>
          </cell>
          <cell r="AG359">
            <v>0</v>
          </cell>
          <cell r="AH359">
            <v>0</v>
          </cell>
          <cell r="AI359">
            <v>0</v>
          </cell>
          <cell r="AJ359">
            <v>0</v>
          </cell>
          <cell r="AK359">
            <v>0</v>
          </cell>
          <cell r="AM359">
            <v>0</v>
          </cell>
          <cell r="AN359">
            <v>0</v>
          </cell>
          <cell r="AO359">
            <v>0</v>
          </cell>
          <cell r="AP359">
            <v>0</v>
          </cell>
          <cell r="AQ359">
            <v>0</v>
          </cell>
        </row>
        <row r="360">
          <cell r="B360">
            <v>15</v>
          </cell>
          <cell r="C360" t="str">
            <v>Other Longevity Risks Reserves</v>
          </cell>
          <cell r="E360">
            <v>0</v>
          </cell>
          <cell r="F360">
            <v>0</v>
          </cell>
          <cell r="G360">
            <v>0</v>
          </cell>
          <cell r="H360">
            <v>0.05</v>
          </cell>
          <cell r="I360">
            <v>0</v>
          </cell>
          <cell r="J360">
            <v>0.05</v>
          </cell>
          <cell r="K360">
            <v>0</v>
          </cell>
          <cell r="L360" t="str">
            <v xml:space="preserve"> </v>
          </cell>
          <cell r="AD360">
            <v>15</v>
          </cell>
          <cell r="AE360" t="str">
            <v>Other Longevity Risks Reserves</v>
          </cell>
          <cell r="AG360">
            <v>0</v>
          </cell>
          <cell r="AH360">
            <v>0</v>
          </cell>
          <cell r="AI360">
            <v>0</v>
          </cell>
          <cell r="AJ360">
            <v>0</v>
          </cell>
          <cell r="AK360">
            <v>0</v>
          </cell>
          <cell r="AM360">
            <v>0</v>
          </cell>
          <cell r="AN360">
            <v>0</v>
          </cell>
          <cell r="AO360">
            <v>0</v>
          </cell>
          <cell r="AP360">
            <v>0</v>
          </cell>
          <cell r="AQ360">
            <v>0</v>
          </cell>
        </row>
        <row r="361">
          <cell r="B361">
            <v>16</v>
          </cell>
          <cell r="C361" t="str">
            <v>Subtotal - Longevity Risks</v>
          </cell>
          <cell r="E361">
            <v>0</v>
          </cell>
          <cell r="F361">
            <v>0</v>
          </cell>
          <cell r="G361">
            <v>0</v>
          </cell>
          <cell r="H361">
            <v>0</v>
          </cell>
          <cell r="I361">
            <v>0</v>
          </cell>
          <cell r="J361">
            <v>0</v>
          </cell>
          <cell r="K361">
            <v>0</v>
          </cell>
          <cell r="AD361">
            <v>16</v>
          </cell>
          <cell r="AE361" t="str">
            <v>Subtotal - Longevity Risks</v>
          </cell>
          <cell r="AG361">
            <v>0</v>
          </cell>
          <cell r="AH361">
            <v>0</v>
          </cell>
          <cell r="AI361">
            <v>0</v>
          </cell>
          <cell r="AJ361">
            <v>0</v>
          </cell>
          <cell r="AK361">
            <v>0</v>
          </cell>
          <cell r="AM361">
            <v>0</v>
          </cell>
          <cell r="AN361">
            <v>0</v>
          </cell>
          <cell r="AO361">
            <v>0</v>
          </cell>
          <cell r="AP361">
            <v>0</v>
          </cell>
          <cell r="AQ361">
            <v>0</v>
          </cell>
        </row>
        <row r="363">
          <cell r="B363">
            <v>17</v>
          </cell>
          <cell r="C363" t="str">
            <v>Non-Proportional Life Reinsurance Reserves</v>
          </cell>
          <cell r="E363">
            <v>0</v>
          </cell>
          <cell r="F363">
            <v>0</v>
          </cell>
          <cell r="G363">
            <v>0</v>
          </cell>
          <cell r="H363">
            <v>0.03</v>
          </cell>
          <cell r="I363">
            <v>0</v>
          </cell>
          <cell r="J363">
            <v>0.03</v>
          </cell>
          <cell r="K363">
            <v>0</v>
          </cell>
          <cell r="L363" t="str">
            <v xml:space="preserve"> </v>
          </cell>
          <cell r="AD363">
            <v>17</v>
          </cell>
          <cell r="AE363" t="str">
            <v>Non-Proportional Life Reinsurance Reserves</v>
          </cell>
          <cell r="AG363">
            <v>0</v>
          </cell>
          <cell r="AH363">
            <v>0</v>
          </cell>
          <cell r="AI363">
            <v>0</v>
          </cell>
          <cell r="AJ363">
            <v>0</v>
          </cell>
          <cell r="AK363">
            <v>0</v>
          </cell>
          <cell r="AM363">
            <v>0</v>
          </cell>
          <cell r="AN363">
            <v>0</v>
          </cell>
          <cell r="AO363">
            <v>0</v>
          </cell>
          <cell r="AP363">
            <v>0</v>
          </cell>
          <cell r="AQ363">
            <v>0</v>
          </cell>
        </row>
        <row r="364">
          <cell r="H364" t="str">
            <v xml:space="preserve"> </v>
          </cell>
        </row>
        <row r="365">
          <cell r="H365" t="str">
            <v>By Country Diversification Factor:</v>
          </cell>
          <cell r="K365">
            <v>1</v>
          </cell>
          <cell r="AE365" t="str">
            <v>By Country Diversification Factor:</v>
          </cell>
          <cell r="AM365">
            <v>1</v>
          </cell>
          <cell r="AN365">
            <v>1</v>
          </cell>
          <cell r="AO365">
            <v>1</v>
          </cell>
          <cell r="AP365">
            <v>1</v>
          </cell>
          <cell r="AQ365">
            <v>1</v>
          </cell>
        </row>
        <row r="366">
          <cell r="B366">
            <v>18</v>
          </cell>
          <cell r="C366" t="str">
            <v>GRAND TOTAL</v>
          </cell>
          <cell r="E366">
            <v>0</v>
          </cell>
          <cell r="F366">
            <v>0</v>
          </cell>
          <cell r="G366">
            <v>0</v>
          </cell>
          <cell r="H366">
            <v>0</v>
          </cell>
          <cell r="J366">
            <v>0</v>
          </cell>
          <cell r="K366">
            <v>0</v>
          </cell>
          <cell r="L366" t="str">
            <v>Net Required Capital for Life Reserve Risk (B5)</v>
          </cell>
          <cell r="AD366">
            <v>18</v>
          </cell>
          <cell r="AE366" t="str">
            <v>GRAND TOTAL</v>
          </cell>
          <cell r="AG366">
            <v>0</v>
          </cell>
          <cell r="AH366">
            <v>0</v>
          </cell>
          <cell r="AI366">
            <v>0</v>
          </cell>
          <cell r="AJ366">
            <v>0</v>
          </cell>
          <cell r="AK366">
            <v>0</v>
          </cell>
          <cell r="AM366">
            <v>0</v>
          </cell>
          <cell r="AN366">
            <v>0</v>
          </cell>
          <cell r="AO366">
            <v>0</v>
          </cell>
          <cell r="AP366">
            <v>0</v>
          </cell>
          <cell r="AQ366">
            <v>0</v>
          </cell>
        </row>
        <row r="371">
          <cell r="C371" t="str">
            <v xml:space="preserve">Company:   </v>
          </cell>
          <cell r="D371" t="str">
            <v>XYZ Sample</v>
          </cell>
          <cell r="F371" t="str">
            <v>Currency:</v>
          </cell>
          <cell r="G371" t="str">
            <v>US Dollars</v>
          </cell>
          <cell r="L371" t="str">
            <v>Page 14</v>
          </cell>
        </row>
        <row r="372">
          <cell r="C372" t="str">
            <v>AMB #:</v>
          </cell>
          <cell r="D372" t="str">
            <v>99999</v>
          </cell>
          <cell r="F372" t="str">
            <v>Denomination:</v>
          </cell>
          <cell r="G372" t="str">
            <v>(000)s</v>
          </cell>
        </row>
        <row r="373">
          <cell r="C373" t="str">
            <v>Analyst:</v>
          </cell>
          <cell r="D373" t="str">
            <v xml:space="preserve"> </v>
          </cell>
        </row>
        <row r="374">
          <cell r="E374">
            <v>40178</v>
          </cell>
          <cell r="H374" t="str">
            <v>Base</v>
          </cell>
          <cell r="J374" t="str">
            <v>Final</v>
          </cell>
          <cell r="K374" t="str">
            <v>Adjusted</v>
          </cell>
        </row>
        <row r="375">
          <cell r="E375" t="str">
            <v>In Force  Business</v>
          </cell>
          <cell r="H375" t="str">
            <v>Capital</v>
          </cell>
          <cell r="I375" t="str">
            <v>Adjust-</v>
          </cell>
          <cell r="J375" t="str">
            <v>Capital</v>
          </cell>
          <cell r="K375" t="str">
            <v>Required</v>
          </cell>
        </row>
        <row r="376">
          <cell r="C376" t="str">
            <v>Sums At Risk:</v>
          </cell>
          <cell r="E376" t="str">
            <v>Annual Statement or Questionnaire Amount</v>
          </cell>
          <cell r="H376" t="str">
            <v>Factor</v>
          </cell>
          <cell r="I376" t="str">
            <v>ment</v>
          </cell>
          <cell r="J376" t="str">
            <v>Factor</v>
          </cell>
          <cell r="K376" t="str">
            <v>Capital</v>
          </cell>
          <cell r="L376" t="str">
            <v>Factor {Formula =}</v>
          </cell>
        </row>
        <row r="378">
          <cell r="C378" t="str">
            <v>MORTALITY</v>
          </cell>
          <cell r="E378" t="str">
            <v>Gross Only</v>
          </cell>
          <cell r="F378" t="str">
            <v>Reinsurance</v>
          </cell>
          <cell r="G378" t="str">
            <v xml:space="preserve">Net </v>
          </cell>
          <cell r="L378" t="str">
            <v>&lt;=  For Mortality only  =&gt;</v>
          </cell>
        </row>
        <row r="380">
          <cell r="B380">
            <v>1</v>
          </cell>
          <cell r="C380" t="str">
            <v>Individual Life In-Force</v>
          </cell>
          <cell r="E380">
            <v>0</v>
          </cell>
          <cell r="F380">
            <v>0</v>
          </cell>
          <cell r="G380">
            <v>0</v>
          </cell>
          <cell r="L380" t="str">
            <v>=0.0015 for 1st 500M, 0.0010 next 4500M,</v>
          </cell>
        </row>
        <row r="381">
          <cell r="B381">
            <v>2</v>
          </cell>
          <cell r="C381" t="str">
            <v>(Less) Ord. Life Reserve</v>
          </cell>
          <cell r="E381">
            <v>0</v>
          </cell>
          <cell r="F381">
            <v>0</v>
          </cell>
          <cell r="G381">
            <v>0</v>
          </cell>
          <cell r="L381" t="str">
            <v>0.00075 next 20000M, 0.0006 over 25000M</v>
          </cell>
        </row>
        <row r="382">
          <cell r="B382">
            <v>3</v>
          </cell>
          <cell r="C382" t="str">
            <v>SUBTOTAL - Ordinary Life In-Force</v>
          </cell>
          <cell r="E382">
            <v>0</v>
          </cell>
          <cell r="F382">
            <v>0</v>
          </cell>
          <cell r="G382">
            <v>0</v>
          </cell>
          <cell r="H382">
            <v>1.5E-3</v>
          </cell>
          <cell r="I382">
            <v>0</v>
          </cell>
          <cell r="J382">
            <v>1.5E-3</v>
          </cell>
          <cell r="K382">
            <v>0</v>
          </cell>
          <cell r="L382" t="str">
            <v xml:space="preserve"> </v>
          </cell>
        </row>
        <row r="384">
          <cell r="B384">
            <v>4</v>
          </cell>
          <cell r="C384" t="str">
            <v>Credit Life In-Force</v>
          </cell>
          <cell r="E384">
            <v>0</v>
          </cell>
          <cell r="F384">
            <v>0</v>
          </cell>
          <cell r="G384">
            <v>0</v>
          </cell>
          <cell r="L384" t="str">
            <v>=0.0012 for 1st 500M, 0.0008 next 4500M,</v>
          </cell>
        </row>
        <row r="385">
          <cell r="B385">
            <v>5</v>
          </cell>
          <cell r="C385" t="str">
            <v>(Less) Credit Life Reserve</v>
          </cell>
          <cell r="E385">
            <v>0</v>
          </cell>
          <cell r="F385">
            <v>0</v>
          </cell>
          <cell r="G385">
            <v>0</v>
          </cell>
          <cell r="L385" t="str">
            <v>0.0006 next 20000M, 0.0005 over 25000M</v>
          </cell>
        </row>
        <row r="386">
          <cell r="B386">
            <v>6</v>
          </cell>
          <cell r="C386" t="str">
            <v>SUBTOTAL - Credit Life In-Force</v>
          </cell>
          <cell r="E386">
            <v>0</v>
          </cell>
          <cell r="F386">
            <v>0</v>
          </cell>
          <cell r="G386">
            <v>0</v>
          </cell>
          <cell r="H386">
            <v>1.1999999999999999E-3</v>
          </cell>
          <cell r="I386">
            <v>0</v>
          </cell>
          <cell r="J386">
            <v>1.1999999999999999E-3</v>
          </cell>
          <cell r="K386">
            <v>0</v>
          </cell>
          <cell r="L386" t="str">
            <v xml:space="preserve"> </v>
          </cell>
        </row>
        <row r="388">
          <cell r="B388">
            <v>7</v>
          </cell>
          <cell r="C388" t="str">
            <v>Group Life In-Force</v>
          </cell>
          <cell r="E388">
            <v>0</v>
          </cell>
          <cell r="F388">
            <v>0</v>
          </cell>
          <cell r="G388">
            <v>0</v>
          </cell>
        </row>
        <row r="389">
          <cell r="B389">
            <v>8</v>
          </cell>
          <cell r="C389" t="str">
            <v>(Less) FEGLI/SEGLI In-Force</v>
          </cell>
          <cell r="E389">
            <v>0</v>
          </cell>
          <cell r="F389">
            <v>0</v>
          </cell>
          <cell r="G389">
            <v>0</v>
          </cell>
          <cell r="L389" t="str">
            <v>=0.0012 for 1st 500M, 0.0008 next 4500M,</v>
          </cell>
        </row>
        <row r="390">
          <cell r="B390">
            <v>9</v>
          </cell>
          <cell r="C390" t="str">
            <v>(Less) Group Life Reserve</v>
          </cell>
          <cell r="E390">
            <v>0</v>
          </cell>
          <cell r="F390">
            <v>0</v>
          </cell>
          <cell r="G390">
            <v>0</v>
          </cell>
          <cell r="L390" t="str">
            <v>0.0006 next 20000M, 0.0005 over 25000M</v>
          </cell>
        </row>
        <row r="391">
          <cell r="B391">
            <v>10</v>
          </cell>
          <cell r="C391" t="str">
            <v>SUBTOTAL - Group Life In-Force</v>
          </cell>
          <cell r="E391">
            <v>0</v>
          </cell>
          <cell r="F391">
            <v>0</v>
          </cell>
          <cell r="G391">
            <v>0</v>
          </cell>
          <cell r="H391">
            <v>1.1999999999999999E-3</v>
          </cell>
          <cell r="I391">
            <v>0</v>
          </cell>
          <cell r="J391">
            <v>1.1999999999999999E-3</v>
          </cell>
          <cell r="K391">
            <v>0</v>
          </cell>
          <cell r="L391" t="str">
            <v xml:space="preserve"> </v>
          </cell>
        </row>
        <row r="394">
          <cell r="C394" t="str">
            <v>LONGEVITY</v>
          </cell>
          <cell r="E394" t="str">
            <v>Gross Only</v>
          </cell>
          <cell r="F394" t="str">
            <v>Reinsurance</v>
          </cell>
          <cell r="G394" t="str">
            <v xml:space="preserve">Net </v>
          </cell>
        </row>
        <row r="395">
          <cell r="L395" t="str">
            <v>Explanation  of Adjustment</v>
          </cell>
        </row>
        <row r="396">
          <cell r="B396">
            <v>11</v>
          </cell>
          <cell r="C396" t="str">
            <v>Immediate Annuity Reserves</v>
          </cell>
          <cell r="E396">
            <v>0</v>
          </cell>
          <cell r="F396">
            <v>0</v>
          </cell>
          <cell r="G396">
            <v>0</v>
          </cell>
          <cell r="H396">
            <v>0.04</v>
          </cell>
          <cell r="I396">
            <v>0</v>
          </cell>
          <cell r="J396">
            <v>0.04</v>
          </cell>
          <cell r="K396">
            <v>0</v>
          </cell>
          <cell r="L396" t="str">
            <v xml:space="preserve"> </v>
          </cell>
        </row>
        <row r="397">
          <cell r="B397">
            <v>12</v>
          </cell>
          <cell r="C397" t="str">
            <v>Deferred Annuity Reserves</v>
          </cell>
          <cell r="E397">
            <v>0</v>
          </cell>
          <cell r="F397">
            <v>0</v>
          </cell>
          <cell r="G397">
            <v>0</v>
          </cell>
          <cell r="H397">
            <v>0.04</v>
          </cell>
          <cell r="I397">
            <v>0</v>
          </cell>
          <cell r="J397">
            <v>0.04</v>
          </cell>
          <cell r="K397">
            <v>0</v>
          </cell>
          <cell r="L397" t="str">
            <v xml:space="preserve"> </v>
          </cell>
        </row>
        <row r="398">
          <cell r="B398">
            <v>13</v>
          </cell>
          <cell r="C398" t="str">
            <v>Pension Plan Reserves</v>
          </cell>
          <cell r="E398">
            <v>0</v>
          </cell>
          <cell r="F398">
            <v>0</v>
          </cell>
          <cell r="G398">
            <v>0</v>
          </cell>
          <cell r="H398">
            <v>0.06</v>
          </cell>
          <cell r="I398">
            <v>0</v>
          </cell>
          <cell r="J398">
            <v>0.06</v>
          </cell>
          <cell r="K398">
            <v>0</v>
          </cell>
          <cell r="L398" t="str">
            <v xml:space="preserve"> </v>
          </cell>
        </row>
        <row r="399">
          <cell r="B399">
            <v>14</v>
          </cell>
          <cell r="C399" t="str">
            <v>German Healthcare Reserves</v>
          </cell>
          <cell r="E399">
            <v>0</v>
          </cell>
          <cell r="F399">
            <v>0</v>
          </cell>
          <cell r="G399">
            <v>0</v>
          </cell>
          <cell r="H399">
            <v>0.03</v>
          </cell>
          <cell r="I399">
            <v>0</v>
          </cell>
          <cell r="J399">
            <v>0.03</v>
          </cell>
          <cell r="K399">
            <v>0</v>
          </cell>
          <cell r="L399" t="str">
            <v xml:space="preserve"> </v>
          </cell>
        </row>
        <row r="400">
          <cell r="B400">
            <v>15</v>
          </cell>
          <cell r="C400" t="str">
            <v>Other Longevity Risks Reserves</v>
          </cell>
          <cell r="E400">
            <v>0</v>
          </cell>
          <cell r="F400">
            <v>0</v>
          </cell>
          <cell r="G400">
            <v>0</v>
          </cell>
          <cell r="H400">
            <v>0.05</v>
          </cell>
          <cell r="I400">
            <v>0</v>
          </cell>
          <cell r="J400">
            <v>0.05</v>
          </cell>
          <cell r="K400">
            <v>0</v>
          </cell>
          <cell r="L400" t="str">
            <v xml:space="preserve"> </v>
          </cell>
        </row>
        <row r="401">
          <cell r="B401">
            <v>16</v>
          </cell>
          <cell r="C401" t="str">
            <v>Subtotal - Longevity Risks</v>
          </cell>
          <cell r="E401">
            <v>0</v>
          </cell>
          <cell r="F401">
            <v>0</v>
          </cell>
          <cell r="G401">
            <v>0</v>
          </cell>
          <cell r="H401">
            <v>0</v>
          </cell>
          <cell r="I401">
            <v>0</v>
          </cell>
          <cell r="J401">
            <v>0</v>
          </cell>
          <cell r="K401">
            <v>0</v>
          </cell>
        </row>
        <row r="403">
          <cell r="B403">
            <v>17</v>
          </cell>
          <cell r="C403" t="str">
            <v>Non-Proportional Life Reinsurance Reserves</v>
          </cell>
          <cell r="E403">
            <v>0</v>
          </cell>
          <cell r="F403">
            <v>0</v>
          </cell>
          <cell r="G403">
            <v>0</v>
          </cell>
          <cell r="H403">
            <v>0.03</v>
          </cell>
          <cell r="I403">
            <v>0</v>
          </cell>
          <cell r="J403">
            <v>0.03</v>
          </cell>
          <cell r="K403">
            <v>0</v>
          </cell>
          <cell r="L403" t="str">
            <v xml:space="preserve"> </v>
          </cell>
        </row>
        <row r="404">
          <cell r="H404" t="str">
            <v xml:space="preserve"> </v>
          </cell>
        </row>
        <row r="405">
          <cell r="H405" t="str">
            <v>By Country Diversification Factor:</v>
          </cell>
          <cell r="K405">
            <v>1</v>
          </cell>
        </row>
        <row r="406">
          <cell r="B406">
            <v>18</v>
          </cell>
          <cell r="C406" t="str">
            <v>GRAND TOTAL</v>
          </cell>
          <cell r="E406">
            <v>0</v>
          </cell>
          <cell r="F406">
            <v>0</v>
          </cell>
          <cell r="G406">
            <v>0</v>
          </cell>
          <cell r="H406">
            <v>0</v>
          </cell>
          <cell r="J406">
            <v>0</v>
          </cell>
          <cell r="K406">
            <v>0</v>
          </cell>
          <cell r="L406" t="str">
            <v>Net Required Capital for Life Reserve Risk (B5)</v>
          </cell>
        </row>
        <row r="411">
          <cell r="C411" t="str">
            <v xml:space="preserve">Company:   </v>
          </cell>
          <cell r="D411" t="str">
            <v>XYZ Sample</v>
          </cell>
          <cell r="F411" t="str">
            <v>Currency:</v>
          </cell>
          <cell r="G411" t="str">
            <v>US Dollars</v>
          </cell>
          <cell r="L411" t="str">
            <v>Page 22</v>
          </cell>
        </row>
        <row r="412">
          <cell r="C412" t="str">
            <v>AMB #:</v>
          </cell>
          <cell r="D412" t="str">
            <v>99999</v>
          </cell>
          <cell r="F412" t="str">
            <v>Denomination:</v>
          </cell>
          <cell r="G412" t="str">
            <v>(000)s</v>
          </cell>
        </row>
        <row r="413">
          <cell r="C413" t="str">
            <v>Analyst:</v>
          </cell>
          <cell r="D413" t="str">
            <v xml:space="preserve"> </v>
          </cell>
        </row>
        <row r="414">
          <cell r="E414">
            <v>40543</v>
          </cell>
          <cell r="H414" t="str">
            <v>Base</v>
          </cell>
          <cell r="J414" t="str">
            <v>Final</v>
          </cell>
          <cell r="K414" t="str">
            <v>Adjusted</v>
          </cell>
        </row>
        <row r="415">
          <cell r="E415" t="str">
            <v>In Force  Business</v>
          </cell>
          <cell r="H415" t="str">
            <v>Capital</v>
          </cell>
          <cell r="I415" t="str">
            <v>Adjust-</v>
          </cell>
          <cell r="J415" t="str">
            <v>Capital</v>
          </cell>
          <cell r="K415" t="str">
            <v>Required</v>
          </cell>
        </row>
        <row r="416">
          <cell r="C416" t="str">
            <v>Sums At Risk:</v>
          </cell>
          <cell r="E416" t="str">
            <v>Annual Statement or Questionnaire Amount</v>
          </cell>
          <cell r="H416" t="str">
            <v>Factor</v>
          </cell>
          <cell r="I416" t="str">
            <v>ment</v>
          </cell>
          <cell r="J416" t="str">
            <v>Factor</v>
          </cell>
          <cell r="K416" t="str">
            <v>Capital</v>
          </cell>
          <cell r="L416" t="str">
            <v>Factor {Formula =}</v>
          </cell>
        </row>
        <row r="418">
          <cell r="C418" t="str">
            <v>MORTALITY</v>
          </cell>
          <cell r="E418" t="str">
            <v>Gross Only</v>
          </cell>
          <cell r="F418" t="str">
            <v>Reinsurance</v>
          </cell>
          <cell r="G418" t="str">
            <v xml:space="preserve">Net </v>
          </cell>
          <cell r="L418" t="str">
            <v>&lt;=  For Mortality only  =&gt;</v>
          </cell>
        </row>
        <row r="420">
          <cell r="B420">
            <v>1</v>
          </cell>
          <cell r="C420" t="str">
            <v>Individual Life In-Force</v>
          </cell>
          <cell r="E420">
            <v>0</v>
          </cell>
          <cell r="F420">
            <v>0</v>
          </cell>
          <cell r="G420">
            <v>0</v>
          </cell>
          <cell r="L420" t="str">
            <v>=0.0015 for 1st 500M, 0.0010 next 4500M,</v>
          </cell>
        </row>
        <row r="421">
          <cell r="B421">
            <v>2</v>
          </cell>
          <cell r="C421" t="str">
            <v>(Less) Ord. Life Reserve</v>
          </cell>
          <cell r="E421">
            <v>0</v>
          </cell>
          <cell r="F421">
            <v>0</v>
          </cell>
          <cell r="G421">
            <v>0</v>
          </cell>
          <cell r="L421" t="str">
            <v>0.00075 next 20000M, 0.0006 over 25000M</v>
          </cell>
        </row>
        <row r="422">
          <cell r="B422">
            <v>3</v>
          </cell>
          <cell r="C422" t="str">
            <v>SUBTOTAL - Ordinary Life In-Force</v>
          </cell>
          <cell r="E422">
            <v>0</v>
          </cell>
          <cell r="F422">
            <v>0</v>
          </cell>
          <cell r="G422">
            <v>0</v>
          </cell>
          <cell r="H422">
            <v>1.5E-3</v>
          </cell>
          <cell r="I422">
            <v>0</v>
          </cell>
          <cell r="J422">
            <v>1.5E-3</v>
          </cell>
          <cell r="K422">
            <v>0</v>
          </cell>
          <cell r="L422" t="str">
            <v xml:space="preserve"> </v>
          </cell>
        </row>
        <row r="424">
          <cell r="B424">
            <v>4</v>
          </cell>
          <cell r="C424" t="str">
            <v>Credit Life In-Force</v>
          </cell>
          <cell r="E424">
            <v>0</v>
          </cell>
          <cell r="F424">
            <v>0</v>
          </cell>
          <cell r="G424">
            <v>0</v>
          </cell>
          <cell r="L424" t="str">
            <v>=0.0012 for 1st 500M, 0.0008 next 4500M,</v>
          </cell>
        </row>
        <row r="425">
          <cell r="B425">
            <v>5</v>
          </cell>
          <cell r="C425" t="str">
            <v>(Less) Credit Life Reserve</v>
          </cell>
          <cell r="E425">
            <v>0</v>
          </cell>
          <cell r="F425">
            <v>0</v>
          </cell>
          <cell r="G425">
            <v>0</v>
          </cell>
          <cell r="L425" t="str">
            <v>0.0006 next 20000M, 0.0005 over 25000M</v>
          </cell>
        </row>
        <row r="426">
          <cell r="B426">
            <v>6</v>
          </cell>
          <cell r="C426" t="str">
            <v>SUBTOTAL - Credit Life In-Force</v>
          </cell>
          <cell r="E426">
            <v>0</v>
          </cell>
          <cell r="F426">
            <v>0</v>
          </cell>
          <cell r="G426">
            <v>0</v>
          </cell>
          <cell r="H426">
            <v>1.1999999999999999E-3</v>
          </cell>
          <cell r="I426">
            <v>0</v>
          </cell>
          <cell r="J426">
            <v>1.1999999999999999E-3</v>
          </cell>
          <cell r="K426">
            <v>0</v>
          </cell>
          <cell r="L426" t="str">
            <v xml:space="preserve"> </v>
          </cell>
        </row>
        <row r="428">
          <cell r="B428">
            <v>7</v>
          </cell>
          <cell r="C428" t="str">
            <v>Group Life In-Force</v>
          </cell>
          <cell r="E428">
            <v>0</v>
          </cell>
          <cell r="F428">
            <v>0</v>
          </cell>
          <cell r="G428">
            <v>0</v>
          </cell>
        </row>
        <row r="429">
          <cell r="B429">
            <v>8</v>
          </cell>
          <cell r="C429" t="str">
            <v>(Less) FEGLI/SEGLI In-Force</v>
          </cell>
          <cell r="E429">
            <v>0</v>
          </cell>
          <cell r="F429">
            <v>0</v>
          </cell>
          <cell r="G429">
            <v>0</v>
          </cell>
          <cell r="L429" t="str">
            <v>=0.0012 for 1st 500M, 0.0008 next 4500M,</v>
          </cell>
        </row>
        <row r="430">
          <cell r="B430">
            <v>9</v>
          </cell>
          <cell r="C430" t="str">
            <v>(Less) Group Life Reserve</v>
          </cell>
          <cell r="E430">
            <v>0</v>
          </cell>
          <cell r="F430">
            <v>0</v>
          </cell>
          <cell r="G430">
            <v>0</v>
          </cell>
          <cell r="L430" t="str">
            <v>0.0006 next 20000M, 0.0005 over 25000M</v>
          </cell>
        </row>
        <row r="431">
          <cell r="B431">
            <v>10</v>
          </cell>
          <cell r="C431" t="str">
            <v>SUBTOTAL - Group Life In-Force</v>
          </cell>
          <cell r="E431">
            <v>0</v>
          </cell>
          <cell r="F431">
            <v>0</v>
          </cell>
          <cell r="G431">
            <v>0</v>
          </cell>
          <cell r="H431">
            <v>1.1999999999999999E-3</v>
          </cell>
          <cell r="I431">
            <v>0</v>
          </cell>
          <cell r="J431">
            <v>1.1999999999999999E-3</v>
          </cell>
          <cell r="K431">
            <v>0</v>
          </cell>
          <cell r="L431" t="str">
            <v xml:space="preserve"> </v>
          </cell>
        </row>
        <row r="434">
          <cell r="C434" t="str">
            <v>LONGEVITY</v>
          </cell>
          <cell r="E434" t="str">
            <v>Gross Only</v>
          </cell>
          <cell r="F434" t="str">
            <v>Reinsurance</v>
          </cell>
          <cell r="G434" t="str">
            <v xml:space="preserve">Net </v>
          </cell>
        </row>
        <row r="435">
          <cell r="L435" t="str">
            <v>Explanation  of Adjustment</v>
          </cell>
        </row>
        <row r="436">
          <cell r="B436">
            <v>11</v>
          </cell>
          <cell r="C436" t="str">
            <v>Immediate Annuity Reserves</v>
          </cell>
          <cell r="E436">
            <v>0</v>
          </cell>
          <cell r="F436">
            <v>0</v>
          </cell>
          <cell r="G436">
            <v>0</v>
          </cell>
          <cell r="H436">
            <v>0.04</v>
          </cell>
          <cell r="I436">
            <v>0</v>
          </cell>
          <cell r="J436">
            <v>0.04</v>
          </cell>
          <cell r="K436">
            <v>0</v>
          </cell>
          <cell r="L436" t="str">
            <v xml:space="preserve"> </v>
          </cell>
        </row>
        <row r="437">
          <cell r="B437">
            <v>12</v>
          </cell>
          <cell r="C437" t="str">
            <v>Deferred Annuity Reserves</v>
          </cell>
          <cell r="E437">
            <v>0</v>
          </cell>
          <cell r="F437">
            <v>0</v>
          </cell>
          <cell r="G437">
            <v>0</v>
          </cell>
          <cell r="H437">
            <v>0.04</v>
          </cell>
          <cell r="I437">
            <v>0</v>
          </cell>
          <cell r="J437">
            <v>0.04</v>
          </cell>
          <cell r="K437">
            <v>0</v>
          </cell>
          <cell r="L437" t="str">
            <v xml:space="preserve"> </v>
          </cell>
        </row>
        <row r="438">
          <cell r="B438">
            <v>13</v>
          </cell>
          <cell r="C438" t="str">
            <v>Pension Plan Reserves</v>
          </cell>
          <cell r="E438">
            <v>0</v>
          </cell>
          <cell r="F438">
            <v>0</v>
          </cell>
          <cell r="G438">
            <v>0</v>
          </cell>
          <cell r="H438">
            <v>0.06</v>
          </cell>
          <cell r="I438">
            <v>0</v>
          </cell>
          <cell r="J438">
            <v>0.06</v>
          </cell>
          <cell r="K438">
            <v>0</v>
          </cell>
          <cell r="L438" t="str">
            <v xml:space="preserve"> </v>
          </cell>
        </row>
        <row r="439">
          <cell r="B439">
            <v>14</v>
          </cell>
          <cell r="C439" t="str">
            <v>German Healthcare Reserves</v>
          </cell>
          <cell r="E439">
            <v>0</v>
          </cell>
          <cell r="F439">
            <v>0</v>
          </cell>
          <cell r="G439">
            <v>0</v>
          </cell>
          <cell r="H439">
            <v>0.03</v>
          </cell>
          <cell r="I439">
            <v>0</v>
          </cell>
          <cell r="J439">
            <v>0.03</v>
          </cell>
          <cell r="K439">
            <v>0</v>
          </cell>
          <cell r="L439" t="str">
            <v xml:space="preserve"> </v>
          </cell>
        </row>
        <row r="440">
          <cell r="B440">
            <v>15</v>
          </cell>
          <cell r="C440" t="str">
            <v>Other Longevity Risks Reserves</v>
          </cell>
          <cell r="E440">
            <v>0</v>
          </cell>
          <cell r="F440">
            <v>0</v>
          </cell>
          <cell r="G440">
            <v>0</v>
          </cell>
          <cell r="H440">
            <v>0.05</v>
          </cell>
          <cell r="I440">
            <v>0</v>
          </cell>
          <cell r="J440">
            <v>0.05</v>
          </cell>
          <cell r="K440">
            <v>0</v>
          </cell>
          <cell r="L440" t="str">
            <v xml:space="preserve"> </v>
          </cell>
        </row>
        <row r="441">
          <cell r="B441">
            <v>16</v>
          </cell>
          <cell r="C441" t="str">
            <v>Subtotal - Longevity Risks</v>
          </cell>
          <cell r="E441">
            <v>0</v>
          </cell>
          <cell r="F441">
            <v>0</v>
          </cell>
          <cell r="G441">
            <v>0</v>
          </cell>
          <cell r="H441">
            <v>0</v>
          </cell>
          <cell r="I441">
            <v>0</v>
          </cell>
          <cell r="J441">
            <v>0</v>
          </cell>
          <cell r="K441">
            <v>0</v>
          </cell>
        </row>
        <row r="443">
          <cell r="B443">
            <v>17</v>
          </cell>
          <cell r="C443" t="str">
            <v>Non-Proportional Life Reinsurance Reserves</v>
          </cell>
          <cell r="E443">
            <v>0</v>
          </cell>
          <cell r="F443">
            <v>0</v>
          </cell>
          <cell r="G443">
            <v>0</v>
          </cell>
          <cell r="H443">
            <v>0.03</v>
          </cell>
          <cell r="I443">
            <v>0</v>
          </cell>
          <cell r="J443">
            <v>0.03</v>
          </cell>
          <cell r="K443">
            <v>0</v>
          </cell>
          <cell r="L443" t="str">
            <v xml:space="preserve"> </v>
          </cell>
        </row>
        <row r="444">
          <cell r="H444" t="str">
            <v xml:space="preserve"> </v>
          </cell>
        </row>
        <row r="445">
          <cell r="H445" t="str">
            <v>By Country Diversification Factor:</v>
          </cell>
          <cell r="K445">
            <v>1</v>
          </cell>
        </row>
        <row r="446">
          <cell r="B446">
            <v>18</v>
          </cell>
          <cell r="C446" t="str">
            <v>GRAND TOTAL</v>
          </cell>
          <cell r="E446">
            <v>0</v>
          </cell>
          <cell r="F446">
            <v>0</v>
          </cell>
          <cell r="G446">
            <v>0</v>
          </cell>
          <cell r="H446">
            <v>0</v>
          </cell>
          <cell r="J446">
            <v>0</v>
          </cell>
          <cell r="K446">
            <v>0</v>
          </cell>
          <cell r="L446" t="str">
            <v>Net Required Capital for Life Reserve Risk (B5)</v>
          </cell>
        </row>
        <row r="451">
          <cell r="C451" t="str">
            <v xml:space="preserve">Company:   </v>
          </cell>
          <cell r="D451" t="str">
            <v>XYZ Sample</v>
          </cell>
          <cell r="F451" t="str">
            <v>Currency:</v>
          </cell>
          <cell r="G451" t="str">
            <v>US Dollars</v>
          </cell>
          <cell r="L451" t="str">
            <v>Page 30</v>
          </cell>
        </row>
        <row r="452">
          <cell r="C452" t="str">
            <v>AMB #:</v>
          </cell>
          <cell r="D452" t="str">
            <v>99999</v>
          </cell>
          <cell r="F452" t="str">
            <v>Denomination:</v>
          </cell>
          <cell r="G452" t="str">
            <v>(000)s</v>
          </cell>
        </row>
        <row r="453">
          <cell r="C453" t="str">
            <v>Analyst:</v>
          </cell>
          <cell r="D453" t="str">
            <v xml:space="preserve"> </v>
          </cell>
        </row>
        <row r="454">
          <cell r="E454">
            <v>40908</v>
          </cell>
          <cell r="H454" t="str">
            <v>Base</v>
          </cell>
          <cell r="J454" t="str">
            <v>Final</v>
          </cell>
          <cell r="K454" t="str">
            <v>Adjusted</v>
          </cell>
        </row>
        <row r="455">
          <cell r="E455" t="str">
            <v>In Force  Business</v>
          </cell>
          <cell r="H455" t="str">
            <v>Capital</v>
          </cell>
          <cell r="I455" t="str">
            <v>Adjust-</v>
          </cell>
          <cell r="J455" t="str">
            <v>Capital</v>
          </cell>
          <cell r="K455" t="str">
            <v>Required</v>
          </cell>
        </row>
        <row r="456">
          <cell r="C456" t="str">
            <v>Sums At Risk:</v>
          </cell>
          <cell r="E456" t="str">
            <v>Annual Statement or Questionnaire Amount</v>
          </cell>
          <cell r="H456" t="str">
            <v>Factor</v>
          </cell>
          <cell r="I456" t="str">
            <v>ment</v>
          </cell>
          <cell r="J456" t="str">
            <v>Factor</v>
          </cell>
          <cell r="K456" t="str">
            <v>Capital</v>
          </cell>
          <cell r="L456" t="str">
            <v>Factor {Formula =}</v>
          </cell>
        </row>
        <row r="458">
          <cell r="C458" t="str">
            <v>MORTALITY</v>
          </cell>
          <cell r="E458" t="str">
            <v>Gross Only</v>
          </cell>
          <cell r="F458" t="str">
            <v>Reinsurance</v>
          </cell>
          <cell r="G458" t="str">
            <v xml:space="preserve">Net </v>
          </cell>
          <cell r="L458" t="str">
            <v>&lt;=  For Mortality only  =&gt;</v>
          </cell>
        </row>
        <row r="460">
          <cell r="B460">
            <v>1</v>
          </cell>
          <cell r="C460" t="str">
            <v>Individual Life In-Force</v>
          </cell>
          <cell r="E460">
            <v>0</v>
          </cell>
          <cell r="F460">
            <v>0</v>
          </cell>
          <cell r="G460">
            <v>0</v>
          </cell>
          <cell r="L460" t="str">
            <v>=0.0015 for 1st 500M, 0.0010 next 4500M,</v>
          </cell>
        </row>
        <row r="461">
          <cell r="B461">
            <v>2</v>
          </cell>
          <cell r="C461" t="str">
            <v>(Less) Ord. Life Reserve</v>
          </cell>
          <cell r="E461">
            <v>0</v>
          </cell>
          <cell r="F461">
            <v>0</v>
          </cell>
          <cell r="G461">
            <v>0</v>
          </cell>
          <cell r="L461" t="str">
            <v>0.00075 next 20000M, 0.0006 over 25000M</v>
          </cell>
        </row>
        <row r="462">
          <cell r="B462">
            <v>3</v>
          </cell>
          <cell r="C462" t="str">
            <v>SUBTOTAL - Ordinary Life In-Force</v>
          </cell>
          <cell r="E462">
            <v>0</v>
          </cell>
          <cell r="F462">
            <v>0</v>
          </cell>
          <cell r="G462">
            <v>0</v>
          </cell>
          <cell r="H462">
            <v>1.5E-3</v>
          </cell>
          <cell r="I462">
            <v>0</v>
          </cell>
          <cell r="J462">
            <v>1.5E-3</v>
          </cell>
          <cell r="K462">
            <v>0</v>
          </cell>
          <cell r="L462" t="str">
            <v xml:space="preserve"> </v>
          </cell>
        </row>
        <row r="464">
          <cell r="B464">
            <v>4</v>
          </cell>
          <cell r="C464" t="str">
            <v>Credit Life In-Force</v>
          </cell>
          <cell r="E464">
            <v>0</v>
          </cell>
          <cell r="F464">
            <v>0</v>
          </cell>
          <cell r="G464">
            <v>0</v>
          </cell>
          <cell r="L464" t="str">
            <v>=0.0012 for 1st 500M, 0.0008 next 4500M,</v>
          </cell>
        </row>
        <row r="465">
          <cell r="B465">
            <v>5</v>
          </cell>
          <cell r="C465" t="str">
            <v>(Less) Credit Life Reserve</v>
          </cell>
          <cell r="E465">
            <v>0</v>
          </cell>
          <cell r="F465">
            <v>0</v>
          </cell>
          <cell r="G465">
            <v>0</v>
          </cell>
          <cell r="L465" t="str">
            <v>0.0006 next 20000M, 0.0005 over 25000M</v>
          </cell>
        </row>
        <row r="466">
          <cell r="B466">
            <v>6</v>
          </cell>
          <cell r="C466" t="str">
            <v>SUBTOTAL - Credit Life In-Force</v>
          </cell>
          <cell r="E466">
            <v>0</v>
          </cell>
          <cell r="F466">
            <v>0</v>
          </cell>
          <cell r="G466">
            <v>0</v>
          </cell>
          <cell r="H466">
            <v>1.1999999999999999E-3</v>
          </cell>
          <cell r="I466">
            <v>0</v>
          </cell>
          <cell r="J466">
            <v>1.1999999999999999E-3</v>
          </cell>
          <cell r="K466">
            <v>0</v>
          </cell>
          <cell r="L466" t="str">
            <v xml:space="preserve"> </v>
          </cell>
        </row>
        <row r="468">
          <cell r="B468">
            <v>7</v>
          </cell>
          <cell r="C468" t="str">
            <v>Group Life In-Force</v>
          </cell>
          <cell r="E468">
            <v>0</v>
          </cell>
          <cell r="F468">
            <v>0</v>
          </cell>
          <cell r="G468">
            <v>0</v>
          </cell>
        </row>
        <row r="469">
          <cell r="B469">
            <v>8</v>
          </cell>
          <cell r="C469" t="str">
            <v>(Less) FEGLI/SEGLI In-Force</v>
          </cell>
          <cell r="E469">
            <v>0</v>
          </cell>
          <cell r="F469">
            <v>0</v>
          </cell>
          <cell r="G469">
            <v>0</v>
          </cell>
          <cell r="L469" t="str">
            <v>=0.0012 for 1st 500M, 0.0008 next 4500M,</v>
          </cell>
        </row>
        <row r="470">
          <cell r="B470">
            <v>9</v>
          </cell>
          <cell r="C470" t="str">
            <v>(Less) Group Life Reserve</v>
          </cell>
          <cell r="E470">
            <v>0</v>
          </cell>
          <cell r="F470">
            <v>0</v>
          </cell>
          <cell r="G470">
            <v>0</v>
          </cell>
          <cell r="L470" t="str">
            <v>0.0006 next 20000M, 0.0005 over 25000M</v>
          </cell>
        </row>
        <row r="471">
          <cell r="B471">
            <v>10</v>
          </cell>
          <cell r="C471" t="str">
            <v>SUBTOTAL - Group Life In-Force</v>
          </cell>
          <cell r="E471">
            <v>0</v>
          </cell>
          <cell r="F471">
            <v>0</v>
          </cell>
          <cell r="G471">
            <v>0</v>
          </cell>
          <cell r="H471">
            <v>1.1999999999999999E-3</v>
          </cell>
          <cell r="I471">
            <v>0</v>
          </cell>
          <cell r="J471">
            <v>1.1999999999999999E-3</v>
          </cell>
          <cell r="K471">
            <v>0</v>
          </cell>
          <cell r="L471" t="str">
            <v xml:space="preserve"> </v>
          </cell>
        </row>
        <row r="474">
          <cell r="C474" t="str">
            <v>LONGEVITY</v>
          </cell>
          <cell r="E474" t="str">
            <v>Gross Only</v>
          </cell>
          <cell r="F474" t="str">
            <v>Reinsurance</v>
          </cell>
          <cell r="G474" t="str">
            <v xml:space="preserve">Net </v>
          </cell>
        </row>
        <row r="475">
          <cell r="L475" t="str">
            <v>Explanation  of Adjustment</v>
          </cell>
        </row>
        <row r="476">
          <cell r="B476">
            <v>11</v>
          </cell>
          <cell r="C476" t="str">
            <v>Immediate Annuity Reserves</v>
          </cell>
          <cell r="E476">
            <v>0</v>
          </cell>
          <cell r="F476">
            <v>0</v>
          </cell>
          <cell r="G476">
            <v>0</v>
          </cell>
          <cell r="H476">
            <v>0.04</v>
          </cell>
          <cell r="I476">
            <v>0</v>
          </cell>
          <cell r="J476">
            <v>0.04</v>
          </cell>
          <cell r="K476">
            <v>0</v>
          </cell>
          <cell r="L476" t="str">
            <v xml:space="preserve"> </v>
          </cell>
        </row>
        <row r="477">
          <cell r="B477">
            <v>12</v>
          </cell>
          <cell r="C477" t="str">
            <v>Deferred Annuity Reserves</v>
          </cell>
          <cell r="E477">
            <v>0</v>
          </cell>
          <cell r="F477">
            <v>0</v>
          </cell>
          <cell r="G477">
            <v>0</v>
          </cell>
          <cell r="H477">
            <v>0.04</v>
          </cell>
          <cell r="I477">
            <v>0</v>
          </cell>
          <cell r="J477">
            <v>0.04</v>
          </cell>
          <cell r="K477">
            <v>0</v>
          </cell>
          <cell r="L477" t="str">
            <v xml:space="preserve"> </v>
          </cell>
        </row>
        <row r="478">
          <cell r="B478">
            <v>13</v>
          </cell>
          <cell r="C478" t="str">
            <v>Pension Plan Reserves</v>
          </cell>
          <cell r="E478">
            <v>0</v>
          </cell>
          <cell r="F478">
            <v>0</v>
          </cell>
          <cell r="G478">
            <v>0</v>
          </cell>
          <cell r="H478">
            <v>0.06</v>
          </cell>
          <cell r="I478">
            <v>0</v>
          </cell>
          <cell r="J478">
            <v>0.06</v>
          </cell>
          <cell r="K478">
            <v>0</v>
          </cell>
          <cell r="L478" t="str">
            <v xml:space="preserve"> </v>
          </cell>
        </row>
        <row r="479">
          <cell r="B479">
            <v>14</v>
          </cell>
          <cell r="C479" t="str">
            <v>German Healthcare Reserves</v>
          </cell>
          <cell r="E479">
            <v>0</v>
          </cell>
          <cell r="F479">
            <v>0</v>
          </cell>
          <cell r="G479">
            <v>0</v>
          </cell>
          <cell r="H479">
            <v>0.03</v>
          </cell>
          <cell r="I479">
            <v>0</v>
          </cell>
          <cell r="J479">
            <v>0.03</v>
          </cell>
          <cell r="K479">
            <v>0</v>
          </cell>
          <cell r="L479" t="str">
            <v xml:space="preserve"> </v>
          </cell>
        </row>
        <row r="480">
          <cell r="B480">
            <v>15</v>
          </cell>
          <cell r="C480" t="str">
            <v>Other Longevity Risks Reserves</v>
          </cell>
          <cell r="E480">
            <v>0</v>
          </cell>
          <cell r="F480">
            <v>0</v>
          </cell>
          <cell r="G480">
            <v>0</v>
          </cell>
          <cell r="H480">
            <v>0.05</v>
          </cell>
          <cell r="I480">
            <v>0</v>
          </cell>
          <cell r="J480">
            <v>0.05</v>
          </cell>
          <cell r="K480">
            <v>0</v>
          </cell>
          <cell r="L480" t="str">
            <v xml:space="preserve"> </v>
          </cell>
        </row>
        <row r="481">
          <cell r="B481">
            <v>16</v>
          </cell>
          <cell r="C481" t="str">
            <v>Subtotal - Longevity Risks</v>
          </cell>
          <cell r="E481">
            <v>0</v>
          </cell>
          <cell r="F481">
            <v>0</v>
          </cell>
          <cell r="G481">
            <v>0</v>
          </cell>
          <cell r="H481">
            <v>0</v>
          </cell>
          <cell r="I481">
            <v>0</v>
          </cell>
          <cell r="J481">
            <v>0</v>
          </cell>
          <cell r="K481">
            <v>0</v>
          </cell>
        </row>
        <row r="483">
          <cell r="B483">
            <v>17</v>
          </cell>
          <cell r="C483" t="str">
            <v>Non-Proportional Life Reinsurance Reserves</v>
          </cell>
          <cell r="E483">
            <v>0</v>
          </cell>
          <cell r="F483">
            <v>0</v>
          </cell>
          <cell r="G483">
            <v>0</v>
          </cell>
          <cell r="H483">
            <v>0.03</v>
          </cell>
          <cell r="I483">
            <v>0</v>
          </cell>
          <cell r="J483">
            <v>0.03</v>
          </cell>
          <cell r="K483">
            <v>0</v>
          </cell>
          <cell r="L483" t="str">
            <v xml:space="preserve"> </v>
          </cell>
        </row>
        <row r="484">
          <cell r="H484" t="str">
            <v xml:space="preserve"> </v>
          </cell>
        </row>
        <row r="485">
          <cell r="H485" t="str">
            <v>By Country Diversification Factor:</v>
          </cell>
          <cell r="K485">
            <v>1</v>
          </cell>
        </row>
        <row r="486">
          <cell r="B486">
            <v>18</v>
          </cell>
          <cell r="C486" t="str">
            <v>GRAND TOTAL</v>
          </cell>
          <cell r="E486">
            <v>0</v>
          </cell>
          <cell r="F486">
            <v>0</v>
          </cell>
          <cell r="G486">
            <v>0</v>
          </cell>
          <cell r="H486">
            <v>0</v>
          </cell>
          <cell r="J486">
            <v>0</v>
          </cell>
          <cell r="K486">
            <v>0</v>
          </cell>
          <cell r="L486" t="str">
            <v>Net Required Capital for Life Reserve Risk (B5)</v>
          </cell>
        </row>
        <row r="491">
          <cell r="C491" t="str">
            <v xml:space="preserve">Company:   </v>
          </cell>
          <cell r="D491" t="str">
            <v>XYZ Sample</v>
          </cell>
          <cell r="F491" t="str">
            <v>Currency:</v>
          </cell>
          <cell r="G491" t="str">
            <v>US Dollars</v>
          </cell>
          <cell r="L491" t="str">
            <v>Page 38</v>
          </cell>
        </row>
        <row r="492">
          <cell r="C492" t="str">
            <v>AMB #:</v>
          </cell>
          <cell r="D492" t="str">
            <v>99999</v>
          </cell>
          <cell r="F492" t="str">
            <v>Denomination:</v>
          </cell>
          <cell r="G492" t="str">
            <v>(000)s</v>
          </cell>
        </row>
        <row r="493">
          <cell r="C493" t="str">
            <v>Analyst:</v>
          </cell>
          <cell r="D493" t="str">
            <v xml:space="preserve"> </v>
          </cell>
        </row>
        <row r="494">
          <cell r="E494">
            <v>41274</v>
          </cell>
          <cell r="H494" t="str">
            <v>Base</v>
          </cell>
          <cell r="J494" t="str">
            <v>Final</v>
          </cell>
          <cell r="K494" t="str">
            <v>Adjusted</v>
          </cell>
        </row>
        <row r="495">
          <cell r="E495" t="str">
            <v>In Force  Business</v>
          </cell>
          <cell r="H495" t="str">
            <v>Capital</v>
          </cell>
          <cell r="I495" t="str">
            <v>Adjust-</v>
          </cell>
          <cell r="J495" t="str">
            <v>Capital</v>
          </cell>
          <cell r="K495" t="str">
            <v>Required</v>
          </cell>
        </row>
        <row r="496">
          <cell r="C496" t="str">
            <v>Sums At Risk:</v>
          </cell>
          <cell r="E496" t="str">
            <v>Annual Statement or Questionnaire Amount</v>
          </cell>
          <cell r="H496" t="str">
            <v>Factor</v>
          </cell>
          <cell r="I496" t="str">
            <v>ment</v>
          </cell>
          <cell r="J496" t="str">
            <v>Factor</v>
          </cell>
          <cell r="K496" t="str">
            <v>Capital</v>
          </cell>
          <cell r="L496" t="str">
            <v>Factor {Formula =}</v>
          </cell>
        </row>
        <row r="498">
          <cell r="C498" t="str">
            <v>MORTALITY</v>
          </cell>
          <cell r="E498" t="str">
            <v>Gross Only</v>
          </cell>
          <cell r="F498" t="str">
            <v>Reinsurance</v>
          </cell>
          <cell r="G498" t="str">
            <v xml:space="preserve">Net </v>
          </cell>
          <cell r="L498" t="str">
            <v>&lt;=  For Mortality only  =&gt;</v>
          </cell>
        </row>
        <row r="500">
          <cell r="B500">
            <v>1</v>
          </cell>
          <cell r="C500" t="str">
            <v>Individual Life In-Force</v>
          </cell>
          <cell r="E500">
            <v>0</v>
          </cell>
          <cell r="F500">
            <v>0</v>
          </cell>
          <cell r="G500">
            <v>0</v>
          </cell>
          <cell r="L500" t="str">
            <v>=0.0015 for 1st 500M, 0.0010 next 4500M,</v>
          </cell>
        </row>
        <row r="501">
          <cell r="B501">
            <v>2</v>
          </cell>
          <cell r="C501" t="str">
            <v>(Less) Ord. Life Reserve</v>
          </cell>
          <cell r="E501">
            <v>0</v>
          </cell>
          <cell r="F501">
            <v>0</v>
          </cell>
          <cell r="G501">
            <v>0</v>
          </cell>
          <cell r="L501" t="str">
            <v>0.00075 next 20000M, 0.0006 over 25000M</v>
          </cell>
        </row>
        <row r="502">
          <cell r="B502">
            <v>3</v>
          </cell>
          <cell r="C502" t="str">
            <v>SUBTOTAL - Ordinary Life In-Force</v>
          </cell>
          <cell r="E502">
            <v>0</v>
          </cell>
          <cell r="F502">
            <v>0</v>
          </cell>
          <cell r="G502">
            <v>0</v>
          </cell>
          <cell r="H502">
            <v>1.5E-3</v>
          </cell>
          <cell r="I502">
            <v>0</v>
          </cell>
          <cell r="J502">
            <v>1.5E-3</v>
          </cell>
          <cell r="K502">
            <v>0</v>
          </cell>
          <cell r="L502" t="str">
            <v xml:space="preserve"> </v>
          </cell>
        </row>
        <row r="504">
          <cell r="B504">
            <v>4</v>
          </cell>
          <cell r="C504" t="str">
            <v>Credit Life In-Force</v>
          </cell>
          <cell r="E504">
            <v>0</v>
          </cell>
          <cell r="F504">
            <v>0</v>
          </cell>
          <cell r="G504">
            <v>0</v>
          </cell>
          <cell r="L504" t="str">
            <v>=0.0012 for 1st 500M, 0.0008 next 4500M,</v>
          </cell>
        </row>
        <row r="505">
          <cell r="B505">
            <v>5</v>
          </cell>
          <cell r="C505" t="str">
            <v>(Less) Credit Life Reserve</v>
          </cell>
          <cell r="E505">
            <v>0</v>
          </cell>
          <cell r="F505">
            <v>0</v>
          </cell>
          <cell r="G505">
            <v>0</v>
          </cell>
          <cell r="L505" t="str">
            <v>0.0006 next 20000M, 0.0005 over 25000M</v>
          </cell>
        </row>
        <row r="506">
          <cell r="B506">
            <v>6</v>
          </cell>
          <cell r="C506" t="str">
            <v>SUBTOTAL - Credit Life In-Force</v>
          </cell>
          <cell r="E506">
            <v>0</v>
          </cell>
          <cell r="F506">
            <v>0</v>
          </cell>
          <cell r="G506">
            <v>0</v>
          </cell>
          <cell r="H506">
            <v>1.1999999999999999E-3</v>
          </cell>
          <cell r="I506">
            <v>0</v>
          </cell>
          <cell r="J506">
            <v>1.1999999999999999E-3</v>
          </cell>
          <cell r="K506">
            <v>0</v>
          </cell>
          <cell r="L506" t="str">
            <v xml:space="preserve"> </v>
          </cell>
        </row>
        <row r="508">
          <cell r="B508">
            <v>7</v>
          </cell>
          <cell r="C508" t="str">
            <v>Group Life In-Force</v>
          </cell>
          <cell r="E508">
            <v>0</v>
          </cell>
          <cell r="F508">
            <v>0</v>
          </cell>
          <cell r="G508">
            <v>0</v>
          </cell>
        </row>
        <row r="509">
          <cell r="B509">
            <v>8</v>
          </cell>
          <cell r="C509" t="str">
            <v>(Less) FEGLI/SEGLI In-Force</v>
          </cell>
          <cell r="E509">
            <v>0</v>
          </cell>
          <cell r="F509">
            <v>0</v>
          </cell>
          <cell r="G509">
            <v>0</v>
          </cell>
          <cell r="L509" t="str">
            <v>=0.0012 for 1st 500M, 0.0008 next 4500M,</v>
          </cell>
        </row>
        <row r="510">
          <cell r="B510">
            <v>9</v>
          </cell>
          <cell r="C510" t="str">
            <v>(Less) Group Life Reserve</v>
          </cell>
          <cell r="E510">
            <v>0</v>
          </cell>
          <cell r="F510">
            <v>0</v>
          </cell>
          <cell r="G510">
            <v>0</v>
          </cell>
          <cell r="L510" t="str">
            <v>0.0006 next 20000M, 0.0005 over 25000M</v>
          </cell>
        </row>
        <row r="511">
          <cell r="B511">
            <v>10</v>
          </cell>
          <cell r="C511" t="str">
            <v>SUBTOTAL - Group Life In-Force</v>
          </cell>
          <cell r="E511">
            <v>0</v>
          </cell>
          <cell r="F511">
            <v>0</v>
          </cell>
          <cell r="G511">
            <v>0</v>
          </cell>
          <cell r="H511">
            <v>1.1999999999999999E-3</v>
          </cell>
          <cell r="I511">
            <v>0</v>
          </cell>
          <cell r="J511">
            <v>1.1999999999999999E-3</v>
          </cell>
          <cell r="K511">
            <v>0</v>
          </cell>
          <cell r="L511" t="str">
            <v xml:space="preserve"> </v>
          </cell>
        </row>
        <row r="514">
          <cell r="C514" t="str">
            <v>LONGEVITY</v>
          </cell>
          <cell r="E514" t="str">
            <v>Gross Only</v>
          </cell>
          <cell r="F514" t="str">
            <v>Reinsurance</v>
          </cell>
          <cell r="G514" t="str">
            <v xml:space="preserve">Net </v>
          </cell>
        </row>
        <row r="515">
          <cell r="L515" t="str">
            <v>Explanation  of Adjustment</v>
          </cell>
        </row>
        <row r="516">
          <cell r="B516">
            <v>11</v>
          </cell>
          <cell r="C516" t="str">
            <v>Immediate Annuity Reserves</v>
          </cell>
          <cell r="E516">
            <v>0</v>
          </cell>
          <cell r="F516">
            <v>0</v>
          </cell>
          <cell r="G516">
            <v>0</v>
          </cell>
          <cell r="H516">
            <v>0.04</v>
          </cell>
          <cell r="I516">
            <v>0</v>
          </cell>
          <cell r="J516">
            <v>0.04</v>
          </cell>
          <cell r="K516">
            <v>0</v>
          </cell>
          <cell r="L516" t="str">
            <v xml:space="preserve"> </v>
          </cell>
        </row>
        <row r="517">
          <cell r="B517">
            <v>12</v>
          </cell>
          <cell r="C517" t="str">
            <v>Deferred Annuity Reserves</v>
          </cell>
          <cell r="E517">
            <v>0</v>
          </cell>
          <cell r="F517">
            <v>0</v>
          </cell>
          <cell r="G517">
            <v>0</v>
          </cell>
          <cell r="H517">
            <v>0.04</v>
          </cell>
          <cell r="I517">
            <v>0</v>
          </cell>
          <cell r="J517">
            <v>0.04</v>
          </cell>
          <cell r="K517">
            <v>0</v>
          </cell>
          <cell r="L517" t="str">
            <v xml:space="preserve"> </v>
          </cell>
        </row>
        <row r="518">
          <cell r="B518">
            <v>13</v>
          </cell>
          <cell r="C518" t="str">
            <v>Pension Plan Reserves</v>
          </cell>
          <cell r="E518">
            <v>0</v>
          </cell>
          <cell r="F518">
            <v>0</v>
          </cell>
          <cell r="G518">
            <v>0</v>
          </cell>
          <cell r="H518">
            <v>0.06</v>
          </cell>
          <cell r="I518">
            <v>0</v>
          </cell>
          <cell r="J518">
            <v>0.06</v>
          </cell>
          <cell r="K518">
            <v>0</v>
          </cell>
          <cell r="L518" t="str">
            <v xml:space="preserve"> </v>
          </cell>
        </row>
        <row r="519">
          <cell r="B519">
            <v>14</v>
          </cell>
          <cell r="C519" t="str">
            <v>German Healthcare Reserves</v>
          </cell>
          <cell r="E519">
            <v>0</v>
          </cell>
          <cell r="F519">
            <v>0</v>
          </cell>
          <cell r="G519">
            <v>0</v>
          </cell>
          <cell r="H519">
            <v>0.03</v>
          </cell>
          <cell r="I519">
            <v>0</v>
          </cell>
          <cell r="J519">
            <v>0.03</v>
          </cell>
          <cell r="K519">
            <v>0</v>
          </cell>
          <cell r="L519" t="str">
            <v xml:space="preserve"> </v>
          </cell>
        </row>
        <row r="520">
          <cell r="B520">
            <v>15</v>
          </cell>
          <cell r="C520" t="str">
            <v>Other Longevity Risks Reserves</v>
          </cell>
          <cell r="E520">
            <v>0</v>
          </cell>
          <cell r="F520">
            <v>0</v>
          </cell>
          <cell r="G520">
            <v>0</v>
          </cell>
          <cell r="H520">
            <v>0.05</v>
          </cell>
          <cell r="I520">
            <v>0</v>
          </cell>
          <cell r="J520">
            <v>0.05</v>
          </cell>
          <cell r="K520">
            <v>0</v>
          </cell>
          <cell r="L520" t="str">
            <v xml:space="preserve"> </v>
          </cell>
        </row>
        <row r="521">
          <cell r="B521">
            <v>16</v>
          </cell>
          <cell r="C521" t="str">
            <v>Subtotal - Longevity Risks</v>
          </cell>
          <cell r="E521">
            <v>0</v>
          </cell>
          <cell r="F521">
            <v>0</v>
          </cell>
          <cell r="G521">
            <v>0</v>
          </cell>
          <cell r="H521">
            <v>0</v>
          </cell>
          <cell r="I521">
            <v>0</v>
          </cell>
          <cell r="J521">
            <v>0</v>
          </cell>
          <cell r="K521">
            <v>0</v>
          </cell>
        </row>
        <row r="523">
          <cell r="B523">
            <v>17</v>
          </cell>
          <cell r="C523" t="str">
            <v>Non-Proportional Life Reinsurance Reserves</v>
          </cell>
          <cell r="E523">
            <v>0</v>
          </cell>
          <cell r="F523">
            <v>0</v>
          </cell>
          <cell r="G523">
            <v>0</v>
          </cell>
          <cell r="H523">
            <v>0.03</v>
          </cell>
          <cell r="I523">
            <v>0</v>
          </cell>
          <cell r="J523">
            <v>0.03</v>
          </cell>
          <cell r="K523">
            <v>0</v>
          </cell>
          <cell r="L523" t="str">
            <v xml:space="preserve"> </v>
          </cell>
        </row>
        <row r="524">
          <cell r="H524" t="str">
            <v xml:space="preserve"> </v>
          </cell>
        </row>
        <row r="525">
          <cell r="H525" t="str">
            <v>By Country Diversification Factor:</v>
          </cell>
          <cell r="K525">
            <v>1</v>
          </cell>
        </row>
        <row r="526">
          <cell r="B526">
            <v>18</v>
          </cell>
          <cell r="C526" t="str">
            <v>GRAND TOTAL</v>
          </cell>
          <cell r="E526">
            <v>0</v>
          </cell>
          <cell r="F526">
            <v>0</v>
          </cell>
          <cell r="G526">
            <v>0</v>
          </cell>
          <cell r="H526">
            <v>0</v>
          </cell>
          <cell r="J526">
            <v>0</v>
          </cell>
          <cell r="K526">
            <v>0</v>
          </cell>
          <cell r="L526" t="str">
            <v>Net Required Capital for Life Reserve Risk (B5)</v>
          </cell>
        </row>
      </sheetData>
      <sheetData sheetId="7">
        <row r="2">
          <cell r="C2" t="str">
            <v>Company Name:</v>
          </cell>
          <cell r="D2" t="str">
            <v>XYZ Sample</v>
          </cell>
          <cell r="H2" t="str">
            <v>Currency:</v>
          </cell>
          <cell r="I2" t="str">
            <v>Euros</v>
          </cell>
          <cell r="M2" t="str">
            <v>Page 7</v>
          </cell>
          <cell r="AC2" t="str">
            <v>Company Name:</v>
          </cell>
          <cell r="AD2" t="str">
            <v>XYZ Sample</v>
          </cell>
          <cell r="AK2" t="str">
            <v>Currency:</v>
          </cell>
          <cell r="AL2" t="str">
            <v>Euros</v>
          </cell>
        </row>
        <row r="3">
          <cell r="C3" t="str">
            <v>AMB Number:</v>
          </cell>
          <cell r="D3" t="str">
            <v>99999</v>
          </cell>
          <cell r="H3" t="str">
            <v>Denomination:</v>
          </cell>
          <cell r="I3" t="str">
            <v>(000)s</v>
          </cell>
          <cell r="AC3" t="str">
            <v>AMB Number:</v>
          </cell>
          <cell r="AD3" t="str">
            <v>99999</v>
          </cell>
          <cell r="AK3" t="str">
            <v>Denomination:</v>
          </cell>
          <cell r="AL3" t="str">
            <v>(000)s</v>
          </cell>
          <cell r="AS3" t="str">
            <v>Summary Exhibit 7</v>
          </cell>
        </row>
        <row r="4">
          <cell r="C4" t="str">
            <v>Analyst:</v>
          </cell>
          <cell r="D4" t="str">
            <v xml:space="preserve"> </v>
          </cell>
          <cell r="AC4" t="str">
            <v>Analyst:</v>
          </cell>
          <cell r="AD4" t="str">
            <v xml:space="preserve"> </v>
          </cell>
        </row>
        <row r="5">
          <cell r="C5" t="str">
            <v>profitability = average</v>
          </cell>
          <cell r="G5" t="str">
            <v>NET PREMIUMS WRITTEN RISK</v>
          </cell>
          <cell r="AC5" t="str">
            <v>profitability = average</v>
          </cell>
          <cell r="AJ5" t="str">
            <v>NET PREMIUMS WRITTEN RISK</v>
          </cell>
        </row>
        <row r="6">
          <cell r="C6" t="str">
            <v>Pers - Middle Soft Mkt</v>
          </cell>
          <cell r="H6">
            <v>39813</v>
          </cell>
        </row>
        <row r="7">
          <cell r="C7" t="str">
            <v>Comm - Late Soft Mkt</v>
          </cell>
        </row>
        <row r="8">
          <cell r="C8" t="str">
            <v>Reins XS Prop - Early Hard Mkt</v>
          </cell>
        </row>
        <row r="9">
          <cell r="C9" t="str">
            <v>Reins XS Casualty - Middle Soft Mkt</v>
          </cell>
        </row>
        <row r="10">
          <cell r="D10" t="str">
            <v>(1)</v>
          </cell>
          <cell r="E10" t="str">
            <v>(2)</v>
          </cell>
          <cell r="F10" t="str">
            <v>(3)</v>
          </cell>
          <cell r="G10" t="str">
            <v>(4)</v>
          </cell>
          <cell r="H10" t="str">
            <v>(5)</v>
          </cell>
          <cell r="I10" t="str">
            <v>(6)</v>
          </cell>
          <cell r="J10" t="str">
            <v>(7)</v>
          </cell>
          <cell r="K10" t="str">
            <v>(8)</v>
          </cell>
          <cell r="L10" t="str">
            <v>(9)</v>
          </cell>
          <cell r="M10" t="str">
            <v>(10)</v>
          </cell>
        </row>
        <row r="12">
          <cell r="E12" t="str">
            <v>&lt;----------------- Net Premiums Written -----------------&gt;</v>
          </cell>
          <cell r="J12" t="str">
            <v>Adjust-</v>
          </cell>
          <cell r="K12" t="str">
            <v>Total</v>
          </cell>
          <cell r="L12" t="str">
            <v>Adjusted</v>
          </cell>
          <cell r="AD12" t="str">
            <v>Net Premiums Written</v>
          </cell>
          <cell r="AJ12" t="str">
            <v>Selected Capital Factor</v>
          </cell>
          <cell r="AP12" t="str">
            <v>Adjusted Required Capital</v>
          </cell>
        </row>
        <row r="13">
          <cell r="C13" t="str">
            <v>Property Casualty Business</v>
          </cell>
          <cell r="D13" t="str">
            <v>%</v>
          </cell>
          <cell r="E13" t="str">
            <v>Baseline</v>
          </cell>
          <cell r="F13" t="str">
            <v>Allocated Adjustment</v>
          </cell>
          <cell r="G13" t="str">
            <v>Manual Adjustment</v>
          </cell>
          <cell r="H13" t="str">
            <v>Total</v>
          </cell>
          <cell r="I13" t="str">
            <v>Capital Factor</v>
          </cell>
          <cell r="J13" t="str">
            <v>ment to Factor</v>
          </cell>
          <cell r="K13" t="str">
            <v>Capital Factor</v>
          </cell>
          <cell r="L13" t="str">
            <v>Required Capital</v>
          </cell>
          <cell r="M13" t="str">
            <v>Explanation of Adjustment</v>
          </cell>
          <cell r="AC13" t="str">
            <v>Property Casualty Business</v>
          </cell>
          <cell r="AD13">
            <v>39813</v>
          </cell>
          <cell r="AE13">
            <v>40178</v>
          </cell>
          <cell r="AF13">
            <v>40543</v>
          </cell>
          <cell r="AG13">
            <v>40908</v>
          </cell>
          <cell r="AH13">
            <v>41274</v>
          </cell>
          <cell r="AJ13">
            <v>39813</v>
          </cell>
          <cell r="AK13">
            <v>40178</v>
          </cell>
          <cell r="AL13">
            <v>40543</v>
          </cell>
          <cell r="AM13">
            <v>40908</v>
          </cell>
          <cell r="AN13">
            <v>41274</v>
          </cell>
          <cell r="AP13">
            <v>39813</v>
          </cell>
          <cell r="AQ13">
            <v>40178</v>
          </cell>
          <cell r="AR13">
            <v>40543</v>
          </cell>
          <cell r="AS13">
            <v>40908</v>
          </cell>
          <cell r="AT13">
            <v>41274</v>
          </cell>
        </row>
        <row r="14">
          <cell r="B14">
            <v>1</v>
          </cell>
          <cell r="C14" t="str">
            <v>Personal Property</v>
          </cell>
          <cell r="D14">
            <v>0</v>
          </cell>
          <cell r="E14">
            <v>0</v>
          </cell>
          <cell r="F14">
            <v>0</v>
          </cell>
          <cell r="G14">
            <v>0</v>
          </cell>
          <cell r="H14">
            <v>0</v>
          </cell>
          <cell r="I14">
            <v>0.53908821631644022</v>
          </cell>
          <cell r="J14">
            <v>0</v>
          </cell>
          <cell r="K14">
            <v>0.53908821631644022</v>
          </cell>
          <cell r="L14">
            <v>0</v>
          </cell>
          <cell r="N14">
            <v>0</v>
          </cell>
          <cell r="AB14">
            <v>1</v>
          </cell>
          <cell r="AC14" t="str">
            <v>Personal Property</v>
          </cell>
          <cell r="AD14">
            <v>0</v>
          </cell>
          <cell r="AE14">
            <v>0</v>
          </cell>
          <cell r="AF14">
            <v>0</v>
          </cell>
          <cell r="AG14">
            <v>0</v>
          </cell>
          <cell r="AH14">
            <v>0</v>
          </cell>
          <cell r="AJ14">
            <v>0.53908821631644022</v>
          </cell>
          <cell r="AK14">
            <v>0.52851785913376492</v>
          </cell>
          <cell r="AL14">
            <v>0.52851785913376492</v>
          </cell>
          <cell r="AM14">
            <v>0.49680678758573898</v>
          </cell>
          <cell r="AN14">
            <v>0.49680678758573898</v>
          </cell>
          <cell r="AP14">
            <v>0</v>
          </cell>
          <cell r="AQ14">
            <v>0</v>
          </cell>
          <cell r="AR14">
            <v>0</v>
          </cell>
          <cell r="AS14">
            <v>0</v>
          </cell>
          <cell r="AT14">
            <v>0</v>
          </cell>
        </row>
        <row r="15">
          <cell r="B15">
            <v>2</v>
          </cell>
          <cell r="C15" t="str">
            <v>Personal Motor</v>
          </cell>
          <cell r="D15">
            <v>0</v>
          </cell>
          <cell r="E15">
            <v>0</v>
          </cell>
          <cell r="F15">
            <v>0</v>
          </cell>
          <cell r="G15">
            <v>0</v>
          </cell>
          <cell r="H15">
            <v>0</v>
          </cell>
          <cell r="I15">
            <v>0.37021720879562769</v>
          </cell>
          <cell r="J15">
            <v>0</v>
          </cell>
          <cell r="K15">
            <v>0.37021720879562769</v>
          </cell>
          <cell r="L15">
            <v>0</v>
          </cell>
          <cell r="N15">
            <v>0</v>
          </cell>
          <cell r="AB15">
            <v>2</v>
          </cell>
          <cell r="AC15" t="str">
            <v>Personal Motor</v>
          </cell>
          <cell r="AD15">
            <v>0</v>
          </cell>
          <cell r="AE15">
            <v>0</v>
          </cell>
          <cell r="AF15">
            <v>0</v>
          </cell>
          <cell r="AG15">
            <v>0</v>
          </cell>
          <cell r="AH15">
            <v>0</v>
          </cell>
          <cell r="AJ15">
            <v>0.37021720879562769</v>
          </cell>
          <cell r="AK15">
            <v>0.36295804783885066</v>
          </cell>
          <cell r="AL15">
            <v>0.36295804783885066</v>
          </cell>
          <cell r="AM15">
            <v>0.34118056496851962</v>
          </cell>
          <cell r="AN15">
            <v>0.34118056496851962</v>
          </cell>
          <cell r="AP15">
            <v>0</v>
          </cell>
          <cell r="AQ15">
            <v>0</v>
          </cell>
          <cell r="AR15">
            <v>0</v>
          </cell>
          <cell r="AS15">
            <v>0</v>
          </cell>
          <cell r="AT15">
            <v>0</v>
          </cell>
        </row>
        <row r="16">
          <cell r="B16">
            <v>3</v>
          </cell>
          <cell r="C16" t="str">
            <v>Commercial Motor</v>
          </cell>
          <cell r="D16">
            <v>0</v>
          </cell>
          <cell r="E16">
            <v>0</v>
          </cell>
          <cell r="F16">
            <v>0</v>
          </cell>
          <cell r="G16">
            <v>0</v>
          </cell>
          <cell r="H16">
            <v>0</v>
          </cell>
          <cell r="I16">
            <v>0.42302236520430875</v>
          </cell>
          <cell r="J16">
            <v>0</v>
          </cell>
          <cell r="K16">
            <v>0.42302236520430875</v>
          </cell>
          <cell r="L16">
            <v>0</v>
          </cell>
          <cell r="N16">
            <v>0</v>
          </cell>
          <cell r="AB16">
            <v>3</v>
          </cell>
          <cell r="AC16" t="str">
            <v>Commercial Motor</v>
          </cell>
          <cell r="AD16">
            <v>0</v>
          </cell>
          <cell r="AE16">
            <v>0</v>
          </cell>
          <cell r="AF16">
            <v>0</v>
          </cell>
          <cell r="AG16">
            <v>0</v>
          </cell>
          <cell r="AH16">
            <v>0</v>
          </cell>
          <cell r="AJ16">
            <v>0.42302236520430875</v>
          </cell>
          <cell r="AK16">
            <v>0.42302236520430875</v>
          </cell>
          <cell r="AL16">
            <v>0.42302236520430875</v>
          </cell>
          <cell r="AM16">
            <v>0.39534800486383992</v>
          </cell>
          <cell r="AN16">
            <v>0.39534800486383992</v>
          </cell>
          <cell r="AP16">
            <v>0</v>
          </cell>
          <cell r="AQ16">
            <v>0</v>
          </cell>
          <cell r="AR16">
            <v>0</v>
          </cell>
          <cell r="AS16">
            <v>0</v>
          </cell>
          <cell r="AT16">
            <v>0</v>
          </cell>
        </row>
        <row r="17">
          <cell r="B17">
            <v>4</v>
          </cell>
          <cell r="C17" t="str">
            <v>Occupational Accident</v>
          </cell>
          <cell r="D17">
            <v>0</v>
          </cell>
          <cell r="E17">
            <v>0</v>
          </cell>
          <cell r="F17">
            <v>0</v>
          </cell>
          <cell r="G17">
            <v>0</v>
          </cell>
          <cell r="H17">
            <v>0</v>
          </cell>
          <cell r="I17">
            <v>0.42979072304757771</v>
          </cell>
          <cell r="J17">
            <v>0</v>
          </cell>
          <cell r="K17">
            <v>0.42979072304757771</v>
          </cell>
          <cell r="L17">
            <v>0</v>
          </cell>
          <cell r="N17">
            <v>0</v>
          </cell>
          <cell r="AB17">
            <v>4</v>
          </cell>
          <cell r="AC17" t="str">
            <v>Occupational Accident</v>
          </cell>
          <cell r="AD17">
            <v>0</v>
          </cell>
          <cell r="AE17">
            <v>0</v>
          </cell>
          <cell r="AF17">
            <v>0</v>
          </cell>
          <cell r="AG17">
            <v>0</v>
          </cell>
          <cell r="AH17">
            <v>0</v>
          </cell>
          <cell r="AJ17">
            <v>0.42979072304757771</v>
          </cell>
          <cell r="AK17">
            <v>0.42979072304757771</v>
          </cell>
          <cell r="AL17">
            <v>0.42979072304757771</v>
          </cell>
          <cell r="AM17">
            <v>0.40167357294166139</v>
          </cell>
          <cell r="AN17">
            <v>0.40167357294166139</v>
          </cell>
          <cell r="AP17">
            <v>0</v>
          </cell>
          <cell r="AQ17">
            <v>0</v>
          </cell>
          <cell r="AR17">
            <v>0</v>
          </cell>
          <cell r="AS17">
            <v>0</v>
          </cell>
          <cell r="AT17">
            <v>0</v>
          </cell>
        </row>
        <row r="18">
          <cell r="B18">
            <v>5</v>
          </cell>
          <cell r="C18" t="str">
            <v>Comm'l Multi Peril</v>
          </cell>
          <cell r="D18">
            <v>0</v>
          </cell>
          <cell r="E18">
            <v>0</v>
          </cell>
          <cell r="F18">
            <v>0</v>
          </cell>
          <cell r="G18">
            <v>0</v>
          </cell>
          <cell r="H18">
            <v>0</v>
          </cell>
          <cell r="I18">
            <v>0.42979072304757771</v>
          </cell>
          <cell r="J18">
            <v>0</v>
          </cell>
          <cell r="K18">
            <v>0.42979072304757771</v>
          </cell>
          <cell r="L18">
            <v>0</v>
          </cell>
          <cell r="N18">
            <v>0</v>
          </cell>
          <cell r="AB18">
            <v>5</v>
          </cell>
          <cell r="AC18" t="str">
            <v>Comm'l Multi Peril</v>
          </cell>
          <cell r="AD18">
            <v>0</v>
          </cell>
          <cell r="AE18">
            <v>0</v>
          </cell>
          <cell r="AF18">
            <v>0</v>
          </cell>
          <cell r="AG18">
            <v>0</v>
          </cell>
          <cell r="AH18">
            <v>0</v>
          </cell>
          <cell r="AJ18">
            <v>0.42979072304757771</v>
          </cell>
          <cell r="AK18">
            <v>0.42979072304757771</v>
          </cell>
          <cell r="AL18">
            <v>0.42979072304757771</v>
          </cell>
          <cell r="AM18">
            <v>0.40167357294166139</v>
          </cell>
          <cell r="AN18">
            <v>0.40167357294166139</v>
          </cell>
          <cell r="AP18">
            <v>0</v>
          </cell>
          <cell r="AQ18">
            <v>0</v>
          </cell>
          <cell r="AR18">
            <v>0</v>
          </cell>
          <cell r="AS18">
            <v>0</v>
          </cell>
          <cell r="AT18">
            <v>0</v>
          </cell>
        </row>
        <row r="19">
          <cell r="B19">
            <v>6</v>
          </cell>
          <cell r="C19" t="str">
            <v>Med Mal (Occ)</v>
          </cell>
          <cell r="D19">
            <v>0</v>
          </cell>
          <cell r="E19">
            <v>0</v>
          </cell>
          <cell r="F19">
            <v>0</v>
          </cell>
          <cell r="G19">
            <v>0</v>
          </cell>
          <cell r="H19">
            <v>0</v>
          </cell>
          <cell r="I19">
            <v>0.44399868083427452</v>
          </cell>
          <cell r="J19">
            <v>0</v>
          </cell>
          <cell r="K19">
            <v>0.44399868083427452</v>
          </cell>
          <cell r="L19">
            <v>0</v>
          </cell>
          <cell r="N19">
            <v>0</v>
          </cell>
          <cell r="AB19">
            <v>6</v>
          </cell>
          <cell r="AC19" t="str">
            <v>Med Mal (Occ)</v>
          </cell>
          <cell r="AD19">
            <v>0</v>
          </cell>
          <cell r="AE19">
            <v>0</v>
          </cell>
          <cell r="AF19">
            <v>0</v>
          </cell>
          <cell r="AG19">
            <v>0</v>
          </cell>
          <cell r="AH19">
            <v>0</v>
          </cell>
          <cell r="AJ19">
            <v>0.44399868083427452</v>
          </cell>
          <cell r="AK19">
            <v>0.44399868083427452</v>
          </cell>
          <cell r="AL19">
            <v>0.44399868083427452</v>
          </cell>
          <cell r="AM19">
            <v>0.41495203816287335</v>
          </cell>
          <cell r="AN19">
            <v>0.41495203816287335</v>
          </cell>
          <cell r="AP19">
            <v>0</v>
          </cell>
          <cell r="AQ19">
            <v>0</v>
          </cell>
          <cell r="AR19">
            <v>0</v>
          </cell>
          <cell r="AS19">
            <v>0</v>
          </cell>
          <cell r="AT19">
            <v>0</v>
          </cell>
        </row>
        <row r="20">
          <cell r="B20">
            <v>7</v>
          </cell>
          <cell r="C20" t="str">
            <v>Med Mal (C/M)</v>
          </cell>
          <cell r="D20">
            <v>0</v>
          </cell>
          <cell r="E20">
            <v>0</v>
          </cell>
          <cell r="F20">
            <v>0</v>
          </cell>
          <cell r="G20">
            <v>0</v>
          </cell>
          <cell r="H20">
            <v>0</v>
          </cell>
          <cell r="I20">
            <v>0.38836511118757022</v>
          </cell>
          <cell r="J20">
            <v>0</v>
          </cell>
          <cell r="K20">
            <v>0.38836511118757022</v>
          </cell>
          <cell r="L20">
            <v>0</v>
          </cell>
          <cell r="N20">
            <v>0</v>
          </cell>
          <cell r="AB20">
            <v>7</v>
          </cell>
          <cell r="AC20" t="str">
            <v>Med Mal (C/M)</v>
          </cell>
          <cell r="AD20">
            <v>0</v>
          </cell>
          <cell r="AE20">
            <v>0</v>
          </cell>
          <cell r="AF20">
            <v>0</v>
          </cell>
          <cell r="AG20">
            <v>0</v>
          </cell>
          <cell r="AH20">
            <v>0</v>
          </cell>
          <cell r="AJ20">
            <v>0.38836511118757022</v>
          </cell>
          <cell r="AK20">
            <v>0.38836511118757022</v>
          </cell>
          <cell r="AL20">
            <v>0.38836511118757022</v>
          </cell>
          <cell r="AM20">
            <v>0.36295804783885066</v>
          </cell>
          <cell r="AN20">
            <v>0.36295804783885066</v>
          </cell>
          <cell r="AP20">
            <v>0</v>
          </cell>
          <cell r="AQ20">
            <v>0</v>
          </cell>
          <cell r="AR20">
            <v>0</v>
          </cell>
          <cell r="AS20">
            <v>0</v>
          </cell>
          <cell r="AT20">
            <v>0</v>
          </cell>
        </row>
        <row r="21">
          <cell r="B21">
            <v>8</v>
          </cell>
          <cell r="C21" t="str">
            <v>Special Liab (Ocean, Air, B&amp;M)</v>
          </cell>
          <cell r="D21">
            <v>0</v>
          </cell>
          <cell r="E21">
            <v>0</v>
          </cell>
          <cell r="F21">
            <v>0</v>
          </cell>
          <cell r="G21">
            <v>0</v>
          </cell>
          <cell r="H21">
            <v>0</v>
          </cell>
          <cell r="I21">
            <v>0.43856196229344663</v>
          </cell>
          <cell r="J21">
            <v>0</v>
          </cell>
          <cell r="K21">
            <v>0.43856196229344663</v>
          </cell>
          <cell r="L21">
            <v>0</v>
          </cell>
          <cell r="N21">
            <v>0</v>
          </cell>
          <cell r="AB21">
            <v>8</v>
          </cell>
          <cell r="AC21" t="str">
            <v>Special Liab (Ocean, Air, B&amp;M)</v>
          </cell>
          <cell r="AD21">
            <v>0</v>
          </cell>
          <cell r="AE21">
            <v>0</v>
          </cell>
          <cell r="AF21">
            <v>0</v>
          </cell>
          <cell r="AG21">
            <v>0</v>
          </cell>
          <cell r="AH21">
            <v>0</v>
          </cell>
          <cell r="AJ21">
            <v>0.43856196229344663</v>
          </cell>
          <cell r="AK21">
            <v>0.43856196229344663</v>
          </cell>
          <cell r="AL21">
            <v>0.43856196229344663</v>
          </cell>
          <cell r="AM21">
            <v>0.40987099279761363</v>
          </cell>
          <cell r="AN21">
            <v>0.40987099279761363</v>
          </cell>
          <cell r="AP21">
            <v>0</v>
          </cell>
          <cell r="AQ21">
            <v>0</v>
          </cell>
          <cell r="AR21">
            <v>0</v>
          </cell>
          <cell r="AS21">
            <v>0</v>
          </cell>
          <cell r="AT21">
            <v>0</v>
          </cell>
        </row>
        <row r="22">
          <cell r="B22">
            <v>9</v>
          </cell>
          <cell r="C22" t="str">
            <v>Other Liab (Occ)</v>
          </cell>
          <cell r="D22">
            <v>0</v>
          </cell>
          <cell r="E22">
            <v>0</v>
          </cell>
          <cell r="F22">
            <v>0</v>
          </cell>
          <cell r="G22">
            <v>0</v>
          </cell>
          <cell r="H22">
            <v>0</v>
          </cell>
          <cell r="I22">
            <v>0.47333780071319131</v>
          </cell>
          <cell r="J22">
            <v>0</v>
          </cell>
          <cell r="K22">
            <v>0.47333780071319131</v>
          </cell>
          <cell r="L22">
            <v>0</v>
          </cell>
          <cell r="N22">
            <v>0</v>
          </cell>
          <cell r="AB22">
            <v>9</v>
          </cell>
          <cell r="AC22" t="str">
            <v>Other Liab (Occ)</v>
          </cell>
          <cell r="AD22">
            <v>0</v>
          </cell>
          <cell r="AE22">
            <v>0</v>
          </cell>
          <cell r="AF22">
            <v>0</v>
          </cell>
          <cell r="AG22">
            <v>0</v>
          </cell>
          <cell r="AH22">
            <v>0</v>
          </cell>
          <cell r="AJ22">
            <v>0.47333780071319131</v>
          </cell>
          <cell r="AK22">
            <v>0.47333780071319131</v>
          </cell>
          <cell r="AL22">
            <v>0.47333780071319131</v>
          </cell>
          <cell r="AM22">
            <v>0.44237177636746849</v>
          </cell>
          <cell r="AN22">
            <v>0.44237177636746849</v>
          </cell>
          <cell r="AP22">
            <v>0</v>
          </cell>
          <cell r="AQ22">
            <v>0</v>
          </cell>
          <cell r="AR22">
            <v>0</v>
          </cell>
          <cell r="AS22">
            <v>0</v>
          </cell>
          <cell r="AT22">
            <v>0</v>
          </cell>
        </row>
        <row r="23">
          <cell r="B23">
            <v>10</v>
          </cell>
          <cell r="C23" t="str">
            <v>Other Liab (C/M)</v>
          </cell>
          <cell r="D23">
            <v>0</v>
          </cell>
          <cell r="E23">
            <v>0</v>
          </cell>
          <cell r="F23">
            <v>0</v>
          </cell>
          <cell r="G23">
            <v>0</v>
          </cell>
          <cell r="H23">
            <v>0</v>
          </cell>
          <cell r="I23">
            <v>0.40242577064379942</v>
          </cell>
          <cell r="J23">
            <v>0</v>
          </cell>
          <cell r="K23">
            <v>0.40242577064379942</v>
          </cell>
          <cell r="L23">
            <v>0</v>
          </cell>
          <cell r="N23">
            <v>0</v>
          </cell>
          <cell r="AB23">
            <v>10</v>
          </cell>
          <cell r="AC23" t="str">
            <v>Other Liab (C/M)</v>
          </cell>
          <cell r="AD23">
            <v>0</v>
          </cell>
          <cell r="AE23">
            <v>0</v>
          </cell>
          <cell r="AF23">
            <v>0</v>
          </cell>
          <cell r="AG23">
            <v>0</v>
          </cell>
          <cell r="AH23">
            <v>0</v>
          </cell>
          <cell r="AJ23">
            <v>0.40242577064379942</v>
          </cell>
          <cell r="AK23">
            <v>0.40242577064379942</v>
          </cell>
          <cell r="AL23">
            <v>0.40242577064379942</v>
          </cell>
          <cell r="AM23">
            <v>0.3760988510689714</v>
          </cell>
          <cell r="AN23">
            <v>0.3760988510689714</v>
          </cell>
          <cell r="AP23">
            <v>0</v>
          </cell>
          <cell r="AQ23">
            <v>0</v>
          </cell>
          <cell r="AR23">
            <v>0</v>
          </cell>
          <cell r="AS23">
            <v>0</v>
          </cell>
          <cell r="AT23">
            <v>0</v>
          </cell>
        </row>
        <row r="24">
          <cell r="B24">
            <v>11</v>
          </cell>
          <cell r="C24" t="str">
            <v>Prod Liab (Occ)</v>
          </cell>
          <cell r="D24">
            <v>0</v>
          </cell>
          <cell r="E24">
            <v>0</v>
          </cell>
          <cell r="F24">
            <v>0</v>
          </cell>
          <cell r="G24">
            <v>0</v>
          </cell>
          <cell r="H24">
            <v>0</v>
          </cell>
          <cell r="I24">
            <v>0.45336574161136883</v>
          </cell>
          <cell r="J24">
            <v>0</v>
          </cell>
          <cell r="K24">
            <v>0.45336574161136883</v>
          </cell>
          <cell r="L24">
            <v>0</v>
          </cell>
          <cell r="N24">
            <v>0</v>
          </cell>
          <cell r="AB24">
            <v>11</v>
          </cell>
          <cell r="AC24" t="str">
            <v>Prod Liab (Occ)</v>
          </cell>
          <cell r="AD24">
            <v>0</v>
          </cell>
          <cell r="AE24">
            <v>0</v>
          </cell>
          <cell r="AF24">
            <v>0</v>
          </cell>
          <cell r="AG24">
            <v>0</v>
          </cell>
          <cell r="AH24">
            <v>0</v>
          </cell>
          <cell r="AJ24">
            <v>0.45336574161136883</v>
          </cell>
          <cell r="AK24">
            <v>0.45336574161136883</v>
          </cell>
          <cell r="AL24">
            <v>0.45336574161136883</v>
          </cell>
          <cell r="AM24">
            <v>0.42370630057137271</v>
          </cell>
          <cell r="AN24">
            <v>0.42370630057137271</v>
          </cell>
          <cell r="AP24">
            <v>0</v>
          </cell>
          <cell r="AQ24">
            <v>0</v>
          </cell>
          <cell r="AR24">
            <v>0</v>
          </cell>
          <cell r="AS24">
            <v>0</v>
          </cell>
          <cell r="AT24">
            <v>0</v>
          </cell>
        </row>
        <row r="25">
          <cell r="B25">
            <v>12</v>
          </cell>
          <cell r="C25" t="str">
            <v>Prod Liab (C/M)</v>
          </cell>
          <cell r="D25">
            <v>0</v>
          </cell>
          <cell r="E25">
            <v>0</v>
          </cell>
          <cell r="F25">
            <v>0</v>
          </cell>
          <cell r="G25">
            <v>0</v>
          </cell>
          <cell r="H25">
            <v>0</v>
          </cell>
          <cell r="I25">
            <v>0.38511713534729186</v>
          </cell>
          <cell r="J25">
            <v>0</v>
          </cell>
          <cell r="K25">
            <v>0.38511713534729186</v>
          </cell>
          <cell r="L25">
            <v>0</v>
          </cell>
          <cell r="N25">
            <v>0</v>
          </cell>
          <cell r="AB25">
            <v>12</v>
          </cell>
          <cell r="AC25" t="str">
            <v>Prod Liab (C/M)</v>
          </cell>
          <cell r="AD25">
            <v>0</v>
          </cell>
          <cell r="AE25">
            <v>0</v>
          </cell>
          <cell r="AF25">
            <v>0</v>
          </cell>
          <cell r="AG25">
            <v>0</v>
          </cell>
          <cell r="AH25">
            <v>0</v>
          </cell>
          <cell r="AJ25">
            <v>0.38511713534729186</v>
          </cell>
          <cell r="AK25">
            <v>0.38511713534729186</v>
          </cell>
          <cell r="AL25">
            <v>0.38511713534729186</v>
          </cell>
          <cell r="AM25">
            <v>0.35992255639933818</v>
          </cell>
          <cell r="AN25">
            <v>0.35992255639933818</v>
          </cell>
          <cell r="AP25">
            <v>0</v>
          </cell>
          <cell r="AQ25">
            <v>0</v>
          </cell>
          <cell r="AR25">
            <v>0</v>
          </cell>
          <cell r="AS25">
            <v>0</v>
          </cell>
          <cell r="AT25">
            <v>0</v>
          </cell>
        </row>
        <row r="26">
          <cell r="B26">
            <v>13</v>
          </cell>
          <cell r="C26" t="str">
            <v>Commercial Property</v>
          </cell>
          <cell r="D26">
            <v>0</v>
          </cell>
          <cell r="E26">
            <v>0</v>
          </cell>
          <cell r="F26">
            <v>0</v>
          </cell>
          <cell r="G26">
            <v>0</v>
          </cell>
          <cell r="H26">
            <v>0</v>
          </cell>
          <cell r="I26">
            <v>0.51165562267568776</v>
          </cell>
          <cell r="J26">
            <v>0</v>
          </cell>
          <cell r="K26">
            <v>0.51165562267568776</v>
          </cell>
          <cell r="L26">
            <v>0</v>
          </cell>
          <cell r="N26">
            <v>0</v>
          </cell>
          <cell r="AB26">
            <v>13</v>
          </cell>
          <cell r="AC26" t="str">
            <v>Commercial Property</v>
          </cell>
          <cell r="AD26">
            <v>0</v>
          </cell>
          <cell r="AE26">
            <v>0</v>
          </cell>
          <cell r="AF26">
            <v>0</v>
          </cell>
          <cell r="AG26">
            <v>0</v>
          </cell>
          <cell r="AH26">
            <v>0</v>
          </cell>
          <cell r="AJ26">
            <v>0.51165562267568776</v>
          </cell>
          <cell r="AK26">
            <v>0.51165562267568776</v>
          </cell>
          <cell r="AL26">
            <v>0.51165562267568776</v>
          </cell>
          <cell r="AM26">
            <v>0.47818282493054926</v>
          </cell>
          <cell r="AN26">
            <v>0.47818282493054926</v>
          </cell>
          <cell r="AP26">
            <v>0</v>
          </cell>
          <cell r="AQ26">
            <v>0</v>
          </cell>
          <cell r="AR26">
            <v>0</v>
          </cell>
          <cell r="AS26">
            <v>0</v>
          </cell>
          <cell r="AT26">
            <v>0</v>
          </cell>
        </row>
        <row r="27">
          <cell r="B27">
            <v>14</v>
          </cell>
          <cell r="C27" t="str">
            <v>Motor Phys Damage</v>
          </cell>
          <cell r="D27">
            <v>0</v>
          </cell>
          <cell r="E27">
            <v>0</v>
          </cell>
          <cell r="F27">
            <v>0</v>
          </cell>
          <cell r="G27">
            <v>0</v>
          </cell>
          <cell r="H27">
            <v>0</v>
          </cell>
          <cell r="I27">
            <v>0.34979073643669678</v>
          </cell>
          <cell r="J27">
            <v>0</v>
          </cell>
          <cell r="K27">
            <v>0.34979073643669678</v>
          </cell>
          <cell r="L27">
            <v>0</v>
          </cell>
          <cell r="N27">
            <v>0</v>
          </cell>
          <cell r="AB27">
            <v>14</v>
          </cell>
          <cell r="AC27" t="str">
            <v>Motor Phys Damage</v>
          </cell>
          <cell r="AD27">
            <v>0</v>
          </cell>
          <cell r="AE27">
            <v>0</v>
          </cell>
          <cell r="AF27">
            <v>0</v>
          </cell>
          <cell r="AG27">
            <v>0</v>
          </cell>
          <cell r="AH27">
            <v>0</v>
          </cell>
          <cell r="AJ27">
            <v>0.34979073643669678</v>
          </cell>
          <cell r="AK27">
            <v>0.34644345666218301</v>
          </cell>
          <cell r="AL27">
            <v>0.34644345666218301</v>
          </cell>
          <cell r="AM27">
            <v>0.32468613812784297</v>
          </cell>
          <cell r="AN27">
            <v>0.32468613812784297</v>
          </cell>
          <cell r="AP27">
            <v>0</v>
          </cell>
          <cell r="AQ27">
            <v>0</v>
          </cell>
          <cell r="AR27">
            <v>0</v>
          </cell>
          <cell r="AS27">
            <v>0</v>
          </cell>
          <cell r="AT27">
            <v>0</v>
          </cell>
        </row>
        <row r="28">
          <cell r="B28">
            <v>15</v>
          </cell>
          <cell r="C28" t="str">
            <v>Fid &amp; Sur /Fin. Guar</v>
          </cell>
          <cell r="D28">
            <v>0</v>
          </cell>
          <cell r="E28">
            <v>0</v>
          </cell>
          <cell r="F28">
            <v>0</v>
          </cell>
          <cell r="G28">
            <v>0</v>
          </cell>
          <cell r="H28">
            <v>0</v>
          </cell>
          <cell r="I28">
            <v>0.35815893587298142</v>
          </cell>
          <cell r="J28">
            <v>0</v>
          </cell>
          <cell r="K28">
            <v>0.35815893587298142</v>
          </cell>
          <cell r="L28">
            <v>0</v>
          </cell>
          <cell r="N28">
            <v>0</v>
          </cell>
          <cell r="AB28">
            <v>15</v>
          </cell>
          <cell r="AC28" t="str">
            <v>Fid &amp; Sur /Fin. Guar</v>
          </cell>
          <cell r="AD28">
            <v>0</v>
          </cell>
          <cell r="AE28">
            <v>0</v>
          </cell>
          <cell r="AF28">
            <v>0</v>
          </cell>
          <cell r="AG28">
            <v>0</v>
          </cell>
          <cell r="AH28">
            <v>0</v>
          </cell>
          <cell r="AJ28">
            <v>0.35815893587298142</v>
          </cell>
          <cell r="AK28">
            <v>0.35815893587298142</v>
          </cell>
          <cell r="AL28">
            <v>0.35815893587298142</v>
          </cell>
          <cell r="AM28">
            <v>0.3347279774513845</v>
          </cell>
          <cell r="AN28">
            <v>0.3347279774513845</v>
          </cell>
          <cell r="AP28">
            <v>0</v>
          </cell>
          <cell r="AQ28">
            <v>0</v>
          </cell>
          <cell r="AR28">
            <v>0</v>
          </cell>
          <cell r="AS28">
            <v>0</v>
          </cell>
          <cell r="AT28">
            <v>0</v>
          </cell>
        </row>
        <row r="29">
          <cell r="B29">
            <v>16</v>
          </cell>
          <cell r="C29" t="str">
            <v>X/S Property</v>
          </cell>
          <cell r="D29">
            <v>0</v>
          </cell>
          <cell r="E29">
            <v>0</v>
          </cell>
          <cell r="F29">
            <v>0</v>
          </cell>
          <cell r="G29">
            <v>0</v>
          </cell>
          <cell r="H29">
            <v>0</v>
          </cell>
          <cell r="I29">
            <v>0.5662691347861768</v>
          </cell>
          <cell r="J29">
            <v>0</v>
          </cell>
          <cell r="K29">
            <v>0.5662691347861768</v>
          </cell>
          <cell r="L29">
            <v>0</v>
          </cell>
          <cell r="N29">
            <v>0</v>
          </cell>
          <cell r="AB29">
            <v>16</v>
          </cell>
          <cell r="AC29" t="str">
            <v>X/S Property</v>
          </cell>
          <cell r="AD29">
            <v>0</v>
          </cell>
          <cell r="AE29">
            <v>0</v>
          </cell>
          <cell r="AF29">
            <v>0</v>
          </cell>
          <cell r="AG29">
            <v>0</v>
          </cell>
          <cell r="AH29">
            <v>0</v>
          </cell>
          <cell r="AJ29">
            <v>0.5662691347861768</v>
          </cell>
          <cell r="AK29">
            <v>0.52663029535114447</v>
          </cell>
          <cell r="AL29">
            <v>0.52663029535114447</v>
          </cell>
          <cell r="AM29">
            <v>0.54928106074259153</v>
          </cell>
          <cell r="AN29">
            <v>0.54928106074259153</v>
          </cell>
          <cell r="AP29">
            <v>0</v>
          </cell>
          <cell r="AQ29">
            <v>0</v>
          </cell>
          <cell r="AR29">
            <v>0</v>
          </cell>
          <cell r="AS29">
            <v>0</v>
          </cell>
          <cell r="AT29">
            <v>0</v>
          </cell>
        </row>
        <row r="30">
          <cell r="B30">
            <v>17</v>
          </cell>
          <cell r="C30" t="str">
            <v>X/S Casualty</v>
          </cell>
          <cell r="D30">
            <v>0</v>
          </cell>
          <cell r="E30">
            <v>0</v>
          </cell>
          <cell r="F30">
            <v>0</v>
          </cell>
          <cell r="G30">
            <v>0</v>
          </cell>
          <cell r="H30">
            <v>0</v>
          </cell>
          <cell r="I30">
            <v>0.49243635144290215</v>
          </cell>
          <cell r="J30">
            <v>0</v>
          </cell>
          <cell r="K30">
            <v>0.49243635144290215</v>
          </cell>
          <cell r="L30">
            <v>0</v>
          </cell>
          <cell r="N30">
            <v>0</v>
          </cell>
          <cell r="AB30">
            <v>17</v>
          </cell>
          <cell r="AC30" t="str">
            <v>X/S Casualty</v>
          </cell>
          <cell r="AD30">
            <v>0</v>
          </cell>
          <cell r="AE30">
            <v>0</v>
          </cell>
          <cell r="AF30">
            <v>0</v>
          </cell>
          <cell r="AG30">
            <v>0</v>
          </cell>
          <cell r="AH30">
            <v>0</v>
          </cell>
          <cell r="AJ30">
            <v>0.49243635144290215</v>
          </cell>
          <cell r="AK30">
            <v>0.49243635144290215</v>
          </cell>
          <cell r="AL30">
            <v>0.5165753882783386</v>
          </cell>
          <cell r="AM30">
            <v>0.5165753882783386</v>
          </cell>
          <cell r="AN30">
            <v>0.48278073670872762</v>
          </cell>
          <cell r="AP30">
            <v>0</v>
          </cell>
          <cell r="AQ30">
            <v>0</v>
          </cell>
          <cell r="AR30">
            <v>0</v>
          </cell>
          <cell r="AS30">
            <v>0</v>
          </cell>
          <cell r="AT30">
            <v>0</v>
          </cell>
        </row>
        <row r="31">
          <cell r="B31">
            <v>18</v>
          </cell>
          <cell r="C31" t="str">
            <v>Other P/C</v>
          </cell>
          <cell r="D31">
            <v>0</v>
          </cell>
          <cell r="E31">
            <v>0</v>
          </cell>
          <cell r="F31">
            <v>0</v>
          </cell>
          <cell r="G31">
            <v>0</v>
          </cell>
          <cell r="H31">
            <v>0</v>
          </cell>
          <cell r="I31">
            <v>0.42979072304757771</v>
          </cell>
          <cell r="J31">
            <v>0</v>
          </cell>
          <cell r="K31">
            <v>0.42979072304757771</v>
          </cell>
          <cell r="L31">
            <v>0</v>
          </cell>
          <cell r="N31">
            <v>0</v>
          </cell>
          <cell r="AB31">
            <v>18</v>
          </cell>
          <cell r="AC31" t="str">
            <v>Other P/C</v>
          </cell>
          <cell r="AD31">
            <v>0</v>
          </cell>
          <cell r="AE31">
            <v>0</v>
          </cell>
          <cell r="AF31">
            <v>0</v>
          </cell>
          <cell r="AG31">
            <v>0</v>
          </cell>
          <cell r="AH31">
            <v>0</v>
          </cell>
          <cell r="AJ31">
            <v>0.42979072304757771</v>
          </cell>
          <cell r="AK31">
            <v>0.42979072304757771</v>
          </cell>
          <cell r="AL31">
            <v>0.42979072304757771</v>
          </cell>
          <cell r="AM31">
            <v>0.40167357294166139</v>
          </cell>
          <cell r="AN31">
            <v>0.40167357294166139</v>
          </cell>
          <cell r="AP31">
            <v>0</v>
          </cell>
          <cell r="AQ31">
            <v>0</v>
          </cell>
          <cell r="AR31">
            <v>0</v>
          </cell>
          <cell r="AS31">
            <v>0</v>
          </cell>
          <cell r="AT31">
            <v>0</v>
          </cell>
        </row>
        <row r="32">
          <cell r="B32">
            <v>19</v>
          </cell>
          <cell r="C32" t="str">
            <v>Other P/C</v>
          </cell>
          <cell r="D32">
            <v>0</v>
          </cell>
          <cell r="E32">
            <v>0</v>
          </cell>
          <cell r="F32">
            <v>0</v>
          </cell>
          <cell r="G32">
            <v>0</v>
          </cell>
          <cell r="H32">
            <v>0</v>
          </cell>
          <cell r="I32">
            <v>0.42979072304757771</v>
          </cell>
          <cell r="J32">
            <v>0</v>
          </cell>
          <cell r="K32">
            <v>0.42979072304757771</v>
          </cell>
          <cell r="L32">
            <v>0</v>
          </cell>
          <cell r="N32">
            <v>0</v>
          </cell>
          <cell r="AB32">
            <v>19</v>
          </cell>
          <cell r="AC32" t="str">
            <v>Other P/C</v>
          </cell>
          <cell r="AD32">
            <v>0</v>
          </cell>
          <cell r="AE32">
            <v>0</v>
          </cell>
          <cell r="AF32">
            <v>0</v>
          </cell>
          <cell r="AG32">
            <v>0</v>
          </cell>
          <cell r="AH32">
            <v>0</v>
          </cell>
          <cell r="AJ32">
            <v>0.42979072304757771</v>
          </cell>
          <cell r="AK32">
            <v>0.42979072304757771</v>
          </cell>
          <cell r="AL32">
            <v>0.42979072304757771</v>
          </cell>
          <cell r="AM32">
            <v>0.40167357294166139</v>
          </cell>
          <cell r="AN32">
            <v>0.40167357294166139</v>
          </cell>
          <cell r="AP32">
            <v>0</v>
          </cell>
          <cell r="AQ32">
            <v>0</v>
          </cell>
          <cell r="AR32">
            <v>0</v>
          </cell>
          <cell r="AS32">
            <v>0</v>
          </cell>
          <cell r="AT32">
            <v>0</v>
          </cell>
        </row>
        <row r="33">
          <cell r="B33">
            <v>20</v>
          </cell>
          <cell r="C33" t="str">
            <v>Sub-Total</v>
          </cell>
          <cell r="D33">
            <v>0</v>
          </cell>
          <cell r="E33">
            <v>0</v>
          </cell>
          <cell r="F33">
            <v>0</v>
          </cell>
          <cell r="G33">
            <v>0</v>
          </cell>
          <cell r="H33">
            <v>0</v>
          </cell>
          <cell r="I33">
            <v>0</v>
          </cell>
          <cell r="K33">
            <v>0</v>
          </cell>
          <cell r="L33">
            <v>0</v>
          </cell>
          <cell r="AB33">
            <v>20</v>
          </cell>
          <cell r="AC33" t="str">
            <v>Sub-Total</v>
          </cell>
          <cell r="AD33">
            <v>0</v>
          </cell>
          <cell r="AE33">
            <v>0</v>
          </cell>
          <cell r="AF33">
            <v>0</v>
          </cell>
          <cell r="AG33">
            <v>0</v>
          </cell>
          <cell r="AH33">
            <v>0</v>
          </cell>
          <cell r="AJ33">
            <v>0</v>
          </cell>
          <cell r="AK33">
            <v>0</v>
          </cell>
          <cell r="AL33">
            <v>0</v>
          </cell>
          <cell r="AM33">
            <v>0</v>
          </cell>
          <cell r="AN33">
            <v>0</v>
          </cell>
          <cell r="AP33">
            <v>0</v>
          </cell>
          <cell r="AQ33">
            <v>0</v>
          </cell>
          <cell r="AR33">
            <v>0</v>
          </cell>
          <cell r="AS33">
            <v>0</v>
          </cell>
          <cell r="AT33">
            <v>0</v>
          </cell>
        </row>
        <row r="35">
          <cell r="D35" t="str">
            <v>(1)</v>
          </cell>
          <cell r="E35" t="str">
            <v>(2)</v>
          </cell>
          <cell r="F35" t="str">
            <v>(3)</v>
          </cell>
          <cell r="G35" t="str">
            <v>(4)</v>
          </cell>
          <cell r="H35" t="str">
            <v>(5)</v>
          </cell>
          <cell r="I35" t="str">
            <v>(6)</v>
          </cell>
          <cell r="J35" t="str">
            <v>(7)</v>
          </cell>
          <cell r="K35" t="str">
            <v>(8)</v>
          </cell>
          <cell r="L35" t="str">
            <v>(9)</v>
          </cell>
          <cell r="M35" t="str">
            <v>(10)</v>
          </cell>
        </row>
        <row r="37">
          <cell r="E37" t="str">
            <v>&lt;----------------- Net Premiums Written -----------------&gt;</v>
          </cell>
          <cell r="J37" t="str">
            <v>Adjust-</v>
          </cell>
          <cell r="K37" t="str">
            <v>Total</v>
          </cell>
          <cell r="L37" t="str">
            <v>Adjusted</v>
          </cell>
          <cell r="AD37" t="str">
            <v>Net Premiums Written</v>
          </cell>
          <cell r="AJ37" t="str">
            <v>Selected Capital Factor</v>
          </cell>
          <cell r="AP37" t="str">
            <v>Adjusted Required Capital</v>
          </cell>
        </row>
        <row r="38">
          <cell r="C38" t="str">
            <v>Health Business</v>
          </cell>
          <cell r="D38" t="str">
            <v>%</v>
          </cell>
          <cell r="E38" t="str">
            <v>Baseline</v>
          </cell>
          <cell r="F38" t="str">
            <v>Allocated Adjustment</v>
          </cell>
          <cell r="G38" t="str">
            <v>Manual Adjustment</v>
          </cell>
          <cell r="H38" t="str">
            <v>Total</v>
          </cell>
          <cell r="I38" t="str">
            <v>Capital Factor</v>
          </cell>
          <cell r="J38" t="str">
            <v>ment to Factor</v>
          </cell>
          <cell r="K38" t="str">
            <v>Capital Factor</v>
          </cell>
          <cell r="L38" t="str">
            <v>Required Capital</v>
          </cell>
          <cell r="M38" t="str">
            <v>Explanation of Adjustment</v>
          </cell>
          <cell r="AC38" t="str">
            <v>Health Business</v>
          </cell>
          <cell r="AD38">
            <v>39813</v>
          </cell>
          <cell r="AE38">
            <v>40178</v>
          </cell>
          <cell r="AF38">
            <v>40543</v>
          </cell>
          <cell r="AG38">
            <v>40908</v>
          </cell>
          <cell r="AH38">
            <v>41274</v>
          </cell>
          <cell r="AJ38">
            <v>39813</v>
          </cell>
          <cell r="AK38">
            <v>40178</v>
          </cell>
          <cell r="AL38">
            <v>40543</v>
          </cell>
          <cell r="AM38">
            <v>40908</v>
          </cell>
          <cell r="AN38">
            <v>41274</v>
          </cell>
          <cell r="AP38">
            <v>39813</v>
          </cell>
          <cell r="AQ38">
            <v>40178</v>
          </cell>
          <cell r="AR38">
            <v>40543</v>
          </cell>
          <cell r="AS38">
            <v>40908</v>
          </cell>
          <cell r="AT38">
            <v>41274</v>
          </cell>
        </row>
        <row r="39">
          <cell r="B39">
            <v>21</v>
          </cell>
          <cell r="C39" t="str">
            <v>Medical</v>
          </cell>
          <cell r="D39">
            <v>0</v>
          </cell>
          <cell r="E39">
            <v>0</v>
          </cell>
          <cell r="F39">
            <v>0</v>
          </cell>
          <cell r="G39">
            <v>0</v>
          </cell>
          <cell r="H39">
            <v>0</v>
          </cell>
          <cell r="I39">
            <v>0.25</v>
          </cell>
          <cell r="J39">
            <v>0</v>
          </cell>
          <cell r="K39">
            <v>0.25</v>
          </cell>
          <cell r="L39">
            <v>0</v>
          </cell>
          <cell r="N39">
            <v>0</v>
          </cell>
          <cell r="AB39">
            <v>21</v>
          </cell>
          <cell r="AC39" t="str">
            <v>Medical</v>
          </cell>
          <cell r="AD39">
            <v>0</v>
          </cell>
          <cell r="AE39">
            <v>0</v>
          </cell>
          <cell r="AF39">
            <v>0</v>
          </cell>
          <cell r="AG39">
            <v>0</v>
          </cell>
          <cell r="AH39">
            <v>0</v>
          </cell>
          <cell r="AJ39">
            <v>0.25</v>
          </cell>
          <cell r="AK39">
            <v>0.25</v>
          </cell>
          <cell r="AL39">
            <v>0.25</v>
          </cell>
          <cell r="AM39">
            <v>0.25</v>
          </cell>
          <cell r="AN39">
            <v>0.25</v>
          </cell>
          <cell r="AP39">
            <v>0</v>
          </cell>
          <cell r="AQ39">
            <v>0</v>
          </cell>
          <cell r="AR39">
            <v>0</v>
          </cell>
          <cell r="AS39">
            <v>0</v>
          </cell>
          <cell r="AT39">
            <v>0</v>
          </cell>
        </row>
        <row r="40">
          <cell r="B40">
            <v>22</v>
          </cell>
          <cell r="C40" t="str">
            <v>Disability and Long Term Care</v>
          </cell>
          <cell r="D40">
            <v>0</v>
          </cell>
          <cell r="E40">
            <v>0</v>
          </cell>
          <cell r="F40">
            <v>0</v>
          </cell>
          <cell r="G40">
            <v>0</v>
          </cell>
          <cell r="H40">
            <v>0</v>
          </cell>
          <cell r="I40">
            <v>0.45</v>
          </cell>
          <cell r="J40">
            <v>0</v>
          </cell>
          <cell r="K40">
            <v>0.45</v>
          </cell>
          <cell r="L40">
            <v>0</v>
          </cell>
          <cell r="N40">
            <v>0</v>
          </cell>
          <cell r="AB40">
            <v>22</v>
          </cell>
          <cell r="AC40" t="str">
            <v>Disability and Long Term Care</v>
          </cell>
          <cell r="AD40">
            <v>0</v>
          </cell>
          <cell r="AE40">
            <v>0</v>
          </cell>
          <cell r="AF40">
            <v>0</v>
          </cell>
          <cell r="AG40">
            <v>0</v>
          </cell>
          <cell r="AH40">
            <v>0</v>
          </cell>
          <cell r="AJ40">
            <v>0.45</v>
          </cell>
          <cell r="AK40">
            <v>0.45</v>
          </cell>
          <cell r="AL40">
            <v>0.45</v>
          </cell>
          <cell r="AM40">
            <v>0.45</v>
          </cell>
          <cell r="AN40">
            <v>0.45</v>
          </cell>
          <cell r="AP40">
            <v>0</v>
          </cell>
          <cell r="AQ40">
            <v>0</v>
          </cell>
          <cell r="AR40">
            <v>0</v>
          </cell>
          <cell r="AS40">
            <v>0</v>
          </cell>
          <cell r="AT40">
            <v>0</v>
          </cell>
        </row>
        <row r="41">
          <cell r="B41">
            <v>23</v>
          </cell>
          <cell r="C41" t="str">
            <v>Critical Illness - Guaranteed</v>
          </cell>
          <cell r="D41">
            <v>0</v>
          </cell>
          <cell r="E41">
            <v>0</v>
          </cell>
          <cell r="F41">
            <v>0</v>
          </cell>
          <cell r="G41">
            <v>0</v>
          </cell>
          <cell r="H41">
            <v>0</v>
          </cell>
          <cell r="I41">
            <v>0.12</v>
          </cell>
          <cell r="J41">
            <v>0</v>
          </cell>
          <cell r="K41">
            <v>0.12</v>
          </cell>
          <cell r="L41">
            <v>0</v>
          </cell>
          <cell r="N41">
            <v>0</v>
          </cell>
          <cell r="AB41">
            <v>23</v>
          </cell>
          <cell r="AC41" t="str">
            <v>Critical Illness - Guaranteed</v>
          </cell>
          <cell r="AD41">
            <v>0</v>
          </cell>
          <cell r="AE41">
            <v>0</v>
          </cell>
          <cell r="AF41">
            <v>0</v>
          </cell>
          <cell r="AG41">
            <v>0</v>
          </cell>
          <cell r="AH41">
            <v>0</v>
          </cell>
          <cell r="AJ41">
            <v>0.12</v>
          </cell>
          <cell r="AK41">
            <v>0.12</v>
          </cell>
          <cell r="AL41">
            <v>0.12</v>
          </cell>
          <cell r="AM41">
            <v>0.12</v>
          </cell>
          <cell r="AN41">
            <v>0.12</v>
          </cell>
          <cell r="AP41">
            <v>0</v>
          </cell>
          <cell r="AQ41">
            <v>0</v>
          </cell>
          <cell r="AR41">
            <v>0</v>
          </cell>
          <cell r="AS41">
            <v>0</v>
          </cell>
          <cell r="AT41">
            <v>0</v>
          </cell>
        </row>
        <row r="42">
          <cell r="B42">
            <v>24</v>
          </cell>
          <cell r="C42" t="str">
            <v>Critical Illness - NonGuarant'd</v>
          </cell>
          <cell r="D42">
            <v>0</v>
          </cell>
          <cell r="E42">
            <v>0</v>
          </cell>
          <cell r="F42">
            <v>0</v>
          </cell>
          <cell r="G42">
            <v>0</v>
          </cell>
          <cell r="H42">
            <v>0</v>
          </cell>
          <cell r="I42">
            <v>0.12</v>
          </cell>
          <cell r="J42">
            <v>0</v>
          </cell>
          <cell r="K42">
            <v>0.12</v>
          </cell>
          <cell r="L42">
            <v>0</v>
          </cell>
          <cell r="N42">
            <v>0</v>
          </cell>
          <cell r="AB42">
            <v>24</v>
          </cell>
          <cell r="AC42" t="str">
            <v>Critical Illness - NonGuarant'd</v>
          </cell>
          <cell r="AD42">
            <v>0</v>
          </cell>
          <cell r="AE42">
            <v>0</v>
          </cell>
          <cell r="AF42">
            <v>0</v>
          </cell>
          <cell r="AG42">
            <v>0</v>
          </cell>
          <cell r="AH42">
            <v>0</v>
          </cell>
          <cell r="AJ42">
            <v>0.12</v>
          </cell>
          <cell r="AK42">
            <v>0.12</v>
          </cell>
          <cell r="AL42">
            <v>0.12</v>
          </cell>
          <cell r="AM42">
            <v>0.12</v>
          </cell>
          <cell r="AN42">
            <v>0.12</v>
          </cell>
          <cell r="AP42">
            <v>0</v>
          </cell>
          <cell r="AQ42">
            <v>0</v>
          </cell>
          <cell r="AR42">
            <v>0</v>
          </cell>
          <cell r="AS42">
            <v>0</v>
          </cell>
          <cell r="AT42">
            <v>0</v>
          </cell>
        </row>
        <row r="43">
          <cell r="B43">
            <v>25</v>
          </cell>
          <cell r="C43" t="str">
            <v>Health Reinsurance</v>
          </cell>
          <cell r="D43">
            <v>0</v>
          </cell>
          <cell r="E43">
            <v>0</v>
          </cell>
          <cell r="F43">
            <v>0</v>
          </cell>
          <cell r="G43">
            <v>0</v>
          </cell>
          <cell r="H43">
            <v>0</v>
          </cell>
          <cell r="I43">
            <v>0.49243635144290215</v>
          </cell>
          <cell r="J43">
            <v>0</v>
          </cell>
          <cell r="K43">
            <v>0.49243635144290215</v>
          </cell>
          <cell r="L43">
            <v>0</v>
          </cell>
          <cell r="N43">
            <v>0</v>
          </cell>
          <cell r="AB43">
            <v>25</v>
          </cell>
          <cell r="AC43" t="str">
            <v>Health Reinsurance</v>
          </cell>
          <cell r="AD43">
            <v>0</v>
          </cell>
          <cell r="AE43">
            <v>0</v>
          </cell>
          <cell r="AF43">
            <v>0</v>
          </cell>
          <cell r="AG43">
            <v>0</v>
          </cell>
          <cell r="AH43">
            <v>0</v>
          </cell>
          <cell r="AJ43">
            <v>0.49243635144290215</v>
          </cell>
          <cell r="AK43">
            <v>0.49243635144290215</v>
          </cell>
          <cell r="AL43">
            <v>0.5165753882783386</v>
          </cell>
          <cell r="AM43">
            <v>0.5165753882783386</v>
          </cell>
          <cell r="AN43">
            <v>0.48278073670872762</v>
          </cell>
          <cell r="AP43">
            <v>0</v>
          </cell>
          <cell r="AQ43">
            <v>0</v>
          </cell>
          <cell r="AR43">
            <v>0</v>
          </cell>
          <cell r="AS43">
            <v>0</v>
          </cell>
          <cell r="AT43">
            <v>0</v>
          </cell>
        </row>
        <row r="44">
          <cell r="B44">
            <v>26</v>
          </cell>
          <cell r="C44" t="str">
            <v>Other Health</v>
          </cell>
          <cell r="D44">
            <v>0</v>
          </cell>
          <cell r="E44">
            <v>0</v>
          </cell>
          <cell r="F44">
            <v>0</v>
          </cell>
          <cell r="G44">
            <v>0</v>
          </cell>
          <cell r="H44">
            <v>0</v>
          </cell>
          <cell r="I44">
            <v>0.40830118689519879</v>
          </cell>
          <cell r="J44">
            <v>0</v>
          </cell>
          <cell r="K44">
            <v>0.40830118689519879</v>
          </cell>
          <cell r="L44">
            <v>0</v>
          </cell>
          <cell r="N44">
            <v>0</v>
          </cell>
          <cell r="AB44">
            <v>26</v>
          </cell>
          <cell r="AC44" t="str">
            <v>Other Health</v>
          </cell>
          <cell r="AD44">
            <v>0</v>
          </cell>
          <cell r="AE44">
            <v>0</v>
          </cell>
          <cell r="AF44">
            <v>0</v>
          </cell>
          <cell r="AG44">
            <v>0</v>
          </cell>
          <cell r="AH44">
            <v>0</v>
          </cell>
          <cell r="AJ44">
            <v>0.40830118689519879</v>
          </cell>
          <cell r="AK44">
            <v>0.40830118689519879</v>
          </cell>
          <cell r="AL44">
            <v>0.40830118689519879</v>
          </cell>
          <cell r="AM44">
            <v>0.38158989429457829</v>
          </cell>
          <cell r="AN44">
            <v>0.38158989429457829</v>
          </cell>
          <cell r="AP44">
            <v>0</v>
          </cell>
          <cell r="AQ44">
            <v>0</v>
          </cell>
          <cell r="AR44">
            <v>0</v>
          </cell>
          <cell r="AS44">
            <v>0</v>
          </cell>
          <cell r="AT44">
            <v>0</v>
          </cell>
        </row>
        <row r="45">
          <cell r="B45">
            <v>27</v>
          </cell>
          <cell r="C45" t="str">
            <v>Other Health</v>
          </cell>
          <cell r="D45">
            <v>0</v>
          </cell>
          <cell r="E45">
            <v>0</v>
          </cell>
          <cell r="F45">
            <v>0</v>
          </cell>
          <cell r="G45">
            <v>0</v>
          </cell>
          <cell r="H45">
            <v>0</v>
          </cell>
          <cell r="I45">
            <v>0.40830118689519879</v>
          </cell>
          <cell r="J45">
            <v>0</v>
          </cell>
          <cell r="K45">
            <v>0.40830118689519879</v>
          </cell>
          <cell r="L45">
            <v>0</v>
          </cell>
          <cell r="N45">
            <v>0</v>
          </cell>
          <cell r="AB45">
            <v>27</v>
          </cell>
          <cell r="AC45" t="str">
            <v>Other Health</v>
          </cell>
          <cell r="AD45">
            <v>0</v>
          </cell>
          <cell r="AE45">
            <v>0</v>
          </cell>
          <cell r="AF45">
            <v>0</v>
          </cell>
          <cell r="AG45">
            <v>0</v>
          </cell>
          <cell r="AH45">
            <v>0</v>
          </cell>
          <cell r="AJ45">
            <v>0.40830118689519879</v>
          </cell>
          <cell r="AK45">
            <v>0.40830118689519879</v>
          </cell>
          <cell r="AL45">
            <v>0.40830118689519879</v>
          </cell>
          <cell r="AM45">
            <v>0.38158989429457829</v>
          </cell>
          <cell r="AN45">
            <v>0.38158989429457829</v>
          </cell>
          <cell r="AP45">
            <v>0</v>
          </cell>
          <cell r="AQ45">
            <v>0</v>
          </cell>
          <cell r="AR45">
            <v>0</v>
          </cell>
          <cell r="AS45">
            <v>0</v>
          </cell>
          <cell r="AT45">
            <v>0</v>
          </cell>
        </row>
        <row r="46">
          <cell r="B46">
            <v>28</v>
          </cell>
          <cell r="C46" t="str">
            <v>Sub-Total</v>
          </cell>
          <cell r="D46">
            <v>0</v>
          </cell>
          <cell r="E46">
            <v>0</v>
          </cell>
          <cell r="F46">
            <v>0</v>
          </cell>
          <cell r="G46">
            <v>0</v>
          </cell>
          <cell r="H46">
            <v>0</v>
          </cell>
          <cell r="I46">
            <v>0</v>
          </cell>
          <cell r="K46">
            <v>0</v>
          </cell>
          <cell r="L46">
            <v>0</v>
          </cell>
          <cell r="AB46">
            <v>28</v>
          </cell>
          <cell r="AC46" t="str">
            <v>Sub-Total</v>
          </cell>
          <cell r="AD46">
            <v>0</v>
          </cell>
          <cell r="AE46">
            <v>0</v>
          </cell>
          <cell r="AF46">
            <v>0</v>
          </cell>
          <cell r="AG46">
            <v>0</v>
          </cell>
          <cell r="AH46">
            <v>0</v>
          </cell>
          <cell r="AJ46">
            <v>0</v>
          </cell>
          <cell r="AK46">
            <v>0</v>
          </cell>
          <cell r="AL46">
            <v>0</v>
          </cell>
          <cell r="AM46">
            <v>0</v>
          </cell>
          <cell r="AN46">
            <v>0</v>
          </cell>
          <cell r="AP46">
            <v>0</v>
          </cell>
          <cell r="AQ46">
            <v>0</v>
          </cell>
          <cell r="AR46">
            <v>0</v>
          </cell>
          <cell r="AS46">
            <v>0</v>
          </cell>
          <cell r="AT46">
            <v>0</v>
          </cell>
        </row>
        <row r="48">
          <cell r="D48" t="str">
            <v>(1)</v>
          </cell>
          <cell r="E48" t="str">
            <v>(2)</v>
          </cell>
          <cell r="F48" t="str">
            <v>(3)</v>
          </cell>
          <cell r="G48" t="str">
            <v>(4)</v>
          </cell>
          <cell r="H48" t="str">
            <v>(5)</v>
          </cell>
          <cell r="I48" t="str">
            <v>(6)</v>
          </cell>
          <cell r="J48" t="str">
            <v>(7)</v>
          </cell>
          <cell r="K48" t="str">
            <v>(8)</v>
          </cell>
          <cell r="L48" t="str">
            <v>(9)</v>
          </cell>
          <cell r="M48" t="str">
            <v>(10)</v>
          </cell>
        </row>
        <row r="50">
          <cell r="E50" t="str">
            <v>&lt;----------------- Net Premiums Written -----------------&gt;</v>
          </cell>
          <cell r="J50" t="str">
            <v>Adjust-</v>
          </cell>
          <cell r="K50" t="str">
            <v>Total</v>
          </cell>
          <cell r="L50" t="str">
            <v>Adjusted</v>
          </cell>
          <cell r="AD50" t="str">
            <v>Net Premiums Written</v>
          </cell>
          <cell r="AJ50" t="str">
            <v>Selected Capital Factor</v>
          </cell>
          <cell r="AP50" t="str">
            <v>Adjusted Required Capital</v>
          </cell>
        </row>
        <row r="51">
          <cell r="C51" t="str">
            <v>Life Business (New business only)</v>
          </cell>
          <cell r="D51" t="str">
            <v>%</v>
          </cell>
          <cell r="E51" t="str">
            <v>Baseline</v>
          </cell>
          <cell r="F51" t="str">
            <v>Allocated Adjustment</v>
          </cell>
          <cell r="G51" t="str">
            <v>Manual Adjustment</v>
          </cell>
          <cell r="H51" t="str">
            <v>Total</v>
          </cell>
          <cell r="I51" t="str">
            <v>Capital Factor</v>
          </cell>
          <cell r="J51" t="str">
            <v>ment to Factor</v>
          </cell>
          <cell r="K51" t="str">
            <v>Capital Factor</v>
          </cell>
          <cell r="L51" t="str">
            <v>Required Capital</v>
          </cell>
          <cell r="M51" t="str">
            <v>Explanation of Adjustment</v>
          </cell>
          <cell r="AC51" t="str">
            <v>Life Business (New business only)</v>
          </cell>
          <cell r="AD51">
            <v>39813</v>
          </cell>
          <cell r="AE51">
            <v>40178</v>
          </cell>
          <cell r="AF51">
            <v>40543</v>
          </cell>
          <cell r="AG51">
            <v>40908</v>
          </cell>
          <cell r="AH51">
            <v>41274</v>
          </cell>
          <cell r="AJ51">
            <v>39813</v>
          </cell>
          <cell r="AK51">
            <v>40178</v>
          </cell>
          <cell r="AL51">
            <v>40543</v>
          </cell>
          <cell r="AM51">
            <v>40908</v>
          </cell>
          <cell r="AN51">
            <v>41274</v>
          </cell>
          <cell r="AP51">
            <v>39813</v>
          </cell>
          <cell r="AQ51">
            <v>40178</v>
          </cell>
          <cell r="AR51">
            <v>40543</v>
          </cell>
          <cell r="AS51">
            <v>40908</v>
          </cell>
          <cell r="AT51">
            <v>41274</v>
          </cell>
        </row>
        <row r="52">
          <cell r="B52">
            <v>29</v>
          </cell>
          <cell r="C52" t="str">
            <v xml:space="preserve">Life - Investment Products (Unit Linked &amp; Partic) </v>
          </cell>
          <cell r="D52">
            <v>0</v>
          </cell>
          <cell r="E52">
            <v>0</v>
          </cell>
          <cell r="F52">
            <v>0</v>
          </cell>
          <cell r="G52">
            <v>0</v>
          </cell>
          <cell r="H52">
            <v>0</v>
          </cell>
          <cell r="I52">
            <v>0.02</v>
          </cell>
          <cell r="J52">
            <v>0</v>
          </cell>
          <cell r="K52">
            <v>0.02</v>
          </cell>
          <cell r="L52">
            <v>0</v>
          </cell>
          <cell r="AB52">
            <v>29</v>
          </cell>
          <cell r="AC52" t="str">
            <v xml:space="preserve">Life - Investment Products (Unit Linked &amp; Partic) </v>
          </cell>
          <cell r="AD52">
            <v>0</v>
          </cell>
          <cell r="AE52">
            <v>0</v>
          </cell>
          <cell r="AF52">
            <v>0</v>
          </cell>
          <cell r="AG52">
            <v>0</v>
          </cell>
          <cell r="AH52">
            <v>0</v>
          </cell>
          <cell r="AJ52">
            <v>0.02</v>
          </cell>
          <cell r="AK52">
            <v>0.02</v>
          </cell>
          <cell r="AL52">
            <v>0.02</v>
          </cell>
          <cell r="AM52">
            <v>0.02</v>
          </cell>
          <cell r="AN52">
            <v>0.02</v>
          </cell>
          <cell r="AP52">
            <v>0</v>
          </cell>
          <cell r="AQ52">
            <v>0</v>
          </cell>
          <cell r="AR52">
            <v>0</v>
          </cell>
          <cell r="AS52">
            <v>0</v>
          </cell>
          <cell r="AT52">
            <v>0</v>
          </cell>
        </row>
        <row r="53">
          <cell r="B53">
            <v>30</v>
          </cell>
          <cell r="C53" t="str">
            <v xml:space="preserve">Life - Protection Products (Individ &amp; Group) </v>
          </cell>
          <cell r="D53">
            <v>0</v>
          </cell>
          <cell r="E53">
            <v>0</v>
          </cell>
          <cell r="F53">
            <v>0</v>
          </cell>
          <cell r="G53">
            <v>0</v>
          </cell>
          <cell r="H53">
            <v>0</v>
          </cell>
          <cell r="I53">
            <v>0.02</v>
          </cell>
          <cell r="J53">
            <v>0</v>
          </cell>
          <cell r="K53">
            <v>0.02</v>
          </cell>
          <cell r="L53">
            <v>0</v>
          </cell>
          <cell r="AB53">
            <v>30</v>
          </cell>
          <cell r="AC53" t="str">
            <v xml:space="preserve">Life - Protection Products (Individ &amp; Group) </v>
          </cell>
          <cell r="AD53">
            <v>0</v>
          </cell>
          <cell r="AE53">
            <v>0</v>
          </cell>
          <cell r="AF53">
            <v>0</v>
          </cell>
          <cell r="AG53">
            <v>0</v>
          </cell>
          <cell r="AH53">
            <v>0</v>
          </cell>
          <cell r="AJ53">
            <v>0.02</v>
          </cell>
          <cell r="AK53">
            <v>0.02</v>
          </cell>
          <cell r="AL53">
            <v>0.02</v>
          </cell>
          <cell r="AM53">
            <v>0.02</v>
          </cell>
          <cell r="AN53">
            <v>0.02</v>
          </cell>
          <cell r="AP53">
            <v>0</v>
          </cell>
          <cell r="AQ53">
            <v>0</v>
          </cell>
          <cell r="AR53">
            <v>0</v>
          </cell>
          <cell r="AS53">
            <v>0</v>
          </cell>
          <cell r="AT53">
            <v>0</v>
          </cell>
        </row>
        <row r="54">
          <cell r="B54">
            <v>31</v>
          </cell>
          <cell r="C54" t="str">
            <v xml:space="preserve">Life Reinsurance </v>
          </cell>
          <cell r="D54">
            <v>0</v>
          </cell>
          <cell r="E54">
            <v>0</v>
          </cell>
          <cell r="F54">
            <v>0</v>
          </cell>
          <cell r="G54">
            <v>0</v>
          </cell>
          <cell r="H54">
            <v>0</v>
          </cell>
          <cell r="I54">
            <v>0.02</v>
          </cell>
          <cell r="J54">
            <v>0</v>
          </cell>
          <cell r="K54">
            <v>0.02</v>
          </cell>
          <cell r="L54">
            <v>0</v>
          </cell>
          <cell r="AB54">
            <v>31</v>
          </cell>
          <cell r="AC54" t="str">
            <v xml:space="preserve">Life Reinsurance </v>
          </cell>
          <cell r="AD54">
            <v>0</v>
          </cell>
          <cell r="AE54">
            <v>0</v>
          </cell>
          <cell r="AF54">
            <v>0</v>
          </cell>
          <cell r="AG54">
            <v>0</v>
          </cell>
          <cell r="AH54">
            <v>0</v>
          </cell>
          <cell r="AJ54">
            <v>0.02</v>
          </cell>
          <cell r="AK54">
            <v>0.02</v>
          </cell>
          <cell r="AL54">
            <v>0.02</v>
          </cell>
          <cell r="AM54">
            <v>0.02</v>
          </cell>
          <cell r="AN54">
            <v>0.02</v>
          </cell>
          <cell r="AP54">
            <v>0</v>
          </cell>
          <cell r="AQ54">
            <v>0</v>
          </cell>
          <cell r="AR54">
            <v>0</v>
          </cell>
          <cell r="AS54">
            <v>0</v>
          </cell>
          <cell r="AT54">
            <v>0</v>
          </cell>
        </row>
        <row r="55">
          <cell r="B55">
            <v>32</v>
          </cell>
          <cell r="C55" t="str">
            <v xml:space="preserve">Annuities - Immediate </v>
          </cell>
          <cell r="D55">
            <v>0</v>
          </cell>
          <cell r="E55">
            <v>0</v>
          </cell>
          <cell r="F55">
            <v>0</v>
          </cell>
          <cell r="G55">
            <v>0</v>
          </cell>
          <cell r="H55">
            <v>0</v>
          </cell>
          <cell r="I55">
            <v>0.02</v>
          </cell>
          <cell r="J55">
            <v>0</v>
          </cell>
          <cell r="K55">
            <v>0.02</v>
          </cell>
          <cell r="L55">
            <v>0</v>
          </cell>
          <cell r="AB55">
            <v>32</v>
          </cell>
          <cell r="AC55" t="str">
            <v xml:space="preserve">Annuities - Immediate </v>
          </cell>
          <cell r="AD55">
            <v>0</v>
          </cell>
          <cell r="AE55">
            <v>0</v>
          </cell>
          <cell r="AF55">
            <v>0</v>
          </cell>
          <cell r="AG55">
            <v>0</v>
          </cell>
          <cell r="AH55">
            <v>0</v>
          </cell>
          <cell r="AJ55">
            <v>0.02</v>
          </cell>
          <cell r="AK55">
            <v>0.02</v>
          </cell>
          <cell r="AL55">
            <v>0.02</v>
          </cell>
          <cell r="AM55">
            <v>0.02</v>
          </cell>
          <cell r="AN55">
            <v>0.02</v>
          </cell>
          <cell r="AP55">
            <v>0</v>
          </cell>
          <cell r="AQ55">
            <v>0</v>
          </cell>
          <cell r="AR55">
            <v>0</v>
          </cell>
          <cell r="AS55">
            <v>0</v>
          </cell>
          <cell r="AT55">
            <v>0</v>
          </cell>
        </row>
        <row r="56">
          <cell r="B56">
            <v>33</v>
          </cell>
          <cell r="C56" t="str">
            <v xml:space="preserve">Annuities - Deferred </v>
          </cell>
          <cell r="D56">
            <v>0</v>
          </cell>
          <cell r="E56">
            <v>0</v>
          </cell>
          <cell r="F56">
            <v>0</v>
          </cell>
          <cell r="G56">
            <v>0</v>
          </cell>
          <cell r="H56">
            <v>0</v>
          </cell>
          <cell r="I56">
            <v>0.02</v>
          </cell>
          <cell r="J56">
            <v>0</v>
          </cell>
          <cell r="K56">
            <v>0.02</v>
          </cell>
          <cell r="L56">
            <v>0</v>
          </cell>
          <cell r="AB56">
            <v>33</v>
          </cell>
          <cell r="AC56" t="str">
            <v xml:space="preserve">Annuities - Deferred </v>
          </cell>
          <cell r="AD56">
            <v>0</v>
          </cell>
          <cell r="AE56">
            <v>0</v>
          </cell>
          <cell r="AF56">
            <v>0</v>
          </cell>
          <cell r="AG56">
            <v>0</v>
          </cell>
          <cell r="AH56">
            <v>0</v>
          </cell>
          <cell r="AJ56">
            <v>0.02</v>
          </cell>
          <cell r="AK56">
            <v>0.02</v>
          </cell>
          <cell r="AL56">
            <v>0.02</v>
          </cell>
          <cell r="AM56">
            <v>0.02</v>
          </cell>
          <cell r="AN56">
            <v>0.02</v>
          </cell>
          <cell r="AP56">
            <v>0</v>
          </cell>
          <cell r="AQ56">
            <v>0</v>
          </cell>
          <cell r="AR56">
            <v>0</v>
          </cell>
          <cell r="AS56">
            <v>0</v>
          </cell>
          <cell r="AT56">
            <v>0</v>
          </cell>
        </row>
        <row r="57">
          <cell r="B57">
            <v>34</v>
          </cell>
          <cell r="C57" t="str">
            <v xml:space="preserve">Pension Plans </v>
          </cell>
          <cell r="D57">
            <v>0</v>
          </cell>
          <cell r="E57">
            <v>0</v>
          </cell>
          <cell r="F57">
            <v>0</v>
          </cell>
          <cell r="G57">
            <v>0</v>
          </cell>
          <cell r="H57">
            <v>0</v>
          </cell>
          <cell r="I57">
            <v>0.02</v>
          </cell>
          <cell r="J57">
            <v>0</v>
          </cell>
          <cell r="K57">
            <v>0.02</v>
          </cell>
          <cell r="L57">
            <v>0</v>
          </cell>
          <cell r="AB57">
            <v>34</v>
          </cell>
          <cell r="AC57" t="str">
            <v xml:space="preserve">Pension Plans </v>
          </cell>
          <cell r="AD57">
            <v>0</v>
          </cell>
          <cell r="AE57">
            <v>0</v>
          </cell>
          <cell r="AF57">
            <v>0</v>
          </cell>
          <cell r="AG57">
            <v>0</v>
          </cell>
          <cell r="AH57">
            <v>0</v>
          </cell>
          <cell r="AJ57">
            <v>0.02</v>
          </cell>
          <cell r="AK57">
            <v>0.02</v>
          </cell>
          <cell r="AL57">
            <v>0.02</v>
          </cell>
          <cell r="AM57">
            <v>0.02</v>
          </cell>
          <cell r="AN57">
            <v>0.02</v>
          </cell>
          <cell r="AP57">
            <v>0</v>
          </cell>
          <cell r="AQ57">
            <v>0</v>
          </cell>
          <cell r="AR57">
            <v>0</v>
          </cell>
          <cell r="AS57">
            <v>0</v>
          </cell>
          <cell r="AT57">
            <v>0</v>
          </cell>
        </row>
        <row r="58">
          <cell r="B58">
            <v>35</v>
          </cell>
          <cell r="C58" t="str">
            <v xml:space="preserve">DHI </v>
          </cell>
          <cell r="D58">
            <v>0</v>
          </cell>
          <cell r="E58">
            <v>0</v>
          </cell>
          <cell r="F58">
            <v>0</v>
          </cell>
          <cell r="G58">
            <v>0</v>
          </cell>
          <cell r="H58">
            <v>0</v>
          </cell>
          <cell r="I58">
            <v>0.02</v>
          </cell>
          <cell r="J58">
            <v>0</v>
          </cell>
          <cell r="K58">
            <v>0.02</v>
          </cell>
          <cell r="L58">
            <v>0</v>
          </cell>
          <cell r="AB58">
            <v>35</v>
          </cell>
          <cell r="AC58" t="str">
            <v xml:space="preserve">DHI </v>
          </cell>
          <cell r="AD58">
            <v>0</v>
          </cell>
          <cell r="AE58">
            <v>0</v>
          </cell>
          <cell r="AF58">
            <v>0</v>
          </cell>
          <cell r="AG58">
            <v>0</v>
          </cell>
          <cell r="AH58">
            <v>0</v>
          </cell>
          <cell r="AJ58">
            <v>0.02</v>
          </cell>
          <cell r="AK58">
            <v>0.02</v>
          </cell>
          <cell r="AL58">
            <v>0.02</v>
          </cell>
          <cell r="AM58">
            <v>0.02</v>
          </cell>
          <cell r="AN58">
            <v>0.02</v>
          </cell>
          <cell r="AP58">
            <v>0</v>
          </cell>
          <cell r="AQ58">
            <v>0</v>
          </cell>
          <cell r="AR58">
            <v>0</v>
          </cell>
          <cell r="AS58">
            <v>0</v>
          </cell>
          <cell r="AT58">
            <v>0</v>
          </cell>
        </row>
        <row r="59">
          <cell r="B59">
            <v>36</v>
          </cell>
          <cell r="C59" t="str">
            <v xml:space="preserve">German HealthCare </v>
          </cell>
          <cell r="D59">
            <v>0</v>
          </cell>
          <cell r="E59">
            <v>0</v>
          </cell>
          <cell r="F59">
            <v>0</v>
          </cell>
          <cell r="G59">
            <v>0</v>
          </cell>
          <cell r="H59">
            <v>0</v>
          </cell>
          <cell r="I59">
            <v>0.02</v>
          </cell>
          <cell r="J59">
            <v>0</v>
          </cell>
          <cell r="K59">
            <v>0.02</v>
          </cell>
          <cell r="L59">
            <v>0</v>
          </cell>
          <cell r="AB59">
            <v>36</v>
          </cell>
          <cell r="AC59" t="str">
            <v xml:space="preserve">German HealthCare </v>
          </cell>
          <cell r="AD59">
            <v>0</v>
          </cell>
          <cell r="AE59">
            <v>0</v>
          </cell>
          <cell r="AF59">
            <v>0</v>
          </cell>
          <cell r="AG59">
            <v>0</v>
          </cell>
          <cell r="AH59">
            <v>0</v>
          </cell>
          <cell r="AJ59">
            <v>0.02</v>
          </cell>
          <cell r="AK59">
            <v>0.02</v>
          </cell>
          <cell r="AL59">
            <v>0.02</v>
          </cell>
          <cell r="AM59">
            <v>0.02</v>
          </cell>
          <cell r="AN59">
            <v>0.02</v>
          </cell>
          <cell r="AP59">
            <v>0</v>
          </cell>
          <cell r="AQ59">
            <v>0</v>
          </cell>
          <cell r="AR59">
            <v>0</v>
          </cell>
          <cell r="AS59">
            <v>0</v>
          </cell>
          <cell r="AT59">
            <v>0</v>
          </cell>
        </row>
        <row r="60">
          <cell r="B60">
            <v>37</v>
          </cell>
          <cell r="C60" t="str">
            <v xml:space="preserve">Other Life or Annuity </v>
          </cell>
          <cell r="D60">
            <v>0</v>
          </cell>
          <cell r="E60">
            <v>0</v>
          </cell>
          <cell r="F60">
            <v>0</v>
          </cell>
          <cell r="G60">
            <v>0</v>
          </cell>
          <cell r="H60">
            <v>0</v>
          </cell>
          <cell r="I60">
            <v>0.02</v>
          </cell>
          <cell r="J60">
            <v>0</v>
          </cell>
          <cell r="K60">
            <v>0.02</v>
          </cell>
          <cell r="L60">
            <v>0</v>
          </cell>
          <cell r="AB60">
            <v>37</v>
          </cell>
          <cell r="AC60" t="str">
            <v xml:space="preserve">Other Life or Annuity </v>
          </cell>
          <cell r="AD60">
            <v>0</v>
          </cell>
          <cell r="AE60">
            <v>0</v>
          </cell>
          <cell r="AF60">
            <v>0</v>
          </cell>
          <cell r="AG60">
            <v>0</v>
          </cell>
          <cell r="AH60">
            <v>0</v>
          </cell>
          <cell r="AJ60">
            <v>0.02</v>
          </cell>
          <cell r="AK60">
            <v>0.02</v>
          </cell>
          <cell r="AL60">
            <v>0.02</v>
          </cell>
          <cell r="AM60">
            <v>0.02</v>
          </cell>
          <cell r="AN60">
            <v>0.02</v>
          </cell>
          <cell r="AP60">
            <v>0</v>
          </cell>
          <cell r="AQ60">
            <v>0</v>
          </cell>
          <cell r="AR60">
            <v>0</v>
          </cell>
          <cell r="AS60">
            <v>0</v>
          </cell>
          <cell r="AT60">
            <v>0</v>
          </cell>
        </row>
        <row r="61">
          <cell r="B61">
            <v>38</v>
          </cell>
          <cell r="C61" t="str">
            <v xml:space="preserve">Other Life or Annuity </v>
          </cell>
          <cell r="D61">
            <v>0</v>
          </cell>
          <cell r="E61">
            <v>0</v>
          </cell>
          <cell r="F61">
            <v>0</v>
          </cell>
          <cell r="G61">
            <v>0</v>
          </cell>
          <cell r="H61">
            <v>0</v>
          </cell>
          <cell r="I61">
            <v>0.02</v>
          </cell>
          <cell r="J61">
            <v>0</v>
          </cell>
          <cell r="K61">
            <v>0.02</v>
          </cell>
          <cell r="L61">
            <v>0</v>
          </cell>
          <cell r="AB61">
            <v>38</v>
          </cell>
          <cell r="AC61" t="str">
            <v xml:space="preserve">Other Life or Annuity </v>
          </cell>
          <cell r="AD61">
            <v>0</v>
          </cell>
          <cell r="AE61">
            <v>0</v>
          </cell>
          <cell r="AF61">
            <v>0</v>
          </cell>
          <cell r="AG61">
            <v>0</v>
          </cell>
          <cell r="AH61">
            <v>0</v>
          </cell>
          <cell r="AJ61">
            <v>0.02</v>
          </cell>
          <cell r="AK61">
            <v>0.02</v>
          </cell>
          <cell r="AL61">
            <v>0.02</v>
          </cell>
          <cell r="AM61">
            <v>0.02</v>
          </cell>
          <cell r="AN61">
            <v>0.02</v>
          </cell>
          <cell r="AP61">
            <v>0</v>
          </cell>
          <cell r="AQ61">
            <v>0</v>
          </cell>
          <cell r="AR61">
            <v>0</v>
          </cell>
          <cell r="AS61">
            <v>0</v>
          </cell>
          <cell r="AT61">
            <v>0</v>
          </cell>
        </row>
        <row r="62">
          <cell r="B62">
            <v>39</v>
          </cell>
          <cell r="C62" t="str">
            <v>Sub-Total</v>
          </cell>
          <cell r="D62">
            <v>0</v>
          </cell>
          <cell r="E62">
            <v>0</v>
          </cell>
          <cell r="F62">
            <v>0</v>
          </cell>
          <cell r="G62">
            <v>0</v>
          </cell>
          <cell r="H62">
            <v>0</v>
          </cell>
          <cell r="I62">
            <v>0</v>
          </cell>
          <cell r="K62">
            <v>0</v>
          </cell>
          <cell r="L62">
            <v>0</v>
          </cell>
          <cell r="AB62">
            <v>39</v>
          </cell>
          <cell r="AC62" t="str">
            <v>Sub-Total</v>
          </cell>
          <cell r="AD62">
            <v>0</v>
          </cell>
          <cell r="AE62">
            <v>0</v>
          </cell>
          <cell r="AF62">
            <v>0</v>
          </cell>
          <cell r="AG62">
            <v>0</v>
          </cell>
          <cell r="AH62">
            <v>0</v>
          </cell>
          <cell r="AJ62">
            <v>0</v>
          </cell>
          <cell r="AK62">
            <v>0</v>
          </cell>
          <cell r="AL62">
            <v>0</v>
          </cell>
          <cell r="AM62">
            <v>0</v>
          </cell>
          <cell r="AN62">
            <v>0</v>
          </cell>
          <cell r="AP62">
            <v>0</v>
          </cell>
          <cell r="AQ62">
            <v>0</v>
          </cell>
          <cell r="AR62">
            <v>0</v>
          </cell>
          <cell r="AS62">
            <v>0</v>
          </cell>
          <cell r="AT62">
            <v>0</v>
          </cell>
        </row>
        <row r="64">
          <cell r="B64">
            <v>40</v>
          </cell>
          <cell r="C64" t="str">
            <v>Totals</v>
          </cell>
          <cell r="D64">
            <v>0</v>
          </cell>
          <cell r="E64">
            <v>0</v>
          </cell>
          <cell r="F64">
            <v>0</v>
          </cell>
          <cell r="G64">
            <v>0</v>
          </cell>
          <cell r="H64">
            <v>0</v>
          </cell>
          <cell r="I64">
            <v>0</v>
          </cell>
          <cell r="K64">
            <v>0</v>
          </cell>
          <cell r="L64">
            <v>0</v>
          </cell>
          <cell r="N64">
            <v>0</v>
          </cell>
          <cell r="AB64">
            <v>40</v>
          </cell>
          <cell r="AC64" t="str">
            <v>Totals</v>
          </cell>
          <cell r="AD64">
            <v>0</v>
          </cell>
          <cell r="AE64">
            <v>0</v>
          </cell>
          <cell r="AF64">
            <v>0</v>
          </cell>
          <cell r="AG64">
            <v>0</v>
          </cell>
          <cell r="AH64">
            <v>0</v>
          </cell>
          <cell r="AJ64">
            <v>0</v>
          </cell>
          <cell r="AK64">
            <v>0</v>
          </cell>
          <cell r="AL64">
            <v>0</v>
          </cell>
          <cell r="AM64">
            <v>0</v>
          </cell>
          <cell r="AN64">
            <v>0</v>
          </cell>
          <cell r="AP64">
            <v>0</v>
          </cell>
          <cell r="AQ64">
            <v>0</v>
          </cell>
          <cell r="AR64">
            <v>0</v>
          </cell>
          <cell r="AS64">
            <v>0</v>
          </cell>
          <cell r="AT64">
            <v>0</v>
          </cell>
        </row>
        <row r="65">
          <cell r="D65">
            <v>0</v>
          </cell>
          <cell r="E65">
            <v>1</v>
          </cell>
          <cell r="F65">
            <v>1</v>
          </cell>
          <cell r="G65">
            <v>0</v>
          </cell>
          <cell r="H65">
            <v>0</v>
          </cell>
          <cell r="J65">
            <v>0.30000000000000004</v>
          </cell>
          <cell r="K65">
            <v>0.7</v>
          </cell>
          <cell r="L65">
            <v>1</v>
          </cell>
        </row>
        <row r="66">
          <cell r="B66">
            <v>41</v>
          </cell>
          <cell r="G66" t="str">
            <v>Growth Factor (for Non Life Only)</v>
          </cell>
          <cell r="I66" t="str">
            <v xml:space="preserve"> </v>
          </cell>
          <cell r="K66">
            <v>1.5</v>
          </cell>
          <cell r="L66">
            <v>1.5</v>
          </cell>
          <cell r="AK66">
            <v>41</v>
          </cell>
          <cell r="AL66" t="str">
            <v>Growth Factor (for Non Life Only)</v>
          </cell>
          <cell r="AP66">
            <v>1.5</v>
          </cell>
          <cell r="AQ66">
            <v>1.5</v>
          </cell>
          <cell r="AR66">
            <v>1.5</v>
          </cell>
          <cell r="AS66">
            <v>1.5</v>
          </cell>
          <cell r="AT66">
            <v>1.5</v>
          </cell>
        </row>
        <row r="67">
          <cell r="B67">
            <v>42</v>
          </cell>
          <cell r="G67" t="str">
            <v>By Line Diversification Factor</v>
          </cell>
          <cell r="L67">
            <v>1</v>
          </cell>
          <cell r="N67">
            <v>1</v>
          </cell>
          <cell r="AK67">
            <v>42</v>
          </cell>
          <cell r="AL67" t="str">
            <v>By Line Diversification Factor</v>
          </cell>
          <cell r="AP67">
            <v>1</v>
          </cell>
          <cell r="AQ67">
            <v>1</v>
          </cell>
          <cell r="AR67">
            <v>1</v>
          </cell>
          <cell r="AS67">
            <v>1</v>
          </cell>
          <cell r="AT67">
            <v>1</v>
          </cell>
        </row>
        <row r="68">
          <cell r="G68" t="str">
            <v>By Country Diversification Factor</v>
          </cell>
          <cell r="L68">
            <v>1</v>
          </cell>
          <cell r="AL68" t="str">
            <v>By Country Diversification Factor</v>
          </cell>
          <cell r="AP68">
            <v>1</v>
          </cell>
          <cell r="AQ68">
            <v>1</v>
          </cell>
          <cell r="AR68">
            <v>1</v>
          </cell>
          <cell r="AS68">
            <v>1</v>
          </cell>
          <cell r="AT68">
            <v>1</v>
          </cell>
        </row>
        <row r="69">
          <cell r="B69">
            <v>43</v>
          </cell>
          <cell r="G69" t="str">
            <v>Adjusted Premium Capital</v>
          </cell>
          <cell r="L69">
            <v>0</v>
          </cell>
          <cell r="AK69">
            <v>43</v>
          </cell>
          <cell r="AL69" t="str">
            <v>Adjusted Premium Capital</v>
          </cell>
          <cell r="AP69">
            <v>0</v>
          </cell>
          <cell r="AQ69">
            <v>0</v>
          </cell>
          <cell r="AR69">
            <v>0</v>
          </cell>
          <cell r="AS69">
            <v>0</v>
          </cell>
          <cell r="AT69">
            <v>0</v>
          </cell>
        </row>
        <row r="70">
          <cell r="B70">
            <v>44</v>
          </cell>
          <cell r="G70" t="str">
            <v>Analyst's Adjustment ( NON-Life Business)</v>
          </cell>
          <cell r="L70">
            <v>0</v>
          </cell>
          <cell r="AK70">
            <v>44</v>
          </cell>
          <cell r="AL70" t="str">
            <v>Analyst's Adjustment ( NON-Life Business)</v>
          </cell>
          <cell r="AP70">
            <v>0</v>
          </cell>
          <cell r="AQ70">
            <v>0</v>
          </cell>
          <cell r="AR70">
            <v>0</v>
          </cell>
          <cell r="AS70">
            <v>0</v>
          </cell>
          <cell r="AT70">
            <v>0</v>
          </cell>
        </row>
        <row r="71">
          <cell r="B71">
            <v>45</v>
          </cell>
          <cell r="G71" t="str">
            <v>Analyst's Adjustment ( LIFE Business)</v>
          </cell>
          <cell r="L71">
            <v>0</v>
          </cell>
          <cell r="AK71">
            <v>45</v>
          </cell>
          <cell r="AL71" t="str">
            <v>Analyst's Adjustment ( LIFE Business)</v>
          </cell>
          <cell r="AP71">
            <v>0</v>
          </cell>
          <cell r="AQ71">
            <v>0</v>
          </cell>
          <cell r="AR71">
            <v>0</v>
          </cell>
          <cell r="AS71">
            <v>0</v>
          </cell>
          <cell r="AT71">
            <v>0</v>
          </cell>
        </row>
        <row r="72">
          <cell r="B72">
            <v>46</v>
          </cell>
          <cell r="G72" t="str">
            <v>Net Required Capital for Premium Risk (B6)</v>
          </cell>
          <cell r="L72">
            <v>0</v>
          </cell>
          <cell r="AK72">
            <v>46</v>
          </cell>
          <cell r="AL72" t="str">
            <v>Net Required Capital for Premium Risk (B6)</v>
          </cell>
          <cell r="AP72">
            <v>0</v>
          </cell>
          <cell r="AQ72">
            <v>0</v>
          </cell>
          <cell r="AR72">
            <v>0</v>
          </cell>
          <cell r="AS72">
            <v>0</v>
          </cell>
          <cell r="AT72">
            <v>0</v>
          </cell>
        </row>
        <row r="75">
          <cell r="C75" t="str">
            <v>Company Name:</v>
          </cell>
          <cell r="D75" t="str">
            <v>XYZ Sample</v>
          </cell>
          <cell r="H75" t="str">
            <v>Currency:</v>
          </cell>
          <cell r="I75" t="str">
            <v>Euros</v>
          </cell>
          <cell r="M75" t="str">
            <v>Page 15</v>
          </cell>
        </row>
        <row r="76">
          <cell r="C76" t="str">
            <v>AMB Number:</v>
          </cell>
          <cell r="D76" t="str">
            <v>99999</v>
          </cell>
          <cell r="H76" t="str">
            <v>Denomination:</v>
          </cell>
          <cell r="I76" t="str">
            <v>(000)s</v>
          </cell>
        </row>
        <row r="77">
          <cell r="C77" t="str">
            <v>Analyst:</v>
          </cell>
          <cell r="D77" t="str">
            <v xml:space="preserve"> </v>
          </cell>
        </row>
        <row r="78">
          <cell r="C78" t="str">
            <v>profitability = average</v>
          </cell>
          <cell r="G78" t="str">
            <v>NET PREMIUMS WRITTEN RISK</v>
          </cell>
        </row>
        <row r="79">
          <cell r="C79" t="str">
            <v>Pers - Early Hard Mkt</v>
          </cell>
          <cell r="H79">
            <v>40178</v>
          </cell>
        </row>
        <row r="80">
          <cell r="C80" t="str">
            <v>Comm - Late Soft Mkt</v>
          </cell>
        </row>
        <row r="81">
          <cell r="C81" t="str">
            <v>Reins XS Prop - Late Hard Mkt</v>
          </cell>
        </row>
        <row r="82">
          <cell r="C82" t="str">
            <v>Reins XS Casualty - Middle Soft Mkt</v>
          </cell>
        </row>
        <row r="83">
          <cell r="D83" t="str">
            <v>(1)</v>
          </cell>
          <cell r="E83" t="str">
            <v>(2)</v>
          </cell>
          <cell r="F83" t="str">
            <v>(3)</v>
          </cell>
          <cell r="G83" t="str">
            <v>(4)</v>
          </cell>
          <cell r="H83" t="str">
            <v>(5)</v>
          </cell>
          <cell r="I83" t="str">
            <v>(6)</v>
          </cell>
          <cell r="J83" t="str">
            <v>(7)</v>
          </cell>
          <cell r="K83" t="str">
            <v>(8)</v>
          </cell>
          <cell r="L83" t="str">
            <v>(9)</v>
          </cell>
          <cell r="M83" t="str">
            <v>(10)</v>
          </cell>
        </row>
        <row r="85">
          <cell r="E85" t="str">
            <v>&lt;----------------- Net Premiums Written -----------------&gt;</v>
          </cell>
          <cell r="J85" t="str">
            <v>Adjust-</v>
          </cell>
          <cell r="K85" t="str">
            <v>Total</v>
          </cell>
          <cell r="L85" t="str">
            <v>Adjusted</v>
          </cell>
        </row>
        <row r="86">
          <cell r="C86" t="str">
            <v>Property Casualty Business</v>
          </cell>
          <cell r="D86" t="str">
            <v>%</v>
          </cell>
          <cell r="E86" t="str">
            <v>Baseline</v>
          </cell>
          <cell r="F86" t="str">
            <v>Allocated Adjustment</v>
          </cell>
          <cell r="G86" t="str">
            <v>Manual Adjustment</v>
          </cell>
          <cell r="H86" t="str">
            <v>Total</v>
          </cell>
          <cell r="I86" t="str">
            <v>Capital Factor</v>
          </cell>
          <cell r="J86" t="str">
            <v>ment to Factor</v>
          </cell>
          <cell r="K86" t="str">
            <v>Capital Factor</v>
          </cell>
          <cell r="L86" t="str">
            <v>Required Capital</v>
          </cell>
          <cell r="M86" t="str">
            <v>Explanation of Adjustment</v>
          </cell>
        </row>
        <row r="87">
          <cell r="B87">
            <v>1</v>
          </cell>
          <cell r="C87" t="str">
            <v>Personal Property</v>
          </cell>
          <cell r="D87">
            <v>0</v>
          </cell>
          <cell r="E87">
            <v>0</v>
          </cell>
          <cell r="F87">
            <v>0</v>
          </cell>
          <cell r="G87">
            <v>0</v>
          </cell>
          <cell r="H87">
            <v>0</v>
          </cell>
          <cell r="I87">
            <v>0.52851785913376492</v>
          </cell>
          <cell r="J87">
            <v>0</v>
          </cell>
          <cell r="K87">
            <v>0.52851785913376492</v>
          </cell>
          <cell r="L87">
            <v>0</v>
          </cell>
          <cell r="N87">
            <v>0</v>
          </cell>
        </row>
        <row r="88">
          <cell r="B88">
            <v>2</v>
          </cell>
          <cell r="C88" t="str">
            <v>Personal Motor</v>
          </cell>
          <cell r="D88">
            <v>0</v>
          </cell>
          <cell r="E88">
            <v>0</v>
          </cell>
          <cell r="F88">
            <v>0</v>
          </cell>
          <cell r="G88">
            <v>0</v>
          </cell>
          <cell r="H88">
            <v>0</v>
          </cell>
          <cell r="I88">
            <v>0.36295804783885066</v>
          </cell>
          <cell r="J88">
            <v>0</v>
          </cell>
          <cell r="K88">
            <v>0.36295804783885066</v>
          </cell>
          <cell r="L88">
            <v>0</v>
          </cell>
          <cell r="N88">
            <v>0</v>
          </cell>
        </row>
        <row r="89">
          <cell r="B89">
            <v>3</v>
          </cell>
          <cell r="C89" t="str">
            <v>Commercial Motor</v>
          </cell>
          <cell r="D89">
            <v>0</v>
          </cell>
          <cell r="E89">
            <v>0</v>
          </cell>
          <cell r="F89">
            <v>0</v>
          </cell>
          <cell r="G89">
            <v>0</v>
          </cell>
          <cell r="H89">
            <v>0</v>
          </cell>
          <cell r="I89">
            <v>0.42302236520430875</v>
          </cell>
          <cell r="J89">
            <v>0</v>
          </cell>
          <cell r="K89">
            <v>0.42302236520430875</v>
          </cell>
          <cell r="L89">
            <v>0</v>
          </cell>
          <cell r="N89">
            <v>0</v>
          </cell>
        </row>
        <row r="90">
          <cell r="B90">
            <v>4</v>
          </cell>
          <cell r="C90" t="str">
            <v>Occupational Accident</v>
          </cell>
          <cell r="D90">
            <v>0</v>
          </cell>
          <cell r="E90">
            <v>0</v>
          </cell>
          <cell r="F90">
            <v>0</v>
          </cell>
          <cell r="G90">
            <v>0</v>
          </cell>
          <cell r="H90">
            <v>0</v>
          </cell>
          <cell r="I90">
            <v>0.42979072304757771</v>
          </cell>
          <cell r="J90">
            <v>0</v>
          </cell>
          <cell r="K90">
            <v>0.42979072304757771</v>
          </cell>
          <cell r="L90">
            <v>0</v>
          </cell>
          <cell r="N90">
            <v>0</v>
          </cell>
        </row>
        <row r="91">
          <cell r="B91">
            <v>5</v>
          </cell>
          <cell r="C91" t="str">
            <v>Comm'l Multi Peril</v>
          </cell>
          <cell r="D91">
            <v>0</v>
          </cell>
          <cell r="E91">
            <v>0</v>
          </cell>
          <cell r="F91">
            <v>0</v>
          </cell>
          <cell r="G91">
            <v>0</v>
          </cell>
          <cell r="H91">
            <v>0</v>
          </cell>
          <cell r="I91">
            <v>0.42979072304757771</v>
          </cell>
          <cell r="J91">
            <v>0</v>
          </cell>
          <cell r="K91">
            <v>0.42979072304757771</v>
          </cell>
          <cell r="L91">
            <v>0</v>
          </cell>
          <cell r="N91">
            <v>0</v>
          </cell>
        </row>
        <row r="92">
          <cell r="B92">
            <v>6</v>
          </cell>
          <cell r="C92" t="str">
            <v>Med Mal (Occ)</v>
          </cell>
          <cell r="D92">
            <v>0</v>
          </cell>
          <cell r="E92">
            <v>0</v>
          </cell>
          <cell r="F92">
            <v>0</v>
          </cell>
          <cell r="G92">
            <v>0</v>
          </cell>
          <cell r="H92">
            <v>0</v>
          </cell>
          <cell r="I92">
            <v>0.44399868083427452</v>
          </cell>
          <cell r="J92">
            <v>0</v>
          </cell>
          <cell r="K92">
            <v>0.44399868083427452</v>
          </cell>
          <cell r="L92">
            <v>0</v>
          </cell>
          <cell r="N92">
            <v>0</v>
          </cell>
        </row>
        <row r="93">
          <cell r="B93">
            <v>7</v>
          </cell>
          <cell r="C93" t="str">
            <v>Med Mal (C/M)</v>
          </cell>
          <cell r="D93">
            <v>0</v>
          </cell>
          <cell r="E93">
            <v>0</v>
          </cell>
          <cell r="F93">
            <v>0</v>
          </cell>
          <cell r="G93">
            <v>0</v>
          </cell>
          <cell r="H93">
            <v>0</v>
          </cell>
          <cell r="I93">
            <v>0.38836511118757022</v>
          </cell>
          <cell r="J93">
            <v>0</v>
          </cell>
          <cell r="K93">
            <v>0.38836511118757022</v>
          </cell>
          <cell r="L93">
            <v>0</v>
          </cell>
          <cell r="N93">
            <v>0</v>
          </cell>
        </row>
        <row r="94">
          <cell r="B94">
            <v>8</v>
          </cell>
          <cell r="C94" t="str">
            <v>Special Liab (Ocean, Air, B&amp;M)</v>
          </cell>
          <cell r="D94">
            <v>0</v>
          </cell>
          <cell r="E94">
            <v>0</v>
          </cell>
          <cell r="F94">
            <v>0</v>
          </cell>
          <cell r="G94">
            <v>0</v>
          </cell>
          <cell r="H94">
            <v>0</v>
          </cell>
          <cell r="I94">
            <v>0.43856196229344663</v>
          </cell>
          <cell r="J94">
            <v>0</v>
          </cell>
          <cell r="K94">
            <v>0.43856196229344663</v>
          </cell>
          <cell r="L94">
            <v>0</v>
          </cell>
          <cell r="N94">
            <v>0</v>
          </cell>
        </row>
        <row r="95">
          <cell r="B95">
            <v>9</v>
          </cell>
          <cell r="C95" t="str">
            <v>Other Liab (Occ)</v>
          </cell>
          <cell r="D95">
            <v>0</v>
          </cell>
          <cell r="E95">
            <v>0</v>
          </cell>
          <cell r="F95">
            <v>0</v>
          </cell>
          <cell r="G95">
            <v>0</v>
          </cell>
          <cell r="H95">
            <v>0</v>
          </cell>
          <cell r="I95">
            <v>0.47333780071319131</v>
          </cell>
          <cell r="J95">
            <v>0</v>
          </cell>
          <cell r="K95">
            <v>0.47333780071319131</v>
          </cell>
          <cell r="L95">
            <v>0</v>
          </cell>
          <cell r="N95">
            <v>0</v>
          </cell>
        </row>
        <row r="96">
          <cell r="B96">
            <v>10</v>
          </cell>
          <cell r="C96" t="str">
            <v>Other Liab (C/M)</v>
          </cell>
          <cell r="D96">
            <v>0</v>
          </cell>
          <cell r="E96">
            <v>0</v>
          </cell>
          <cell r="F96">
            <v>0</v>
          </cell>
          <cell r="G96">
            <v>0</v>
          </cell>
          <cell r="H96">
            <v>0</v>
          </cell>
          <cell r="I96">
            <v>0.40242577064379942</v>
          </cell>
          <cell r="J96">
            <v>0</v>
          </cell>
          <cell r="K96">
            <v>0.40242577064379942</v>
          </cell>
          <cell r="L96">
            <v>0</v>
          </cell>
          <cell r="N96">
            <v>0</v>
          </cell>
        </row>
        <row r="97">
          <cell r="B97">
            <v>11</v>
          </cell>
          <cell r="C97" t="str">
            <v>Prod Liab (Occ)</v>
          </cell>
          <cell r="D97">
            <v>0</v>
          </cell>
          <cell r="E97">
            <v>0</v>
          </cell>
          <cell r="F97">
            <v>0</v>
          </cell>
          <cell r="G97">
            <v>0</v>
          </cell>
          <cell r="H97">
            <v>0</v>
          </cell>
          <cell r="I97">
            <v>0.45336574161136883</v>
          </cell>
          <cell r="J97">
            <v>0</v>
          </cell>
          <cell r="K97">
            <v>0.45336574161136883</v>
          </cell>
          <cell r="L97">
            <v>0</v>
          </cell>
          <cell r="N97">
            <v>0</v>
          </cell>
        </row>
        <row r="98">
          <cell r="B98">
            <v>12</v>
          </cell>
          <cell r="C98" t="str">
            <v>Prod Liab (C/M)</v>
          </cell>
          <cell r="D98">
            <v>0</v>
          </cell>
          <cell r="E98">
            <v>0</v>
          </cell>
          <cell r="F98">
            <v>0</v>
          </cell>
          <cell r="G98">
            <v>0</v>
          </cell>
          <cell r="H98">
            <v>0</v>
          </cell>
          <cell r="I98">
            <v>0.38511713534729186</v>
          </cell>
          <cell r="J98">
            <v>0</v>
          </cell>
          <cell r="K98">
            <v>0.38511713534729186</v>
          </cell>
          <cell r="L98">
            <v>0</v>
          </cell>
          <cell r="N98">
            <v>0</v>
          </cell>
        </row>
        <row r="99">
          <cell r="B99">
            <v>13</v>
          </cell>
          <cell r="C99" t="str">
            <v>Commercial Property</v>
          </cell>
          <cell r="D99">
            <v>0</v>
          </cell>
          <cell r="E99">
            <v>0</v>
          </cell>
          <cell r="F99">
            <v>0</v>
          </cell>
          <cell r="G99">
            <v>0</v>
          </cell>
          <cell r="H99">
            <v>0</v>
          </cell>
          <cell r="I99">
            <v>0.51165562267568776</v>
          </cell>
          <cell r="J99">
            <v>0</v>
          </cell>
          <cell r="K99">
            <v>0.51165562267568776</v>
          </cell>
          <cell r="L99">
            <v>0</v>
          </cell>
          <cell r="N99">
            <v>0</v>
          </cell>
        </row>
        <row r="100">
          <cell r="B100">
            <v>14</v>
          </cell>
          <cell r="C100" t="str">
            <v>Motor Phys Damage</v>
          </cell>
          <cell r="D100">
            <v>0</v>
          </cell>
          <cell r="E100">
            <v>0</v>
          </cell>
          <cell r="F100">
            <v>0</v>
          </cell>
          <cell r="G100">
            <v>0</v>
          </cell>
          <cell r="H100">
            <v>0</v>
          </cell>
          <cell r="I100">
            <v>0.34644345666218301</v>
          </cell>
          <cell r="J100">
            <v>0</v>
          </cell>
          <cell r="K100">
            <v>0.34644345666218301</v>
          </cell>
          <cell r="L100">
            <v>0</v>
          </cell>
          <cell r="N100">
            <v>0</v>
          </cell>
        </row>
        <row r="101">
          <cell r="B101">
            <v>15</v>
          </cell>
          <cell r="C101" t="str">
            <v>Fid &amp; Sur /Fin. Guar</v>
          </cell>
          <cell r="D101">
            <v>0</v>
          </cell>
          <cell r="E101">
            <v>0</v>
          </cell>
          <cell r="F101">
            <v>0</v>
          </cell>
          <cell r="G101">
            <v>0</v>
          </cell>
          <cell r="H101">
            <v>0</v>
          </cell>
          <cell r="I101">
            <v>0.35815893587298142</v>
          </cell>
          <cell r="J101">
            <v>0</v>
          </cell>
          <cell r="K101">
            <v>0.35815893587298142</v>
          </cell>
          <cell r="L101">
            <v>0</v>
          </cell>
          <cell r="N101">
            <v>0</v>
          </cell>
        </row>
        <row r="102">
          <cell r="B102">
            <v>16</v>
          </cell>
          <cell r="C102" t="str">
            <v>X/S Property</v>
          </cell>
          <cell r="D102">
            <v>0</v>
          </cell>
          <cell r="E102">
            <v>0</v>
          </cell>
          <cell r="F102">
            <v>0</v>
          </cell>
          <cell r="G102">
            <v>0</v>
          </cell>
          <cell r="H102">
            <v>0</v>
          </cell>
          <cell r="I102">
            <v>0.52663029535114447</v>
          </cell>
          <cell r="J102">
            <v>0</v>
          </cell>
          <cell r="K102">
            <v>0.52663029535114447</v>
          </cell>
          <cell r="L102">
            <v>0</v>
          </cell>
          <cell r="N102">
            <v>0</v>
          </cell>
        </row>
        <row r="103">
          <cell r="B103">
            <v>17</v>
          </cell>
          <cell r="C103" t="str">
            <v>X/S Casualty</v>
          </cell>
          <cell r="D103">
            <v>0</v>
          </cell>
          <cell r="E103">
            <v>0</v>
          </cell>
          <cell r="F103">
            <v>0</v>
          </cell>
          <cell r="G103">
            <v>0</v>
          </cell>
          <cell r="H103">
            <v>0</v>
          </cell>
          <cell r="I103">
            <v>0.49243635144290215</v>
          </cell>
          <cell r="J103">
            <v>0</v>
          </cell>
          <cell r="K103">
            <v>0.49243635144290215</v>
          </cell>
          <cell r="L103">
            <v>0</v>
          </cell>
          <cell r="N103">
            <v>0</v>
          </cell>
        </row>
        <row r="104">
          <cell r="B104">
            <v>18</v>
          </cell>
          <cell r="C104" t="str">
            <v>Other P/C</v>
          </cell>
          <cell r="D104">
            <v>0</v>
          </cell>
          <cell r="E104">
            <v>0</v>
          </cell>
          <cell r="F104">
            <v>0</v>
          </cell>
          <cell r="G104">
            <v>0</v>
          </cell>
          <cell r="H104">
            <v>0</v>
          </cell>
          <cell r="I104">
            <v>0.42979072304757771</v>
          </cell>
          <cell r="J104">
            <v>0</v>
          </cell>
          <cell r="K104">
            <v>0.42979072304757771</v>
          </cell>
          <cell r="L104">
            <v>0</v>
          </cell>
          <cell r="N104">
            <v>0</v>
          </cell>
        </row>
        <row r="105">
          <cell r="B105">
            <v>19</v>
          </cell>
          <cell r="C105" t="str">
            <v>Other P/C</v>
          </cell>
          <cell r="D105">
            <v>0</v>
          </cell>
          <cell r="E105">
            <v>0</v>
          </cell>
          <cell r="F105">
            <v>0</v>
          </cell>
          <cell r="G105">
            <v>0</v>
          </cell>
          <cell r="H105">
            <v>0</v>
          </cell>
          <cell r="I105">
            <v>0.42979072304757771</v>
          </cell>
          <cell r="J105">
            <v>0</v>
          </cell>
          <cell r="K105">
            <v>0.42979072304757771</v>
          </cell>
          <cell r="L105">
            <v>0</v>
          </cell>
          <cell r="N105">
            <v>0</v>
          </cell>
        </row>
        <row r="106">
          <cell r="B106">
            <v>20</v>
          </cell>
          <cell r="C106" t="str">
            <v>Sub-Total</v>
          </cell>
          <cell r="D106">
            <v>0</v>
          </cell>
          <cell r="E106">
            <v>0</v>
          </cell>
          <cell r="F106">
            <v>0</v>
          </cell>
          <cell r="G106">
            <v>0</v>
          </cell>
          <cell r="H106">
            <v>0</v>
          </cell>
          <cell r="I106">
            <v>0</v>
          </cell>
          <cell r="K106">
            <v>0</v>
          </cell>
          <cell r="L106">
            <v>0</v>
          </cell>
        </row>
        <row r="108">
          <cell r="D108" t="str">
            <v>(1)</v>
          </cell>
          <cell r="E108" t="str">
            <v>(2)</v>
          </cell>
          <cell r="F108" t="str">
            <v>(3)</v>
          </cell>
          <cell r="G108" t="str">
            <v>(4)</v>
          </cell>
          <cell r="H108" t="str">
            <v>(5)</v>
          </cell>
          <cell r="I108" t="str">
            <v>(6)</v>
          </cell>
          <cell r="J108" t="str">
            <v>(7)</v>
          </cell>
          <cell r="K108" t="str">
            <v>(8)</v>
          </cell>
          <cell r="L108" t="str">
            <v>(9)</v>
          </cell>
          <cell r="M108" t="str">
            <v>(10)</v>
          </cell>
        </row>
        <row r="110">
          <cell r="E110" t="str">
            <v>&lt;----------------- Net Premiums Written -----------------&gt;</v>
          </cell>
          <cell r="J110" t="str">
            <v>Adjust-</v>
          </cell>
          <cell r="K110" t="str">
            <v>Total</v>
          </cell>
          <cell r="L110" t="str">
            <v>Adjusted</v>
          </cell>
        </row>
        <row r="111">
          <cell r="C111" t="str">
            <v>Health Business</v>
          </cell>
          <cell r="D111" t="str">
            <v>%</v>
          </cell>
          <cell r="E111" t="str">
            <v>Baseline</v>
          </cell>
          <cell r="F111" t="str">
            <v>Allocated Adjustment</v>
          </cell>
          <cell r="G111" t="str">
            <v>Manual Adjustment</v>
          </cell>
          <cell r="H111" t="str">
            <v>Total</v>
          </cell>
          <cell r="I111" t="str">
            <v>Capital Factor</v>
          </cell>
          <cell r="J111" t="str">
            <v>ment to Factor</v>
          </cell>
          <cell r="K111" t="str">
            <v>Capital Factor</v>
          </cell>
          <cell r="L111" t="str">
            <v>Required Capital</v>
          </cell>
          <cell r="M111" t="str">
            <v>Explanation of Adjustment</v>
          </cell>
        </row>
        <row r="112">
          <cell r="B112">
            <v>21</v>
          </cell>
          <cell r="C112" t="str">
            <v>Medical</v>
          </cell>
          <cell r="D112">
            <v>0</v>
          </cell>
          <cell r="E112">
            <v>0</v>
          </cell>
          <cell r="F112">
            <v>0</v>
          </cell>
          <cell r="G112">
            <v>0</v>
          </cell>
          <cell r="H112">
            <v>0</v>
          </cell>
          <cell r="I112">
            <v>0.25</v>
          </cell>
          <cell r="J112">
            <v>0</v>
          </cell>
          <cell r="K112">
            <v>0.25</v>
          </cell>
          <cell r="L112">
            <v>0</v>
          </cell>
          <cell r="N112">
            <v>0</v>
          </cell>
        </row>
        <row r="113">
          <cell r="B113">
            <v>22</v>
          </cell>
          <cell r="C113" t="str">
            <v>Disability and Long Term Care</v>
          </cell>
          <cell r="D113">
            <v>0</v>
          </cell>
          <cell r="E113">
            <v>0</v>
          </cell>
          <cell r="F113">
            <v>0</v>
          </cell>
          <cell r="G113">
            <v>0</v>
          </cell>
          <cell r="H113">
            <v>0</v>
          </cell>
          <cell r="I113">
            <v>0.45</v>
          </cell>
          <cell r="J113">
            <v>0</v>
          </cell>
          <cell r="K113">
            <v>0.45</v>
          </cell>
          <cell r="L113">
            <v>0</v>
          </cell>
          <cell r="N113">
            <v>0</v>
          </cell>
        </row>
        <row r="114">
          <cell r="B114">
            <v>23</v>
          </cell>
          <cell r="C114" t="str">
            <v>Critical Illness - Guaranteed</v>
          </cell>
          <cell r="D114">
            <v>0</v>
          </cell>
          <cell r="E114">
            <v>0</v>
          </cell>
          <cell r="F114">
            <v>0</v>
          </cell>
          <cell r="G114">
            <v>0</v>
          </cell>
          <cell r="H114">
            <v>0</v>
          </cell>
          <cell r="I114">
            <v>0.12</v>
          </cell>
          <cell r="J114">
            <v>0</v>
          </cell>
          <cell r="K114">
            <v>0.12</v>
          </cell>
          <cell r="L114">
            <v>0</v>
          </cell>
          <cell r="N114">
            <v>0</v>
          </cell>
        </row>
        <row r="115">
          <cell r="B115">
            <v>24</v>
          </cell>
          <cell r="C115" t="str">
            <v>Critical Illness - NonGuarant'd</v>
          </cell>
          <cell r="D115">
            <v>0</v>
          </cell>
          <cell r="E115">
            <v>0</v>
          </cell>
          <cell r="F115">
            <v>0</v>
          </cell>
          <cell r="G115">
            <v>0</v>
          </cell>
          <cell r="H115">
            <v>0</v>
          </cell>
          <cell r="I115">
            <v>0.12</v>
          </cell>
          <cell r="J115">
            <v>0</v>
          </cell>
          <cell r="K115">
            <v>0.12</v>
          </cell>
          <cell r="L115">
            <v>0</v>
          </cell>
          <cell r="N115">
            <v>0</v>
          </cell>
        </row>
        <row r="116">
          <cell r="B116">
            <v>25</v>
          </cell>
          <cell r="C116" t="str">
            <v>Health Reinsurance</v>
          </cell>
          <cell r="D116">
            <v>0</v>
          </cell>
          <cell r="E116">
            <v>0</v>
          </cell>
          <cell r="F116">
            <v>0</v>
          </cell>
          <cell r="G116">
            <v>0</v>
          </cell>
          <cell r="H116">
            <v>0</v>
          </cell>
          <cell r="I116">
            <v>0.49243635144290215</v>
          </cell>
          <cell r="J116">
            <v>0</v>
          </cell>
          <cell r="K116">
            <v>0.49243635144290215</v>
          </cell>
          <cell r="L116">
            <v>0</v>
          </cell>
          <cell r="N116">
            <v>0</v>
          </cell>
        </row>
        <row r="117">
          <cell r="B117">
            <v>26</v>
          </cell>
          <cell r="C117" t="str">
            <v>Other Health</v>
          </cell>
          <cell r="D117">
            <v>0</v>
          </cell>
          <cell r="E117">
            <v>0</v>
          </cell>
          <cell r="F117">
            <v>0</v>
          </cell>
          <cell r="G117">
            <v>0</v>
          </cell>
          <cell r="H117">
            <v>0</v>
          </cell>
          <cell r="I117">
            <v>0.40830118689519879</v>
          </cell>
          <cell r="J117">
            <v>0</v>
          </cell>
          <cell r="K117">
            <v>0.40830118689519879</v>
          </cell>
          <cell r="L117">
            <v>0</v>
          </cell>
          <cell r="N117">
            <v>0</v>
          </cell>
        </row>
        <row r="118">
          <cell r="B118">
            <v>27</v>
          </cell>
          <cell r="C118" t="str">
            <v>Other Health</v>
          </cell>
          <cell r="D118">
            <v>0</v>
          </cell>
          <cell r="E118">
            <v>0</v>
          </cell>
          <cell r="F118">
            <v>0</v>
          </cell>
          <cell r="G118">
            <v>0</v>
          </cell>
          <cell r="H118">
            <v>0</v>
          </cell>
          <cell r="I118">
            <v>0.40830118689519879</v>
          </cell>
          <cell r="J118">
            <v>0</v>
          </cell>
          <cell r="K118">
            <v>0.40830118689519879</v>
          </cell>
          <cell r="L118">
            <v>0</v>
          </cell>
          <cell r="N118">
            <v>0</v>
          </cell>
        </row>
        <row r="119">
          <cell r="B119">
            <v>28</v>
          </cell>
          <cell r="C119" t="str">
            <v>Sub-Total</v>
          </cell>
          <cell r="D119">
            <v>0</v>
          </cell>
          <cell r="E119">
            <v>0</v>
          </cell>
          <cell r="F119">
            <v>0</v>
          </cell>
          <cell r="G119">
            <v>0</v>
          </cell>
          <cell r="H119">
            <v>0</v>
          </cell>
          <cell r="I119">
            <v>0</v>
          </cell>
          <cell r="K119">
            <v>0</v>
          </cell>
          <cell r="L119">
            <v>0</v>
          </cell>
        </row>
        <row r="121">
          <cell r="D121" t="str">
            <v>(1)</v>
          </cell>
          <cell r="E121" t="str">
            <v>(2)</v>
          </cell>
          <cell r="F121" t="str">
            <v>(3)</v>
          </cell>
          <cell r="G121" t="str">
            <v>(4)</v>
          </cell>
          <cell r="H121" t="str">
            <v>(5)</v>
          </cell>
          <cell r="I121" t="str">
            <v>(6)</v>
          </cell>
          <cell r="J121" t="str">
            <v>(7)</v>
          </cell>
          <cell r="K121" t="str">
            <v>(8)</v>
          </cell>
          <cell r="L121" t="str">
            <v>(9)</v>
          </cell>
          <cell r="M121" t="str">
            <v>(10)</v>
          </cell>
        </row>
        <row r="123">
          <cell r="E123" t="str">
            <v>&lt;----------------- Net Premiums Written -----------------&gt;</v>
          </cell>
          <cell r="J123" t="str">
            <v>Adjust-</v>
          </cell>
          <cell r="K123" t="str">
            <v>Total</v>
          </cell>
          <cell r="L123" t="str">
            <v>Adjusted</v>
          </cell>
        </row>
        <row r="124">
          <cell r="C124" t="str">
            <v>Life Business (New business only)</v>
          </cell>
          <cell r="D124" t="str">
            <v>%</v>
          </cell>
          <cell r="E124" t="str">
            <v>Baseline</v>
          </cell>
          <cell r="F124" t="str">
            <v>Allocated Adjustment</v>
          </cell>
          <cell r="G124" t="str">
            <v>Manual Adjustment</v>
          </cell>
          <cell r="H124" t="str">
            <v>Total</v>
          </cell>
          <cell r="I124" t="str">
            <v>Capital Factor</v>
          </cell>
          <cell r="J124" t="str">
            <v>ment to Factor</v>
          </cell>
          <cell r="K124" t="str">
            <v>Capital Factor</v>
          </cell>
          <cell r="L124" t="str">
            <v>Required Capital</v>
          </cell>
          <cell r="M124" t="str">
            <v>Explanation of Adjustment</v>
          </cell>
        </row>
        <row r="125">
          <cell r="B125">
            <v>29</v>
          </cell>
          <cell r="C125" t="str">
            <v xml:space="preserve">Life - Investment Products (Unit Linked &amp; Partic) </v>
          </cell>
          <cell r="D125">
            <v>0</v>
          </cell>
          <cell r="E125">
            <v>0</v>
          </cell>
          <cell r="F125">
            <v>0</v>
          </cell>
          <cell r="G125">
            <v>0</v>
          </cell>
          <cell r="H125">
            <v>0</v>
          </cell>
          <cell r="I125">
            <v>0.02</v>
          </cell>
          <cell r="J125">
            <v>0</v>
          </cell>
          <cell r="K125">
            <v>0.02</v>
          </cell>
          <cell r="L125">
            <v>0</v>
          </cell>
        </row>
        <row r="126">
          <cell r="B126">
            <v>30</v>
          </cell>
          <cell r="C126" t="str">
            <v xml:space="preserve">Life - Protection Products (Individ &amp; Group) </v>
          </cell>
          <cell r="D126">
            <v>0</v>
          </cell>
          <cell r="E126">
            <v>0</v>
          </cell>
          <cell r="F126">
            <v>0</v>
          </cell>
          <cell r="G126">
            <v>0</v>
          </cell>
          <cell r="H126">
            <v>0</v>
          </cell>
          <cell r="I126">
            <v>0.02</v>
          </cell>
          <cell r="J126">
            <v>0</v>
          </cell>
          <cell r="K126">
            <v>0.02</v>
          </cell>
          <cell r="L126">
            <v>0</v>
          </cell>
        </row>
        <row r="127">
          <cell r="B127">
            <v>31</v>
          </cell>
          <cell r="C127" t="str">
            <v xml:space="preserve">Life Reinsurance </v>
          </cell>
          <cell r="D127">
            <v>0</v>
          </cell>
          <cell r="E127">
            <v>0</v>
          </cell>
          <cell r="F127">
            <v>0</v>
          </cell>
          <cell r="G127">
            <v>0</v>
          </cell>
          <cell r="H127">
            <v>0</v>
          </cell>
          <cell r="I127">
            <v>0.02</v>
          </cell>
          <cell r="J127">
            <v>0</v>
          </cell>
          <cell r="K127">
            <v>0.02</v>
          </cell>
          <cell r="L127">
            <v>0</v>
          </cell>
        </row>
        <row r="128">
          <cell r="B128">
            <v>32</v>
          </cell>
          <cell r="C128" t="str">
            <v xml:space="preserve">Annuities - Immediate </v>
          </cell>
          <cell r="D128">
            <v>0</v>
          </cell>
          <cell r="E128">
            <v>0</v>
          </cell>
          <cell r="F128">
            <v>0</v>
          </cell>
          <cell r="G128">
            <v>0</v>
          </cell>
          <cell r="H128">
            <v>0</v>
          </cell>
          <cell r="I128">
            <v>0.02</v>
          </cell>
          <cell r="J128">
            <v>0</v>
          </cell>
          <cell r="K128">
            <v>0.02</v>
          </cell>
          <cell r="L128">
            <v>0</v>
          </cell>
        </row>
        <row r="129">
          <cell r="B129">
            <v>33</v>
          </cell>
          <cell r="C129" t="str">
            <v xml:space="preserve">Annuities - Deferred </v>
          </cell>
          <cell r="D129">
            <v>0</v>
          </cell>
          <cell r="E129">
            <v>0</v>
          </cell>
          <cell r="F129">
            <v>0</v>
          </cell>
          <cell r="G129">
            <v>0</v>
          </cell>
          <cell r="H129">
            <v>0</v>
          </cell>
          <cell r="I129">
            <v>0.02</v>
          </cell>
          <cell r="J129">
            <v>0</v>
          </cell>
          <cell r="K129">
            <v>0.02</v>
          </cell>
          <cell r="L129">
            <v>0</v>
          </cell>
        </row>
        <row r="130">
          <cell r="B130">
            <v>34</v>
          </cell>
          <cell r="C130" t="str">
            <v xml:space="preserve">Pension Plans </v>
          </cell>
          <cell r="D130">
            <v>0</v>
          </cell>
          <cell r="E130">
            <v>0</v>
          </cell>
          <cell r="F130">
            <v>0</v>
          </cell>
          <cell r="G130">
            <v>0</v>
          </cell>
          <cell r="H130">
            <v>0</v>
          </cell>
          <cell r="I130">
            <v>0.02</v>
          </cell>
          <cell r="J130">
            <v>0</v>
          </cell>
          <cell r="K130">
            <v>0.02</v>
          </cell>
          <cell r="L130">
            <v>0</v>
          </cell>
        </row>
        <row r="131">
          <cell r="B131">
            <v>35</v>
          </cell>
          <cell r="C131" t="str">
            <v xml:space="preserve">DHI </v>
          </cell>
          <cell r="D131">
            <v>0</v>
          </cell>
          <cell r="E131">
            <v>0</v>
          </cell>
          <cell r="F131">
            <v>0</v>
          </cell>
          <cell r="G131">
            <v>0</v>
          </cell>
          <cell r="H131">
            <v>0</v>
          </cell>
          <cell r="I131">
            <v>0.02</v>
          </cell>
          <cell r="J131">
            <v>0</v>
          </cell>
          <cell r="K131">
            <v>0.02</v>
          </cell>
          <cell r="L131">
            <v>0</v>
          </cell>
        </row>
        <row r="132">
          <cell r="B132">
            <v>36</v>
          </cell>
          <cell r="C132" t="str">
            <v xml:space="preserve">German HealthCare </v>
          </cell>
          <cell r="D132">
            <v>0</v>
          </cell>
          <cell r="E132">
            <v>0</v>
          </cell>
          <cell r="F132">
            <v>0</v>
          </cell>
          <cell r="G132">
            <v>0</v>
          </cell>
          <cell r="H132">
            <v>0</v>
          </cell>
          <cell r="I132">
            <v>0.02</v>
          </cell>
          <cell r="J132">
            <v>0</v>
          </cell>
          <cell r="K132">
            <v>0.02</v>
          </cell>
          <cell r="L132">
            <v>0</v>
          </cell>
        </row>
        <row r="133">
          <cell r="B133">
            <v>37</v>
          </cell>
          <cell r="C133" t="str">
            <v xml:space="preserve">Other Life or Annuity </v>
          </cell>
          <cell r="D133">
            <v>0</v>
          </cell>
          <cell r="E133">
            <v>0</v>
          </cell>
          <cell r="F133">
            <v>0</v>
          </cell>
          <cell r="G133">
            <v>0</v>
          </cell>
          <cell r="H133">
            <v>0</v>
          </cell>
          <cell r="I133">
            <v>0.02</v>
          </cell>
          <cell r="J133">
            <v>0</v>
          </cell>
          <cell r="K133">
            <v>0.02</v>
          </cell>
          <cell r="L133">
            <v>0</v>
          </cell>
        </row>
        <row r="134">
          <cell r="B134">
            <v>38</v>
          </cell>
          <cell r="C134" t="str">
            <v xml:space="preserve">Other Life or Annuity </v>
          </cell>
          <cell r="D134">
            <v>0</v>
          </cell>
          <cell r="E134">
            <v>0</v>
          </cell>
          <cell r="F134">
            <v>0</v>
          </cell>
          <cell r="G134">
            <v>0</v>
          </cell>
          <cell r="H134">
            <v>0</v>
          </cell>
          <cell r="I134">
            <v>0.02</v>
          </cell>
          <cell r="J134">
            <v>0</v>
          </cell>
          <cell r="K134">
            <v>0.02</v>
          </cell>
          <cell r="L134">
            <v>0</v>
          </cell>
        </row>
        <row r="135">
          <cell r="B135">
            <v>39</v>
          </cell>
          <cell r="C135" t="str">
            <v>Sub-Total</v>
          </cell>
          <cell r="D135">
            <v>0</v>
          </cell>
          <cell r="E135">
            <v>0</v>
          </cell>
          <cell r="F135">
            <v>0</v>
          </cell>
          <cell r="G135">
            <v>0</v>
          </cell>
          <cell r="H135">
            <v>0</v>
          </cell>
          <cell r="I135">
            <v>0</v>
          </cell>
          <cell r="K135">
            <v>0</v>
          </cell>
          <cell r="L135">
            <v>0</v>
          </cell>
        </row>
        <row r="137">
          <cell r="B137">
            <v>40</v>
          </cell>
          <cell r="C137" t="str">
            <v>Totals</v>
          </cell>
          <cell r="D137">
            <v>0</v>
          </cell>
          <cell r="E137">
            <v>0</v>
          </cell>
          <cell r="F137">
            <v>0</v>
          </cell>
          <cell r="G137">
            <v>0</v>
          </cell>
          <cell r="H137">
            <v>0</v>
          </cell>
          <cell r="I137">
            <v>0</v>
          </cell>
          <cell r="K137">
            <v>0</v>
          </cell>
          <cell r="L137">
            <v>0</v>
          </cell>
          <cell r="N137">
            <v>0</v>
          </cell>
        </row>
        <row r="138">
          <cell r="D138">
            <v>0</v>
          </cell>
          <cell r="E138">
            <v>1</v>
          </cell>
          <cell r="F138">
            <v>1</v>
          </cell>
          <cell r="G138">
            <v>0</v>
          </cell>
          <cell r="H138">
            <v>0</v>
          </cell>
          <cell r="J138">
            <v>0.30000000000000004</v>
          </cell>
          <cell r="K138">
            <v>0.7</v>
          </cell>
          <cell r="L138">
            <v>1</v>
          </cell>
        </row>
        <row r="139">
          <cell r="B139">
            <v>41</v>
          </cell>
          <cell r="G139" t="str">
            <v>Growth Factor (for Non Life Only)</v>
          </cell>
          <cell r="I139" t="str">
            <v xml:space="preserve"> </v>
          </cell>
          <cell r="K139">
            <v>1.5</v>
          </cell>
          <cell r="L139">
            <v>1.5</v>
          </cell>
        </row>
        <row r="140">
          <cell r="B140">
            <v>42</v>
          </cell>
          <cell r="G140" t="str">
            <v>By Line Diversification Factor</v>
          </cell>
          <cell r="L140">
            <v>1</v>
          </cell>
          <cell r="N140">
            <v>1</v>
          </cell>
        </row>
        <row r="141">
          <cell r="G141" t="str">
            <v>By Country Diversification Factor</v>
          </cell>
          <cell r="L141">
            <v>1</v>
          </cell>
        </row>
        <row r="142">
          <cell r="B142">
            <v>43</v>
          </cell>
          <cell r="G142" t="str">
            <v>Adjusted Premium Capital</v>
          </cell>
          <cell r="L142">
            <v>0</v>
          </cell>
        </row>
        <row r="143">
          <cell r="B143">
            <v>44</v>
          </cell>
          <cell r="G143" t="str">
            <v>Analyst's Adjustment ( NON-Life Business)</v>
          </cell>
          <cell r="L143">
            <v>0</v>
          </cell>
        </row>
        <row r="144">
          <cell r="B144">
            <v>45</v>
          </cell>
          <cell r="G144" t="str">
            <v>Analyst's Adjustment ( LIFE Business)</v>
          </cell>
          <cell r="L144">
            <v>0</v>
          </cell>
        </row>
        <row r="145">
          <cell r="B145">
            <v>46</v>
          </cell>
          <cell r="G145" t="str">
            <v>Net Required Capital for Premium Risk (B6)</v>
          </cell>
          <cell r="L145">
            <v>0</v>
          </cell>
        </row>
        <row r="148">
          <cell r="C148" t="str">
            <v>Company Name:</v>
          </cell>
          <cell r="D148" t="str">
            <v>XYZ Sample</v>
          </cell>
          <cell r="H148" t="str">
            <v>Currency:</v>
          </cell>
          <cell r="I148" t="str">
            <v>Euros</v>
          </cell>
          <cell r="M148" t="str">
            <v>Page 23</v>
          </cell>
        </row>
        <row r="149">
          <cell r="C149" t="str">
            <v>AMB Number:</v>
          </cell>
          <cell r="D149" t="str">
            <v>99999</v>
          </cell>
          <cell r="H149" t="str">
            <v>Denomination:</v>
          </cell>
          <cell r="I149" t="str">
            <v>(000)s</v>
          </cell>
        </row>
        <row r="150">
          <cell r="C150" t="str">
            <v>Analyst:</v>
          </cell>
          <cell r="D150" t="str">
            <v xml:space="preserve"> </v>
          </cell>
        </row>
        <row r="151">
          <cell r="C151" t="str">
            <v>profitability = average</v>
          </cell>
          <cell r="G151" t="str">
            <v>NET PREMIUMS WRITTEN RISK</v>
          </cell>
        </row>
        <row r="152">
          <cell r="C152" t="str">
            <v>Pers - Early Hard Mkt</v>
          </cell>
          <cell r="H152">
            <v>40543</v>
          </cell>
        </row>
        <row r="153">
          <cell r="C153" t="str">
            <v>Comm - Late Soft Mkt</v>
          </cell>
        </row>
        <row r="154">
          <cell r="C154" t="str">
            <v>Reins XS Prop - Late Hard Mkt</v>
          </cell>
        </row>
        <row r="155">
          <cell r="C155" t="str">
            <v>Reins XS Casualty - Late Soft Mkt</v>
          </cell>
        </row>
        <row r="156">
          <cell r="D156" t="str">
            <v>(1)</v>
          </cell>
          <cell r="E156" t="str">
            <v>(2)</v>
          </cell>
          <cell r="F156" t="str">
            <v>(3)</v>
          </cell>
          <cell r="G156" t="str">
            <v>(4)</v>
          </cell>
          <cell r="H156" t="str">
            <v>(5)</v>
          </cell>
          <cell r="I156" t="str">
            <v>(6)</v>
          </cell>
          <cell r="J156" t="str">
            <v>(7)</v>
          </cell>
          <cell r="K156" t="str">
            <v>(8)</v>
          </cell>
          <cell r="L156" t="str">
            <v>(9)</v>
          </cell>
          <cell r="M156" t="str">
            <v>(10)</v>
          </cell>
        </row>
        <row r="158">
          <cell r="E158" t="str">
            <v>&lt;----------------- Net Premiums Written -----------------&gt;</v>
          </cell>
          <cell r="J158" t="str">
            <v>Adjust-</v>
          </cell>
          <cell r="K158" t="str">
            <v>Total</v>
          </cell>
          <cell r="L158" t="str">
            <v>Adjusted</v>
          </cell>
        </row>
        <row r="159">
          <cell r="C159" t="str">
            <v>Property Casualty Business</v>
          </cell>
          <cell r="D159" t="str">
            <v>%</v>
          </cell>
          <cell r="E159" t="str">
            <v>Baseline</v>
          </cell>
          <cell r="F159" t="str">
            <v>Allocated Adjustment</v>
          </cell>
          <cell r="G159" t="str">
            <v>Manual Adjustment</v>
          </cell>
          <cell r="H159" t="str">
            <v>Total</v>
          </cell>
          <cell r="I159" t="str">
            <v>Capital Factor</v>
          </cell>
          <cell r="J159" t="str">
            <v>ment to Factor</v>
          </cell>
          <cell r="K159" t="str">
            <v>Capital Factor</v>
          </cell>
          <cell r="L159" t="str">
            <v>Required Capital</v>
          </cell>
          <cell r="M159" t="str">
            <v>Explanation of Adjustment</v>
          </cell>
        </row>
        <row r="160">
          <cell r="B160">
            <v>1</v>
          </cell>
          <cell r="C160" t="str">
            <v>Personal Property</v>
          </cell>
          <cell r="D160">
            <v>0</v>
          </cell>
          <cell r="E160">
            <v>0</v>
          </cell>
          <cell r="F160">
            <v>0</v>
          </cell>
          <cell r="G160">
            <v>0</v>
          </cell>
          <cell r="H160">
            <v>0</v>
          </cell>
          <cell r="I160">
            <v>0.52851785913376492</v>
          </cell>
          <cell r="J160">
            <v>0</v>
          </cell>
          <cell r="K160">
            <v>0.52851785913376492</v>
          </cell>
          <cell r="L160">
            <v>0</v>
          </cell>
          <cell r="N160">
            <v>0</v>
          </cell>
        </row>
        <row r="161">
          <cell r="B161">
            <v>2</v>
          </cell>
          <cell r="C161" t="str">
            <v>Personal Motor</v>
          </cell>
          <cell r="D161">
            <v>0</v>
          </cell>
          <cell r="E161">
            <v>0</v>
          </cell>
          <cell r="F161">
            <v>0</v>
          </cell>
          <cell r="G161">
            <v>0</v>
          </cell>
          <cell r="H161">
            <v>0</v>
          </cell>
          <cell r="I161">
            <v>0.36295804783885066</v>
          </cell>
          <cell r="J161">
            <v>0</v>
          </cell>
          <cell r="K161">
            <v>0.36295804783885066</v>
          </cell>
          <cell r="L161">
            <v>0</v>
          </cell>
          <cell r="N161">
            <v>0</v>
          </cell>
        </row>
        <row r="162">
          <cell r="B162">
            <v>3</v>
          </cell>
          <cell r="C162" t="str">
            <v>Commercial Motor</v>
          </cell>
          <cell r="D162">
            <v>0</v>
          </cell>
          <cell r="E162">
            <v>0</v>
          </cell>
          <cell r="F162">
            <v>0</v>
          </cell>
          <cell r="G162">
            <v>0</v>
          </cell>
          <cell r="H162">
            <v>0</v>
          </cell>
          <cell r="I162">
            <v>0.42302236520430875</v>
          </cell>
          <cell r="J162">
            <v>0</v>
          </cell>
          <cell r="K162">
            <v>0.42302236520430875</v>
          </cell>
          <cell r="L162">
            <v>0</v>
          </cell>
          <cell r="N162">
            <v>0</v>
          </cell>
        </row>
        <row r="163">
          <cell r="B163">
            <v>4</v>
          </cell>
          <cell r="C163" t="str">
            <v>Occupational Accident</v>
          </cell>
          <cell r="D163">
            <v>0</v>
          </cell>
          <cell r="E163">
            <v>0</v>
          </cell>
          <cell r="F163">
            <v>0</v>
          </cell>
          <cell r="G163">
            <v>0</v>
          </cell>
          <cell r="H163">
            <v>0</v>
          </cell>
          <cell r="I163">
            <v>0.42979072304757771</v>
          </cell>
          <cell r="J163">
            <v>0</v>
          </cell>
          <cell r="K163">
            <v>0.42979072304757771</v>
          </cell>
          <cell r="L163">
            <v>0</v>
          </cell>
          <cell r="N163">
            <v>0</v>
          </cell>
        </row>
        <row r="164">
          <cell r="B164">
            <v>5</v>
          </cell>
          <cell r="C164" t="str">
            <v>Comm'l Multi Peril</v>
          </cell>
          <cell r="D164">
            <v>0</v>
          </cell>
          <cell r="E164">
            <v>0</v>
          </cell>
          <cell r="F164">
            <v>0</v>
          </cell>
          <cell r="G164">
            <v>0</v>
          </cell>
          <cell r="H164">
            <v>0</v>
          </cell>
          <cell r="I164">
            <v>0.42979072304757771</v>
          </cell>
          <cell r="J164">
            <v>0</v>
          </cell>
          <cell r="K164">
            <v>0.42979072304757771</v>
          </cell>
          <cell r="L164">
            <v>0</v>
          </cell>
          <cell r="N164">
            <v>0</v>
          </cell>
        </row>
        <row r="165">
          <cell r="B165">
            <v>6</v>
          </cell>
          <cell r="C165" t="str">
            <v>Med Mal (Occ)</v>
          </cell>
          <cell r="D165">
            <v>0</v>
          </cell>
          <cell r="E165">
            <v>0</v>
          </cell>
          <cell r="F165">
            <v>0</v>
          </cell>
          <cell r="G165">
            <v>0</v>
          </cell>
          <cell r="H165">
            <v>0</v>
          </cell>
          <cell r="I165">
            <v>0.44399868083427452</v>
          </cell>
          <cell r="J165">
            <v>0</v>
          </cell>
          <cell r="K165">
            <v>0.44399868083427452</v>
          </cell>
          <cell r="L165">
            <v>0</v>
          </cell>
          <cell r="N165">
            <v>0</v>
          </cell>
        </row>
        <row r="166">
          <cell r="B166">
            <v>7</v>
          </cell>
          <cell r="C166" t="str">
            <v>Med Mal (C/M)</v>
          </cell>
          <cell r="D166">
            <v>0</v>
          </cell>
          <cell r="E166">
            <v>0</v>
          </cell>
          <cell r="F166">
            <v>0</v>
          </cell>
          <cell r="G166">
            <v>0</v>
          </cell>
          <cell r="H166">
            <v>0</v>
          </cell>
          <cell r="I166">
            <v>0.38836511118757022</v>
          </cell>
          <cell r="J166">
            <v>0</v>
          </cell>
          <cell r="K166">
            <v>0.38836511118757022</v>
          </cell>
          <cell r="L166">
            <v>0</v>
          </cell>
          <cell r="N166">
            <v>0</v>
          </cell>
        </row>
        <row r="167">
          <cell r="B167">
            <v>8</v>
          </cell>
          <cell r="C167" t="str">
            <v>Special Liab (Ocean, Air, B&amp;M)</v>
          </cell>
          <cell r="D167">
            <v>0</v>
          </cell>
          <cell r="E167">
            <v>0</v>
          </cell>
          <cell r="F167">
            <v>0</v>
          </cell>
          <cell r="G167">
            <v>0</v>
          </cell>
          <cell r="H167">
            <v>0</v>
          </cell>
          <cell r="I167">
            <v>0.43856196229344663</v>
          </cell>
          <cell r="J167">
            <v>0</v>
          </cell>
          <cell r="K167">
            <v>0.43856196229344663</v>
          </cell>
          <cell r="L167">
            <v>0</v>
          </cell>
          <cell r="N167">
            <v>0</v>
          </cell>
        </row>
        <row r="168">
          <cell r="B168">
            <v>9</v>
          </cell>
          <cell r="C168" t="str">
            <v>Other Liab (Occ)</v>
          </cell>
          <cell r="D168">
            <v>0</v>
          </cell>
          <cell r="E168">
            <v>0</v>
          </cell>
          <cell r="F168">
            <v>0</v>
          </cell>
          <cell r="G168">
            <v>0</v>
          </cell>
          <cell r="H168">
            <v>0</v>
          </cell>
          <cell r="I168">
            <v>0.47333780071319131</v>
          </cell>
          <cell r="J168">
            <v>0</v>
          </cell>
          <cell r="K168">
            <v>0.47333780071319131</v>
          </cell>
          <cell r="L168">
            <v>0</v>
          </cell>
          <cell r="N168">
            <v>0</v>
          </cell>
        </row>
        <row r="169">
          <cell r="B169">
            <v>10</v>
          </cell>
          <cell r="C169" t="str">
            <v>Other Liab (C/M)</v>
          </cell>
          <cell r="D169">
            <v>0</v>
          </cell>
          <cell r="E169">
            <v>0</v>
          </cell>
          <cell r="F169">
            <v>0</v>
          </cell>
          <cell r="G169">
            <v>0</v>
          </cell>
          <cell r="H169">
            <v>0</v>
          </cell>
          <cell r="I169">
            <v>0.40242577064379942</v>
          </cell>
          <cell r="J169">
            <v>0</v>
          </cell>
          <cell r="K169">
            <v>0.40242577064379942</v>
          </cell>
          <cell r="L169">
            <v>0</v>
          </cell>
          <cell r="N169">
            <v>0</v>
          </cell>
        </row>
        <row r="170">
          <cell r="B170">
            <v>11</v>
          </cell>
          <cell r="C170" t="str">
            <v>Prod Liab (Occ)</v>
          </cell>
          <cell r="D170">
            <v>0</v>
          </cell>
          <cell r="E170">
            <v>0</v>
          </cell>
          <cell r="F170">
            <v>0</v>
          </cell>
          <cell r="G170">
            <v>0</v>
          </cell>
          <cell r="H170">
            <v>0</v>
          </cell>
          <cell r="I170">
            <v>0.45336574161136883</v>
          </cell>
          <cell r="J170">
            <v>0</v>
          </cell>
          <cell r="K170">
            <v>0.45336574161136883</v>
          </cell>
          <cell r="L170">
            <v>0</v>
          </cell>
          <cell r="N170">
            <v>0</v>
          </cell>
        </row>
        <row r="171">
          <cell r="B171">
            <v>12</v>
          </cell>
          <cell r="C171" t="str">
            <v>Prod Liab (C/M)</v>
          </cell>
          <cell r="D171">
            <v>0</v>
          </cell>
          <cell r="E171">
            <v>0</v>
          </cell>
          <cell r="F171">
            <v>0</v>
          </cell>
          <cell r="G171">
            <v>0</v>
          </cell>
          <cell r="H171">
            <v>0</v>
          </cell>
          <cell r="I171">
            <v>0.38511713534729186</v>
          </cell>
          <cell r="J171">
            <v>0</v>
          </cell>
          <cell r="K171">
            <v>0.38511713534729186</v>
          </cell>
          <cell r="L171">
            <v>0</v>
          </cell>
          <cell r="N171">
            <v>0</v>
          </cell>
        </row>
        <row r="172">
          <cell r="B172">
            <v>13</v>
          </cell>
          <cell r="C172" t="str">
            <v>Commercial Property</v>
          </cell>
          <cell r="D172">
            <v>0</v>
          </cell>
          <cell r="E172">
            <v>0</v>
          </cell>
          <cell r="F172">
            <v>0</v>
          </cell>
          <cell r="G172">
            <v>0</v>
          </cell>
          <cell r="H172">
            <v>0</v>
          </cell>
          <cell r="I172">
            <v>0.51165562267568776</v>
          </cell>
          <cell r="J172">
            <v>0</v>
          </cell>
          <cell r="K172">
            <v>0.51165562267568776</v>
          </cell>
          <cell r="L172">
            <v>0</v>
          </cell>
          <cell r="N172">
            <v>0</v>
          </cell>
        </row>
        <row r="173">
          <cell r="B173">
            <v>14</v>
          </cell>
          <cell r="C173" t="str">
            <v>Motor Phys Damage</v>
          </cell>
          <cell r="D173">
            <v>0</v>
          </cell>
          <cell r="E173">
            <v>0</v>
          </cell>
          <cell r="F173">
            <v>0</v>
          </cell>
          <cell r="G173">
            <v>0</v>
          </cell>
          <cell r="H173">
            <v>0</v>
          </cell>
          <cell r="I173">
            <v>0.34644345666218301</v>
          </cell>
          <cell r="J173">
            <v>0</v>
          </cell>
          <cell r="K173">
            <v>0.34644345666218301</v>
          </cell>
          <cell r="L173">
            <v>0</v>
          </cell>
          <cell r="N173">
            <v>0</v>
          </cell>
        </row>
        <row r="174">
          <cell r="B174">
            <v>15</v>
          </cell>
          <cell r="C174" t="str">
            <v>Fid &amp; Sur /Fin. Guar</v>
          </cell>
          <cell r="D174">
            <v>0</v>
          </cell>
          <cell r="E174">
            <v>0</v>
          </cell>
          <cell r="F174">
            <v>0</v>
          </cell>
          <cell r="G174">
            <v>0</v>
          </cell>
          <cell r="H174">
            <v>0</v>
          </cell>
          <cell r="I174">
            <v>0.35815893587298142</v>
          </cell>
          <cell r="J174">
            <v>0</v>
          </cell>
          <cell r="K174">
            <v>0.35815893587298142</v>
          </cell>
          <cell r="L174">
            <v>0</v>
          </cell>
          <cell r="N174">
            <v>0</v>
          </cell>
        </row>
        <row r="175">
          <cell r="B175">
            <v>16</v>
          </cell>
          <cell r="C175" t="str">
            <v>X/S Property</v>
          </cell>
          <cell r="D175">
            <v>0</v>
          </cell>
          <cell r="E175">
            <v>0</v>
          </cell>
          <cell r="F175">
            <v>0</v>
          </cell>
          <cell r="G175">
            <v>0</v>
          </cell>
          <cell r="H175">
            <v>0</v>
          </cell>
          <cell r="I175">
            <v>0.52663029535114447</v>
          </cell>
          <cell r="J175">
            <v>0</v>
          </cell>
          <cell r="K175">
            <v>0.52663029535114447</v>
          </cell>
          <cell r="L175">
            <v>0</v>
          </cell>
          <cell r="N175">
            <v>0</v>
          </cell>
        </row>
        <row r="176">
          <cell r="B176">
            <v>17</v>
          </cell>
          <cell r="C176" t="str">
            <v>X/S Casualty</v>
          </cell>
          <cell r="D176">
            <v>0</v>
          </cell>
          <cell r="E176">
            <v>0</v>
          </cell>
          <cell r="F176">
            <v>0</v>
          </cell>
          <cell r="G176">
            <v>0</v>
          </cell>
          <cell r="H176">
            <v>0</v>
          </cell>
          <cell r="I176">
            <v>0.5165753882783386</v>
          </cell>
          <cell r="J176">
            <v>0</v>
          </cell>
          <cell r="K176">
            <v>0.5165753882783386</v>
          </cell>
          <cell r="L176">
            <v>0</v>
          </cell>
          <cell r="N176">
            <v>0</v>
          </cell>
        </row>
        <row r="177">
          <cell r="B177">
            <v>18</v>
          </cell>
          <cell r="C177" t="str">
            <v>Other P/C</v>
          </cell>
          <cell r="D177">
            <v>0</v>
          </cell>
          <cell r="E177">
            <v>0</v>
          </cell>
          <cell r="F177">
            <v>0</v>
          </cell>
          <cell r="G177">
            <v>0</v>
          </cell>
          <cell r="H177">
            <v>0</v>
          </cell>
          <cell r="I177">
            <v>0.42979072304757771</v>
          </cell>
          <cell r="J177">
            <v>0</v>
          </cell>
          <cell r="K177">
            <v>0.42979072304757771</v>
          </cell>
          <cell r="L177">
            <v>0</v>
          </cell>
          <cell r="N177">
            <v>0</v>
          </cell>
        </row>
        <row r="178">
          <cell r="B178">
            <v>19</v>
          </cell>
          <cell r="C178" t="str">
            <v>Other P/C</v>
          </cell>
          <cell r="D178">
            <v>0</v>
          </cell>
          <cell r="E178">
            <v>0</v>
          </cell>
          <cell r="F178">
            <v>0</v>
          </cell>
          <cell r="G178">
            <v>0</v>
          </cell>
          <cell r="H178">
            <v>0</v>
          </cell>
          <cell r="I178">
            <v>0.42979072304757771</v>
          </cell>
          <cell r="J178">
            <v>0</v>
          </cell>
          <cell r="K178">
            <v>0.42979072304757771</v>
          </cell>
          <cell r="L178">
            <v>0</v>
          </cell>
          <cell r="N178">
            <v>0</v>
          </cell>
        </row>
        <row r="179">
          <cell r="B179">
            <v>20</v>
          </cell>
          <cell r="C179" t="str">
            <v>Sub-Total</v>
          </cell>
          <cell r="D179">
            <v>0</v>
          </cell>
          <cell r="E179">
            <v>0</v>
          </cell>
          <cell r="F179">
            <v>0</v>
          </cell>
          <cell r="G179">
            <v>0</v>
          </cell>
          <cell r="H179">
            <v>0</v>
          </cell>
          <cell r="I179">
            <v>0</v>
          </cell>
          <cell r="K179">
            <v>0</v>
          </cell>
          <cell r="L179">
            <v>0</v>
          </cell>
        </row>
        <row r="181">
          <cell r="D181" t="str">
            <v>(1)</v>
          </cell>
          <cell r="E181" t="str">
            <v>(2)</v>
          </cell>
          <cell r="F181" t="str">
            <v>(3)</v>
          </cell>
          <cell r="G181" t="str">
            <v>(4)</v>
          </cell>
          <cell r="H181" t="str">
            <v>(5)</v>
          </cell>
          <cell r="I181" t="str">
            <v>(6)</v>
          </cell>
          <cell r="J181" t="str">
            <v>(7)</v>
          </cell>
          <cell r="K181" t="str">
            <v>(8)</v>
          </cell>
          <cell r="L181" t="str">
            <v>(9)</v>
          </cell>
          <cell r="M181" t="str">
            <v>(10)</v>
          </cell>
        </row>
        <row r="183">
          <cell r="E183" t="str">
            <v>&lt;----------------- Net Premiums Written -----------------&gt;</v>
          </cell>
          <cell r="J183" t="str">
            <v>Adjust-</v>
          </cell>
          <cell r="K183" t="str">
            <v>Total</v>
          </cell>
          <cell r="L183" t="str">
            <v>Adjusted</v>
          </cell>
        </row>
        <row r="184">
          <cell r="C184" t="str">
            <v>Health Business</v>
          </cell>
          <cell r="D184" t="str">
            <v>%</v>
          </cell>
          <cell r="E184" t="str">
            <v>Baseline</v>
          </cell>
          <cell r="F184" t="str">
            <v>Allocated Adjustment</v>
          </cell>
          <cell r="G184" t="str">
            <v>Manual Adjustment</v>
          </cell>
          <cell r="H184" t="str">
            <v>Total</v>
          </cell>
          <cell r="I184" t="str">
            <v>Capital Factor</v>
          </cell>
          <cell r="J184" t="str">
            <v>ment to Factor</v>
          </cell>
          <cell r="K184" t="str">
            <v>Capital Factor</v>
          </cell>
          <cell r="L184" t="str">
            <v>Required Capital</v>
          </cell>
          <cell r="M184" t="str">
            <v>Explanation of Adjustment</v>
          </cell>
        </row>
        <row r="185">
          <cell r="B185">
            <v>21</v>
          </cell>
          <cell r="C185" t="str">
            <v>Medical</v>
          </cell>
          <cell r="D185">
            <v>0</v>
          </cell>
          <cell r="E185">
            <v>0</v>
          </cell>
          <cell r="F185">
            <v>0</v>
          </cell>
          <cell r="G185">
            <v>0</v>
          </cell>
          <cell r="H185">
            <v>0</v>
          </cell>
          <cell r="I185">
            <v>0.25</v>
          </cell>
          <cell r="J185">
            <v>0</v>
          </cell>
          <cell r="K185">
            <v>0.25</v>
          </cell>
          <cell r="L185">
            <v>0</v>
          </cell>
          <cell r="N185">
            <v>0</v>
          </cell>
        </row>
        <row r="186">
          <cell r="B186">
            <v>22</v>
          </cell>
          <cell r="C186" t="str">
            <v>Disability and Long Term Care</v>
          </cell>
          <cell r="D186">
            <v>0</v>
          </cell>
          <cell r="E186">
            <v>0</v>
          </cell>
          <cell r="F186">
            <v>0</v>
          </cell>
          <cell r="G186">
            <v>0</v>
          </cell>
          <cell r="H186">
            <v>0</v>
          </cell>
          <cell r="I186">
            <v>0.45</v>
          </cell>
          <cell r="J186">
            <v>0</v>
          </cell>
          <cell r="K186">
            <v>0.45</v>
          </cell>
          <cell r="L186">
            <v>0</v>
          </cell>
          <cell r="N186">
            <v>0</v>
          </cell>
        </row>
        <row r="187">
          <cell r="B187">
            <v>23</v>
          </cell>
          <cell r="C187" t="str">
            <v>Critical Illness - Guaranteed</v>
          </cell>
          <cell r="D187">
            <v>0</v>
          </cell>
          <cell r="E187">
            <v>0</v>
          </cell>
          <cell r="F187">
            <v>0</v>
          </cell>
          <cell r="G187">
            <v>0</v>
          </cell>
          <cell r="H187">
            <v>0</v>
          </cell>
          <cell r="I187">
            <v>0.12</v>
          </cell>
          <cell r="J187">
            <v>0</v>
          </cell>
          <cell r="K187">
            <v>0.12</v>
          </cell>
          <cell r="L187">
            <v>0</v>
          </cell>
          <cell r="N187">
            <v>0</v>
          </cell>
        </row>
        <row r="188">
          <cell r="B188">
            <v>24</v>
          </cell>
          <cell r="C188" t="str">
            <v>Critical Illness - NonGuarant'd</v>
          </cell>
          <cell r="D188">
            <v>0</v>
          </cell>
          <cell r="E188">
            <v>0</v>
          </cell>
          <cell r="F188">
            <v>0</v>
          </cell>
          <cell r="G188">
            <v>0</v>
          </cell>
          <cell r="H188">
            <v>0</v>
          </cell>
          <cell r="I188">
            <v>0.12</v>
          </cell>
          <cell r="J188">
            <v>0</v>
          </cell>
          <cell r="K188">
            <v>0.12</v>
          </cell>
          <cell r="L188">
            <v>0</v>
          </cell>
          <cell r="N188">
            <v>0</v>
          </cell>
        </row>
        <row r="189">
          <cell r="B189">
            <v>25</v>
          </cell>
          <cell r="C189" t="str">
            <v>Health Reinsurance</v>
          </cell>
          <cell r="D189">
            <v>0</v>
          </cell>
          <cell r="E189">
            <v>0</v>
          </cell>
          <cell r="F189">
            <v>0</v>
          </cell>
          <cell r="G189">
            <v>0</v>
          </cell>
          <cell r="H189">
            <v>0</v>
          </cell>
          <cell r="I189">
            <v>0.5165753882783386</v>
          </cell>
          <cell r="J189">
            <v>0</v>
          </cell>
          <cell r="K189">
            <v>0.5165753882783386</v>
          </cell>
          <cell r="L189">
            <v>0</v>
          </cell>
          <cell r="N189">
            <v>0</v>
          </cell>
        </row>
        <row r="190">
          <cell r="B190">
            <v>26</v>
          </cell>
          <cell r="C190" t="str">
            <v>Other Health</v>
          </cell>
          <cell r="D190">
            <v>0</v>
          </cell>
          <cell r="E190">
            <v>0</v>
          </cell>
          <cell r="F190">
            <v>0</v>
          </cell>
          <cell r="G190">
            <v>0</v>
          </cell>
          <cell r="H190">
            <v>0</v>
          </cell>
          <cell r="I190">
            <v>0.40830118689519879</v>
          </cell>
          <cell r="J190">
            <v>0</v>
          </cell>
          <cell r="K190">
            <v>0.40830118689519879</v>
          </cell>
          <cell r="L190">
            <v>0</v>
          </cell>
          <cell r="N190">
            <v>0</v>
          </cell>
        </row>
        <row r="191">
          <cell r="B191">
            <v>27</v>
          </cell>
          <cell r="C191" t="str">
            <v>Other Health</v>
          </cell>
          <cell r="D191">
            <v>0</v>
          </cell>
          <cell r="E191">
            <v>0</v>
          </cell>
          <cell r="F191">
            <v>0</v>
          </cell>
          <cell r="G191">
            <v>0</v>
          </cell>
          <cell r="H191">
            <v>0</v>
          </cell>
          <cell r="I191">
            <v>0.40830118689519879</v>
          </cell>
          <cell r="J191">
            <v>0</v>
          </cell>
          <cell r="K191">
            <v>0.40830118689519879</v>
          </cell>
          <cell r="L191">
            <v>0</v>
          </cell>
          <cell r="N191">
            <v>0</v>
          </cell>
        </row>
        <row r="192">
          <cell r="B192">
            <v>28</v>
          </cell>
          <cell r="C192" t="str">
            <v>Sub-Total</v>
          </cell>
          <cell r="D192">
            <v>0</v>
          </cell>
          <cell r="E192">
            <v>0</v>
          </cell>
          <cell r="F192">
            <v>0</v>
          </cell>
          <cell r="G192">
            <v>0</v>
          </cell>
          <cell r="H192">
            <v>0</v>
          </cell>
          <cell r="I192">
            <v>0</v>
          </cell>
          <cell r="K192">
            <v>0</v>
          </cell>
          <cell r="L192">
            <v>0</v>
          </cell>
        </row>
        <row r="194">
          <cell r="D194" t="str">
            <v>(1)</v>
          </cell>
          <cell r="E194" t="str">
            <v>(2)</v>
          </cell>
          <cell r="F194" t="str">
            <v>(3)</v>
          </cell>
          <cell r="G194" t="str">
            <v>(4)</v>
          </cell>
          <cell r="H194" t="str">
            <v>(5)</v>
          </cell>
          <cell r="I194" t="str">
            <v>(6)</v>
          </cell>
          <cell r="J194" t="str">
            <v>(7)</v>
          </cell>
          <cell r="K194" t="str">
            <v>(8)</v>
          </cell>
          <cell r="L194" t="str">
            <v>(9)</v>
          </cell>
          <cell r="M194" t="str">
            <v>(10)</v>
          </cell>
        </row>
        <row r="196">
          <cell r="E196" t="str">
            <v>&lt;----------------- Net Premiums Written -----------------&gt;</v>
          </cell>
          <cell r="J196" t="str">
            <v>Adjust-</v>
          </cell>
          <cell r="K196" t="str">
            <v>Total</v>
          </cell>
          <cell r="L196" t="str">
            <v>Adjusted</v>
          </cell>
        </row>
        <row r="197">
          <cell r="C197" t="str">
            <v>Life Business (New business only)</v>
          </cell>
          <cell r="D197" t="str">
            <v>%</v>
          </cell>
          <cell r="E197" t="str">
            <v>Baseline</v>
          </cell>
          <cell r="F197" t="str">
            <v>Allocated Adjustment</v>
          </cell>
          <cell r="G197" t="str">
            <v>Manual Adjustment</v>
          </cell>
          <cell r="H197" t="str">
            <v>Total</v>
          </cell>
          <cell r="I197" t="str">
            <v>Capital Factor</v>
          </cell>
          <cell r="J197" t="str">
            <v>ment to Factor</v>
          </cell>
          <cell r="K197" t="str">
            <v>Capital Factor</v>
          </cell>
          <cell r="L197" t="str">
            <v>Required Capital</v>
          </cell>
          <cell r="M197" t="str">
            <v>Explanation of Adjustment</v>
          </cell>
        </row>
        <row r="198">
          <cell r="B198">
            <v>29</v>
          </cell>
          <cell r="C198" t="str">
            <v xml:space="preserve">Life - Investment Products (Unit Linked &amp; Partic) </v>
          </cell>
          <cell r="D198">
            <v>0</v>
          </cell>
          <cell r="E198">
            <v>0</v>
          </cell>
          <cell r="F198">
            <v>0</v>
          </cell>
          <cell r="G198">
            <v>0</v>
          </cell>
          <cell r="H198">
            <v>0</v>
          </cell>
          <cell r="I198">
            <v>0.02</v>
          </cell>
          <cell r="J198">
            <v>0</v>
          </cell>
          <cell r="K198">
            <v>0.02</v>
          </cell>
          <cell r="L198">
            <v>0</v>
          </cell>
        </row>
        <row r="199">
          <cell r="B199">
            <v>30</v>
          </cell>
          <cell r="C199" t="str">
            <v xml:space="preserve">Life - Protection Products (Individ &amp; Group) </v>
          </cell>
          <cell r="D199">
            <v>0</v>
          </cell>
          <cell r="E199">
            <v>0</v>
          </cell>
          <cell r="F199">
            <v>0</v>
          </cell>
          <cell r="G199">
            <v>0</v>
          </cell>
          <cell r="H199">
            <v>0</v>
          </cell>
          <cell r="I199">
            <v>0.02</v>
          </cell>
          <cell r="J199">
            <v>0</v>
          </cell>
          <cell r="K199">
            <v>0.02</v>
          </cell>
          <cell r="L199">
            <v>0</v>
          </cell>
        </row>
        <row r="200">
          <cell r="B200">
            <v>31</v>
          </cell>
          <cell r="C200" t="str">
            <v xml:space="preserve">Life Reinsurance </v>
          </cell>
          <cell r="D200">
            <v>0</v>
          </cell>
          <cell r="E200">
            <v>0</v>
          </cell>
          <cell r="F200">
            <v>0</v>
          </cell>
          <cell r="G200">
            <v>0</v>
          </cell>
          <cell r="H200">
            <v>0</v>
          </cell>
          <cell r="I200">
            <v>0.02</v>
          </cell>
          <cell r="J200">
            <v>0</v>
          </cell>
          <cell r="K200">
            <v>0.02</v>
          </cell>
          <cell r="L200">
            <v>0</v>
          </cell>
        </row>
        <row r="201">
          <cell r="B201">
            <v>32</v>
          </cell>
          <cell r="C201" t="str">
            <v xml:space="preserve">Annuities - Immediate </v>
          </cell>
          <cell r="D201">
            <v>0</v>
          </cell>
          <cell r="E201">
            <v>0</v>
          </cell>
          <cell r="F201">
            <v>0</v>
          </cell>
          <cell r="G201">
            <v>0</v>
          </cell>
          <cell r="H201">
            <v>0</v>
          </cell>
          <cell r="I201">
            <v>0.02</v>
          </cell>
          <cell r="J201">
            <v>0</v>
          </cell>
          <cell r="K201">
            <v>0.02</v>
          </cell>
          <cell r="L201">
            <v>0</v>
          </cell>
        </row>
        <row r="202">
          <cell r="B202">
            <v>33</v>
          </cell>
          <cell r="C202" t="str">
            <v xml:space="preserve">Annuities - Deferred </v>
          </cell>
          <cell r="D202">
            <v>0</v>
          </cell>
          <cell r="E202">
            <v>0</v>
          </cell>
          <cell r="F202">
            <v>0</v>
          </cell>
          <cell r="G202">
            <v>0</v>
          </cell>
          <cell r="H202">
            <v>0</v>
          </cell>
          <cell r="I202">
            <v>0.02</v>
          </cell>
          <cell r="J202">
            <v>0</v>
          </cell>
          <cell r="K202">
            <v>0.02</v>
          </cell>
          <cell r="L202">
            <v>0</v>
          </cell>
        </row>
        <row r="203">
          <cell r="B203">
            <v>34</v>
          </cell>
          <cell r="C203" t="str">
            <v xml:space="preserve">Pension Plans </v>
          </cell>
          <cell r="D203">
            <v>0</v>
          </cell>
          <cell r="E203">
            <v>0</v>
          </cell>
          <cell r="F203">
            <v>0</v>
          </cell>
          <cell r="G203">
            <v>0</v>
          </cell>
          <cell r="H203">
            <v>0</v>
          </cell>
          <cell r="I203">
            <v>0.02</v>
          </cell>
          <cell r="J203">
            <v>0</v>
          </cell>
          <cell r="K203">
            <v>0.02</v>
          </cell>
          <cell r="L203">
            <v>0</v>
          </cell>
        </row>
        <row r="204">
          <cell r="B204">
            <v>35</v>
          </cell>
          <cell r="C204" t="str">
            <v xml:space="preserve">DHI </v>
          </cell>
          <cell r="D204">
            <v>0</v>
          </cell>
          <cell r="E204">
            <v>0</v>
          </cell>
          <cell r="F204">
            <v>0</v>
          </cell>
          <cell r="G204">
            <v>0</v>
          </cell>
          <cell r="H204">
            <v>0</v>
          </cell>
          <cell r="I204">
            <v>0.02</v>
          </cell>
          <cell r="J204">
            <v>0</v>
          </cell>
          <cell r="K204">
            <v>0.02</v>
          </cell>
          <cell r="L204">
            <v>0</v>
          </cell>
        </row>
        <row r="205">
          <cell r="B205">
            <v>36</v>
          </cell>
          <cell r="C205" t="str">
            <v xml:space="preserve">German HealthCare </v>
          </cell>
          <cell r="D205">
            <v>0</v>
          </cell>
          <cell r="E205">
            <v>0</v>
          </cell>
          <cell r="F205">
            <v>0</v>
          </cell>
          <cell r="G205">
            <v>0</v>
          </cell>
          <cell r="H205">
            <v>0</v>
          </cell>
          <cell r="I205">
            <v>0.02</v>
          </cell>
          <cell r="J205">
            <v>0</v>
          </cell>
          <cell r="K205">
            <v>0.02</v>
          </cell>
          <cell r="L205">
            <v>0</v>
          </cell>
        </row>
        <row r="206">
          <cell r="B206">
            <v>37</v>
          </cell>
          <cell r="C206" t="str">
            <v xml:space="preserve">Other Life or Annuity </v>
          </cell>
          <cell r="D206">
            <v>0</v>
          </cell>
          <cell r="E206">
            <v>0</v>
          </cell>
          <cell r="F206">
            <v>0</v>
          </cell>
          <cell r="G206">
            <v>0</v>
          </cell>
          <cell r="H206">
            <v>0</v>
          </cell>
          <cell r="I206">
            <v>0.02</v>
          </cell>
          <cell r="J206">
            <v>0</v>
          </cell>
          <cell r="K206">
            <v>0.02</v>
          </cell>
          <cell r="L206">
            <v>0</v>
          </cell>
        </row>
        <row r="207">
          <cell r="B207">
            <v>38</v>
          </cell>
          <cell r="C207" t="str">
            <v xml:space="preserve">Other Life or Annuity </v>
          </cell>
          <cell r="D207">
            <v>0</v>
          </cell>
          <cell r="E207">
            <v>0</v>
          </cell>
          <cell r="F207">
            <v>0</v>
          </cell>
          <cell r="G207">
            <v>0</v>
          </cell>
          <cell r="H207">
            <v>0</v>
          </cell>
          <cell r="I207">
            <v>0.02</v>
          </cell>
          <cell r="J207">
            <v>0</v>
          </cell>
          <cell r="K207">
            <v>0.02</v>
          </cell>
          <cell r="L207">
            <v>0</v>
          </cell>
        </row>
        <row r="208">
          <cell r="B208">
            <v>39</v>
          </cell>
          <cell r="C208" t="str">
            <v>Sub-Total</v>
          </cell>
          <cell r="D208">
            <v>0</v>
          </cell>
          <cell r="E208">
            <v>0</v>
          </cell>
          <cell r="F208">
            <v>0</v>
          </cell>
          <cell r="G208">
            <v>0</v>
          </cell>
          <cell r="H208">
            <v>0</v>
          </cell>
          <cell r="I208">
            <v>0</v>
          </cell>
          <cell r="K208">
            <v>0</v>
          </cell>
          <cell r="L208">
            <v>0</v>
          </cell>
        </row>
        <row r="210">
          <cell r="B210">
            <v>40</v>
          </cell>
          <cell r="C210" t="str">
            <v>Totals</v>
          </cell>
          <cell r="D210">
            <v>0</v>
          </cell>
          <cell r="E210">
            <v>0</v>
          </cell>
          <cell r="F210">
            <v>0</v>
          </cell>
          <cell r="G210">
            <v>0</v>
          </cell>
          <cell r="H210">
            <v>0</v>
          </cell>
          <cell r="I210">
            <v>0</v>
          </cell>
          <cell r="K210">
            <v>0</v>
          </cell>
          <cell r="L210">
            <v>0</v>
          </cell>
          <cell r="N210">
            <v>0</v>
          </cell>
        </row>
        <row r="211">
          <cell r="D211">
            <v>0</v>
          </cell>
          <cell r="E211">
            <v>1</v>
          </cell>
          <cell r="F211">
            <v>1</v>
          </cell>
          <cell r="G211">
            <v>0</v>
          </cell>
          <cell r="H211">
            <v>0</v>
          </cell>
          <cell r="J211">
            <v>0.30000000000000004</v>
          </cell>
          <cell r="K211">
            <v>0.7</v>
          </cell>
          <cell r="L211">
            <v>1</v>
          </cell>
        </row>
        <row r="212">
          <cell r="B212">
            <v>41</v>
          </cell>
          <cell r="G212" t="str">
            <v>Growth Factor (for Non Life Only)</v>
          </cell>
          <cell r="I212" t="str">
            <v xml:space="preserve"> </v>
          </cell>
          <cell r="K212">
            <v>1.5</v>
          </cell>
          <cell r="L212">
            <v>1.5</v>
          </cell>
        </row>
        <row r="213">
          <cell r="B213">
            <v>42</v>
          </cell>
          <cell r="G213" t="str">
            <v>By Line Diversification Factor</v>
          </cell>
          <cell r="L213">
            <v>1</v>
          </cell>
          <cell r="N213">
            <v>1</v>
          </cell>
        </row>
        <row r="214">
          <cell r="G214" t="str">
            <v>By Country Diversification Factor</v>
          </cell>
          <cell r="L214">
            <v>1</v>
          </cell>
        </row>
        <row r="215">
          <cell r="B215">
            <v>43</v>
          </cell>
          <cell r="G215" t="str">
            <v>Adjusted Premium Capital</v>
          </cell>
          <cell r="L215">
            <v>0</v>
          </cell>
        </row>
        <row r="216">
          <cell r="B216">
            <v>44</v>
          </cell>
          <cell r="G216" t="str">
            <v>Analyst's Adjustment ( NON-Life Business)</v>
          </cell>
          <cell r="L216">
            <v>0</v>
          </cell>
        </row>
        <row r="217">
          <cell r="B217">
            <v>45</v>
          </cell>
          <cell r="G217" t="str">
            <v>Analyst's Adjustment ( LIFE Business)</v>
          </cell>
          <cell r="L217">
            <v>0</v>
          </cell>
        </row>
        <row r="218">
          <cell r="B218">
            <v>46</v>
          </cell>
          <cell r="G218" t="str">
            <v>Net Required Capital for Premium Risk (B6)</v>
          </cell>
          <cell r="L218">
            <v>0</v>
          </cell>
        </row>
        <row r="221">
          <cell r="C221" t="str">
            <v>Company Name:</v>
          </cell>
          <cell r="D221" t="str">
            <v>XYZ Sample</v>
          </cell>
          <cell r="H221" t="str">
            <v>Currency:</v>
          </cell>
          <cell r="I221" t="str">
            <v>Euros</v>
          </cell>
          <cell r="M221" t="str">
            <v>Page 31</v>
          </cell>
        </row>
        <row r="222">
          <cell r="C222" t="str">
            <v>AMB Number:</v>
          </cell>
          <cell r="D222" t="str">
            <v>99999</v>
          </cell>
          <cell r="H222" t="str">
            <v>Denomination:</v>
          </cell>
          <cell r="I222" t="str">
            <v>(000)s</v>
          </cell>
        </row>
        <row r="223">
          <cell r="C223" t="str">
            <v>Analyst:</v>
          </cell>
          <cell r="D223" t="str">
            <v xml:space="preserve"> </v>
          </cell>
        </row>
        <row r="224">
          <cell r="C224" t="str">
            <v>profitability = average</v>
          </cell>
          <cell r="G224" t="str">
            <v>NET PREMIUMS WRITTEN RISK</v>
          </cell>
        </row>
        <row r="225">
          <cell r="C225" t="str">
            <v>Pers - Late Hard Mkt</v>
          </cell>
          <cell r="H225">
            <v>40908</v>
          </cell>
        </row>
        <row r="226">
          <cell r="C226" t="str">
            <v>Comm - Early Hard Mkt</v>
          </cell>
        </row>
        <row r="227">
          <cell r="C227" t="str">
            <v>Reins XS Prop - Early Soft Mkt</v>
          </cell>
        </row>
        <row r="228">
          <cell r="C228" t="str">
            <v>Reins XS Casualty - Late Soft Mkt</v>
          </cell>
        </row>
        <row r="229">
          <cell r="D229" t="str">
            <v>(1)</v>
          </cell>
          <cell r="E229" t="str">
            <v>(2)</v>
          </cell>
          <cell r="F229" t="str">
            <v>(3)</v>
          </cell>
          <cell r="G229" t="str">
            <v>(4)</v>
          </cell>
          <cell r="H229" t="str">
            <v>(5)</v>
          </cell>
          <cell r="I229" t="str">
            <v>(6)</v>
          </cell>
          <cell r="J229" t="str">
            <v>(7)</v>
          </cell>
          <cell r="K229" t="str">
            <v>(8)</v>
          </cell>
          <cell r="L229" t="str">
            <v>(9)</v>
          </cell>
          <cell r="M229" t="str">
            <v>(10)</v>
          </cell>
        </row>
        <row r="231">
          <cell r="E231" t="str">
            <v>&lt;----------------- Net Premiums Written -----------------&gt;</v>
          </cell>
          <cell r="J231" t="str">
            <v>Adjust-</v>
          </cell>
          <cell r="K231" t="str">
            <v>Total</v>
          </cell>
          <cell r="L231" t="str">
            <v>Adjusted</v>
          </cell>
        </row>
        <row r="232">
          <cell r="C232" t="str">
            <v>Property Casualty Business</v>
          </cell>
          <cell r="D232" t="str">
            <v>%</v>
          </cell>
          <cell r="E232" t="str">
            <v>Baseline</v>
          </cell>
          <cell r="F232" t="str">
            <v>Allocated Adjustment</v>
          </cell>
          <cell r="G232" t="str">
            <v>Manual Adjustment</v>
          </cell>
          <cell r="H232" t="str">
            <v>Total</v>
          </cell>
          <cell r="I232" t="str">
            <v>Capital Factor</v>
          </cell>
          <cell r="J232" t="str">
            <v>ment to Factor</v>
          </cell>
          <cell r="K232" t="str">
            <v>Capital Factor</v>
          </cell>
          <cell r="L232" t="str">
            <v>Required Capital</v>
          </cell>
          <cell r="M232" t="str">
            <v>Explanation of Adjustment</v>
          </cell>
        </row>
        <row r="233">
          <cell r="B233">
            <v>1</v>
          </cell>
          <cell r="C233" t="str">
            <v>Personal Property</v>
          </cell>
          <cell r="D233">
            <v>0</v>
          </cell>
          <cell r="E233">
            <v>0</v>
          </cell>
          <cell r="F233">
            <v>0</v>
          </cell>
          <cell r="G233">
            <v>0</v>
          </cell>
          <cell r="H233">
            <v>0</v>
          </cell>
          <cell r="I233">
            <v>0.49680678758573898</v>
          </cell>
          <cell r="J233">
            <v>0</v>
          </cell>
          <cell r="K233">
            <v>0.49680678758573898</v>
          </cell>
          <cell r="L233">
            <v>0</v>
          </cell>
          <cell r="N233">
            <v>0</v>
          </cell>
        </row>
        <row r="234">
          <cell r="B234">
            <v>2</v>
          </cell>
          <cell r="C234" t="str">
            <v>Personal Motor</v>
          </cell>
          <cell r="D234">
            <v>0</v>
          </cell>
          <cell r="E234">
            <v>0</v>
          </cell>
          <cell r="F234">
            <v>0</v>
          </cell>
          <cell r="G234">
            <v>0</v>
          </cell>
          <cell r="H234">
            <v>0</v>
          </cell>
          <cell r="I234">
            <v>0.34118056496851962</v>
          </cell>
          <cell r="J234">
            <v>0</v>
          </cell>
          <cell r="K234">
            <v>0.34118056496851962</v>
          </cell>
          <cell r="L234">
            <v>0</v>
          </cell>
          <cell r="N234">
            <v>0</v>
          </cell>
        </row>
        <row r="235">
          <cell r="B235">
            <v>3</v>
          </cell>
          <cell r="C235" t="str">
            <v>Commercial Motor</v>
          </cell>
          <cell r="D235">
            <v>0</v>
          </cell>
          <cell r="E235">
            <v>0</v>
          </cell>
          <cell r="F235">
            <v>0</v>
          </cell>
          <cell r="G235">
            <v>0</v>
          </cell>
          <cell r="H235">
            <v>0</v>
          </cell>
          <cell r="I235">
            <v>0.39534800486383992</v>
          </cell>
          <cell r="J235">
            <v>0</v>
          </cell>
          <cell r="K235">
            <v>0.39534800486383992</v>
          </cell>
          <cell r="L235">
            <v>0</v>
          </cell>
          <cell r="N235">
            <v>0</v>
          </cell>
        </row>
        <row r="236">
          <cell r="B236">
            <v>4</v>
          </cell>
          <cell r="C236" t="str">
            <v>Occupational Accident</v>
          </cell>
          <cell r="D236">
            <v>0</v>
          </cell>
          <cell r="E236">
            <v>0</v>
          </cell>
          <cell r="F236">
            <v>0</v>
          </cell>
          <cell r="G236">
            <v>0</v>
          </cell>
          <cell r="H236">
            <v>0</v>
          </cell>
          <cell r="I236">
            <v>0.40167357294166139</v>
          </cell>
          <cell r="J236">
            <v>0</v>
          </cell>
          <cell r="K236">
            <v>0.40167357294166139</v>
          </cell>
          <cell r="L236">
            <v>0</v>
          </cell>
          <cell r="N236">
            <v>0</v>
          </cell>
        </row>
        <row r="237">
          <cell r="B237">
            <v>5</v>
          </cell>
          <cell r="C237" t="str">
            <v>Comm'l Multi Peril</v>
          </cell>
          <cell r="D237">
            <v>0</v>
          </cell>
          <cell r="E237">
            <v>0</v>
          </cell>
          <cell r="F237">
            <v>0</v>
          </cell>
          <cell r="G237">
            <v>0</v>
          </cell>
          <cell r="H237">
            <v>0</v>
          </cell>
          <cell r="I237">
            <v>0.40167357294166139</v>
          </cell>
          <cell r="J237">
            <v>0</v>
          </cell>
          <cell r="K237">
            <v>0.40167357294166139</v>
          </cell>
          <cell r="L237">
            <v>0</v>
          </cell>
          <cell r="N237">
            <v>0</v>
          </cell>
        </row>
        <row r="238">
          <cell r="B238">
            <v>6</v>
          </cell>
          <cell r="C238" t="str">
            <v>Med Mal (Occ)</v>
          </cell>
          <cell r="D238">
            <v>0</v>
          </cell>
          <cell r="E238">
            <v>0</v>
          </cell>
          <cell r="F238">
            <v>0</v>
          </cell>
          <cell r="G238">
            <v>0</v>
          </cell>
          <cell r="H238">
            <v>0</v>
          </cell>
          <cell r="I238">
            <v>0.41495203816287335</v>
          </cell>
          <cell r="J238">
            <v>0</v>
          </cell>
          <cell r="K238">
            <v>0.41495203816287335</v>
          </cell>
          <cell r="L238">
            <v>0</v>
          </cell>
          <cell r="N238">
            <v>0</v>
          </cell>
        </row>
        <row r="239">
          <cell r="B239">
            <v>7</v>
          </cell>
          <cell r="C239" t="str">
            <v>Med Mal (C/M)</v>
          </cell>
          <cell r="D239">
            <v>0</v>
          </cell>
          <cell r="E239">
            <v>0</v>
          </cell>
          <cell r="F239">
            <v>0</v>
          </cell>
          <cell r="G239">
            <v>0</v>
          </cell>
          <cell r="H239">
            <v>0</v>
          </cell>
          <cell r="I239">
            <v>0.36295804783885066</v>
          </cell>
          <cell r="J239">
            <v>0</v>
          </cell>
          <cell r="K239">
            <v>0.36295804783885066</v>
          </cell>
          <cell r="L239">
            <v>0</v>
          </cell>
          <cell r="N239">
            <v>0</v>
          </cell>
        </row>
        <row r="240">
          <cell r="B240">
            <v>8</v>
          </cell>
          <cell r="C240" t="str">
            <v>Special Liab (Ocean, Air, B&amp;M)</v>
          </cell>
          <cell r="D240">
            <v>0</v>
          </cell>
          <cell r="E240">
            <v>0</v>
          </cell>
          <cell r="F240">
            <v>0</v>
          </cell>
          <cell r="G240">
            <v>0</v>
          </cell>
          <cell r="H240">
            <v>0</v>
          </cell>
          <cell r="I240">
            <v>0.40987099279761363</v>
          </cell>
          <cell r="J240">
            <v>0</v>
          </cell>
          <cell r="K240">
            <v>0.40987099279761363</v>
          </cell>
          <cell r="L240">
            <v>0</v>
          </cell>
          <cell r="N240">
            <v>0</v>
          </cell>
        </row>
        <row r="241">
          <cell r="B241">
            <v>9</v>
          </cell>
          <cell r="C241" t="str">
            <v>Other Liab (Occ)</v>
          </cell>
          <cell r="D241">
            <v>0</v>
          </cell>
          <cell r="E241">
            <v>0</v>
          </cell>
          <cell r="F241">
            <v>0</v>
          </cell>
          <cell r="G241">
            <v>0</v>
          </cell>
          <cell r="H241">
            <v>0</v>
          </cell>
          <cell r="I241">
            <v>0.44237177636746849</v>
          </cell>
          <cell r="J241">
            <v>0</v>
          </cell>
          <cell r="K241">
            <v>0.44237177636746849</v>
          </cell>
          <cell r="L241">
            <v>0</v>
          </cell>
          <cell r="N241">
            <v>0</v>
          </cell>
        </row>
        <row r="242">
          <cell r="B242">
            <v>10</v>
          </cell>
          <cell r="C242" t="str">
            <v>Other Liab (C/M)</v>
          </cell>
          <cell r="D242">
            <v>0</v>
          </cell>
          <cell r="E242">
            <v>0</v>
          </cell>
          <cell r="F242">
            <v>0</v>
          </cell>
          <cell r="G242">
            <v>0</v>
          </cell>
          <cell r="H242">
            <v>0</v>
          </cell>
          <cell r="I242">
            <v>0.3760988510689714</v>
          </cell>
          <cell r="J242">
            <v>0</v>
          </cell>
          <cell r="K242">
            <v>0.3760988510689714</v>
          </cell>
          <cell r="L242">
            <v>0</v>
          </cell>
          <cell r="N242">
            <v>0</v>
          </cell>
        </row>
        <row r="243">
          <cell r="B243">
            <v>11</v>
          </cell>
          <cell r="C243" t="str">
            <v>Prod Liab (Occ)</v>
          </cell>
          <cell r="D243">
            <v>0</v>
          </cell>
          <cell r="E243">
            <v>0</v>
          </cell>
          <cell r="F243">
            <v>0</v>
          </cell>
          <cell r="G243">
            <v>0</v>
          </cell>
          <cell r="H243">
            <v>0</v>
          </cell>
          <cell r="I243">
            <v>0.42370630057137271</v>
          </cell>
          <cell r="J243">
            <v>0</v>
          </cell>
          <cell r="K243">
            <v>0.42370630057137271</v>
          </cell>
          <cell r="L243">
            <v>0</v>
          </cell>
          <cell r="N243">
            <v>0</v>
          </cell>
        </row>
        <row r="244">
          <cell r="B244">
            <v>12</v>
          </cell>
          <cell r="C244" t="str">
            <v>Prod Liab (C/M)</v>
          </cell>
          <cell r="D244">
            <v>0</v>
          </cell>
          <cell r="E244">
            <v>0</v>
          </cell>
          <cell r="F244">
            <v>0</v>
          </cell>
          <cell r="G244">
            <v>0</v>
          </cell>
          <cell r="H244">
            <v>0</v>
          </cell>
          <cell r="I244">
            <v>0.35992255639933818</v>
          </cell>
          <cell r="J244">
            <v>0</v>
          </cell>
          <cell r="K244">
            <v>0.35992255639933818</v>
          </cell>
          <cell r="L244">
            <v>0</v>
          </cell>
          <cell r="N244">
            <v>0</v>
          </cell>
        </row>
        <row r="245">
          <cell r="B245">
            <v>13</v>
          </cell>
          <cell r="C245" t="str">
            <v>Commercial Property</v>
          </cell>
          <cell r="D245">
            <v>0</v>
          </cell>
          <cell r="E245">
            <v>0</v>
          </cell>
          <cell r="F245">
            <v>0</v>
          </cell>
          <cell r="G245">
            <v>0</v>
          </cell>
          <cell r="H245">
            <v>0</v>
          </cell>
          <cell r="I245">
            <v>0.47818282493054926</v>
          </cell>
          <cell r="J245">
            <v>0</v>
          </cell>
          <cell r="K245">
            <v>0.47818282493054926</v>
          </cell>
          <cell r="L245">
            <v>0</v>
          </cell>
          <cell r="N245">
            <v>0</v>
          </cell>
        </row>
        <row r="246">
          <cell r="B246">
            <v>14</v>
          </cell>
          <cell r="C246" t="str">
            <v>Motor Phys Damage</v>
          </cell>
          <cell r="D246">
            <v>0</v>
          </cell>
          <cell r="E246">
            <v>0</v>
          </cell>
          <cell r="F246">
            <v>0</v>
          </cell>
          <cell r="G246">
            <v>0</v>
          </cell>
          <cell r="H246">
            <v>0</v>
          </cell>
          <cell r="I246">
            <v>0.32468613812784297</v>
          </cell>
          <cell r="J246">
            <v>0</v>
          </cell>
          <cell r="K246">
            <v>0.32468613812784297</v>
          </cell>
          <cell r="L246">
            <v>0</v>
          </cell>
          <cell r="N246">
            <v>0</v>
          </cell>
        </row>
        <row r="247">
          <cell r="B247">
            <v>15</v>
          </cell>
          <cell r="C247" t="str">
            <v>Fid &amp; Sur /Fin. Guar</v>
          </cell>
          <cell r="D247">
            <v>0</v>
          </cell>
          <cell r="E247">
            <v>0</v>
          </cell>
          <cell r="F247">
            <v>0</v>
          </cell>
          <cell r="G247">
            <v>0</v>
          </cell>
          <cell r="H247">
            <v>0</v>
          </cell>
          <cell r="I247">
            <v>0.3347279774513845</v>
          </cell>
          <cell r="J247">
            <v>0</v>
          </cell>
          <cell r="K247">
            <v>0.3347279774513845</v>
          </cell>
          <cell r="L247">
            <v>0</v>
          </cell>
          <cell r="N247">
            <v>0</v>
          </cell>
        </row>
        <row r="248">
          <cell r="B248">
            <v>16</v>
          </cell>
          <cell r="C248" t="str">
            <v>X/S Property</v>
          </cell>
          <cell r="D248">
            <v>0</v>
          </cell>
          <cell r="E248">
            <v>0</v>
          </cell>
          <cell r="F248">
            <v>0</v>
          </cell>
          <cell r="G248">
            <v>0</v>
          </cell>
          <cell r="H248">
            <v>0</v>
          </cell>
          <cell r="I248">
            <v>0.54928106074259153</v>
          </cell>
          <cell r="J248">
            <v>0</v>
          </cell>
          <cell r="K248">
            <v>0.54928106074259153</v>
          </cell>
          <cell r="L248">
            <v>0</v>
          </cell>
          <cell r="N248">
            <v>0</v>
          </cell>
        </row>
        <row r="249">
          <cell r="B249">
            <v>17</v>
          </cell>
          <cell r="C249" t="str">
            <v>X/S Casualty</v>
          </cell>
          <cell r="D249">
            <v>0</v>
          </cell>
          <cell r="E249">
            <v>0</v>
          </cell>
          <cell r="F249">
            <v>0</v>
          </cell>
          <cell r="G249">
            <v>0</v>
          </cell>
          <cell r="H249">
            <v>0</v>
          </cell>
          <cell r="I249">
            <v>0.5165753882783386</v>
          </cell>
          <cell r="J249">
            <v>0</v>
          </cell>
          <cell r="K249">
            <v>0.5165753882783386</v>
          </cell>
          <cell r="L249">
            <v>0</v>
          </cell>
          <cell r="N249">
            <v>0</v>
          </cell>
        </row>
        <row r="250">
          <cell r="B250">
            <v>18</v>
          </cell>
          <cell r="C250" t="str">
            <v>Other P/C</v>
          </cell>
          <cell r="D250">
            <v>0</v>
          </cell>
          <cell r="E250">
            <v>0</v>
          </cell>
          <cell r="F250">
            <v>0</v>
          </cell>
          <cell r="G250">
            <v>0</v>
          </cell>
          <cell r="H250">
            <v>0</v>
          </cell>
          <cell r="I250">
            <v>0.40167357294166139</v>
          </cell>
          <cell r="J250">
            <v>0</v>
          </cell>
          <cell r="K250">
            <v>0.40167357294166139</v>
          </cell>
          <cell r="L250">
            <v>0</v>
          </cell>
          <cell r="N250">
            <v>0</v>
          </cell>
        </row>
        <row r="251">
          <cell r="B251">
            <v>19</v>
          </cell>
          <cell r="C251" t="str">
            <v>Other P/C</v>
          </cell>
          <cell r="D251">
            <v>0</v>
          </cell>
          <cell r="E251">
            <v>0</v>
          </cell>
          <cell r="F251">
            <v>0</v>
          </cell>
          <cell r="G251">
            <v>0</v>
          </cell>
          <cell r="H251">
            <v>0</v>
          </cell>
          <cell r="I251">
            <v>0.40167357294166139</v>
          </cell>
          <cell r="J251">
            <v>0</v>
          </cell>
          <cell r="K251">
            <v>0.40167357294166139</v>
          </cell>
          <cell r="L251">
            <v>0</v>
          </cell>
          <cell r="N251">
            <v>0</v>
          </cell>
        </row>
        <row r="252">
          <cell r="B252">
            <v>20</v>
          </cell>
          <cell r="C252" t="str">
            <v>Sub-Total</v>
          </cell>
          <cell r="D252">
            <v>0</v>
          </cell>
          <cell r="E252">
            <v>0</v>
          </cell>
          <cell r="F252">
            <v>0</v>
          </cell>
          <cell r="G252">
            <v>0</v>
          </cell>
          <cell r="H252">
            <v>0</v>
          </cell>
          <cell r="I252">
            <v>0</v>
          </cell>
          <cell r="K252">
            <v>0</v>
          </cell>
          <cell r="L252">
            <v>0</v>
          </cell>
        </row>
        <row r="254">
          <cell r="D254" t="str">
            <v>(1)</v>
          </cell>
          <cell r="E254" t="str">
            <v>(2)</v>
          </cell>
          <cell r="F254" t="str">
            <v>(3)</v>
          </cell>
          <cell r="G254" t="str">
            <v>(4)</v>
          </cell>
          <cell r="H254" t="str">
            <v>(5)</v>
          </cell>
          <cell r="I254" t="str">
            <v>(6)</v>
          </cell>
          <cell r="J254" t="str">
            <v>(7)</v>
          </cell>
          <cell r="K254" t="str">
            <v>(8)</v>
          </cell>
          <cell r="L254" t="str">
            <v>(9)</v>
          </cell>
          <cell r="M254" t="str">
            <v>(10)</v>
          </cell>
        </row>
        <row r="256">
          <cell r="E256" t="str">
            <v>&lt;----------------- Net Premiums Written -----------------&gt;</v>
          </cell>
          <cell r="J256" t="str">
            <v>Adjust-</v>
          </cell>
          <cell r="K256" t="str">
            <v>Total</v>
          </cell>
          <cell r="L256" t="str">
            <v>Adjusted</v>
          </cell>
        </row>
        <row r="257">
          <cell r="C257" t="str">
            <v>Health Business</v>
          </cell>
          <cell r="D257" t="str">
            <v>%</v>
          </cell>
          <cell r="E257" t="str">
            <v>Baseline</v>
          </cell>
          <cell r="F257" t="str">
            <v>Allocated Adjustment</v>
          </cell>
          <cell r="G257" t="str">
            <v>Manual Adjustment</v>
          </cell>
          <cell r="H257" t="str">
            <v>Total</v>
          </cell>
          <cell r="I257" t="str">
            <v>Capital Factor</v>
          </cell>
          <cell r="J257" t="str">
            <v>ment to Factor</v>
          </cell>
          <cell r="K257" t="str">
            <v>Capital Factor</v>
          </cell>
          <cell r="L257" t="str">
            <v>Required Capital</v>
          </cell>
          <cell r="M257" t="str">
            <v>Explanation of Adjustment</v>
          </cell>
        </row>
        <row r="258">
          <cell r="B258">
            <v>21</v>
          </cell>
          <cell r="C258" t="str">
            <v>Medical</v>
          </cell>
          <cell r="D258">
            <v>0</v>
          </cell>
          <cell r="E258">
            <v>0</v>
          </cell>
          <cell r="F258">
            <v>0</v>
          </cell>
          <cell r="G258">
            <v>0</v>
          </cell>
          <cell r="H258">
            <v>0</v>
          </cell>
          <cell r="I258">
            <v>0.25</v>
          </cell>
          <cell r="J258">
            <v>0</v>
          </cell>
          <cell r="K258">
            <v>0.25</v>
          </cell>
          <cell r="L258">
            <v>0</v>
          </cell>
          <cell r="N258">
            <v>0</v>
          </cell>
        </row>
        <row r="259">
          <cell r="B259">
            <v>22</v>
          </cell>
          <cell r="C259" t="str">
            <v>Disability and Long Term Care</v>
          </cell>
          <cell r="D259">
            <v>0</v>
          </cell>
          <cell r="E259">
            <v>0</v>
          </cell>
          <cell r="F259">
            <v>0</v>
          </cell>
          <cell r="G259">
            <v>0</v>
          </cell>
          <cell r="H259">
            <v>0</v>
          </cell>
          <cell r="I259">
            <v>0.45</v>
          </cell>
          <cell r="J259">
            <v>0</v>
          </cell>
          <cell r="K259">
            <v>0.45</v>
          </cell>
          <cell r="L259">
            <v>0</v>
          </cell>
          <cell r="N259">
            <v>0</v>
          </cell>
        </row>
        <row r="260">
          <cell r="B260">
            <v>23</v>
          </cell>
          <cell r="C260" t="str">
            <v>Critical Illness - Guaranteed</v>
          </cell>
          <cell r="D260">
            <v>0</v>
          </cell>
          <cell r="E260">
            <v>0</v>
          </cell>
          <cell r="F260">
            <v>0</v>
          </cell>
          <cell r="G260">
            <v>0</v>
          </cell>
          <cell r="H260">
            <v>0</v>
          </cell>
          <cell r="I260">
            <v>0.12</v>
          </cell>
          <cell r="J260">
            <v>0</v>
          </cell>
          <cell r="K260">
            <v>0.12</v>
          </cell>
          <cell r="L260">
            <v>0</v>
          </cell>
          <cell r="N260">
            <v>0</v>
          </cell>
        </row>
        <row r="261">
          <cell r="B261">
            <v>24</v>
          </cell>
          <cell r="C261" t="str">
            <v>Critical Illness - NonGuarant'd</v>
          </cell>
          <cell r="D261">
            <v>0</v>
          </cell>
          <cell r="E261">
            <v>0</v>
          </cell>
          <cell r="F261">
            <v>0</v>
          </cell>
          <cell r="G261">
            <v>0</v>
          </cell>
          <cell r="H261">
            <v>0</v>
          </cell>
          <cell r="I261">
            <v>0.12</v>
          </cell>
          <cell r="J261">
            <v>0</v>
          </cell>
          <cell r="K261">
            <v>0.12</v>
          </cell>
          <cell r="L261">
            <v>0</v>
          </cell>
          <cell r="N261">
            <v>0</v>
          </cell>
        </row>
        <row r="262">
          <cell r="B262">
            <v>25</v>
          </cell>
          <cell r="C262" t="str">
            <v>Health Reinsurance</v>
          </cell>
          <cell r="D262">
            <v>0</v>
          </cell>
          <cell r="E262">
            <v>0</v>
          </cell>
          <cell r="F262">
            <v>0</v>
          </cell>
          <cell r="G262">
            <v>0</v>
          </cell>
          <cell r="H262">
            <v>0</v>
          </cell>
          <cell r="I262">
            <v>0.5165753882783386</v>
          </cell>
          <cell r="J262">
            <v>0</v>
          </cell>
          <cell r="K262">
            <v>0.5165753882783386</v>
          </cell>
          <cell r="L262">
            <v>0</v>
          </cell>
          <cell r="N262">
            <v>0</v>
          </cell>
        </row>
        <row r="263">
          <cell r="B263">
            <v>26</v>
          </cell>
          <cell r="C263" t="str">
            <v>Other Health</v>
          </cell>
          <cell r="D263">
            <v>0</v>
          </cell>
          <cell r="E263">
            <v>0</v>
          </cell>
          <cell r="F263">
            <v>0</v>
          </cell>
          <cell r="G263">
            <v>0</v>
          </cell>
          <cell r="H263">
            <v>0</v>
          </cell>
          <cell r="I263">
            <v>0.38158989429457829</v>
          </cell>
          <cell r="J263">
            <v>0</v>
          </cell>
          <cell r="K263">
            <v>0.38158989429457829</v>
          </cell>
          <cell r="L263">
            <v>0</v>
          </cell>
          <cell r="N263">
            <v>0</v>
          </cell>
        </row>
        <row r="264">
          <cell r="B264">
            <v>27</v>
          </cell>
          <cell r="C264" t="str">
            <v>Other Health</v>
          </cell>
          <cell r="D264">
            <v>0</v>
          </cell>
          <cell r="E264">
            <v>0</v>
          </cell>
          <cell r="F264">
            <v>0</v>
          </cell>
          <cell r="G264">
            <v>0</v>
          </cell>
          <cell r="H264">
            <v>0</v>
          </cell>
          <cell r="I264">
            <v>0.38158989429457829</v>
          </cell>
          <cell r="J264">
            <v>0</v>
          </cell>
          <cell r="K264">
            <v>0.38158989429457829</v>
          </cell>
          <cell r="L264">
            <v>0</v>
          </cell>
          <cell r="N264">
            <v>0</v>
          </cell>
        </row>
        <row r="265">
          <cell r="B265">
            <v>28</v>
          </cell>
          <cell r="C265" t="str">
            <v>Sub-Total</v>
          </cell>
          <cell r="D265">
            <v>0</v>
          </cell>
          <cell r="E265">
            <v>0</v>
          </cell>
          <cell r="F265">
            <v>0</v>
          </cell>
          <cell r="G265">
            <v>0</v>
          </cell>
          <cell r="H265">
            <v>0</v>
          </cell>
          <cell r="I265">
            <v>0</v>
          </cell>
          <cell r="K265">
            <v>0</v>
          </cell>
          <cell r="L265">
            <v>0</v>
          </cell>
        </row>
        <row r="267">
          <cell r="D267" t="str">
            <v>(1)</v>
          </cell>
          <cell r="E267" t="str">
            <v>(2)</v>
          </cell>
          <cell r="F267" t="str">
            <v>(3)</v>
          </cell>
          <cell r="G267" t="str">
            <v>(4)</v>
          </cell>
          <cell r="H267" t="str">
            <v>(5)</v>
          </cell>
          <cell r="I267" t="str">
            <v>(6)</v>
          </cell>
          <cell r="J267" t="str">
            <v>(7)</v>
          </cell>
          <cell r="K267" t="str">
            <v>(8)</v>
          </cell>
          <cell r="L267" t="str">
            <v>(9)</v>
          </cell>
          <cell r="M267" t="str">
            <v>(10)</v>
          </cell>
        </row>
        <row r="269">
          <cell r="E269" t="str">
            <v>&lt;----------------- Net Premiums Written -----------------&gt;</v>
          </cell>
          <cell r="J269" t="str">
            <v>Adjust-</v>
          </cell>
          <cell r="K269" t="str">
            <v>Total</v>
          </cell>
          <cell r="L269" t="str">
            <v>Adjusted</v>
          </cell>
        </row>
        <row r="270">
          <cell r="C270" t="str">
            <v>Life Business (New business only)</v>
          </cell>
          <cell r="D270" t="str">
            <v>%</v>
          </cell>
          <cell r="E270" t="str">
            <v>Baseline</v>
          </cell>
          <cell r="F270" t="str">
            <v>Allocated Adjustment</v>
          </cell>
          <cell r="G270" t="str">
            <v>Manual Adjustment</v>
          </cell>
          <cell r="H270" t="str">
            <v>Total</v>
          </cell>
          <cell r="I270" t="str">
            <v>Capital Factor</v>
          </cell>
          <cell r="J270" t="str">
            <v>ment to Factor</v>
          </cell>
          <cell r="K270" t="str">
            <v>Capital Factor</v>
          </cell>
          <cell r="L270" t="str">
            <v>Required Capital</v>
          </cell>
          <cell r="M270" t="str">
            <v>Explanation of Adjustment</v>
          </cell>
        </row>
        <row r="271">
          <cell r="B271">
            <v>29</v>
          </cell>
          <cell r="C271" t="str">
            <v xml:space="preserve">Life - Investment Products (Unit Linked &amp; Partic) </v>
          </cell>
          <cell r="D271">
            <v>0</v>
          </cell>
          <cell r="E271">
            <v>0</v>
          </cell>
          <cell r="F271">
            <v>0</v>
          </cell>
          <cell r="G271">
            <v>0</v>
          </cell>
          <cell r="H271">
            <v>0</v>
          </cell>
          <cell r="I271">
            <v>0.02</v>
          </cell>
          <cell r="J271">
            <v>0</v>
          </cell>
          <cell r="K271">
            <v>0.02</v>
          </cell>
          <cell r="L271">
            <v>0</v>
          </cell>
        </row>
        <row r="272">
          <cell r="B272">
            <v>30</v>
          </cell>
          <cell r="C272" t="str">
            <v xml:space="preserve">Life - Protection Products (Individ &amp; Group) </v>
          </cell>
          <cell r="D272">
            <v>0</v>
          </cell>
          <cell r="E272">
            <v>0</v>
          </cell>
          <cell r="F272">
            <v>0</v>
          </cell>
          <cell r="G272">
            <v>0</v>
          </cell>
          <cell r="H272">
            <v>0</v>
          </cell>
          <cell r="I272">
            <v>0.02</v>
          </cell>
          <cell r="J272">
            <v>0</v>
          </cell>
          <cell r="K272">
            <v>0.02</v>
          </cell>
          <cell r="L272">
            <v>0</v>
          </cell>
        </row>
        <row r="273">
          <cell r="B273">
            <v>31</v>
          </cell>
          <cell r="C273" t="str">
            <v xml:space="preserve">Life Reinsurance </v>
          </cell>
          <cell r="D273">
            <v>0</v>
          </cell>
          <cell r="E273">
            <v>0</v>
          </cell>
          <cell r="F273">
            <v>0</v>
          </cell>
          <cell r="G273">
            <v>0</v>
          </cell>
          <cell r="H273">
            <v>0</v>
          </cell>
          <cell r="I273">
            <v>0.02</v>
          </cell>
          <cell r="J273">
            <v>0</v>
          </cell>
          <cell r="K273">
            <v>0.02</v>
          </cell>
          <cell r="L273">
            <v>0</v>
          </cell>
        </row>
        <row r="274">
          <cell r="B274">
            <v>32</v>
          </cell>
          <cell r="C274" t="str">
            <v xml:space="preserve">Annuities - Immediate </v>
          </cell>
          <cell r="D274">
            <v>0</v>
          </cell>
          <cell r="E274">
            <v>0</v>
          </cell>
          <cell r="F274">
            <v>0</v>
          </cell>
          <cell r="G274">
            <v>0</v>
          </cell>
          <cell r="H274">
            <v>0</v>
          </cell>
          <cell r="I274">
            <v>0.02</v>
          </cell>
          <cell r="J274">
            <v>0</v>
          </cell>
          <cell r="K274">
            <v>0.02</v>
          </cell>
          <cell r="L274">
            <v>0</v>
          </cell>
        </row>
        <row r="275">
          <cell r="B275">
            <v>33</v>
          </cell>
          <cell r="C275" t="str">
            <v xml:space="preserve">Annuities - Deferred </v>
          </cell>
          <cell r="D275">
            <v>0</v>
          </cell>
          <cell r="E275">
            <v>0</v>
          </cell>
          <cell r="F275">
            <v>0</v>
          </cell>
          <cell r="G275">
            <v>0</v>
          </cell>
          <cell r="H275">
            <v>0</v>
          </cell>
          <cell r="I275">
            <v>0.02</v>
          </cell>
          <cell r="J275">
            <v>0</v>
          </cell>
          <cell r="K275">
            <v>0.02</v>
          </cell>
          <cell r="L275">
            <v>0</v>
          </cell>
        </row>
        <row r="276">
          <cell r="B276">
            <v>34</v>
          </cell>
          <cell r="C276" t="str">
            <v xml:space="preserve">Pension Plans </v>
          </cell>
          <cell r="D276">
            <v>0</v>
          </cell>
          <cell r="E276">
            <v>0</v>
          </cell>
          <cell r="F276">
            <v>0</v>
          </cell>
          <cell r="G276">
            <v>0</v>
          </cell>
          <cell r="H276">
            <v>0</v>
          </cell>
          <cell r="I276">
            <v>0.02</v>
          </cell>
          <cell r="J276">
            <v>0</v>
          </cell>
          <cell r="K276">
            <v>0.02</v>
          </cell>
          <cell r="L276">
            <v>0</v>
          </cell>
        </row>
        <row r="277">
          <cell r="B277">
            <v>35</v>
          </cell>
          <cell r="C277" t="str">
            <v xml:space="preserve">DHI </v>
          </cell>
          <cell r="D277">
            <v>0</v>
          </cell>
          <cell r="E277">
            <v>0</v>
          </cell>
          <cell r="F277">
            <v>0</v>
          </cell>
          <cell r="G277">
            <v>0</v>
          </cell>
          <cell r="H277">
            <v>0</v>
          </cell>
          <cell r="I277">
            <v>0.02</v>
          </cell>
          <cell r="J277">
            <v>0</v>
          </cell>
          <cell r="K277">
            <v>0.02</v>
          </cell>
          <cell r="L277">
            <v>0</v>
          </cell>
        </row>
        <row r="278">
          <cell r="B278">
            <v>36</v>
          </cell>
          <cell r="C278" t="str">
            <v xml:space="preserve">German HealthCare </v>
          </cell>
          <cell r="D278">
            <v>0</v>
          </cell>
          <cell r="E278">
            <v>0</v>
          </cell>
          <cell r="F278">
            <v>0</v>
          </cell>
          <cell r="G278">
            <v>0</v>
          </cell>
          <cell r="H278">
            <v>0</v>
          </cell>
          <cell r="I278">
            <v>0.02</v>
          </cell>
          <cell r="J278">
            <v>0</v>
          </cell>
          <cell r="K278">
            <v>0.02</v>
          </cell>
          <cell r="L278">
            <v>0</v>
          </cell>
        </row>
        <row r="279">
          <cell r="B279">
            <v>37</v>
          </cell>
          <cell r="C279" t="str">
            <v xml:space="preserve">Other Life or Annuity </v>
          </cell>
          <cell r="D279">
            <v>0</v>
          </cell>
          <cell r="E279">
            <v>0</v>
          </cell>
          <cell r="F279">
            <v>0</v>
          </cell>
          <cell r="G279">
            <v>0</v>
          </cell>
          <cell r="H279">
            <v>0</v>
          </cell>
          <cell r="I279">
            <v>0.02</v>
          </cell>
          <cell r="J279">
            <v>0</v>
          </cell>
          <cell r="K279">
            <v>0.02</v>
          </cell>
          <cell r="L279">
            <v>0</v>
          </cell>
        </row>
        <row r="280">
          <cell r="B280">
            <v>38</v>
          </cell>
          <cell r="C280" t="str">
            <v xml:space="preserve">Other Life or Annuity </v>
          </cell>
          <cell r="D280">
            <v>0</v>
          </cell>
          <cell r="E280">
            <v>0</v>
          </cell>
          <cell r="F280">
            <v>0</v>
          </cell>
          <cell r="G280">
            <v>0</v>
          </cell>
          <cell r="H280">
            <v>0</v>
          </cell>
          <cell r="I280">
            <v>0.02</v>
          </cell>
          <cell r="J280">
            <v>0</v>
          </cell>
          <cell r="K280">
            <v>0.02</v>
          </cell>
          <cell r="L280">
            <v>0</v>
          </cell>
        </row>
        <row r="281">
          <cell r="B281">
            <v>39</v>
          </cell>
          <cell r="C281" t="str">
            <v>Sub-Total</v>
          </cell>
          <cell r="D281">
            <v>0</v>
          </cell>
          <cell r="E281">
            <v>0</v>
          </cell>
          <cell r="F281">
            <v>0</v>
          </cell>
          <cell r="G281">
            <v>0</v>
          </cell>
          <cell r="H281">
            <v>0</v>
          </cell>
          <cell r="I281">
            <v>0</v>
          </cell>
          <cell r="K281">
            <v>0</v>
          </cell>
          <cell r="L281">
            <v>0</v>
          </cell>
        </row>
        <row r="283">
          <cell r="B283">
            <v>40</v>
          </cell>
          <cell r="C283" t="str">
            <v>Totals</v>
          </cell>
          <cell r="D283">
            <v>0</v>
          </cell>
          <cell r="E283">
            <v>0</v>
          </cell>
          <cell r="F283">
            <v>0</v>
          </cell>
          <cell r="G283">
            <v>0</v>
          </cell>
          <cell r="H283">
            <v>0</v>
          </cell>
          <cell r="I283">
            <v>0</v>
          </cell>
          <cell r="K283">
            <v>0</v>
          </cell>
          <cell r="L283">
            <v>0</v>
          </cell>
          <cell r="N283">
            <v>0</v>
          </cell>
        </row>
        <row r="284">
          <cell r="D284">
            <v>0</v>
          </cell>
          <cell r="E284">
            <v>1</v>
          </cell>
          <cell r="F284">
            <v>1</v>
          </cell>
          <cell r="G284">
            <v>0</v>
          </cell>
          <cell r="H284">
            <v>0</v>
          </cell>
          <cell r="J284">
            <v>0.30000000000000004</v>
          </cell>
          <cell r="K284">
            <v>0.7</v>
          </cell>
          <cell r="L284">
            <v>1</v>
          </cell>
        </row>
        <row r="285">
          <cell r="B285">
            <v>41</v>
          </cell>
          <cell r="G285" t="str">
            <v>Growth Factor (for Non Life Only)</v>
          </cell>
          <cell r="I285" t="str">
            <v xml:space="preserve"> </v>
          </cell>
          <cell r="K285">
            <v>1.5</v>
          </cell>
          <cell r="L285">
            <v>1.5</v>
          </cell>
        </row>
        <row r="286">
          <cell r="B286">
            <v>42</v>
          </cell>
          <cell r="G286" t="str">
            <v>By Line Diversification Factor</v>
          </cell>
          <cell r="L286">
            <v>1</v>
          </cell>
          <cell r="N286">
            <v>1</v>
          </cell>
        </row>
        <row r="287">
          <cell r="G287" t="str">
            <v>By Country Diversification Factor</v>
          </cell>
          <cell r="L287">
            <v>1</v>
          </cell>
        </row>
        <row r="288">
          <cell r="B288">
            <v>43</v>
          </cell>
          <cell r="G288" t="str">
            <v>Adjusted Premium Capital</v>
          </cell>
          <cell r="L288">
            <v>0</v>
          </cell>
        </row>
        <row r="289">
          <cell r="B289">
            <v>44</v>
          </cell>
          <cell r="G289" t="str">
            <v>Analyst's Adjustment ( NON-Life Business)</v>
          </cell>
          <cell r="L289">
            <v>0</v>
          </cell>
        </row>
        <row r="290">
          <cell r="B290">
            <v>45</v>
          </cell>
          <cell r="G290" t="str">
            <v>Analyst's Adjustment ( LIFE Business)</v>
          </cell>
          <cell r="L290">
            <v>0</v>
          </cell>
        </row>
        <row r="291">
          <cell r="B291">
            <v>46</v>
          </cell>
          <cell r="G291" t="str">
            <v>Net Required Capital for Premium Risk (B6)</v>
          </cell>
          <cell r="L291">
            <v>0</v>
          </cell>
        </row>
        <row r="294">
          <cell r="C294" t="str">
            <v>Company Name:</v>
          </cell>
          <cell r="D294" t="str">
            <v>XYZ Sample</v>
          </cell>
          <cell r="H294" t="str">
            <v>Currency:</v>
          </cell>
          <cell r="I294" t="str">
            <v>Euros</v>
          </cell>
          <cell r="M294" t="str">
            <v>Page 39</v>
          </cell>
        </row>
        <row r="295">
          <cell r="C295" t="str">
            <v>AMB Number:</v>
          </cell>
          <cell r="D295" t="str">
            <v>99999</v>
          </cell>
          <cell r="H295" t="str">
            <v>Denomination:</v>
          </cell>
          <cell r="I295" t="str">
            <v>(000)s</v>
          </cell>
        </row>
        <row r="296">
          <cell r="C296" t="str">
            <v>Analyst:</v>
          </cell>
          <cell r="D296" t="str">
            <v xml:space="preserve"> </v>
          </cell>
        </row>
        <row r="297">
          <cell r="C297" t="str">
            <v>profitability = average</v>
          </cell>
          <cell r="G297" t="str">
            <v>NET PREMIUMS WRITTEN RISK</v>
          </cell>
        </row>
        <row r="298">
          <cell r="C298" t="str">
            <v>Pers - Late Hard Mkt</v>
          </cell>
          <cell r="H298">
            <v>41274</v>
          </cell>
        </row>
        <row r="299">
          <cell r="C299" t="str">
            <v>Comm - Early Hard Mkt</v>
          </cell>
        </row>
        <row r="300">
          <cell r="C300" t="str">
            <v>Reins XS Prop - Early Soft Mkt</v>
          </cell>
        </row>
        <row r="301">
          <cell r="C301" t="str">
            <v>Reins XS Casualty - Early Hard Mkt</v>
          </cell>
        </row>
        <row r="302">
          <cell r="D302" t="str">
            <v>(1)</v>
          </cell>
          <cell r="E302" t="str">
            <v>(2)</v>
          </cell>
          <cell r="F302" t="str">
            <v>(3)</v>
          </cell>
          <cell r="G302" t="str">
            <v>(4)</v>
          </cell>
          <cell r="H302" t="str">
            <v>(5)</v>
          </cell>
          <cell r="I302" t="str">
            <v>(6)</v>
          </cell>
          <cell r="J302" t="str">
            <v>(7)</v>
          </cell>
          <cell r="K302" t="str">
            <v>(8)</v>
          </cell>
          <cell r="L302" t="str">
            <v>(9)</v>
          </cell>
          <cell r="M302" t="str">
            <v>(10)</v>
          </cell>
        </row>
        <row r="304">
          <cell r="E304" t="str">
            <v>&lt;----------------- Net Premiums Written -----------------&gt;</v>
          </cell>
          <cell r="J304" t="str">
            <v>Adjust-</v>
          </cell>
          <cell r="K304" t="str">
            <v>Total</v>
          </cell>
          <cell r="L304" t="str">
            <v>Adjusted</v>
          </cell>
        </row>
        <row r="305">
          <cell r="C305" t="str">
            <v>Property Casualty Business</v>
          </cell>
          <cell r="D305" t="str">
            <v>%</v>
          </cell>
          <cell r="E305" t="str">
            <v>Baseline</v>
          </cell>
          <cell r="F305" t="str">
            <v>Allocated Adjustment</v>
          </cell>
          <cell r="G305" t="str">
            <v>Manual Adjustment</v>
          </cell>
          <cell r="H305" t="str">
            <v>Total</v>
          </cell>
          <cell r="I305" t="str">
            <v>Capital Factor</v>
          </cell>
          <cell r="J305" t="str">
            <v>ment to Factor</v>
          </cell>
          <cell r="K305" t="str">
            <v>Capital Factor</v>
          </cell>
          <cell r="L305" t="str">
            <v>Required Capital</v>
          </cell>
          <cell r="M305" t="str">
            <v>Explanation of Adjustment</v>
          </cell>
        </row>
        <row r="306">
          <cell r="B306">
            <v>1</v>
          </cell>
          <cell r="C306" t="str">
            <v>Personal Property</v>
          </cell>
          <cell r="D306">
            <v>0</v>
          </cell>
          <cell r="E306">
            <v>0</v>
          </cell>
          <cell r="F306">
            <v>0</v>
          </cell>
          <cell r="G306">
            <v>0</v>
          </cell>
          <cell r="H306">
            <v>0</v>
          </cell>
          <cell r="I306">
            <v>0.49680678758573898</v>
          </cell>
          <cell r="J306">
            <v>0</v>
          </cell>
          <cell r="K306">
            <v>0.49680678758573898</v>
          </cell>
          <cell r="L306">
            <v>0</v>
          </cell>
          <cell r="N306">
            <v>0</v>
          </cell>
        </row>
        <row r="307">
          <cell r="B307">
            <v>2</v>
          </cell>
          <cell r="C307" t="str">
            <v>Personal Motor</v>
          </cell>
          <cell r="D307">
            <v>0</v>
          </cell>
          <cell r="E307">
            <v>0</v>
          </cell>
          <cell r="F307">
            <v>0</v>
          </cell>
          <cell r="G307">
            <v>0</v>
          </cell>
          <cell r="H307">
            <v>0</v>
          </cell>
          <cell r="I307">
            <v>0.34118056496851962</v>
          </cell>
          <cell r="J307">
            <v>0</v>
          </cell>
          <cell r="K307">
            <v>0.34118056496851962</v>
          </cell>
          <cell r="L307">
            <v>0</v>
          </cell>
          <cell r="N307">
            <v>0</v>
          </cell>
        </row>
        <row r="308">
          <cell r="B308">
            <v>3</v>
          </cell>
          <cell r="C308" t="str">
            <v>Commercial Motor</v>
          </cell>
          <cell r="D308">
            <v>0</v>
          </cell>
          <cell r="E308">
            <v>0</v>
          </cell>
          <cell r="F308">
            <v>0</v>
          </cell>
          <cell r="G308">
            <v>0</v>
          </cell>
          <cell r="H308">
            <v>0</v>
          </cell>
          <cell r="I308">
            <v>0.39534800486383992</v>
          </cell>
          <cell r="J308">
            <v>0</v>
          </cell>
          <cell r="K308">
            <v>0.39534800486383992</v>
          </cell>
          <cell r="L308">
            <v>0</v>
          </cell>
          <cell r="N308">
            <v>0</v>
          </cell>
        </row>
        <row r="309">
          <cell r="B309">
            <v>4</v>
          </cell>
          <cell r="C309" t="str">
            <v>Occupational Accident</v>
          </cell>
          <cell r="D309">
            <v>0</v>
          </cell>
          <cell r="E309">
            <v>0</v>
          </cell>
          <cell r="F309">
            <v>0</v>
          </cell>
          <cell r="G309">
            <v>0</v>
          </cell>
          <cell r="H309">
            <v>0</v>
          </cell>
          <cell r="I309">
            <v>0.40167357294166139</v>
          </cell>
          <cell r="J309">
            <v>0</v>
          </cell>
          <cell r="K309">
            <v>0.40167357294166139</v>
          </cell>
          <cell r="L309">
            <v>0</v>
          </cell>
          <cell r="N309">
            <v>0</v>
          </cell>
        </row>
        <row r="310">
          <cell r="B310">
            <v>5</v>
          </cell>
          <cell r="C310" t="str">
            <v>Comm'l Multi Peril</v>
          </cell>
          <cell r="D310">
            <v>0</v>
          </cell>
          <cell r="E310">
            <v>0</v>
          </cell>
          <cell r="F310">
            <v>0</v>
          </cell>
          <cell r="G310">
            <v>0</v>
          </cell>
          <cell r="H310">
            <v>0</v>
          </cell>
          <cell r="I310">
            <v>0.40167357294166139</v>
          </cell>
          <cell r="J310">
            <v>0</v>
          </cell>
          <cell r="K310">
            <v>0.40167357294166139</v>
          </cell>
          <cell r="L310">
            <v>0</v>
          </cell>
          <cell r="N310">
            <v>0</v>
          </cell>
        </row>
        <row r="311">
          <cell r="B311">
            <v>6</v>
          </cell>
          <cell r="C311" t="str">
            <v>Med Mal (Occ)</v>
          </cell>
          <cell r="D311">
            <v>0</v>
          </cell>
          <cell r="E311">
            <v>0</v>
          </cell>
          <cell r="F311">
            <v>0</v>
          </cell>
          <cell r="G311">
            <v>0</v>
          </cell>
          <cell r="H311">
            <v>0</v>
          </cell>
          <cell r="I311">
            <v>0.41495203816287335</v>
          </cell>
          <cell r="J311">
            <v>0</v>
          </cell>
          <cell r="K311">
            <v>0.41495203816287335</v>
          </cell>
          <cell r="L311">
            <v>0</v>
          </cell>
          <cell r="N311">
            <v>0</v>
          </cell>
        </row>
        <row r="312">
          <cell r="B312">
            <v>7</v>
          </cell>
          <cell r="C312" t="str">
            <v>Med Mal (C/M)</v>
          </cell>
          <cell r="D312">
            <v>0</v>
          </cell>
          <cell r="E312">
            <v>0</v>
          </cell>
          <cell r="F312">
            <v>0</v>
          </cell>
          <cell r="G312">
            <v>0</v>
          </cell>
          <cell r="H312">
            <v>0</v>
          </cell>
          <cell r="I312">
            <v>0.36295804783885066</v>
          </cell>
          <cell r="J312">
            <v>0</v>
          </cell>
          <cell r="K312">
            <v>0.36295804783885066</v>
          </cell>
          <cell r="L312">
            <v>0</v>
          </cell>
          <cell r="N312">
            <v>0</v>
          </cell>
        </row>
        <row r="313">
          <cell r="B313">
            <v>8</v>
          </cell>
          <cell r="C313" t="str">
            <v>Special Liab (Ocean, Air, B&amp;M)</v>
          </cell>
          <cell r="D313">
            <v>0</v>
          </cell>
          <cell r="E313">
            <v>0</v>
          </cell>
          <cell r="F313">
            <v>0</v>
          </cell>
          <cell r="G313">
            <v>0</v>
          </cell>
          <cell r="H313">
            <v>0</v>
          </cell>
          <cell r="I313">
            <v>0.40987099279761363</v>
          </cell>
          <cell r="J313">
            <v>0</v>
          </cell>
          <cell r="K313">
            <v>0.40987099279761363</v>
          </cell>
          <cell r="L313">
            <v>0</v>
          </cell>
          <cell r="N313">
            <v>0</v>
          </cell>
        </row>
        <row r="314">
          <cell r="B314">
            <v>9</v>
          </cell>
          <cell r="C314" t="str">
            <v>Other Liab (Occ)</v>
          </cell>
          <cell r="D314">
            <v>0</v>
          </cell>
          <cell r="E314">
            <v>0</v>
          </cell>
          <cell r="F314">
            <v>0</v>
          </cell>
          <cell r="G314">
            <v>0</v>
          </cell>
          <cell r="H314">
            <v>0</v>
          </cell>
          <cell r="I314">
            <v>0.44237177636746849</v>
          </cell>
          <cell r="J314">
            <v>0</v>
          </cell>
          <cell r="K314">
            <v>0.44237177636746849</v>
          </cell>
          <cell r="L314">
            <v>0</v>
          </cell>
          <cell r="N314">
            <v>0</v>
          </cell>
        </row>
        <row r="315">
          <cell r="B315">
            <v>10</v>
          </cell>
          <cell r="C315" t="str">
            <v>Other Liab (C/M)</v>
          </cell>
          <cell r="D315">
            <v>0</v>
          </cell>
          <cell r="E315">
            <v>0</v>
          </cell>
          <cell r="F315">
            <v>0</v>
          </cell>
          <cell r="G315">
            <v>0</v>
          </cell>
          <cell r="H315">
            <v>0</v>
          </cell>
          <cell r="I315">
            <v>0.3760988510689714</v>
          </cell>
          <cell r="J315">
            <v>0</v>
          </cell>
          <cell r="K315">
            <v>0.3760988510689714</v>
          </cell>
          <cell r="L315">
            <v>0</v>
          </cell>
          <cell r="N315">
            <v>0</v>
          </cell>
        </row>
        <row r="316">
          <cell r="B316">
            <v>11</v>
          </cell>
          <cell r="C316" t="str">
            <v>Prod Liab (Occ)</v>
          </cell>
          <cell r="D316">
            <v>0</v>
          </cell>
          <cell r="E316">
            <v>0</v>
          </cell>
          <cell r="F316">
            <v>0</v>
          </cell>
          <cell r="G316">
            <v>0</v>
          </cell>
          <cell r="H316">
            <v>0</v>
          </cell>
          <cell r="I316">
            <v>0.42370630057137271</v>
          </cell>
          <cell r="J316">
            <v>0</v>
          </cell>
          <cell r="K316">
            <v>0.42370630057137271</v>
          </cell>
          <cell r="L316">
            <v>0</v>
          </cell>
          <cell r="N316">
            <v>0</v>
          </cell>
        </row>
        <row r="317">
          <cell r="B317">
            <v>12</v>
          </cell>
          <cell r="C317" t="str">
            <v>Prod Liab (C/M)</v>
          </cell>
          <cell r="D317">
            <v>0</v>
          </cell>
          <cell r="E317">
            <v>0</v>
          </cell>
          <cell r="F317">
            <v>0</v>
          </cell>
          <cell r="G317">
            <v>0</v>
          </cell>
          <cell r="H317">
            <v>0</v>
          </cell>
          <cell r="I317">
            <v>0.35992255639933818</v>
          </cell>
          <cell r="J317">
            <v>0</v>
          </cell>
          <cell r="K317">
            <v>0.35992255639933818</v>
          </cell>
          <cell r="L317">
            <v>0</v>
          </cell>
          <cell r="N317">
            <v>0</v>
          </cell>
        </row>
        <row r="318">
          <cell r="B318">
            <v>13</v>
          </cell>
          <cell r="C318" t="str">
            <v>Commercial Property</v>
          </cell>
          <cell r="D318">
            <v>0</v>
          </cell>
          <cell r="E318">
            <v>0</v>
          </cell>
          <cell r="F318">
            <v>0</v>
          </cell>
          <cell r="G318">
            <v>0</v>
          </cell>
          <cell r="H318">
            <v>0</v>
          </cell>
          <cell r="I318">
            <v>0.47818282493054926</v>
          </cell>
          <cell r="J318">
            <v>0</v>
          </cell>
          <cell r="K318">
            <v>0.47818282493054926</v>
          </cell>
          <cell r="L318">
            <v>0</v>
          </cell>
          <cell r="N318">
            <v>0</v>
          </cell>
        </row>
        <row r="319">
          <cell r="B319">
            <v>14</v>
          </cell>
          <cell r="C319" t="str">
            <v>Motor Phys Damage</v>
          </cell>
          <cell r="D319">
            <v>0</v>
          </cell>
          <cell r="E319">
            <v>0</v>
          </cell>
          <cell r="F319">
            <v>0</v>
          </cell>
          <cell r="G319">
            <v>0</v>
          </cell>
          <cell r="H319">
            <v>0</v>
          </cell>
          <cell r="I319">
            <v>0.32468613812784297</v>
          </cell>
          <cell r="J319">
            <v>0</v>
          </cell>
          <cell r="K319">
            <v>0.32468613812784297</v>
          </cell>
          <cell r="L319">
            <v>0</v>
          </cell>
          <cell r="N319">
            <v>0</v>
          </cell>
        </row>
        <row r="320">
          <cell r="B320">
            <v>15</v>
          </cell>
          <cell r="C320" t="str">
            <v>Fid &amp; Sur /Fin. Guar</v>
          </cell>
          <cell r="D320">
            <v>0</v>
          </cell>
          <cell r="E320">
            <v>0</v>
          </cell>
          <cell r="F320">
            <v>0</v>
          </cell>
          <cell r="G320">
            <v>0</v>
          </cell>
          <cell r="H320">
            <v>0</v>
          </cell>
          <cell r="I320">
            <v>0.3347279774513845</v>
          </cell>
          <cell r="J320">
            <v>0</v>
          </cell>
          <cell r="K320">
            <v>0.3347279774513845</v>
          </cell>
          <cell r="L320">
            <v>0</v>
          </cell>
          <cell r="N320">
            <v>0</v>
          </cell>
        </row>
        <row r="321">
          <cell r="B321">
            <v>16</v>
          </cell>
          <cell r="C321" t="str">
            <v>X/S Property</v>
          </cell>
          <cell r="D321">
            <v>0</v>
          </cell>
          <cell r="E321">
            <v>0</v>
          </cell>
          <cell r="F321">
            <v>0</v>
          </cell>
          <cell r="G321">
            <v>0</v>
          </cell>
          <cell r="H321">
            <v>0</v>
          </cell>
          <cell r="I321">
            <v>0.54928106074259153</v>
          </cell>
          <cell r="J321">
            <v>0</v>
          </cell>
          <cell r="K321">
            <v>0.54928106074259153</v>
          </cell>
          <cell r="L321">
            <v>0</v>
          </cell>
          <cell r="N321">
            <v>0</v>
          </cell>
        </row>
        <row r="322">
          <cell r="B322">
            <v>17</v>
          </cell>
          <cell r="C322" t="str">
            <v>X/S Casualty</v>
          </cell>
          <cell r="D322">
            <v>0</v>
          </cell>
          <cell r="E322">
            <v>0</v>
          </cell>
          <cell r="F322">
            <v>0</v>
          </cell>
          <cell r="G322">
            <v>0</v>
          </cell>
          <cell r="H322">
            <v>0</v>
          </cell>
          <cell r="I322">
            <v>0.48278073670872762</v>
          </cell>
          <cell r="J322">
            <v>0</v>
          </cell>
          <cell r="K322">
            <v>0.48278073670872762</v>
          </cell>
          <cell r="L322">
            <v>0</v>
          </cell>
          <cell r="N322">
            <v>0</v>
          </cell>
        </row>
        <row r="323">
          <cell r="B323">
            <v>18</v>
          </cell>
          <cell r="C323" t="str">
            <v>Other P/C</v>
          </cell>
          <cell r="D323">
            <v>0</v>
          </cell>
          <cell r="E323">
            <v>0</v>
          </cell>
          <cell r="F323">
            <v>0</v>
          </cell>
          <cell r="G323">
            <v>0</v>
          </cell>
          <cell r="H323">
            <v>0</v>
          </cell>
          <cell r="I323">
            <v>0.40167357294166139</v>
          </cell>
          <cell r="J323">
            <v>0</v>
          </cell>
          <cell r="K323">
            <v>0.40167357294166139</v>
          </cell>
          <cell r="L323">
            <v>0</v>
          </cell>
          <cell r="N323">
            <v>0</v>
          </cell>
        </row>
        <row r="324">
          <cell r="B324">
            <v>19</v>
          </cell>
          <cell r="C324" t="str">
            <v>Other P/C</v>
          </cell>
          <cell r="D324">
            <v>0</v>
          </cell>
          <cell r="E324">
            <v>0</v>
          </cell>
          <cell r="F324">
            <v>0</v>
          </cell>
          <cell r="G324">
            <v>0</v>
          </cell>
          <cell r="H324">
            <v>0</v>
          </cell>
          <cell r="I324">
            <v>0.40167357294166139</v>
          </cell>
          <cell r="J324">
            <v>0</v>
          </cell>
          <cell r="K324">
            <v>0.40167357294166139</v>
          </cell>
          <cell r="L324">
            <v>0</v>
          </cell>
          <cell r="N324">
            <v>0</v>
          </cell>
        </row>
        <row r="325">
          <cell r="B325">
            <v>20</v>
          </cell>
          <cell r="C325" t="str">
            <v>Sub-Total</v>
          </cell>
          <cell r="D325">
            <v>0</v>
          </cell>
          <cell r="E325">
            <v>0</v>
          </cell>
          <cell r="F325">
            <v>0</v>
          </cell>
          <cell r="G325">
            <v>0</v>
          </cell>
          <cell r="H325">
            <v>0</v>
          </cell>
          <cell r="I325">
            <v>0</v>
          </cell>
          <cell r="K325">
            <v>0</v>
          </cell>
          <cell r="L325">
            <v>0</v>
          </cell>
        </row>
        <row r="327">
          <cell r="D327" t="str">
            <v>(1)</v>
          </cell>
          <cell r="E327" t="str">
            <v>(2)</v>
          </cell>
          <cell r="F327" t="str">
            <v>(3)</v>
          </cell>
          <cell r="G327" t="str">
            <v>(4)</v>
          </cell>
          <cell r="H327" t="str">
            <v>(5)</v>
          </cell>
          <cell r="I327" t="str">
            <v>(6)</v>
          </cell>
          <cell r="J327" t="str">
            <v>(7)</v>
          </cell>
          <cell r="K327" t="str">
            <v>(8)</v>
          </cell>
          <cell r="L327" t="str">
            <v>(9)</v>
          </cell>
          <cell r="M327" t="str">
            <v>(10)</v>
          </cell>
        </row>
        <row r="329">
          <cell r="E329" t="str">
            <v>&lt;----------------- Net Premiums Written -----------------&gt;</v>
          </cell>
          <cell r="J329" t="str">
            <v>Adjust-</v>
          </cell>
          <cell r="K329" t="str">
            <v>Total</v>
          </cell>
          <cell r="L329" t="str">
            <v>Adjusted</v>
          </cell>
        </row>
        <row r="330">
          <cell r="C330" t="str">
            <v>Health Business</v>
          </cell>
          <cell r="D330" t="str">
            <v>%</v>
          </cell>
          <cell r="E330" t="str">
            <v>Baseline</v>
          </cell>
          <cell r="F330" t="str">
            <v>Allocated Adjustment</v>
          </cell>
          <cell r="G330" t="str">
            <v>Manual Adjustment</v>
          </cell>
          <cell r="H330" t="str">
            <v>Total</v>
          </cell>
          <cell r="I330" t="str">
            <v>Capital Factor</v>
          </cell>
          <cell r="J330" t="str">
            <v>ment to Factor</v>
          </cell>
          <cell r="K330" t="str">
            <v>Capital Factor</v>
          </cell>
          <cell r="L330" t="str">
            <v>Required Capital</v>
          </cell>
          <cell r="M330" t="str">
            <v>Explanation of Adjustment</v>
          </cell>
        </row>
        <row r="331">
          <cell r="B331">
            <v>21</v>
          </cell>
          <cell r="C331" t="str">
            <v>Medical</v>
          </cell>
          <cell r="D331">
            <v>0</v>
          </cell>
          <cell r="E331">
            <v>0</v>
          </cell>
          <cell r="F331">
            <v>0</v>
          </cell>
          <cell r="G331">
            <v>0</v>
          </cell>
          <cell r="H331">
            <v>0</v>
          </cell>
          <cell r="I331">
            <v>0.25</v>
          </cell>
          <cell r="J331">
            <v>0</v>
          </cell>
          <cell r="K331">
            <v>0.25</v>
          </cell>
          <cell r="L331">
            <v>0</v>
          </cell>
          <cell r="N331">
            <v>0</v>
          </cell>
        </row>
        <row r="332">
          <cell r="B332">
            <v>22</v>
          </cell>
          <cell r="C332" t="str">
            <v>Disability and Long Term Care</v>
          </cell>
          <cell r="D332">
            <v>0</v>
          </cell>
          <cell r="E332">
            <v>0</v>
          </cell>
          <cell r="F332">
            <v>0</v>
          </cell>
          <cell r="G332">
            <v>0</v>
          </cell>
          <cell r="H332">
            <v>0</v>
          </cell>
          <cell r="I332">
            <v>0.45</v>
          </cell>
          <cell r="J332">
            <v>0</v>
          </cell>
          <cell r="K332">
            <v>0.45</v>
          </cell>
          <cell r="L332">
            <v>0</v>
          </cell>
          <cell r="N332">
            <v>0</v>
          </cell>
        </row>
        <row r="333">
          <cell r="B333">
            <v>23</v>
          </cell>
          <cell r="C333" t="str">
            <v>Critical Illness - Guaranteed</v>
          </cell>
          <cell r="D333">
            <v>0</v>
          </cell>
          <cell r="E333">
            <v>0</v>
          </cell>
          <cell r="F333">
            <v>0</v>
          </cell>
          <cell r="G333">
            <v>0</v>
          </cell>
          <cell r="H333">
            <v>0</v>
          </cell>
          <cell r="I333">
            <v>0.12</v>
          </cell>
          <cell r="J333">
            <v>0</v>
          </cell>
          <cell r="K333">
            <v>0.12</v>
          </cell>
          <cell r="L333">
            <v>0</v>
          </cell>
          <cell r="N333">
            <v>0</v>
          </cell>
        </row>
        <row r="334">
          <cell r="B334">
            <v>24</v>
          </cell>
          <cell r="C334" t="str">
            <v>Critical Illness - NonGuarant'd</v>
          </cell>
          <cell r="D334">
            <v>0</v>
          </cell>
          <cell r="E334">
            <v>0</v>
          </cell>
          <cell r="F334">
            <v>0</v>
          </cell>
          <cell r="G334">
            <v>0</v>
          </cell>
          <cell r="H334">
            <v>0</v>
          </cell>
          <cell r="I334">
            <v>0.12</v>
          </cell>
          <cell r="J334">
            <v>0</v>
          </cell>
          <cell r="K334">
            <v>0.12</v>
          </cell>
          <cell r="L334">
            <v>0</v>
          </cell>
          <cell r="N334">
            <v>0</v>
          </cell>
        </row>
        <row r="335">
          <cell r="B335">
            <v>25</v>
          </cell>
          <cell r="C335" t="str">
            <v>Health Reinsurance</v>
          </cell>
          <cell r="D335">
            <v>0</v>
          </cell>
          <cell r="E335">
            <v>0</v>
          </cell>
          <cell r="F335">
            <v>0</v>
          </cell>
          <cell r="G335">
            <v>0</v>
          </cell>
          <cell r="H335">
            <v>0</v>
          </cell>
          <cell r="I335">
            <v>0.48278073670872762</v>
          </cell>
          <cell r="J335">
            <v>0</v>
          </cell>
          <cell r="K335">
            <v>0.48278073670872762</v>
          </cell>
          <cell r="L335">
            <v>0</v>
          </cell>
          <cell r="N335">
            <v>0</v>
          </cell>
        </row>
        <row r="336">
          <cell r="B336">
            <v>26</v>
          </cell>
          <cell r="C336" t="str">
            <v>Other Health</v>
          </cell>
          <cell r="D336">
            <v>0</v>
          </cell>
          <cell r="E336">
            <v>0</v>
          </cell>
          <cell r="F336">
            <v>0</v>
          </cell>
          <cell r="G336">
            <v>0</v>
          </cell>
          <cell r="H336">
            <v>0</v>
          </cell>
          <cell r="I336">
            <v>0.38158989429457829</v>
          </cell>
          <cell r="J336">
            <v>0</v>
          </cell>
          <cell r="K336">
            <v>0.38158989429457829</v>
          </cell>
          <cell r="L336">
            <v>0</v>
          </cell>
          <cell r="N336">
            <v>0</v>
          </cell>
        </row>
        <row r="337">
          <cell r="B337">
            <v>27</v>
          </cell>
          <cell r="C337" t="str">
            <v>Other Health</v>
          </cell>
          <cell r="D337">
            <v>0</v>
          </cell>
          <cell r="E337">
            <v>0</v>
          </cell>
          <cell r="F337">
            <v>0</v>
          </cell>
          <cell r="G337">
            <v>0</v>
          </cell>
          <cell r="H337">
            <v>0</v>
          </cell>
          <cell r="I337">
            <v>0.38158989429457829</v>
          </cell>
          <cell r="J337">
            <v>0</v>
          </cell>
          <cell r="K337">
            <v>0.38158989429457829</v>
          </cell>
          <cell r="L337">
            <v>0</v>
          </cell>
          <cell r="N337">
            <v>0</v>
          </cell>
        </row>
        <row r="338">
          <cell r="B338">
            <v>28</v>
          </cell>
          <cell r="C338" t="str">
            <v>Sub-Total</v>
          </cell>
          <cell r="D338">
            <v>0</v>
          </cell>
          <cell r="E338">
            <v>0</v>
          </cell>
          <cell r="F338">
            <v>0</v>
          </cell>
          <cell r="G338">
            <v>0</v>
          </cell>
          <cell r="H338">
            <v>0</v>
          </cell>
          <cell r="I338">
            <v>0</v>
          </cell>
          <cell r="K338">
            <v>0</v>
          </cell>
          <cell r="L338">
            <v>0</v>
          </cell>
        </row>
        <row r="340">
          <cell r="D340" t="str">
            <v>(1)</v>
          </cell>
          <cell r="E340" t="str">
            <v>(2)</v>
          </cell>
          <cell r="F340" t="str">
            <v>(3)</v>
          </cell>
          <cell r="G340" t="str">
            <v>(4)</v>
          </cell>
          <cell r="H340" t="str">
            <v>(5)</v>
          </cell>
          <cell r="I340" t="str">
            <v>(6)</v>
          </cell>
          <cell r="J340" t="str">
            <v>(7)</v>
          </cell>
          <cell r="K340" t="str">
            <v>(8)</v>
          </cell>
          <cell r="L340" t="str">
            <v>(9)</v>
          </cell>
          <cell r="M340" t="str">
            <v>(10)</v>
          </cell>
        </row>
        <row r="342">
          <cell r="E342" t="str">
            <v>&lt;----------------- Net Premiums Written -----------------&gt;</v>
          </cell>
          <cell r="J342" t="str">
            <v>Adjust-</v>
          </cell>
          <cell r="K342" t="str">
            <v>Total</v>
          </cell>
          <cell r="L342" t="str">
            <v>Adjusted</v>
          </cell>
        </row>
        <row r="343">
          <cell r="C343" t="str">
            <v>Life Business (New business only)</v>
          </cell>
          <cell r="D343" t="str">
            <v>%</v>
          </cell>
          <cell r="E343" t="str">
            <v>Baseline</v>
          </cell>
          <cell r="F343" t="str">
            <v>Allocated Adjustment</v>
          </cell>
          <cell r="G343" t="str">
            <v>Manual Adjustment</v>
          </cell>
          <cell r="H343" t="str">
            <v>Total</v>
          </cell>
          <cell r="I343" t="str">
            <v>Capital Factor</v>
          </cell>
          <cell r="J343" t="str">
            <v>ment to Factor</v>
          </cell>
          <cell r="K343" t="str">
            <v>Capital Factor</v>
          </cell>
          <cell r="L343" t="str">
            <v>Required Capital</v>
          </cell>
          <cell r="M343" t="str">
            <v>Explanation of Adjustment</v>
          </cell>
        </row>
        <row r="344">
          <cell r="B344">
            <v>29</v>
          </cell>
          <cell r="C344" t="str">
            <v xml:space="preserve">Life - Investment Products (Unit Linked &amp; Partic) </v>
          </cell>
          <cell r="D344">
            <v>0</v>
          </cell>
          <cell r="E344">
            <v>0</v>
          </cell>
          <cell r="F344">
            <v>0</v>
          </cell>
          <cell r="G344">
            <v>0</v>
          </cell>
          <cell r="H344">
            <v>0</v>
          </cell>
          <cell r="I344">
            <v>0.02</v>
          </cell>
          <cell r="J344">
            <v>0</v>
          </cell>
          <cell r="K344">
            <v>0.02</v>
          </cell>
          <cell r="L344">
            <v>0</v>
          </cell>
        </row>
        <row r="345">
          <cell r="B345">
            <v>30</v>
          </cell>
          <cell r="C345" t="str">
            <v xml:space="preserve">Life - Protection Products (Individ &amp; Group) </v>
          </cell>
          <cell r="D345">
            <v>0</v>
          </cell>
          <cell r="E345">
            <v>0</v>
          </cell>
          <cell r="F345">
            <v>0</v>
          </cell>
          <cell r="G345">
            <v>0</v>
          </cell>
          <cell r="H345">
            <v>0</v>
          </cell>
          <cell r="I345">
            <v>0.02</v>
          </cell>
          <cell r="J345">
            <v>0</v>
          </cell>
          <cell r="K345">
            <v>0.02</v>
          </cell>
          <cell r="L345">
            <v>0</v>
          </cell>
        </row>
        <row r="346">
          <cell r="B346">
            <v>31</v>
          </cell>
          <cell r="C346" t="str">
            <v xml:space="preserve">Life Reinsurance </v>
          </cell>
          <cell r="D346">
            <v>0</v>
          </cell>
          <cell r="E346">
            <v>0</v>
          </cell>
          <cell r="F346">
            <v>0</v>
          </cell>
          <cell r="G346">
            <v>0</v>
          </cell>
          <cell r="H346">
            <v>0</v>
          </cell>
          <cell r="I346">
            <v>0.02</v>
          </cell>
          <cell r="J346">
            <v>0</v>
          </cell>
          <cell r="K346">
            <v>0.02</v>
          </cell>
          <cell r="L346">
            <v>0</v>
          </cell>
        </row>
        <row r="347">
          <cell r="B347">
            <v>32</v>
          </cell>
          <cell r="C347" t="str">
            <v xml:space="preserve">Annuities - Immediate </v>
          </cell>
          <cell r="D347">
            <v>0</v>
          </cell>
          <cell r="E347">
            <v>0</v>
          </cell>
          <cell r="F347">
            <v>0</v>
          </cell>
          <cell r="G347">
            <v>0</v>
          </cell>
          <cell r="H347">
            <v>0</v>
          </cell>
          <cell r="I347">
            <v>0.02</v>
          </cell>
          <cell r="J347">
            <v>0</v>
          </cell>
          <cell r="K347">
            <v>0.02</v>
          </cell>
          <cell r="L347">
            <v>0</v>
          </cell>
        </row>
        <row r="348">
          <cell r="B348">
            <v>33</v>
          </cell>
          <cell r="C348" t="str">
            <v xml:space="preserve">Annuities - Deferred </v>
          </cell>
          <cell r="D348">
            <v>0</v>
          </cell>
          <cell r="E348">
            <v>0</v>
          </cell>
          <cell r="F348">
            <v>0</v>
          </cell>
          <cell r="G348">
            <v>0</v>
          </cell>
          <cell r="H348">
            <v>0</v>
          </cell>
          <cell r="I348">
            <v>0.02</v>
          </cell>
          <cell r="J348">
            <v>0</v>
          </cell>
          <cell r="K348">
            <v>0.02</v>
          </cell>
          <cell r="L348">
            <v>0</v>
          </cell>
        </row>
        <row r="349">
          <cell r="B349">
            <v>34</v>
          </cell>
          <cell r="C349" t="str">
            <v xml:space="preserve">Pension Plans </v>
          </cell>
          <cell r="D349">
            <v>0</v>
          </cell>
          <cell r="E349">
            <v>0</v>
          </cell>
          <cell r="F349">
            <v>0</v>
          </cell>
          <cell r="G349">
            <v>0</v>
          </cell>
          <cell r="H349">
            <v>0</v>
          </cell>
          <cell r="I349">
            <v>0.02</v>
          </cell>
          <cell r="J349">
            <v>0</v>
          </cell>
          <cell r="K349">
            <v>0.02</v>
          </cell>
          <cell r="L349">
            <v>0</v>
          </cell>
        </row>
        <row r="350">
          <cell r="B350">
            <v>35</v>
          </cell>
          <cell r="C350" t="str">
            <v xml:space="preserve">DHI </v>
          </cell>
          <cell r="D350">
            <v>0</v>
          </cell>
          <cell r="E350">
            <v>0</v>
          </cell>
          <cell r="F350">
            <v>0</v>
          </cell>
          <cell r="G350">
            <v>0</v>
          </cell>
          <cell r="H350">
            <v>0</v>
          </cell>
          <cell r="I350">
            <v>0.02</v>
          </cell>
          <cell r="J350">
            <v>0</v>
          </cell>
          <cell r="K350">
            <v>0.02</v>
          </cell>
          <cell r="L350">
            <v>0</v>
          </cell>
        </row>
        <row r="351">
          <cell r="B351">
            <v>36</v>
          </cell>
          <cell r="C351" t="str">
            <v xml:space="preserve">German HealthCare </v>
          </cell>
          <cell r="D351">
            <v>0</v>
          </cell>
          <cell r="E351">
            <v>0</v>
          </cell>
          <cell r="F351">
            <v>0</v>
          </cell>
          <cell r="G351">
            <v>0</v>
          </cell>
          <cell r="H351">
            <v>0</v>
          </cell>
          <cell r="I351">
            <v>0.02</v>
          </cell>
          <cell r="J351">
            <v>0</v>
          </cell>
          <cell r="K351">
            <v>0.02</v>
          </cell>
          <cell r="L351">
            <v>0</v>
          </cell>
        </row>
        <row r="352">
          <cell r="B352">
            <v>37</v>
          </cell>
          <cell r="C352" t="str">
            <v xml:space="preserve">Other Life or Annuity </v>
          </cell>
          <cell r="D352">
            <v>0</v>
          </cell>
          <cell r="E352">
            <v>0</v>
          </cell>
          <cell r="F352">
            <v>0</v>
          </cell>
          <cell r="G352">
            <v>0</v>
          </cell>
          <cell r="H352">
            <v>0</v>
          </cell>
          <cell r="I352">
            <v>0.02</v>
          </cell>
          <cell r="J352">
            <v>0</v>
          </cell>
          <cell r="K352">
            <v>0.02</v>
          </cell>
          <cell r="L352">
            <v>0</v>
          </cell>
        </row>
        <row r="353">
          <cell r="B353">
            <v>38</v>
          </cell>
          <cell r="C353" t="str">
            <v xml:space="preserve">Other Life or Annuity </v>
          </cell>
          <cell r="D353">
            <v>0</v>
          </cell>
          <cell r="E353">
            <v>0</v>
          </cell>
          <cell r="F353">
            <v>0</v>
          </cell>
          <cell r="G353">
            <v>0</v>
          </cell>
          <cell r="H353">
            <v>0</v>
          </cell>
          <cell r="I353">
            <v>0.02</v>
          </cell>
          <cell r="J353">
            <v>0</v>
          </cell>
          <cell r="K353">
            <v>0.02</v>
          </cell>
          <cell r="L353">
            <v>0</v>
          </cell>
        </row>
        <row r="354">
          <cell r="B354">
            <v>39</v>
          </cell>
          <cell r="C354" t="str">
            <v>Sub-Total</v>
          </cell>
          <cell r="D354">
            <v>0</v>
          </cell>
          <cell r="E354">
            <v>0</v>
          </cell>
          <cell r="F354">
            <v>0</v>
          </cell>
          <cell r="G354">
            <v>0</v>
          </cell>
          <cell r="H354">
            <v>0</v>
          </cell>
          <cell r="I354">
            <v>0</v>
          </cell>
          <cell r="K354">
            <v>0</v>
          </cell>
          <cell r="L354">
            <v>0</v>
          </cell>
        </row>
        <row r="356">
          <cell r="B356">
            <v>40</v>
          </cell>
          <cell r="C356" t="str">
            <v>Totals</v>
          </cell>
          <cell r="D356">
            <v>0</v>
          </cell>
          <cell r="E356">
            <v>0</v>
          </cell>
          <cell r="F356">
            <v>0</v>
          </cell>
          <cell r="G356">
            <v>0</v>
          </cell>
          <cell r="H356">
            <v>0</v>
          </cell>
          <cell r="I356">
            <v>0</v>
          </cell>
          <cell r="K356">
            <v>0</v>
          </cell>
          <cell r="L356">
            <v>0</v>
          </cell>
          <cell r="N356">
            <v>0</v>
          </cell>
        </row>
        <row r="357">
          <cell r="D357">
            <v>0</v>
          </cell>
          <cell r="E357">
            <v>1</v>
          </cell>
          <cell r="F357">
            <v>1</v>
          </cell>
          <cell r="G357">
            <v>0</v>
          </cell>
          <cell r="H357">
            <v>0</v>
          </cell>
          <cell r="J357">
            <v>0.30000000000000004</v>
          </cell>
          <cell r="K357">
            <v>0.7</v>
          </cell>
          <cell r="L357">
            <v>1</v>
          </cell>
        </row>
        <row r="358">
          <cell r="B358">
            <v>41</v>
          </cell>
          <cell r="G358" t="str">
            <v>Growth Factor (for Non Life Only)</v>
          </cell>
          <cell r="I358" t="str">
            <v xml:space="preserve"> </v>
          </cell>
          <cell r="K358">
            <v>1.5</v>
          </cell>
          <cell r="L358">
            <v>1.5</v>
          </cell>
        </row>
        <row r="359">
          <cell r="B359">
            <v>42</v>
          </cell>
          <cell r="G359" t="str">
            <v>By Line Diversification Factor</v>
          </cell>
          <cell r="L359">
            <v>1</v>
          </cell>
          <cell r="N359">
            <v>1</v>
          </cell>
        </row>
        <row r="360">
          <cell r="G360" t="str">
            <v>By Country Diversification Factor</v>
          </cell>
          <cell r="L360">
            <v>1</v>
          </cell>
        </row>
        <row r="361">
          <cell r="B361">
            <v>43</v>
          </cell>
          <cell r="G361" t="str">
            <v>Adjusted Premium Capital</v>
          </cell>
          <cell r="L361">
            <v>0</v>
          </cell>
        </row>
        <row r="362">
          <cell r="B362">
            <v>44</v>
          </cell>
          <cell r="G362" t="str">
            <v>Analyst's Adjustment ( NON-Life Business)</v>
          </cell>
          <cell r="L362">
            <v>0</v>
          </cell>
        </row>
        <row r="363">
          <cell r="B363">
            <v>45</v>
          </cell>
          <cell r="G363" t="str">
            <v>Analyst's Adjustment ( LIFE Business)</v>
          </cell>
          <cell r="L363">
            <v>0</v>
          </cell>
        </row>
        <row r="364">
          <cell r="B364">
            <v>46</v>
          </cell>
          <cell r="G364" t="str">
            <v>Net Required Capital for Premium Risk (B6)</v>
          </cell>
          <cell r="L364">
            <v>0</v>
          </cell>
        </row>
        <row r="513">
          <cell r="C513" t="str">
            <v>Company Name:</v>
          </cell>
          <cell r="D513" t="str">
            <v>XYZ Sample</v>
          </cell>
          <cell r="H513" t="str">
            <v>Currency:</v>
          </cell>
          <cell r="I513" t="str">
            <v>US Dollars</v>
          </cell>
          <cell r="M513" t="str">
            <v>Page 7</v>
          </cell>
          <cell r="AC513" t="str">
            <v>Company Name:</v>
          </cell>
          <cell r="AD513" t="str">
            <v>XYZ Sample</v>
          </cell>
          <cell r="AK513" t="str">
            <v>Currency:</v>
          </cell>
          <cell r="AL513" t="str">
            <v>US Dollars</v>
          </cell>
        </row>
        <row r="514">
          <cell r="C514" t="str">
            <v>AMB Number:</v>
          </cell>
          <cell r="D514" t="str">
            <v>99999</v>
          </cell>
          <cell r="H514" t="str">
            <v>Denomination:</v>
          </cell>
          <cell r="I514" t="str">
            <v>(000)s</v>
          </cell>
          <cell r="AC514" t="str">
            <v>AMB Number:</v>
          </cell>
          <cell r="AD514" t="str">
            <v>99999</v>
          </cell>
          <cell r="AK514" t="str">
            <v>Denomination:</v>
          </cell>
          <cell r="AL514" t="str">
            <v>(000)s</v>
          </cell>
          <cell r="AS514" t="str">
            <v>Summary Exhibit 7</v>
          </cell>
        </row>
        <row r="515">
          <cell r="C515" t="str">
            <v>Analyst:</v>
          </cell>
          <cell r="D515" t="str">
            <v xml:space="preserve"> </v>
          </cell>
          <cell r="AC515" t="str">
            <v>Analyst:</v>
          </cell>
          <cell r="AD515" t="str">
            <v xml:space="preserve"> </v>
          </cell>
        </row>
        <row r="516">
          <cell r="C516" t="str">
            <v>profitability = average</v>
          </cell>
          <cell r="G516" t="str">
            <v>NET PREMIUMS WRITTEN RISK</v>
          </cell>
          <cell r="AC516" t="str">
            <v>profitability = average</v>
          </cell>
          <cell r="AJ516" t="str">
            <v>NET PREMIUMS WRITTEN RISK</v>
          </cell>
        </row>
        <row r="517">
          <cell r="C517" t="str">
            <v>Pers - Middle Soft Mkt</v>
          </cell>
          <cell r="H517">
            <v>39813</v>
          </cell>
        </row>
        <row r="518">
          <cell r="C518" t="str">
            <v>Comm - Late Soft Mkt</v>
          </cell>
        </row>
        <row r="519">
          <cell r="C519" t="str">
            <v>Reins XS Prop - Early Hard Mkt</v>
          </cell>
        </row>
        <row r="520">
          <cell r="C520" t="str">
            <v>Reins XS Casualty - Middle Soft Mkt</v>
          </cell>
        </row>
        <row r="521">
          <cell r="D521" t="str">
            <v>(1)</v>
          </cell>
          <cell r="E521" t="str">
            <v>(2)</v>
          </cell>
          <cell r="F521" t="str">
            <v>(3)</v>
          </cell>
          <cell r="G521" t="str">
            <v>(4)</v>
          </cell>
          <cell r="H521" t="str">
            <v>(5)</v>
          </cell>
          <cell r="I521" t="str">
            <v>(6)</v>
          </cell>
          <cell r="J521" t="str">
            <v>(7)</v>
          </cell>
          <cell r="K521" t="str">
            <v>(8)</v>
          </cell>
          <cell r="L521" t="str">
            <v>(9)</v>
          </cell>
          <cell r="M521" t="str">
            <v>(10)</v>
          </cell>
        </row>
        <row r="523">
          <cell r="E523" t="str">
            <v>&lt;----------------- Net Premiums Written -----------------&gt;</v>
          </cell>
          <cell r="J523" t="str">
            <v>Adjust-</v>
          </cell>
          <cell r="K523" t="str">
            <v>Total</v>
          </cell>
          <cell r="L523" t="str">
            <v>Adjusted</v>
          </cell>
          <cell r="AD523" t="str">
            <v>Net Premiums Written</v>
          </cell>
          <cell r="AJ523" t="str">
            <v>Selected Capital Factor</v>
          </cell>
          <cell r="AP523" t="str">
            <v>Adjusted Required Capital</v>
          </cell>
        </row>
        <row r="524">
          <cell r="C524" t="str">
            <v>Property Casualty Business</v>
          </cell>
          <cell r="D524" t="str">
            <v>%</v>
          </cell>
          <cell r="E524" t="str">
            <v>Baseline</v>
          </cell>
          <cell r="F524" t="str">
            <v>Allocated Adjustment</v>
          </cell>
          <cell r="G524" t="str">
            <v>Manual Adjustment</v>
          </cell>
          <cell r="H524" t="str">
            <v>Total</v>
          </cell>
          <cell r="I524" t="str">
            <v>Capital Factor</v>
          </cell>
          <cell r="J524" t="str">
            <v>ment to Factor</v>
          </cell>
          <cell r="K524" t="str">
            <v>Capital Factor</v>
          </cell>
          <cell r="L524" t="str">
            <v>Required Capital</v>
          </cell>
          <cell r="M524" t="str">
            <v>Explanation of Adjustment</v>
          </cell>
          <cell r="AC524" t="str">
            <v>Property Casualty Business</v>
          </cell>
          <cell r="AD524">
            <v>39813</v>
          </cell>
          <cell r="AE524">
            <v>40178</v>
          </cell>
          <cell r="AF524">
            <v>40543</v>
          </cell>
          <cell r="AG524">
            <v>40908</v>
          </cell>
          <cell r="AH524">
            <v>41274</v>
          </cell>
          <cell r="AJ524">
            <v>39813</v>
          </cell>
          <cell r="AK524">
            <v>40178</v>
          </cell>
          <cell r="AL524">
            <v>40543</v>
          </cell>
          <cell r="AM524">
            <v>40908</v>
          </cell>
          <cell r="AN524">
            <v>41274</v>
          </cell>
          <cell r="AP524">
            <v>39813</v>
          </cell>
          <cell r="AQ524">
            <v>40178</v>
          </cell>
          <cell r="AR524">
            <v>40543</v>
          </cell>
          <cell r="AS524">
            <v>40908</v>
          </cell>
          <cell r="AT524">
            <v>41274</v>
          </cell>
        </row>
        <row r="525">
          <cell r="B525">
            <v>1</v>
          </cell>
          <cell r="C525" t="str">
            <v>Personal Property</v>
          </cell>
          <cell r="D525">
            <v>0</v>
          </cell>
          <cell r="E525">
            <v>0</v>
          </cell>
          <cell r="F525">
            <v>0</v>
          </cell>
          <cell r="G525">
            <v>0</v>
          </cell>
          <cell r="H525">
            <v>0</v>
          </cell>
          <cell r="I525">
            <v>0.53908821631644022</v>
          </cell>
          <cell r="J525">
            <v>0</v>
          </cell>
          <cell r="K525">
            <v>0.53908821631644022</v>
          </cell>
          <cell r="L525">
            <v>0</v>
          </cell>
          <cell r="M525" t="str">
            <v xml:space="preserve"> </v>
          </cell>
          <cell r="AB525">
            <v>1</v>
          </cell>
          <cell r="AC525" t="str">
            <v>Personal Property</v>
          </cell>
          <cell r="AD525">
            <v>0</v>
          </cell>
          <cell r="AE525">
            <v>0</v>
          </cell>
          <cell r="AF525">
            <v>0</v>
          </cell>
          <cell r="AG525">
            <v>0</v>
          </cell>
          <cell r="AH525">
            <v>0</v>
          </cell>
          <cell r="AJ525">
            <v>0.53908821631644022</v>
          </cell>
          <cell r="AK525">
            <v>0.52851785913376492</v>
          </cell>
          <cell r="AL525">
            <v>0.52851785913376492</v>
          </cell>
          <cell r="AM525">
            <v>0.49680678758573898</v>
          </cell>
          <cell r="AN525">
            <v>0.49680678758573898</v>
          </cell>
          <cell r="AP525">
            <v>0</v>
          </cell>
          <cell r="AQ525">
            <v>0</v>
          </cell>
          <cell r="AR525">
            <v>0</v>
          </cell>
          <cell r="AS525">
            <v>0</v>
          </cell>
          <cell r="AT525">
            <v>0</v>
          </cell>
        </row>
        <row r="526">
          <cell r="B526">
            <v>2</v>
          </cell>
          <cell r="C526" t="str">
            <v>Personal Motor</v>
          </cell>
          <cell r="D526">
            <v>0</v>
          </cell>
          <cell r="E526">
            <v>0</v>
          </cell>
          <cell r="F526">
            <v>0</v>
          </cell>
          <cell r="G526">
            <v>0</v>
          </cell>
          <cell r="H526">
            <v>0</v>
          </cell>
          <cell r="I526">
            <v>0.37021720879562769</v>
          </cell>
          <cell r="J526">
            <v>0</v>
          </cell>
          <cell r="K526">
            <v>0.37021720879562769</v>
          </cell>
          <cell r="L526">
            <v>0</v>
          </cell>
          <cell r="M526" t="str">
            <v xml:space="preserve"> </v>
          </cell>
          <cell r="AB526">
            <v>2</v>
          </cell>
          <cell r="AC526" t="str">
            <v>Personal Motor</v>
          </cell>
          <cell r="AD526">
            <v>0</v>
          </cell>
          <cell r="AE526">
            <v>0</v>
          </cell>
          <cell r="AF526">
            <v>0</v>
          </cell>
          <cell r="AG526">
            <v>0</v>
          </cell>
          <cell r="AH526">
            <v>0</v>
          </cell>
          <cell r="AJ526">
            <v>0.37021720879562769</v>
          </cell>
          <cell r="AK526">
            <v>0.36295804783885066</v>
          </cell>
          <cell r="AL526">
            <v>0.36295804783885066</v>
          </cell>
          <cell r="AM526">
            <v>0.34118056496851962</v>
          </cell>
          <cell r="AN526">
            <v>0.34118056496851962</v>
          </cell>
          <cell r="AP526">
            <v>0</v>
          </cell>
          <cell r="AQ526">
            <v>0</v>
          </cell>
          <cell r="AR526">
            <v>0</v>
          </cell>
          <cell r="AS526">
            <v>0</v>
          </cell>
          <cell r="AT526">
            <v>0</v>
          </cell>
        </row>
        <row r="527">
          <cell r="B527">
            <v>3</v>
          </cell>
          <cell r="C527" t="str">
            <v>Commercial Motor</v>
          </cell>
          <cell r="D527">
            <v>0</v>
          </cell>
          <cell r="E527">
            <v>0</v>
          </cell>
          <cell r="F527">
            <v>0</v>
          </cell>
          <cell r="G527">
            <v>0</v>
          </cell>
          <cell r="H527">
            <v>0</v>
          </cell>
          <cell r="I527">
            <v>0.42302236520430875</v>
          </cell>
          <cell r="J527">
            <v>0</v>
          </cell>
          <cell r="K527">
            <v>0.42302236520430875</v>
          </cell>
          <cell r="L527">
            <v>0</v>
          </cell>
          <cell r="M527" t="str">
            <v xml:space="preserve"> </v>
          </cell>
          <cell r="AB527">
            <v>3</v>
          </cell>
          <cell r="AC527" t="str">
            <v>Commercial Motor</v>
          </cell>
          <cell r="AD527">
            <v>0</v>
          </cell>
          <cell r="AE527">
            <v>0</v>
          </cell>
          <cell r="AF527">
            <v>0</v>
          </cell>
          <cell r="AG527">
            <v>0</v>
          </cell>
          <cell r="AH527">
            <v>0</v>
          </cell>
          <cell r="AJ527">
            <v>0.42302236520430875</v>
          </cell>
          <cell r="AK527">
            <v>0.42302236520430875</v>
          </cell>
          <cell r="AL527">
            <v>0.42302236520430875</v>
          </cell>
          <cell r="AM527">
            <v>0.39534800486383992</v>
          </cell>
          <cell r="AN527">
            <v>0.39534800486383992</v>
          </cell>
          <cell r="AP527">
            <v>0</v>
          </cell>
          <cell r="AQ527">
            <v>0</v>
          </cell>
          <cell r="AR527">
            <v>0</v>
          </cell>
          <cell r="AS527">
            <v>0</v>
          </cell>
          <cell r="AT527">
            <v>0</v>
          </cell>
        </row>
        <row r="528">
          <cell r="B528">
            <v>4</v>
          </cell>
          <cell r="C528" t="str">
            <v>Occupational Accident</v>
          </cell>
          <cell r="D528">
            <v>0</v>
          </cell>
          <cell r="E528">
            <v>0</v>
          </cell>
          <cell r="F528">
            <v>0</v>
          </cell>
          <cell r="G528">
            <v>0</v>
          </cell>
          <cell r="H528">
            <v>0</v>
          </cell>
          <cell r="I528">
            <v>0.42979072304757771</v>
          </cell>
          <cell r="J528">
            <v>0</v>
          </cell>
          <cell r="K528">
            <v>0.42979072304757771</v>
          </cell>
          <cell r="L528">
            <v>0</v>
          </cell>
          <cell r="M528" t="str">
            <v xml:space="preserve"> </v>
          </cell>
          <cell r="AB528">
            <v>4</v>
          </cell>
          <cell r="AC528" t="str">
            <v>Occupational Accident</v>
          </cell>
          <cell r="AD528">
            <v>0</v>
          </cell>
          <cell r="AE528">
            <v>0</v>
          </cell>
          <cell r="AF528">
            <v>0</v>
          </cell>
          <cell r="AG528">
            <v>0</v>
          </cell>
          <cell r="AH528">
            <v>0</v>
          </cell>
          <cell r="AJ528">
            <v>0.42979072304757771</v>
          </cell>
          <cell r="AK528">
            <v>0.42979072304757771</v>
          </cell>
          <cell r="AL528">
            <v>0.42979072304757771</v>
          </cell>
          <cell r="AM528">
            <v>0.40167357294166139</v>
          </cell>
          <cell r="AN528">
            <v>0.40167357294166139</v>
          </cell>
          <cell r="AP528">
            <v>0</v>
          </cell>
          <cell r="AQ528">
            <v>0</v>
          </cell>
          <cell r="AR528">
            <v>0</v>
          </cell>
          <cell r="AS528">
            <v>0</v>
          </cell>
          <cell r="AT528">
            <v>0</v>
          </cell>
        </row>
        <row r="529">
          <cell r="B529">
            <v>5</v>
          </cell>
          <cell r="C529" t="str">
            <v>Comm'l Multi Peril</v>
          </cell>
          <cell r="D529">
            <v>0</v>
          </cell>
          <cell r="E529">
            <v>0</v>
          </cell>
          <cell r="F529">
            <v>0</v>
          </cell>
          <cell r="G529">
            <v>0</v>
          </cell>
          <cell r="H529">
            <v>0</v>
          </cell>
          <cell r="I529">
            <v>0.42979072304757771</v>
          </cell>
          <cell r="J529">
            <v>0</v>
          </cell>
          <cell r="K529">
            <v>0.42979072304757771</v>
          </cell>
          <cell r="L529">
            <v>0</v>
          </cell>
          <cell r="M529" t="str">
            <v xml:space="preserve"> </v>
          </cell>
          <cell r="AB529">
            <v>5</v>
          </cell>
          <cell r="AC529" t="str">
            <v>Comm'l Multi Peril</v>
          </cell>
          <cell r="AD529">
            <v>0</v>
          </cell>
          <cell r="AE529">
            <v>0</v>
          </cell>
          <cell r="AF529">
            <v>0</v>
          </cell>
          <cell r="AG529">
            <v>0</v>
          </cell>
          <cell r="AH529">
            <v>0</v>
          </cell>
          <cell r="AJ529">
            <v>0.42979072304757771</v>
          </cell>
          <cell r="AK529">
            <v>0.42979072304757771</v>
          </cell>
          <cell r="AL529">
            <v>0.42979072304757771</v>
          </cell>
          <cell r="AM529">
            <v>0.40167357294166139</v>
          </cell>
          <cell r="AN529">
            <v>0.40167357294166139</v>
          </cell>
          <cell r="AP529">
            <v>0</v>
          </cell>
          <cell r="AQ529">
            <v>0</v>
          </cell>
          <cell r="AR529">
            <v>0</v>
          </cell>
          <cell r="AS529">
            <v>0</v>
          </cell>
          <cell r="AT529">
            <v>0</v>
          </cell>
        </row>
        <row r="530">
          <cell r="B530">
            <v>6</v>
          </cell>
          <cell r="C530" t="str">
            <v>Med Mal (Occ)</v>
          </cell>
          <cell r="D530">
            <v>0</v>
          </cell>
          <cell r="E530">
            <v>0</v>
          </cell>
          <cell r="F530">
            <v>0</v>
          </cell>
          <cell r="G530">
            <v>0</v>
          </cell>
          <cell r="H530">
            <v>0</v>
          </cell>
          <cell r="I530">
            <v>0.44399868083427452</v>
          </cell>
          <cell r="J530">
            <v>0</v>
          </cell>
          <cell r="K530">
            <v>0.44399868083427452</v>
          </cell>
          <cell r="L530">
            <v>0</v>
          </cell>
          <cell r="M530" t="str">
            <v xml:space="preserve"> </v>
          </cell>
          <cell r="AB530">
            <v>6</v>
          </cell>
          <cell r="AC530" t="str">
            <v>Med Mal (Occ)</v>
          </cell>
          <cell r="AD530">
            <v>0</v>
          </cell>
          <cell r="AE530">
            <v>0</v>
          </cell>
          <cell r="AF530">
            <v>0</v>
          </cell>
          <cell r="AG530">
            <v>0</v>
          </cell>
          <cell r="AH530">
            <v>0</v>
          </cell>
          <cell r="AJ530">
            <v>0.44399868083427452</v>
          </cell>
          <cell r="AK530">
            <v>0.44399868083427452</v>
          </cell>
          <cell r="AL530">
            <v>0.44399868083427452</v>
          </cell>
          <cell r="AM530">
            <v>0.41495203816287335</v>
          </cell>
          <cell r="AN530">
            <v>0.41495203816287335</v>
          </cell>
          <cell r="AP530">
            <v>0</v>
          </cell>
          <cell r="AQ530">
            <v>0</v>
          </cell>
          <cell r="AR530">
            <v>0</v>
          </cell>
          <cell r="AS530">
            <v>0</v>
          </cell>
          <cell r="AT530">
            <v>0</v>
          </cell>
        </row>
        <row r="531">
          <cell r="B531">
            <v>7</v>
          </cell>
          <cell r="C531" t="str">
            <v>Med Mal (C/M)</v>
          </cell>
          <cell r="D531">
            <v>0</v>
          </cell>
          <cell r="E531">
            <v>0</v>
          </cell>
          <cell r="F531">
            <v>0</v>
          </cell>
          <cell r="G531">
            <v>0</v>
          </cell>
          <cell r="H531">
            <v>0</v>
          </cell>
          <cell r="I531">
            <v>0.38836511118757022</v>
          </cell>
          <cell r="J531">
            <v>0</v>
          </cell>
          <cell r="K531">
            <v>0.38836511118757022</v>
          </cell>
          <cell r="L531">
            <v>0</v>
          </cell>
          <cell r="M531" t="str">
            <v xml:space="preserve"> </v>
          </cell>
          <cell r="AB531">
            <v>7</v>
          </cell>
          <cell r="AC531" t="str">
            <v>Med Mal (C/M)</v>
          </cell>
          <cell r="AD531">
            <v>0</v>
          </cell>
          <cell r="AE531">
            <v>0</v>
          </cell>
          <cell r="AF531">
            <v>0</v>
          </cell>
          <cell r="AG531">
            <v>0</v>
          </cell>
          <cell r="AH531">
            <v>0</v>
          </cell>
          <cell r="AJ531">
            <v>0.38836511118757022</v>
          </cell>
          <cell r="AK531">
            <v>0.38836511118757022</v>
          </cell>
          <cell r="AL531">
            <v>0.38836511118757022</v>
          </cell>
          <cell r="AM531">
            <v>0.36295804783885066</v>
          </cell>
          <cell r="AN531">
            <v>0.36295804783885066</v>
          </cell>
          <cell r="AP531">
            <v>0</v>
          </cell>
          <cell r="AQ531">
            <v>0</v>
          </cell>
          <cell r="AR531">
            <v>0</v>
          </cell>
          <cell r="AS531">
            <v>0</v>
          </cell>
          <cell r="AT531">
            <v>0</v>
          </cell>
        </row>
        <row r="532">
          <cell r="B532">
            <v>8</v>
          </cell>
          <cell r="C532" t="str">
            <v>Special Liab (Ocean, Air, B&amp;M)</v>
          </cell>
          <cell r="D532">
            <v>0</v>
          </cell>
          <cell r="E532">
            <v>0</v>
          </cell>
          <cell r="F532">
            <v>0</v>
          </cell>
          <cell r="G532">
            <v>0</v>
          </cell>
          <cell r="H532">
            <v>0</v>
          </cell>
          <cell r="I532">
            <v>0.43856196229344663</v>
          </cell>
          <cell r="J532">
            <v>0</v>
          </cell>
          <cell r="K532">
            <v>0.43856196229344663</v>
          </cell>
          <cell r="L532">
            <v>0</v>
          </cell>
          <cell r="M532" t="str">
            <v xml:space="preserve"> </v>
          </cell>
          <cell r="AB532">
            <v>8</v>
          </cell>
          <cell r="AC532" t="str">
            <v>Special Liab (Ocean, Air, B&amp;M)</v>
          </cell>
          <cell r="AD532">
            <v>0</v>
          </cell>
          <cell r="AE532">
            <v>0</v>
          </cell>
          <cell r="AF532">
            <v>0</v>
          </cell>
          <cell r="AG532">
            <v>0</v>
          </cell>
          <cell r="AH532">
            <v>0</v>
          </cell>
          <cell r="AJ532">
            <v>0.43856196229344663</v>
          </cell>
          <cell r="AK532">
            <v>0.43856196229344663</v>
          </cell>
          <cell r="AL532">
            <v>0.43856196229344663</v>
          </cell>
          <cell r="AM532">
            <v>0.40987099279761363</v>
          </cell>
          <cell r="AN532">
            <v>0.40987099279761363</v>
          </cell>
          <cell r="AP532">
            <v>0</v>
          </cell>
          <cell r="AQ532">
            <v>0</v>
          </cell>
          <cell r="AR532">
            <v>0</v>
          </cell>
          <cell r="AS532">
            <v>0</v>
          </cell>
          <cell r="AT532">
            <v>0</v>
          </cell>
        </row>
        <row r="533">
          <cell r="B533">
            <v>9</v>
          </cell>
          <cell r="C533" t="str">
            <v>Other Liab (Occ)</v>
          </cell>
          <cell r="D533">
            <v>0</v>
          </cell>
          <cell r="E533">
            <v>0</v>
          </cell>
          <cell r="F533">
            <v>0</v>
          </cell>
          <cell r="G533">
            <v>0</v>
          </cell>
          <cell r="H533">
            <v>0</v>
          </cell>
          <cell r="I533">
            <v>0.47333780071319131</v>
          </cell>
          <cell r="J533">
            <v>0</v>
          </cell>
          <cell r="K533">
            <v>0.47333780071319131</v>
          </cell>
          <cell r="L533">
            <v>0</v>
          </cell>
          <cell r="M533" t="str">
            <v xml:space="preserve"> </v>
          </cell>
          <cell r="AB533">
            <v>9</v>
          </cell>
          <cell r="AC533" t="str">
            <v>Other Liab (Occ)</v>
          </cell>
          <cell r="AD533">
            <v>0</v>
          </cell>
          <cell r="AE533">
            <v>0</v>
          </cell>
          <cell r="AF533">
            <v>0</v>
          </cell>
          <cell r="AG533">
            <v>0</v>
          </cell>
          <cell r="AH533">
            <v>0</v>
          </cell>
          <cell r="AJ533">
            <v>0.47333780071319131</v>
          </cell>
          <cell r="AK533">
            <v>0.47333780071319131</v>
          </cell>
          <cell r="AL533">
            <v>0.47333780071319131</v>
          </cell>
          <cell r="AM533">
            <v>0.44237177636746849</v>
          </cell>
          <cell r="AN533">
            <v>0.44237177636746849</v>
          </cell>
          <cell r="AP533">
            <v>0</v>
          </cell>
          <cell r="AQ533">
            <v>0</v>
          </cell>
          <cell r="AR533">
            <v>0</v>
          </cell>
          <cell r="AS533">
            <v>0</v>
          </cell>
          <cell r="AT533">
            <v>0</v>
          </cell>
        </row>
        <row r="534">
          <cell r="B534">
            <v>10</v>
          </cell>
          <cell r="C534" t="str">
            <v>Other Liab (C/M)</v>
          </cell>
          <cell r="D534">
            <v>0</v>
          </cell>
          <cell r="E534">
            <v>0</v>
          </cell>
          <cell r="F534">
            <v>0</v>
          </cell>
          <cell r="G534">
            <v>0</v>
          </cell>
          <cell r="H534">
            <v>0</v>
          </cell>
          <cell r="I534">
            <v>0.40242577064379942</v>
          </cell>
          <cell r="J534">
            <v>0</v>
          </cell>
          <cell r="K534">
            <v>0.40242577064379942</v>
          </cell>
          <cell r="L534">
            <v>0</v>
          </cell>
          <cell r="M534" t="str">
            <v xml:space="preserve"> </v>
          </cell>
          <cell r="AB534">
            <v>10</v>
          </cell>
          <cell r="AC534" t="str">
            <v>Other Liab (C/M)</v>
          </cell>
          <cell r="AD534">
            <v>0</v>
          </cell>
          <cell r="AE534">
            <v>0</v>
          </cell>
          <cell r="AF534">
            <v>0</v>
          </cell>
          <cell r="AG534">
            <v>0</v>
          </cell>
          <cell r="AH534">
            <v>0</v>
          </cell>
          <cell r="AJ534">
            <v>0.40242577064379942</v>
          </cell>
          <cell r="AK534">
            <v>0.40242577064379942</v>
          </cell>
          <cell r="AL534">
            <v>0.40242577064379942</v>
          </cell>
          <cell r="AM534">
            <v>0.3760988510689714</v>
          </cell>
          <cell r="AN534">
            <v>0.3760988510689714</v>
          </cell>
          <cell r="AP534">
            <v>0</v>
          </cell>
          <cell r="AQ534">
            <v>0</v>
          </cell>
          <cell r="AR534">
            <v>0</v>
          </cell>
          <cell r="AS534">
            <v>0</v>
          </cell>
          <cell r="AT534">
            <v>0</v>
          </cell>
        </row>
        <row r="535">
          <cell r="B535">
            <v>11</v>
          </cell>
          <cell r="C535" t="str">
            <v>Prod Liab (Occ)</v>
          </cell>
          <cell r="D535">
            <v>0</v>
          </cell>
          <cell r="E535">
            <v>0</v>
          </cell>
          <cell r="F535">
            <v>0</v>
          </cell>
          <cell r="G535">
            <v>0</v>
          </cell>
          <cell r="H535">
            <v>0</v>
          </cell>
          <cell r="I535">
            <v>0.45336574161136883</v>
          </cell>
          <cell r="J535">
            <v>0</v>
          </cell>
          <cell r="K535">
            <v>0.45336574161136883</v>
          </cell>
          <cell r="L535">
            <v>0</v>
          </cell>
          <cell r="M535" t="str">
            <v xml:space="preserve"> </v>
          </cell>
          <cell r="AB535">
            <v>11</v>
          </cell>
          <cell r="AC535" t="str">
            <v>Prod Liab (Occ)</v>
          </cell>
          <cell r="AD535">
            <v>0</v>
          </cell>
          <cell r="AE535">
            <v>0</v>
          </cell>
          <cell r="AF535">
            <v>0</v>
          </cell>
          <cell r="AG535">
            <v>0</v>
          </cell>
          <cell r="AH535">
            <v>0</v>
          </cell>
          <cell r="AJ535">
            <v>0.45336574161136883</v>
          </cell>
          <cell r="AK535">
            <v>0.45336574161136883</v>
          </cell>
          <cell r="AL535">
            <v>0.45336574161136883</v>
          </cell>
          <cell r="AM535">
            <v>0.42370630057137271</v>
          </cell>
          <cell r="AN535">
            <v>0.42370630057137271</v>
          </cell>
          <cell r="AP535">
            <v>0</v>
          </cell>
          <cell r="AQ535">
            <v>0</v>
          </cell>
          <cell r="AR535">
            <v>0</v>
          </cell>
          <cell r="AS535">
            <v>0</v>
          </cell>
          <cell r="AT535">
            <v>0</v>
          </cell>
        </row>
        <row r="536">
          <cell r="B536">
            <v>12</v>
          </cell>
          <cell r="C536" t="str">
            <v>Prod Liab (C/M)</v>
          </cell>
          <cell r="D536">
            <v>0</v>
          </cell>
          <cell r="E536">
            <v>0</v>
          </cell>
          <cell r="F536">
            <v>0</v>
          </cell>
          <cell r="G536">
            <v>0</v>
          </cell>
          <cell r="H536">
            <v>0</v>
          </cell>
          <cell r="I536">
            <v>0.38511713534729186</v>
          </cell>
          <cell r="J536">
            <v>0</v>
          </cell>
          <cell r="K536">
            <v>0.38511713534729186</v>
          </cell>
          <cell r="L536">
            <v>0</v>
          </cell>
          <cell r="M536" t="str">
            <v xml:space="preserve"> </v>
          </cell>
          <cell r="AB536">
            <v>12</v>
          </cell>
          <cell r="AC536" t="str">
            <v>Prod Liab (C/M)</v>
          </cell>
          <cell r="AD536">
            <v>0</v>
          </cell>
          <cell r="AE536">
            <v>0</v>
          </cell>
          <cell r="AF536">
            <v>0</v>
          </cell>
          <cell r="AG536">
            <v>0</v>
          </cell>
          <cell r="AH536">
            <v>0</v>
          </cell>
          <cell r="AJ536">
            <v>0.38511713534729186</v>
          </cell>
          <cell r="AK536">
            <v>0.38511713534729186</v>
          </cell>
          <cell r="AL536">
            <v>0.38511713534729186</v>
          </cell>
          <cell r="AM536">
            <v>0.35992255639933818</v>
          </cell>
          <cell r="AN536">
            <v>0.35992255639933818</v>
          </cell>
          <cell r="AP536">
            <v>0</v>
          </cell>
          <cell r="AQ536">
            <v>0</v>
          </cell>
          <cell r="AR536">
            <v>0</v>
          </cell>
          <cell r="AS536">
            <v>0</v>
          </cell>
          <cell r="AT536">
            <v>0</v>
          </cell>
        </row>
        <row r="537">
          <cell r="B537">
            <v>13</v>
          </cell>
          <cell r="C537" t="str">
            <v>Commercial Property</v>
          </cell>
          <cell r="D537">
            <v>0</v>
          </cell>
          <cell r="E537">
            <v>0</v>
          </cell>
          <cell r="F537">
            <v>0</v>
          </cell>
          <cell r="G537">
            <v>0</v>
          </cell>
          <cell r="H537">
            <v>0</v>
          </cell>
          <cell r="I537">
            <v>0.51165562267568776</v>
          </cell>
          <cell r="J537">
            <v>0</v>
          </cell>
          <cell r="K537">
            <v>0.51165562267568776</v>
          </cell>
          <cell r="L537">
            <v>0</v>
          </cell>
          <cell r="M537" t="str">
            <v xml:space="preserve"> </v>
          </cell>
          <cell r="AB537">
            <v>13</v>
          </cell>
          <cell r="AC537" t="str">
            <v>Commercial Property</v>
          </cell>
          <cell r="AD537">
            <v>0</v>
          </cell>
          <cell r="AE537">
            <v>0</v>
          </cell>
          <cell r="AF537">
            <v>0</v>
          </cell>
          <cell r="AG537">
            <v>0</v>
          </cell>
          <cell r="AH537">
            <v>0</v>
          </cell>
          <cell r="AJ537">
            <v>0.51165562267568776</v>
          </cell>
          <cell r="AK537">
            <v>0.51165562267568776</v>
          </cell>
          <cell r="AL537">
            <v>0.51165562267568776</v>
          </cell>
          <cell r="AM537">
            <v>0.47818282493054926</v>
          </cell>
          <cell r="AN537">
            <v>0.47818282493054926</v>
          </cell>
          <cell r="AP537">
            <v>0</v>
          </cell>
          <cell r="AQ537">
            <v>0</v>
          </cell>
          <cell r="AR537">
            <v>0</v>
          </cell>
          <cell r="AS537">
            <v>0</v>
          </cell>
          <cell r="AT537">
            <v>0</v>
          </cell>
        </row>
        <row r="538">
          <cell r="B538">
            <v>14</v>
          </cell>
          <cell r="C538" t="str">
            <v>Motor Phys Damage</v>
          </cell>
          <cell r="D538">
            <v>0</v>
          </cell>
          <cell r="E538">
            <v>0</v>
          </cell>
          <cell r="F538">
            <v>0</v>
          </cell>
          <cell r="G538">
            <v>0</v>
          </cell>
          <cell r="H538">
            <v>0</v>
          </cell>
          <cell r="I538">
            <v>0.34979073643669678</v>
          </cell>
          <cell r="J538">
            <v>0</v>
          </cell>
          <cell r="K538">
            <v>0.34979073643669678</v>
          </cell>
          <cell r="L538">
            <v>0</v>
          </cell>
          <cell r="M538" t="str">
            <v xml:space="preserve"> </v>
          </cell>
          <cell r="AB538">
            <v>14</v>
          </cell>
          <cell r="AC538" t="str">
            <v>Motor Phys Damage</v>
          </cell>
          <cell r="AD538">
            <v>0</v>
          </cell>
          <cell r="AE538">
            <v>0</v>
          </cell>
          <cell r="AF538">
            <v>0</v>
          </cell>
          <cell r="AG538">
            <v>0</v>
          </cell>
          <cell r="AH538">
            <v>0</v>
          </cell>
          <cell r="AJ538">
            <v>0.34979073643669678</v>
          </cell>
          <cell r="AK538">
            <v>0.34644345666218301</v>
          </cell>
          <cell r="AL538">
            <v>0.34644345666218301</v>
          </cell>
          <cell r="AM538">
            <v>0.32468613812784297</v>
          </cell>
          <cell r="AN538">
            <v>0.32468613812784297</v>
          </cell>
          <cell r="AP538">
            <v>0</v>
          </cell>
          <cell r="AQ538">
            <v>0</v>
          </cell>
          <cell r="AR538">
            <v>0</v>
          </cell>
          <cell r="AS538">
            <v>0</v>
          </cell>
          <cell r="AT538">
            <v>0</v>
          </cell>
        </row>
        <row r="539">
          <cell r="B539">
            <v>15</v>
          </cell>
          <cell r="C539" t="str">
            <v>Fid &amp; Sur /Fin. Guar</v>
          </cell>
          <cell r="D539">
            <v>0</v>
          </cell>
          <cell r="E539">
            <v>0</v>
          </cell>
          <cell r="F539">
            <v>0</v>
          </cell>
          <cell r="G539">
            <v>0</v>
          </cell>
          <cell r="H539">
            <v>0</v>
          </cell>
          <cell r="I539">
            <v>0.35815893587298142</v>
          </cell>
          <cell r="J539">
            <v>0</v>
          </cell>
          <cell r="K539">
            <v>0.35815893587298142</v>
          </cell>
          <cell r="L539">
            <v>0</v>
          </cell>
          <cell r="M539" t="str">
            <v xml:space="preserve"> </v>
          </cell>
          <cell r="AB539">
            <v>15</v>
          </cell>
          <cell r="AC539" t="str">
            <v>Fid &amp; Sur /Fin. Guar</v>
          </cell>
          <cell r="AD539">
            <v>0</v>
          </cell>
          <cell r="AE539">
            <v>0</v>
          </cell>
          <cell r="AF539">
            <v>0</v>
          </cell>
          <cell r="AG539">
            <v>0</v>
          </cell>
          <cell r="AH539">
            <v>0</v>
          </cell>
          <cell r="AJ539">
            <v>0.35815893587298142</v>
          </cell>
          <cell r="AK539">
            <v>0.35815893587298142</v>
          </cell>
          <cell r="AL539">
            <v>0.35815893587298142</v>
          </cell>
          <cell r="AM539">
            <v>0.3347279774513845</v>
          </cell>
          <cell r="AN539">
            <v>0.3347279774513845</v>
          </cell>
          <cell r="AP539">
            <v>0</v>
          </cell>
          <cell r="AQ539">
            <v>0</v>
          </cell>
          <cell r="AR539">
            <v>0</v>
          </cell>
          <cell r="AS539">
            <v>0</v>
          </cell>
          <cell r="AT539">
            <v>0</v>
          </cell>
        </row>
        <row r="540">
          <cell r="B540">
            <v>16</v>
          </cell>
          <cell r="C540" t="str">
            <v>X/S Property</v>
          </cell>
          <cell r="D540">
            <v>0</v>
          </cell>
          <cell r="E540">
            <v>0</v>
          </cell>
          <cell r="F540">
            <v>0</v>
          </cell>
          <cell r="G540">
            <v>0</v>
          </cell>
          <cell r="H540">
            <v>0</v>
          </cell>
          <cell r="I540">
            <v>0.5662691347861768</v>
          </cell>
          <cell r="J540">
            <v>0</v>
          </cell>
          <cell r="K540">
            <v>0.5662691347861768</v>
          </cell>
          <cell r="L540">
            <v>0</v>
          </cell>
          <cell r="M540" t="str">
            <v xml:space="preserve"> </v>
          </cell>
          <cell r="AB540">
            <v>16</v>
          </cell>
          <cell r="AC540" t="str">
            <v>X/S Property</v>
          </cell>
          <cell r="AD540">
            <v>0</v>
          </cell>
          <cell r="AE540">
            <v>0</v>
          </cell>
          <cell r="AF540">
            <v>0</v>
          </cell>
          <cell r="AG540">
            <v>0</v>
          </cell>
          <cell r="AH540">
            <v>0</v>
          </cell>
          <cell r="AJ540">
            <v>0.5662691347861768</v>
          </cell>
          <cell r="AK540">
            <v>0.52663029535114447</v>
          </cell>
          <cell r="AL540">
            <v>0.52663029535114447</v>
          </cell>
          <cell r="AM540">
            <v>0.54928106074259153</v>
          </cell>
          <cell r="AN540">
            <v>0.54928106074259153</v>
          </cell>
          <cell r="AP540">
            <v>0</v>
          </cell>
          <cell r="AQ540">
            <v>0</v>
          </cell>
          <cell r="AR540">
            <v>0</v>
          </cell>
          <cell r="AS540">
            <v>0</v>
          </cell>
          <cell r="AT540">
            <v>0</v>
          </cell>
        </row>
        <row r="541">
          <cell r="B541">
            <v>17</v>
          </cell>
          <cell r="C541" t="str">
            <v>X/S Casualty</v>
          </cell>
          <cell r="D541">
            <v>0</v>
          </cell>
          <cell r="E541">
            <v>0</v>
          </cell>
          <cell r="F541">
            <v>0</v>
          </cell>
          <cell r="G541">
            <v>0</v>
          </cell>
          <cell r="H541">
            <v>0</v>
          </cell>
          <cell r="I541">
            <v>0.49243635144290215</v>
          </cell>
          <cell r="J541">
            <v>0</v>
          </cell>
          <cell r="K541">
            <v>0.49243635144290215</v>
          </cell>
          <cell r="L541">
            <v>0</v>
          </cell>
          <cell r="M541" t="str">
            <v xml:space="preserve"> </v>
          </cell>
          <cell r="AB541">
            <v>17</v>
          </cell>
          <cell r="AC541" t="str">
            <v>X/S Casualty</v>
          </cell>
          <cell r="AD541">
            <v>0</v>
          </cell>
          <cell r="AE541">
            <v>0</v>
          </cell>
          <cell r="AF541">
            <v>0</v>
          </cell>
          <cell r="AG541">
            <v>0</v>
          </cell>
          <cell r="AH541">
            <v>0</v>
          </cell>
          <cell r="AJ541">
            <v>0.49243635144290215</v>
          </cell>
          <cell r="AK541">
            <v>0.49243635144290215</v>
          </cell>
          <cell r="AL541">
            <v>0.5165753882783386</v>
          </cell>
          <cell r="AM541">
            <v>0.5165753882783386</v>
          </cell>
          <cell r="AN541">
            <v>0.48278073670872762</v>
          </cell>
          <cell r="AP541">
            <v>0</v>
          </cell>
          <cell r="AQ541">
            <v>0</v>
          </cell>
          <cell r="AR541">
            <v>0</v>
          </cell>
          <cell r="AS541">
            <v>0</v>
          </cell>
          <cell r="AT541">
            <v>0</v>
          </cell>
        </row>
        <row r="542">
          <cell r="B542">
            <v>18</v>
          </cell>
          <cell r="C542" t="str">
            <v>Other P/C</v>
          </cell>
          <cell r="D542">
            <v>0</v>
          </cell>
          <cell r="E542">
            <v>0</v>
          </cell>
          <cell r="F542">
            <v>0</v>
          </cell>
          <cell r="G542">
            <v>0</v>
          </cell>
          <cell r="H542">
            <v>0</v>
          </cell>
          <cell r="I542">
            <v>0.42979072304757771</v>
          </cell>
          <cell r="J542">
            <v>0</v>
          </cell>
          <cell r="K542">
            <v>0.42979072304757771</v>
          </cell>
          <cell r="L542">
            <v>0</v>
          </cell>
          <cell r="M542" t="str">
            <v xml:space="preserve"> </v>
          </cell>
          <cell r="AB542">
            <v>18</v>
          </cell>
          <cell r="AC542" t="str">
            <v>Other P/C</v>
          </cell>
          <cell r="AD542">
            <v>0</v>
          </cell>
          <cell r="AE542">
            <v>0</v>
          </cell>
          <cell r="AF542">
            <v>0</v>
          </cell>
          <cell r="AG542">
            <v>0</v>
          </cell>
          <cell r="AH542">
            <v>0</v>
          </cell>
          <cell r="AJ542">
            <v>0.42979072304757771</v>
          </cell>
          <cell r="AK542">
            <v>0.42979072304757771</v>
          </cell>
          <cell r="AL542">
            <v>0.42979072304757771</v>
          </cell>
          <cell r="AM542">
            <v>0.40167357294166139</v>
          </cell>
          <cell r="AN542">
            <v>0.40167357294166139</v>
          </cell>
          <cell r="AP542">
            <v>0</v>
          </cell>
          <cell r="AQ542">
            <v>0</v>
          </cell>
          <cell r="AR542">
            <v>0</v>
          </cell>
          <cell r="AS542">
            <v>0</v>
          </cell>
          <cell r="AT542">
            <v>0</v>
          </cell>
        </row>
        <row r="543">
          <cell r="B543">
            <v>19</v>
          </cell>
          <cell r="C543" t="str">
            <v>Other P/C</v>
          </cell>
          <cell r="D543">
            <v>0</v>
          </cell>
          <cell r="E543">
            <v>0</v>
          </cell>
          <cell r="F543">
            <v>0</v>
          </cell>
          <cell r="G543">
            <v>0</v>
          </cell>
          <cell r="H543">
            <v>0</v>
          </cell>
          <cell r="I543">
            <v>0.42979072304757771</v>
          </cell>
          <cell r="J543">
            <v>0</v>
          </cell>
          <cell r="K543">
            <v>0.42979072304757771</v>
          </cell>
          <cell r="L543">
            <v>0</v>
          </cell>
          <cell r="M543" t="str">
            <v xml:space="preserve"> </v>
          </cell>
          <cell r="AB543">
            <v>19</v>
          </cell>
          <cell r="AC543" t="str">
            <v>Other P/C</v>
          </cell>
          <cell r="AD543">
            <v>0</v>
          </cell>
          <cell r="AE543">
            <v>0</v>
          </cell>
          <cell r="AF543">
            <v>0</v>
          </cell>
          <cell r="AG543">
            <v>0</v>
          </cell>
          <cell r="AH543">
            <v>0</v>
          </cell>
          <cell r="AJ543">
            <v>0.42979072304757771</v>
          </cell>
          <cell r="AK543">
            <v>0.42979072304757771</v>
          </cell>
          <cell r="AL543">
            <v>0.42979072304757771</v>
          </cell>
          <cell r="AM543">
            <v>0.40167357294166139</v>
          </cell>
          <cell r="AN543">
            <v>0.40167357294166139</v>
          </cell>
          <cell r="AP543">
            <v>0</v>
          </cell>
          <cell r="AQ543">
            <v>0</v>
          </cell>
          <cell r="AR543">
            <v>0</v>
          </cell>
          <cell r="AS543">
            <v>0</v>
          </cell>
          <cell r="AT543">
            <v>0</v>
          </cell>
        </row>
        <row r="544">
          <cell r="B544">
            <v>20</v>
          </cell>
          <cell r="C544" t="str">
            <v>Sub-Total</v>
          </cell>
          <cell r="D544">
            <v>0</v>
          </cell>
          <cell r="E544">
            <v>0</v>
          </cell>
          <cell r="F544">
            <v>0</v>
          </cell>
          <cell r="G544">
            <v>0</v>
          </cell>
          <cell r="H544">
            <v>0</v>
          </cell>
          <cell r="I544">
            <v>0</v>
          </cell>
          <cell r="K544">
            <v>0</v>
          </cell>
          <cell r="L544">
            <v>0</v>
          </cell>
          <cell r="AB544">
            <v>20</v>
          </cell>
          <cell r="AC544" t="str">
            <v>Sub-Total</v>
          </cell>
          <cell r="AD544">
            <v>0</v>
          </cell>
          <cell r="AE544">
            <v>0</v>
          </cell>
          <cell r="AF544">
            <v>0</v>
          </cell>
          <cell r="AG544">
            <v>0</v>
          </cell>
          <cell r="AH544">
            <v>0</v>
          </cell>
          <cell r="AJ544">
            <v>0</v>
          </cell>
          <cell r="AK544">
            <v>0</v>
          </cell>
          <cell r="AL544">
            <v>0</v>
          </cell>
          <cell r="AM544">
            <v>0</v>
          </cell>
          <cell r="AN544">
            <v>0</v>
          </cell>
          <cell r="AP544">
            <v>0</v>
          </cell>
          <cell r="AQ544">
            <v>0</v>
          </cell>
          <cell r="AR544">
            <v>0</v>
          </cell>
          <cell r="AS544">
            <v>0</v>
          </cell>
          <cell r="AT544">
            <v>0</v>
          </cell>
        </row>
        <row r="546">
          <cell r="D546" t="str">
            <v>(1)</v>
          </cell>
          <cell r="E546" t="str">
            <v>(2)</v>
          </cell>
          <cell r="F546" t="str">
            <v>(3)</v>
          </cell>
          <cell r="G546" t="str">
            <v>(4)</v>
          </cell>
          <cell r="H546" t="str">
            <v>(5)</v>
          </cell>
          <cell r="I546" t="str">
            <v>(6)</v>
          </cell>
          <cell r="J546" t="str">
            <v>(7)</v>
          </cell>
          <cell r="K546" t="str">
            <v>(8)</v>
          </cell>
          <cell r="L546" t="str">
            <v>(9)</v>
          </cell>
          <cell r="M546" t="str">
            <v>(10)</v>
          </cell>
        </row>
        <row r="548">
          <cell r="E548" t="str">
            <v>&lt;----------------- Net Premiums Written -----------------&gt;</v>
          </cell>
          <cell r="J548" t="str">
            <v>Adjust-</v>
          </cell>
          <cell r="K548" t="str">
            <v>Total</v>
          </cell>
          <cell r="L548" t="str">
            <v>Adjusted</v>
          </cell>
          <cell r="AD548" t="str">
            <v>Net Premiums Written</v>
          </cell>
          <cell r="AJ548" t="str">
            <v>Selected Capital Factor</v>
          </cell>
          <cell r="AP548" t="str">
            <v>Adjusted Required Capital</v>
          </cell>
        </row>
        <row r="549">
          <cell r="C549" t="str">
            <v>Health Business</v>
          </cell>
          <cell r="D549" t="str">
            <v>%</v>
          </cell>
          <cell r="E549" t="str">
            <v>Baseline</v>
          </cell>
          <cell r="F549" t="str">
            <v>Allocated Adjustment</v>
          </cell>
          <cell r="G549" t="str">
            <v>Manual Adjustment</v>
          </cell>
          <cell r="H549" t="str">
            <v>Total</v>
          </cell>
          <cell r="I549" t="str">
            <v>Capital Factor</v>
          </cell>
          <cell r="J549" t="str">
            <v>ment to Factor</v>
          </cell>
          <cell r="K549" t="str">
            <v>Capital Factor</v>
          </cell>
          <cell r="L549" t="str">
            <v>Required Capital</v>
          </cell>
          <cell r="M549" t="str">
            <v>Explanation of Adjustment</v>
          </cell>
          <cell r="AC549" t="str">
            <v>Health Business</v>
          </cell>
          <cell r="AD549">
            <v>39813</v>
          </cell>
          <cell r="AE549">
            <v>40178</v>
          </cell>
          <cell r="AF549">
            <v>40543</v>
          </cell>
          <cell r="AG549">
            <v>40908</v>
          </cell>
          <cell r="AH549">
            <v>41274</v>
          </cell>
          <cell r="AJ549">
            <v>39813</v>
          </cell>
          <cell r="AK549">
            <v>40178</v>
          </cell>
          <cell r="AL549">
            <v>40543</v>
          </cell>
          <cell r="AM549">
            <v>40908</v>
          </cell>
          <cell r="AN549">
            <v>41274</v>
          </cell>
          <cell r="AP549">
            <v>39813</v>
          </cell>
          <cell r="AQ549">
            <v>40178</v>
          </cell>
          <cell r="AR549">
            <v>40543</v>
          </cell>
          <cell r="AS549">
            <v>40908</v>
          </cell>
          <cell r="AT549">
            <v>41274</v>
          </cell>
        </row>
        <row r="550">
          <cell r="B550">
            <v>21</v>
          </cell>
          <cell r="C550" t="str">
            <v>Medical</v>
          </cell>
          <cell r="D550">
            <v>0</v>
          </cell>
          <cell r="E550">
            <v>0</v>
          </cell>
          <cell r="F550">
            <v>0</v>
          </cell>
          <cell r="G550">
            <v>0</v>
          </cell>
          <cell r="H550">
            <v>0</v>
          </cell>
          <cell r="I550">
            <v>0.25</v>
          </cell>
          <cell r="J550">
            <v>0</v>
          </cell>
          <cell r="K550">
            <v>0.25</v>
          </cell>
          <cell r="L550">
            <v>0</v>
          </cell>
          <cell r="M550" t="str">
            <v xml:space="preserve"> </v>
          </cell>
          <cell r="AB550">
            <v>21</v>
          </cell>
          <cell r="AC550" t="str">
            <v>Medical</v>
          </cell>
          <cell r="AD550">
            <v>0</v>
          </cell>
          <cell r="AE550">
            <v>0</v>
          </cell>
          <cell r="AF550">
            <v>0</v>
          </cell>
          <cell r="AG550">
            <v>0</v>
          </cell>
          <cell r="AH550">
            <v>0</v>
          </cell>
          <cell r="AJ550">
            <v>0.25</v>
          </cell>
          <cell r="AK550">
            <v>0.25</v>
          </cell>
          <cell r="AL550">
            <v>0.25</v>
          </cell>
          <cell r="AM550">
            <v>0.25</v>
          </cell>
          <cell r="AN550">
            <v>0.25</v>
          </cell>
          <cell r="AP550">
            <v>0</v>
          </cell>
          <cell r="AQ550">
            <v>0</v>
          </cell>
          <cell r="AR550">
            <v>0</v>
          </cell>
          <cell r="AS550">
            <v>0</v>
          </cell>
          <cell r="AT550">
            <v>0</v>
          </cell>
        </row>
        <row r="551">
          <cell r="B551">
            <v>22</v>
          </cell>
          <cell r="C551" t="str">
            <v>Disability and Long Term Care</v>
          </cell>
          <cell r="D551">
            <v>0</v>
          </cell>
          <cell r="E551">
            <v>0</v>
          </cell>
          <cell r="F551">
            <v>0</v>
          </cell>
          <cell r="G551">
            <v>0</v>
          </cell>
          <cell r="H551">
            <v>0</v>
          </cell>
          <cell r="I551">
            <v>0.45</v>
          </cell>
          <cell r="J551">
            <v>0</v>
          </cell>
          <cell r="K551">
            <v>0.45</v>
          </cell>
          <cell r="L551">
            <v>0</v>
          </cell>
          <cell r="M551" t="str">
            <v xml:space="preserve"> </v>
          </cell>
          <cell r="AB551">
            <v>22</v>
          </cell>
          <cell r="AC551" t="str">
            <v>Disability and Long Term Care</v>
          </cell>
          <cell r="AD551">
            <v>0</v>
          </cell>
          <cell r="AE551">
            <v>0</v>
          </cell>
          <cell r="AF551">
            <v>0</v>
          </cell>
          <cell r="AG551">
            <v>0</v>
          </cell>
          <cell r="AH551">
            <v>0</v>
          </cell>
          <cell r="AJ551">
            <v>0.45</v>
          </cell>
          <cell r="AK551">
            <v>0.45</v>
          </cell>
          <cell r="AL551">
            <v>0.45</v>
          </cell>
          <cell r="AM551">
            <v>0.45</v>
          </cell>
          <cell r="AN551">
            <v>0.45</v>
          </cell>
          <cell r="AP551">
            <v>0</v>
          </cell>
          <cell r="AQ551">
            <v>0</v>
          </cell>
          <cell r="AR551">
            <v>0</v>
          </cell>
          <cell r="AS551">
            <v>0</v>
          </cell>
          <cell r="AT551">
            <v>0</v>
          </cell>
        </row>
        <row r="552">
          <cell r="B552">
            <v>23</v>
          </cell>
          <cell r="C552" t="str">
            <v>Critical Illness - Guaranteed</v>
          </cell>
          <cell r="D552">
            <v>0</v>
          </cell>
          <cell r="E552">
            <v>0</v>
          </cell>
          <cell r="F552">
            <v>0</v>
          </cell>
          <cell r="G552">
            <v>0</v>
          </cell>
          <cell r="H552">
            <v>0</v>
          </cell>
          <cell r="I552">
            <v>0.12</v>
          </cell>
          <cell r="J552">
            <v>0</v>
          </cell>
          <cell r="K552">
            <v>0.12</v>
          </cell>
          <cell r="L552">
            <v>0</v>
          </cell>
          <cell r="M552" t="str">
            <v xml:space="preserve"> </v>
          </cell>
          <cell r="AB552">
            <v>23</v>
          </cell>
          <cell r="AC552" t="str">
            <v>Critical Illness - Guaranteed</v>
          </cell>
          <cell r="AD552">
            <v>0</v>
          </cell>
          <cell r="AE552">
            <v>0</v>
          </cell>
          <cell r="AF552">
            <v>0</v>
          </cell>
          <cell r="AG552">
            <v>0</v>
          </cell>
          <cell r="AH552">
            <v>0</v>
          </cell>
          <cell r="AJ552">
            <v>0.12</v>
          </cell>
          <cell r="AK552">
            <v>0.12</v>
          </cell>
          <cell r="AL552">
            <v>0.12</v>
          </cell>
          <cell r="AM552">
            <v>0.12</v>
          </cell>
          <cell r="AN552">
            <v>0.12</v>
          </cell>
          <cell r="AP552">
            <v>0</v>
          </cell>
          <cell r="AQ552">
            <v>0</v>
          </cell>
          <cell r="AR552">
            <v>0</v>
          </cell>
          <cell r="AS552">
            <v>0</v>
          </cell>
          <cell r="AT552">
            <v>0</v>
          </cell>
        </row>
        <row r="553">
          <cell r="B553">
            <v>24</v>
          </cell>
          <cell r="C553" t="str">
            <v>Critical Illness - NonGuarant'd</v>
          </cell>
          <cell r="D553">
            <v>0</v>
          </cell>
          <cell r="E553">
            <v>0</v>
          </cell>
          <cell r="F553">
            <v>0</v>
          </cell>
          <cell r="G553">
            <v>0</v>
          </cell>
          <cell r="H553">
            <v>0</v>
          </cell>
          <cell r="I553">
            <v>0.12</v>
          </cell>
          <cell r="J553">
            <v>0</v>
          </cell>
          <cell r="K553">
            <v>0.12</v>
          </cell>
          <cell r="L553">
            <v>0</v>
          </cell>
          <cell r="M553" t="str">
            <v xml:space="preserve"> </v>
          </cell>
          <cell r="AB553">
            <v>24</v>
          </cell>
          <cell r="AC553" t="str">
            <v>Critical Illness - NonGuarant'd</v>
          </cell>
          <cell r="AD553">
            <v>0</v>
          </cell>
          <cell r="AE553">
            <v>0</v>
          </cell>
          <cell r="AF553">
            <v>0</v>
          </cell>
          <cell r="AG553">
            <v>0</v>
          </cell>
          <cell r="AH553">
            <v>0</v>
          </cell>
          <cell r="AJ553">
            <v>0.12</v>
          </cell>
          <cell r="AK553">
            <v>0.12</v>
          </cell>
          <cell r="AL553">
            <v>0.12</v>
          </cell>
          <cell r="AM553">
            <v>0.12</v>
          </cell>
          <cell r="AN553">
            <v>0.12</v>
          </cell>
          <cell r="AP553">
            <v>0</v>
          </cell>
          <cell r="AQ553">
            <v>0</v>
          </cell>
          <cell r="AR553">
            <v>0</v>
          </cell>
          <cell r="AS553">
            <v>0</v>
          </cell>
          <cell r="AT553">
            <v>0</v>
          </cell>
        </row>
        <row r="554">
          <cell r="B554">
            <v>25</v>
          </cell>
          <cell r="C554" t="str">
            <v>Health Reinsurance</v>
          </cell>
          <cell r="D554">
            <v>0</v>
          </cell>
          <cell r="E554">
            <v>0</v>
          </cell>
          <cell r="F554">
            <v>0</v>
          </cell>
          <cell r="G554">
            <v>0</v>
          </cell>
          <cell r="H554">
            <v>0</v>
          </cell>
          <cell r="I554">
            <v>0.49243635144290215</v>
          </cell>
          <cell r="J554">
            <v>0</v>
          </cell>
          <cell r="K554">
            <v>0.49243635144290215</v>
          </cell>
          <cell r="L554">
            <v>0</v>
          </cell>
          <cell r="M554" t="str">
            <v xml:space="preserve"> </v>
          </cell>
          <cell r="AB554">
            <v>25</v>
          </cell>
          <cell r="AC554" t="str">
            <v>Health Reinsurance</v>
          </cell>
          <cell r="AD554">
            <v>0</v>
          </cell>
          <cell r="AE554">
            <v>0</v>
          </cell>
          <cell r="AF554">
            <v>0</v>
          </cell>
          <cell r="AG554">
            <v>0</v>
          </cell>
          <cell r="AH554">
            <v>0</v>
          </cell>
          <cell r="AJ554">
            <v>0.49243635144290215</v>
          </cell>
          <cell r="AK554">
            <v>0.49243635144290215</v>
          </cell>
          <cell r="AL554">
            <v>0.5165753882783386</v>
          </cell>
          <cell r="AM554">
            <v>0.5165753882783386</v>
          </cell>
          <cell r="AN554">
            <v>0.48278073670872762</v>
          </cell>
          <cell r="AP554">
            <v>0</v>
          </cell>
          <cell r="AQ554">
            <v>0</v>
          </cell>
          <cell r="AR554">
            <v>0</v>
          </cell>
          <cell r="AS554">
            <v>0</v>
          </cell>
          <cell r="AT554">
            <v>0</v>
          </cell>
        </row>
        <row r="555">
          <cell r="B555">
            <v>26</v>
          </cell>
          <cell r="C555" t="str">
            <v>Other Health</v>
          </cell>
          <cell r="D555">
            <v>0</v>
          </cell>
          <cell r="E555">
            <v>0</v>
          </cell>
          <cell r="F555">
            <v>0</v>
          </cell>
          <cell r="G555">
            <v>0</v>
          </cell>
          <cell r="H555">
            <v>0</v>
          </cell>
          <cell r="I555">
            <v>0.40830118689519879</v>
          </cell>
          <cell r="J555">
            <v>0</v>
          </cell>
          <cell r="K555">
            <v>0.40830118689519879</v>
          </cell>
          <cell r="L555">
            <v>0</v>
          </cell>
          <cell r="M555" t="str">
            <v xml:space="preserve"> </v>
          </cell>
          <cell r="AB555">
            <v>26</v>
          </cell>
          <cell r="AC555" t="str">
            <v>Other Health</v>
          </cell>
          <cell r="AD555">
            <v>0</v>
          </cell>
          <cell r="AE555">
            <v>0</v>
          </cell>
          <cell r="AF555">
            <v>0</v>
          </cell>
          <cell r="AG555">
            <v>0</v>
          </cell>
          <cell r="AH555">
            <v>0</v>
          </cell>
          <cell r="AJ555">
            <v>0.40830118689519879</v>
          </cell>
          <cell r="AK555">
            <v>0.40830118689519879</v>
          </cell>
          <cell r="AL555">
            <v>0.40830118689519879</v>
          </cell>
          <cell r="AM555">
            <v>0.38158989429457829</v>
          </cell>
          <cell r="AN555">
            <v>0.38158989429457829</v>
          </cell>
          <cell r="AP555">
            <v>0</v>
          </cell>
          <cell r="AQ555">
            <v>0</v>
          </cell>
          <cell r="AR555">
            <v>0</v>
          </cell>
          <cell r="AS555">
            <v>0</v>
          </cell>
          <cell r="AT555">
            <v>0</v>
          </cell>
        </row>
        <row r="556">
          <cell r="B556">
            <v>27</v>
          </cell>
          <cell r="C556" t="str">
            <v>Other Health</v>
          </cell>
          <cell r="D556">
            <v>0</v>
          </cell>
          <cell r="E556">
            <v>0</v>
          </cell>
          <cell r="F556">
            <v>0</v>
          </cell>
          <cell r="G556">
            <v>0</v>
          </cell>
          <cell r="H556">
            <v>0</v>
          </cell>
          <cell r="I556">
            <v>0.40830118689519879</v>
          </cell>
          <cell r="J556">
            <v>0</v>
          </cell>
          <cell r="K556">
            <v>0.40830118689519879</v>
          </cell>
          <cell r="L556">
            <v>0</v>
          </cell>
          <cell r="M556" t="str">
            <v xml:space="preserve"> </v>
          </cell>
          <cell r="AB556">
            <v>27</v>
          </cell>
          <cell r="AC556" t="str">
            <v>Other Health</v>
          </cell>
          <cell r="AD556">
            <v>0</v>
          </cell>
          <cell r="AE556">
            <v>0</v>
          </cell>
          <cell r="AF556">
            <v>0</v>
          </cell>
          <cell r="AG556">
            <v>0</v>
          </cell>
          <cell r="AH556">
            <v>0</v>
          </cell>
          <cell r="AJ556">
            <v>0.40830118689519879</v>
          </cell>
          <cell r="AK556">
            <v>0.40830118689519879</v>
          </cell>
          <cell r="AL556">
            <v>0.40830118689519879</v>
          </cell>
          <cell r="AM556">
            <v>0.38158989429457829</v>
          </cell>
          <cell r="AN556">
            <v>0.38158989429457829</v>
          </cell>
          <cell r="AP556">
            <v>0</v>
          </cell>
          <cell r="AQ556">
            <v>0</v>
          </cell>
          <cell r="AR556">
            <v>0</v>
          </cell>
          <cell r="AS556">
            <v>0</v>
          </cell>
          <cell r="AT556">
            <v>0</v>
          </cell>
        </row>
        <row r="557">
          <cell r="B557">
            <v>28</v>
          </cell>
          <cell r="C557" t="str">
            <v>Sub-Total</v>
          </cell>
          <cell r="D557">
            <v>0</v>
          </cell>
          <cell r="E557">
            <v>0</v>
          </cell>
          <cell r="F557">
            <v>0</v>
          </cell>
          <cell r="G557">
            <v>0</v>
          </cell>
          <cell r="H557">
            <v>0</v>
          </cell>
          <cell r="I557">
            <v>0</v>
          </cell>
          <cell r="K557">
            <v>0</v>
          </cell>
          <cell r="L557">
            <v>0</v>
          </cell>
          <cell r="AB557">
            <v>28</v>
          </cell>
          <cell r="AC557" t="str">
            <v>Sub-Total</v>
          </cell>
          <cell r="AD557">
            <v>0</v>
          </cell>
          <cell r="AE557">
            <v>0</v>
          </cell>
          <cell r="AF557">
            <v>0</v>
          </cell>
          <cell r="AG557">
            <v>0</v>
          </cell>
          <cell r="AH557">
            <v>0</v>
          </cell>
          <cell r="AJ557">
            <v>0</v>
          </cell>
          <cell r="AK557">
            <v>0</v>
          </cell>
          <cell r="AL557">
            <v>0</v>
          </cell>
          <cell r="AM557">
            <v>0</v>
          </cell>
          <cell r="AN557">
            <v>0</v>
          </cell>
          <cell r="AP557">
            <v>0</v>
          </cell>
          <cell r="AQ557">
            <v>0</v>
          </cell>
          <cell r="AR557">
            <v>0</v>
          </cell>
          <cell r="AS557">
            <v>0</v>
          </cell>
          <cell r="AT557">
            <v>0</v>
          </cell>
        </row>
        <row r="559">
          <cell r="D559" t="str">
            <v>(1)</v>
          </cell>
          <cell r="E559" t="str">
            <v>(2)</v>
          </cell>
          <cell r="F559" t="str">
            <v>(3)</v>
          </cell>
          <cell r="G559" t="str">
            <v>(4)</v>
          </cell>
          <cell r="H559" t="str">
            <v>(5)</v>
          </cell>
          <cell r="I559" t="str">
            <v>(6)</v>
          </cell>
          <cell r="J559" t="str">
            <v>(7)</v>
          </cell>
          <cell r="K559" t="str">
            <v>(8)</v>
          </cell>
          <cell r="L559" t="str">
            <v>(9)</v>
          </cell>
          <cell r="M559" t="str">
            <v>(10)</v>
          </cell>
        </row>
        <row r="561">
          <cell r="E561" t="str">
            <v>&lt;----------------- Net Premiums Written -----------------&gt;</v>
          </cell>
          <cell r="J561" t="str">
            <v>Adjust-</v>
          </cell>
          <cell r="K561" t="str">
            <v>Total</v>
          </cell>
          <cell r="L561" t="str">
            <v>Adjusted</v>
          </cell>
          <cell r="AD561" t="str">
            <v>Net Premiums Written</v>
          </cell>
          <cell r="AJ561" t="str">
            <v>Selected Capital Factor</v>
          </cell>
          <cell r="AP561" t="str">
            <v>Adjusted Required Capital</v>
          </cell>
        </row>
        <row r="562">
          <cell r="C562" t="str">
            <v>Life Business (New business only)</v>
          </cell>
          <cell r="D562" t="str">
            <v>%</v>
          </cell>
          <cell r="E562" t="str">
            <v>Baseline</v>
          </cell>
          <cell r="F562" t="str">
            <v>Allocated Adjustment</v>
          </cell>
          <cell r="G562" t="str">
            <v>Manual Adjustment</v>
          </cell>
          <cell r="H562" t="str">
            <v>Total</v>
          </cell>
          <cell r="I562" t="str">
            <v>Capital Factor</v>
          </cell>
          <cell r="J562" t="str">
            <v>ment to Factor</v>
          </cell>
          <cell r="K562" t="str">
            <v>Capital Factor</v>
          </cell>
          <cell r="L562" t="str">
            <v>Required Capital</v>
          </cell>
          <cell r="M562" t="str">
            <v>Explanation of Adjustment</v>
          </cell>
          <cell r="AC562" t="str">
            <v>Life Business (New business only)</v>
          </cell>
          <cell r="AD562">
            <v>39813</v>
          </cell>
          <cell r="AE562">
            <v>40178</v>
          </cell>
          <cell r="AF562">
            <v>40543</v>
          </cell>
          <cell r="AG562">
            <v>40908</v>
          </cell>
          <cell r="AH562">
            <v>41274</v>
          </cell>
          <cell r="AJ562">
            <v>39813</v>
          </cell>
          <cell r="AK562">
            <v>40178</v>
          </cell>
          <cell r="AL562">
            <v>40543</v>
          </cell>
          <cell r="AM562">
            <v>40908</v>
          </cell>
          <cell r="AN562">
            <v>41274</v>
          </cell>
          <cell r="AP562">
            <v>39813</v>
          </cell>
          <cell r="AQ562">
            <v>40178</v>
          </cell>
          <cell r="AR562">
            <v>40543</v>
          </cell>
          <cell r="AS562">
            <v>40908</v>
          </cell>
          <cell r="AT562">
            <v>41274</v>
          </cell>
        </row>
        <row r="563">
          <cell r="B563">
            <v>29</v>
          </cell>
          <cell r="C563" t="str">
            <v xml:space="preserve">Life - Investment Products (Unit Linked &amp; Partic) </v>
          </cell>
          <cell r="D563">
            <v>0</v>
          </cell>
          <cell r="E563">
            <v>0</v>
          </cell>
          <cell r="F563">
            <v>0</v>
          </cell>
          <cell r="G563">
            <v>0</v>
          </cell>
          <cell r="H563">
            <v>0</v>
          </cell>
          <cell r="I563">
            <v>0.02</v>
          </cell>
          <cell r="J563">
            <v>0</v>
          </cell>
          <cell r="K563">
            <v>0.02</v>
          </cell>
          <cell r="L563">
            <v>0</v>
          </cell>
          <cell r="M563" t="str">
            <v xml:space="preserve"> </v>
          </cell>
          <cell r="AB563">
            <v>29</v>
          </cell>
          <cell r="AC563" t="str">
            <v xml:space="preserve">Life - Investment Products (Unit Linked &amp; Partic) </v>
          </cell>
          <cell r="AD563">
            <v>0</v>
          </cell>
          <cell r="AE563">
            <v>0</v>
          </cell>
          <cell r="AF563">
            <v>0</v>
          </cell>
          <cell r="AG563">
            <v>0</v>
          </cell>
          <cell r="AH563">
            <v>0</v>
          </cell>
          <cell r="AJ563">
            <v>0.02</v>
          </cell>
          <cell r="AK563">
            <v>0.02</v>
          </cell>
          <cell r="AL563">
            <v>0.02</v>
          </cell>
          <cell r="AM563">
            <v>0.02</v>
          </cell>
          <cell r="AN563">
            <v>0.02</v>
          </cell>
          <cell r="AP563">
            <v>0</v>
          </cell>
          <cell r="AQ563">
            <v>0</v>
          </cell>
          <cell r="AR563">
            <v>0</v>
          </cell>
          <cell r="AS563">
            <v>0</v>
          </cell>
          <cell r="AT563">
            <v>0</v>
          </cell>
        </row>
        <row r="564">
          <cell r="B564">
            <v>30</v>
          </cell>
          <cell r="C564" t="str">
            <v xml:space="preserve">Life - Protection Products (Individ &amp; Group) </v>
          </cell>
          <cell r="D564">
            <v>0</v>
          </cell>
          <cell r="E564">
            <v>0</v>
          </cell>
          <cell r="F564">
            <v>0</v>
          </cell>
          <cell r="G564">
            <v>0</v>
          </cell>
          <cell r="H564">
            <v>0</v>
          </cell>
          <cell r="I564">
            <v>0.02</v>
          </cell>
          <cell r="J564">
            <v>0</v>
          </cell>
          <cell r="K564">
            <v>0.02</v>
          </cell>
          <cell r="L564">
            <v>0</v>
          </cell>
          <cell r="M564" t="str">
            <v xml:space="preserve"> </v>
          </cell>
          <cell r="AB564">
            <v>30</v>
          </cell>
          <cell r="AC564" t="str">
            <v xml:space="preserve">Life - Protection Products (Individ &amp; Group) </v>
          </cell>
          <cell r="AD564">
            <v>0</v>
          </cell>
          <cell r="AE564">
            <v>0</v>
          </cell>
          <cell r="AF564">
            <v>0</v>
          </cell>
          <cell r="AG564">
            <v>0</v>
          </cell>
          <cell r="AH564">
            <v>0</v>
          </cell>
          <cell r="AJ564">
            <v>0.02</v>
          </cell>
          <cell r="AK564">
            <v>0.02</v>
          </cell>
          <cell r="AL564">
            <v>0.02</v>
          </cell>
          <cell r="AM564">
            <v>0.02</v>
          </cell>
          <cell r="AN564">
            <v>0.02</v>
          </cell>
          <cell r="AP564">
            <v>0</v>
          </cell>
          <cell r="AQ564">
            <v>0</v>
          </cell>
          <cell r="AR564">
            <v>0</v>
          </cell>
          <cell r="AS564">
            <v>0</v>
          </cell>
          <cell r="AT564">
            <v>0</v>
          </cell>
        </row>
        <row r="565">
          <cell r="B565">
            <v>31</v>
          </cell>
          <cell r="C565" t="str">
            <v xml:space="preserve">Life Reinsurance </v>
          </cell>
          <cell r="D565">
            <v>0</v>
          </cell>
          <cell r="E565">
            <v>0</v>
          </cell>
          <cell r="F565">
            <v>0</v>
          </cell>
          <cell r="G565">
            <v>0</v>
          </cell>
          <cell r="H565">
            <v>0</v>
          </cell>
          <cell r="I565">
            <v>0.02</v>
          </cell>
          <cell r="J565">
            <v>0</v>
          </cell>
          <cell r="K565">
            <v>0.02</v>
          </cell>
          <cell r="L565">
            <v>0</v>
          </cell>
          <cell r="M565" t="str">
            <v xml:space="preserve"> </v>
          </cell>
          <cell r="AB565">
            <v>31</v>
          </cell>
          <cell r="AC565" t="str">
            <v xml:space="preserve">Life Reinsurance </v>
          </cell>
          <cell r="AD565">
            <v>0</v>
          </cell>
          <cell r="AE565">
            <v>0</v>
          </cell>
          <cell r="AF565">
            <v>0</v>
          </cell>
          <cell r="AG565">
            <v>0</v>
          </cell>
          <cell r="AH565">
            <v>0</v>
          </cell>
          <cell r="AJ565">
            <v>0.02</v>
          </cell>
          <cell r="AK565">
            <v>0.02</v>
          </cell>
          <cell r="AL565">
            <v>0.02</v>
          </cell>
          <cell r="AM565">
            <v>0.02</v>
          </cell>
          <cell r="AN565">
            <v>0.02</v>
          </cell>
          <cell r="AP565">
            <v>0</v>
          </cell>
          <cell r="AQ565">
            <v>0</v>
          </cell>
          <cell r="AR565">
            <v>0</v>
          </cell>
          <cell r="AS565">
            <v>0</v>
          </cell>
          <cell r="AT565">
            <v>0</v>
          </cell>
        </row>
        <row r="566">
          <cell r="B566">
            <v>32</v>
          </cell>
          <cell r="C566" t="str">
            <v xml:space="preserve">Annuities - Immediate </v>
          </cell>
          <cell r="D566">
            <v>0</v>
          </cell>
          <cell r="E566">
            <v>0</v>
          </cell>
          <cell r="F566">
            <v>0</v>
          </cell>
          <cell r="G566">
            <v>0</v>
          </cell>
          <cell r="H566">
            <v>0</v>
          </cell>
          <cell r="I566">
            <v>0.02</v>
          </cell>
          <cell r="J566">
            <v>0</v>
          </cell>
          <cell r="K566">
            <v>0.02</v>
          </cell>
          <cell r="L566">
            <v>0</v>
          </cell>
          <cell r="M566" t="str">
            <v xml:space="preserve"> </v>
          </cell>
          <cell r="AB566">
            <v>32</v>
          </cell>
          <cell r="AC566" t="str">
            <v xml:space="preserve">Annuities - Immediate </v>
          </cell>
          <cell r="AD566">
            <v>0</v>
          </cell>
          <cell r="AE566">
            <v>0</v>
          </cell>
          <cell r="AF566">
            <v>0</v>
          </cell>
          <cell r="AG566">
            <v>0</v>
          </cell>
          <cell r="AH566">
            <v>0</v>
          </cell>
          <cell r="AJ566">
            <v>0.02</v>
          </cell>
          <cell r="AK566">
            <v>0.02</v>
          </cell>
          <cell r="AL566">
            <v>0.02</v>
          </cell>
          <cell r="AM566">
            <v>0.02</v>
          </cell>
          <cell r="AN566">
            <v>0.02</v>
          </cell>
          <cell r="AP566">
            <v>0</v>
          </cell>
          <cell r="AQ566">
            <v>0</v>
          </cell>
          <cell r="AR566">
            <v>0</v>
          </cell>
          <cell r="AS566">
            <v>0</v>
          </cell>
          <cell r="AT566">
            <v>0</v>
          </cell>
        </row>
        <row r="567">
          <cell r="B567">
            <v>33</v>
          </cell>
          <cell r="C567" t="str">
            <v xml:space="preserve">Annuities - Deferred </v>
          </cell>
          <cell r="D567">
            <v>0</v>
          </cell>
          <cell r="E567">
            <v>0</v>
          </cell>
          <cell r="F567">
            <v>0</v>
          </cell>
          <cell r="G567">
            <v>0</v>
          </cell>
          <cell r="H567">
            <v>0</v>
          </cell>
          <cell r="I567">
            <v>0.02</v>
          </cell>
          <cell r="J567">
            <v>0</v>
          </cell>
          <cell r="K567">
            <v>0.02</v>
          </cell>
          <cell r="L567">
            <v>0</v>
          </cell>
          <cell r="M567" t="str">
            <v xml:space="preserve"> </v>
          </cell>
          <cell r="AB567">
            <v>33</v>
          </cell>
          <cell r="AC567" t="str">
            <v xml:space="preserve">Annuities - Deferred </v>
          </cell>
          <cell r="AD567">
            <v>0</v>
          </cell>
          <cell r="AE567">
            <v>0</v>
          </cell>
          <cell r="AF567">
            <v>0</v>
          </cell>
          <cell r="AG567">
            <v>0</v>
          </cell>
          <cell r="AH567">
            <v>0</v>
          </cell>
          <cell r="AJ567">
            <v>0.02</v>
          </cell>
          <cell r="AK567">
            <v>0.02</v>
          </cell>
          <cell r="AL567">
            <v>0.02</v>
          </cell>
          <cell r="AM567">
            <v>0.02</v>
          </cell>
          <cell r="AN567">
            <v>0.02</v>
          </cell>
          <cell r="AP567">
            <v>0</v>
          </cell>
          <cell r="AQ567">
            <v>0</v>
          </cell>
          <cell r="AR567">
            <v>0</v>
          </cell>
          <cell r="AS567">
            <v>0</v>
          </cell>
          <cell r="AT567">
            <v>0</v>
          </cell>
        </row>
        <row r="568">
          <cell r="B568">
            <v>34</v>
          </cell>
          <cell r="C568" t="str">
            <v xml:space="preserve">Pension Plans </v>
          </cell>
          <cell r="D568">
            <v>0</v>
          </cell>
          <cell r="E568">
            <v>0</v>
          </cell>
          <cell r="F568">
            <v>0</v>
          </cell>
          <cell r="G568">
            <v>0</v>
          </cell>
          <cell r="H568">
            <v>0</v>
          </cell>
          <cell r="I568">
            <v>0.02</v>
          </cell>
          <cell r="J568">
            <v>0</v>
          </cell>
          <cell r="K568">
            <v>0.02</v>
          </cell>
          <cell r="L568">
            <v>0</v>
          </cell>
          <cell r="M568" t="str">
            <v xml:space="preserve"> </v>
          </cell>
          <cell r="AB568">
            <v>34</v>
          </cell>
          <cell r="AC568" t="str">
            <v xml:space="preserve">Pension Plans </v>
          </cell>
          <cell r="AD568">
            <v>0</v>
          </cell>
          <cell r="AE568">
            <v>0</v>
          </cell>
          <cell r="AF568">
            <v>0</v>
          </cell>
          <cell r="AG568">
            <v>0</v>
          </cell>
          <cell r="AH568">
            <v>0</v>
          </cell>
          <cell r="AJ568">
            <v>0.02</v>
          </cell>
          <cell r="AK568">
            <v>0.02</v>
          </cell>
          <cell r="AL568">
            <v>0.02</v>
          </cell>
          <cell r="AM568">
            <v>0.02</v>
          </cell>
          <cell r="AN568">
            <v>0.02</v>
          </cell>
          <cell r="AP568">
            <v>0</v>
          </cell>
          <cell r="AQ568">
            <v>0</v>
          </cell>
          <cell r="AR568">
            <v>0</v>
          </cell>
          <cell r="AS568">
            <v>0</v>
          </cell>
          <cell r="AT568">
            <v>0</v>
          </cell>
        </row>
        <row r="569">
          <cell r="B569">
            <v>35</v>
          </cell>
          <cell r="C569" t="str">
            <v xml:space="preserve">DHI </v>
          </cell>
          <cell r="D569">
            <v>0</v>
          </cell>
          <cell r="E569">
            <v>0</v>
          </cell>
          <cell r="F569">
            <v>0</v>
          </cell>
          <cell r="G569">
            <v>0</v>
          </cell>
          <cell r="H569">
            <v>0</v>
          </cell>
          <cell r="I569">
            <v>0.02</v>
          </cell>
          <cell r="J569">
            <v>0</v>
          </cell>
          <cell r="K569">
            <v>0.02</v>
          </cell>
          <cell r="L569">
            <v>0</v>
          </cell>
          <cell r="M569" t="str">
            <v xml:space="preserve"> </v>
          </cell>
          <cell r="AB569">
            <v>35</v>
          </cell>
          <cell r="AC569" t="str">
            <v xml:space="preserve">DHI </v>
          </cell>
          <cell r="AD569">
            <v>0</v>
          </cell>
          <cell r="AE569">
            <v>0</v>
          </cell>
          <cell r="AF569">
            <v>0</v>
          </cell>
          <cell r="AG569">
            <v>0</v>
          </cell>
          <cell r="AH569">
            <v>0</v>
          </cell>
          <cell r="AJ569">
            <v>0.02</v>
          </cell>
          <cell r="AK569">
            <v>0.02</v>
          </cell>
          <cell r="AL569">
            <v>0.02</v>
          </cell>
          <cell r="AM569">
            <v>0.02</v>
          </cell>
          <cell r="AN569">
            <v>0.02</v>
          </cell>
          <cell r="AP569">
            <v>0</v>
          </cell>
          <cell r="AQ569">
            <v>0</v>
          </cell>
          <cell r="AR569">
            <v>0</v>
          </cell>
          <cell r="AS569">
            <v>0</v>
          </cell>
          <cell r="AT569">
            <v>0</v>
          </cell>
        </row>
        <row r="570">
          <cell r="B570">
            <v>36</v>
          </cell>
          <cell r="C570" t="str">
            <v xml:space="preserve">German HealthCare </v>
          </cell>
          <cell r="D570">
            <v>0</v>
          </cell>
          <cell r="E570">
            <v>0</v>
          </cell>
          <cell r="F570">
            <v>0</v>
          </cell>
          <cell r="G570">
            <v>0</v>
          </cell>
          <cell r="H570">
            <v>0</v>
          </cell>
          <cell r="I570">
            <v>0.02</v>
          </cell>
          <cell r="J570">
            <v>0</v>
          </cell>
          <cell r="K570">
            <v>0.02</v>
          </cell>
          <cell r="L570">
            <v>0</v>
          </cell>
          <cell r="M570" t="str">
            <v xml:space="preserve"> </v>
          </cell>
          <cell r="AB570">
            <v>36</v>
          </cell>
          <cell r="AC570" t="str">
            <v xml:space="preserve">German HealthCare </v>
          </cell>
          <cell r="AD570">
            <v>0</v>
          </cell>
          <cell r="AE570">
            <v>0</v>
          </cell>
          <cell r="AF570">
            <v>0</v>
          </cell>
          <cell r="AG570">
            <v>0</v>
          </cell>
          <cell r="AH570">
            <v>0</v>
          </cell>
          <cell r="AJ570">
            <v>0.02</v>
          </cell>
          <cell r="AK570">
            <v>0.02</v>
          </cell>
          <cell r="AL570">
            <v>0.02</v>
          </cell>
          <cell r="AM570">
            <v>0.02</v>
          </cell>
          <cell r="AN570">
            <v>0.02</v>
          </cell>
          <cell r="AP570">
            <v>0</v>
          </cell>
          <cell r="AQ570">
            <v>0</v>
          </cell>
          <cell r="AR570">
            <v>0</v>
          </cell>
          <cell r="AS570">
            <v>0</v>
          </cell>
          <cell r="AT570">
            <v>0</v>
          </cell>
        </row>
        <row r="571">
          <cell r="B571">
            <v>37</v>
          </cell>
          <cell r="C571" t="str">
            <v xml:space="preserve">Other Life or Annuity </v>
          </cell>
          <cell r="D571">
            <v>0</v>
          </cell>
          <cell r="E571">
            <v>0</v>
          </cell>
          <cell r="F571">
            <v>0</v>
          </cell>
          <cell r="G571">
            <v>0</v>
          </cell>
          <cell r="H571">
            <v>0</v>
          </cell>
          <cell r="I571">
            <v>0.02</v>
          </cell>
          <cell r="J571">
            <v>0</v>
          </cell>
          <cell r="K571">
            <v>0.02</v>
          </cell>
          <cell r="L571">
            <v>0</v>
          </cell>
          <cell r="M571" t="str">
            <v xml:space="preserve"> </v>
          </cell>
          <cell r="AB571">
            <v>37</v>
          </cell>
          <cell r="AC571" t="str">
            <v xml:space="preserve">Other Life or Annuity </v>
          </cell>
          <cell r="AD571">
            <v>0</v>
          </cell>
          <cell r="AE571">
            <v>0</v>
          </cell>
          <cell r="AF571">
            <v>0</v>
          </cell>
          <cell r="AG571">
            <v>0</v>
          </cell>
          <cell r="AH571">
            <v>0</v>
          </cell>
          <cell r="AJ571">
            <v>0.02</v>
          </cell>
          <cell r="AK571">
            <v>0.02</v>
          </cell>
          <cell r="AL571">
            <v>0.02</v>
          </cell>
          <cell r="AM571">
            <v>0.02</v>
          </cell>
          <cell r="AN571">
            <v>0.02</v>
          </cell>
          <cell r="AP571">
            <v>0</v>
          </cell>
          <cell r="AQ571">
            <v>0</v>
          </cell>
          <cell r="AR571">
            <v>0</v>
          </cell>
          <cell r="AS571">
            <v>0</v>
          </cell>
          <cell r="AT571">
            <v>0</v>
          </cell>
        </row>
        <row r="572">
          <cell r="B572">
            <v>38</v>
          </cell>
          <cell r="C572" t="str">
            <v xml:space="preserve">Other Life or Annuity </v>
          </cell>
          <cell r="D572">
            <v>0</v>
          </cell>
          <cell r="E572">
            <v>0</v>
          </cell>
          <cell r="F572">
            <v>0</v>
          </cell>
          <cell r="G572">
            <v>0</v>
          </cell>
          <cell r="H572">
            <v>0</v>
          </cell>
          <cell r="I572">
            <v>0.02</v>
          </cell>
          <cell r="J572">
            <v>0</v>
          </cell>
          <cell r="K572">
            <v>0.02</v>
          </cell>
          <cell r="L572">
            <v>0</v>
          </cell>
          <cell r="M572" t="str">
            <v xml:space="preserve"> </v>
          </cell>
          <cell r="AB572">
            <v>38</v>
          </cell>
          <cell r="AC572" t="str">
            <v xml:space="preserve">Other Life or Annuity </v>
          </cell>
          <cell r="AD572">
            <v>0</v>
          </cell>
          <cell r="AE572">
            <v>0</v>
          </cell>
          <cell r="AF572">
            <v>0</v>
          </cell>
          <cell r="AG572">
            <v>0</v>
          </cell>
          <cell r="AH572">
            <v>0</v>
          </cell>
          <cell r="AJ572">
            <v>0.02</v>
          </cell>
          <cell r="AK572">
            <v>0.02</v>
          </cell>
          <cell r="AL572">
            <v>0.02</v>
          </cell>
          <cell r="AM572">
            <v>0.02</v>
          </cell>
          <cell r="AN572">
            <v>0.02</v>
          </cell>
          <cell r="AP572">
            <v>0</v>
          </cell>
          <cell r="AQ572">
            <v>0</v>
          </cell>
          <cell r="AR572">
            <v>0</v>
          </cell>
          <cell r="AS572">
            <v>0</v>
          </cell>
          <cell r="AT572">
            <v>0</v>
          </cell>
        </row>
        <row r="573">
          <cell r="B573">
            <v>39</v>
          </cell>
          <cell r="C573" t="str">
            <v>Sub-Total</v>
          </cell>
          <cell r="D573">
            <v>0</v>
          </cell>
          <cell r="E573">
            <v>0</v>
          </cell>
          <cell r="F573">
            <v>0</v>
          </cell>
          <cell r="G573">
            <v>0</v>
          </cell>
          <cell r="H573">
            <v>0</v>
          </cell>
          <cell r="I573">
            <v>0</v>
          </cell>
          <cell r="K573">
            <v>0</v>
          </cell>
          <cell r="L573">
            <v>0</v>
          </cell>
          <cell r="AB573">
            <v>39</v>
          </cell>
          <cell r="AC573" t="str">
            <v>Sub-Total</v>
          </cell>
          <cell r="AD573">
            <v>0</v>
          </cell>
          <cell r="AE573">
            <v>0</v>
          </cell>
          <cell r="AF573">
            <v>0</v>
          </cell>
          <cell r="AG573">
            <v>0</v>
          </cell>
          <cell r="AH573">
            <v>0</v>
          </cell>
          <cell r="AJ573">
            <v>0</v>
          </cell>
          <cell r="AK573">
            <v>0</v>
          </cell>
          <cell r="AL573">
            <v>0</v>
          </cell>
          <cell r="AM573">
            <v>0</v>
          </cell>
          <cell r="AN573">
            <v>0</v>
          </cell>
          <cell r="AP573">
            <v>0</v>
          </cell>
          <cell r="AQ573">
            <v>0</v>
          </cell>
          <cell r="AR573">
            <v>0</v>
          </cell>
          <cell r="AS573">
            <v>0</v>
          </cell>
          <cell r="AT573">
            <v>0</v>
          </cell>
        </row>
        <row r="575">
          <cell r="B575">
            <v>40</v>
          </cell>
          <cell r="C575" t="str">
            <v>Totals</v>
          </cell>
          <cell r="D575">
            <v>0</v>
          </cell>
          <cell r="E575">
            <v>0</v>
          </cell>
          <cell r="F575">
            <v>0</v>
          </cell>
          <cell r="G575">
            <v>0</v>
          </cell>
          <cell r="H575">
            <v>0</v>
          </cell>
          <cell r="I575">
            <v>0</v>
          </cell>
          <cell r="K575">
            <v>0</v>
          </cell>
          <cell r="L575">
            <v>0</v>
          </cell>
          <cell r="AB575">
            <v>40</v>
          </cell>
          <cell r="AC575" t="str">
            <v>Totals</v>
          </cell>
          <cell r="AD575">
            <v>0</v>
          </cell>
          <cell r="AE575">
            <v>0</v>
          </cell>
          <cell r="AF575">
            <v>0</v>
          </cell>
          <cell r="AG575">
            <v>0</v>
          </cell>
          <cell r="AH575">
            <v>0</v>
          </cell>
          <cell r="AJ575">
            <v>0</v>
          </cell>
          <cell r="AK575">
            <v>0</v>
          </cell>
          <cell r="AL575">
            <v>0</v>
          </cell>
          <cell r="AM575">
            <v>0</v>
          </cell>
          <cell r="AN575">
            <v>0</v>
          </cell>
          <cell r="AP575">
            <v>0</v>
          </cell>
          <cell r="AQ575">
            <v>0</v>
          </cell>
          <cell r="AR575">
            <v>0</v>
          </cell>
          <cell r="AS575">
            <v>0</v>
          </cell>
          <cell r="AT575">
            <v>0</v>
          </cell>
        </row>
        <row r="577">
          <cell r="B577">
            <v>41</v>
          </cell>
          <cell r="G577" t="str">
            <v>Growth Factor (for Non Life Only)</v>
          </cell>
          <cell r="I577" t="str">
            <v xml:space="preserve"> </v>
          </cell>
          <cell r="L577">
            <v>1.5</v>
          </cell>
          <cell r="M577" t="str">
            <v xml:space="preserve"> </v>
          </cell>
          <cell r="AK577">
            <v>41</v>
          </cell>
          <cell r="AL577" t="str">
            <v>Growth Factor (for Non Life Only)</v>
          </cell>
          <cell r="AP577">
            <v>1.5</v>
          </cell>
          <cell r="AQ577">
            <v>1.5</v>
          </cell>
          <cell r="AR577">
            <v>1.5</v>
          </cell>
          <cell r="AS577">
            <v>1.5</v>
          </cell>
          <cell r="AT577">
            <v>1.5</v>
          </cell>
        </row>
        <row r="578">
          <cell r="B578">
            <v>42</v>
          </cell>
          <cell r="G578" t="str">
            <v>By Line Diversification Factor</v>
          </cell>
          <cell r="L578">
            <v>1</v>
          </cell>
          <cell r="AK578">
            <v>42</v>
          </cell>
          <cell r="AL578" t="str">
            <v>By Line Diversification Factor</v>
          </cell>
          <cell r="AP578">
            <v>1</v>
          </cell>
          <cell r="AQ578">
            <v>1</v>
          </cell>
          <cell r="AR578">
            <v>1</v>
          </cell>
          <cell r="AS578">
            <v>1</v>
          </cell>
          <cell r="AT578">
            <v>1</v>
          </cell>
        </row>
        <row r="579">
          <cell r="G579" t="str">
            <v>By Country Diversification Factor</v>
          </cell>
          <cell r="L579">
            <v>1</v>
          </cell>
          <cell r="AL579" t="str">
            <v>By Country Diversification Factor</v>
          </cell>
          <cell r="AP579">
            <v>1</v>
          </cell>
          <cell r="AQ579">
            <v>1</v>
          </cell>
          <cell r="AR579">
            <v>1</v>
          </cell>
          <cell r="AS579">
            <v>1</v>
          </cell>
          <cell r="AT579">
            <v>1</v>
          </cell>
        </row>
        <row r="580">
          <cell r="B580">
            <v>43</v>
          </cell>
          <cell r="G580" t="str">
            <v>Adjusted Premium Capital</v>
          </cell>
          <cell r="L580">
            <v>0</v>
          </cell>
          <cell r="AK580">
            <v>43</v>
          </cell>
          <cell r="AL580" t="str">
            <v>Adjusted Premium Capital</v>
          </cell>
          <cell r="AP580">
            <v>0</v>
          </cell>
          <cell r="AQ580">
            <v>0</v>
          </cell>
          <cell r="AR580">
            <v>0</v>
          </cell>
          <cell r="AS580">
            <v>0</v>
          </cell>
          <cell r="AT580">
            <v>0</v>
          </cell>
        </row>
        <row r="581">
          <cell r="B581">
            <v>44</v>
          </cell>
          <cell r="G581" t="str">
            <v>Analyst's Adjustment ( NON-Life Business)</v>
          </cell>
          <cell r="L581">
            <v>0</v>
          </cell>
          <cell r="M581" t="str">
            <v xml:space="preserve"> </v>
          </cell>
          <cell r="AK581">
            <v>44</v>
          </cell>
          <cell r="AL581" t="str">
            <v>Analyst's Adjustment ( NON-Life Business)</v>
          </cell>
          <cell r="AP581">
            <v>0</v>
          </cell>
          <cell r="AQ581">
            <v>0</v>
          </cell>
          <cell r="AR581">
            <v>0</v>
          </cell>
          <cell r="AS581">
            <v>0</v>
          </cell>
          <cell r="AT581">
            <v>0</v>
          </cell>
        </row>
        <row r="582">
          <cell r="B582">
            <v>45</v>
          </cell>
          <cell r="G582" t="str">
            <v>Analyst's Adjustment ( LIFE Business)</v>
          </cell>
          <cell r="L582">
            <v>0</v>
          </cell>
          <cell r="M582" t="str">
            <v xml:space="preserve"> </v>
          </cell>
          <cell r="AK582">
            <v>45</v>
          </cell>
          <cell r="AL582" t="str">
            <v>Analyst's Adjustment ( LIFE Business)</v>
          </cell>
          <cell r="AP582">
            <v>0</v>
          </cell>
          <cell r="AQ582">
            <v>0</v>
          </cell>
          <cell r="AR582">
            <v>0</v>
          </cell>
          <cell r="AS582">
            <v>0</v>
          </cell>
          <cell r="AT582">
            <v>0</v>
          </cell>
        </row>
        <row r="583">
          <cell r="B583">
            <v>46</v>
          </cell>
          <cell r="G583" t="str">
            <v>Net Required Capital for Premium Risk (B6)</v>
          </cell>
          <cell r="L583">
            <v>0</v>
          </cell>
          <cell r="AK583">
            <v>46</v>
          </cell>
          <cell r="AL583" t="str">
            <v>Net Required Capital for Premium Risk (B6)</v>
          </cell>
          <cell r="AP583">
            <v>0</v>
          </cell>
          <cell r="AQ583">
            <v>0</v>
          </cell>
          <cell r="AR583">
            <v>0</v>
          </cell>
          <cell r="AS583">
            <v>0</v>
          </cell>
          <cell r="AT583">
            <v>0</v>
          </cell>
        </row>
        <row r="586">
          <cell r="C586" t="str">
            <v>Company Name:</v>
          </cell>
          <cell r="D586" t="str">
            <v>XYZ Sample</v>
          </cell>
          <cell r="H586" t="str">
            <v>Currency:</v>
          </cell>
          <cell r="I586" t="str">
            <v>US Dollars</v>
          </cell>
          <cell r="M586" t="str">
            <v>Page 15</v>
          </cell>
        </row>
        <row r="587">
          <cell r="C587" t="str">
            <v>AMB Number:</v>
          </cell>
          <cell r="D587" t="str">
            <v>99999</v>
          </cell>
          <cell r="H587" t="str">
            <v>Denomination:</v>
          </cell>
          <cell r="I587" t="str">
            <v>(000)s</v>
          </cell>
        </row>
        <row r="588">
          <cell r="C588" t="str">
            <v>Analyst:</v>
          </cell>
          <cell r="D588" t="str">
            <v xml:space="preserve"> </v>
          </cell>
        </row>
        <row r="589">
          <cell r="C589" t="str">
            <v>profitability = average</v>
          </cell>
          <cell r="G589" t="str">
            <v>NET PREMIUMS WRITTEN RISK</v>
          </cell>
        </row>
        <row r="590">
          <cell r="C590" t="str">
            <v>Pers - Early Hard Mkt</v>
          </cell>
          <cell r="H590">
            <v>40178</v>
          </cell>
        </row>
        <row r="591">
          <cell r="C591" t="str">
            <v>Comm - Late Soft Mkt</v>
          </cell>
        </row>
        <row r="592">
          <cell r="C592" t="str">
            <v>Reins XS Prop - Late Hard Mkt</v>
          </cell>
        </row>
        <row r="593">
          <cell r="C593" t="str">
            <v>Reins XS Casualty - Middle Soft Mkt</v>
          </cell>
        </row>
        <row r="594">
          <cell r="D594" t="str">
            <v>(1)</v>
          </cell>
          <cell r="E594" t="str">
            <v>(2)</v>
          </cell>
          <cell r="F594" t="str">
            <v>(3)</v>
          </cell>
          <cell r="G594" t="str">
            <v>(4)</v>
          </cell>
          <cell r="H594" t="str">
            <v>(5)</v>
          </cell>
          <cell r="I594" t="str">
            <v>(6)</v>
          </cell>
          <cell r="J594" t="str">
            <v>(7)</v>
          </cell>
          <cell r="K594" t="str">
            <v>(8)</v>
          </cell>
          <cell r="L594" t="str">
            <v>(9)</v>
          </cell>
          <cell r="M594" t="str">
            <v>(10)</v>
          </cell>
        </row>
        <row r="596">
          <cell r="E596" t="str">
            <v>&lt;----------------- Net Premiums Written -----------------&gt;</v>
          </cell>
          <cell r="J596" t="str">
            <v>Adjust-</v>
          </cell>
          <cell r="K596" t="str">
            <v>Total</v>
          </cell>
          <cell r="L596" t="str">
            <v>Adjusted</v>
          </cell>
        </row>
        <row r="597">
          <cell r="C597" t="str">
            <v>Property Casualty Business</v>
          </cell>
          <cell r="D597" t="str">
            <v>%</v>
          </cell>
          <cell r="E597" t="str">
            <v>Baseline</v>
          </cell>
          <cell r="F597" t="str">
            <v>Allocated Adjustment</v>
          </cell>
          <cell r="G597" t="str">
            <v>Manual Adjustment</v>
          </cell>
          <cell r="H597" t="str">
            <v>Total</v>
          </cell>
          <cell r="I597" t="str">
            <v>Capital Factor</v>
          </cell>
          <cell r="J597" t="str">
            <v>ment to Factor</v>
          </cell>
          <cell r="K597" t="str">
            <v>Capital Factor</v>
          </cell>
          <cell r="L597" t="str">
            <v>Required Capital</v>
          </cell>
          <cell r="M597" t="str">
            <v>Explanation of Adjustment</v>
          </cell>
        </row>
        <row r="598">
          <cell r="B598">
            <v>1</v>
          </cell>
          <cell r="C598" t="str">
            <v>Personal Property</v>
          </cell>
          <cell r="D598">
            <v>0</v>
          </cell>
          <cell r="E598">
            <v>0</v>
          </cell>
          <cell r="F598">
            <v>0</v>
          </cell>
          <cell r="G598">
            <v>0</v>
          </cell>
          <cell r="H598">
            <v>0</v>
          </cell>
          <cell r="I598">
            <v>0.52851785913376492</v>
          </cell>
          <cell r="J598">
            <v>0</v>
          </cell>
          <cell r="K598">
            <v>0.52851785913376492</v>
          </cell>
          <cell r="L598">
            <v>0</v>
          </cell>
          <cell r="M598" t="str">
            <v xml:space="preserve"> </v>
          </cell>
        </row>
        <row r="599">
          <cell r="B599">
            <v>2</v>
          </cell>
          <cell r="C599" t="str">
            <v>Personal Motor</v>
          </cell>
          <cell r="D599">
            <v>0</v>
          </cell>
          <cell r="E599">
            <v>0</v>
          </cell>
          <cell r="F599">
            <v>0</v>
          </cell>
          <cell r="G599">
            <v>0</v>
          </cell>
          <cell r="H599">
            <v>0</v>
          </cell>
          <cell r="I599">
            <v>0.36295804783885066</v>
          </cell>
          <cell r="J599">
            <v>0</v>
          </cell>
          <cell r="K599">
            <v>0.36295804783885066</v>
          </cell>
          <cell r="L599">
            <v>0</v>
          </cell>
          <cell r="M599" t="str">
            <v xml:space="preserve"> </v>
          </cell>
        </row>
        <row r="600">
          <cell r="B600">
            <v>3</v>
          </cell>
          <cell r="C600" t="str">
            <v>Commercial Motor</v>
          </cell>
          <cell r="D600">
            <v>0</v>
          </cell>
          <cell r="E600">
            <v>0</v>
          </cell>
          <cell r="F600">
            <v>0</v>
          </cell>
          <cell r="G600">
            <v>0</v>
          </cell>
          <cell r="H600">
            <v>0</v>
          </cell>
          <cell r="I600">
            <v>0.42302236520430875</v>
          </cell>
          <cell r="J600">
            <v>0</v>
          </cell>
          <cell r="K600">
            <v>0.42302236520430875</v>
          </cell>
          <cell r="L600">
            <v>0</v>
          </cell>
          <cell r="M600" t="str">
            <v xml:space="preserve"> </v>
          </cell>
        </row>
        <row r="601">
          <cell r="B601">
            <v>4</v>
          </cell>
          <cell r="C601" t="str">
            <v>Occupational Accident</v>
          </cell>
          <cell r="D601">
            <v>0</v>
          </cell>
          <cell r="E601">
            <v>0</v>
          </cell>
          <cell r="F601">
            <v>0</v>
          </cell>
          <cell r="G601">
            <v>0</v>
          </cell>
          <cell r="H601">
            <v>0</v>
          </cell>
          <cell r="I601">
            <v>0.42979072304757771</v>
          </cell>
          <cell r="J601">
            <v>0</v>
          </cell>
          <cell r="K601">
            <v>0.42979072304757771</v>
          </cell>
          <cell r="L601">
            <v>0</v>
          </cell>
          <cell r="M601" t="str">
            <v xml:space="preserve"> </v>
          </cell>
        </row>
        <row r="602">
          <cell r="B602">
            <v>5</v>
          </cell>
          <cell r="C602" t="str">
            <v>Comm'l Multi Peril</v>
          </cell>
          <cell r="D602">
            <v>0</v>
          </cell>
          <cell r="E602">
            <v>0</v>
          </cell>
          <cell r="F602">
            <v>0</v>
          </cell>
          <cell r="G602">
            <v>0</v>
          </cell>
          <cell r="H602">
            <v>0</v>
          </cell>
          <cell r="I602">
            <v>0.42979072304757771</v>
          </cell>
          <cell r="J602">
            <v>0</v>
          </cell>
          <cell r="K602">
            <v>0.42979072304757771</v>
          </cell>
          <cell r="L602">
            <v>0</v>
          </cell>
          <cell r="M602" t="str">
            <v xml:space="preserve"> </v>
          </cell>
        </row>
        <row r="603">
          <cell r="B603">
            <v>6</v>
          </cell>
          <cell r="C603" t="str">
            <v>Med Mal (Occ)</v>
          </cell>
          <cell r="D603">
            <v>0</v>
          </cell>
          <cell r="E603">
            <v>0</v>
          </cell>
          <cell r="F603">
            <v>0</v>
          </cell>
          <cell r="G603">
            <v>0</v>
          </cell>
          <cell r="H603">
            <v>0</v>
          </cell>
          <cell r="I603">
            <v>0.44399868083427452</v>
          </cell>
          <cell r="J603">
            <v>0</v>
          </cell>
          <cell r="K603">
            <v>0.44399868083427452</v>
          </cell>
          <cell r="L603">
            <v>0</v>
          </cell>
          <cell r="M603" t="str">
            <v xml:space="preserve"> </v>
          </cell>
        </row>
        <row r="604">
          <cell r="B604">
            <v>7</v>
          </cell>
          <cell r="C604" t="str">
            <v>Med Mal (C/M)</v>
          </cell>
          <cell r="D604">
            <v>0</v>
          </cell>
          <cell r="E604">
            <v>0</v>
          </cell>
          <cell r="F604">
            <v>0</v>
          </cell>
          <cell r="G604">
            <v>0</v>
          </cell>
          <cell r="H604">
            <v>0</v>
          </cell>
          <cell r="I604">
            <v>0.38836511118757022</v>
          </cell>
          <cell r="J604">
            <v>0</v>
          </cell>
          <cell r="K604">
            <v>0.38836511118757022</v>
          </cell>
          <cell r="L604">
            <v>0</v>
          </cell>
          <cell r="M604" t="str">
            <v xml:space="preserve"> </v>
          </cell>
        </row>
        <row r="605">
          <cell r="B605">
            <v>8</v>
          </cell>
          <cell r="C605" t="str">
            <v>Special Liab (Ocean, Air, B&amp;M)</v>
          </cell>
          <cell r="D605">
            <v>0</v>
          </cell>
          <cell r="E605">
            <v>0</v>
          </cell>
          <cell r="F605">
            <v>0</v>
          </cell>
          <cell r="G605">
            <v>0</v>
          </cell>
          <cell r="H605">
            <v>0</v>
          </cell>
          <cell r="I605">
            <v>0.43856196229344663</v>
          </cell>
          <cell r="J605">
            <v>0</v>
          </cell>
          <cell r="K605">
            <v>0.43856196229344663</v>
          </cell>
          <cell r="L605">
            <v>0</v>
          </cell>
          <cell r="M605" t="str">
            <v xml:space="preserve"> </v>
          </cell>
        </row>
        <row r="606">
          <cell r="B606">
            <v>9</v>
          </cell>
          <cell r="C606" t="str">
            <v>Other Liab (Occ)</v>
          </cell>
          <cell r="D606">
            <v>0</v>
          </cell>
          <cell r="E606">
            <v>0</v>
          </cell>
          <cell r="F606">
            <v>0</v>
          </cell>
          <cell r="G606">
            <v>0</v>
          </cell>
          <cell r="H606">
            <v>0</v>
          </cell>
          <cell r="I606">
            <v>0.47333780071319131</v>
          </cell>
          <cell r="J606">
            <v>0</v>
          </cell>
          <cell r="K606">
            <v>0.47333780071319131</v>
          </cell>
          <cell r="L606">
            <v>0</v>
          </cell>
          <cell r="M606" t="str">
            <v xml:space="preserve"> </v>
          </cell>
        </row>
        <row r="607">
          <cell r="B607">
            <v>10</v>
          </cell>
          <cell r="C607" t="str">
            <v>Other Liab (C/M)</v>
          </cell>
          <cell r="D607">
            <v>0</v>
          </cell>
          <cell r="E607">
            <v>0</v>
          </cell>
          <cell r="F607">
            <v>0</v>
          </cell>
          <cell r="G607">
            <v>0</v>
          </cell>
          <cell r="H607">
            <v>0</v>
          </cell>
          <cell r="I607">
            <v>0.40242577064379942</v>
          </cell>
          <cell r="J607">
            <v>0</v>
          </cell>
          <cell r="K607">
            <v>0.40242577064379942</v>
          </cell>
          <cell r="L607">
            <v>0</v>
          </cell>
          <cell r="M607" t="str">
            <v xml:space="preserve"> </v>
          </cell>
        </row>
        <row r="608">
          <cell r="B608">
            <v>11</v>
          </cell>
          <cell r="C608" t="str">
            <v>Prod Liab (Occ)</v>
          </cell>
          <cell r="D608">
            <v>0</v>
          </cell>
          <cell r="E608">
            <v>0</v>
          </cell>
          <cell r="F608">
            <v>0</v>
          </cell>
          <cell r="G608">
            <v>0</v>
          </cell>
          <cell r="H608">
            <v>0</v>
          </cell>
          <cell r="I608">
            <v>0.45336574161136883</v>
          </cell>
          <cell r="J608">
            <v>0</v>
          </cell>
          <cell r="K608">
            <v>0.45336574161136883</v>
          </cell>
          <cell r="L608">
            <v>0</v>
          </cell>
          <cell r="M608" t="str">
            <v xml:space="preserve"> </v>
          </cell>
        </row>
        <row r="609">
          <cell r="B609">
            <v>12</v>
          </cell>
          <cell r="C609" t="str">
            <v>Prod Liab (C/M)</v>
          </cell>
          <cell r="D609">
            <v>0</v>
          </cell>
          <cell r="E609">
            <v>0</v>
          </cell>
          <cell r="F609">
            <v>0</v>
          </cell>
          <cell r="G609">
            <v>0</v>
          </cell>
          <cell r="H609">
            <v>0</v>
          </cell>
          <cell r="I609">
            <v>0.38511713534729186</v>
          </cell>
          <cell r="J609">
            <v>0</v>
          </cell>
          <cell r="K609">
            <v>0.38511713534729186</v>
          </cell>
          <cell r="L609">
            <v>0</v>
          </cell>
          <cell r="M609" t="str">
            <v xml:space="preserve"> </v>
          </cell>
        </row>
        <row r="610">
          <cell r="B610">
            <v>13</v>
          </cell>
          <cell r="C610" t="str">
            <v>Commercial Property</v>
          </cell>
          <cell r="D610">
            <v>0</v>
          </cell>
          <cell r="E610">
            <v>0</v>
          </cell>
          <cell r="F610">
            <v>0</v>
          </cell>
          <cell r="G610">
            <v>0</v>
          </cell>
          <cell r="H610">
            <v>0</v>
          </cell>
          <cell r="I610">
            <v>0.51165562267568776</v>
          </cell>
          <cell r="J610">
            <v>0</v>
          </cell>
          <cell r="K610">
            <v>0.51165562267568776</v>
          </cell>
          <cell r="L610">
            <v>0</v>
          </cell>
          <cell r="M610" t="str">
            <v xml:space="preserve"> </v>
          </cell>
        </row>
        <row r="611">
          <cell r="B611">
            <v>14</v>
          </cell>
          <cell r="C611" t="str">
            <v>Motor Phys Damage</v>
          </cell>
          <cell r="D611">
            <v>0</v>
          </cell>
          <cell r="E611">
            <v>0</v>
          </cell>
          <cell r="F611">
            <v>0</v>
          </cell>
          <cell r="G611">
            <v>0</v>
          </cell>
          <cell r="H611">
            <v>0</v>
          </cell>
          <cell r="I611">
            <v>0.34644345666218301</v>
          </cell>
          <cell r="J611">
            <v>0</v>
          </cell>
          <cell r="K611">
            <v>0.34644345666218301</v>
          </cell>
          <cell r="L611">
            <v>0</v>
          </cell>
          <cell r="M611" t="str">
            <v xml:space="preserve"> </v>
          </cell>
        </row>
        <row r="612">
          <cell r="B612">
            <v>15</v>
          </cell>
          <cell r="C612" t="str">
            <v>Fid &amp; Sur /Fin. Guar</v>
          </cell>
          <cell r="D612">
            <v>0</v>
          </cell>
          <cell r="E612">
            <v>0</v>
          </cell>
          <cell r="F612">
            <v>0</v>
          </cell>
          <cell r="G612">
            <v>0</v>
          </cell>
          <cell r="H612">
            <v>0</v>
          </cell>
          <cell r="I612">
            <v>0.35815893587298142</v>
          </cell>
          <cell r="J612">
            <v>0</v>
          </cell>
          <cell r="K612">
            <v>0.35815893587298142</v>
          </cell>
          <cell r="L612">
            <v>0</v>
          </cell>
          <cell r="M612" t="str">
            <v xml:space="preserve"> </v>
          </cell>
        </row>
        <row r="613">
          <cell r="B613">
            <v>16</v>
          </cell>
          <cell r="C613" t="str">
            <v>X/S Property</v>
          </cell>
          <cell r="D613">
            <v>0</v>
          </cell>
          <cell r="E613">
            <v>0</v>
          </cell>
          <cell r="F613">
            <v>0</v>
          </cell>
          <cell r="G613">
            <v>0</v>
          </cell>
          <cell r="H613">
            <v>0</v>
          </cell>
          <cell r="I613">
            <v>0.52663029535114447</v>
          </cell>
          <cell r="J613">
            <v>0</v>
          </cell>
          <cell r="K613">
            <v>0.52663029535114447</v>
          </cell>
          <cell r="L613">
            <v>0</v>
          </cell>
          <cell r="M613" t="str">
            <v xml:space="preserve"> </v>
          </cell>
        </row>
        <row r="614">
          <cell r="B614">
            <v>17</v>
          </cell>
          <cell r="C614" t="str">
            <v>X/S Casualty</v>
          </cell>
          <cell r="D614">
            <v>0</v>
          </cell>
          <cell r="E614">
            <v>0</v>
          </cell>
          <cell r="F614">
            <v>0</v>
          </cell>
          <cell r="G614">
            <v>0</v>
          </cell>
          <cell r="H614">
            <v>0</v>
          </cell>
          <cell r="I614">
            <v>0.49243635144290215</v>
          </cell>
          <cell r="J614">
            <v>0</v>
          </cell>
          <cell r="K614">
            <v>0.49243635144290215</v>
          </cell>
          <cell r="L614">
            <v>0</v>
          </cell>
          <cell r="M614" t="str">
            <v xml:space="preserve"> </v>
          </cell>
        </row>
        <row r="615">
          <cell r="B615">
            <v>18</v>
          </cell>
          <cell r="C615" t="str">
            <v>Other P/C</v>
          </cell>
          <cell r="D615">
            <v>0</v>
          </cell>
          <cell r="E615">
            <v>0</v>
          </cell>
          <cell r="F615">
            <v>0</v>
          </cell>
          <cell r="G615">
            <v>0</v>
          </cell>
          <cell r="H615">
            <v>0</v>
          </cell>
          <cell r="I615">
            <v>0.42979072304757771</v>
          </cell>
          <cell r="J615">
            <v>0</v>
          </cell>
          <cell r="K615">
            <v>0.42979072304757771</v>
          </cell>
          <cell r="L615">
            <v>0</v>
          </cell>
          <cell r="M615" t="str">
            <v xml:space="preserve"> </v>
          </cell>
        </row>
        <row r="616">
          <cell r="B616">
            <v>19</v>
          </cell>
          <cell r="C616" t="str">
            <v>Other P/C</v>
          </cell>
          <cell r="D616">
            <v>0</v>
          </cell>
          <cell r="E616">
            <v>0</v>
          </cell>
          <cell r="F616">
            <v>0</v>
          </cell>
          <cell r="G616">
            <v>0</v>
          </cell>
          <cell r="H616">
            <v>0</v>
          </cell>
          <cell r="I616">
            <v>0.42979072304757771</v>
          </cell>
          <cell r="J616">
            <v>0</v>
          </cell>
          <cell r="K616">
            <v>0.42979072304757771</v>
          </cell>
          <cell r="L616">
            <v>0</v>
          </cell>
          <cell r="M616" t="str">
            <v xml:space="preserve"> </v>
          </cell>
        </row>
        <row r="617">
          <cell r="B617">
            <v>20</v>
          </cell>
          <cell r="C617" t="str">
            <v>Sub-Total</v>
          </cell>
          <cell r="D617">
            <v>0</v>
          </cell>
          <cell r="E617">
            <v>0</v>
          </cell>
          <cell r="F617">
            <v>0</v>
          </cell>
          <cell r="G617">
            <v>0</v>
          </cell>
          <cell r="H617">
            <v>0</v>
          </cell>
          <cell r="I617">
            <v>0</v>
          </cell>
          <cell r="K617">
            <v>0</v>
          </cell>
          <cell r="L617">
            <v>0</v>
          </cell>
        </row>
        <row r="619">
          <cell r="D619" t="str">
            <v>(1)</v>
          </cell>
          <cell r="E619" t="str">
            <v>(2)</v>
          </cell>
          <cell r="F619" t="str">
            <v>(3)</v>
          </cell>
          <cell r="G619" t="str">
            <v>(4)</v>
          </cell>
          <cell r="H619" t="str">
            <v>(5)</v>
          </cell>
          <cell r="I619" t="str">
            <v>(6)</v>
          </cell>
          <cell r="J619" t="str">
            <v>(7)</v>
          </cell>
          <cell r="K619" t="str">
            <v>(8)</v>
          </cell>
          <cell r="L619" t="str">
            <v>(9)</v>
          </cell>
          <cell r="M619" t="str">
            <v>(10)</v>
          </cell>
        </row>
        <row r="621">
          <cell r="E621" t="str">
            <v>&lt;----------------- Net Premiums Written -----------------&gt;</v>
          </cell>
          <cell r="J621" t="str">
            <v>Adjust-</v>
          </cell>
          <cell r="K621" t="str">
            <v>Total</v>
          </cell>
          <cell r="L621" t="str">
            <v>Adjusted</v>
          </cell>
        </row>
        <row r="622">
          <cell r="C622" t="str">
            <v>Health Business</v>
          </cell>
          <cell r="D622" t="str">
            <v>%</v>
          </cell>
          <cell r="E622" t="str">
            <v>Baseline</v>
          </cell>
          <cell r="F622" t="str">
            <v>Allocated Adjustment</v>
          </cell>
          <cell r="G622" t="str">
            <v>Manual Adjustment</v>
          </cell>
          <cell r="H622" t="str">
            <v>Total</v>
          </cell>
          <cell r="I622" t="str">
            <v>Capital Factor</v>
          </cell>
          <cell r="J622" t="str">
            <v>ment to Factor</v>
          </cell>
          <cell r="K622" t="str">
            <v>Capital Factor</v>
          </cell>
          <cell r="L622" t="str">
            <v>Required Capital</v>
          </cell>
          <cell r="M622" t="str">
            <v>Explanation of Adjustment</v>
          </cell>
        </row>
        <row r="623">
          <cell r="B623">
            <v>21</v>
          </cell>
          <cell r="C623" t="str">
            <v>Medical</v>
          </cell>
          <cell r="D623">
            <v>0</v>
          </cell>
          <cell r="E623">
            <v>0</v>
          </cell>
          <cell r="F623">
            <v>0</v>
          </cell>
          <cell r="G623">
            <v>0</v>
          </cell>
          <cell r="H623">
            <v>0</v>
          </cell>
          <cell r="I623">
            <v>0.25</v>
          </cell>
          <cell r="J623">
            <v>0</v>
          </cell>
          <cell r="K623">
            <v>0.25</v>
          </cell>
          <cell r="L623">
            <v>0</v>
          </cell>
          <cell r="M623" t="str">
            <v xml:space="preserve"> </v>
          </cell>
        </row>
        <row r="624">
          <cell r="B624">
            <v>22</v>
          </cell>
          <cell r="C624" t="str">
            <v>Disability and Long Term Care</v>
          </cell>
          <cell r="D624">
            <v>0</v>
          </cell>
          <cell r="E624">
            <v>0</v>
          </cell>
          <cell r="F624">
            <v>0</v>
          </cell>
          <cell r="G624">
            <v>0</v>
          </cell>
          <cell r="H624">
            <v>0</v>
          </cell>
          <cell r="I624">
            <v>0.45</v>
          </cell>
          <cell r="J624">
            <v>0</v>
          </cell>
          <cell r="K624">
            <v>0.45</v>
          </cell>
          <cell r="L624">
            <v>0</v>
          </cell>
          <cell r="M624" t="str">
            <v xml:space="preserve"> </v>
          </cell>
        </row>
        <row r="625">
          <cell r="B625">
            <v>23</v>
          </cell>
          <cell r="C625" t="str">
            <v>Critical Illness - Guaranteed</v>
          </cell>
          <cell r="D625">
            <v>0</v>
          </cell>
          <cell r="E625">
            <v>0</v>
          </cell>
          <cell r="F625">
            <v>0</v>
          </cell>
          <cell r="G625">
            <v>0</v>
          </cell>
          <cell r="H625">
            <v>0</v>
          </cell>
          <cell r="I625">
            <v>0.12</v>
          </cell>
          <cell r="J625">
            <v>0</v>
          </cell>
          <cell r="K625">
            <v>0.12</v>
          </cell>
          <cell r="L625">
            <v>0</v>
          </cell>
          <cell r="M625" t="str">
            <v xml:space="preserve"> </v>
          </cell>
        </row>
        <row r="626">
          <cell r="B626">
            <v>24</v>
          </cell>
          <cell r="C626" t="str">
            <v>Critical Illness - NonGuarant'd</v>
          </cell>
          <cell r="D626">
            <v>0</v>
          </cell>
          <cell r="E626">
            <v>0</v>
          </cell>
          <cell r="F626">
            <v>0</v>
          </cell>
          <cell r="G626">
            <v>0</v>
          </cell>
          <cell r="H626">
            <v>0</v>
          </cell>
          <cell r="I626">
            <v>0.12</v>
          </cell>
          <cell r="J626">
            <v>0</v>
          </cell>
          <cell r="K626">
            <v>0.12</v>
          </cell>
          <cell r="L626">
            <v>0</v>
          </cell>
          <cell r="M626" t="str">
            <v xml:space="preserve"> </v>
          </cell>
        </row>
        <row r="627">
          <cell r="B627">
            <v>25</v>
          </cell>
          <cell r="C627" t="str">
            <v>Health Reinsurance</v>
          </cell>
          <cell r="D627">
            <v>0</v>
          </cell>
          <cell r="E627">
            <v>0</v>
          </cell>
          <cell r="F627">
            <v>0</v>
          </cell>
          <cell r="G627">
            <v>0</v>
          </cell>
          <cell r="H627">
            <v>0</v>
          </cell>
          <cell r="I627">
            <v>0.49243635144290215</v>
          </cell>
          <cell r="J627">
            <v>0</v>
          </cell>
          <cell r="K627">
            <v>0.49243635144290215</v>
          </cell>
          <cell r="L627">
            <v>0</v>
          </cell>
          <cell r="M627" t="str">
            <v xml:space="preserve"> </v>
          </cell>
        </row>
        <row r="628">
          <cell r="B628">
            <v>26</v>
          </cell>
          <cell r="C628" t="str">
            <v>Other Health</v>
          </cell>
          <cell r="D628">
            <v>0</v>
          </cell>
          <cell r="E628">
            <v>0</v>
          </cell>
          <cell r="F628">
            <v>0</v>
          </cell>
          <cell r="G628">
            <v>0</v>
          </cell>
          <cell r="H628">
            <v>0</v>
          </cell>
          <cell r="I628">
            <v>0.40830118689519879</v>
          </cell>
          <cell r="J628">
            <v>0</v>
          </cell>
          <cell r="K628">
            <v>0.40830118689519879</v>
          </cell>
          <cell r="L628">
            <v>0</v>
          </cell>
          <cell r="M628" t="str">
            <v xml:space="preserve"> </v>
          </cell>
        </row>
        <row r="629">
          <cell r="B629">
            <v>27</v>
          </cell>
          <cell r="C629" t="str">
            <v>Other Health</v>
          </cell>
          <cell r="D629">
            <v>0</v>
          </cell>
          <cell r="E629">
            <v>0</v>
          </cell>
          <cell r="F629">
            <v>0</v>
          </cell>
          <cell r="G629">
            <v>0</v>
          </cell>
          <cell r="H629">
            <v>0</v>
          </cell>
          <cell r="I629">
            <v>0.40830118689519879</v>
          </cell>
          <cell r="J629">
            <v>0</v>
          </cell>
          <cell r="K629">
            <v>0.40830118689519879</v>
          </cell>
          <cell r="L629">
            <v>0</v>
          </cell>
          <cell r="M629" t="str">
            <v xml:space="preserve"> </v>
          </cell>
        </row>
        <row r="630">
          <cell r="B630">
            <v>28</v>
          </cell>
          <cell r="C630" t="str">
            <v>Sub-Total</v>
          </cell>
          <cell r="D630">
            <v>0</v>
          </cell>
          <cell r="E630">
            <v>0</v>
          </cell>
          <cell r="F630">
            <v>0</v>
          </cell>
          <cell r="G630">
            <v>0</v>
          </cell>
          <cell r="H630">
            <v>0</v>
          </cell>
          <cell r="I630">
            <v>0</v>
          </cell>
          <cell r="K630">
            <v>0</v>
          </cell>
          <cell r="L630">
            <v>0</v>
          </cell>
        </row>
        <row r="632">
          <cell r="D632" t="str">
            <v>(1)</v>
          </cell>
          <cell r="E632" t="str">
            <v>(2)</v>
          </cell>
          <cell r="F632" t="str">
            <v>(3)</v>
          </cell>
          <cell r="G632" t="str">
            <v>(4)</v>
          </cell>
          <cell r="H632" t="str">
            <v>(5)</v>
          </cell>
          <cell r="I632" t="str">
            <v>(6)</v>
          </cell>
          <cell r="J632" t="str">
            <v>(7)</v>
          </cell>
          <cell r="K632" t="str">
            <v>(8)</v>
          </cell>
          <cell r="L632" t="str">
            <v>(9)</v>
          </cell>
          <cell r="M632" t="str">
            <v>(10)</v>
          </cell>
        </row>
        <row r="634">
          <cell r="E634" t="str">
            <v>&lt;----------------- Net Premiums Written -----------------&gt;</v>
          </cell>
          <cell r="J634" t="str">
            <v>Adjust-</v>
          </cell>
          <cell r="K634" t="str">
            <v>Total</v>
          </cell>
          <cell r="L634" t="str">
            <v>Adjusted</v>
          </cell>
        </row>
        <row r="635">
          <cell r="C635" t="str">
            <v>Life Business (New business only)</v>
          </cell>
          <cell r="D635" t="str">
            <v>%</v>
          </cell>
          <cell r="E635" t="str">
            <v>Baseline</v>
          </cell>
          <cell r="F635" t="str">
            <v>Allocated Adjustment</v>
          </cell>
          <cell r="G635" t="str">
            <v>Manual Adjustment</v>
          </cell>
          <cell r="H635" t="str">
            <v>Total</v>
          </cell>
          <cell r="I635" t="str">
            <v>Capital Factor</v>
          </cell>
          <cell r="J635" t="str">
            <v>ment to Factor</v>
          </cell>
          <cell r="K635" t="str">
            <v>Capital Factor</v>
          </cell>
          <cell r="L635" t="str">
            <v>Required Capital</v>
          </cell>
          <cell r="M635" t="str">
            <v>Explanation of Adjustment</v>
          </cell>
        </row>
        <row r="636">
          <cell r="B636">
            <v>29</v>
          </cell>
          <cell r="C636" t="str">
            <v xml:space="preserve">Life - Investment Products (Unit Linked &amp; Partic) </v>
          </cell>
          <cell r="D636">
            <v>0</v>
          </cell>
          <cell r="E636">
            <v>0</v>
          </cell>
          <cell r="F636">
            <v>0</v>
          </cell>
          <cell r="G636">
            <v>0</v>
          </cell>
          <cell r="H636">
            <v>0</v>
          </cell>
          <cell r="I636">
            <v>0.02</v>
          </cell>
          <cell r="J636">
            <v>0</v>
          </cell>
          <cell r="K636">
            <v>0.02</v>
          </cell>
          <cell r="L636">
            <v>0</v>
          </cell>
          <cell r="M636" t="str">
            <v xml:space="preserve"> </v>
          </cell>
        </row>
        <row r="637">
          <cell r="B637">
            <v>30</v>
          </cell>
          <cell r="C637" t="str">
            <v xml:space="preserve">Life - Protection Products (Individ &amp; Group) </v>
          </cell>
          <cell r="D637">
            <v>0</v>
          </cell>
          <cell r="E637">
            <v>0</v>
          </cell>
          <cell r="F637">
            <v>0</v>
          </cell>
          <cell r="G637">
            <v>0</v>
          </cell>
          <cell r="H637">
            <v>0</v>
          </cell>
          <cell r="I637">
            <v>0.02</v>
          </cell>
          <cell r="J637">
            <v>0</v>
          </cell>
          <cell r="K637">
            <v>0.02</v>
          </cell>
          <cell r="L637">
            <v>0</v>
          </cell>
          <cell r="M637" t="str">
            <v xml:space="preserve"> </v>
          </cell>
        </row>
        <row r="638">
          <cell r="B638">
            <v>31</v>
          </cell>
          <cell r="C638" t="str">
            <v xml:space="preserve">Life Reinsurance </v>
          </cell>
          <cell r="D638">
            <v>0</v>
          </cell>
          <cell r="E638">
            <v>0</v>
          </cell>
          <cell r="F638">
            <v>0</v>
          </cell>
          <cell r="G638">
            <v>0</v>
          </cell>
          <cell r="H638">
            <v>0</v>
          </cell>
          <cell r="I638">
            <v>0.02</v>
          </cell>
          <cell r="J638">
            <v>0</v>
          </cell>
          <cell r="K638">
            <v>0.02</v>
          </cell>
          <cell r="L638">
            <v>0</v>
          </cell>
          <cell r="M638" t="str">
            <v xml:space="preserve"> </v>
          </cell>
        </row>
        <row r="639">
          <cell r="B639">
            <v>32</v>
          </cell>
          <cell r="C639" t="str">
            <v xml:space="preserve">Annuities - Immediate </v>
          </cell>
          <cell r="D639">
            <v>0</v>
          </cell>
          <cell r="E639">
            <v>0</v>
          </cell>
          <cell r="F639">
            <v>0</v>
          </cell>
          <cell r="G639">
            <v>0</v>
          </cell>
          <cell r="H639">
            <v>0</v>
          </cell>
          <cell r="I639">
            <v>0.02</v>
          </cell>
          <cell r="J639">
            <v>0</v>
          </cell>
          <cell r="K639">
            <v>0.02</v>
          </cell>
          <cell r="L639">
            <v>0</v>
          </cell>
          <cell r="M639" t="str">
            <v xml:space="preserve"> </v>
          </cell>
        </row>
        <row r="640">
          <cell r="B640">
            <v>33</v>
          </cell>
          <cell r="C640" t="str">
            <v xml:space="preserve">Annuities - Deferred </v>
          </cell>
          <cell r="D640">
            <v>0</v>
          </cell>
          <cell r="E640">
            <v>0</v>
          </cell>
          <cell r="F640">
            <v>0</v>
          </cell>
          <cell r="G640">
            <v>0</v>
          </cell>
          <cell r="H640">
            <v>0</v>
          </cell>
          <cell r="I640">
            <v>0.02</v>
          </cell>
          <cell r="J640">
            <v>0</v>
          </cell>
          <cell r="K640">
            <v>0.02</v>
          </cell>
          <cell r="L640">
            <v>0</v>
          </cell>
          <cell r="M640" t="str">
            <v xml:space="preserve"> </v>
          </cell>
        </row>
        <row r="641">
          <cell r="B641">
            <v>34</v>
          </cell>
          <cell r="C641" t="str">
            <v xml:space="preserve">Pension Plans </v>
          </cell>
          <cell r="D641">
            <v>0</v>
          </cell>
          <cell r="E641">
            <v>0</v>
          </cell>
          <cell r="F641">
            <v>0</v>
          </cell>
          <cell r="G641">
            <v>0</v>
          </cell>
          <cell r="H641">
            <v>0</v>
          </cell>
          <cell r="I641">
            <v>0.02</v>
          </cell>
          <cell r="J641">
            <v>0</v>
          </cell>
          <cell r="K641">
            <v>0.02</v>
          </cell>
          <cell r="L641">
            <v>0</v>
          </cell>
          <cell r="M641" t="str">
            <v xml:space="preserve"> </v>
          </cell>
        </row>
        <row r="642">
          <cell r="B642">
            <v>35</v>
          </cell>
          <cell r="C642" t="str">
            <v xml:space="preserve">DHI </v>
          </cell>
          <cell r="D642">
            <v>0</v>
          </cell>
          <cell r="E642">
            <v>0</v>
          </cell>
          <cell r="F642">
            <v>0</v>
          </cell>
          <cell r="G642">
            <v>0</v>
          </cell>
          <cell r="H642">
            <v>0</v>
          </cell>
          <cell r="I642">
            <v>0.02</v>
          </cell>
          <cell r="J642">
            <v>0</v>
          </cell>
          <cell r="K642">
            <v>0.02</v>
          </cell>
          <cell r="L642">
            <v>0</v>
          </cell>
          <cell r="M642" t="str">
            <v xml:space="preserve"> </v>
          </cell>
        </row>
        <row r="643">
          <cell r="B643">
            <v>36</v>
          </cell>
          <cell r="C643" t="str">
            <v xml:space="preserve">German HealthCare </v>
          </cell>
          <cell r="D643">
            <v>0</v>
          </cell>
          <cell r="E643">
            <v>0</v>
          </cell>
          <cell r="F643">
            <v>0</v>
          </cell>
          <cell r="G643">
            <v>0</v>
          </cell>
          <cell r="H643">
            <v>0</v>
          </cell>
          <cell r="I643">
            <v>0.02</v>
          </cell>
          <cell r="J643">
            <v>0</v>
          </cell>
          <cell r="K643">
            <v>0.02</v>
          </cell>
          <cell r="L643">
            <v>0</v>
          </cell>
          <cell r="M643" t="str">
            <v xml:space="preserve"> </v>
          </cell>
        </row>
        <row r="644">
          <cell r="B644">
            <v>37</v>
          </cell>
          <cell r="C644" t="str">
            <v xml:space="preserve">Other Life or Annuity </v>
          </cell>
          <cell r="D644">
            <v>0</v>
          </cell>
          <cell r="E644">
            <v>0</v>
          </cell>
          <cell r="F644">
            <v>0</v>
          </cell>
          <cell r="G644">
            <v>0</v>
          </cell>
          <cell r="H644">
            <v>0</v>
          </cell>
          <cell r="I644">
            <v>0.02</v>
          </cell>
          <cell r="J644">
            <v>0</v>
          </cell>
          <cell r="K644">
            <v>0.02</v>
          </cell>
          <cell r="L644">
            <v>0</v>
          </cell>
          <cell r="M644" t="str">
            <v xml:space="preserve"> </v>
          </cell>
        </row>
        <row r="645">
          <cell r="B645">
            <v>38</v>
          </cell>
          <cell r="C645" t="str">
            <v xml:space="preserve">Other Life or Annuity </v>
          </cell>
          <cell r="D645">
            <v>0</v>
          </cell>
          <cell r="E645">
            <v>0</v>
          </cell>
          <cell r="F645">
            <v>0</v>
          </cell>
          <cell r="G645">
            <v>0</v>
          </cell>
          <cell r="H645">
            <v>0</v>
          </cell>
          <cell r="I645">
            <v>0.02</v>
          </cell>
          <cell r="J645">
            <v>0</v>
          </cell>
          <cell r="K645">
            <v>0.02</v>
          </cell>
          <cell r="L645">
            <v>0</v>
          </cell>
          <cell r="M645" t="str">
            <v xml:space="preserve"> </v>
          </cell>
        </row>
        <row r="646">
          <cell r="B646">
            <v>39</v>
          </cell>
          <cell r="C646" t="str">
            <v>Sub-Total</v>
          </cell>
          <cell r="D646">
            <v>0</v>
          </cell>
          <cell r="E646">
            <v>0</v>
          </cell>
          <cell r="F646">
            <v>0</v>
          </cell>
          <cell r="G646">
            <v>0</v>
          </cell>
          <cell r="H646">
            <v>0</v>
          </cell>
          <cell r="I646">
            <v>0</v>
          </cell>
          <cell r="K646">
            <v>0</v>
          </cell>
          <cell r="L646">
            <v>0</v>
          </cell>
        </row>
        <row r="648">
          <cell r="B648">
            <v>40</v>
          </cell>
          <cell r="C648" t="str">
            <v>Totals</v>
          </cell>
          <cell r="D648">
            <v>0</v>
          </cell>
          <cell r="E648">
            <v>0</v>
          </cell>
          <cell r="F648">
            <v>0</v>
          </cell>
          <cell r="G648">
            <v>0</v>
          </cell>
          <cell r="H648">
            <v>0</v>
          </cell>
          <cell r="I648">
            <v>0</v>
          </cell>
          <cell r="K648">
            <v>0</v>
          </cell>
          <cell r="L648">
            <v>0</v>
          </cell>
        </row>
        <row r="650">
          <cell r="B650">
            <v>41</v>
          </cell>
          <cell r="G650" t="str">
            <v>Growth Factor (for Non Life Only)</v>
          </cell>
          <cell r="I650" t="str">
            <v xml:space="preserve"> </v>
          </cell>
          <cell r="L650">
            <v>1.5</v>
          </cell>
          <cell r="M650" t="str">
            <v xml:space="preserve"> </v>
          </cell>
        </row>
        <row r="651">
          <cell r="B651">
            <v>42</v>
          </cell>
          <cell r="G651" t="str">
            <v>By Line Diversification Factor</v>
          </cell>
          <cell r="L651">
            <v>1</v>
          </cell>
        </row>
        <row r="652">
          <cell r="G652" t="str">
            <v>By Country Diversification Factor</v>
          </cell>
          <cell r="L652">
            <v>1</v>
          </cell>
        </row>
        <row r="653">
          <cell r="B653">
            <v>43</v>
          </cell>
          <cell r="G653" t="str">
            <v>Adjusted Premium Capital</v>
          </cell>
          <cell r="L653">
            <v>0</v>
          </cell>
        </row>
        <row r="654">
          <cell r="B654">
            <v>44</v>
          </cell>
          <cell r="G654" t="str">
            <v>Analyst's Adjustment ( NON-Life Business)</v>
          </cell>
          <cell r="L654">
            <v>0</v>
          </cell>
          <cell r="M654" t="str">
            <v xml:space="preserve"> </v>
          </cell>
        </row>
        <row r="655">
          <cell r="B655">
            <v>45</v>
          </cell>
          <cell r="G655" t="str">
            <v>Analyst's Adjustment ( LIFE Business)</v>
          </cell>
          <cell r="L655">
            <v>0</v>
          </cell>
          <cell r="M655" t="str">
            <v xml:space="preserve"> </v>
          </cell>
        </row>
        <row r="656">
          <cell r="B656">
            <v>46</v>
          </cell>
          <cell r="G656" t="str">
            <v>Net Required Capital for Premium Risk (B6)</v>
          </cell>
          <cell r="L656">
            <v>0</v>
          </cell>
        </row>
        <row r="659">
          <cell r="C659" t="str">
            <v>Company Name:</v>
          </cell>
          <cell r="D659" t="str">
            <v>XYZ Sample</v>
          </cell>
          <cell r="H659" t="str">
            <v>Currency:</v>
          </cell>
          <cell r="I659" t="str">
            <v>US Dollars</v>
          </cell>
          <cell r="M659" t="str">
            <v>Page 23</v>
          </cell>
        </row>
        <row r="660">
          <cell r="C660" t="str">
            <v>AMB Number:</v>
          </cell>
          <cell r="D660" t="str">
            <v>99999</v>
          </cell>
          <cell r="H660" t="str">
            <v>Denomination:</v>
          </cell>
          <cell r="I660" t="str">
            <v>(000)s</v>
          </cell>
        </row>
        <row r="661">
          <cell r="C661" t="str">
            <v>Analyst:</v>
          </cell>
          <cell r="D661" t="str">
            <v xml:space="preserve"> </v>
          </cell>
        </row>
        <row r="662">
          <cell r="C662" t="str">
            <v>profitability = average</v>
          </cell>
          <cell r="G662" t="str">
            <v>NET PREMIUMS WRITTEN RISK</v>
          </cell>
        </row>
        <row r="663">
          <cell r="C663" t="str">
            <v>Pers - Early Hard Mkt</v>
          </cell>
          <cell r="H663">
            <v>40543</v>
          </cell>
        </row>
        <row r="664">
          <cell r="C664" t="str">
            <v>Comm - Late Soft Mkt</v>
          </cell>
        </row>
        <row r="665">
          <cell r="C665" t="str">
            <v>Reins XS Prop - Late Hard Mkt</v>
          </cell>
        </row>
        <row r="666">
          <cell r="C666" t="str">
            <v>Reins XS Casualty - Late Soft Mkt</v>
          </cell>
        </row>
        <row r="667">
          <cell r="D667" t="str">
            <v>(1)</v>
          </cell>
          <cell r="E667" t="str">
            <v>(2)</v>
          </cell>
          <cell r="F667" t="str">
            <v>(3)</v>
          </cell>
          <cell r="G667" t="str">
            <v>(4)</v>
          </cell>
          <cell r="H667" t="str">
            <v>(5)</v>
          </cell>
          <cell r="I667" t="str">
            <v>(6)</v>
          </cell>
          <cell r="J667" t="str">
            <v>(7)</v>
          </cell>
          <cell r="K667" t="str">
            <v>(8)</v>
          </cell>
          <cell r="L667" t="str">
            <v>(9)</v>
          </cell>
          <cell r="M667" t="str">
            <v>(10)</v>
          </cell>
        </row>
        <row r="669">
          <cell r="E669" t="str">
            <v>&lt;----------------- Net Premiums Written -----------------&gt;</v>
          </cell>
          <cell r="J669" t="str">
            <v>Adjust-</v>
          </cell>
          <cell r="K669" t="str">
            <v>Total</v>
          </cell>
          <cell r="L669" t="str">
            <v>Adjusted</v>
          </cell>
        </row>
        <row r="670">
          <cell r="C670" t="str">
            <v>Property Casualty Business</v>
          </cell>
          <cell r="D670" t="str">
            <v>%</v>
          </cell>
          <cell r="E670" t="str">
            <v>Baseline</v>
          </cell>
          <cell r="F670" t="str">
            <v>Allocated Adjustment</v>
          </cell>
          <cell r="G670" t="str">
            <v>Manual Adjustment</v>
          </cell>
          <cell r="H670" t="str">
            <v>Total</v>
          </cell>
          <cell r="I670" t="str">
            <v>Capital Factor</v>
          </cell>
          <cell r="J670" t="str">
            <v>ment to Factor</v>
          </cell>
          <cell r="K670" t="str">
            <v>Capital Factor</v>
          </cell>
          <cell r="L670" t="str">
            <v>Required Capital</v>
          </cell>
          <cell r="M670" t="str">
            <v>Explanation of Adjustment</v>
          </cell>
        </row>
        <row r="671">
          <cell r="B671">
            <v>1</v>
          </cell>
          <cell r="C671" t="str">
            <v>Personal Property</v>
          </cell>
          <cell r="D671">
            <v>0</v>
          </cell>
          <cell r="E671">
            <v>0</v>
          </cell>
          <cell r="F671">
            <v>0</v>
          </cell>
          <cell r="G671">
            <v>0</v>
          </cell>
          <cell r="H671">
            <v>0</v>
          </cell>
          <cell r="I671">
            <v>0.52851785913376492</v>
          </cell>
          <cell r="J671">
            <v>0</v>
          </cell>
          <cell r="K671">
            <v>0.52851785913376492</v>
          </cell>
          <cell r="L671">
            <v>0</v>
          </cell>
          <cell r="M671" t="str">
            <v xml:space="preserve"> </v>
          </cell>
        </row>
        <row r="672">
          <cell r="B672">
            <v>2</v>
          </cell>
          <cell r="C672" t="str">
            <v>Personal Motor</v>
          </cell>
          <cell r="D672">
            <v>0</v>
          </cell>
          <cell r="E672">
            <v>0</v>
          </cell>
          <cell r="F672">
            <v>0</v>
          </cell>
          <cell r="G672">
            <v>0</v>
          </cell>
          <cell r="H672">
            <v>0</v>
          </cell>
          <cell r="I672">
            <v>0.36295804783885066</v>
          </cell>
          <cell r="J672">
            <v>0</v>
          </cell>
          <cell r="K672">
            <v>0.36295804783885066</v>
          </cell>
          <cell r="L672">
            <v>0</v>
          </cell>
          <cell r="M672" t="str">
            <v xml:space="preserve"> </v>
          </cell>
        </row>
        <row r="673">
          <cell r="B673">
            <v>3</v>
          </cell>
          <cell r="C673" t="str">
            <v>Commercial Motor</v>
          </cell>
          <cell r="D673">
            <v>0</v>
          </cell>
          <cell r="E673">
            <v>0</v>
          </cell>
          <cell r="F673">
            <v>0</v>
          </cell>
          <cell r="G673">
            <v>0</v>
          </cell>
          <cell r="H673">
            <v>0</v>
          </cell>
          <cell r="I673">
            <v>0.42302236520430875</v>
          </cell>
          <cell r="J673">
            <v>0</v>
          </cell>
          <cell r="K673">
            <v>0.42302236520430875</v>
          </cell>
          <cell r="L673">
            <v>0</v>
          </cell>
          <cell r="M673" t="str">
            <v xml:space="preserve"> </v>
          </cell>
        </row>
        <row r="674">
          <cell r="B674">
            <v>4</v>
          </cell>
          <cell r="C674" t="str">
            <v>Occupational Accident</v>
          </cell>
          <cell r="D674">
            <v>0</v>
          </cell>
          <cell r="E674">
            <v>0</v>
          </cell>
          <cell r="F674">
            <v>0</v>
          </cell>
          <cell r="G674">
            <v>0</v>
          </cell>
          <cell r="H674">
            <v>0</v>
          </cell>
          <cell r="I674">
            <v>0.42979072304757771</v>
          </cell>
          <cell r="J674">
            <v>0</v>
          </cell>
          <cell r="K674">
            <v>0.42979072304757771</v>
          </cell>
          <cell r="L674">
            <v>0</v>
          </cell>
          <cell r="M674" t="str">
            <v xml:space="preserve"> </v>
          </cell>
        </row>
        <row r="675">
          <cell r="B675">
            <v>5</v>
          </cell>
          <cell r="C675" t="str">
            <v>Comm'l Multi Peril</v>
          </cell>
          <cell r="D675">
            <v>0</v>
          </cell>
          <cell r="E675">
            <v>0</v>
          </cell>
          <cell r="F675">
            <v>0</v>
          </cell>
          <cell r="G675">
            <v>0</v>
          </cell>
          <cell r="H675">
            <v>0</v>
          </cell>
          <cell r="I675">
            <v>0.42979072304757771</v>
          </cell>
          <cell r="J675">
            <v>0</v>
          </cell>
          <cell r="K675">
            <v>0.42979072304757771</v>
          </cell>
          <cell r="L675">
            <v>0</v>
          </cell>
          <cell r="M675" t="str">
            <v xml:space="preserve"> </v>
          </cell>
        </row>
        <row r="676">
          <cell r="B676">
            <v>6</v>
          </cell>
          <cell r="C676" t="str">
            <v>Med Mal (Occ)</v>
          </cell>
          <cell r="D676">
            <v>0</v>
          </cell>
          <cell r="E676">
            <v>0</v>
          </cell>
          <cell r="F676">
            <v>0</v>
          </cell>
          <cell r="G676">
            <v>0</v>
          </cell>
          <cell r="H676">
            <v>0</v>
          </cell>
          <cell r="I676">
            <v>0.44399868083427452</v>
          </cell>
          <cell r="J676">
            <v>0</v>
          </cell>
          <cell r="K676">
            <v>0.44399868083427452</v>
          </cell>
          <cell r="L676">
            <v>0</v>
          </cell>
          <cell r="M676" t="str">
            <v xml:space="preserve"> </v>
          </cell>
        </row>
        <row r="677">
          <cell r="B677">
            <v>7</v>
          </cell>
          <cell r="C677" t="str">
            <v>Med Mal (C/M)</v>
          </cell>
          <cell r="D677">
            <v>0</v>
          </cell>
          <cell r="E677">
            <v>0</v>
          </cell>
          <cell r="F677">
            <v>0</v>
          </cell>
          <cell r="G677">
            <v>0</v>
          </cell>
          <cell r="H677">
            <v>0</v>
          </cell>
          <cell r="I677">
            <v>0.38836511118757022</v>
          </cell>
          <cell r="J677">
            <v>0</v>
          </cell>
          <cell r="K677">
            <v>0.38836511118757022</v>
          </cell>
          <cell r="L677">
            <v>0</v>
          </cell>
          <cell r="M677" t="str">
            <v xml:space="preserve"> </v>
          </cell>
        </row>
        <row r="678">
          <cell r="B678">
            <v>8</v>
          </cell>
          <cell r="C678" t="str">
            <v>Special Liab (Ocean, Air, B&amp;M)</v>
          </cell>
          <cell r="D678">
            <v>0</v>
          </cell>
          <cell r="E678">
            <v>0</v>
          </cell>
          <cell r="F678">
            <v>0</v>
          </cell>
          <cell r="G678">
            <v>0</v>
          </cell>
          <cell r="H678">
            <v>0</v>
          </cell>
          <cell r="I678">
            <v>0.43856196229344663</v>
          </cell>
          <cell r="J678">
            <v>0</v>
          </cell>
          <cell r="K678">
            <v>0.43856196229344663</v>
          </cell>
          <cell r="L678">
            <v>0</v>
          </cell>
          <cell r="M678" t="str">
            <v xml:space="preserve"> </v>
          </cell>
        </row>
        <row r="679">
          <cell r="B679">
            <v>9</v>
          </cell>
          <cell r="C679" t="str">
            <v>Other Liab (Occ)</v>
          </cell>
          <cell r="D679">
            <v>0</v>
          </cell>
          <cell r="E679">
            <v>0</v>
          </cell>
          <cell r="F679">
            <v>0</v>
          </cell>
          <cell r="G679">
            <v>0</v>
          </cell>
          <cell r="H679">
            <v>0</v>
          </cell>
          <cell r="I679">
            <v>0.47333780071319131</v>
          </cell>
          <cell r="J679">
            <v>0</v>
          </cell>
          <cell r="K679">
            <v>0.47333780071319131</v>
          </cell>
          <cell r="L679">
            <v>0</v>
          </cell>
          <cell r="M679" t="str">
            <v xml:space="preserve"> </v>
          </cell>
        </row>
        <row r="680">
          <cell r="B680">
            <v>10</v>
          </cell>
          <cell r="C680" t="str">
            <v>Other Liab (C/M)</v>
          </cell>
          <cell r="D680">
            <v>0</v>
          </cell>
          <cell r="E680">
            <v>0</v>
          </cell>
          <cell r="F680">
            <v>0</v>
          </cell>
          <cell r="G680">
            <v>0</v>
          </cell>
          <cell r="H680">
            <v>0</v>
          </cell>
          <cell r="I680">
            <v>0.40242577064379942</v>
          </cell>
          <cell r="J680">
            <v>0</v>
          </cell>
          <cell r="K680">
            <v>0.40242577064379942</v>
          </cell>
          <cell r="L680">
            <v>0</v>
          </cell>
          <cell r="M680" t="str">
            <v xml:space="preserve"> </v>
          </cell>
        </row>
        <row r="681">
          <cell r="B681">
            <v>11</v>
          </cell>
          <cell r="C681" t="str">
            <v>Prod Liab (Occ)</v>
          </cell>
          <cell r="D681">
            <v>0</v>
          </cell>
          <cell r="E681">
            <v>0</v>
          </cell>
          <cell r="F681">
            <v>0</v>
          </cell>
          <cell r="G681">
            <v>0</v>
          </cell>
          <cell r="H681">
            <v>0</v>
          </cell>
          <cell r="I681">
            <v>0.45336574161136883</v>
          </cell>
          <cell r="J681">
            <v>0</v>
          </cell>
          <cell r="K681">
            <v>0.45336574161136883</v>
          </cell>
          <cell r="L681">
            <v>0</v>
          </cell>
          <cell r="M681" t="str">
            <v xml:space="preserve"> </v>
          </cell>
        </row>
        <row r="682">
          <cell r="B682">
            <v>12</v>
          </cell>
          <cell r="C682" t="str">
            <v>Prod Liab (C/M)</v>
          </cell>
          <cell r="D682">
            <v>0</v>
          </cell>
          <cell r="E682">
            <v>0</v>
          </cell>
          <cell r="F682">
            <v>0</v>
          </cell>
          <cell r="G682">
            <v>0</v>
          </cell>
          <cell r="H682">
            <v>0</v>
          </cell>
          <cell r="I682">
            <v>0.38511713534729186</v>
          </cell>
          <cell r="J682">
            <v>0</v>
          </cell>
          <cell r="K682">
            <v>0.38511713534729186</v>
          </cell>
          <cell r="L682">
            <v>0</v>
          </cell>
          <cell r="M682" t="str">
            <v xml:space="preserve"> </v>
          </cell>
        </row>
        <row r="683">
          <cell r="B683">
            <v>13</v>
          </cell>
          <cell r="C683" t="str">
            <v>Commercial Property</v>
          </cell>
          <cell r="D683">
            <v>0</v>
          </cell>
          <cell r="E683">
            <v>0</v>
          </cell>
          <cell r="F683">
            <v>0</v>
          </cell>
          <cell r="G683">
            <v>0</v>
          </cell>
          <cell r="H683">
            <v>0</v>
          </cell>
          <cell r="I683">
            <v>0.51165562267568776</v>
          </cell>
          <cell r="J683">
            <v>0</v>
          </cell>
          <cell r="K683">
            <v>0.51165562267568776</v>
          </cell>
          <cell r="L683">
            <v>0</v>
          </cell>
          <cell r="M683" t="str">
            <v xml:space="preserve"> </v>
          </cell>
        </row>
        <row r="684">
          <cell r="B684">
            <v>14</v>
          </cell>
          <cell r="C684" t="str">
            <v>Motor Phys Damage</v>
          </cell>
          <cell r="D684">
            <v>0</v>
          </cell>
          <cell r="E684">
            <v>0</v>
          </cell>
          <cell r="F684">
            <v>0</v>
          </cell>
          <cell r="G684">
            <v>0</v>
          </cell>
          <cell r="H684">
            <v>0</v>
          </cell>
          <cell r="I684">
            <v>0.34644345666218301</v>
          </cell>
          <cell r="J684">
            <v>0</v>
          </cell>
          <cell r="K684">
            <v>0.34644345666218301</v>
          </cell>
          <cell r="L684">
            <v>0</v>
          </cell>
          <cell r="M684" t="str">
            <v xml:space="preserve"> </v>
          </cell>
        </row>
        <row r="685">
          <cell r="B685">
            <v>15</v>
          </cell>
          <cell r="C685" t="str">
            <v>Fid &amp; Sur /Fin. Guar</v>
          </cell>
          <cell r="D685">
            <v>0</v>
          </cell>
          <cell r="E685">
            <v>0</v>
          </cell>
          <cell r="F685">
            <v>0</v>
          </cell>
          <cell r="G685">
            <v>0</v>
          </cell>
          <cell r="H685">
            <v>0</v>
          </cell>
          <cell r="I685">
            <v>0.35815893587298142</v>
          </cell>
          <cell r="J685">
            <v>0</v>
          </cell>
          <cell r="K685">
            <v>0.35815893587298142</v>
          </cell>
          <cell r="L685">
            <v>0</v>
          </cell>
          <cell r="M685" t="str">
            <v xml:space="preserve"> </v>
          </cell>
        </row>
        <row r="686">
          <cell r="B686">
            <v>16</v>
          </cell>
          <cell r="C686" t="str">
            <v>X/S Property</v>
          </cell>
          <cell r="D686">
            <v>0</v>
          </cell>
          <cell r="E686">
            <v>0</v>
          </cell>
          <cell r="F686">
            <v>0</v>
          </cell>
          <cell r="G686">
            <v>0</v>
          </cell>
          <cell r="H686">
            <v>0</v>
          </cell>
          <cell r="I686">
            <v>0.52663029535114447</v>
          </cell>
          <cell r="J686">
            <v>0</v>
          </cell>
          <cell r="K686">
            <v>0.52663029535114447</v>
          </cell>
          <cell r="L686">
            <v>0</v>
          </cell>
          <cell r="M686" t="str">
            <v xml:space="preserve"> </v>
          </cell>
        </row>
        <row r="687">
          <cell r="B687">
            <v>17</v>
          </cell>
          <cell r="C687" t="str">
            <v>X/S Casualty</v>
          </cell>
          <cell r="D687">
            <v>0</v>
          </cell>
          <cell r="E687">
            <v>0</v>
          </cell>
          <cell r="F687">
            <v>0</v>
          </cell>
          <cell r="G687">
            <v>0</v>
          </cell>
          <cell r="H687">
            <v>0</v>
          </cell>
          <cell r="I687">
            <v>0.5165753882783386</v>
          </cell>
          <cell r="J687">
            <v>0</v>
          </cell>
          <cell r="K687">
            <v>0.5165753882783386</v>
          </cell>
          <cell r="L687">
            <v>0</v>
          </cell>
          <cell r="M687" t="str">
            <v xml:space="preserve"> </v>
          </cell>
        </row>
        <row r="688">
          <cell r="B688">
            <v>18</v>
          </cell>
          <cell r="C688" t="str">
            <v>Other P/C</v>
          </cell>
          <cell r="D688">
            <v>0</v>
          </cell>
          <cell r="E688">
            <v>0</v>
          </cell>
          <cell r="F688">
            <v>0</v>
          </cell>
          <cell r="G688">
            <v>0</v>
          </cell>
          <cell r="H688">
            <v>0</v>
          </cell>
          <cell r="I688">
            <v>0.42979072304757771</v>
          </cell>
          <cell r="J688">
            <v>0</v>
          </cell>
          <cell r="K688">
            <v>0.42979072304757771</v>
          </cell>
          <cell r="L688">
            <v>0</v>
          </cell>
          <cell r="M688" t="str">
            <v xml:space="preserve"> </v>
          </cell>
        </row>
        <row r="689">
          <cell r="B689">
            <v>19</v>
          </cell>
          <cell r="C689" t="str">
            <v>Other P/C</v>
          </cell>
          <cell r="D689">
            <v>0</v>
          </cell>
          <cell r="E689">
            <v>0</v>
          </cell>
          <cell r="F689">
            <v>0</v>
          </cell>
          <cell r="G689">
            <v>0</v>
          </cell>
          <cell r="H689">
            <v>0</v>
          </cell>
          <cell r="I689">
            <v>0.42979072304757771</v>
          </cell>
          <cell r="J689">
            <v>0</v>
          </cell>
          <cell r="K689">
            <v>0.42979072304757771</v>
          </cell>
          <cell r="L689">
            <v>0</v>
          </cell>
          <cell r="M689" t="str">
            <v xml:space="preserve"> </v>
          </cell>
        </row>
        <row r="690">
          <cell r="B690">
            <v>20</v>
          </cell>
          <cell r="C690" t="str">
            <v>Sub-Total</v>
          </cell>
          <cell r="D690">
            <v>0</v>
          </cell>
          <cell r="E690">
            <v>0</v>
          </cell>
          <cell r="F690">
            <v>0</v>
          </cell>
          <cell r="G690">
            <v>0</v>
          </cell>
          <cell r="H690">
            <v>0</v>
          </cell>
          <cell r="I690">
            <v>0</v>
          </cell>
          <cell r="K690">
            <v>0</v>
          </cell>
          <cell r="L690">
            <v>0</v>
          </cell>
        </row>
        <row r="692">
          <cell r="D692" t="str">
            <v>(1)</v>
          </cell>
          <cell r="E692" t="str">
            <v>(2)</v>
          </cell>
          <cell r="F692" t="str">
            <v>(3)</v>
          </cell>
          <cell r="G692" t="str">
            <v>(4)</v>
          </cell>
          <cell r="H692" t="str">
            <v>(5)</v>
          </cell>
          <cell r="I692" t="str">
            <v>(6)</v>
          </cell>
          <cell r="J692" t="str">
            <v>(7)</v>
          </cell>
          <cell r="K692" t="str">
            <v>(8)</v>
          </cell>
          <cell r="L692" t="str">
            <v>(9)</v>
          </cell>
          <cell r="M692" t="str">
            <v>(10)</v>
          </cell>
        </row>
        <row r="694">
          <cell r="E694" t="str">
            <v>&lt;----------------- Net Premiums Written -----------------&gt;</v>
          </cell>
          <cell r="J694" t="str">
            <v>Adjust-</v>
          </cell>
          <cell r="K694" t="str">
            <v>Total</v>
          </cell>
          <cell r="L694" t="str">
            <v>Adjusted</v>
          </cell>
        </row>
        <row r="695">
          <cell r="C695" t="str">
            <v>Health Business</v>
          </cell>
          <cell r="D695" t="str">
            <v>%</v>
          </cell>
          <cell r="E695" t="str">
            <v>Baseline</v>
          </cell>
          <cell r="F695" t="str">
            <v>Allocated Adjustment</v>
          </cell>
          <cell r="G695" t="str">
            <v>Manual Adjustment</v>
          </cell>
          <cell r="H695" t="str">
            <v>Total</v>
          </cell>
          <cell r="I695" t="str">
            <v>Capital Factor</v>
          </cell>
          <cell r="J695" t="str">
            <v>ment to Factor</v>
          </cell>
          <cell r="K695" t="str">
            <v>Capital Factor</v>
          </cell>
          <cell r="L695" t="str">
            <v>Required Capital</v>
          </cell>
          <cell r="M695" t="str">
            <v>Explanation of Adjustment</v>
          </cell>
        </row>
        <row r="696">
          <cell r="B696">
            <v>21</v>
          </cell>
          <cell r="C696" t="str">
            <v>Medical</v>
          </cell>
          <cell r="D696">
            <v>0</v>
          </cell>
          <cell r="E696">
            <v>0</v>
          </cell>
          <cell r="F696">
            <v>0</v>
          </cell>
          <cell r="G696">
            <v>0</v>
          </cell>
          <cell r="H696">
            <v>0</v>
          </cell>
          <cell r="I696">
            <v>0.25</v>
          </cell>
          <cell r="J696">
            <v>0</v>
          </cell>
          <cell r="K696">
            <v>0.25</v>
          </cell>
          <cell r="L696">
            <v>0</v>
          </cell>
          <cell r="M696" t="str">
            <v xml:space="preserve"> </v>
          </cell>
        </row>
        <row r="697">
          <cell r="B697">
            <v>22</v>
          </cell>
          <cell r="C697" t="str">
            <v>Disability and Long Term Care</v>
          </cell>
          <cell r="D697">
            <v>0</v>
          </cell>
          <cell r="E697">
            <v>0</v>
          </cell>
          <cell r="F697">
            <v>0</v>
          </cell>
          <cell r="G697">
            <v>0</v>
          </cell>
          <cell r="H697">
            <v>0</v>
          </cell>
          <cell r="I697">
            <v>0.45</v>
          </cell>
          <cell r="J697">
            <v>0</v>
          </cell>
          <cell r="K697">
            <v>0.45</v>
          </cell>
          <cell r="L697">
            <v>0</v>
          </cell>
          <cell r="M697" t="str">
            <v xml:space="preserve"> </v>
          </cell>
        </row>
        <row r="698">
          <cell r="B698">
            <v>23</v>
          </cell>
          <cell r="C698" t="str">
            <v>Critical Illness - Guaranteed</v>
          </cell>
          <cell r="D698">
            <v>0</v>
          </cell>
          <cell r="E698">
            <v>0</v>
          </cell>
          <cell r="F698">
            <v>0</v>
          </cell>
          <cell r="G698">
            <v>0</v>
          </cell>
          <cell r="H698">
            <v>0</v>
          </cell>
          <cell r="I698">
            <v>0.12</v>
          </cell>
          <cell r="J698">
            <v>0</v>
          </cell>
          <cell r="K698">
            <v>0.12</v>
          </cell>
          <cell r="L698">
            <v>0</v>
          </cell>
          <cell r="M698" t="str">
            <v xml:space="preserve"> </v>
          </cell>
        </row>
        <row r="699">
          <cell r="B699">
            <v>24</v>
          </cell>
          <cell r="C699" t="str">
            <v>Critical Illness - NonGuarant'd</v>
          </cell>
          <cell r="D699">
            <v>0</v>
          </cell>
          <cell r="E699">
            <v>0</v>
          </cell>
          <cell r="F699">
            <v>0</v>
          </cell>
          <cell r="G699">
            <v>0</v>
          </cell>
          <cell r="H699">
            <v>0</v>
          </cell>
          <cell r="I699">
            <v>0.12</v>
          </cell>
          <cell r="J699">
            <v>0</v>
          </cell>
          <cell r="K699">
            <v>0.12</v>
          </cell>
          <cell r="L699">
            <v>0</v>
          </cell>
          <cell r="M699" t="str">
            <v xml:space="preserve"> </v>
          </cell>
        </row>
        <row r="700">
          <cell r="B700">
            <v>25</v>
          </cell>
          <cell r="C700" t="str">
            <v>Health Reinsurance</v>
          </cell>
          <cell r="D700">
            <v>0</v>
          </cell>
          <cell r="E700">
            <v>0</v>
          </cell>
          <cell r="F700">
            <v>0</v>
          </cell>
          <cell r="G700">
            <v>0</v>
          </cell>
          <cell r="H700">
            <v>0</v>
          </cell>
          <cell r="I700">
            <v>0.5165753882783386</v>
          </cell>
          <cell r="J700">
            <v>0</v>
          </cell>
          <cell r="K700">
            <v>0.5165753882783386</v>
          </cell>
          <cell r="L700">
            <v>0</v>
          </cell>
          <cell r="M700" t="str">
            <v xml:space="preserve"> </v>
          </cell>
        </row>
        <row r="701">
          <cell r="B701">
            <v>26</v>
          </cell>
          <cell r="C701" t="str">
            <v>Other Health</v>
          </cell>
          <cell r="D701">
            <v>0</v>
          </cell>
          <cell r="E701">
            <v>0</v>
          </cell>
          <cell r="F701">
            <v>0</v>
          </cell>
          <cell r="G701">
            <v>0</v>
          </cell>
          <cell r="H701">
            <v>0</v>
          </cell>
          <cell r="I701">
            <v>0.40830118689519879</v>
          </cell>
          <cell r="J701">
            <v>0</v>
          </cell>
          <cell r="K701">
            <v>0.40830118689519879</v>
          </cell>
          <cell r="L701">
            <v>0</v>
          </cell>
          <cell r="M701" t="str">
            <v xml:space="preserve"> </v>
          </cell>
        </row>
        <row r="702">
          <cell r="B702">
            <v>27</v>
          </cell>
          <cell r="C702" t="str">
            <v>Other Health</v>
          </cell>
          <cell r="D702">
            <v>0</v>
          </cell>
          <cell r="E702">
            <v>0</v>
          </cell>
          <cell r="F702">
            <v>0</v>
          </cell>
          <cell r="G702">
            <v>0</v>
          </cell>
          <cell r="H702">
            <v>0</v>
          </cell>
          <cell r="I702">
            <v>0.40830118689519879</v>
          </cell>
          <cell r="J702">
            <v>0</v>
          </cell>
          <cell r="K702">
            <v>0.40830118689519879</v>
          </cell>
          <cell r="L702">
            <v>0</v>
          </cell>
          <cell r="M702" t="str">
            <v xml:space="preserve"> </v>
          </cell>
        </row>
        <row r="703">
          <cell r="B703">
            <v>28</v>
          </cell>
          <cell r="C703" t="str">
            <v>Sub-Total</v>
          </cell>
          <cell r="D703">
            <v>0</v>
          </cell>
          <cell r="E703">
            <v>0</v>
          </cell>
          <cell r="F703">
            <v>0</v>
          </cell>
          <cell r="G703">
            <v>0</v>
          </cell>
          <cell r="H703">
            <v>0</v>
          </cell>
          <cell r="I703">
            <v>0</v>
          </cell>
          <cell r="K703">
            <v>0</v>
          </cell>
          <cell r="L703">
            <v>0</v>
          </cell>
        </row>
        <row r="705">
          <cell r="D705" t="str">
            <v>(1)</v>
          </cell>
          <cell r="E705" t="str">
            <v>(2)</v>
          </cell>
          <cell r="F705" t="str">
            <v>(3)</v>
          </cell>
          <cell r="G705" t="str">
            <v>(4)</v>
          </cell>
          <cell r="H705" t="str">
            <v>(5)</v>
          </cell>
          <cell r="I705" t="str">
            <v>(6)</v>
          </cell>
          <cell r="J705" t="str">
            <v>(7)</v>
          </cell>
          <cell r="K705" t="str">
            <v>(8)</v>
          </cell>
          <cell r="L705" t="str">
            <v>(9)</v>
          </cell>
          <cell r="M705" t="str">
            <v>(10)</v>
          </cell>
        </row>
        <row r="707">
          <cell r="E707" t="str">
            <v>&lt;----------------- Net Premiums Written -----------------&gt;</v>
          </cell>
          <cell r="J707" t="str">
            <v>Adjust-</v>
          </cell>
          <cell r="K707" t="str">
            <v>Total</v>
          </cell>
          <cell r="L707" t="str">
            <v>Adjusted</v>
          </cell>
        </row>
        <row r="708">
          <cell r="C708" t="str">
            <v>Life Business (New business only)</v>
          </cell>
          <cell r="D708" t="str">
            <v>%</v>
          </cell>
          <cell r="E708" t="str">
            <v>Baseline</v>
          </cell>
          <cell r="F708" t="str">
            <v>Allocated Adjustment</v>
          </cell>
          <cell r="G708" t="str">
            <v>Manual Adjustment</v>
          </cell>
          <cell r="H708" t="str">
            <v>Total</v>
          </cell>
          <cell r="I708" t="str">
            <v>Capital Factor</v>
          </cell>
          <cell r="J708" t="str">
            <v>ment to Factor</v>
          </cell>
          <cell r="K708" t="str">
            <v>Capital Factor</v>
          </cell>
          <cell r="L708" t="str">
            <v>Required Capital</v>
          </cell>
          <cell r="M708" t="str">
            <v>Explanation of Adjustment</v>
          </cell>
        </row>
        <row r="709">
          <cell r="B709">
            <v>29</v>
          </cell>
          <cell r="C709" t="str">
            <v xml:space="preserve">Life - Investment Products (Unit Linked &amp; Partic) </v>
          </cell>
          <cell r="D709">
            <v>0</v>
          </cell>
          <cell r="E709">
            <v>0</v>
          </cell>
          <cell r="F709">
            <v>0</v>
          </cell>
          <cell r="G709">
            <v>0</v>
          </cell>
          <cell r="H709">
            <v>0</v>
          </cell>
          <cell r="I709">
            <v>0.02</v>
          </cell>
          <cell r="J709">
            <v>0</v>
          </cell>
          <cell r="K709">
            <v>0.02</v>
          </cell>
          <cell r="L709">
            <v>0</v>
          </cell>
          <cell r="M709" t="str">
            <v xml:space="preserve"> </v>
          </cell>
        </row>
        <row r="710">
          <cell r="B710">
            <v>30</v>
          </cell>
          <cell r="C710" t="str">
            <v xml:space="preserve">Life - Protection Products (Individ &amp; Group) </v>
          </cell>
          <cell r="D710">
            <v>0</v>
          </cell>
          <cell r="E710">
            <v>0</v>
          </cell>
          <cell r="F710">
            <v>0</v>
          </cell>
          <cell r="G710">
            <v>0</v>
          </cell>
          <cell r="H710">
            <v>0</v>
          </cell>
          <cell r="I710">
            <v>0.02</v>
          </cell>
          <cell r="J710">
            <v>0</v>
          </cell>
          <cell r="K710">
            <v>0.02</v>
          </cell>
          <cell r="L710">
            <v>0</v>
          </cell>
          <cell r="M710" t="str">
            <v xml:space="preserve"> </v>
          </cell>
        </row>
        <row r="711">
          <cell r="B711">
            <v>31</v>
          </cell>
          <cell r="C711" t="str">
            <v xml:space="preserve">Life Reinsurance </v>
          </cell>
          <cell r="D711">
            <v>0</v>
          </cell>
          <cell r="E711">
            <v>0</v>
          </cell>
          <cell r="F711">
            <v>0</v>
          </cell>
          <cell r="G711">
            <v>0</v>
          </cell>
          <cell r="H711">
            <v>0</v>
          </cell>
          <cell r="I711">
            <v>0.02</v>
          </cell>
          <cell r="J711">
            <v>0</v>
          </cell>
          <cell r="K711">
            <v>0.02</v>
          </cell>
          <cell r="L711">
            <v>0</v>
          </cell>
          <cell r="M711" t="str">
            <v xml:space="preserve"> </v>
          </cell>
        </row>
        <row r="712">
          <cell r="B712">
            <v>32</v>
          </cell>
          <cell r="C712" t="str">
            <v xml:space="preserve">Annuities - Immediate </v>
          </cell>
          <cell r="D712">
            <v>0</v>
          </cell>
          <cell r="E712">
            <v>0</v>
          </cell>
          <cell r="F712">
            <v>0</v>
          </cell>
          <cell r="G712">
            <v>0</v>
          </cell>
          <cell r="H712">
            <v>0</v>
          </cell>
          <cell r="I712">
            <v>0.02</v>
          </cell>
          <cell r="J712">
            <v>0</v>
          </cell>
          <cell r="K712">
            <v>0.02</v>
          </cell>
          <cell r="L712">
            <v>0</v>
          </cell>
          <cell r="M712" t="str">
            <v xml:space="preserve"> </v>
          </cell>
        </row>
        <row r="713">
          <cell r="B713">
            <v>33</v>
          </cell>
          <cell r="C713" t="str">
            <v xml:space="preserve">Annuities - Deferred </v>
          </cell>
          <cell r="D713">
            <v>0</v>
          </cell>
          <cell r="E713">
            <v>0</v>
          </cell>
          <cell r="F713">
            <v>0</v>
          </cell>
          <cell r="G713">
            <v>0</v>
          </cell>
          <cell r="H713">
            <v>0</v>
          </cell>
          <cell r="I713">
            <v>0.02</v>
          </cell>
          <cell r="J713">
            <v>0</v>
          </cell>
          <cell r="K713">
            <v>0.02</v>
          </cell>
          <cell r="L713">
            <v>0</v>
          </cell>
          <cell r="M713" t="str">
            <v xml:space="preserve"> </v>
          </cell>
        </row>
        <row r="714">
          <cell r="B714">
            <v>34</v>
          </cell>
          <cell r="C714" t="str">
            <v xml:space="preserve">Pension Plans </v>
          </cell>
          <cell r="D714">
            <v>0</v>
          </cell>
          <cell r="E714">
            <v>0</v>
          </cell>
          <cell r="F714">
            <v>0</v>
          </cell>
          <cell r="G714">
            <v>0</v>
          </cell>
          <cell r="H714">
            <v>0</v>
          </cell>
          <cell r="I714">
            <v>0.02</v>
          </cell>
          <cell r="J714">
            <v>0</v>
          </cell>
          <cell r="K714">
            <v>0.02</v>
          </cell>
          <cell r="L714">
            <v>0</v>
          </cell>
          <cell r="M714" t="str">
            <v xml:space="preserve"> </v>
          </cell>
        </row>
        <row r="715">
          <cell r="B715">
            <v>35</v>
          </cell>
          <cell r="C715" t="str">
            <v xml:space="preserve">DHI </v>
          </cell>
          <cell r="D715">
            <v>0</v>
          </cell>
          <cell r="E715">
            <v>0</v>
          </cell>
          <cell r="F715">
            <v>0</v>
          </cell>
          <cell r="G715">
            <v>0</v>
          </cell>
          <cell r="H715">
            <v>0</v>
          </cell>
          <cell r="I715">
            <v>0.02</v>
          </cell>
          <cell r="J715">
            <v>0</v>
          </cell>
          <cell r="K715">
            <v>0.02</v>
          </cell>
          <cell r="L715">
            <v>0</v>
          </cell>
          <cell r="M715" t="str">
            <v xml:space="preserve"> </v>
          </cell>
        </row>
        <row r="716">
          <cell r="B716">
            <v>36</v>
          </cell>
          <cell r="C716" t="str">
            <v xml:space="preserve">German HealthCare </v>
          </cell>
          <cell r="D716">
            <v>0</v>
          </cell>
          <cell r="E716">
            <v>0</v>
          </cell>
          <cell r="F716">
            <v>0</v>
          </cell>
          <cell r="G716">
            <v>0</v>
          </cell>
          <cell r="H716">
            <v>0</v>
          </cell>
          <cell r="I716">
            <v>0.02</v>
          </cell>
          <cell r="J716">
            <v>0</v>
          </cell>
          <cell r="K716">
            <v>0.02</v>
          </cell>
          <cell r="L716">
            <v>0</v>
          </cell>
          <cell r="M716" t="str">
            <v xml:space="preserve"> </v>
          </cell>
        </row>
        <row r="717">
          <cell r="B717">
            <v>37</v>
          </cell>
          <cell r="C717" t="str">
            <v xml:space="preserve">Other Life or Annuity </v>
          </cell>
          <cell r="D717">
            <v>0</v>
          </cell>
          <cell r="E717">
            <v>0</v>
          </cell>
          <cell r="F717">
            <v>0</v>
          </cell>
          <cell r="G717">
            <v>0</v>
          </cell>
          <cell r="H717">
            <v>0</v>
          </cell>
          <cell r="I717">
            <v>0.02</v>
          </cell>
          <cell r="J717">
            <v>0</v>
          </cell>
          <cell r="K717">
            <v>0.02</v>
          </cell>
          <cell r="L717">
            <v>0</v>
          </cell>
          <cell r="M717" t="str">
            <v xml:space="preserve"> </v>
          </cell>
        </row>
        <row r="718">
          <cell r="B718">
            <v>38</v>
          </cell>
          <cell r="C718" t="str">
            <v xml:space="preserve">Other Life or Annuity </v>
          </cell>
          <cell r="D718">
            <v>0</v>
          </cell>
          <cell r="E718">
            <v>0</v>
          </cell>
          <cell r="F718">
            <v>0</v>
          </cell>
          <cell r="G718">
            <v>0</v>
          </cell>
          <cell r="H718">
            <v>0</v>
          </cell>
          <cell r="I718">
            <v>0.02</v>
          </cell>
          <cell r="J718">
            <v>0</v>
          </cell>
          <cell r="K718">
            <v>0.02</v>
          </cell>
          <cell r="L718">
            <v>0</v>
          </cell>
          <cell r="M718" t="str">
            <v xml:space="preserve"> </v>
          </cell>
        </row>
        <row r="719">
          <cell r="B719">
            <v>39</v>
          </cell>
          <cell r="C719" t="str">
            <v>Sub-Total</v>
          </cell>
          <cell r="D719">
            <v>0</v>
          </cell>
          <cell r="E719">
            <v>0</v>
          </cell>
          <cell r="F719">
            <v>0</v>
          </cell>
          <cell r="G719">
            <v>0</v>
          </cell>
          <cell r="H719">
            <v>0</v>
          </cell>
          <cell r="I719">
            <v>0</v>
          </cell>
          <cell r="K719">
            <v>0</v>
          </cell>
          <cell r="L719">
            <v>0</v>
          </cell>
        </row>
        <row r="721">
          <cell r="B721">
            <v>40</v>
          </cell>
          <cell r="C721" t="str">
            <v>Totals</v>
          </cell>
          <cell r="D721">
            <v>0</v>
          </cell>
          <cell r="E721">
            <v>0</v>
          </cell>
          <cell r="F721">
            <v>0</v>
          </cell>
          <cell r="G721">
            <v>0</v>
          </cell>
          <cell r="H721">
            <v>0</v>
          </cell>
          <cell r="I721">
            <v>0</v>
          </cell>
          <cell r="K721">
            <v>0</v>
          </cell>
          <cell r="L721">
            <v>0</v>
          </cell>
        </row>
        <row r="723">
          <cell r="B723">
            <v>41</v>
          </cell>
          <cell r="G723" t="str">
            <v>Growth Factor (for Non Life Only)</v>
          </cell>
          <cell r="I723" t="str">
            <v xml:space="preserve"> </v>
          </cell>
          <cell r="L723">
            <v>1.5</v>
          </cell>
          <cell r="M723" t="str">
            <v xml:space="preserve"> </v>
          </cell>
        </row>
        <row r="724">
          <cell r="B724">
            <v>42</v>
          </cell>
          <cell r="G724" t="str">
            <v>By Line Diversification Factor</v>
          </cell>
          <cell r="L724">
            <v>1</v>
          </cell>
        </row>
        <row r="725">
          <cell r="G725" t="str">
            <v>By Country Diversification Factor</v>
          </cell>
          <cell r="L725">
            <v>1</v>
          </cell>
        </row>
        <row r="726">
          <cell r="B726">
            <v>43</v>
          </cell>
          <cell r="G726" t="str">
            <v>Adjusted Premium Capital</v>
          </cell>
          <cell r="L726">
            <v>0</v>
          </cell>
        </row>
        <row r="727">
          <cell r="B727">
            <v>44</v>
          </cell>
          <cell r="G727" t="str">
            <v>Analyst's Adjustment ( NON-Life Business)</v>
          </cell>
          <cell r="L727">
            <v>0</v>
          </cell>
          <cell r="M727" t="str">
            <v xml:space="preserve"> </v>
          </cell>
        </row>
        <row r="728">
          <cell r="B728">
            <v>45</v>
          </cell>
          <cell r="G728" t="str">
            <v>Analyst's Adjustment ( LIFE Business)</v>
          </cell>
          <cell r="L728">
            <v>0</v>
          </cell>
          <cell r="M728" t="str">
            <v xml:space="preserve"> </v>
          </cell>
        </row>
        <row r="729">
          <cell r="B729">
            <v>46</v>
          </cell>
          <cell r="G729" t="str">
            <v>Net Required Capital for Premium Risk (B6)</v>
          </cell>
          <cell r="L729">
            <v>0</v>
          </cell>
        </row>
        <row r="732">
          <cell r="C732" t="str">
            <v>Company Name:</v>
          </cell>
          <cell r="D732" t="str">
            <v>XYZ Sample</v>
          </cell>
          <cell r="H732" t="str">
            <v>Currency:</v>
          </cell>
          <cell r="I732" t="str">
            <v>US Dollars</v>
          </cell>
          <cell r="M732" t="str">
            <v>Page 31</v>
          </cell>
        </row>
        <row r="733">
          <cell r="C733" t="str">
            <v>AMB Number:</v>
          </cell>
          <cell r="D733" t="str">
            <v>99999</v>
          </cell>
          <cell r="H733" t="str">
            <v>Denomination:</v>
          </cell>
          <cell r="I733" t="str">
            <v>(000)s</v>
          </cell>
        </row>
        <row r="734">
          <cell r="C734" t="str">
            <v>Analyst:</v>
          </cell>
          <cell r="D734" t="str">
            <v xml:space="preserve"> </v>
          </cell>
        </row>
        <row r="735">
          <cell r="C735" t="str">
            <v>profitability = average</v>
          </cell>
          <cell r="G735" t="str">
            <v>NET PREMIUMS WRITTEN RISK</v>
          </cell>
        </row>
        <row r="736">
          <cell r="C736" t="str">
            <v>Pers - Late Hard Mkt</v>
          </cell>
          <cell r="H736">
            <v>40908</v>
          </cell>
        </row>
        <row r="737">
          <cell r="C737" t="str">
            <v>Comm - Early Hard Mkt</v>
          </cell>
        </row>
        <row r="738">
          <cell r="C738" t="str">
            <v>Reins XS Prop - Early Soft Mkt</v>
          </cell>
        </row>
        <row r="739">
          <cell r="C739" t="str">
            <v>Reins XS Casualty - Late Soft Mkt</v>
          </cell>
        </row>
        <row r="740">
          <cell r="D740" t="str">
            <v>(1)</v>
          </cell>
          <cell r="E740" t="str">
            <v>(2)</v>
          </cell>
          <cell r="F740" t="str">
            <v>(3)</v>
          </cell>
          <cell r="G740" t="str">
            <v>(4)</v>
          </cell>
          <cell r="H740" t="str">
            <v>(5)</v>
          </cell>
          <cell r="I740" t="str">
            <v>(6)</v>
          </cell>
          <cell r="J740" t="str">
            <v>(7)</v>
          </cell>
          <cell r="K740" t="str">
            <v>(8)</v>
          </cell>
          <cell r="L740" t="str">
            <v>(9)</v>
          </cell>
          <cell r="M740" t="str">
            <v>(10)</v>
          </cell>
        </row>
        <row r="742">
          <cell r="E742" t="str">
            <v>&lt;----------------- Net Premiums Written -----------------&gt;</v>
          </cell>
          <cell r="J742" t="str">
            <v>Adjust-</v>
          </cell>
          <cell r="K742" t="str">
            <v>Total</v>
          </cell>
          <cell r="L742" t="str">
            <v>Adjusted</v>
          </cell>
        </row>
        <row r="743">
          <cell r="C743" t="str">
            <v>Property Casualty Business</v>
          </cell>
          <cell r="D743" t="str">
            <v>%</v>
          </cell>
          <cell r="E743" t="str">
            <v>Baseline</v>
          </cell>
          <cell r="F743" t="str">
            <v>Allocated Adjustment</v>
          </cell>
          <cell r="G743" t="str">
            <v>Manual Adjustment</v>
          </cell>
          <cell r="H743" t="str">
            <v>Total</v>
          </cell>
          <cell r="I743" t="str">
            <v>Capital Factor</v>
          </cell>
          <cell r="J743" t="str">
            <v>ment to Factor</v>
          </cell>
          <cell r="K743" t="str">
            <v>Capital Factor</v>
          </cell>
          <cell r="L743" t="str">
            <v>Required Capital</v>
          </cell>
          <cell r="M743" t="str">
            <v>Explanation of Adjustment</v>
          </cell>
        </row>
        <row r="744">
          <cell r="B744">
            <v>1</v>
          </cell>
          <cell r="C744" t="str">
            <v>Personal Property</v>
          </cell>
          <cell r="D744">
            <v>0</v>
          </cell>
          <cell r="E744">
            <v>0</v>
          </cell>
          <cell r="F744">
            <v>0</v>
          </cell>
          <cell r="G744">
            <v>0</v>
          </cell>
          <cell r="H744">
            <v>0</v>
          </cell>
          <cell r="I744">
            <v>0.49680678758573898</v>
          </cell>
          <cell r="J744">
            <v>0</v>
          </cell>
          <cell r="K744">
            <v>0.49680678758573898</v>
          </cell>
          <cell r="L744">
            <v>0</v>
          </cell>
          <cell r="M744" t="str">
            <v xml:space="preserve"> </v>
          </cell>
        </row>
        <row r="745">
          <cell r="B745">
            <v>2</v>
          </cell>
          <cell r="C745" t="str">
            <v>Personal Motor</v>
          </cell>
          <cell r="D745">
            <v>0</v>
          </cell>
          <cell r="E745">
            <v>0</v>
          </cell>
          <cell r="F745">
            <v>0</v>
          </cell>
          <cell r="G745">
            <v>0</v>
          </cell>
          <cell r="H745">
            <v>0</v>
          </cell>
          <cell r="I745">
            <v>0.34118056496851962</v>
          </cell>
          <cell r="J745">
            <v>0</v>
          </cell>
          <cell r="K745">
            <v>0.34118056496851962</v>
          </cell>
          <cell r="L745">
            <v>0</v>
          </cell>
          <cell r="M745" t="str">
            <v xml:space="preserve"> </v>
          </cell>
        </row>
        <row r="746">
          <cell r="B746">
            <v>3</v>
          </cell>
          <cell r="C746" t="str">
            <v>Commercial Motor</v>
          </cell>
          <cell r="D746">
            <v>0</v>
          </cell>
          <cell r="E746">
            <v>0</v>
          </cell>
          <cell r="F746">
            <v>0</v>
          </cell>
          <cell r="G746">
            <v>0</v>
          </cell>
          <cell r="H746">
            <v>0</v>
          </cell>
          <cell r="I746">
            <v>0.39534800486383992</v>
          </cell>
          <cell r="J746">
            <v>0</v>
          </cell>
          <cell r="K746">
            <v>0.39534800486383992</v>
          </cell>
          <cell r="L746">
            <v>0</v>
          </cell>
          <cell r="M746" t="str">
            <v xml:space="preserve"> </v>
          </cell>
        </row>
        <row r="747">
          <cell r="B747">
            <v>4</v>
          </cell>
          <cell r="C747" t="str">
            <v>Occupational Accident</v>
          </cell>
          <cell r="D747">
            <v>0</v>
          </cell>
          <cell r="E747">
            <v>0</v>
          </cell>
          <cell r="F747">
            <v>0</v>
          </cell>
          <cell r="G747">
            <v>0</v>
          </cell>
          <cell r="H747">
            <v>0</v>
          </cell>
          <cell r="I747">
            <v>0.40167357294166139</v>
          </cell>
          <cell r="J747">
            <v>0</v>
          </cell>
          <cell r="K747">
            <v>0.40167357294166139</v>
          </cell>
          <cell r="L747">
            <v>0</v>
          </cell>
          <cell r="M747" t="str">
            <v xml:space="preserve"> </v>
          </cell>
        </row>
        <row r="748">
          <cell r="B748">
            <v>5</v>
          </cell>
          <cell r="C748" t="str">
            <v>Comm'l Multi Peril</v>
          </cell>
          <cell r="D748">
            <v>0</v>
          </cell>
          <cell r="E748">
            <v>0</v>
          </cell>
          <cell r="F748">
            <v>0</v>
          </cell>
          <cell r="G748">
            <v>0</v>
          </cell>
          <cell r="H748">
            <v>0</v>
          </cell>
          <cell r="I748">
            <v>0.40167357294166139</v>
          </cell>
          <cell r="J748">
            <v>0</v>
          </cell>
          <cell r="K748">
            <v>0.40167357294166139</v>
          </cell>
          <cell r="L748">
            <v>0</v>
          </cell>
          <cell r="M748" t="str">
            <v xml:space="preserve"> </v>
          </cell>
        </row>
        <row r="749">
          <cell r="B749">
            <v>6</v>
          </cell>
          <cell r="C749" t="str">
            <v>Med Mal (Occ)</v>
          </cell>
          <cell r="D749">
            <v>0</v>
          </cell>
          <cell r="E749">
            <v>0</v>
          </cell>
          <cell r="F749">
            <v>0</v>
          </cell>
          <cell r="G749">
            <v>0</v>
          </cell>
          <cell r="H749">
            <v>0</v>
          </cell>
          <cell r="I749">
            <v>0.41495203816287335</v>
          </cell>
          <cell r="J749">
            <v>0</v>
          </cell>
          <cell r="K749">
            <v>0.41495203816287335</v>
          </cell>
          <cell r="L749">
            <v>0</v>
          </cell>
          <cell r="M749" t="str">
            <v xml:space="preserve"> </v>
          </cell>
        </row>
        <row r="750">
          <cell r="B750">
            <v>7</v>
          </cell>
          <cell r="C750" t="str">
            <v>Med Mal (C/M)</v>
          </cell>
          <cell r="D750">
            <v>0</v>
          </cell>
          <cell r="E750">
            <v>0</v>
          </cell>
          <cell r="F750">
            <v>0</v>
          </cell>
          <cell r="G750">
            <v>0</v>
          </cell>
          <cell r="H750">
            <v>0</v>
          </cell>
          <cell r="I750">
            <v>0.36295804783885066</v>
          </cell>
          <cell r="J750">
            <v>0</v>
          </cell>
          <cell r="K750">
            <v>0.36295804783885066</v>
          </cell>
          <cell r="L750">
            <v>0</v>
          </cell>
          <cell r="M750" t="str">
            <v xml:space="preserve"> </v>
          </cell>
        </row>
        <row r="751">
          <cell r="B751">
            <v>8</v>
          </cell>
          <cell r="C751" t="str">
            <v>Special Liab (Ocean, Air, B&amp;M)</v>
          </cell>
          <cell r="D751">
            <v>0</v>
          </cell>
          <cell r="E751">
            <v>0</v>
          </cell>
          <cell r="F751">
            <v>0</v>
          </cell>
          <cell r="G751">
            <v>0</v>
          </cell>
          <cell r="H751">
            <v>0</v>
          </cell>
          <cell r="I751">
            <v>0.40987099279761363</v>
          </cell>
          <cell r="J751">
            <v>0</v>
          </cell>
          <cell r="K751">
            <v>0.40987099279761363</v>
          </cell>
          <cell r="L751">
            <v>0</v>
          </cell>
          <cell r="M751" t="str">
            <v xml:space="preserve"> </v>
          </cell>
        </row>
        <row r="752">
          <cell r="B752">
            <v>9</v>
          </cell>
          <cell r="C752" t="str">
            <v>Other Liab (Occ)</v>
          </cell>
          <cell r="D752">
            <v>0</v>
          </cell>
          <cell r="E752">
            <v>0</v>
          </cell>
          <cell r="F752">
            <v>0</v>
          </cell>
          <cell r="G752">
            <v>0</v>
          </cell>
          <cell r="H752">
            <v>0</v>
          </cell>
          <cell r="I752">
            <v>0.44237177636746849</v>
          </cell>
          <cell r="J752">
            <v>0</v>
          </cell>
          <cell r="K752">
            <v>0.44237177636746849</v>
          </cell>
          <cell r="L752">
            <v>0</v>
          </cell>
          <cell r="M752" t="str">
            <v xml:space="preserve"> </v>
          </cell>
        </row>
        <row r="753">
          <cell r="B753">
            <v>10</v>
          </cell>
          <cell r="C753" t="str">
            <v>Other Liab (C/M)</v>
          </cell>
          <cell r="D753">
            <v>0</v>
          </cell>
          <cell r="E753">
            <v>0</v>
          </cell>
          <cell r="F753">
            <v>0</v>
          </cell>
          <cell r="G753">
            <v>0</v>
          </cell>
          <cell r="H753">
            <v>0</v>
          </cell>
          <cell r="I753">
            <v>0.3760988510689714</v>
          </cell>
          <cell r="J753">
            <v>0</v>
          </cell>
          <cell r="K753">
            <v>0.3760988510689714</v>
          </cell>
          <cell r="L753">
            <v>0</v>
          </cell>
          <cell r="M753" t="str">
            <v xml:space="preserve"> </v>
          </cell>
        </row>
        <row r="754">
          <cell r="B754">
            <v>11</v>
          </cell>
          <cell r="C754" t="str">
            <v>Prod Liab (Occ)</v>
          </cell>
          <cell r="D754">
            <v>0</v>
          </cell>
          <cell r="E754">
            <v>0</v>
          </cell>
          <cell r="F754">
            <v>0</v>
          </cell>
          <cell r="G754">
            <v>0</v>
          </cell>
          <cell r="H754">
            <v>0</v>
          </cell>
          <cell r="I754">
            <v>0.42370630057137271</v>
          </cell>
          <cell r="J754">
            <v>0</v>
          </cell>
          <cell r="K754">
            <v>0.42370630057137271</v>
          </cell>
          <cell r="L754">
            <v>0</v>
          </cell>
          <cell r="M754" t="str">
            <v xml:space="preserve"> </v>
          </cell>
        </row>
        <row r="755">
          <cell r="B755">
            <v>12</v>
          </cell>
          <cell r="C755" t="str">
            <v>Prod Liab (C/M)</v>
          </cell>
          <cell r="D755">
            <v>0</v>
          </cell>
          <cell r="E755">
            <v>0</v>
          </cell>
          <cell r="F755">
            <v>0</v>
          </cell>
          <cell r="G755">
            <v>0</v>
          </cell>
          <cell r="H755">
            <v>0</v>
          </cell>
          <cell r="I755">
            <v>0.35992255639933818</v>
          </cell>
          <cell r="J755">
            <v>0</v>
          </cell>
          <cell r="K755">
            <v>0.35992255639933818</v>
          </cell>
          <cell r="L755">
            <v>0</v>
          </cell>
          <cell r="M755" t="str">
            <v xml:space="preserve"> </v>
          </cell>
        </row>
        <row r="756">
          <cell r="B756">
            <v>13</v>
          </cell>
          <cell r="C756" t="str">
            <v>Commercial Property</v>
          </cell>
          <cell r="D756">
            <v>0</v>
          </cell>
          <cell r="E756">
            <v>0</v>
          </cell>
          <cell r="F756">
            <v>0</v>
          </cell>
          <cell r="G756">
            <v>0</v>
          </cell>
          <cell r="H756">
            <v>0</v>
          </cell>
          <cell r="I756">
            <v>0.47818282493054926</v>
          </cell>
          <cell r="J756">
            <v>0</v>
          </cell>
          <cell r="K756">
            <v>0.47818282493054926</v>
          </cell>
          <cell r="L756">
            <v>0</v>
          </cell>
          <cell r="M756" t="str">
            <v xml:space="preserve"> </v>
          </cell>
        </row>
        <row r="757">
          <cell r="B757">
            <v>14</v>
          </cell>
          <cell r="C757" t="str">
            <v>Motor Phys Damage</v>
          </cell>
          <cell r="D757">
            <v>0</v>
          </cell>
          <cell r="E757">
            <v>0</v>
          </cell>
          <cell r="F757">
            <v>0</v>
          </cell>
          <cell r="G757">
            <v>0</v>
          </cell>
          <cell r="H757">
            <v>0</v>
          </cell>
          <cell r="I757">
            <v>0.32468613812784297</v>
          </cell>
          <cell r="J757">
            <v>0</v>
          </cell>
          <cell r="K757">
            <v>0.32468613812784297</v>
          </cell>
          <cell r="L757">
            <v>0</v>
          </cell>
          <cell r="M757" t="str">
            <v xml:space="preserve"> </v>
          </cell>
        </row>
        <row r="758">
          <cell r="B758">
            <v>15</v>
          </cell>
          <cell r="C758" t="str">
            <v>Fid &amp; Sur /Fin. Guar</v>
          </cell>
          <cell r="D758">
            <v>0</v>
          </cell>
          <cell r="E758">
            <v>0</v>
          </cell>
          <cell r="F758">
            <v>0</v>
          </cell>
          <cell r="G758">
            <v>0</v>
          </cell>
          <cell r="H758">
            <v>0</v>
          </cell>
          <cell r="I758">
            <v>0.3347279774513845</v>
          </cell>
          <cell r="J758">
            <v>0</v>
          </cell>
          <cell r="K758">
            <v>0.3347279774513845</v>
          </cell>
          <cell r="L758">
            <v>0</v>
          </cell>
          <cell r="M758" t="str">
            <v xml:space="preserve"> </v>
          </cell>
        </row>
        <row r="759">
          <cell r="B759">
            <v>16</v>
          </cell>
          <cell r="C759" t="str">
            <v>X/S Property</v>
          </cell>
          <cell r="D759">
            <v>0</v>
          </cell>
          <cell r="E759">
            <v>0</v>
          </cell>
          <cell r="F759">
            <v>0</v>
          </cell>
          <cell r="G759">
            <v>0</v>
          </cell>
          <cell r="H759">
            <v>0</v>
          </cell>
          <cell r="I759">
            <v>0.54928106074259153</v>
          </cell>
          <cell r="J759">
            <v>0</v>
          </cell>
          <cell r="K759">
            <v>0.54928106074259153</v>
          </cell>
          <cell r="L759">
            <v>0</v>
          </cell>
          <cell r="M759" t="str">
            <v xml:space="preserve"> </v>
          </cell>
        </row>
        <row r="760">
          <cell r="B760">
            <v>17</v>
          </cell>
          <cell r="C760" t="str">
            <v>X/S Casualty</v>
          </cell>
          <cell r="D760">
            <v>0</v>
          </cell>
          <cell r="E760">
            <v>0</v>
          </cell>
          <cell r="F760">
            <v>0</v>
          </cell>
          <cell r="G760">
            <v>0</v>
          </cell>
          <cell r="H760">
            <v>0</v>
          </cell>
          <cell r="I760">
            <v>0.5165753882783386</v>
          </cell>
          <cell r="J760">
            <v>0</v>
          </cell>
          <cell r="K760">
            <v>0.5165753882783386</v>
          </cell>
          <cell r="L760">
            <v>0</v>
          </cell>
          <cell r="M760" t="str">
            <v xml:space="preserve"> </v>
          </cell>
        </row>
        <row r="761">
          <cell r="B761">
            <v>18</v>
          </cell>
          <cell r="C761" t="str">
            <v>Other P/C</v>
          </cell>
          <cell r="D761">
            <v>0</v>
          </cell>
          <cell r="E761">
            <v>0</v>
          </cell>
          <cell r="F761">
            <v>0</v>
          </cell>
          <cell r="G761">
            <v>0</v>
          </cell>
          <cell r="H761">
            <v>0</v>
          </cell>
          <cell r="I761">
            <v>0.40167357294166139</v>
          </cell>
          <cell r="J761">
            <v>0</v>
          </cell>
          <cell r="K761">
            <v>0.40167357294166139</v>
          </cell>
          <cell r="L761">
            <v>0</v>
          </cell>
          <cell r="M761" t="str">
            <v xml:space="preserve"> </v>
          </cell>
        </row>
        <row r="762">
          <cell r="B762">
            <v>19</v>
          </cell>
          <cell r="C762" t="str">
            <v>Other P/C</v>
          </cell>
          <cell r="D762">
            <v>0</v>
          </cell>
          <cell r="E762">
            <v>0</v>
          </cell>
          <cell r="F762">
            <v>0</v>
          </cell>
          <cell r="G762">
            <v>0</v>
          </cell>
          <cell r="H762">
            <v>0</v>
          </cell>
          <cell r="I762">
            <v>0.40167357294166139</v>
          </cell>
          <cell r="J762">
            <v>0</v>
          </cell>
          <cell r="K762">
            <v>0.40167357294166139</v>
          </cell>
          <cell r="L762">
            <v>0</v>
          </cell>
          <cell r="M762" t="str">
            <v xml:space="preserve"> </v>
          </cell>
        </row>
        <row r="763">
          <cell r="B763">
            <v>20</v>
          </cell>
          <cell r="C763" t="str">
            <v>Sub-Total</v>
          </cell>
          <cell r="D763">
            <v>0</v>
          </cell>
          <cell r="E763">
            <v>0</v>
          </cell>
          <cell r="F763">
            <v>0</v>
          </cell>
          <cell r="G763">
            <v>0</v>
          </cell>
          <cell r="H763">
            <v>0</v>
          </cell>
          <cell r="I763">
            <v>0</v>
          </cell>
          <cell r="K763">
            <v>0</v>
          </cell>
          <cell r="L763">
            <v>0</v>
          </cell>
        </row>
        <row r="765">
          <cell r="D765" t="str">
            <v>(1)</v>
          </cell>
          <cell r="E765" t="str">
            <v>(2)</v>
          </cell>
          <cell r="F765" t="str">
            <v>(3)</v>
          </cell>
          <cell r="G765" t="str">
            <v>(4)</v>
          </cell>
          <cell r="H765" t="str">
            <v>(5)</v>
          </cell>
          <cell r="I765" t="str">
            <v>(6)</v>
          </cell>
          <cell r="J765" t="str">
            <v>(7)</v>
          </cell>
          <cell r="K765" t="str">
            <v>(8)</v>
          </cell>
          <cell r="L765" t="str">
            <v>(9)</v>
          </cell>
          <cell r="M765" t="str">
            <v>(10)</v>
          </cell>
        </row>
        <row r="767">
          <cell r="E767" t="str">
            <v>&lt;----------------- Net Premiums Written -----------------&gt;</v>
          </cell>
          <cell r="J767" t="str">
            <v>Adjust-</v>
          </cell>
          <cell r="K767" t="str">
            <v>Total</v>
          </cell>
          <cell r="L767" t="str">
            <v>Adjusted</v>
          </cell>
        </row>
        <row r="768">
          <cell r="C768" t="str">
            <v>Health Business</v>
          </cell>
          <cell r="D768" t="str">
            <v>%</v>
          </cell>
          <cell r="E768" t="str">
            <v>Baseline</v>
          </cell>
          <cell r="F768" t="str">
            <v>Allocated Adjustment</v>
          </cell>
          <cell r="G768" t="str">
            <v>Manual Adjustment</v>
          </cell>
          <cell r="H768" t="str">
            <v>Total</v>
          </cell>
          <cell r="I768" t="str">
            <v>Capital Factor</v>
          </cell>
          <cell r="J768" t="str">
            <v>ment to Factor</v>
          </cell>
          <cell r="K768" t="str">
            <v>Capital Factor</v>
          </cell>
          <cell r="L768" t="str">
            <v>Required Capital</v>
          </cell>
          <cell r="M768" t="str">
            <v>Explanation of Adjustment</v>
          </cell>
        </row>
        <row r="769">
          <cell r="B769">
            <v>21</v>
          </cell>
          <cell r="C769" t="str">
            <v>Medical</v>
          </cell>
          <cell r="D769">
            <v>0</v>
          </cell>
          <cell r="E769">
            <v>0</v>
          </cell>
          <cell r="F769">
            <v>0</v>
          </cell>
          <cell r="G769">
            <v>0</v>
          </cell>
          <cell r="H769">
            <v>0</v>
          </cell>
          <cell r="I769">
            <v>0.25</v>
          </cell>
          <cell r="J769">
            <v>0</v>
          </cell>
          <cell r="K769">
            <v>0.25</v>
          </cell>
          <cell r="L769">
            <v>0</v>
          </cell>
          <cell r="M769" t="str">
            <v xml:space="preserve"> </v>
          </cell>
        </row>
        <row r="770">
          <cell r="B770">
            <v>22</v>
          </cell>
          <cell r="C770" t="str">
            <v>Disability and Long Term Care</v>
          </cell>
          <cell r="D770">
            <v>0</v>
          </cell>
          <cell r="E770">
            <v>0</v>
          </cell>
          <cell r="F770">
            <v>0</v>
          </cell>
          <cell r="G770">
            <v>0</v>
          </cell>
          <cell r="H770">
            <v>0</v>
          </cell>
          <cell r="I770">
            <v>0.45</v>
          </cell>
          <cell r="J770">
            <v>0</v>
          </cell>
          <cell r="K770">
            <v>0.45</v>
          </cell>
          <cell r="L770">
            <v>0</v>
          </cell>
          <cell r="M770" t="str">
            <v xml:space="preserve"> </v>
          </cell>
        </row>
        <row r="771">
          <cell r="B771">
            <v>23</v>
          </cell>
          <cell r="C771" t="str">
            <v>Critical Illness - Guaranteed</v>
          </cell>
          <cell r="D771">
            <v>0</v>
          </cell>
          <cell r="E771">
            <v>0</v>
          </cell>
          <cell r="F771">
            <v>0</v>
          </cell>
          <cell r="G771">
            <v>0</v>
          </cell>
          <cell r="H771">
            <v>0</v>
          </cell>
          <cell r="I771">
            <v>0.12</v>
          </cell>
          <cell r="J771">
            <v>0</v>
          </cell>
          <cell r="K771">
            <v>0.12</v>
          </cell>
          <cell r="L771">
            <v>0</v>
          </cell>
          <cell r="M771" t="str">
            <v xml:space="preserve"> </v>
          </cell>
        </row>
        <row r="772">
          <cell r="B772">
            <v>24</v>
          </cell>
          <cell r="C772" t="str">
            <v>Critical Illness - NonGuarant'd</v>
          </cell>
          <cell r="D772">
            <v>0</v>
          </cell>
          <cell r="E772">
            <v>0</v>
          </cell>
          <cell r="F772">
            <v>0</v>
          </cell>
          <cell r="G772">
            <v>0</v>
          </cell>
          <cell r="H772">
            <v>0</v>
          </cell>
          <cell r="I772">
            <v>0.12</v>
          </cell>
          <cell r="J772">
            <v>0</v>
          </cell>
          <cell r="K772">
            <v>0.12</v>
          </cell>
          <cell r="L772">
            <v>0</v>
          </cell>
          <cell r="M772" t="str">
            <v xml:space="preserve"> </v>
          </cell>
        </row>
        <row r="773">
          <cell r="B773">
            <v>25</v>
          </cell>
          <cell r="C773" t="str">
            <v>Health Reinsurance</v>
          </cell>
          <cell r="D773">
            <v>0</v>
          </cell>
          <cell r="E773">
            <v>0</v>
          </cell>
          <cell r="F773">
            <v>0</v>
          </cell>
          <cell r="G773">
            <v>0</v>
          </cell>
          <cell r="H773">
            <v>0</v>
          </cell>
          <cell r="I773">
            <v>0.5165753882783386</v>
          </cell>
          <cell r="J773">
            <v>0</v>
          </cell>
          <cell r="K773">
            <v>0.5165753882783386</v>
          </cell>
          <cell r="L773">
            <v>0</v>
          </cell>
          <cell r="M773" t="str">
            <v xml:space="preserve"> </v>
          </cell>
        </row>
        <row r="774">
          <cell r="B774">
            <v>26</v>
          </cell>
          <cell r="C774" t="str">
            <v>Disability and Long Term Care</v>
          </cell>
          <cell r="D774">
            <v>0</v>
          </cell>
          <cell r="E774">
            <v>0</v>
          </cell>
          <cell r="F774">
            <v>0</v>
          </cell>
          <cell r="G774">
            <v>0</v>
          </cell>
          <cell r="H774">
            <v>0</v>
          </cell>
          <cell r="I774">
            <v>0.38158989429457829</v>
          </cell>
          <cell r="J774">
            <v>0</v>
          </cell>
          <cell r="K774">
            <v>0.38158989429457829</v>
          </cell>
          <cell r="L774">
            <v>0</v>
          </cell>
          <cell r="M774" t="str">
            <v xml:space="preserve"> </v>
          </cell>
        </row>
        <row r="775">
          <cell r="B775">
            <v>27</v>
          </cell>
          <cell r="C775" t="str">
            <v>Critical Illness - Guaranteed</v>
          </cell>
          <cell r="D775">
            <v>0</v>
          </cell>
          <cell r="E775">
            <v>0</v>
          </cell>
          <cell r="F775">
            <v>0</v>
          </cell>
          <cell r="G775">
            <v>0</v>
          </cell>
          <cell r="H775">
            <v>0</v>
          </cell>
          <cell r="I775">
            <v>0.38158989429457829</v>
          </cell>
          <cell r="J775">
            <v>0</v>
          </cell>
          <cell r="K775">
            <v>0.38158989429457829</v>
          </cell>
          <cell r="L775">
            <v>0</v>
          </cell>
          <cell r="M775" t="str">
            <v xml:space="preserve"> </v>
          </cell>
        </row>
        <row r="776">
          <cell r="B776">
            <v>28</v>
          </cell>
          <cell r="C776" t="str">
            <v>Sub-Total</v>
          </cell>
          <cell r="D776">
            <v>0</v>
          </cell>
          <cell r="E776">
            <v>0</v>
          </cell>
          <cell r="F776">
            <v>0</v>
          </cell>
          <cell r="G776">
            <v>0</v>
          </cell>
          <cell r="H776">
            <v>0</v>
          </cell>
          <cell r="I776">
            <v>0</v>
          </cell>
          <cell r="K776">
            <v>0</v>
          </cell>
          <cell r="L776">
            <v>0</v>
          </cell>
        </row>
        <row r="778">
          <cell r="D778" t="str">
            <v>(1)</v>
          </cell>
          <cell r="E778" t="str">
            <v>(2)</v>
          </cell>
          <cell r="F778" t="str">
            <v>(3)</v>
          </cell>
          <cell r="G778" t="str">
            <v>(4)</v>
          </cell>
          <cell r="H778" t="str">
            <v>(5)</v>
          </cell>
          <cell r="I778" t="str">
            <v>(6)</v>
          </cell>
          <cell r="J778" t="str">
            <v>(7)</v>
          </cell>
          <cell r="K778" t="str">
            <v>(8)</v>
          </cell>
          <cell r="L778" t="str">
            <v>(9)</v>
          </cell>
          <cell r="M778" t="str">
            <v>(10)</v>
          </cell>
        </row>
        <row r="780">
          <cell r="E780" t="str">
            <v>&lt;----------------- Net Premiums Written -----------------&gt;</v>
          </cell>
          <cell r="J780" t="str">
            <v>Adjust-</v>
          </cell>
          <cell r="K780" t="str">
            <v>Total</v>
          </cell>
          <cell r="L780" t="str">
            <v>Adjusted</v>
          </cell>
        </row>
        <row r="781">
          <cell r="C781" t="str">
            <v>Life Business (New business only)</v>
          </cell>
          <cell r="D781" t="str">
            <v>%</v>
          </cell>
          <cell r="E781" t="str">
            <v>Baseline</v>
          </cell>
          <cell r="F781" t="str">
            <v>Allocated Adjustment</v>
          </cell>
          <cell r="G781" t="str">
            <v>Manual Adjustment</v>
          </cell>
          <cell r="H781" t="str">
            <v>Total</v>
          </cell>
          <cell r="I781" t="str">
            <v>Capital Factor</v>
          </cell>
          <cell r="J781" t="str">
            <v>ment to Factor</v>
          </cell>
          <cell r="K781" t="str">
            <v>Capital Factor</v>
          </cell>
          <cell r="L781" t="str">
            <v>Required Capital</v>
          </cell>
          <cell r="M781" t="str">
            <v>Explanation of Adjustment</v>
          </cell>
        </row>
        <row r="782">
          <cell r="B782">
            <v>29</v>
          </cell>
          <cell r="C782" t="str">
            <v xml:space="preserve">Life - Investment Products (Unit Linked &amp; Partic) </v>
          </cell>
          <cell r="D782">
            <v>0</v>
          </cell>
          <cell r="E782">
            <v>0</v>
          </cell>
          <cell r="F782">
            <v>0</v>
          </cell>
          <cell r="G782">
            <v>0</v>
          </cell>
          <cell r="H782">
            <v>0</v>
          </cell>
          <cell r="I782">
            <v>0.02</v>
          </cell>
          <cell r="J782">
            <v>0</v>
          </cell>
          <cell r="K782">
            <v>0.02</v>
          </cell>
          <cell r="L782">
            <v>0</v>
          </cell>
          <cell r="M782" t="str">
            <v xml:space="preserve"> </v>
          </cell>
        </row>
        <row r="783">
          <cell r="B783">
            <v>30</v>
          </cell>
          <cell r="C783" t="str">
            <v xml:space="preserve">Life - Protection Products (Individ &amp; Group) </v>
          </cell>
          <cell r="D783">
            <v>0</v>
          </cell>
          <cell r="E783">
            <v>0</v>
          </cell>
          <cell r="F783">
            <v>0</v>
          </cell>
          <cell r="G783">
            <v>0</v>
          </cell>
          <cell r="H783">
            <v>0</v>
          </cell>
          <cell r="I783">
            <v>0.02</v>
          </cell>
          <cell r="J783">
            <v>0</v>
          </cell>
          <cell r="K783">
            <v>0.02</v>
          </cell>
          <cell r="L783">
            <v>0</v>
          </cell>
          <cell r="M783" t="str">
            <v xml:space="preserve"> </v>
          </cell>
        </row>
        <row r="784">
          <cell r="B784">
            <v>31</v>
          </cell>
          <cell r="C784" t="str">
            <v xml:space="preserve">Life Reinsurance </v>
          </cell>
          <cell r="D784">
            <v>0</v>
          </cell>
          <cell r="E784">
            <v>0</v>
          </cell>
          <cell r="F784">
            <v>0</v>
          </cell>
          <cell r="G784">
            <v>0</v>
          </cell>
          <cell r="H784">
            <v>0</v>
          </cell>
          <cell r="I784">
            <v>0.02</v>
          </cell>
          <cell r="J784">
            <v>0</v>
          </cell>
          <cell r="K784">
            <v>0.02</v>
          </cell>
          <cell r="L784">
            <v>0</v>
          </cell>
          <cell r="M784" t="str">
            <v xml:space="preserve"> </v>
          </cell>
        </row>
        <row r="785">
          <cell r="B785">
            <v>32</v>
          </cell>
          <cell r="C785" t="str">
            <v xml:space="preserve">Annuities - Immediate </v>
          </cell>
          <cell r="D785">
            <v>0</v>
          </cell>
          <cell r="E785">
            <v>0</v>
          </cell>
          <cell r="F785">
            <v>0</v>
          </cell>
          <cell r="G785">
            <v>0</v>
          </cell>
          <cell r="H785">
            <v>0</v>
          </cell>
          <cell r="I785">
            <v>0.02</v>
          </cell>
          <cell r="J785">
            <v>0</v>
          </cell>
          <cell r="K785">
            <v>0.02</v>
          </cell>
          <cell r="L785">
            <v>0</v>
          </cell>
          <cell r="M785" t="str">
            <v xml:space="preserve"> </v>
          </cell>
        </row>
        <row r="786">
          <cell r="B786">
            <v>33</v>
          </cell>
          <cell r="C786" t="str">
            <v xml:space="preserve">Annuities - Deferred </v>
          </cell>
          <cell r="D786">
            <v>0</v>
          </cell>
          <cell r="E786">
            <v>0</v>
          </cell>
          <cell r="F786">
            <v>0</v>
          </cell>
          <cell r="G786">
            <v>0</v>
          </cell>
          <cell r="H786">
            <v>0</v>
          </cell>
          <cell r="I786">
            <v>0.02</v>
          </cell>
          <cell r="J786">
            <v>0</v>
          </cell>
          <cell r="K786">
            <v>0.02</v>
          </cell>
          <cell r="L786">
            <v>0</v>
          </cell>
          <cell r="M786" t="str">
            <v xml:space="preserve"> </v>
          </cell>
        </row>
        <row r="787">
          <cell r="B787">
            <v>34</v>
          </cell>
          <cell r="C787" t="str">
            <v xml:space="preserve">Pension Plans </v>
          </cell>
          <cell r="D787">
            <v>0</v>
          </cell>
          <cell r="E787">
            <v>0</v>
          </cell>
          <cell r="F787">
            <v>0</v>
          </cell>
          <cell r="G787">
            <v>0</v>
          </cell>
          <cell r="H787">
            <v>0</v>
          </cell>
          <cell r="I787">
            <v>0.02</v>
          </cell>
          <cell r="J787">
            <v>0</v>
          </cell>
          <cell r="K787">
            <v>0.02</v>
          </cell>
          <cell r="L787">
            <v>0</v>
          </cell>
          <cell r="M787" t="str">
            <v xml:space="preserve"> </v>
          </cell>
        </row>
        <row r="788">
          <cell r="B788">
            <v>35</v>
          </cell>
          <cell r="C788" t="str">
            <v xml:space="preserve">DHI </v>
          </cell>
          <cell r="D788">
            <v>0</v>
          </cell>
          <cell r="E788">
            <v>0</v>
          </cell>
          <cell r="F788">
            <v>0</v>
          </cell>
          <cell r="G788">
            <v>0</v>
          </cell>
          <cell r="H788">
            <v>0</v>
          </cell>
          <cell r="I788">
            <v>0.02</v>
          </cell>
          <cell r="J788">
            <v>0</v>
          </cell>
          <cell r="K788">
            <v>0.02</v>
          </cell>
          <cell r="L788">
            <v>0</v>
          </cell>
          <cell r="M788" t="str">
            <v xml:space="preserve"> </v>
          </cell>
        </row>
        <row r="789">
          <cell r="B789">
            <v>36</v>
          </cell>
          <cell r="C789" t="str">
            <v xml:space="preserve">German HealthCare </v>
          </cell>
          <cell r="D789">
            <v>0</v>
          </cell>
          <cell r="E789">
            <v>0</v>
          </cell>
          <cell r="F789">
            <v>0</v>
          </cell>
          <cell r="G789">
            <v>0</v>
          </cell>
          <cell r="H789">
            <v>0</v>
          </cell>
          <cell r="I789">
            <v>0.02</v>
          </cell>
          <cell r="J789">
            <v>0</v>
          </cell>
          <cell r="K789">
            <v>0.02</v>
          </cell>
          <cell r="L789">
            <v>0</v>
          </cell>
          <cell r="M789" t="str">
            <v xml:space="preserve"> </v>
          </cell>
        </row>
        <row r="790">
          <cell r="B790">
            <v>37</v>
          </cell>
          <cell r="C790" t="str">
            <v xml:space="preserve">Other Life or Annuity </v>
          </cell>
          <cell r="D790">
            <v>0</v>
          </cell>
          <cell r="E790">
            <v>0</v>
          </cell>
          <cell r="F790">
            <v>0</v>
          </cell>
          <cell r="G790">
            <v>0</v>
          </cell>
          <cell r="H790">
            <v>0</v>
          </cell>
          <cell r="I790">
            <v>0.02</v>
          </cell>
          <cell r="J790">
            <v>0</v>
          </cell>
          <cell r="K790">
            <v>0.02</v>
          </cell>
          <cell r="L790">
            <v>0</v>
          </cell>
          <cell r="M790" t="str">
            <v xml:space="preserve"> </v>
          </cell>
        </row>
        <row r="791">
          <cell r="B791">
            <v>38</v>
          </cell>
          <cell r="C791" t="str">
            <v xml:space="preserve">Other Life or Annuity </v>
          </cell>
          <cell r="D791">
            <v>0</v>
          </cell>
          <cell r="E791">
            <v>0</v>
          </cell>
          <cell r="F791">
            <v>0</v>
          </cell>
          <cell r="G791">
            <v>0</v>
          </cell>
          <cell r="H791">
            <v>0</v>
          </cell>
          <cell r="I791">
            <v>0.02</v>
          </cell>
          <cell r="J791">
            <v>0</v>
          </cell>
          <cell r="K791">
            <v>0.02</v>
          </cell>
          <cell r="L791">
            <v>0</v>
          </cell>
          <cell r="M791" t="str">
            <v xml:space="preserve"> </v>
          </cell>
        </row>
        <row r="792">
          <cell r="B792">
            <v>39</v>
          </cell>
          <cell r="C792" t="str">
            <v>Sub-Total</v>
          </cell>
          <cell r="D792">
            <v>0</v>
          </cell>
          <cell r="E792">
            <v>0</v>
          </cell>
          <cell r="F792">
            <v>0</v>
          </cell>
          <cell r="G792">
            <v>0</v>
          </cell>
          <cell r="H792">
            <v>0</v>
          </cell>
          <cell r="I792">
            <v>0</v>
          </cell>
          <cell r="K792">
            <v>0</v>
          </cell>
          <cell r="L792">
            <v>0</v>
          </cell>
        </row>
        <row r="794">
          <cell r="B794">
            <v>40</v>
          </cell>
          <cell r="C794" t="str">
            <v>Totals</v>
          </cell>
          <cell r="D794">
            <v>0</v>
          </cell>
          <cell r="E794">
            <v>0</v>
          </cell>
          <cell r="F794">
            <v>0</v>
          </cell>
          <cell r="G794">
            <v>0</v>
          </cell>
          <cell r="H794">
            <v>0</v>
          </cell>
          <cell r="I794">
            <v>0</v>
          </cell>
          <cell r="K794">
            <v>0</v>
          </cell>
          <cell r="L794">
            <v>0</v>
          </cell>
        </row>
        <row r="796">
          <cell r="B796">
            <v>41</v>
          </cell>
          <cell r="G796" t="str">
            <v>Growth Factor (for Non Life Only)</v>
          </cell>
          <cell r="I796" t="str">
            <v xml:space="preserve"> </v>
          </cell>
          <cell r="L796">
            <v>1.5</v>
          </cell>
          <cell r="M796" t="str">
            <v xml:space="preserve"> </v>
          </cell>
        </row>
        <row r="797">
          <cell r="B797">
            <v>42</v>
          </cell>
          <cell r="G797" t="str">
            <v>By Line Diversification Factor</v>
          </cell>
          <cell r="L797">
            <v>1</v>
          </cell>
        </row>
        <row r="798">
          <cell r="G798" t="str">
            <v>By Country Diversification Factor</v>
          </cell>
          <cell r="L798">
            <v>1</v>
          </cell>
        </row>
        <row r="799">
          <cell r="B799">
            <v>43</v>
          </cell>
          <cell r="G799" t="str">
            <v>Adjusted Premium Capital</v>
          </cell>
          <cell r="L799">
            <v>0</v>
          </cell>
        </row>
        <row r="800">
          <cell r="B800">
            <v>44</v>
          </cell>
          <cell r="G800" t="str">
            <v>Analyst's Adjustment ( NON-Life Business)</v>
          </cell>
          <cell r="L800">
            <v>0</v>
          </cell>
          <cell r="M800" t="str">
            <v xml:space="preserve"> </v>
          </cell>
        </row>
        <row r="801">
          <cell r="B801">
            <v>45</v>
          </cell>
          <cell r="G801" t="str">
            <v>Analyst's Adjustment ( LIFE Business)</v>
          </cell>
          <cell r="L801">
            <v>0</v>
          </cell>
          <cell r="M801" t="str">
            <v xml:space="preserve"> </v>
          </cell>
        </row>
        <row r="802">
          <cell r="B802">
            <v>46</v>
          </cell>
          <cell r="G802" t="str">
            <v>Net Required Capital for Premium Risk (B6)</v>
          </cell>
          <cell r="L802">
            <v>0</v>
          </cell>
        </row>
        <row r="805">
          <cell r="C805" t="str">
            <v>Company Name:</v>
          </cell>
          <cell r="D805" t="str">
            <v>XYZ Sample</v>
          </cell>
          <cell r="H805" t="str">
            <v>Currency:</v>
          </cell>
          <cell r="I805" t="str">
            <v>US Dollars</v>
          </cell>
          <cell r="M805" t="str">
            <v>Page 39</v>
          </cell>
        </row>
        <row r="806">
          <cell r="C806" t="str">
            <v>AMB Number:</v>
          </cell>
          <cell r="D806" t="str">
            <v>99999</v>
          </cell>
          <cell r="H806" t="str">
            <v>Denomination:</v>
          </cell>
          <cell r="I806" t="str">
            <v>(000)s</v>
          </cell>
        </row>
        <row r="807">
          <cell r="C807" t="str">
            <v>Analyst:</v>
          </cell>
          <cell r="D807" t="str">
            <v xml:space="preserve"> </v>
          </cell>
        </row>
        <row r="808">
          <cell r="C808" t="str">
            <v>profitability = average</v>
          </cell>
          <cell r="G808" t="str">
            <v>NET PREMIUMS WRITTEN RISK</v>
          </cell>
        </row>
        <row r="809">
          <cell r="C809" t="str">
            <v>Pers - Late Hard Mkt</v>
          </cell>
          <cell r="H809">
            <v>41274</v>
          </cell>
        </row>
        <row r="810">
          <cell r="C810" t="str">
            <v>Comm - Early Hard Mkt</v>
          </cell>
        </row>
        <row r="811">
          <cell r="C811" t="str">
            <v>Reins XS Prop - Early Soft Mkt</v>
          </cell>
        </row>
        <row r="812">
          <cell r="C812" t="str">
            <v>Reins XS Casualty - Early Hard Mkt</v>
          </cell>
        </row>
        <row r="813">
          <cell r="D813" t="str">
            <v>(1)</v>
          </cell>
          <cell r="E813" t="str">
            <v>(2)</v>
          </cell>
          <cell r="F813" t="str">
            <v>(3)</v>
          </cell>
          <cell r="G813" t="str">
            <v>(4)</v>
          </cell>
          <cell r="H813" t="str">
            <v>(5)</v>
          </cell>
          <cell r="I813" t="str">
            <v>(6)</v>
          </cell>
          <cell r="J813" t="str">
            <v>(7)</v>
          </cell>
          <cell r="K813" t="str">
            <v>(8)</v>
          </cell>
          <cell r="L813" t="str">
            <v>(9)</v>
          </cell>
          <cell r="M813" t="str">
            <v>(10)</v>
          </cell>
        </row>
        <row r="815">
          <cell r="E815" t="str">
            <v>&lt;----------------- Net Premiums Written -----------------&gt;</v>
          </cell>
          <cell r="J815" t="str">
            <v>Adjust-</v>
          </cell>
          <cell r="K815" t="str">
            <v>Total</v>
          </cell>
          <cell r="L815" t="str">
            <v>Adjusted</v>
          </cell>
        </row>
        <row r="816">
          <cell r="C816" t="str">
            <v>Property Casualty Business</v>
          </cell>
          <cell r="D816" t="str">
            <v>%</v>
          </cell>
          <cell r="E816" t="str">
            <v>Baseline</v>
          </cell>
          <cell r="F816" t="str">
            <v>Allocated Adjustment</v>
          </cell>
          <cell r="G816" t="str">
            <v>Manual Adjustment</v>
          </cell>
          <cell r="H816" t="str">
            <v>Total</v>
          </cell>
          <cell r="I816" t="str">
            <v>Capital Factor</v>
          </cell>
          <cell r="J816" t="str">
            <v>ment to Factor</v>
          </cell>
          <cell r="K816" t="str">
            <v>Capital Factor</v>
          </cell>
          <cell r="L816" t="str">
            <v>Required Capital</v>
          </cell>
          <cell r="M816" t="str">
            <v>Explanation of Adjustment</v>
          </cell>
        </row>
        <row r="817">
          <cell r="B817">
            <v>1</v>
          </cell>
          <cell r="C817" t="str">
            <v>Personal Property</v>
          </cell>
          <cell r="D817">
            <v>0</v>
          </cell>
          <cell r="E817">
            <v>0</v>
          </cell>
          <cell r="F817">
            <v>0</v>
          </cell>
          <cell r="G817">
            <v>0</v>
          </cell>
          <cell r="H817">
            <v>0</v>
          </cell>
          <cell r="I817">
            <v>0.49680678758573898</v>
          </cell>
          <cell r="J817">
            <v>0</v>
          </cell>
          <cell r="K817">
            <v>0.49680678758573898</v>
          </cell>
          <cell r="L817">
            <v>0</v>
          </cell>
          <cell r="M817" t="str">
            <v xml:space="preserve"> </v>
          </cell>
        </row>
        <row r="818">
          <cell r="B818">
            <v>2</v>
          </cell>
          <cell r="C818" t="str">
            <v>Personal Motor</v>
          </cell>
          <cell r="D818">
            <v>0</v>
          </cell>
          <cell r="E818">
            <v>0</v>
          </cell>
          <cell r="F818">
            <v>0</v>
          </cell>
          <cell r="G818">
            <v>0</v>
          </cell>
          <cell r="H818">
            <v>0</v>
          </cell>
          <cell r="I818">
            <v>0.34118056496851962</v>
          </cell>
          <cell r="J818">
            <v>0</v>
          </cell>
          <cell r="K818">
            <v>0.34118056496851962</v>
          </cell>
          <cell r="L818">
            <v>0</v>
          </cell>
          <cell r="M818" t="str">
            <v xml:space="preserve"> </v>
          </cell>
        </row>
        <row r="819">
          <cell r="B819">
            <v>3</v>
          </cell>
          <cell r="C819" t="str">
            <v>Commercial Motor</v>
          </cell>
          <cell r="D819">
            <v>0</v>
          </cell>
          <cell r="E819">
            <v>0</v>
          </cell>
          <cell r="F819">
            <v>0</v>
          </cell>
          <cell r="G819">
            <v>0</v>
          </cell>
          <cell r="H819">
            <v>0</v>
          </cell>
          <cell r="I819">
            <v>0.39534800486383992</v>
          </cell>
          <cell r="J819">
            <v>0</v>
          </cell>
          <cell r="K819">
            <v>0.39534800486383992</v>
          </cell>
          <cell r="L819">
            <v>0</v>
          </cell>
          <cell r="M819" t="str">
            <v xml:space="preserve"> </v>
          </cell>
        </row>
        <row r="820">
          <cell r="B820">
            <v>4</v>
          </cell>
          <cell r="C820" t="str">
            <v>Occupational Accident</v>
          </cell>
          <cell r="D820">
            <v>0</v>
          </cell>
          <cell r="E820">
            <v>0</v>
          </cell>
          <cell r="F820">
            <v>0</v>
          </cell>
          <cell r="G820">
            <v>0</v>
          </cell>
          <cell r="H820">
            <v>0</v>
          </cell>
          <cell r="I820">
            <v>0.40167357294166139</v>
          </cell>
          <cell r="J820">
            <v>0</v>
          </cell>
          <cell r="K820">
            <v>0.40167357294166139</v>
          </cell>
          <cell r="L820">
            <v>0</v>
          </cell>
          <cell r="M820" t="str">
            <v xml:space="preserve"> </v>
          </cell>
        </row>
        <row r="821">
          <cell r="B821">
            <v>5</v>
          </cell>
          <cell r="C821" t="str">
            <v>Comm'l Multi Peril</v>
          </cell>
          <cell r="D821">
            <v>0</v>
          </cell>
          <cell r="E821">
            <v>0</v>
          </cell>
          <cell r="F821">
            <v>0</v>
          </cell>
          <cell r="G821">
            <v>0</v>
          </cell>
          <cell r="H821">
            <v>0</v>
          </cell>
          <cell r="I821">
            <v>0.40167357294166139</v>
          </cell>
          <cell r="J821">
            <v>0</v>
          </cell>
          <cell r="K821">
            <v>0.40167357294166139</v>
          </cell>
          <cell r="L821">
            <v>0</v>
          </cell>
          <cell r="M821" t="str">
            <v xml:space="preserve"> </v>
          </cell>
        </row>
        <row r="822">
          <cell r="B822">
            <v>6</v>
          </cell>
          <cell r="C822" t="str">
            <v>Med Mal (Occ)</v>
          </cell>
          <cell r="D822">
            <v>0</v>
          </cell>
          <cell r="E822">
            <v>0</v>
          </cell>
          <cell r="F822">
            <v>0</v>
          </cell>
          <cell r="G822">
            <v>0</v>
          </cell>
          <cell r="H822">
            <v>0</v>
          </cell>
          <cell r="I822">
            <v>0.41495203816287335</v>
          </cell>
          <cell r="J822">
            <v>0</v>
          </cell>
          <cell r="K822">
            <v>0.41495203816287335</v>
          </cell>
          <cell r="L822">
            <v>0</v>
          </cell>
          <cell r="M822" t="str">
            <v xml:space="preserve"> </v>
          </cell>
        </row>
        <row r="823">
          <cell r="B823">
            <v>7</v>
          </cell>
          <cell r="C823" t="str">
            <v>Med Mal (C/M)</v>
          </cell>
          <cell r="D823">
            <v>0</v>
          </cell>
          <cell r="E823">
            <v>0</v>
          </cell>
          <cell r="F823">
            <v>0</v>
          </cell>
          <cell r="G823">
            <v>0</v>
          </cell>
          <cell r="H823">
            <v>0</v>
          </cell>
          <cell r="I823">
            <v>0.36295804783885066</v>
          </cell>
          <cell r="J823">
            <v>0</v>
          </cell>
          <cell r="K823">
            <v>0.36295804783885066</v>
          </cell>
          <cell r="L823">
            <v>0</v>
          </cell>
          <cell r="M823" t="str">
            <v xml:space="preserve"> </v>
          </cell>
        </row>
        <row r="824">
          <cell r="B824">
            <v>8</v>
          </cell>
          <cell r="C824" t="str">
            <v>Special Liab (Ocean, Air, B&amp;M)</v>
          </cell>
          <cell r="D824">
            <v>0</v>
          </cell>
          <cell r="E824">
            <v>0</v>
          </cell>
          <cell r="F824">
            <v>0</v>
          </cell>
          <cell r="G824">
            <v>0</v>
          </cell>
          <cell r="H824">
            <v>0</v>
          </cell>
          <cell r="I824">
            <v>0.40987099279761363</v>
          </cell>
          <cell r="J824">
            <v>0</v>
          </cell>
          <cell r="K824">
            <v>0.40987099279761363</v>
          </cell>
          <cell r="L824">
            <v>0</v>
          </cell>
          <cell r="M824" t="str">
            <v xml:space="preserve"> </v>
          </cell>
        </row>
        <row r="825">
          <cell r="B825">
            <v>9</v>
          </cell>
          <cell r="C825" t="str">
            <v>Other Liab (Occ)</v>
          </cell>
          <cell r="D825">
            <v>0</v>
          </cell>
          <cell r="E825">
            <v>0</v>
          </cell>
          <cell r="F825">
            <v>0</v>
          </cell>
          <cell r="G825">
            <v>0</v>
          </cell>
          <cell r="H825">
            <v>0</v>
          </cell>
          <cell r="I825">
            <v>0.44237177636746849</v>
          </cell>
          <cell r="J825">
            <v>0</v>
          </cell>
          <cell r="K825">
            <v>0.44237177636746849</v>
          </cell>
          <cell r="L825">
            <v>0</v>
          </cell>
          <cell r="M825" t="str">
            <v xml:space="preserve"> </v>
          </cell>
        </row>
        <row r="826">
          <cell r="B826">
            <v>10</v>
          </cell>
          <cell r="C826" t="str">
            <v>Other Liab (C/M)</v>
          </cell>
          <cell r="D826">
            <v>0</v>
          </cell>
          <cell r="E826">
            <v>0</v>
          </cell>
          <cell r="F826">
            <v>0</v>
          </cell>
          <cell r="G826">
            <v>0</v>
          </cell>
          <cell r="H826">
            <v>0</v>
          </cell>
          <cell r="I826">
            <v>0.3760988510689714</v>
          </cell>
          <cell r="J826">
            <v>0</v>
          </cell>
          <cell r="K826">
            <v>0.3760988510689714</v>
          </cell>
          <cell r="L826">
            <v>0</v>
          </cell>
          <cell r="M826" t="str">
            <v xml:space="preserve"> </v>
          </cell>
        </row>
        <row r="827">
          <cell r="B827">
            <v>11</v>
          </cell>
          <cell r="C827" t="str">
            <v>Prod Liab (Occ)</v>
          </cell>
          <cell r="D827">
            <v>0</v>
          </cell>
          <cell r="E827">
            <v>0</v>
          </cell>
          <cell r="F827">
            <v>0</v>
          </cell>
          <cell r="G827">
            <v>0</v>
          </cell>
          <cell r="H827">
            <v>0</v>
          </cell>
          <cell r="I827">
            <v>0.42370630057137271</v>
          </cell>
          <cell r="J827">
            <v>0</v>
          </cell>
          <cell r="K827">
            <v>0.42370630057137271</v>
          </cell>
          <cell r="L827">
            <v>0</v>
          </cell>
          <cell r="M827" t="str">
            <v xml:space="preserve"> </v>
          </cell>
        </row>
        <row r="828">
          <cell r="B828">
            <v>12</v>
          </cell>
          <cell r="C828" t="str">
            <v>Prod Liab (C/M)</v>
          </cell>
          <cell r="D828">
            <v>0</v>
          </cell>
          <cell r="E828">
            <v>0</v>
          </cell>
          <cell r="F828">
            <v>0</v>
          </cell>
          <cell r="G828">
            <v>0</v>
          </cell>
          <cell r="H828">
            <v>0</v>
          </cell>
          <cell r="I828">
            <v>0.35992255639933818</v>
          </cell>
          <cell r="J828">
            <v>0</v>
          </cell>
          <cell r="K828">
            <v>0.35992255639933818</v>
          </cell>
          <cell r="L828">
            <v>0</v>
          </cell>
          <cell r="M828" t="str">
            <v xml:space="preserve"> </v>
          </cell>
        </row>
        <row r="829">
          <cell r="B829">
            <v>13</v>
          </cell>
          <cell r="C829" t="str">
            <v>Commercial Property</v>
          </cell>
          <cell r="D829">
            <v>0</v>
          </cell>
          <cell r="E829">
            <v>0</v>
          </cell>
          <cell r="F829">
            <v>0</v>
          </cell>
          <cell r="G829">
            <v>0</v>
          </cell>
          <cell r="H829">
            <v>0</v>
          </cell>
          <cell r="I829">
            <v>0.47818282493054926</v>
          </cell>
          <cell r="J829">
            <v>0</v>
          </cell>
          <cell r="K829">
            <v>0.47818282493054926</v>
          </cell>
          <cell r="L829">
            <v>0</v>
          </cell>
          <cell r="M829" t="str">
            <v xml:space="preserve"> </v>
          </cell>
        </row>
        <row r="830">
          <cell r="B830">
            <v>14</v>
          </cell>
          <cell r="C830" t="str">
            <v>Motor Phys Damage</v>
          </cell>
          <cell r="D830">
            <v>0</v>
          </cell>
          <cell r="E830">
            <v>0</v>
          </cell>
          <cell r="F830">
            <v>0</v>
          </cell>
          <cell r="G830">
            <v>0</v>
          </cell>
          <cell r="H830">
            <v>0</v>
          </cell>
          <cell r="I830">
            <v>0.32468613812784297</v>
          </cell>
          <cell r="J830">
            <v>0</v>
          </cell>
          <cell r="K830">
            <v>0.32468613812784297</v>
          </cell>
          <cell r="L830">
            <v>0</v>
          </cell>
          <cell r="M830" t="str">
            <v xml:space="preserve"> </v>
          </cell>
        </row>
        <row r="831">
          <cell r="B831">
            <v>15</v>
          </cell>
          <cell r="C831" t="str">
            <v>Fid &amp; Sur /Fin. Guar</v>
          </cell>
          <cell r="D831">
            <v>0</v>
          </cell>
          <cell r="E831">
            <v>0</v>
          </cell>
          <cell r="F831">
            <v>0</v>
          </cell>
          <cell r="G831">
            <v>0</v>
          </cell>
          <cell r="H831">
            <v>0</v>
          </cell>
          <cell r="I831">
            <v>0.3347279774513845</v>
          </cell>
          <cell r="J831">
            <v>0</v>
          </cell>
          <cell r="K831">
            <v>0.3347279774513845</v>
          </cell>
          <cell r="L831">
            <v>0</v>
          </cell>
          <cell r="M831" t="str">
            <v xml:space="preserve"> </v>
          </cell>
        </row>
        <row r="832">
          <cell r="B832">
            <v>16</v>
          </cell>
          <cell r="C832" t="str">
            <v>X/S Property</v>
          </cell>
          <cell r="D832">
            <v>0</v>
          </cell>
          <cell r="E832">
            <v>0</v>
          </cell>
          <cell r="F832">
            <v>0</v>
          </cell>
          <cell r="G832">
            <v>0</v>
          </cell>
          <cell r="H832">
            <v>0</v>
          </cell>
          <cell r="I832">
            <v>0.54928106074259153</v>
          </cell>
          <cell r="J832">
            <v>0</v>
          </cell>
          <cell r="K832">
            <v>0.54928106074259153</v>
          </cell>
          <cell r="L832">
            <v>0</v>
          </cell>
          <cell r="M832" t="str">
            <v xml:space="preserve"> </v>
          </cell>
        </row>
        <row r="833">
          <cell r="B833">
            <v>17</v>
          </cell>
          <cell r="C833" t="str">
            <v>X/S Casualty</v>
          </cell>
          <cell r="D833">
            <v>0</v>
          </cell>
          <cell r="E833">
            <v>0</v>
          </cell>
          <cell r="F833">
            <v>0</v>
          </cell>
          <cell r="G833">
            <v>0</v>
          </cell>
          <cell r="H833">
            <v>0</v>
          </cell>
          <cell r="I833">
            <v>0.48278073670872762</v>
          </cell>
          <cell r="J833">
            <v>0</v>
          </cell>
          <cell r="K833">
            <v>0.48278073670872762</v>
          </cell>
          <cell r="L833">
            <v>0</v>
          </cell>
          <cell r="M833" t="str">
            <v xml:space="preserve"> </v>
          </cell>
        </row>
        <row r="834">
          <cell r="B834">
            <v>18</v>
          </cell>
          <cell r="C834" t="str">
            <v>Other P/C</v>
          </cell>
          <cell r="D834">
            <v>0</v>
          </cell>
          <cell r="E834">
            <v>0</v>
          </cell>
          <cell r="F834">
            <v>0</v>
          </cell>
          <cell r="G834">
            <v>0</v>
          </cell>
          <cell r="H834">
            <v>0</v>
          </cell>
          <cell r="I834">
            <v>0.40167357294166139</v>
          </cell>
          <cell r="J834">
            <v>0</v>
          </cell>
          <cell r="K834">
            <v>0.40167357294166139</v>
          </cell>
          <cell r="L834">
            <v>0</v>
          </cell>
          <cell r="M834" t="str">
            <v xml:space="preserve"> </v>
          </cell>
        </row>
        <row r="835">
          <cell r="B835">
            <v>19</v>
          </cell>
          <cell r="C835" t="str">
            <v>Other P/C</v>
          </cell>
          <cell r="D835">
            <v>0</v>
          </cell>
          <cell r="E835">
            <v>0</v>
          </cell>
          <cell r="F835">
            <v>0</v>
          </cell>
          <cell r="G835">
            <v>0</v>
          </cell>
          <cell r="H835">
            <v>0</v>
          </cell>
          <cell r="I835">
            <v>0.40167357294166139</v>
          </cell>
          <cell r="J835">
            <v>0</v>
          </cell>
          <cell r="K835">
            <v>0.40167357294166139</v>
          </cell>
          <cell r="L835">
            <v>0</v>
          </cell>
          <cell r="M835" t="str">
            <v xml:space="preserve"> </v>
          </cell>
        </row>
        <row r="836">
          <cell r="B836">
            <v>20</v>
          </cell>
          <cell r="C836" t="str">
            <v>Sub-Total</v>
          </cell>
          <cell r="D836">
            <v>0</v>
          </cell>
          <cell r="E836">
            <v>0</v>
          </cell>
          <cell r="F836">
            <v>0</v>
          </cell>
          <cell r="G836">
            <v>0</v>
          </cell>
          <cell r="H836">
            <v>0</v>
          </cell>
          <cell r="I836">
            <v>0</v>
          </cell>
          <cell r="K836">
            <v>0</v>
          </cell>
          <cell r="L836">
            <v>0</v>
          </cell>
        </row>
        <row r="838">
          <cell r="D838" t="str">
            <v>(1)</v>
          </cell>
          <cell r="E838" t="str">
            <v>(2)</v>
          </cell>
          <cell r="F838" t="str">
            <v>(3)</v>
          </cell>
          <cell r="G838" t="str">
            <v>(4)</v>
          </cell>
          <cell r="H838" t="str">
            <v>(5)</v>
          </cell>
          <cell r="I838" t="str">
            <v>(6)</v>
          </cell>
          <cell r="J838" t="str">
            <v>(7)</v>
          </cell>
          <cell r="K838" t="str">
            <v>(8)</v>
          </cell>
          <cell r="L838" t="str">
            <v>(9)</v>
          </cell>
          <cell r="M838" t="str">
            <v>(10)</v>
          </cell>
        </row>
        <row r="840">
          <cell r="E840" t="str">
            <v>&lt;----------------- Net Premiums Written -----------------&gt;</v>
          </cell>
          <cell r="J840" t="str">
            <v>Adjust-</v>
          </cell>
          <cell r="K840" t="str">
            <v>Total</v>
          </cell>
          <cell r="L840" t="str">
            <v>Adjusted</v>
          </cell>
        </row>
        <row r="841">
          <cell r="C841" t="str">
            <v>Health Business</v>
          </cell>
          <cell r="D841" t="str">
            <v>%</v>
          </cell>
          <cell r="E841" t="str">
            <v>Baseline</v>
          </cell>
          <cell r="F841" t="str">
            <v>Allocated Adjustment</v>
          </cell>
          <cell r="G841" t="str">
            <v>Manual Adjustment</v>
          </cell>
          <cell r="H841" t="str">
            <v>Total</v>
          </cell>
          <cell r="I841" t="str">
            <v>Capital Factor</v>
          </cell>
          <cell r="J841" t="str">
            <v>ment to Factor</v>
          </cell>
          <cell r="K841" t="str">
            <v>Capital Factor</v>
          </cell>
          <cell r="L841" t="str">
            <v>Required Capital</v>
          </cell>
          <cell r="M841" t="str">
            <v>Explanation of Adjustment</v>
          </cell>
        </row>
        <row r="842">
          <cell r="B842">
            <v>21</v>
          </cell>
          <cell r="C842" t="str">
            <v>Medical</v>
          </cell>
          <cell r="D842">
            <v>0</v>
          </cell>
          <cell r="E842">
            <v>0</v>
          </cell>
          <cell r="F842">
            <v>0</v>
          </cell>
          <cell r="G842">
            <v>0</v>
          </cell>
          <cell r="H842">
            <v>0</v>
          </cell>
          <cell r="I842">
            <v>0.25</v>
          </cell>
          <cell r="J842">
            <v>0</v>
          </cell>
          <cell r="K842">
            <v>0.25</v>
          </cell>
          <cell r="L842">
            <v>0</v>
          </cell>
          <cell r="M842" t="str">
            <v xml:space="preserve"> </v>
          </cell>
        </row>
        <row r="843">
          <cell r="B843">
            <v>22</v>
          </cell>
          <cell r="C843" t="str">
            <v>Disability and Long Term Care</v>
          </cell>
          <cell r="D843">
            <v>0</v>
          </cell>
          <cell r="E843">
            <v>0</v>
          </cell>
          <cell r="F843">
            <v>0</v>
          </cell>
          <cell r="G843">
            <v>0</v>
          </cell>
          <cell r="H843">
            <v>0</v>
          </cell>
          <cell r="I843">
            <v>0.45</v>
          </cell>
          <cell r="J843">
            <v>0</v>
          </cell>
          <cell r="K843">
            <v>0.45</v>
          </cell>
          <cell r="L843">
            <v>0</v>
          </cell>
          <cell r="M843" t="str">
            <v xml:space="preserve"> </v>
          </cell>
        </row>
        <row r="844">
          <cell r="B844">
            <v>23</v>
          </cell>
          <cell r="C844" t="str">
            <v>Critical Illness - Guaranteed</v>
          </cell>
          <cell r="D844">
            <v>0</v>
          </cell>
          <cell r="E844">
            <v>0</v>
          </cell>
          <cell r="F844">
            <v>0</v>
          </cell>
          <cell r="G844">
            <v>0</v>
          </cell>
          <cell r="H844">
            <v>0</v>
          </cell>
          <cell r="I844">
            <v>0.12</v>
          </cell>
          <cell r="J844">
            <v>0</v>
          </cell>
          <cell r="K844">
            <v>0.12</v>
          </cell>
          <cell r="L844">
            <v>0</v>
          </cell>
          <cell r="M844" t="str">
            <v xml:space="preserve"> </v>
          </cell>
        </row>
        <row r="845">
          <cell r="B845">
            <v>24</v>
          </cell>
          <cell r="C845" t="str">
            <v>Critical Illness - NonGuarant'd</v>
          </cell>
          <cell r="D845">
            <v>0</v>
          </cell>
          <cell r="E845">
            <v>0</v>
          </cell>
          <cell r="F845">
            <v>0</v>
          </cell>
          <cell r="G845">
            <v>0</v>
          </cell>
          <cell r="H845">
            <v>0</v>
          </cell>
          <cell r="I845">
            <v>0.12</v>
          </cell>
          <cell r="J845">
            <v>0</v>
          </cell>
          <cell r="K845">
            <v>0.12</v>
          </cell>
          <cell r="L845">
            <v>0</v>
          </cell>
          <cell r="M845" t="str">
            <v xml:space="preserve"> </v>
          </cell>
        </row>
        <row r="846">
          <cell r="B846">
            <v>25</v>
          </cell>
          <cell r="C846" t="str">
            <v>Health Reinsurance</v>
          </cell>
          <cell r="D846">
            <v>0</v>
          </cell>
          <cell r="E846">
            <v>0</v>
          </cell>
          <cell r="F846">
            <v>0</v>
          </cell>
          <cell r="G846">
            <v>0</v>
          </cell>
          <cell r="H846">
            <v>0</v>
          </cell>
          <cell r="I846">
            <v>0.48278073670872762</v>
          </cell>
          <cell r="J846">
            <v>0</v>
          </cell>
          <cell r="K846">
            <v>0.48278073670872762</v>
          </cell>
          <cell r="L846">
            <v>0</v>
          </cell>
          <cell r="M846" t="str">
            <v xml:space="preserve"> </v>
          </cell>
        </row>
        <row r="847">
          <cell r="B847">
            <v>26</v>
          </cell>
          <cell r="C847" t="str">
            <v>Disability and Long Term Care</v>
          </cell>
          <cell r="D847">
            <v>0</v>
          </cell>
          <cell r="E847">
            <v>0</v>
          </cell>
          <cell r="F847">
            <v>0</v>
          </cell>
          <cell r="G847">
            <v>0</v>
          </cell>
          <cell r="H847">
            <v>0</v>
          </cell>
          <cell r="I847">
            <v>0.38158989429457829</v>
          </cell>
          <cell r="J847">
            <v>0</v>
          </cell>
          <cell r="K847">
            <v>0.38158989429457829</v>
          </cell>
          <cell r="L847">
            <v>0</v>
          </cell>
          <cell r="M847" t="str">
            <v xml:space="preserve"> </v>
          </cell>
        </row>
        <row r="848">
          <cell r="B848">
            <v>27</v>
          </cell>
          <cell r="C848" t="str">
            <v>Critical Illness - Guaranteed</v>
          </cell>
          <cell r="D848">
            <v>0</v>
          </cell>
          <cell r="E848">
            <v>0</v>
          </cell>
          <cell r="F848">
            <v>0</v>
          </cell>
          <cell r="G848">
            <v>0</v>
          </cell>
          <cell r="H848">
            <v>0</v>
          </cell>
          <cell r="I848">
            <v>0.38158989429457829</v>
          </cell>
          <cell r="J848">
            <v>0</v>
          </cell>
          <cell r="K848">
            <v>0.38158989429457829</v>
          </cell>
          <cell r="L848">
            <v>0</v>
          </cell>
          <cell r="M848" t="str">
            <v xml:space="preserve"> </v>
          </cell>
        </row>
        <row r="849">
          <cell r="B849">
            <v>28</v>
          </cell>
          <cell r="C849" t="str">
            <v>Sub-Total</v>
          </cell>
          <cell r="D849">
            <v>0</v>
          </cell>
          <cell r="E849">
            <v>0</v>
          </cell>
          <cell r="F849">
            <v>0</v>
          </cell>
          <cell r="G849">
            <v>0</v>
          </cell>
          <cell r="H849">
            <v>0</v>
          </cell>
          <cell r="I849">
            <v>0</v>
          </cell>
          <cell r="K849">
            <v>0</v>
          </cell>
          <cell r="L849">
            <v>0</v>
          </cell>
        </row>
        <row r="851">
          <cell r="D851" t="str">
            <v>(1)</v>
          </cell>
          <cell r="E851" t="str">
            <v>(2)</v>
          </cell>
          <cell r="F851" t="str">
            <v>(3)</v>
          </cell>
          <cell r="G851" t="str">
            <v>(4)</v>
          </cell>
          <cell r="H851" t="str">
            <v>(5)</v>
          </cell>
          <cell r="I851" t="str">
            <v>(6)</v>
          </cell>
          <cell r="J851" t="str">
            <v>(7)</v>
          </cell>
          <cell r="K851" t="str">
            <v>(8)</v>
          </cell>
          <cell r="L851" t="str">
            <v>(9)</v>
          </cell>
          <cell r="M851" t="str">
            <v>(10)</v>
          </cell>
        </row>
        <row r="853">
          <cell r="E853" t="str">
            <v>&lt;----------------- Net Premiums Written -----------------&gt;</v>
          </cell>
          <cell r="J853" t="str">
            <v>Adjust-</v>
          </cell>
          <cell r="K853" t="str">
            <v>Total</v>
          </cell>
          <cell r="L853" t="str">
            <v>Adjusted</v>
          </cell>
        </row>
        <row r="854">
          <cell r="C854" t="str">
            <v>Life Business (New business only)</v>
          </cell>
          <cell r="D854" t="str">
            <v>%</v>
          </cell>
          <cell r="E854" t="str">
            <v>Baseline</v>
          </cell>
          <cell r="F854" t="str">
            <v>Allocated Adjustment</v>
          </cell>
          <cell r="G854" t="str">
            <v>Manual Adjustment</v>
          </cell>
          <cell r="H854" t="str">
            <v>Total</v>
          </cell>
          <cell r="I854" t="str">
            <v>Capital Factor</v>
          </cell>
          <cell r="J854" t="str">
            <v>ment to Factor</v>
          </cell>
          <cell r="K854" t="str">
            <v>Capital Factor</v>
          </cell>
          <cell r="L854" t="str">
            <v>Required Capital</v>
          </cell>
          <cell r="M854" t="str">
            <v>Explanation of Adjustment</v>
          </cell>
        </row>
        <row r="855">
          <cell r="B855">
            <v>29</v>
          </cell>
          <cell r="C855" t="str">
            <v xml:space="preserve">Life - Investment Products (Unit Linked &amp; Partic) </v>
          </cell>
          <cell r="D855">
            <v>0</v>
          </cell>
          <cell r="E855">
            <v>0</v>
          </cell>
          <cell r="F855">
            <v>0</v>
          </cell>
          <cell r="G855">
            <v>0</v>
          </cell>
          <cell r="H855">
            <v>0</v>
          </cell>
          <cell r="I855">
            <v>0.02</v>
          </cell>
          <cell r="J855">
            <v>0</v>
          </cell>
          <cell r="K855">
            <v>0.02</v>
          </cell>
          <cell r="L855">
            <v>0</v>
          </cell>
          <cell r="M855" t="str">
            <v xml:space="preserve"> </v>
          </cell>
        </row>
        <row r="856">
          <cell r="B856">
            <v>30</v>
          </cell>
          <cell r="C856" t="str">
            <v xml:space="preserve">Life - Protection Products (Individ &amp; Group) </v>
          </cell>
          <cell r="D856">
            <v>0</v>
          </cell>
          <cell r="E856">
            <v>0</v>
          </cell>
          <cell r="F856">
            <v>0</v>
          </cell>
          <cell r="G856">
            <v>0</v>
          </cell>
          <cell r="H856">
            <v>0</v>
          </cell>
          <cell r="I856">
            <v>0.02</v>
          </cell>
          <cell r="J856">
            <v>0</v>
          </cell>
          <cell r="K856">
            <v>0.02</v>
          </cell>
          <cell r="L856">
            <v>0</v>
          </cell>
          <cell r="M856" t="str">
            <v xml:space="preserve"> </v>
          </cell>
        </row>
        <row r="857">
          <cell r="B857">
            <v>31</v>
          </cell>
          <cell r="C857" t="str">
            <v xml:space="preserve">Life Reinsurance </v>
          </cell>
          <cell r="D857">
            <v>0</v>
          </cell>
          <cell r="E857">
            <v>0</v>
          </cell>
          <cell r="F857">
            <v>0</v>
          </cell>
          <cell r="G857">
            <v>0</v>
          </cell>
          <cell r="H857">
            <v>0</v>
          </cell>
          <cell r="I857">
            <v>0.02</v>
          </cell>
          <cell r="J857">
            <v>0</v>
          </cell>
          <cell r="K857">
            <v>0.02</v>
          </cell>
          <cell r="L857">
            <v>0</v>
          </cell>
          <cell r="M857" t="str">
            <v xml:space="preserve"> </v>
          </cell>
        </row>
        <row r="858">
          <cell r="B858">
            <v>32</v>
          </cell>
          <cell r="C858" t="str">
            <v xml:space="preserve">Annuities - Immediate </v>
          </cell>
          <cell r="D858">
            <v>0</v>
          </cell>
          <cell r="E858">
            <v>0</v>
          </cell>
          <cell r="F858">
            <v>0</v>
          </cell>
          <cell r="G858">
            <v>0</v>
          </cell>
          <cell r="H858">
            <v>0</v>
          </cell>
          <cell r="I858">
            <v>0.02</v>
          </cell>
          <cell r="J858">
            <v>0</v>
          </cell>
          <cell r="K858">
            <v>0.02</v>
          </cell>
          <cell r="L858">
            <v>0</v>
          </cell>
          <cell r="M858" t="str">
            <v xml:space="preserve"> </v>
          </cell>
        </row>
        <row r="859">
          <cell r="B859">
            <v>33</v>
          </cell>
          <cell r="C859" t="str">
            <v xml:space="preserve">Annuities - Deferred </v>
          </cell>
          <cell r="D859">
            <v>0</v>
          </cell>
          <cell r="E859">
            <v>0</v>
          </cell>
          <cell r="F859">
            <v>0</v>
          </cell>
          <cell r="G859">
            <v>0</v>
          </cell>
          <cell r="H859">
            <v>0</v>
          </cell>
          <cell r="I859">
            <v>0.02</v>
          </cell>
          <cell r="J859">
            <v>0</v>
          </cell>
          <cell r="K859">
            <v>0.02</v>
          </cell>
          <cell r="L859">
            <v>0</v>
          </cell>
          <cell r="M859" t="str">
            <v xml:space="preserve"> </v>
          </cell>
        </row>
        <row r="860">
          <cell r="B860">
            <v>34</v>
          </cell>
          <cell r="C860" t="str">
            <v xml:space="preserve">Pension Plans </v>
          </cell>
          <cell r="D860">
            <v>0</v>
          </cell>
          <cell r="E860">
            <v>0</v>
          </cell>
          <cell r="F860">
            <v>0</v>
          </cell>
          <cell r="G860">
            <v>0</v>
          </cell>
          <cell r="H860">
            <v>0</v>
          </cell>
          <cell r="I860">
            <v>0.02</v>
          </cell>
          <cell r="J860">
            <v>0</v>
          </cell>
          <cell r="K860">
            <v>0.02</v>
          </cell>
          <cell r="L860">
            <v>0</v>
          </cell>
          <cell r="M860" t="str">
            <v xml:space="preserve"> </v>
          </cell>
        </row>
        <row r="861">
          <cell r="B861">
            <v>35</v>
          </cell>
          <cell r="C861" t="str">
            <v xml:space="preserve">DHI </v>
          </cell>
          <cell r="D861">
            <v>0</v>
          </cell>
          <cell r="E861">
            <v>0</v>
          </cell>
          <cell r="F861">
            <v>0</v>
          </cell>
          <cell r="G861">
            <v>0</v>
          </cell>
          <cell r="H861">
            <v>0</v>
          </cell>
          <cell r="I861">
            <v>0.02</v>
          </cell>
          <cell r="J861">
            <v>0</v>
          </cell>
          <cell r="K861">
            <v>0.02</v>
          </cell>
          <cell r="L861">
            <v>0</v>
          </cell>
          <cell r="M861" t="str">
            <v xml:space="preserve"> </v>
          </cell>
        </row>
        <row r="862">
          <cell r="B862">
            <v>36</v>
          </cell>
          <cell r="C862" t="str">
            <v xml:space="preserve">German HealthCare </v>
          </cell>
          <cell r="D862">
            <v>0</v>
          </cell>
          <cell r="E862">
            <v>0</v>
          </cell>
          <cell r="F862">
            <v>0</v>
          </cell>
          <cell r="G862">
            <v>0</v>
          </cell>
          <cell r="H862">
            <v>0</v>
          </cell>
          <cell r="I862">
            <v>0.02</v>
          </cell>
          <cell r="J862">
            <v>0</v>
          </cell>
          <cell r="K862">
            <v>0.02</v>
          </cell>
          <cell r="L862">
            <v>0</v>
          </cell>
          <cell r="M862" t="str">
            <v xml:space="preserve"> </v>
          </cell>
        </row>
        <row r="863">
          <cell r="B863">
            <v>37</v>
          </cell>
          <cell r="C863" t="str">
            <v xml:space="preserve">Other Life or Annuity </v>
          </cell>
          <cell r="D863">
            <v>0</v>
          </cell>
          <cell r="E863">
            <v>0</v>
          </cell>
          <cell r="F863">
            <v>0</v>
          </cell>
          <cell r="G863">
            <v>0</v>
          </cell>
          <cell r="H863">
            <v>0</v>
          </cell>
          <cell r="I863">
            <v>0.02</v>
          </cell>
          <cell r="J863">
            <v>0</v>
          </cell>
          <cell r="K863">
            <v>0.02</v>
          </cell>
          <cell r="L863">
            <v>0</v>
          </cell>
          <cell r="M863" t="str">
            <v xml:space="preserve"> </v>
          </cell>
        </row>
        <row r="864">
          <cell r="B864">
            <v>38</v>
          </cell>
          <cell r="C864" t="str">
            <v xml:space="preserve">Other Life or Annuity </v>
          </cell>
          <cell r="D864">
            <v>0</v>
          </cell>
          <cell r="E864">
            <v>0</v>
          </cell>
          <cell r="F864">
            <v>0</v>
          </cell>
          <cell r="G864">
            <v>0</v>
          </cell>
          <cell r="H864">
            <v>0</v>
          </cell>
          <cell r="I864">
            <v>0.02</v>
          </cell>
          <cell r="J864">
            <v>0</v>
          </cell>
          <cell r="K864">
            <v>0.02</v>
          </cell>
          <cell r="L864">
            <v>0</v>
          </cell>
          <cell r="M864" t="str">
            <v xml:space="preserve"> </v>
          </cell>
        </row>
        <row r="865">
          <cell r="B865">
            <v>39</v>
          </cell>
          <cell r="C865" t="str">
            <v>Sub-Total</v>
          </cell>
          <cell r="D865">
            <v>0</v>
          </cell>
          <cell r="E865">
            <v>0</v>
          </cell>
          <cell r="F865">
            <v>0</v>
          </cell>
          <cell r="G865">
            <v>0</v>
          </cell>
          <cell r="H865">
            <v>0</v>
          </cell>
          <cell r="I865">
            <v>0</v>
          </cell>
          <cell r="K865">
            <v>0</v>
          </cell>
          <cell r="L865">
            <v>0</v>
          </cell>
        </row>
        <row r="867">
          <cell r="B867">
            <v>40</v>
          </cell>
          <cell r="C867" t="str">
            <v>Totals</v>
          </cell>
          <cell r="D867">
            <v>0</v>
          </cell>
          <cell r="E867">
            <v>0</v>
          </cell>
          <cell r="F867">
            <v>0</v>
          </cell>
          <cell r="G867">
            <v>0</v>
          </cell>
          <cell r="H867">
            <v>0</v>
          </cell>
          <cell r="I867">
            <v>0</v>
          </cell>
          <cell r="K867">
            <v>0</v>
          </cell>
          <cell r="L867">
            <v>0</v>
          </cell>
        </row>
        <row r="869">
          <cell r="B869">
            <v>41</v>
          </cell>
          <cell r="G869" t="str">
            <v>Growth Factor (for Non Life Only)</v>
          </cell>
          <cell r="I869" t="str">
            <v xml:space="preserve"> </v>
          </cell>
          <cell r="L869">
            <v>1.5</v>
          </cell>
          <cell r="M869" t="str">
            <v xml:space="preserve"> </v>
          </cell>
        </row>
        <row r="870">
          <cell r="B870">
            <v>42</v>
          </cell>
          <cell r="G870" t="str">
            <v>By Line Diversification Factor</v>
          </cell>
          <cell r="L870">
            <v>1</v>
          </cell>
        </row>
        <row r="871">
          <cell r="G871" t="str">
            <v>By Country Diversification Factor</v>
          </cell>
          <cell r="L871">
            <v>1</v>
          </cell>
        </row>
        <row r="872">
          <cell r="B872">
            <v>43</v>
          </cell>
          <cell r="G872" t="str">
            <v>Adjusted Premium Capital</v>
          </cell>
          <cell r="L872">
            <v>0</v>
          </cell>
        </row>
        <row r="873">
          <cell r="B873">
            <v>44</v>
          </cell>
          <cell r="G873" t="str">
            <v>Analyst's Adjustment ( NON-Life Business)</v>
          </cell>
          <cell r="L873">
            <v>0</v>
          </cell>
          <cell r="M873" t="str">
            <v xml:space="preserve"> </v>
          </cell>
        </row>
        <row r="874">
          <cell r="B874">
            <v>45</v>
          </cell>
          <cell r="G874" t="str">
            <v>Analyst's Adjustment ( LIFE Business)</v>
          </cell>
          <cell r="L874">
            <v>0</v>
          </cell>
          <cell r="M874" t="str">
            <v xml:space="preserve"> </v>
          </cell>
        </row>
        <row r="875">
          <cell r="B875">
            <v>46</v>
          </cell>
          <cell r="G875" t="str">
            <v>Net Required Capital for Premium Risk (B6)</v>
          </cell>
          <cell r="L875">
            <v>0</v>
          </cell>
        </row>
      </sheetData>
      <sheetData sheetId="8">
        <row r="2">
          <cell r="C2" t="str">
            <v>Company Name:</v>
          </cell>
          <cell r="D2" t="str">
            <v>XYZ Sample</v>
          </cell>
          <cell r="G2" t="str">
            <v>Currency:</v>
          </cell>
          <cell r="I2" t="str">
            <v>Euros</v>
          </cell>
          <cell r="K2" t="str">
            <v>Page 8</v>
          </cell>
          <cell r="S2" t="str">
            <v>Company Name:</v>
          </cell>
          <cell r="T2" t="str">
            <v>XYZ Sample</v>
          </cell>
          <cell r="Z2" t="str">
            <v>Currency:</v>
          </cell>
          <cell r="AA2" t="str">
            <v>Euros</v>
          </cell>
        </row>
        <row r="3">
          <cell r="C3" t="str">
            <v>AMB Number:</v>
          </cell>
          <cell r="D3" t="str">
            <v>99999</v>
          </cell>
          <cell r="G3" t="str">
            <v>Denomination:</v>
          </cell>
          <cell r="I3" t="str">
            <v>(000)s</v>
          </cell>
          <cell r="S3" t="str">
            <v>AMB Number:</v>
          </cell>
          <cell r="T3" t="str">
            <v>99999</v>
          </cell>
          <cell r="Z3" t="str">
            <v>Denomination:</v>
          </cell>
          <cell r="AA3" t="str">
            <v>(000)s</v>
          </cell>
          <cell r="AI3" t="str">
            <v>Summary Exhibit 8</v>
          </cell>
        </row>
        <row r="4">
          <cell r="C4" t="str">
            <v>Analyst:</v>
          </cell>
          <cell r="D4" t="str">
            <v xml:space="preserve"> </v>
          </cell>
          <cell r="S4" t="str">
            <v>Analyst:</v>
          </cell>
          <cell r="T4" t="str">
            <v xml:space="preserve"> </v>
          </cell>
        </row>
        <row r="5">
          <cell r="G5" t="str">
            <v>BUSINESS RISK</v>
          </cell>
          <cell r="Z5" t="str">
            <v>BUSINESS RISK</v>
          </cell>
        </row>
        <row r="7">
          <cell r="F7">
            <v>39813</v>
          </cell>
          <cell r="T7">
            <v>39813</v>
          </cell>
          <cell r="U7">
            <v>40178</v>
          </cell>
          <cell r="V7">
            <v>40543</v>
          </cell>
          <cell r="W7">
            <v>40908</v>
          </cell>
          <cell r="X7">
            <v>41274</v>
          </cell>
          <cell r="Z7">
            <v>39813</v>
          </cell>
          <cell r="AA7">
            <v>40178</v>
          </cell>
          <cell r="AB7">
            <v>40543</v>
          </cell>
          <cell r="AC7">
            <v>40908</v>
          </cell>
          <cell r="AD7">
            <v>41274</v>
          </cell>
          <cell r="AF7">
            <v>39813</v>
          </cell>
          <cell r="AG7">
            <v>40178</v>
          </cell>
          <cell r="AH7">
            <v>40543</v>
          </cell>
          <cell r="AI7">
            <v>40908</v>
          </cell>
          <cell r="AJ7">
            <v>41274</v>
          </cell>
        </row>
        <row r="8">
          <cell r="C8" t="str">
            <v>Off-Balance Sheet Items</v>
          </cell>
          <cell r="D8" t="str">
            <v>Baseline</v>
          </cell>
          <cell r="E8" t="str">
            <v>Adjustment</v>
          </cell>
          <cell r="F8" t="str">
            <v>Total</v>
          </cell>
          <cell r="G8" t="str">
            <v>Baseline Asset Risk Factor (%)</v>
          </cell>
          <cell r="H8" t="str">
            <v>Adjustment to Asset Risk Factor</v>
          </cell>
          <cell r="I8" t="str">
            <v>Total Asset Risk Factor (%)</v>
          </cell>
          <cell r="J8" t="str">
            <v>Adjusted Required Capital</v>
          </cell>
          <cell r="K8" t="str">
            <v>Explanation of Adjustment</v>
          </cell>
          <cell r="S8" t="str">
            <v>Off-Balance Sheet Items</v>
          </cell>
          <cell r="T8" t="str">
            <v>Total Amount</v>
          </cell>
          <cell r="U8" t="str">
            <v>Total Amount</v>
          </cell>
          <cell r="V8" t="str">
            <v>Total Amount</v>
          </cell>
          <cell r="W8" t="str">
            <v>Total Amount</v>
          </cell>
          <cell r="X8" t="str">
            <v>Total Amount</v>
          </cell>
          <cell r="Z8" t="str">
            <v>Selected Risk Factor</v>
          </cell>
          <cell r="AA8" t="str">
            <v>Selected Risk Factor</v>
          </cell>
          <cell r="AB8" t="str">
            <v>Selected Risk Factor</v>
          </cell>
          <cell r="AC8" t="str">
            <v>Selected Risk Factor</v>
          </cell>
          <cell r="AD8" t="str">
            <v>Selected Risk Factor</v>
          </cell>
          <cell r="AF8" t="str">
            <v>Adjusted Required Capital</v>
          </cell>
          <cell r="AG8" t="str">
            <v>Adjusted Required Capital</v>
          </cell>
          <cell r="AH8" t="str">
            <v>Adjusted Required Capital</v>
          </cell>
          <cell r="AI8" t="str">
            <v>Adjusted Required Capital</v>
          </cell>
          <cell r="AJ8" t="str">
            <v>Adjusted Required Capital</v>
          </cell>
        </row>
        <row r="10">
          <cell r="B10">
            <v>1</v>
          </cell>
          <cell r="C10" t="str">
            <v>Non-controlled Assets  (A)</v>
          </cell>
          <cell r="D10">
            <v>0</v>
          </cell>
          <cell r="E10">
            <v>0</v>
          </cell>
          <cell r="F10">
            <v>0</v>
          </cell>
          <cell r="G10">
            <v>1</v>
          </cell>
          <cell r="H10">
            <v>0</v>
          </cell>
          <cell r="I10">
            <v>1</v>
          </cell>
          <cell r="J10">
            <v>0</v>
          </cell>
          <cell r="R10">
            <v>1</v>
          </cell>
          <cell r="S10" t="str">
            <v>Non-controlled Assets  (A)</v>
          </cell>
          <cell r="T10">
            <v>0</v>
          </cell>
          <cell r="U10">
            <v>0</v>
          </cell>
          <cell r="V10">
            <v>0</v>
          </cell>
          <cell r="W10">
            <v>0</v>
          </cell>
          <cell r="X10">
            <v>0</v>
          </cell>
          <cell r="Z10">
            <v>1</v>
          </cell>
          <cell r="AA10">
            <v>1</v>
          </cell>
          <cell r="AB10">
            <v>1</v>
          </cell>
          <cell r="AC10">
            <v>1</v>
          </cell>
          <cell r="AD10">
            <v>1</v>
          </cell>
          <cell r="AF10">
            <v>0</v>
          </cell>
          <cell r="AG10">
            <v>0</v>
          </cell>
          <cell r="AH10">
            <v>0</v>
          </cell>
          <cell r="AI10">
            <v>0</v>
          </cell>
          <cell r="AJ10">
            <v>0</v>
          </cell>
        </row>
        <row r="11">
          <cell r="B11">
            <v>2</v>
          </cell>
          <cell r="C11" t="str">
            <v>Guarantees For Affiliates</v>
          </cell>
          <cell r="D11">
            <v>0</v>
          </cell>
          <cell r="E11">
            <v>0</v>
          </cell>
          <cell r="F11">
            <v>0</v>
          </cell>
          <cell r="G11">
            <v>1</v>
          </cell>
          <cell r="H11">
            <v>0</v>
          </cell>
          <cell r="I11">
            <v>1</v>
          </cell>
          <cell r="J11">
            <v>0</v>
          </cell>
          <cell r="R11">
            <v>2</v>
          </cell>
          <cell r="S11" t="str">
            <v>Guarantees For Affiliates</v>
          </cell>
          <cell r="T11">
            <v>0</v>
          </cell>
          <cell r="U11">
            <v>0</v>
          </cell>
          <cell r="V11">
            <v>0</v>
          </cell>
          <cell r="W11">
            <v>0</v>
          </cell>
          <cell r="X11">
            <v>0</v>
          </cell>
          <cell r="Z11">
            <v>1</v>
          </cell>
          <cell r="AA11">
            <v>1</v>
          </cell>
          <cell r="AB11">
            <v>1</v>
          </cell>
          <cell r="AC11">
            <v>1</v>
          </cell>
          <cell r="AD11">
            <v>1</v>
          </cell>
          <cell r="AF11">
            <v>0</v>
          </cell>
          <cell r="AG11">
            <v>0</v>
          </cell>
          <cell r="AH11">
            <v>0</v>
          </cell>
          <cell r="AI11">
            <v>0</v>
          </cell>
          <cell r="AJ11">
            <v>0</v>
          </cell>
        </row>
        <row r="12">
          <cell r="B12">
            <v>3</v>
          </cell>
          <cell r="C12" t="str">
            <v>Contingent Liabilities (B)</v>
          </cell>
          <cell r="D12">
            <v>0</v>
          </cell>
          <cell r="E12">
            <v>0</v>
          </cell>
          <cell r="F12">
            <v>0</v>
          </cell>
          <cell r="G12">
            <v>1</v>
          </cell>
          <cell r="H12">
            <v>0</v>
          </cell>
          <cell r="I12">
            <v>1</v>
          </cell>
          <cell r="J12">
            <v>0</v>
          </cell>
          <cell r="R12">
            <v>3</v>
          </cell>
          <cell r="S12" t="str">
            <v>Contingent Liabilities (B)</v>
          </cell>
          <cell r="T12">
            <v>0</v>
          </cell>
          <cell r="U12">
            <v>0</v>
          </cell>
          <cell r="V12">
            <v>0</v>
          </cell>
          <cell r="W12">
            <v>0</v>
          </cell>
          <cell r="X12">
            <v>0</v>
          </cell>
          <cell r="Z12">
            <v>1</v>
          </cell>
          <cell r="AA12">
            <v>1</v>
          </cell>
          <cell r="AB12">
            <v>1</v>
          </cell>
          <cell r="AC12">
            <v>1</v>
          </cell>
          <cell r="AD12">
            <v>1</v>
          </cell>
          <cell r="AF12">
            <v>0</v>
          </cell>
          <cell r="AG12">
            <v>0</v>
          </cell>
          <cell r="AH12">
            <v>0</v>
          </cell>
          <cell r="AI12">
            <v>0</v>
          </cell>
          <cell r="AJ12">
            <v>0</v>
          </cell>
        </row>
        <row r="13">
          <cell r="B13">
            <v>4</v>
          </cell>
          <cell r="C13" t="str">
            <v>Bank Liabilities (C)</v>
          </cell>
          <cell r="D13">
            <v>0</v>
          </cell>
          <cell r="E13">
            <v>0</v>
          </cell>
          <cell r="F13">
            <v>0</v>
          </cell>
          <cell r="G13">
            <v>1</v>
          </cell>
          <cell r="H13">
            <v>0</v>
          </cell>
          <cell r="I13">
            <v>1</v>
          </cell>
          <cell r="J13">
            <v>0</v>
          </cell>
          <cell r="R13">
            <v>4</v>
          </cell>
          <cell r="S13" t="str">
            <v>Bank Liabilities (C)</v>
          </cell>
          <cell r="T13">
            <v>0</v>
          </cell>
          <cell r="U13">
            <v>0</v>
          </cell>
          <cell r="V13">
            <v>0</v>
          </cell>
          <cell r="W13">
            <v>0</v>
          </cell>
          <cell r="X13">
            <v>0</v>
          </cell>
          <cell r="Z13">
            <v>1</v>
          </cell>
          <cell r="AA13">
            <v>1</v>
          </cell>
          <cell r="AB13">
            <v>1</v>
          </cell>
          <cell r="AC13">
            <v>1</v>
          </cell>
          <cell r="AD13">
            <v>1</v>
          </cell>
          <cell r="AF13">
            <v>0</v>
          </cell>
          <cell r="AG13">
            <v>0</v>
          </cell>
          <cell r="AH13">
            <v>0</v>
          </cell>
          <cell r="AI13">
            <v>0</v>
          </cell>
          <cell r="AJ13">
            <v>0</v>
          </cell>
        </row>
        <row r="14">
          <cell r="B14">
            <v>5</v>
          </cell>
          <cell r="C14" t="str">
            <v>Collateralized Assets</v>
          </cell>
          <cell r="D14">
            <v>0</v>
          </cell>
          <cell r="E14">
            <v>0</v>
          </cell>
          <cell r="F14">
            <v>0</v>
          </cell>
          <cell r="G14">
            <v>1</v>
          </cell>
          <cell r="H14">
            <v>0</v>
          </cell>
          <cell r="I14">
            <v>1</v>
          </cell>
          <cell r="J14">
            <v>0</v>
          </cell>
          <cell r="R14">
            <v>5</v>
          </cell>
          <cell r="S14" t="str">
            <v>Collateralized Assets</v>
          </cell>
          <cell r="T14">
            <v>0</v>
          </cell>
          <cell r="U14">
            <v>0</v>
          </cell>
          <cell r="V14">
            <v>0</v>
          </cell>
          <cell r="W14">
            <v>0</v>
          </cell>
          <cell r="X14">
            <v>0</v>
          </cell>
          <cell r="Z14">
            <v>1</v>
          </cell>
          <cell r="AA14">
            <v>1</v>
          </cell>
          <cell r="AB14">
            <v>1</v>
          </cell>
          <cell r="AC14">
            <v>1</v>
          </cell>
          <cell r="AD14">
            <v>1</v>
          </cell>
          <cell r="AF14">
            <v>0</v>
          </cell>
          <cell r="AG14">
            <v>0</v>
          </cell>
          <cell r="AH14">
            <v>0</v>
          </cell>
          <cell r="AI14">
            <v>0</v>
          </cell>
          <cell r="AJ14">
            <v>0</v>
          </cell>
        </row>
        <row r="15">
          <cell r="B15">
            <v>6</v>
          </cell>
          <cell r="C15" t="str">
            <v>Letters of Credit</v>
          </cell>
          <cell r="D15">
            <v>0</v>
          </cell>
          <cell r="E15">
            <v>0</v>
          </cell>
          <cell r="F15">
            <v>0</v>
          </cell>
          <cell r="G15">
            <v>1</v>
          </cell>
          <cell r="H15">
            <v>0</v>
          </cell>
          <cell r="I15">
            <v>1</v>
          </cell>
          <cell r="J15">
            <v>0</v>
          </cell>
          <cell r="R15">
            <v>6</v>
          </cell>
          <cell r="S15" t="str">
            <v>Letters of Credit</v>
          </cell>
          <cell r="T15">
            <v>0</v>
          </cell>
          <cell r="U15">
            <v>0</v>
          </cell>
          <cell r="V15">
            <v>0</v>
          </cell>
          <cell r="W15">
            <v>0</v>
          </cell>
          <cell r="X15">
            <v>0</v>
          </cell>
          <cell r="Z15">
            <v>1</v>
          </cell>
          <cell r="AA15">
            <v>1</v>
          </cell>
          <cell r="AB15">
            <v>1</v>
          </cell>
          <cell r="AC15">
            <v>1</v>
          </cell>
          <cell r="AD15">
            <v>1</v>
          </cell>
          <cell r="AF15">
            <v>0</v>
          </cell>
          <cell r="AG15">
            <v>0</v>
          </cell>
          <cell r="AH15">
            <v>0</v>
          </cell>
          <cell r="AI15">
            <v>0</v>
          </cell>
          <cell r="AJ15">
            <v>0</v>
          </cell>
        </row>
        <row r="16">
          <cell r="B16">
            <v>7</v>
          </cell>
          <cell r="C16" t="str">
            <v>Long-Term Leases (D)</v>
          </cell>
          <cell r="D16">
            <v>0</v>
          </cell>
          <cell r="E16">
            <v>0</v>
          </cell>
          <cell r="F16">
            <v>0</v>
          </cell>
          <cell r="G16">
            <v>1</v>
          </cell>
          <cell r="H16">
            <v>0</v>
          </cell>
          <cell r="I16">
            <v>1</v>
          </cell>
          <cell r="J16">
            <v>0</v>
          </cell>
          <cell r="R16">
            <v>7</v>
          </cell>
          <cell r="S16" t="str">
            <v>Long-Term Leases (D)</v>
          </cell>
          <cell r="T16">
            <v>0</v>
          </cell>
          <cell r="U16">
            <v>0</v>
          </cell>
          <cell r="V16">
            <v>0</v>
          </cell>
          <cell r="W16">
            <v>0</v>
          </cell>
          <cell r="X16">
            <v>0</v>
          </cell>
          <cell r="Z16">
            <v>1</v>
          </cell>
          <cell r="AA16">
            <v>1</v>
          </cell>
          <cell r="AB16">
            <v>1</v>
          </cell>
          <cell r="AC16">
            <v>1</v>
          </cell>
          <cell r="AD16">
            <v>1</v>
          </cell>
          <cell r="AF16">
            <v>0</v>
          </cell>
          <cell r="AG16">
            <v>0</v>
          </cell>
          <cell r="AH16">
            <v>0</v>
          </cell>
          <cell r="AI16">
            <v>0</v>
          </cell>
          <cell r="AJ16">
            <v>0</v>
          </cell>
        </row>
        <row r="17">
          <cell r="B17">
            <v>8</v>
          </cell>
          <cell r="C17" t="str">
            <v>Derivative Exposure (E)</v>
          </cell>
          <cell r="D17">
            <v>0</v>
          </cell>
          <cell r="E17">
            <v>0</v>
          </cell>
          <cell r="F17">
            <v>0</v>
          </cell>
          <cell r="G17">
            <v>1</v>
          </cell>
          <cell r="H17">
            <v>0</v>
          </cell>
          <cell r="I17">
            <v>1</v>
          </cell>
          <cell r="J17">
            <v>0</v>
          </cell>
          <cell r="R17">
            <v>8</v>
          </cell>
          <cell r="S17" t="str">
            <v>Derivative Exposure (E)</v>
          </cell>
          <cell r="T17">
            <v>0</v>
          </cell>
          <cell r="U17">
            <v>0</v>
          </cell>
          <cell r="V17">
            <v>0</v>
          </cell>
          <cell r="W17">
            <v>0</v>
          </cell>
          <cell r="X17">
            <v>0</v>
          </cell>
          <cell r="Z17">
            <v>1</v>
          </cell>
          <cell r="AA17">
            <v>1</v>
          </cell>
          <cell r="AB17">
            <v>1</v>
          </cell>
          <cell r="AC17">
            <v>1</v>
          </cell>
          <cell r="AD17">
            <v>1</v>
          </cell>
          <cell r="AF17">
            <v>0</v>
          </cell>
          <cell r="AG17">
            <v>0</v>
          </cell>
          <cell r="AH17">
            <v>0</v>
          </cell>
          <cell r="AI17">
            <v>0</v>
          </cell>
          <cell r="AJ17">
            <v>0</v>
          </cell>
        </row>
        <row r="18">
          <cell r="B18">
            <v>9</v>
          </cell>
          <cell r="C18" t="str">
            <v>Separate Account Reserves</v>
          </cell>
          <cell r="D18">
            <v>0</v>
          </cell>
          <cell r="E18">
            <v>0</v>
          </cell>
          <cell r="F18">
            <v>0</v>
          </cell>
          <cell r="G18">
            <v>0.01</v>
          </cell>
          <cell r="H18">
            <v>0</v>
          </cell>
          <cell r="I18">
            <v>0.01</v>
          </cell>
          <cell r="J18">
            <v>0</v>
          </cell>
          <cell r="R18">
            <v>9</v>
          </cell>
          <cell r="S18" t="str">
            <v>Separate Account Reserves</v>
          </cell>
          <cell r="T18">
            <v>0</v>
          </cell>
          <cell r="U18">
            <v>0</v>
          </cell>
          <cell r="V18">
            <v>0</v>
          </cell>
          <cell r="W18">
            <v>0</v>
          </cell>
          <cell r="X18">
            <v>0</v>
          </cell>
          <cell r="Z18">
            <v>0.01</v>
          </cell>
          <cell r="AA18">
            <v>0.01</v>
          </cell>
          <cell r="AB18">
            <v>0.01</v>
          </cell>
          <cell r="AC18">
            <v>0.01</v>
          </cell>
          <cell r="AD18">
            <v>0.01</v>
          </cell>
          <cell r="AF18">
            <v>0</v>
          </cell>
          <cell r="AG18">
            <v>0</v>
          </cell>
          <cell r="AH18">
            <v>0</v>
          </cell>
          <cell r="AI18">
            <v>0</v>
          </cell>
          <cell r="AJ18">
            <v>0</v>
          </cell>
        </row>
        <row r="19">
          <cell r="B19">
            <v>10</v>
          </cell>
          <cell r="C19" t="str">
            <v>Other</v>
          </cell>
          <cell r="D19">
            <v>0</v>
          </cell>
          <cell r="E19">
            <v>0</v>
          </cell>
          <cell r="F19">
            <v>0</v>
          </cell>
          <cell r="G19">
            <v>1</v>
          </cell>
          <cell r="H19">
            <v>0</v>
          </cell>
          <cell r="I19">
            <v>1</v>
          </cell>
          <cell r="J19">
            <v>0</v>
          </cell>
          <cell r="R19">
            <v>10</v>
          </cell>
          <cell r="S19" t="str">
            <v>Other</v>
          </cell>
          <cell r="T19">
            <v>0</v>
          </cell>
          <cell r="U19">
            <v>0</v>
          </cell>
          <cell r="V19">
            <v>0</v>
          </cell>
          <cell r="W19">
            <v>0</v>
          </cell>
          <cell r="X19">
            <v>0</v>
          </cell>
          <cell r="Z19">
            <v>1</v>
          </cell>
          <cell r="AA19">
            <v>1</v>
          </cell>
          <cell r="AB19">
            <v>1</v>
          </cell>
          <cell r="AC19">
            <v>1</v>
          </cell>
          <cell r="AD19">
            <v>1</v>
          </cell>
          <cell r="AF19">
            <v>0</v>
          </cell>
          <cell r="AG19">
            <v>0</v>
          </cell>
          <cell r="AH19">
            <v>0</v>
          </cell>
          <cell r="AI19">
            <v>0</v>
          </cell>
          <cell r="AJ19">
            <v>0</v>
          </cell>
        </row>
        <row r="20">
          <cell r="B20">
            <v>11</v>
          </cell>
          <cell r="C20" t="str">
            <v>Other</v>
          </cell>
          <cell r="D20">
            <v>0</v>
          </cell>
          <cell r="E20">
            <v>0</v>
          </cell>
          <cell r="F20">
            <v>0</v>
          </cell>
          <cell r="G20">
            <v>1</v>
          </cell>
          <cell r="H20">
            <v>0</v>
          </cell>
          <cell r="I20">
            <v>1</v>
          </cell>
          <cell r="J20">
            <v>0</v>
          </cell>
          <cell r="R20">
            <v>11</v>
          </cell>
          <cell r="S20" t="str">
            <v>Other</v>
          </cell>
          <cell r="T20">
            <v>0</v>
          </cell>
          <cell r="U20">
            <v>0</v>
          </cell>
          <cell r="V20">
            <v>0</v>
          </cell>
          <cell r="W20">
            <v>0</v>
          </cell>
          <cell r="X20">
            <v>0</v>
          </cell>
          <cell r="Z20">
            <v>1</v>
          </cell>
          <cell r="AA20">
            <v>1</v>
          </cell>
          <cell r="AB20">
            <v>1</v>
          </cell>
          <cell r="AC20">
            <v>1</v>
          </cell>
          <cell r="AD20">
            <v>1</v>
          </cell>
          <cell r="AF20">
            <v>0</v>
          </cell>
          <cell r="AG20">
            <v>0</v>
          </cell>
          <cell r="AH20">
            <v>0</v>
          </cell>
          <cell r="AI20">
            <v>0</v>
          </cell>
          <cell r="AJ20">
            <v>0</v>
          </cell>
        </row>
        <row r="22">
          <cell r="B22">
            <v>12</v>
          </cell>
          <cell r="C22" t="str">
            <v>Totals</v>
          </cell>
          <cell r="D22">
            <v>0</v>
          </cell>
          <cell r="E22">
            <v>0</v>
          </cell>
          <cell r="F22">
            <v>0</v>
          </cell>
          <cell r="G22">
            <v>0</v>
          </cell>
          <cell r="I22">
            <v>0</v>
          </cell>
          <cell r="J22">
            <v>0</v>
          </cell>
          <cell r="K22" t="str">
            <v xml:space="preserve"> =(B7)</v>
          </cell>
          <cell r="R22">
            <v>12</v>
          </cell>
          <cell r="S22" t="str">
            <v>Totals</v>
          </cell>
          <cell r="T22">
            <v>0</v>
          </cell>
          <cell r="U22">
            <v>0</v>
          </cell>
          <cell r="V22">
            <v>0</v>
          </cell>
          <cell r="W22">
            <v>0</v>
          </cell>
          <cell r="X22">
            <v>0</v>
          </cell>
          <cell r="Z22">
            <v>0</v>
          </cell>
          <cell r="AA22">
            <v>0</v>
          </cell>
          <cell r="AB22">
            <v>0</v>
          </cell>
          <cell r="AC22">
            <v>0</v>
          </cell>
          <cell r="AD22">
            <v>0</v>
          </cell>
          <cell r="AF22">
            <v>0</v>
          </cell>
          <cell r="AG22">
            <v>0</v>
          </cell>
          <cell r="AH22">
            <v>0</v>
          </cell>
          <cell r="AI22">
            <v>0</v>
          </cell>
          <cell r="AJ22">
            <v>0</v>
          </cell>
        </row>
        <row r="26">
          <cell r="C26" t="str">
            <v>Notes:</v>
          </cell>
          <cell r="S26" t="str">
            <v>Notes:</v>
          </cell>
        </row>
        <row r="27">
          <cell r="C27" t="str">
            <v>(A) - Amount of assets not exclusively under the control of the company, including assets that have been</v>
          </cell>
          <cell r="S27" t="str">
            <v>(A) - Amount of assets not exclusively under the control of the company, including assets that have been</v>
          </cell>
        </row>
        <row r="28">
          <cell r="C28" t="str">
            <v xml:space="preserve">        sold or transferred subject to put-option contract currently in force.</v>
          </cell>
          <cell r="S28" t="str">
            <v xml:space="preserve">        sold or transferred subject to put-option contract currently in force.</v>
          </cell>
        </row>
        <row r="29">
          <cell r="C29" t="str">
            <v>(B) - Thoroughly define contingencies included in the disclosed value ----&gt;</v>
          </cell>
          <cell r="S29" t="str">
            <v>(B) - Thoroughly define contingencies included in the disclosed value.</v>
          </cell>
          <cell r="W29">
            <v>0</v>
          </cell>
        </row>
        <row r="30">
          <cell r="C30" t="str">
            <v>(C) - Banking liabilities held within consolidated operations</v>
          </cell>
          <cell r="S30" t="str">
            <v>(C) - Banking liabiliites held within consolidated operations</v>
          </cell>
        </row>
        <row r="31">
          <cell r="C31" t="str">
            <v>(D) - Exposure is the total future minimum lease obligations through year 3 and beyond</v>
          </cell>
          <cell r="S31" t="str">
            <v>(D) - Exposure is the total future minimum lease obligations through year 3 and beyond</v>
          </cell>
        </row>
        <row r="32">
          <cell r="C32" t="str">
            <v>(E) - Exposure is the negative mark to market amount for derivative contracts outstanding at the year-end.  If the exposure is posItive</v>
          </cell>
          <cell r="S32" t="str">
            <v>(E) - Exposure is the negative mark to market amount for derivative cotracts outstanding at the year-end.  If the exposure is posItive</v>
          </cell>
        </row>
        <row r="33">
          <cell r="C33" t="str">
            <v xml:space="preserve">        there is still counter-party risk that should start with a 1% charge and  be varied from there depending upon number, type and size of contracts.</v>
          </cell>
          <cell r="S33" t="str">
            <v xml:space="preserve">        there is still counter-party risk that should start with a 1% charge and  be varied from there depending upon number, type and size of contracts.</v>
          </cell>
        </row>
        <row r="37">
          <cell r="C37" t="str">
            <v>Company Name:</v>
          </cell>
          <cell r="D37" t="str">
            <v>XYZ Sample</v>
          </cell>
          <cell r="G37" t="str">
            <v>Currency:</v>
          </cell>
          <cell r="I37" t="str">
            <v>Euros</v>
          </cell>
          <cell r="K37" t="str">
            <v>Page 16</v>
          </cell>
        </row>
        <row r="38">
          <cell r="C38" t="str">
            <v>AMB Number:</v>
          </cell>
          <cell r="D38" t="str">
            <v>99999</v>
          </cell>
          <cell r="G38" t="str">
            <v>Denomination:</v>
          </cell>
          <cell r="I38" t="str">
            <v>(000)s</v>
          </cell>
        </row>
        <row r="39">
          <cell r="C39" t="str">
            <v>Analyst:</v>
          </cell>
          <cell r="D39" t="str">
            <v xml:space="preserve"> </v>
          </cell>
        </row>
        <row r="40">
          <cell r="G40" t="str">
            <v>BUSINESS RISK</v>
          </cell>
        </row>
        <row r="42">
          <cell r="F42">
            <v>40178</v>
          </cell>
        </row>
        <row r="43">
          <cell r="C43" t="str">
            <v>Off-Balance Sheet Items</v>
          </cell>
          <cell r="D43" t="str">
            <v>Baseline</v>
          </cell>
          <cell r="E43" t="str">
            <v>Adjustment</v>
          </cell>
          <cell r="F43" t="str">
            <v>Total</v>
          </cell>
          <cell r="G43" t="str">
            <v>Baseline Asset Risk Factor (%)</v>
          </cell>
          <cell r="H43" t="str">
            <v>Adjustment to Asset Risk Factor</v>
          </cell>
          <cell r="I43" t="str">
            <v>Total Asset Risk Factor (%)</v>
          </cell>
          <cell r="J43" t="str">
            <v>Adjusted Required Capital</v>
          </cell>
          <cell r="K43" t="str">
            <v>Explanation of Adjustment</v>
          </cell>
        </row>
        <row r="45">
          <cell r="B45">
            <v>1</v>
          </cell>
          <cell r="C45" t="str">
            <v>Non-controlled Assets  (A)</v>
          </cell>
          <cell r="D45">
            <v>0</v>
          </cell>
          <cell r="E45">
            <v>0</v>
          </cell>
          <cell r="F45">
            <v>0</v>
          </cell>
          <cell r="G45">
            <v>1</v>
          </cell>
          <cell r="H45">
            <v>0</v>
          </cell>
          <cell r="I45">
            <v>1</v>
          </cell>
          <cell r="J45">
            <v>0</v>
          </cell>
        </row>
        <row r="46">
          <cell r="B46">
            <v>2</v>
          </cell>
          <cell r="C46" t="str">
            <v>Guarantees For Affiliates</v>
          </cell>
          <cell r="D46">
            <v>0</v>
          </cell>
          <cell r="E46">
            <v>0</v>
          </cell>
          <cell r="F46">
            <v>0</v>
          </cell>
          <cell r="G46">
            <v>1</v>
          </cell>
          <cell r="H46">
            <v>0</v>
          </cell>
          <cell r="I46">
            <v>1</v>
          </cell>
          <cell r="J46">
            <v>0</v>
          </cell>
        </row>
        <row r="47">
          <cell r="B47">
            <v>3</v>
          </cell>
          <cell r="C47" t="str">
            <v>Contingent Liabilities (B)</v>
          </cell>
          <cell r="D47">
            <v>0</v>
          </cell>
          <cell r="E47">
            <v>0</v>
          </cell>
          <cell r="F47">
            <v>0</v>
          </cell>
          <cell r="G47">
            <v>1</v>
          </cell>
          <cell r="H47">
            <v>0</v>
          </cell>
          <cell r="I47">
            <v>1</v>
          </cell>
          <cell r="J47">
            <v>0</v>
          </cell>
        </row>
        <row r="48">
          <cell r="B48">
            <v>4</v>
          </cell>
          <cell r="C48" t="str">
            <v>Bank Liabilities (C)</v>
          </cell>
          <cell r="D48">
            <v>0</v>
          </cell>
          <cell r="E48">
            <v>0</v>
          </cell>
          <cell r="F48">
            <v>0</v>
          </cell>
          <cell r="G48">
            <v>1</v>
          </cell>
          <cell r="H48">
            <v>0</v>
          </cell>
          <cell r="I48">
            <v>1</v>
          </cell>
          <cell r="J48">
            <v>0</v>
          </cell>
        </row>
        <row r="49">
          <cell r="B49">
            <v>5</v>
          </cell>
          <cell r="C49" t="str">
            <v>Collateralized Assets</v>
          </cell>
          <cell r="D49">
            <v>0</v>
          </cell>
          <cell r="E49">
            <v>0</v>
          </cell>
          <cell r="F49">
            <v>0</v>
          </cell>
          <cell r="G49">
            <v>1</v>
          </cell>
          <cell r="H49">
            <v>0</v>
          </cell>
          <cell r="I49">
            <v>1</v>
          </cell>
          <cell r="J49">
            <v>0</v>
          </cell>
        </row>
        <row r="50">
          <cell r="B50">
            <v>6</v>
          </cell>
          <cell r="C50" t="str">
            <v>Letters of Credit</v>
          </cell>
          <cell r="D50">
            <v>0</v>
          </cell>
          <cell r="E50">
            <v>0</v>
          </cell>
          <cell r="F50">
            <v>0</v>
          </cell>
          <cell r="G50">
            <v>1</v>
          </cell>
          <cell r="H50">
            <v>0</v>
          </cell>
          <cell r="I50">
            <v>1</v>
          </cell>
          <cell r="J50">
            <v>0</v>
          </cell>
        </row>
        <row r="51">
          <cell r="B51">
            <v>7</v>
          </cell>
          <cell r="C51" t="str">
            <v>Long-Term Leases (D)</v>
          </cell>
          <cell r="D51">
            <v>0</v>
          </cell>
          <cell r="E51">
            <v>0</v>
          </cell>
          <cell r="F51">
            <v>0</v>
          </cell>
          <cell r="G51">
            <v>1</v>
          </cell>
          <cell r="H51">
            <v>0</v>
          </cell>
          <cell r="I51">
            <v>1</v>
          </cell>
          <cell r="J51">
            <v>0</v>
          </cell>
        </row>
        <row r="52">
          <cell r="B52">
            <v>8</v>
          </cell>
          <cell r="C52" t="str">
            <v>Derivative Exposure (E)</v>
          </cell>
          <cell r="D52">
            <v>0</v>
          </cell>
          <cell r="E52">
            <v>0</v>
          </cell>
          <cell r="F52">
            <v>0</v>
          </cell>
          <cell r="G52">
            <v>1</v>
          </cell>
          <cell r="H52">
            <v>0</v>
          </cell>
          <cell r="I52">
            <v>1</v>
          </cell>
          <cell r="J52">
            <v>0</v>
          </cell>
        </row>
        <row r="53">
          <cell r="B53">
            <v>9</v>
          </cell>
          <cell r="C53" t="str">
            <v>Separate Account Reserves</v>
          </cell>
          <cell r="D53">
            <v>0</v>
          </cell>
          <cell r="E53">
            <v>0</v>
          </cell>
          <cell r="F53">
            <v>0</v>
          </cell>
          <cell r="G53">
            <v>0.01</v>
          </cell>
          <cell r="H53">
            <v>0</v>
          </cell>
          <cell r="I53">
            <v>0.01</v>
          </cell>
          <cell r="J53">
            <v>0</v>
          </cell>
        </row>
        <row r="54">
          <cell r="B54">
            <v>10</v>
          </cell>
          <cell r="C54" t="str">
            <v>Other</v>
          </cell>
          <cell r="D54">
            <v>0</v>
          </cell>
          <cell r="E54">
            <v>0</v>
          </cell>
          <cell r="F54">
            <v>0</v>
          </cell>
          <cell r="G54">
            <v>1</v>
          </cell>
          <cell r="H54">
            <v>0</v>
          </cell>
          <cell r="I54">
            <v>1</v>
          </cell>
          <cell r="J54">
            <v>0</v>
          </cell>
        </row>
        <row r="55">
          <cell r="B55">
            <v>11</v>
          </cell>
          <cell r="C55" t="str">
            <v>Other</v>
          </cell>
          <cell r="D55">
            <v>0</v>
          </cell>
          <cell r="E55">
            <v>0</v>
          </cell>
          <cell r="F55">
            <v>0</v>
          </cell>
          <cell r="G55">
            <v>1</v>
          </cell>
          <cell r="H55">
            <v>0</v>
          </cell>
          <cell r="I55">
            <v>1</v>
          </cell>
          <cell r="J55">
            <v>0</v>
          </cell>
        </row>
        <row r="57">
          <cell r="B57">
            <v>12</v>
          </cell>
          <cell r="C57" t="str">
            <v>Totals</v>
          </cell>
          <cell r="D57">
            <v>0</v>
          </cell>
          <cell r="E57">
            <v>0</v>
          </cell>
          <cell r="F57">
            <v>0</v>
          </cell>
          <cell r="G57">
            <v>0</v>
          </cell>
          <cell r="I57">
            <v>0</v>
          </cell>
          <cell r="J57">
            <v>0</v>
          </cell>
          <cell r="K57" t="str">
            <v xml:space="preserve"> =(B7)</v>
          </cell>
        </row>
        <row r="61">
          <cell r="C61" t="str">
            <v>Notes:</v>
          </cell>
        </row>
        <row r="62">
          <cell r="C62" t="str">
            <v>(A) - Amount of assets not exclusively under the control of the company, including assets that have been</v>
          </cell>
        </row>
        <row r="63">
          <cell r="C63" t="str">
            <v xml:space="preserve">        sold or transferred subject to put-option contract currently in force.</v>
          </cell>
        </row>
        <row r="64">
          <cell r="C64" t="str">
            <v>(B) - Thoroughly define contingencies included in the disclosed value ----&gt;</v>
          </cell>
        </row>
        <row r="65">
          <cell r="C65" t="str">
            <v>(C) - Banking liabilities held within consolidated operations</v>
          </cell>
        </row>
        <row r="66">
          <cell r="C66" t="str">
            <v>(D) - Exposure is the total future minimum lease obligations through year 3 and beyond</v>
          </cell>
        </row>
        <row r="67">
          <cell r="C67" t="str">
            <v>(E) - Exposure is the negative mark to market amount for derivative contracts outstanding at the year-end.  If the exposure is posItive</v>
          </cell>
        </row>
        <row r="68">
          <cell r="C68" t="str">
            <v xml:space="preserve">        there is still counter-party risk that should start with a 1% charge and  be varied from there depending upon number, type and size of contracts.</v>
          </cell>
        </row>
        <row r="72">
          <cell r="C72" t="str">
            <v>Company Name:</v>
          </cell>
          <cell r="D72" t="str">
            <v>XYZ Sample</v>
          </cell>
          <cell r="G72" t="str">
            <v>Currency:</v>
          </cell>
          <cell r="I72" t="str">
            <v>Euros</v>
          </cell>
          <cell r="K72" t="str">
            <v>Page 24</v>
          </cell>
        </row>
        <row r="73">
          <cell r="C73" t="str">
            <v>AMB Number:</v>
          </cell>
          <cell r="D73" t="str">
            <v>99999</v>
          </cell>
          <cell r="G73" t="str">
            <v>Denomination:</v>
          </cell>
          <cell r="I73" t="str">
            <v>(000)s</v>
          </cell>
        </row>
        <row r="74">
          <cell r="C74" t="str">
            <v>Analyst:</v>
          </cell>
          <cell r="D74" t="str">
            <v xml:space="preserve"> </v>
          </cell>
        </row>
        <row r="75">
          <cell r="G75" t="str">
            <v>BUSINESS RISK</v>
          </cell>
        </row>
        <row r="77">
          <cell r="F77">
            <v>40543</v>
          </cell>
        </row>
        <row r="78">
          <cell r="C78" t="str">
            <v>Off-Balance Sheet Items</v>
          </cell>
          <cell r="D78" t="str">
            <v>Baseline</v>
          </cell>
          <cell r="E78" t="str">
            <v>Adjustment</v>
          </cell>
          <cell r="F78" t="str">
            <v>Total</v>
          </cell>
          <cell r="G78" t="str">
            <v>Baseline Asset Risk Factor (%)</v>
          </cell>
          <cell r="H78" t="str">
            <v>Adjustment to Asset Risk Factor</v>
          </cell>
          <cell r="I78" t="str">
            <v>Total Asset Risk Factor (%)</v>
          </cell>
          <cell r="J78" t="str">
            <v>Adjusted Required Capital</v>
          </cell>
          <cell r="K78" t="str">
            <v>Explanation of Adjustment</v>
          </cell>
        </row>
        <row r="80">
          <cell r="B80">
            <v>1</v>
          </cell>
          <cell r="C80" t="str">
            <v>Non-controlled Assets  (A)</v>
          </cell>
          <cell r="D80">
            <v>0</v>
          </cell>
          <cell r="E80">
            <v>0</v>
          </cell>
          <cell r="F80">
            <v>0</v>
          </cell>
          <cell r="G80">
            <v>1</v>
          </cell>
          <cell r="H80">
            <v>0</v>
          </cell>
          <cell r="I80">
            <v>1</v>
          </cell>
          <cell r="J80">
            <v>0</v>
          </cell>
        </row>
        <row r="81">
          <cell r="B81">
            <v>2</v>
          </cell>
          <cell r="C81" t="str">
            <v>Guarantees For Affiliates</v>
          </cell>
          <cell r="D81">
            <v>0</v>
          </cell>
          <cell r="E81">
            <v>0</v>
          </cell>
          <cell r="F81">
            <v>0</v>
          </cell>
          <cell r="G81">
            <v>1</v>
          </cell>
          <cell r="H81">
            <v>0</v>
          </cell>
          <cell r="I81">
            <v>1</v>
          </cell>
          <cell r="J81">
            <v>0</v>
          </cell>
        </row>
        <row r="82">
          <cell r="B82">
            <v>3</v>
          </cell>
          <cell r="C82" t="str">
            <v>Contingent Liabilities (B)</v>
          </cell>
          <cell r="D82">
            <v>0</v>
          </cell>
          <cell r="E82">
            <v>0</v>
          </cell>
          <cell r="F82">
            <v>0</v>
          </cell>
          <cell r="G82">
            <v>1</v>
          </cell>
          <cell r="H82">
            <v>0</v>
          </cell>
          <cell r="I82">
            <v>1</v>
          </cell>
          <cell r="J82">
            <v>0</v>
          </cell>
        </row>
        <row r="83">
          <cell r="B83">
            <v>4</v>
          </cell>
          <cell r="C83" t="str">
            <v>Bank Liabilities (C)</v>
          </cell>
          <cell r="D83">
            <v>0</v>
          </cell>
          <cell r="E83">
            <v>0</v>
          </cell>
          <cell r="F83">
            <v>0</v>
          </cell>
          <cell r="G83">
            <v>1</v>
          </cell>
          <cell r="H83">
            <v>0</v>
          </cell>
          <cell r="I83">
            <v>1</v>
          </cell>
          <cell r="J83">
            <v>0</v>
          </cell>
        </row>
        <row r="84">
          <cell r="B84">
            <v>5</v>
          </cell>
          <cell r="C84" t="str">
            <v>Collateralized Assets</v>
          </cell>
          <cell r="D84">
            <v>0</v>
          </cell>
          <cell r="E84">
            <v>0</v>
          </cell>
          <cell r="F84">
            <v>0</v>
          </cell>
          <cell r="G84">
            <v>1</v>
          </cell>
          <cell r="H84">
            <v>0</v>
          </cell>
          <cell r="I84">
            <v>1</v>
          </cell>
          <cell r="J84">
            <v>0</v>
          </cell>
        </row>
        <row r="85">
          <cell r="B85">
            <v>6</v>
          </cell>
          <cell r="C85" t="str">
            <v>Letters of Credit</v>
          </cell>
          <cell r="D85">
            <v>0</v>
          </cell>
          <cell r="E85">
            <v>0</v>
          </cell>
          <cell r="F85">
            <v>0</v>
          </cell>
          <cell r="G85">
            <v>1</v>
          </cell>
          <cell r="H85">
            <v>0</v>
          </cell>
          <cell r="I85">
            <v>1</v>
          </cell>
          <cell r="J85">
            <v>0</v>
          </cell>
        </row>
        <row r="86">
          <cell r="B86">
            <v>7</v>
          </cell>
          <cell r="C86" t="str">
            <v>Long-Term Leases (D)</v>
          </cell>
          <cell r="D86">
            <v>0</v>
          </cell>
          <cell r="E86">
            <v>0</v>
          </cell>
          <cell r="F86">
            <v>0</v>
          </cell>
          <cell r="G86">
            <v>1</v>
          </cell>
          <cell r="H86">
            <v>0</v>
          </cell>
          <cell r="I86">
            <v>1</v>
          </cell>
          <cell r="J86">
            <v>0</v>
          </cell>
        </row>
        <row r="87">
          <cell r="B87">
            <v>8</v>
          </cell>
          <cell r="C87" t="str">
            <v>Derivative Exposure (E)</v>
          </cell>
          <cell r="D87">
            <v>0</v>
          </cell>
          <cell r="E87">
            <v>0</v>
          </cell>
          <cell r="F87">
            <v>0</v>
          </cell>
          <cell r="G87">
            <v>1</v>
          </cell>
          <cell r="H87">
            <v>0</v>
          </cell>
          <cell r="I87">
            <v>1</v>
          </cell>
          <cell r="J87">
            <v>0</v>
          </cell>
        </row>
        <row r="88">
          <cell r="B88">
            <v>9</v>
          </cell>
          <cell r="C88" t="str">
            <v>Separate Account Reserves</v>
          </cell>
          <cell r="D88">
            <v>0</v>
          </cell>
          <cell r="E88">
            <v>0</v>
          </cell>
          <cell r="F88">
            <v>0</v>
          </cell>
          <cell r="G88">
            <v>0.01</v>
          </cell>
          <cell r="H88">
            <v>0</v>
          </cell>
          <cell r="I88">
            <v>0.01</v>
          </cell>
          <cell r="J88">
            <v>0</v>
          </cell>
        </row>
        <row r="89">
          <cell r="B89">
            <v>10</v>
          </cell>
          <cell r="C89" t="str">
            <v>Other</v>
          </cell>
          <cell r="D89">
            <v>0</v>
          </cell>
          <cell r="E89">
            <v>0</v>
          </cell>
          <cell r="F89">
            <v>0</v>
          </cell>
          <cell r="G89">
            <v>1</v>
          </cell>
          <cell r="H89">
            <v>0</v>
          </cell>
          <cell r="I89">
            <v>1</v>
          </cell>
          <cell r="J89">
            <v>0</v>
          </cell>
        </row>
        <row r="90">
          <cell r="B90">
            <v>11</v>
          </cell>
          <cell r="C90" t="str">
            <v>Other</v>
          </cell>
          <cell r="D90">
            <v>0</v>
          </cell>
          <cell r="E90">
            <v>0</v>
          </cell>
          <cell r="F90">
            <v>0</v>
          </cell>
          <cell r="G90">
            <v>1</v>
          </cell>
          <cell r="H90">
            <v>0</v>
          </cell>
          <cell r="I90">
            <v>1</v>
          </cell>
          <cell r="J90">
            <v>0</v>
          </cell>
        </row>
        <row r="92">
          <cell r="B92">
            <v>12</v>
          </cell>
          <cell r="C92" t="str">
            <v>Totals</v>
          </cell>
          <cell r="D92">
            <v>0</v>
          </cell>
          <cell r="E92">
            <v>0</v>
          </cell>
          <cell r="F92">
            <v>0</v>
          </cell>
          <cell r="G92">
            <v>0</v>
          </cell>
          <cell r="I92">
            <v>0</v>
          </cell>
          <cell r="J92">
            <v>0</v>
          </cell>
          <cell r="K92" t="str">
            <v xml:space="preserve"> =(B7)</v>
          </cell>
        </row>
        <row r="96">
          <cell r="C96" t="str">
            <v>Notes:</v>
          </cell>
        </row>
        <row r="97">
          <cell r="C97" t="str">
            <v>(A) - Amount of assets not exclusively under the control of the company, including assets that have been</v>
          </cell>
        </row>
        <row r="98">
          <cell r="C98" t="str">
            <v xml:space="preserve">        sold or transferred subject to put-option contract currently in force.</v>
          </cell>
        </row>
        <row r="99">
          <cell r="C99" t="str">
            <v>(B) - Thoroughly define contingencies included in the disclosed value ----&gt;</v>
          </cell>
        </row>
        <row r="100">
          <cell r="C100" t="str">
            <v>(C) - Banking liabilities held within consolidated operations</v>
          </cell>
        </row>
        <row r="101">
          <cell r="C101" t="str">
            <v>(D) - Exposure is the total future minimum lease obligations through year 3 and beyond</v>
          </cell>
        </row>
        <row r="102">
          <cell r="C102" t="str">
            <v>(E) - Exposure is the negative mark to market amount for derivative contracts outstanding at the year-end.  If the exposure is posItive</v>
          </cell>
        </row>
        <row r="103">
          <cell r="C103" t="str">
            <v xml:space="preserve">        there is still counter-party risk that should start with a 1% charge and  be varied from there depending upon number, type and size of contracts.</v>
          </cell>
        </row>
        <row r="107">
          <cell r="C107" t="str">
            <v>Company Name:</v>
          </cell>
          <cell r="D107" t="str">
            <v>XYZ Sample</v>
          </cell>
          <cell r="G107" t="str">
            <v>Currency:</v>
          </cell>
          <cell r="I107" t="str">
            <v>Euros</v>
          </cell>
          <cell r="K107" t="str">
            <v>Page 32</v>
          </cell>
        </row>
        <row r="108">
          <cell r="C108" t="str">
            <v>AMB Number:</v>
          </cell>
          <cell r="D108" t="str">
            <v>99999</v>
          </cell>
          <cell r="G108" t="str">
            <v>Denomination:</v>
          </cell>
          <cell r="I108" t="str">
            <v>(000)s</v>
          </cell>
        </row>
        <row r="109">
          <cell r="C109" t="str">
            <v>Analyst:</v>
          </cell>
          <cell r="D109" t="str">
            <v xml:space="preserve"> </v>
          </cell>
        </row>
        <row r="110">
          <cell r="G110" t="str">
            <v>BUSINESS RISK</v>
          </cell>
        </row>
        <row r="112">
          <cell r="F112">
            <v>40908</v>
          </cell>
        </row>
        <row r="113">
          <cell r="C113" t="str">
            <v>Off-Balance Sheet Items</v>
          </cell>
          <cell r="D113" t="str">
            <v>Baseline</v>
          </cell>
          <cell r="E113" t="str">
            <v>Adjustment</v>
          </cell>
          <cell r="F113" t="str">
            <v>Total</v>
          </cell>
          <cell r="G113" t="str">
            <v>Baseline Asset Risk Factor (%)</v>
          </cell>
          <cell r="H113" t="str">
            <v>Adjustment to Asset Risk Factor</v>
          </cell>
          <cell r="I113" t="str">
            <v>Total Asset Risk Factor (%)</v>
          </cell>
          <cell r="J113" t="str">
            <v>Adjusted Required Capital</v>
          </cell>
          <cell r="K113" t="str">
            <v>Explanation of Adjustment</v>
          </cell>
        </row>
        <row r="115">
          <cell r="B115">
            <v>1</v>
          </cell>
          <cell r="C115" t="str">
            <v>Non-controlled Assets  (A)</v>
          </cell>
          <cell r="D115">
            <v>0</v>
          </cell>
          <cell r="E115">
            <v>0</v>
          </cell>
          <cell r="F115">
            <v>0</v>
          </cell>
          <cell r="G115">
            <v>1</v>
          </cell>
          <cell r="H115">
            <v>0</v>
          </cell>
          <cell r="I115">
            <v>1</v>
          </cell>
          <cell r="J115">
            <v>0</v>
          </cell>
        </row>
        <row r="116">
          <cell r="B116">
            <v>2</v>
          </cell>
          <cell r="C116" t="str">
            <v>Guarantees For Affiliates</v>
          </cell>
          <cell r="D116">
            <v>0</v>
          </cell>
          <cell r="E116">
            <v>0</v>
          </cell>
          <cell r="F116">
            <v>0</v>
          </cell>
          <cell r="G116">
            <v>1</v>
          </cell>
          <cell r="H116">
            <v>0</v>
          </cell>
          <cell r="I116">
            <v>1</v>
          </cell>
          <cell r="J116">
            <v>0</v>
          </cell>
        </row>
        <row r="117">
          <cell r="B117">
            <v>3</v>
          </cell>
          <cell r="C117" t="str">
            <v>Contingent Liabilities (B)</v>
          </cell>
          <cell r="D117">
            <v>0</v>
          </cell>
          <cell r="E117">
            <v>0</v>
          </cell>
          <cell r="F117">
            <v>0</v>
          </cell>
          <cell r="G117">
            <v>1</v>
          </cell>
          <cell r="H117">
            <v>0</v>
          </cell>
          <cell r="I117">
            <v>1</v>
          </cell>
          <cell r="J117">
            <v>0</v>
          </cell>
        </row>
        <row r="118">
          <cell r="B118">
            <v>4</v>
          </cell>
          <cell r="C118" t="str">
            <v>Bank Liabilities (C)</v>
          </cell>
          <cell r="D118">
            <v>0</v>
          </cell>
          <cell r="E118">
            <v>0</v>
          </cell>
          <cell r="F118">
            <v>0</v>
          </cell>
          <cell r="G118">
            <v>1</v>
          </cell>
          <cell r="H118">
            <v>0</v>
          </cell>
          <cell r="I118">
            <v>1</v>
          </cell>
          <cell r="J118">
            <v>0</v>
          </cell>
        </row>
        <row r="119">
          <cell r="B119">
            <v>5</v>
          </cell>
          <cell r="C119" t="str">
            <v>Collateralized Assets</v>
          </cell>
          <cell r="D119">
            <v>0</v>
          </cell>
          <cell r="E119">
            <v>0</v>
          </cell>
          <cell r="F119">
            <v>0</v>
          </cell>
          <cell r="G119">
            <v>1</v>
          </cell>
          <cell r="H119">
            <v>0</v>
          </cell>
          <cell r="I119">
            <v>1</v>
          </cell>
          <cell r="J119">
            <v>0</v>
          </cell>
        </row>
        <row r="120">
          <cell r="B120">
            <v>6</v>
          </cell>
          <cell r="C120" t="str">
            <v>Letters of Credit</v>
          </cell>
          <cell r="D120">
            <v>0</v>
          </cell>
          <cell r="E120">
            <v>0</v>
          </cell>
          <cell r="F120">
            <v>0</v>
          </cell>
          <cell r="G120">
            <v>1</v>
          </cell>
          <cell r="H120">
            <v>0</v>
          </cell>
          <cell r="I120">
            <v>1</v>
          </cell>
          <cell r="J120">
            <v>0</v>
          </cell>
        </row>
        <row r="121">
          <cell r="B121">
            <v>7</v>
          </cell>
          <cell r="C121" t="str">
            <v>Long-Term Leases (D)</v>
          </cell>
          <cell r="D121">
            <v>0</v>
          </cell>
          <cell r="E121">
            <v>0</v>
          </cell>
          <cell r="F121">
            <v>0</v>
          </cell>
          <cell r="G121">
            <v>1</v>
          </cell>
          <cell r="H121">
            <v>0</v>
          </cell>
          <cell r="I121">
            <v>1</v>
          </cell>
          <cell r="J121">
            <v>0</v>
          </cell>
        </row>
        <row r="122">
          <cell r="B122">
            <v>8</v>
          </cell>
          <cell r="C122" t="str">
            <v>Derivative Exposure (E)</v>
          </cell>
          <cell r="D122">
            <v>0</v>
          </cell>
          <cell r="E122">
            <v>0</v>
          </cell>
          <cell r="F122">
            <v>0</v>
          </cell>
          <cell r="G122">
            <v>1</v>
          </cell>
          <cell r="H122">
            <v>0</v>
          </cell>
          <cell r="I122">
            <v>1</v>
          </cell>
          <cell r="J122">
            <v>0</v>
          </cell>
        </row>
        <row r="123">
          <cell r="B123">
            <v>9</v>
          </cell>
          <cell r="C123" t="str">
            <v>Separate Account Reserves</v>
          </cell>
          <cell r="D123">
            <v>0</v>
          </cell>
          <cell r="E123">
            <v>0</v>
          </cell>
          <cell r="F123">
            <v>0</v>
          </cell>
          <cell r="G123">
            <v>0.01</v>
          </cell>
          <cell r="H123">
            <v>0</v>
          </cell>
          <cell r="I123">
            <v>0.01</v>
          </cell>
          <cell r="J123">
            <v>0</v>
          </cell>
        </row>
        <row r="124">
          <cell r="B124">
            <v>10</v>
          </cell>
          <cell r="C124" t="str">
            <v>Other</v>
          </cell>
          <cell r="D124">
            <v>0</v>
          </cell>
          <cell r="E124">
            <v>0</v>
          </cell>
          <cell r="F124">
            <v>0</v>
          </cell>
          <cell r="G124">
            <v>1</v>
          </cell>
          <cell r="H124">
            <v>0</v>
          </cell>
          <cell r="I124">
            <v>1</v>
          </cell>
          <cell r="J124">
            <v>0</v>
          </cell>
        </row>
        <row r="125">
          <cell r="B125">
            <v>11</v>
          </cell>
          <cell r="C125" t="str">
            <v>Other</v>
          </cell>
          <cell r="D125">
            <v>0</v>
          </cell>
          <cell r="E125">
            <v>0</v>
          </cell>
          <cell r="F125">
            <v>0</v>
          </cell>
          <cell r="G125">
            <v>1</v>
          </cell>
          <cell r="H125">
            <v>0</v>
          </cell>
          <cell r="I125">
            <v>1</v>
          </cell>
          <cell r="J125">
            <v>0</v>
          </cell>
        </row>
        <row r="127">
          <cell r="B127">
            <v>12</v>
          </cell>
          <cell r="C127" t="str">
            <v>Totals</v>
          </cell>
          <cell r="D127">
            <v>0</v>
          </cell>
          <cell r="E127">
            <v>0</v>
          </cell>
          <cell r="F127">
            <v>0</v>
          </cell>
          <cell r="G127">
            <v>0</v>
          </cell>
          <cell r="I127">
            <v>0</v>
          </cell>
          <cell r="J127">
            <v>0</v>
          </cell>
          <cell r="K127" t="str">
            <v xml:space="preserve"> =(B7)</v>
          </cell>
        </row>
        <row r="131">
          <cell r="C131" t="str">
            <v>Notes:</v>
          </cell>
        </row>
        <row r="132">
          <cell r="C132" t="str">
            <v>(A) - Amount of assets not exclusively under the control of the company, including assets that have been</v>
          </cell>
        </row>
        <row r="133">
          <cell r="C133" t="str">
            <v xml:space="preserve">        sold or transferred subject to put-option contract currently in force.</v>
          </cell>
        </row>
        <row r="134">
          <cell r="C134" t="str">
            <v>(B) - Thoroughly define contingencies included in the disclosed value ----&gt;</v>
          </cell>
        </row>
        <row r="135">
          <cell r="C135" t="str">
            <v>(C) - Banking liabilities held within consolidated operations</v>
          </cell>
        </row>
        <row r="136">
          <cell r="C136" t="str">
            <v>(D) - Exposure is the total future minimum lease obligations through year 3 and beyond</v>
          </cell>
        </row>
        <row r="137">
          <cell r="C137" t="str">
            <v>(E) - Exposure is the negative mark to market amount for derivative contracts outstanding at the year-end.  If the exposure is posItive</v>
          </cell>
        </row>
        <row r="138">
          <cell r="C138" t="str">
            <v xml:space="preserve">        there is still counter-party risk that should start with a 1% charge and  be varied from there depending upon number, type and size of contracts.</v>
          </cell>
        </row>
        <row r="142">
          <cell r="C142" t="str">
            <v>Company Name:</v>
          </cell>
          <cell r="D142" t="str">
            <v>XYZ Sample</v>
          </cell>
          <cell r="G142" t="str">
            <v>Currency:</v>
          </cell>
          <cell r="I142" t="str">
            <v>Euros</v>
          </cell>
          <cell r="K142" t="str">
            <v>Page 40</v>
          </cell>
        </row>
        <row r="143">
          <cell r="C143" t="str">
            <v>AMB Number:</v>
          </cell>
          <cell r="D143" t="str">
            <v>99999</v>
          </cell>
          <cell r="G143" t="str">
            <v>Denomination:</v>
          </cell>
          <cell r="I143" t="str">
            <v>(000)s</v>
          </cell>
        </row>
        <row r="144">
          <cell r="C144" t="str">
            <v>Analyst:</v>
          </cell>
          <cell r="D144" t="str">
            <v xml:space="preserve"> </v>
          </cell>
        </row>
        <row r="145">
          <cell r="G145" t="str">
            <v>BUSINESS RISK</v>
          </cell>
        </row>
        <row r="147">
          <cell r="F147">
            <v>41274</v>
          </cell>
        </row>
        <row r="148">
          <cell r="C148" t="str">
            <v>Off-Balance Sheet Items</v>
          </cell>
          <cell r="D148" t="str">
            <v>Baseline</v>
          </cell>
          <cell r="E148" t="str">
            <v>Adjustment</v>
          </cell>
          <cell r="F148" t="str">
            <v>Total</v>
          </cell>
          <cell r="G148" t="str">
            <v>Baseline Asset Risk Factor (%)</v>
          </cell>
          <cell r="H148" t="str">
            <v>Adjustment to Asset Risk Factor</v>
          </cell>
          <cell r="I148" t="str">
            <v>Total Asset Risk Factor (%)</v>
          </cell>
          <cell r="J148" t="str">
            <v>Adjusted Required Capital</v>
          </cell>
          <cell r="K148" t="str">
            <v>Explanation of Adjustment</v>
          </cell>
        </row>
        <row r="150">
          <cell r="B150">
            <v>1</v>
          </cell>
          <cell r="C150" t="str">
            <v>Non-controlled Assets  (A)</v>
          </cell>
          <cell r="D150">
            <v>0</v>
          </cell>
          <cell r="E150">
            <v>0</v>
          </cell>
          <cell r="F150">
            <v>0</v>
          </cell>
          <cell r="G150">
            <v>1</v>
          </cell>
          <cell r="H150">
            <v>0</v>
          </cell>
          <cell r="I150">
            <v>1</v>
          </cell>
          <cell r="J150">
            <v>0</v>
          </cell>
        </row>
        <row r="151">
          <cell r="B151">
            <v>2</v>
          </cell>
          <cell r="C151" t="str">
            <v>Guarantees For Affiliates</v>
          </cell>
          <cell r="D151">
            <v>0</v>
          </cell>
          <cell r="E151">
            <v>0</v>
          </cell>
          <cell r="F151">
            <v>0</v>
          </cell>
          <cell r="G151">
            <v>1</v>
          </cell>
          <cell r="H151">
            <v>0</v>
          </cell>
          <cell r="I151">
            <v>1</v>
          </cell>
          <cell r="J151">
            <v>0</v>
          </cell>
        </row>
        <row r="152">
          <cell r="B152">
            <v>3</v>
          </cell>
          <cell r="C152" t="str">
            <v>Contingent Liabilities (B)</v>
          </cell>
          <cell r="D152">
            <v>0</v>
          </cell>
          <cell r="E152">
            <v>0</v>
          </cell>
          <cell r="F152">
            <v>0</v>
          </cell>
          <cell r="G152">
            <v>1</v>
          </cell>
          <cell r="H152">
            <v>0</v>
          </cell>
          <cell r="I152">
            <v>1</v>
          </cell>
          <cell r="J152">
            <v>0</v>
          </cell>
        </row>
        <row r="153">
          <cell r="B153">
            <v>4</v>
          </cell>
          <cell r="C153" t="str">
            <v>Bank Liabilities (C)</v>
          </cell>
          <cell r="D153">
            <v>0</v>
          </cell>
          <cell r="E153">
            <v>0</v>
          </cell>
          <cell r="F153">
            <v>0</v>
          </cell>
          <cell r="G153">
            <v>1</v>
          </cell>
          <cell r="H153">
            <v>0</v>
          </cell>
          <cell r="I153">
            <v>1</v>
          </cell>
          <cell r="J153">
            <v>0</v>
          </cell>
        </row>
        <row r="154">
          <cell r="B154">
            <v>5</v>
          </cell>
          <cell r="C154" t="str">
            <v>Collateralized Assets</v>
          </cell>
          <cell r="D154">
            <v>0</v>
          </cell>
          <cell r="E154">
            <v>0</v>
          </cell>
          <cell r="F154">
            <v>0</v>
          </cell>
          <cell r="G154">
            <v>1</v>
          </cell>
          <cell r="H154">
            <v>0</v>
          </cell>
          <cell r="I154">
            <v>1</v>
          </cell>
          <cell r="J154">
            <v>0</v>
          </cell>
        </row>
        <row r="155">
          <cell r="B155">
            <v>6</v>
          </cell>
          <cell r="C155" t="str">
            <v>Letters of Credit</v>
          </cell>
          <cell r="D155">
            <v>0</v>
          </cell>
          <cell r="E155">
            <v>0</v>
          </cell>
          <cell r="F155">
            <v>0</v>
          </cell>
          <cell r="G155">
            <v>1</v>
          </cell>
          <cell r="H155">
            <v>0</v>
          </cell>
          <cell r="I155">
            <v>1</v>
          </cell>
          <cell r="J155">
            <v>0</v>
          </cell>
        </row>
        <row r="156">
          <cell r="B156">
            <v>7</v>
          </cell>
          <cell r="C156" t="str">
            <v>Long-Term Leases (D)</v>
          </cell>
          <cell r="D156">
            <v>0</v>
          </cell>
          <cell r="E156">
            <v>0</v>
          </cell>
          <cell r="F156">
            <v>0</v>
          </cell>
          <cell r="G156">
            <v>1</v>
          </cell>
          <cell r="H156">
            <v>0</v>
          </cell>
          <cell r="I156">
            <v>1</v>
          </cell>
          <cell r="J156">
            <v>0</v>
          </cell>
        </row>
        <row r="157">
          <cell r="B157">
            <v>8</v>
          </cell>
          <cell r="C157" t="str">
            <v>Derivative Exposure (E)</v>
          </cell>
          <cell r="D157">
            <v>0</v>
          </cell>
          <cell r="E157">
            <v>0</v>
          </cell>
          <cell r="F157">
            <v>0</v>
          </cell>
          <cell r="G157">
            <v>1</v>
          </cell>
          <cell r="H157">
            <v>0</v>
          </cell>
          <cell r="I157">
            <v>1</v>
          </cell>
          <cell r="J157">
            <v>0</v>
          </cell>
        </row>
        <row r="158">
          <cell r="B158">
            <v>9</v>
          </cell>
          <cell r="C158" t="str">
            <v>Separate Account Reserves</v>
          </cell>
          <cell r="D158">
            <v>0</v>
          </cell>
          <cell r="E158">
            <v>0</v>
          </cell>
          <cell r="F158">
            <v>0</v>
          </cell>
          <cell r="G158">
            <v>0.01</v>
          </cell>
          <cell r="H158">
            <v>0</v>
          </cell>
          <cell r="I158">
            <v>0.01</v>
          </cell>
          <cell r="J158">
            <v>0</v>
          </cell>
        </row>
        <row r="159">
          <cell r="B159">
            <v>10</v>
          </cell>
          <cell r="C159" t="str">
            <v>Other</v>
          </cell>
          <cell r="D159">
            <v>0</v>
          </cell>
          <cell r="E159">
            <v>0</v>
          </cell>
          <cell r="F159">
            <v>0</v>
          </cell>
          <cell r="G159">
            <v>1</v>
          </cell>
          <cell r="H159">
            <v>0</v>
          </cell>
          <cell r="I159">
            <v>1</v>
          </cell>
          <cell r="J159">
            <v>0</v>
          </cell>
        </row>
        <row r="160">
          <cell r="B160">
            <v>11</v>
          </cell>
          <cell r="C160" t="str">
            <v>Other</v>
          </cell>
          <cell r="D160">
            <v>0</v>
          </cell>
          <cell r="E160">
            <v>0</v>
          </cell>
          <cell r="F160">
            <v>0</v>
          </cell>
          <cell r="G160">
            <v>1</v>
          </cell>
          <cell r="H160">
            <v>0</v>
          </cell>
          <cell r="I160">
            <v>1</v>
          </cell>
          <cell r="J160">
            <v>0</v>
          </cell>
        </row>
        <row r="162">
          <cell r="B162">
            <v>12</v>
          </cell>
          <cell r="C162" t="str">
            <v>Totals</v>
          </cell>
          <cell r="D162">
            <v>0</v>
          </cell>
          <cell r="E162">
            <v>0</v>
          </cell>
          <cell r="F162">
            <v>0</v>
          </cell>
          <cell r="G162">
            <v>0</v>
          </cell>
          <cell r="I162">
            <v>0</v>
          </cell>
          <cell r="J162">
            <v>0</v>
          </cell>
          <cell r="K162" t="str">
            <v xml:space="preserve"> =(B7)</v>
          </cell>
        </row>
        <row r="166">
          <cell r="C166" t="str">
            <v>Notes:</v>
          </cell>
        </row>
        <row r="167">
          <cell r="C167" t="str">
            <v>(A) - Amount of assets not exclusively under the control of the company, including assets that have been</v>
          </cell>
        </row>
        <row r="168">
          <cell r="C168" t="str">
            <v xml:space="preserve">        sold or transferred subject to put-option contract currently in force.</v>
          </cell>
        </row>
        <row r="169">
          <cell r="C169" t="str">
            <v>(B) - Thoroughly define contingencies included in the disclosed value ----&gt;</v>
          </cell>
        </row>
        <row r="170">
          <cell r="C170" t="str">
            <v>(C) - Banking liabilities held within consolidated operations</v>
          </cell>
        </row>
        <row r="171">
          <cell r="C171" t="str">
            <v>(D) - Exposure is the total future minimum lease obligations through year 3 and beyond</v>
          </cell>
        </row>
        <row r="172">
          <cell r="C172" t="str">
            <v>(E) - Exposure is the negative mark to market amount for derivative contracts outstanding at the year-end.  If the exposure is posItive</v>
          </cell>
        </row>
        <row r="173">
          <cell r="C173" t="str">
            <v xml:space="preserve">        there is still counter-party risk that should start with a 1% charge and  be varied from there depending upon number, type and size of contracts.</v>
          </cell>
        </row>
        <row r="410">
          <cell r="C410" t="str">
            <v>Company Name:</v>
          </cell>
          <cell r="D410" t="str">
            <v>XYZ Sample</v>
          </cell>
          <cell r="G410" t="str">
            <v>Currency:</v>
          </cell>
          <cell r="I410" t="str">
            <v>US Dollars</v>
          </cell>
          <cell r="K410" t="str">
            <v>Page 8</v>
          </cell>
          <cell r="S410" t="str">
            <v>Company Name:</v>
          </cell>
          <cell r="T410" t="str">
            <v>XYZ Sample</v>
          </cell>
          <cell r="Z410" t="str">
            <v>Currency:</v>
          </cell>
          <cell r="AA410" t="str">
            <v>US Dollars</v>
          </cell>
        </row>
        <row r="411">
          <cell r="C411" t="str">
            <v>AMB Number:</v>
          </cell>
          <cell r="D411" t="str">
            <v>99999</v>
          </cell>
          <cell r="G411" t="str">
            <v>Denomination:</v>
          </cell>
          <cell r="I411" t="str">
            <v>(000)s</v>
          </cell>
          <cell r="S411" t="str">
            <v>AMB Number:</v>
          </cell>
          <cell r="T411" t="str">
            <v>99999</v>
          </cell>
          <cell r="Z411" t="str">
            <v>Denomination:</v>
          </cell>
          <cell r="AA411" t="str">
            <v>(000)s</v>
          </cell>
          <cell r="AI411" t="str">
            <v>Summary Exhibit 8</v>
          </cell>
        </row>
        <row r="412">
          <cell r="C412" t="str">
            <v>Analyst:</v>
          </cell>
          <cell r="D412" t="str">
            <v xml:space="preserve"> </v>
          </cell>
          <cell r="S412" t="str">
            <v>Analyst:</v>
          </cell>
          <cell r="T412" t="str">
            <v xml:space="preserve"> </v>
          </cell>
        </row>
        <row r="413">
          <cell r="G413" t="str">
            <v>BUSINESS RISK</v>
          </cell>
          <cell r="Z413" t="str">
            <v>BUSINESS RISK</v>
          </cell>
        </row>
        <row r="415">
          <cell r="F415">
            <v>39813</v>
          </cell>
          <cell r="T415">
            <v>39813</v>
          </cell>
          <cell r="U415">
            <v>40178</v>
          </cell>
          <cell r="V415">
            <v>40543</v>
          </cell>
          <cell r="W415">
            <v>40908</v>
          </cell>
          <cell r="X415">
            <v>41274</v>
          </cell>
          <cell r="Z415">
            <v>39813</v>
          </cell>
          <cell r="AA415">
            <v>40178</v>
          </cell>
          <cell r="AB415">
            <v>40543</v>
          </cell>
          <cell r="AC415">
            <v>40908</v>
          </cell>
          <cell r="AD415">
            <v>41274</v>
          </cell>
          <cell r="AF415">
            <v>39813</v>
          </cell>
          <cell r="AG415">
            <v>40178</v>
          </cell>
          <cell r="AH415">
            <v>40543</v>
          </cell>
          <cell r="AI415">
            <v>40908</v>
          </cell>
          <cell r="AJ415">
            <v>41274</v>
          </cell>
        </row>
        <row r="416">
          <cell r="C416" t="str">
            <v>Off-Balance Sheet Items</v>
          </cell>
          <cell r="D416" t="str">
            <v>Baseline</v>
          </cell>
          <cell r="E416" t="str">
            <v>Adjustment</v>
          </cell>
          <cell r="F416" t="str">
            <v>Total</v>
          </cell>
          <cell r="G416" t="str">
            <v>Baseline Asset Risk Factor (%)</v>
          </cell>
          <cell r="H416" t="str">
            <v>Adjustment to Asset Risk Factor</v>
          </cell>
          <cell r="I416" t="str">
            <v>Total Asset Risk Factor (%)</v>
          </cell>
          <cell r="J416" t="str">
            <v>Adjusted Required Capital</v>
          </cell>
          <cell r="K416" t="str">
            <v>Explanation of Adjustment</v>
          </cell>
          <cell r="S416" t="str">
            <v>Off-Balance Sheet Items</v>
          </cell>
          <cell r="T416" t="str">
            <v>Total Amount</v>
          </cell>
          <cell r="U416" t="str">
            <v>Total Amount</v>
          </cell>
          <cell r="V416" t="str">
            <v>Total Amount</v>
          </cell>
          <cell r="W416" t="str">
            <v>Total Amount</v>
          </cell>
          <cell r="X416" t="str">
            <v>Total Amount</v>
          </cell>
          <cell r="Z416" t="str">
            <v>Selected Risk Factor</v>
          </cell>
          <cell r="AA416" t="str">
            <v>Selected Risk Factor</v>
          </cell>
          <cell r="AB416" t="str">
            <v>Selected Risk Factor</v>
          </cell>
          <cell r="AC416" t="str">
            <v>Selected Risk Factor</v>
          </cell>
          <cell r="AD416" t="str">
            <v>Selected Risk Factor</v>
          </cell>
          <cell r="AF416" t="str">
            <v>Adjusted Required Capital</v>
          </cell>
          <cell r="AG416" t="str">
            <v>Adjusted Required Capital</v>
          </cell>
          <cell r="AH416" t="str">
            <v>Adjusted Required Capital</v>
          </cell>
          <cell r="AI416" t="str">
            <v>Adjusted Required Capital</v>
          </cell>
          <cell r="AJ416" t="str">
            <v>Adjusted Required Capital</v>
          </cell>
        </row>
        <row r="418">
          <cell r="B418">
            <v>1</v>
          </cell>
          <cell r="C418" t="str">
            <v>Non-controlled Assets  (A)</v>
          </cell>
          <cell r="D418">
            <v>0</v>
          </cell>
          <cell r="E418">
            <v>0</v>
          </cell>
          <cell r="F418">
            <v>0</v>
          </cell>
          <cell r="G418">
            <v>1</v>
          </cell>
          <cell r="H418">
            <v>0</v>
          </cell>
          <cell r="I418">
            <v>1</v>
          </cell>
          <cell r="J418">
            <v>0</v>
          </cell>
          <cell r="K418" t="str">
            <v xml:space="preserve"> </v>
          </cell>
          <cell r="R418">
            <v>1</v>
          </cell>
          <cell r="S418" t="str">
            <v>Non-controlled Assets  (A)</v>
          </cell>
          <cell r="T418">
            <v>0</v>
          </cell>
          <cell r="U418">
            <v>0</v>
          </cell>
          <cell r="V418">
            <v>0</v>
          </cell>
          <cell r="W418">
            <v>0</v>
          </cell>
          <cell r="X418">
            <v>0</v>
          </cell>
          <cell r="Z418">
            <v>1</v>
          </cell>
          <cell r="AA418">
            <v>1</v>
          </cell>
          <cell r="AB418">
            <v>1</v>
          </cell>
          <cell r="AC418">
            <v>1</v>
          </cell>
          <cell r="AD418">
            <v>1</v>
          </cell>
          <cell r="AF418">
            <v>0</v>
          </cell>
          <cell r="AG418">
            <v>0</v>
          </cell>
          <cell r="AH418">
            <v>0</v>
          </cell>
          <cell r="AI418">
            <v>0</v>
          </cell>
          <cell r="AJ418">
            <v>0</v>
          </cell>
        </row>
        <row r="419">
          <cell r="B419">
            <v>2</v>
          </cell>
          <cell r="C419" t="str">
            <v>Guarantees For Affiliates</v>
          </cell>
          <cell r="D419">
            <v>0</v>
          </cell>
          <cell r="E419">
            <v>0</v>
          </cell>
          <cell r="F419">
            <v>0</v>
          </cell>
          <cell r="G419">
            <v>1</v>
          </cell>
          <cell r="H419">
            <v>0</v>
          </cell>
          <cell r="I419">
            <v>1</v>
          </cell>
          <cell r="J419">
            <v>0</v>
          </cell>
          <cell r="K419" t="str">
            <v xml:space="preserve"> </v>
          </cell>
          <cell r="R419">
            <v>2</v>
          </cell>
          <cell r="S419" t="str">
            <v>Guarantees For Affiliates</v>
          </cell>
          <cell r="T419">
            <v>0</v>
          </cell>
          <cell r="U419">
            <v>0</v>
          </cell>
          <cell r="V419">
            <v>0</v>
          </cell>
          <cell r="W419">
            <v>0</v>
          </cell>
          <cell r="X419">
            <v>0</v>
          </cell>
          <cell r="Z419">
            <v>1</v>
          </cell>
          <cell r="AA419">
            <v>1</v>
          </cell>
          <cell r="AB419">
            <v>1</v>
          </cell>
          <cell r="AC419">
            <v>1</v>
          </cell>
          <cell r="AD419">
            <v>1</v>
          </cell>
          <cell r="AF419">
            <v>0</v>
          </cell>
          <cell r="AG419">
            <v>0</v>
          </cell>
          <cell r="AH419">
            <v>0</v>
          </cell>
          <cell r="AI419">
            <v>0</v>
          </cell>
          <cell r="AJ419">
            <v>0</v>
          </cell>
        </row>
        <row r="420">
          <cell r="B420">
            <v>3</v>
          </cell>
          <cell r="C420" t="str">
            <v>Contingent Liabilities (B)</v>
          </cell>
          <cell r="D420">
            <v>0</v>
          </cell>
          <cell r="E420">
            <v>0</v>
          </cell>
          <cell r="F420">
            <v>0</v>
          </cell>
          <cell r="G420">
            <v>1</v>
          </cell>
          <cell r="H420">
            <v>0</v>
          </cell>
          <cell r="I420">
            <v>1</v>
          </cell>
          <cell r="J420">
            <v>0</v>
          </cell>
          <cell r="K420" t="str">
            <v xml:space="preserve"> </v>
          </cell>
          <cell r="R420">
            <v>3</v>
          </cell>
          <cell r="S420" t="str">
            <v>Contingent Liabilities (B)</v>
          </cell>
          <cell r="T420">
            <v>0</v>
          </cell>
          <cell r="U420">
            <v>0</v>
          </cell>
          <cell r="V420">
            <v>0</v>
          </cell>
          <cell r="W420">
            <v>0</v>
          </cell>
          <cell r="X420">
            <v>0</v>
          </cell>
          <cell r="Z420">
            <v>1</v>
          </cell>
          <cell r="AA420">
            <v>1</v>
          </cell>
          <cell r="AB420">
            <v>1</v>
          </cell>
          <cell r="AC420">
            <v>1</v>
          </cell>
          <cell r="AD420">
            <v>1</v>
          </cell>
          <cell r="AF420">
            <v>0</v>
          </cell>
          <cell r="AG420">
            <v>0</v>
          </cell>
          <cell r="AH420">
            <v>0</v>
          </cell>
          <cell r="AI420">
            <v>0</v>
          </cell>
          <cell r="AJ420">
            <v>0</v>
          </cell>
        </row>
        <row r="421">
          <cell r="B421">
            <v>4</v>
          </cell>
          <cell r="C421" t="str">
            <v>Bank Liabilities (C)</v>
          </cell>
          <cell r="D421">
            <v>0</v>
          </cell>
          <cell r="E421">
            <v>0</v>
          </cell>
          <cell r="F421">
            <v>0</v>
          </cell>
          <cell r="G421">
            <v>1</v>
          </cell>
          <cell r="H421">
            <v>0</v>
          </cell>
          <cell r="I421">
            <v>1</v>
          </cell>
          <cell r="J421">
            <v>0</v>
          </cell>
          <cell r="K421" t="str">
            <v xml:space="preserve"> </v>
          </cell>
          <cell r="R421">
            <v>4</v>
          </cell>
          <cell r="S421" t="str">
            <v>Bank Liabilities (C)</v>
          </cell>
          <cell r="T421">
            <v>0</v>
          </cell>
          <cell r="U421">
            <v>0</v>
          </cell>
          <cell r="V421">
            <v>0</v>
          </cell>
          <cell r="W421">
            <v>0</v>
          </cell>
          <cell r="X421">
            <v>0</v>
          </cell>
          <cell r="Z421">
            <v>1</v>
          </cell>
          <cell r="AA421">
            <v>1</v>
          </cell>
          <cell r="AB421">
            <v>1</v>
          </cell>
          <cell r="AC421">
            <v>1</v>
          </cell>
          <cell r="AD421">
            <v>1</v>
          </cell>
          <cell r="AF421">
            <v>0</v>
          </cell>
          <cell r="AG421">
            <v>0</v>
          </cell>
          <cell r="AH421">
            <v>0</v>
          </cell>
          <cell r="AI421">
            <v>0</v>
          </cell>
          <cell r="AJ421">
            <v>0</v>
          </cell>
        </row>
        <row r="422">
          <cell r="B422">
            <v>5</v>
          </cell>
          <cell r="C422" t="str">
            <v>Collateralized Assets</v>
          </cell>
          <cell r="D422">
            <v>0</v>
          </cell>
          <cell r="E422">
            <v>0</v>
          </cell>
          <cell r="F422">
            <v>0</v>
          </cell>
          <cell r="G422">
            <v>1</v>
          </cell>
          <cell r="H422">
            <v>0</v>
          </cell>
          <cell r="I422">
            <v>1</v>
          </cell>
          <cell r="J422">
            <v>0</v>
          </cell>
          <cell r="K422" t="str">
            <v xml:space="preserve"> </v>
          </cell>
          <cell r="R422">
            <v>5</v>
          </cell>
          <cell r="S422" t="str">
            <v>Collateralized Assets</v>
          </cell>
          <cell r="T422">
            <v>0</v>
          </cell>
          <cell r="U422">
            <v>0</v>
          </cell>
          <cell r="V422">
            <v>0</v>
          </cell>
          <cell r="W422">
            <v>0</v>
          </cell>
          <cell r="X422">
            <v>0</v>
          </cell>
          <cell r="Z422">
            <v>1</v>
          </cell>
          <cell r="AA422">
            <v>1</v>
          </cell>
          <cell r="AB422">
            <v>1</v>
          </cell>
          <cell r="AC422">
            <v>1</v>
          </cell>
          <cell r="AD422">
            <v>1</v>
          </cell>
          <cell r="AF422">
            <v>0</v>
          </cell>
          <cell r="AG422">
            <v>0</v>
          </cell>
          <cell r="AH422">
            <v>0</v>
          </cell>
          <cell r="AI422">
            <v>0</v>
          </cell>
          <cell r="AJ422">
            <v>0</v>
          </cell>
        </row>
        <row r="423">
          <cell r="B423">
            <v>6</v>
          </cell>
          <cell r="C423" t="str">
            <v>Letters of Credit</v>
          </cell>
          <cell r="D423">
            <v>0</v>
          </cell>
          <cell r="E423">
            <v>0</v>
          </cell>
          <cell r="F423">
            <v>0</v>
          </cell>
          <cell r="G423">
            <v>1</v>
          </cell>
          <cell r="H423">
            <v>0</v>
          </cell>
          <cell r="I423">
            <v>1</v>
          </cell>
          <cell r="J423">
            <v>0</v>
          </cell>
          <cell r="K423" t="str">
            <v xml:space="preserve"> </v>
          </cell>
          <cell r="R423">
            <v>6</v>
          </cell>
          <cell r="S423" t="str">
            <v>Letters of Credit</v>
          </cell>
          <cell r="T423">
            <v>0</v>
          </cell>
          <cell r="U423">
            <v>0</v>
          </cell>
          <cell r="V423">
            <v>0</v>
          </cell>
          <cell r="W423">
            <v>0</v>
          </cell>
          <cell r="X423">
            <v>0</v>
          </cell>
          <cell r="Z423">
            <v>1</v>
          </cell>
          <cell r="AA423">
            <v>1</v>
          </cell>
          <cell r="AB423">
            <v>1</v>
          </cell>
          <cell r="AC423">
            <v>1</v>
          </cell>
          <cell r="AD423">
            <v>1</v>
          </cell>
          <cell r="AF423">
            <v>0</v>
          </cell>
          <cell r="AG423">
            <v>0</v>
          </cell>
          <cell r="AH423">
            <v>0</v>
          </cell>
          <cell r="AI423">
            <v>0</v>
          </cell>
          <cell r="AJ423">
            <v>0</v>
          </cell>
        </row>
        <row r="424">
          <cell r="B424">
            <v>7</v>
          </cell>
          <cell r="C424" t="str">
            <v>Long-Term Leases (D)</v>
          </cell>
          <cell r="D424">
            <v>0</v>
          </cell>
          <cell r="E424">
            <v>0</v>
          </cell>
          <cell r="F424">
            <v>0</v>
          </cell>
          <cell r="G424">
            <v>1</v>
          </cell>
          <cell r="H424">
            <v>0</v>
          </cell>
          <cell r="I424">
            <v>1</v>
          </cell>
          <cell r="J424">
            <v>0</v>
          </cell>
          <cell r="K424" t="str">
            <v xml:space="preserve"> </v>
          </cell>
          <cell r="R424">
            <v>7</v>
          </cell>
          <cell r="S424" t="str">
            <v>Long-Term Leases (D)</v>
          </cell>
          <cell r="T424">
            <v>0</v>
          </cell>
          <cell r="U424">
            <v>0</v>
          </cell>
          <cell r="V424">
            <v>0</v>
          </cell>
          <cell r="W424">
            <v>0</v>
          </cell>
          <cell r="X424">
            <v>0</v>
          </cell>
          <cell r="Z424">
            <v>1</v>
          </cell>
          <cell r="AA424">
            <v>1</v>
          </cell>
          <cell r="AB424">
            <v>1</v>
          </cell>
          <cell r="AC424">
            <v>1</v>
          </cell>
          <cell r="AD424">
            <v>1</v>
          </cell>
          <cell r="AF424">
            <v>0</v>
          </cell>
          <cell r="AG424">
            <v>0</v>
          </cell>
          <cell r="AH424">
            <v>0</v>
          </cell>
          <cell r="AI424">
            <v>0</v>
          </cell>
          <cell r="AJ424">
            <v>0</v>
          </cell>
        </row>
        <row r="425">
          <cell r="B425">
            <v>8</v>
          </cell>
          <cell r="C425" t="str">
            <v>Derivative Exposure (E)</v>
          </cell>
          <cell r="D425">
            <v>0</v>
          </cell>
          <cell r="E425">
            <v>0</v>
          </cell>
          <cell r="F425">
            <v>0</v>
          </cell>
          <cell r="G425">
            <v>1</v>
          </cell>
          <cell r="H425">
            <v>0</v>
          </cell>
          <cell r="I425">
            <v>1</v>
          </cell>
          <cell r="J425">
            <v>0</v>
          </cell>
          <cell r="K425" t="str">
            <v xml:space="preserve"> </v>
          </cell>
          <cell r="R425">
            <v>8</v>
          </cell>
          <cell r="S425" t="str">
            <v>Derivative Exposure (E)</v>
          </cell>
          <cell r="T425">
            <v>0</v>
          </cell>
          <cell r="U425">
            <v>0</v>
          </cell>
          <cell r="V425">
            <v>0</v>
          </cell>
          <cell r="W425">
            <v>0</v>
          </cell>
          <cell r="X425">
            <v>0</v>
          </cell>
          <cell r="Z425">
            <v>1</v>
          </cell>
          <cell r="AA425">
            <v>1</v>
          </cell>
          <cell r="AB425">
            <v>1</v>
          </cell>
          <cell r="AC425">
            <v>1</v>
          </cell>
          <cell r="AD425">
            <v>1</v>
          </cell>
          <cell r="AF425">
            <v>0</v>
          </cell>
          <cell r="AG425">
            <v>0</v>
          </cell>
          <cell r="AH425">
            <v>0</v>
          </cell>
          <cell r="AI425">
            <v>0</v>
          </cell>
          <cell r="AJ425">
            <v>0</v>
          </cell>
        </row>
        <row r="426">
          <cell r="B426">
            <v>9</v>
          </cell>
          <cell r="C426" t="str">
            <v>Separate Account Reserves</v>
          </cell>
          <cell r="D426">
            <v>0</v>
          </cell>
          <cell r="E426">
            <v>0</v>
          </cell>
          <cell r="F426">
            <v>0</v>
          </cell>
          <cell r="G426">
            <v>0.01</v>
          </cell>
          <cell r="H426">
            <v>0</v>
          </cell>
          <cell r="I426">
            <v>0.01</v>
          </cell>
          <cell r="J426">
            <v>0</v>
          </cell>
          <cell r="K426" t="str">
            <v xml:space="preserve"> </v>
          </cell>
          <cell r="R426">
            <v>9</v>
          </cell>
          <cell r="S426" t="str">
            <v>Separate Account Reserves</v>
          </cell>
          <cell r="T426">
            <v>0</v>
          </cell>
          <cell r="U426">
            <v>0</v>
          </cell>
          <cell r="V426">
            <v>0</v>
          </cell>
          <cell r="W426">
            <v>0</v>
          </cell>
          <cell r="X426">
            <v>0</v>
          </cell>
          <cell r="Z426">
            <v>0.01</v>
          </cell>
          <cell r="AA426">
            <v>0.01</v>
          </cell>
          <cell r="AB426">
            <v>0.01</v>
          </cell>
          <cell r="AC426">
            <v>0.01</v>
          </cell>
          <cell r="AD426">
            <v>0.01</v>
          </cell>
          <cell r="AF426">
            <v>0</v>
          </cell>
          <cell r="AG426">
            <v>0</v>
          </cell>
          <cell r="AH426">
            <v>0</v>
          </cell>
          <cell r="AI426">
            <v>0</v>
          </cell>
          <cell r="AJ426">
            <v>0</v>
          </cell>
        </row>
        <row r="427">
          <cell r="B427">
            <v>10</v>
          </cell>
          <cell r="C427" t="str">
            <v>Other</v>
          </cell>
          <cell r="D427">
            <v>0</v>
          </cell>
          <cell r="E427">
            <v>0</v>
          </cell>
          <cell r="F427">
            <v>0</v>
          </cell>
          <cell r="G427">
            <v>1</v>
          </cell>
          <cell r="H427">
            <v>0</v>
          </cell>
          <cell r="I427">
            <v>1</v>
          </cell>
          <cell r="J427">
            <v>0</v>
          </cell>
          <cell r="K427" t="str">
            <v xml:space="preserve"> </v>
          </cell>
          <cell r="R427">
            <v>10</v>
          </cell>
          <cell r="S427" t="str">
            <v>Other</v>
          </cell>
          <cell r="T427">
            <v>0</v>
          </cell>
          <cell r="U427">
            <v>0</v>
          </cell>
          <cell r="V427">
            <v>0</v>
          </cell>
          <cell r="W427">
            <v>0</v>
          </cell>
          <cell r="X427">
            <v>0</v>
          </cell>
          <cell r="Z427">
            <v>1</v>
          </cell>
          <cell r="AA427">
            <v>1</v>
          </cell>
          <cell r="AB427">
            <v>1</v>
          </cell>
          <cell r="AC427">
            <v>1</v>
          </cell>
          <cell r="AD427">
            <v>1</v>
          </cell>
          <cell r="AF427">
            <v>0</v>
          </cell>
          <cell r="AG427">
            <v>0</v>
          </cell>
          <cell r="AH427">
            <v>0</v>
          </cell>
          <cell r="AI427">
            <v>0</v>
          </cell>
          <cell r="AJ427">
            <v>0</v>
          </cell>
        </row>
        <row r="428">
          <cell r="B428">
            <v>11</v>
          </cell>
          <cell r="C428" t="str">
            <v>Other</v>
          </cell>
          <cell r="D428">
            <v>0</v>
          </cell>
          <cell r="E428">
            <v>0</v>
          </cell>
          <cell r="F428">
            <v>0</v>
          </cell>
          <cell r="G428">
            <v>1</v>
          </cell>
          <cell r="H428">
            <v>0</v>
          </cell>
          <cell r="I428">
            <v>1</v>
          </cell>
          <cell r="J428">
            <v>0</v>
          </cell>
          <cell r="K428" t="str">
            <v xml:space="preserve"> </v>
          </cell>
          <cell r="R428">
            <v>11</v>
          </cell>
          <cell r="S428" t="str">
            <v>Other</v>
          </cell>
          <cell r="T428">
            <v>0</v>
          </cell>
          <cell r="U428">
            <v>0</v>
          </cell>
          <cell r="V428">
            <v>0</v>
          </cell>
          <cell r="W428">
            <v>0</v>
          </cell>
          <cell r="X428">
            <v>0</v>
          </cell>
          <cell r="Z428">
            <v>1</v>
          </cell>
          <cell r="AA428">
            <v>1</v>
          </cell>
          <cell r="AB428">
            <v>1</v>
          </cell>
          <cell r="AC428">
            <v>1</v>
          </cell>
          <cell r="AD428">
            <v>1</v>
          </cell>
          <cell r="AF428">
            <v>0</v>
          </cell>
          <cell r="AG428">
            <v>0</v>
          </cell>
          <cell r="AH428">
            <v>0</v>
          </cell>
          <cell r="AI428">
            <v>0</v>
          </cell>
          <cell r="AJ428">
            <v>0</v>
          </cell>
        </row>
        <row r="430">
          <cell r="B430">
            <v>12</v>
          </cell>
          <cell r="C430" t="str">
            <v>Totals</v>
          </cell>
          <cell r="D430">
            <v>0</v>
          </cell>
          <cell r="E430">
            <v>0</v>
          </cell>
          <cell r="F430">
            <v>0</v>
          </cell>
          <cell r="G430">
            <v>0</v>
          </cell>
          <cell r="I430">
            <v>0</v>
          </cell>
          <cell r="J430">
            <v>0</v>
          </cell>
          <cell r="K430" t="str">
            <v xml:space="preserve"> =(B7)</v>
          </cell>
          <cell r="R430">
            <v>12</v>
          </cell>
          <cell r="S430" t="str">
            <v>Totals</v>
          </cell>
          <cell r="T430">
            <v>0</v>
          </cell>
          <cell r="U430">
            <v>0</v>
          </cell>
          <cell r="V430">
            <v>0</v>
          </cell>
          <cell r="W430">
            <v>0</v>
          </cell>
          <cell r="X430">
            <v>0</v>
          </cell>
          <cell r="Z430">
            <v>0</v>
          </cell>
          <cell r="AA430">
            <v>0</v>
          </cell>
          <cell r="AB430">
            <v>0</v>
          </cell>
          <cell r="AC430">
            <v>0</v>
          </cell>
          <cell r="AD430">
            <v>0</v>
          </cell>
          <cell r="AF430">
            <v>0</v>
          </cell>
          <cell r="AG430">
            <v>0</v>
          </cell>
          <cell r="AH430">
            <v>0</v>
          </cell>
          <cell r="AI430">
            <v>0</v>
          </cell>
          <cell r="AJ430">
            <v>0</v>
          </cell>
        </row>
        <row r="434">
          <cell r="C434" t="str">
            <v>Notes:</v>
          </cell>
          <cell r="S434" t="str">
            <v>Notes:</v>
          </cell>
        </row>
        <row r="435">
          <cell r="C435" t="str">
            <v>(A) - Amount of assets not exclusively under the control of the company, including assets that have been</v>
          </cell>
          <cell r="S435" t="str">
            <v>(A) - Amount of assets not exclusively under the control of the company, including assets that have been</v>
          </cell>
        </row>
        <row r="436">
          <cell r="C436" t="str">
            <v xml:space="preserve">        sold or transferred subject to put-option contract currently in force.</v>
          </cell>
          <cell r="S436" t="str">
            <v xml:space="preserve">        sold or transferred subject to put-option contract currently in force.</v>
          </cell>
        </row>
        <row r="437">
          <cell r="C437" t="str">
            <v>(B) - Thoroughly define contingencies included in the disclosed value ----&gt;</v>
          </cell>
          <cell r="G437" t="str">
            <v xml:space="preserve"> </v>
          </cell>
          <cell r="S437" t="str">
            <v>(B) - Thoroughly define contingencies included in the disclosed value.</v>
          </cell>
          <cell r="W437" t="str">
            <v xml:space="preserve"> </v>
          </cell>
        </row>
        <row r="438">
          <cell r="C438" t="str">
            <v>(C) - Banking liabilities held within consolidated operations</v>
          </cell>
          <cell r="S438" t="str">
            <v>(C) - Banking liabiliites held within consolidated operations</v>
          </cell>
        </row>
        <row r="439">
          <cell r="C439" t="str">
            <v>(D) - Exposure is the total future minimum lease obligations through year 3 and beyond</v>
          </cell>
          <cell r="S439" t="str">
            <v>(D) - Exposure is the total future minimum lease obligations through year 3 and beyond</v>
          </cell>
        </row>
        <row r="440">
          <cell r="C440" t="str">
            <v>(E) - Exposure is the negative mark to market amount for derivative contracts outstanding at the year-end.  If the exposure is posItive</v>
          </cell>
          <cell r="S440" t="str">
            <v>(E) - Exposure is the negative mark to market amount for derivative cotracts outstanding at the year-end.  If the exposure is posItive</v>
          </cell>
        </row>
        <row r="441">
          <cell r="C441" t="str">
            <v xml:space="preserve">        there is still counter-party risk that should start with a 1% charge and  be varied from there depending upon number, type and size of contracts.</v>
          </cell>
          <cell r="S441" t="str">
            <v xml:space="preserve">        there is still counter-party risk that should start with a 1% charge and  be varied from there depending upon number, type and size of contracts.</v>
          </cell>
        </row>
        <row r="445">
          <cell r="C445" t="str">
            <v>Company Name:</v>
          </cell>
          <cell r="D445" t="str">
            <v>XYZ Sample</v>
          </cell>
          <cell r="G445" t="str">
            <v>Currency:</v>
          </cell>
          <cell r="I445" t="str">
            <v>US Dollars</v>
          </cell>
          <cell r="K445" t="str">
            <v>Page 16</v>
          </cell>
        </row>
        <row r="446">
          <cell r="C446" t="str">
            <v>AMB Number:</v>
          </cell>
          <cell r="D446" t="str">
            <v>99999</v>
          </cell>
          <cell r="G446" t="str">
            <v>Denomination:</v>
          </cell>
          <cell r="I446" t="str">
            <v>(000)s</v>
          </cell>
        </row>
        <row r="447">
          <cell r="C447" t="str">
            <v>Analyst:</v>
          </cell>
          <cell r="D447" t="str">
            <v xml:space="preserve"> </v>
          </cell>
        </row>
        <row r="448">
          <cell r="G448" t="str">
            <v>BUSINESS RISK</v>
          </cell>
        </row>
        <row r="450">
          <cell r="F450">
            <v>40178</v>
          </cell>
        </row>
        <row r="451">
          <cell r="C451" t="str">
            <v>Off-Balance Sheet Items</v>
          </cell>
          <cell r="D451" t="str">
            <v>Baseline</v>
          </cell>
          <cell r="E451" t="str">
            <v>Adjustment</v>
          </cell>
          <cell r="F451" t="str">
            <v>Total</v>
          </cell>
          <cell r="G451" t="str">
            <v>Baseline Asset Risk Factor (%)</v>
          </cell>
          <cell r="H451" t="str">
            <v>Adjustment to Asset Risk Factor</v>
          </cell>
          <cell r="I451" t="str">
            <v>Total Asset Risk Factor (%)</v>
          </cell>
          <cell r="J451" t="str">
            <v>Adjusted Required Capital</v>
          </cell>
          <cell r="K451" t="str">
            <v>Explanation of Adjustment</v>
          </cell>
        </row>
        <row r="453">
          <cell r="B453">
            <v>1</v>
          </cell>
          <cell r="C453" t="str">
            <v>Non-controlled Assets  (A)</v>
          </cell>
          <cell r="D453">
            <v>0</v>
          </cell>
          <cell r="E453">
            <v>0</v>
          </cell>
          <cell r="F453">
            <v>0</v>
          </cell>
          <cell r="G453">
            <v>1</v>
          </cell>
          <cell r="H453">
            <v>0</v>
          </cell>
          <cell r="I453">
            <v>1</v>
          </cell>
          <cell r="J453">
            <v>0</v>
          </cell>
          <cell r="K453" t="str">
            <v xml:space="preserve"> </v>
          </cell>
        </row>
        <row r="454">
          <cell r="B454">
            <v>2</v>
          </cell>
          <cell r="C454" t="str">
            <v>Guarantees For Affiliates</v>
          </cell>
          <cell r="D454">
            <v>0</v>
          </cell>
          <cell r="E454">
            <v>0</v>
          </cell>
          <cell r="F454">
            <v>0</v>
          </cell>
          <cell r="G454">
            <v>1</v>
          </cell>
          <cell r="H454">
            <v>0</v>
          </cell>
          <cell r="I454">
            <v>1</v>
          </cell>
          <cell r="J454">
            <v>0</v>
          </cell>
          <cell r="K454" t="str">
            <v xml:space="preserve"> </v>
          </cell>
        </row>
        <row r="455">
          <cell r="B455">
            <v>3</v>
          </cell>
          <cell r="C455" t="str">
            <v>Contingent Liabilities (B)</v>
          </cell>
          <cell r="D455">
            <v>0</v>
          </cell>
          <cell r="E455">
            <v>0</v>
          </cell>
          <cell r="F455">
            <v>0</v>
          </cell>
          <cell r="G455">
            <v>1</v>
          </cell>
          <cell r="H455">
            <v>0</v>
          </cell>
          <cell r="I455">
            <v>1</v>
          </cell>
          <cell r="J455">
            <v>0</v>
          </cell>
          <cell r="K455" t="str">
            <v xml:space="preserve"> </v>
          </cell>
        </row>
        <row r="456">
          <cell r="B456">
            <v>4</v>
          </cell>
          <cell r="C456" t="str">
            <v>Bank Liabilities (C)</v>
          </cell>
          <cell r="D456">
            <v>0</v>
          </cell>
          <cell r="E456">
            <v>0</v>
          </cell>
          <cell r="F456">
            <v>0</v>
          </cell>
          <cell r="G456">
            <v>1</v>
          </cell>
          <cell r="H456">
            <v>0</v>
          </cell>
          <cell r="I456">
            <v>1</v>
          </cell>
          <cell r="J456">
            <v>0</v>
          </cell>
          <cell r="K456" t="str">
            <v xml:space="preserve"> </v>
          </cell>
        </row>
        <row r="457">
          <cell r="B457">
            <v>5</v>
          </cell>
          <cell r="C457" t="str">
            <v>Collateralized Assets</v>
          </cell>
          <cell r="D457">
            <v>0</v>
          </cell>
          <cell r="E457">
            <v>0</v>
          </cell>
          <cell r="F457">
            <v>0</v>
          </cell>
          <cell r="G457">
            <v>1</v>
          </cell>
          <cell r="H457">
            <v>0</v>
          </cell>
          <cell r="I457">
            <v>1</v>
          </cell>
          <cell r="J457">
            <v>0</v>
          </cell>
          <cell r="K457" t="str">
            <v xml:space="preserve"> </v>
          </cell>
        </row>
        <row r="458">
          <cell r="B458">
            <v>6</v>
          </cell>
          <cell r="C458" t="str">
            <v>Letters of Credit</v>
          </cell>
          <cell r="D458">
            <v>0</v>
          </cell>
          <cell r="E458">
            <v>0</v>
          </cell>
          <cell r="F458">
            <v>0</v>
          </cell>
          <cell r="G458">
            <v>1</v>
          </cell>
          <cell r="H458">
            <v>0</v>
          </cell>
          <cell r="I458">
            <v>1</v>
          </cell>
          <cell r="J458">
            <v>0</v>
          </cell>
          <cell r="K458" t="str">
            <v xml:space="preserve"> </v>
          </cell>
        </row>
        <row r="459">
          <cell r="B459">
            <v>7</v>
          </cell>
          <cell r="C459" t="str">
            <v>Long-Term Leases (D)</v>
          </cell>
          <cell r="D459">
            <v>0</v>
          </cell>
          <cell r="E459">
            <v>0</v>
          </cell>
          <cell r="F459">
            <v>0</v>
          </cell>
          <cell r="G459">
            <v>1</v>
          </cell>
          <cell r="H459">
            <v>0</v>
          </cell>
          <cell r="I459">
            <v>1</v>
          </cell>
          <cell r="J459">
            <v>0</v>
          </cell>
          <cell r="K459" t="str">
            <v xml:space="preserve"> </v>
          </cell>
        </row>
        <row r="460">
          <cell r="B460">
            <v>8</v>
          </cell>
          <cell r="C460" t="str">
            <v>Derivative Exposure (E)</v>
          </cell>
          <cell r="D460">
            <v>0</v>
          </cell>
          <cell r="E460">
            <v>0</v>
          </cell>
          <cell r="F460">
            <v>0</v>
          </cell>
          <cell r="G460">
            <v>1</v>
          </cell>
          <cell r="H460">
            <v>0</v>
          </cell>
          <cell r="I460">
            <v>1</v>
          </cell>
          <cell r="J460">
            <v>0</v>
          </cell>
          <cell r="K460" t="str">
            <v xml:space="preserve"> </v>
          </cell>
        </row>
        <row r="461">
          <cell r="B461">
            <v>9</v>
          </cell>
          <cell r="C461" t="str">
            <v>Separate Account Reserves</v>
          </cell>
          <cell r="D461">
            <v>0</v>
          </cell>
          <cell r="E461">
            <v>0</v>
          </cell>
          <cell r="F461">
            <v>0</v>
          </cell>
          <cell r="G461">
            <v>0.01</v>
          </cell>
          <cell r="H461">
            <v>0</v>
          </cell>
          <cell r="I461">
            <v>0.01</v>
          </cell>
          <cell r="J461">
            <v>0</v>
          </cell>
          <cell r="K461" t="str">
            <v xml:space="preserve"> </v>
          </cell>
        </row>
        <row r="462">
          <cell r="B462">
            <v>10</v>
          </cell>
          <cell r="C462" t="str">
            <v>Other</v>
          </cell>
          <cell r="D462">
            <v>0</v>
          </cell>
          <cell r="E462">
            <v>0</v>
          </cell>
          <cell r="F462">
            <v>0</v>
          </cell>
          <cell r="G462">
            <v>1</v>
          </cell>
          <cell r="H462">
            <v>0</v>
          </cell>
          <cell r="I462">
            <v>1</v>
          </cell>
          <cell r="J462">
            <v>0</v>
          </cell>
          <cell r="K462" t="str">
            <v xml:space="preserve"> </v>
          </cell>
        </row>
        <row r="463">
          <cell r="B463">
            <v>11</v>
          </cell>
          <cell r="C463" t="str">
            <v>Other</v>
          </cell>
          <cell r="D463">
            <v>0</v>
          </cell>
          <cell r="E463">
            <v>0</v>
          </cell>
          <cell r="F463">
            <v>0</v>
          </cell>
          <cell r="G463">
            <v>1</v>
          </cell>
          <cell r="H463">
            <v>0</v>
          </cell>
          <cell r="I463">
            <v>1</v>
          </cell>
          <cell r="J463">
            <v>0</v>
          </cell>
          <cell r="K463" t="str">
            <v xml:space="preserve"> </v>
          </cell>
        </row>
        <row r="465">
          <cell r="B465">
            <v>12</v>
          </cell>
          <cell r="C465" t="str">
            <v>Totals</v>
          </cell>
          <cell r="D465">
            <v>0</v>
          </cell>
          <cell r="E465">
            <v>0</v>
          </cell>
          <cell r="F465">
            <v>0</v>
          </cell>
          <cell r="G465">
            <v>0</v>
          </cell>
          <cell r="I465">
            <v>0</v>
          </cell>
          <cell r="J465">
            <v>0</v>
          </cell>
          <cell r="K465" t="str">
            <v xml:space="preserve"> =(B7)</v>
          </cell>
        </row>
        <row r="469">
          <cell r="C469" t="str">
            <v>Notes:</v>
          </cell>
        </row>
        <row r="470">
          <cell r="C470" t="str">
            <v>(A) - Amount of assets not exclusively under the control of the company, including assets that have been</v>
          </cell>
        </row>
        <row r="471">
          <cell r="C471" t="str">
            <v xml:space="preserve">        sold or transferred subject to put-option contract currently in force.</v>
          </cell>
        </row>
        <row r="472">
          <cell r="C472" t="str">
            <v>(B) - Thoroughly define contingencies included in the disclosed value ----&gt;</v>
          </cell>
          <cell r="G472" t="str">
            <v xml:space="preserve"> </v>
          </cell>
        </row>
        <row r="473">
          <cell r="C473" t="str">
            <v>(C) - Banking liabilities held within consolidated operations</v>
          </cell>
        </row>
        <row r="474">
          <cell r="C474" t="str">
            <v>(D) - Exposure is the total future minimum lease obligations through year 3 and beyond</v>
          </cell>
        </row>
        <row r="475">
          <cell r="C475" t="str">
            <v>(E) - Exposure is the negative mark to market amount for derivative contracts outstanding at the year-end.  If the exposure is posItive</v>
          </cell>
        </row>
        <row r="476">
          <cell r="C476" t="str">
            <v xml:space="preserve">        there is still counter-party risk that should start with a 1% charge and  be varied from there depending upon number, type and size of contracts.</v>
          </cell>
        </row>
        <row r="480">
          <cell r="C480" t="str">
            <v>Company Name:</v>
          </cell>
          <cell r="D480" t="str">
            <v>XYZ Sample</v>
          </cell>
          <cell r="G480" t="str">
            <v>Currency:</v>
          </cell>
          <cell r="I480" t="str">
            <v>US Dollars</v>
          </cell>
          <cell r="K480" t="str">
            <v>Page 24</v>
          </cell>
        </row>
        <row r="481">
          <cell r="C481" t="str">
            <v>AMB Number:</v>
          </cell>
          <cell r="D481" t="str">
            <v>99999</v>
          </cell>
          <cell r="G481" t="str">
            <v>Denomination:</v>
          </cell>
          <cell r="I481" t="str">
            <v>(000)s</v>
          </cell>
        </row>
        <row r="482">
          <cell r="C482" t="str">
            <v>Analyst:</v>
          </cell>
          <cell r="D482" t="str">
            <v xml:space="preserve"> </v>
          </cell>
        </row>
        <row r="483">
          <cell r="G483" t="str">
            <v>BUSINESS RISK</v>
          </cell>
        </row>
        <row r="485">
          <cell r="F485">
            <v>40543</v>
          </cell>
        </row>
        <row r="486">
          <cell r="C486" t="str">
            <v>Off-Balance Sheet Items</v>
          </cell>
          <cell r="D486" t="str">
            <v>Baseline</v>
          </cell>
          <cell r="E486" t="str">
            <v>Adjustment</v>
          </cell>
          <cell r="F486" t="str">
            <v>Total</v>
          </cell>
          <cell r="G486" t="str">
            <v>Baseline Asset Risk Factor (%)</v>
          </cell>
          <cell r="H486" t="str">
            <v>Adjustment to Asset Risk Factor</v>
          </cell>
          <cell r="I486" t="str">
            <v>Total Asset Risk Factor (%)</v>
          </cell>
          <cell r="J486" t="str">
            <v>Adjusted Required Capital</v>
          </cell>
          <cell r="K486" t="str">
            <v>Explanation of Adjustment</v>
          </cell>
        </row>
        <row r="488">
          <cell r="B488">
            <v>1</v>
          </cell>
          <cell r="C488" t="str">
            <v>Non-controlled Assets  (A)</v>
          </cell>
          <cell r="D488">
            <v>0</v>
          </cell>
          <cell r="E488">
            <v>0</v>
          </cell>
          <cell r="F488">
            <v>0</v>
          </cell>
          <cell r="G488">
            <v>1</v>
          </cell>
          <cell r="H488">
            <v>0</v>
          </cell>
          <cell r="I488">
            <v>1</v>
          </cell>
          <cell r="J488">
            <v>0</v>
          </cell>
          <cell r="K488" t="str">
            <v xml:space="preserve"> </v>
          </cell>
        </row>
        <row r="489">
          <cell r="B489">
            <v>2</v>
          </cell>
          <cell r="C489" t="str">
            <v>Guarantees For Affiliates</v>
          </cell>
          <cell r="D489">
            <v>0</v>
          </cell>
          <cell r="E489">
            <v>0</v>
          </cell>
          <cell r="F489">
            <v>0</v>
          </cell>
          <cell r="G489">
            <v>1</v>
          </cell>
          <cell r="H489">
            <v>0</v>
          </cell>
          <cell r="I489">
            <v>1</v>
          </cell>
          <cell r="J489">
            <v>0</v>
          </cell>
          <cell r="K489" t="str">
            <v xml:space="preserve"> </v>
          </cell>
        </row>
        <row r="490">
          <cell r="B490">
            <v>3</v>
          </cell>
          <cell r="C490" t="str">
            <v>Contingent Liabilities (B)</v>
          </cell>
          <cell r="D490">
            <v>0</v>
          </cell>
          <cell r="E490">
            <v>0</v>
          </cell>
          <cell r="F490">
            <v>0</v>
          </cell>
          <cell r="G490">
            <v>1</v>
          </cell>
          <cell r="H490">
            <v>0</v>
          </cell>
          <cell r="I490">
            <v>1</v>
          </cell>
          <cell r="J490">
            <v>0</v>
          </cell>
          <cell r="K490" t="str">
            <v xml:space="preserve"> </v>
          </cell>
        </row>
        <row r="491">
          <cell r="B491">
            <v>4</v>
          </cell>
          <cell r="C491" t="str">
            <v>Bank Liabilities (C)</v>
          </cell>
          <cell r="D491">
            <v>0</v>
          </cell>
          <cell r="E491">
            <v>0</v>
          </cell>
          <cell r="F491">
            <v>0</v>
          </cell>
          <cell r="G491">
            <v>1</v>
          </cell>
          <cell r="H491">
            <v>0</v>
          </cell>
          <cell r="I491">
            <v>1</v>
          </cell>
          <cell r="J491">
            <v>0</v>
          </cell>
          <cell r="K491" t="str">
            <v xml:space="preserve"> </v>
          </cell>
        </row>
        <row r="492">
          <cell r="B492">
            <v>5</v>
          </cell>
          <cell r="C492" t="str">
            <v>Collateralized Assets</v>
          </cell>
          <cell r="D492">
            <v>0</v>
          </cell>
          <cell r="E492">
            <v>0</v>
          </cell>
          <cell r="F492">
            <v>0</v>
          </cell>
          <cell r="G492">
            <v>1</v>
          </cell>
          <cell r="H492">
            <v>0</v>
          </cell>
          <cell r="I492">
            <v>1</v>
          </cell>
          <cell r="J492">
            <v>0</v>
          </cell>
          <cell r="K492" t="str">
            <v xml:space="preserve"> </v>
          </cell>
        </row>
        <row r="493">
          <cell r="B493">
            <v>6</v>
          </cell>
          <cell r="C493" t="str">
            <v>Letters of Credit</v>
          </cell>
          <cell r="D493">
            <v>0</v>
          </cell>
          <cell r="E493">
            <v>0</v>
          </cell>
          <cell r="F493">
            <v>0</v>
          </cell>
          <cell r="G493">
            <v>1</v>
          </cell>
          <cell r="H493">
            <v>0</v>
          </cell>
          <cell r="I493">
            <v>1</v>
          </cell>
          <cell r="J493">
            <v>0</v>
          </cell>
          <cell r="K493" t="str">
            <v xml:space="preserve"> </v>
          </cell>
        </row>
        <row r="494">
          <cell r="B494">
            <v>7</v>
          </cell>
          <cell r="C494" t="str">
            <v>Long-Term Leases (D)</v>
          </cell>
          <cell r="D494">
            <v>0</v>
          </cell>
          <cell r="E494">
            <v>0</v>
          </cell>
          <cell r="F494">
            <v>0</v>
          </cell>
          <cell r="G494">
            <v>1</v>
          </cell>
          <cell r="H494">
            <v>0</v>
          </cell>
          <cell r="I494">
            <v>1</v>
          </cell>
          <cell r="J494">
            <v>0</v>
          </cell>
          <cell r="K494" t="str">
            <v xml:space="preserve"> </v>
          </cell>
        </row>
        <row r="495">
          <cell r="B495">
            <v>8</v>
          </cell>
          <cell r="C495" t="str">
            <v>Derivative Exposure (E)</v>
          </cell>
          <cell r="D495">
            <v>0</v>
          </cell>
          <cell r="E495">
            <v>0</v>
          </cell>
          <cell r="F495">
            <v>0</v>
          </cell>
          <cell r="G495">
            <v>1</v>
          </cell>
          <cell r="H495">
            <v>0</v>
          </cell>
          <cell r="I495">
            <v>1</v>
          </cell>
          <cell r="J495">
            <v>0</v>
          </cell>
          <cell r="K495" t="str">
            <v xml:space="preserve"> </v>
          </cell>
        </row>
        <row r="496">
          <cell r="B496">
            <v>9</v>
          </cell>
          <cell r="C496" t="str">
            <v>Separate Account Reserves</v>
          </cell>
          <cell r="D496">
            <v>0</v>
          </cell>
          <cell r="E496">
            <v>0</v>
          </cell>
          <cell r="F496">
            <v>0</v>
          </cell>
          <cell r="G496">
            <v>0.01</v>
          </cell>
          <cell r="H496">
            <v>0</v>
          </cell>
          <cell r="I496">
            <v>0.01</v>
          </cell>
          <cell r="J496">
            <v>0</v>
          </cell>
          <cell r="K496" t="str">
            <v xml:space="preserve"> </v>
          </cell>
        </row>
        <row r="497">
          <cell r="B497">
            <v>10</v>
          </cell>
          <cell r="C497" t="str">
            <v>Other</v>
          </cell>
          <cell r="D497">
            <v>0</v>
          </cell>
          <cell r="E497">
            <v>0</v>
          </cell>
          <cell r="F497">
            <v>0</v>
          </cell>
          <cell r="G497">
            <v>1</v>
          </cell>
          <cell r="H497">
            <v>0</v>
          </cell>
          <cell r="I497">
            <v>1</v>
          </cell>
          <cell r="J497">
            <v>0</v>
          </cell>
          <cell r="K497" t="str">
            <v xml:space="preserve"> </v>
          </cell>
        </row>
        <row r="498">
          <cell r="B498">
            <v>11</v>
          </cell>
          <cell r="C498" t="str">
            <v>Other</v>
          </cell>
          <cell r="D498">
            <v>0</v>
          </cell>
          <cell r="E498">
            <v>0</v>
          </cell>
          <cell r="F498">
            <v>0</v>
          </cell>
          <cell r="G498">
            <v>1</v>
          </cell>
          <cell r="H498">
            <v>0</v>
          </cell>
          <cell r="I498">
            <v>1</v>
          </cell>
          <cell r="J498">
            <v>0</v>
          </cell>
          <cell r="K498" t="str">
            <v xml:space="preserve"> </v>
          </cell>
        </row>
        <row r="500">
          <cell r="B500">
            <v>12</v>
          </cell>
          <cell r="C500" t="str">
            <v>Totals</v>
          </cell>
          <cell r="D500">
            <v>0</v>
          </cell>
          <cell r="E500">
            <v>0</v>
          </cell>
          <cell r="F500">
            <v>0</v>
          </cell>
          <cell r="G500">
            <v>0</v>
          </cell>
          <cell r="I500">
            <v>0</v>
          </cell>
          <cell r="J500">
            <v>0</v>
          </cell>
          <cell r="K500" t="str">
            <v xml:space="preserve"> =(B7)</v>
          </cell>
        </row>
        <row r="504">
          <cell r="C504" t="str">
            <v>Notes:</v>
          </cell>
        </row>
        <row r="505">
          <cell r="C505" t="str">
            <v>(A) - Amount of assets not exclusively under the control of the company, including assets that have been</v>
          </cell>
        </row>
        <row r="506">
          <cell r="C506" t="str">
            <v xml:space="preserve">        sold or transferred subject to put-option contract currently in force.</v>
          </cell>
        </row>
        <row r="507">
          <cell r="C507" t="str">
            <v>(B) - Thoroughly define contingencies included in the disclosed value ----&gt;</v>
          </cell>
          <cell r="G507" t="str">
            <v xml:space="preserve"> </v>
          </cell>
        </row>
        <row r="508">
          <cell r="C508" t="str">
            <v>(C) - Banking liabilities held within consolidated operations</v>
          </cell>
        </row>
        <row r="509">
          <cell r="C509" t="str">
            <v>(D) - Exposure is the total future minimum lease obligations through year 3 and beyond</v>
          </cell>
        </row>
        <row r="510">
          <cell r="C510" t="str">
            <v>(E) - Exposure is the negative mark to market amount for derivative contracts outstanding at the year-end.  If the exposure is posItive</v>
          </cell>
        </row>
        <row r="511">
          <cell r="C511" t="str">
            <v xml:space="preserve">        there is still counter-party risk that should start with a 1% charge and  be varied from there depending upon number, type and size of contracts.</v>
          </cell>
        </row>
        <row r="515">
          <cell r="C515" t="str">
            <v>Company Name:</v>
          </cell>
          <cell r="D515" t="str">
            <v>XYZ Sample</v>
          </cell>
          <cell r="G515" t="str">
            <v>Currency:</v>
          </cell>
          <cell r="I515" t="str">
            <v>US Dollars</v>
          </cell>
          <cell r="K515" t="str">
            <v>Page 32</v>
          </cell>
        </row>
        <row r="516">
          <cell r="C516" t="str">
            <v>AMB Number:</v>
          </cell>
          <cell r="D516" t="str">
            <v>99999</v>
          </cell>
          <cell r="G516" t="str">
            <v>Denomination:</v>
          </cell>
          <cell r="I516" t="str">
            <v>(000)s</v>
          </cell>
        </row>
        <row r="517">
          <cell r="C517" t="str">
            <v>Analyst:</v>
          </cell>
          <cell r="D517" t="str">
            <v xml:space="preserve"> </v>
          </cell>
        </row>
        <row r="518">
          <cell r="G518" t="str">
            <v>BUSINESS RISK</v>
          </cell>
        </row>
        <row r="520">
          <cell r="F520">
            <v>40908</v>
          </cell>
        </row>
        <row r="521">
          <cell r="C521" t="str">
            <v>Off-Balance Sheet Items</v>
          </cell>
          <cell r="D521" t="str">
            <v>Baseline</v>
          </cell>
          <cell r="E521" t="str">
            <v>Adjustment</v>
          </cell>
          <cell r="F521" t="str">
            <v>Total</v>
          </cell>
          <cell r="G521" t="str">
            <v>Baseline Asset Risk Factor (%)</v>
          </cell>
          <cell r="H521" t="str">
            <v>Adjustment to Asset Risk Factor</v>
          </cell>
          <cell r="I521" t="str">
            <v>Total Asset Risk Factor (%)</v>
          </cell>
          <cell r="J521" t="str">
            <v>Adjusted Required Capital</v>
          </cell>
          <cell r="K521" t="str">
            <v>Explanation of Adjustment</v>
          </cell>
        </row>
        <row r="523">
          <cell r="B523">
            <v>1</v>
          </cell>
          <cell r="C523" t="str">
            <v>Non-controlled Assets  (A)</v>
          </cell>
          <cell r="D523">
            <v>0</v>
          </cell>
          <cell r="E523">
            <v>0</v>
          </cell>
          <cell r="F523">
            <v>0</v>
          </cell>
          <cell r="G523">
            <v>1</v>
          </cell>
          <cell r="H523">
            <v>0</v>
          </cell>
          <cell r="I523">
            <v>1</v>
          </cell>
          <cell r="J523">
            <v>0</v>
          </cell>
          <cell r="K523" t="str">
            <v xml:space="preserve"> </v>
          </cell>
        </row>
        <row r="524">
          <cell r="B524">
            <v>2</v>
          </cell>
          <cell r="C524" t="str">
            <v>Guarantees For Affiliates</v>
          </cell>
          <cell r="D524">
            <v>0</v>
          </cell>
          <cell r="E524">
            <v>0</v>
          </cell>
          <cell r="F524">
            <v>0</v>
          </cell>
          <cell r="G524">
            <v>1</v>
          </cell>
          <cell r="H524">
            <v>0</v>
          </cell>
          <cell r="I524">
            <v>1</v>
          </cell>
          <cell r="J524">
            <v>0</v>
          </cell>
          <cell r="K524" t="str">
            <v xml:space="preserve"> </v>
          </cell>
        </row>
        <row r="525">
          <cell r="B525">
            <v>3</v>
          </cell>
          <cell r="C525" t="str">
            <v>Contingent Liabilities (B)</v>
          </cell>
          <cell r="D525">
            <v>0</v>
          </cell>
          <cell r="E525">
            <v>0</v>
          </cell>
          <cell r="F525">
            <v>0</v>
          </cell>
          <cell r="G525">
            <v>1</v>
          </cell>
          <cell r="H525">
            <v>0</v>
          </cell>
          <cell r="I525">
            <v>1</v>
          </cell>
          <cell r="J525">
            <v>0</v>
          </cell>
          <cell r="K525" t="str">
            <v xml:space="preserve"> </v>
          </cell>
        </row>
        <row r="526">
          <cell r="B526">
            <v>4</v>
          </cell>
          <cell r="C526" t="str">
            <v>Bank Liabilities (C)</v>
          </cell>
          <cell r="D526">
            <v>0</v>
          </cell>
          <cell r="E526">
            <v>0</v>
          </cell>
          <cell r="F526">
            <v>0</v>
          </cell>
          <cell r="G526">
            <v>1</v>
          </cell>
          <cell r="H526">
            <v>0</v>
          </cell>
          <cell r="I526">
            <v>1</v>
          </cell>
          <cell r="J526">
            <v>0</v>
          </cell>
          <cell r="K526" t="str">
            <v xml:space="preserve"> </v>
          </cell>
        </row>
        <row r="527">
          <cell r="B527">
            <v>5</v>
          </cell>
          <cell r="C527" t="str">
            <v>Collateralized Assets</v>
          </cell>
          <cell r="D527">
            <v>0</v>
          </cell>
          <cell r="E527">
            <v>0</v>
          </cell>
          <cell r="F527">
            <v>0</v>
          </cell>
          <cell r="G527">
            <v>1</v>
          </cell>
          <cell r="H527">
            <v>0</v>
          </cell>
          <cell r="I527">
            <v>1</v>
          </cell>
          <cell r="J527">
            <v>0</v>
          </cell>
          <cell r="K527" t="str">
            <v xml:space="preserve"> </v>
          </cell>
        </row>
        <row r="528">
          <cell r="B528">
            <v>6</v>
          </cell>
          <cell r="C528" t="str">
            <v>Letters of Credit</v>
          </cell>
          <cell r="D528">
            <v>0</v>
          </cell>
          <cell r="E528">
            <v>0</v>
          </cell>
          <cell r="F528">
            <v>0</v>
          </cell>
          <cell r="G528">
            <v>1</v>
          </cell>
          <cell r="H528">
            <v>0</v>
          </cell>
          <cell r="I528">
            <v>1</v>
          </cell>
          <cell r="J528">
            <v>0</v>
          </cell>
          <cell r="K528" t="str">
            <v xml:space="preserve"> </v>
          </cell>
        </row>
        <row r="529">
          <cell r="B529">
            <v>7</v>
          </cell>
          <cell r="C529" t="str">
            <v>Long-Term Leases (D)</v>
          </cell>
          <cell r="D529">
            <v>0</v>
          </cell>
          <cell r="E529">
            <v>0</v>
          </cell>
          <cell r="F529">
            <v>0</v>
          </cell>
          <cell r="G529">
            <v>1</v>
          </cell>
          <cell r="H529">
            <v>0</v>
          </cell>
          <cell r="I529">
            <v>1</v>
          </cell>
          <cell r="J529">
            <v>0</v>
          </cell>
          <cell r="K529" t="str">
            <v xml:space="preserve"> </v>
          </cell>
        </row>
        <row r="530">
          <cell r="B530">
            <v>8</v>
          </cell>
          <cell r="C530" t="str">
            <v>Derivative Exposure (E)</v>
          </cell>
          <cell r="D530">
            <v>0</v>
          </cell>
          <cell r="E530">
            <v>0</v>
          </cell>
          <cell r="F530">
            <v>0</v>
          </cell>
          <cell r="G530">
            <v>1</v>
          </cell>
          <cell r="H530">
            <v>0</v>
          </cell>
          <cell r="I530">
            <v>1</v>
          </cell>
          <cell r="J530">
            <v>0</v>
          </cell>
          <cell r="K530" t="str">
            <v xml:space="preserve"> </v>
          </cell>
        </row>
        <row r="531">
          <cell r="B531">
            <v>9</v>
          </cell>
          <cell r="C531" t="str">
            <v>Separate Account Reserves</v>
          </cell>
          <cell r="D531">
            <v>0</v>
          </cell>
          <cell r="E531">
            <v>0</v>
          </cell>
          <cell r="F531">
            <v>0</v>
          </cell>
          <cell r="G531">
            <v>0.01</v>
          </cell>
          <cell r="H531">
            <v>0</v>
          </cell>
          <cell r="I531">
            <v>0.01</v>
          </cell>
          <cell r="J531">
            <v>0</v>
          </cell>
          <cell r="K531" t="str">
            <v xml:space="preserve"> </v>
          </cell>
        </row>
        <row r="532">
          <cell r="B532">
            <v>10</v>
          </cell>
          <cell r="C532" t="str">
            <v>Other</v>
          </cell>
          <cell r="D532">
            <v>0</v>
          </cell>
          <cell r="E532">
            <v>0</v>
          </cell>
          <cell r="F532">
            <v>0</v>
          </cell>
          <cell r="G532">
            <v>1</v>
          </cell>
          <cell r="H532">
            <v>0</v>
          </cell>
          <cell r="I532">
            <v>1</v>
          </cell>
          <cell r="J532">
            <v>0</v>
          </cell>
          <cell r="K532" t="str">
            <v xml:space="preserve"> </v>
          </cell>
        </row>
        <row r="533">
          <cell r="B533">
            <v>11</v>
          </cell>
          <cell r="C533" t="str">
            <v>Other</v>
          </cell>
          <cell r="D533">
            <v>0</v>
          </cell>
          <cell r="E533">
            <v>0</v>
          </cell>
          <cell r="F533">
            <v>0</v>
          </cell>
          <cell r="G533">
            <v>1</v>
          </cell>
          <cell r="H533">
            <v>0</v>
          </cell>
          <cell r="I533">
            <v>1</v>
          </cell>
          <cell r="J533">
            <v>0</v>
          </cell>
          <cell r="K533" t="str">
            <v xml:space="preserve"> </v>
          </cell>
        </row>
        <row r="535">
          <cell r="B535">
            <v>12</v>
          </cell>
          <cell r="C535" t="str">
            <v>Totals</v>
          </cell>
          <cell r="D535">
            <v>0</v>
          </cell>
          <cell r="E535">
            <v>0</v>
          </cell>
          <cell r="F535">
            <v>0</v>
          </cell>
          <cell r="G535">
            <v>0</v>
          </cell>
          <cell r="I535">
            <v>0</v>
          </cell>
          <cell r="J535">
            <v>0</v>
          </cell>
          <cell r="K535" t="str">
            <v xml:space="preserve"> =(B7)</v>
          </cell>
        </row>
        <row r="539">
          <cell r="C539" t="str">
            <v>Notes:</v>
          </cell>
        </row>
        <row r="540">
          <cell r="C540" t="str">
            <v>(A) - Amount of assets not exclusively under the control of the company, including assets that have been</v>
          </cell>
        </row>
        <row r="541">
          <cell r="C541" t="str">
            <v xml:space="preserve">        sold or transferred subject to put-option contract currently in force.</v>
          </cell>
        </row>
        <row r="542">
          <cell r="C542" t="str">
            <v>(B) - Thoroughly define contingencies included in the disclosed value ----&gt;</v>
          </cell>
          <cell r="G542" t="str">
            <v xml:space="preserve"> </v>
          </cell>
        </row>
        <row r="543">
          <cell r="C543" t="str">
            <v>(C) - Banking liabilities held within consolidated operations</v>
          </cell>
        </row>
        <row r="544">
          <cell r="C544" t="str">
            <v>(D) - Exposure is the total future minimum lease obligations through year 3 and beyond</v>
          </cell>
        </row>
        <row r="545">
          <cell r="C545" t="str">
            <v>(E) - Exposure is the negative mark to market amount for derivative contracts outstanding at the year-end.  If the exposure is posItive</v>
          </cell>
        </row>
        <row r="546">
          <cell r="C546" t="str">
            <v xml:space="preserve">        there is still counter-party risk that should start with a 1% charge and  be varied from there depending upon number, type and size of contracts.</v>
          </cell>
        </row>
        <row r="550">
          <cell r="C550" t="str">
            <v>Company Name:</v>
          </cell>
          <cell r="D550" t="str">
            <v>XYZ Sample</v>
          </cell>
          <cell r="G550" t="str">
            <v>Currency:</v>
          </cell>
          <cell r="I550" t="str">
            <v>US Dollars</v>
          </cell>
          <cell r="K550" t="str">
            <v>Page 40</v>
          </cell>
        </row>
        <row r="551">
          <cell r="C551" t="str">
            <v>AMB Number:</v>
          </cell>
          <cell r="D551" t="str">
            <v>99999</v>
          </cell>
          <cell r="G551" t="str">
            <v>Denomination:</v>
          </cell>
          <cell r="I551" t="str">
            <v>(000)s</v>
          </cell>
        </row>
        <row r="552">
          <cell r="C552" t="str">
            <v>Analyst:</v>
          </cell>
          <cell r="D552" t="str">
            <v xml:space="preserve"> </v>
          </cell>
        </row>
        <row r="553">
          <cell r="G553" t="str">
            <v>BUSINESS RISK</v>
          </cell>
        </row>
        <row r="555">
          <cell r="F555">
            <v>41274</v>
          </cell>
        </row>
        <row r="556">
          <cell r="C556" t="str">
            <v>Off-Balance Sheet Items</v>
          </cell>
          <cell r="D556" t="str">
            <v>Baseline</v>
          </cell>
          <cell r="E556" t="str">
            <v>Adjustment</v>
          </cell>
          <cell r="F556" t="str">
            <v>Total</v>
          </cell>
          <cell r="G556" t="str">
            <v>Baseline Asset Risk Factor (%)</v>
          </cell>
          <cell r="H556" t="str">
            <v>Adjustment to Asset Risk Factor</v>
          </cell>
          <cell r="I556" t="str">
            <v>Total Asset Risk Factor (%)</v>
          </cell>
          <cell r="J556" t="str">
            <v>Adjusted Required Capital</v>
          </cell>
          <cell r="K556" t="str">
            <v>Explanation of Adjustment</v>
          </cell>
        </row>
        <row r="558">
          <cell r="B558">
            <v>1</v>
          </cell>
          <cell r="C558" t="str">
            <v>Non-controlled Assets  (A)</v>
          </cell>
          <cell r="D558">
            <v>0</v>
          </cell>
          <cell r="E558">
            <v>0</v>
          </cell>
          <cell r="F558">
            <v>0</v>
          </cell>
          <cell r="G558">
            <v>1</v>
          </cell>
          <cell r="H558">
            <v>0</v>
          </cell>
          <cell r="I558">
            <v>1</v>
          </cell>
          <cell r="J558">
            <v>0</v>
          </cell>
          <cell r="K558" t="str">
            <v xml:space="preserve"> </v>
          </cell>
        </row>
        <row r="559">
          <cell r="B559">
            <v>2</v>
          </cell>
          <cell r="C559" t="str">
            <v>Guarantees For Affiliates</v>
          </cell>
          <cell r="D559">
            <v>0</v>
          </cell>
          <cell r="E559">
            <v>0</v>
          </cell>
          <cell r="F559">
            <v>0</v>
          </cell>
          <cell r="G559">
            <v>1</v>
          </cell>
          <cell r="H559">
            <v>0</v>
          </cell>
          <cell r="I559">
            <v>1</v>
          </cell>
          <cell r="J559">
            <v>0</v>
          </cell>
          <cell r="K559" t="str">
            <v xml:space="preserve"> </v>
          </cell>
        </row>
        <row r="560">
          <cell r="B560">
            <v>3</v>
          </cell>
          <cell r="C560" t="str">
            <v>Contingent Liabilities (B)</v>
          </cell>
          <cell r="D560">
            <v>0</v>
          </cell>
          <cell r="E560">
            <v>0</v>
          </cell>
          <cell r="F560">
            <v>0</v>
          </cell>
          <cell r="G560">
            <v>1</v>
          </cell>
          <cell r="H560">
            <v>0</v>
          </cell>
          <cell r="I560">
            <v>1</v>
          </cell>
          <cell r="J560">
            <v>0</v>
          </cell>
          <cell r="K560" t="str">
            <v xml:space="preserve"> </v>
          </cell>
        </row>
        <row r="561">
          <cell r="B561">
            <v>4</v>
          </cell>
          <cell r="C561" t="str">
            <v>Bank Liabilities (C)</v>
          </cell>
          <cell r="D561">
            <v>0</v>
          </cell>
          <cell r="E561">
            <v>0</v>
          </cell>
          <cell r="F561">
            <v>0</v>
          </cell>
          <cell r="G561">
            <v>1</v>
          </cell>
          <cell r="H561">
            <v>0</v>
          </cell>
          <cell r="I561">
            <v>1</v>
          </cell>
          <cell r="J561">
            <v>0</v>
          </cell>
          <cell r="K561" t="str">
            <v xml:space="preserve"> </v>
          </cell>
        </row>
        <row r="562">
          <cell r="B562">
            <v>5</v>
          </cell>
          <cell r="C562" t="str">
            <v>Collateralized Assets</v>
          </cell>
          <cell r="D562">
            <v>0</v>
          </cell>
          <cell r="E562">
            <v>0</v>
          </cell>
          <cell r="F562">
            <v>0</v>
          </cell>
          <cell r="G562">
            <v>1</v>
          </cell>
          <cell r="H562">
            <v>0</v>
          </cell>
          <cell r="I562">
            <v>1</v>
          </cell>
          <cell r="J562">
            <v>0</v>
          </cell>
          <cell r="K562" t="str">
            <v xml:space="preserve"> </v>
          </cell>
        </row>
        <row r="563">
          <cell r="B563">
            <v>6</v>
          </cell>
          <cell r="C563" t="str">
            <v>Letters of Credit</v>
          </cell>
          <cell r="D563">
            <v>0</v>
          </cell>
          <cell r="E563">
            <v>0</v>
          </cell>
          <cell r="F563">
            <v>0</v>
          </cell>
          <cell r="G563">
            <v>1</v>
          </cell>
          <cell r="H563">
            <v>0</v>
          </cell>
          <cell r="I563">
            <v>1</v>
          </cell>
          <cell r="J563">
            <v>0</v>
          </cell>
          <cell r="K563" t="str">
            <v xml:space="preserve"> </v>
          </cell>
        </row>
        <row r="564">
          <cell r="B564">
            <v>7</v>
          </cell>
          <cell r="C564" t="str">
            <v>Long-Term Leases (D)</v>
          </cell>
          <cell r="D564">
            <v>0</v>
          </cell>
          <cell r="E564">
            <v>0</v>
          </cell>
          <cell r="F564">
            <v>0</v>
          </cell>
          <cell r="G564">
            <v>1</v>
          </cell>
          <cell r="H564">
            <v>0</v>
          </cell>
          <cell r="I564">
            <v>1</v>
          </cell>
          <cell r="J564">
            <v>0</v>
          </cell>
          <cell r="K564" t="str">
            <v xml:space="preserve"> </v>
          </cell>
        </row>
        <row r="565">
          <cell r="B565">
            <v>8</v>
          </cell>
          <cell r="C565" t="str">
            <v>Derivative Exposure (E)</v>
          </cell>
          <cell r="D565">
            <v>0</v>
          </cell>
          <cell r="E565">
            <v>0</v>
          </cell>
          <cell r="F565">
            <v>0</v>
          </cell>
          <cell r="G565">
            <v>1</v>
          </cell>
          <cell r="H565">
            <v>0</v>
          </cell>
          <cell r="I565">
            <v>1</v>
          </cell>
          <cell r="J565">
            <v>0</v>
          </cell>
          <cell r="K565" t="str">
            <v xml:space="preserve"> </v>
          </cell>
        </row>
        <row r="566">
          <cell r="B566">
            <v>9</v>
          </cell>
          <cell r="C566" t="str">
            <v>Separate Account Reserves</v>
          </cell>
          <cell r="D566">
            <v>0</v>
          </cell>
          <cell r="E566">
            <v>0</v>
          </cell>
          <cell r="F566">
            <v>0</v>
          </cell>
          <cell r="G566">
            <v>0.01</v>
          </cell>
          <cell r="H566">
            <v>0</v>
          </cell>
          <cell r="I566">
            <v>0.01</v>
          </cell>
          <cell r="J566">
            <v>0</v>
          </cell>
          <cell r="K566" t="str">
            <v xml:space="preserve"> </v>
          </cell>
        </row>
        <row r="567">
          <cell r="B567">
            <v>10</v>
          </cell>
          <cell r="C567" t="str">
            <v>Other</v>
          </cell>
          <cell r="D567">
            <v>0</v>
          </cell>
          <cell r="E567">
            <v>0</v>
          </cell>
          <cell r="F567">
            <v>0</v>
          </cell>
          <cell r="G567">
            <v>1</v>
          </cell>
          <cell r="H567">
            <v>0</v>
          </cell>
          <cell r="I567">
            <v>1</v>
          </cell>
          <cell r="J567">
            <v>0</v>
          </cell>
          <cell r="K567" t="str">
            <v xml:space="preserve"> </v>
          </cell>
        </row>
        <row r="568">
          <cell r="B568">
            <v>11</v>
          </cell>
          <cell r="C568" t="str">
            <v>Other</v>
          </cell>
          <cell r="D568">
            <v>0</v>
          </cell>
          <cell r="E568">
            <v>0</v>
          </cell>
          <cell r="F568">
            <v>0</v>
          </cell>
          <cell r="G568">
            <v>1</v>
          </cell>
          <cell r="H568">
            <v>0</v>
          </cell>
          <cell r="I568">
            <v>1</v>
          </cell>
          <cell r="J568">
            <v>0</v>
          </cell>
          <cell r="K568" t="str">
            <v xml:space="preserve"> </v>
          </cell>
        </row>
        <row r="570">
          <cell r="B570">
            <v>12</v>
          </cell>
          <cell r="C570" t="str">
            <v>Totals</v>
          </cell>
          <cell r="D570">
            <v>0</v>
          </cell>
          <cell r="E570">
            <v>0</v>
          </cell>
          <cell r="F570">
            <v>0</v>
          </cell>
          <cell r="G570">
            <v>0</v>
          </cell>
          <cell r="I570">
            <v>0</v>
          </cell>
          <cell r="J570">
            <v>0</v>
          </cell>
          <cell r="K570" t="str">
            <v xml:space="preserve"> =(B7)</v>
          </cell>
        </row>
        <row r="574">
          <cell r="C574" t="str">
            <v>Notes:</v>
          </cell>
        </row>
        <row r="575">
          <cell r="C575" t="str">
            <v>(A) - Amount of assets not exclusively under the control of the company, including assets that have been</v>
          </cell>
        </row>
        <row r="576">
          <cell r="C576" t="str">
            <v xml:space="preserve">        sold or transferred subject to put-option contract currently in force.</v>
          </cell>
        </row>
        <row r="577">
          <cell r="C577" t="str">
            <v>(B) - Thoroughly define contingencies included in the disclosed value ----&gt;</v>
          </cell>
          <cell r="G577" t="str">
            <v xml:space="preserve"> </v>
          </cell>
        </row>
        <row r="578">
          <cell r="C578" t="str">
            <v>(C) - Banking liabilities held within consolidated operations</v>
          </cell>
        </row>
        <row r="579">
          <cell r="C579" t="str">
            <v>(D) - Exposure is the total future minimum lease obligations through year 3 and beyond</v>
          </cell>
        </row>
        <row r="580">
          <cell r="C580" t="str">
            <v>(E) - Exposure is the negative mark to market amount for derivative contracts outstanding at the year-end.  If the exposure is posItive</v>
          </cell>
        </row>
        <row r="581">
          <cell r="C581" t="str">
            <v xml:space="preserve">        there is still counter-party risk that should start with a 1% charge and  be varied from there depending upon number, type and size of contracts.</v>
          </cell>
        </row>
      </sheetData>
      <sheetData sheetId="9">
        <row r="2">
          <cell r="C2" t="str">
            <v>Company Name:</v>
          </cell>
          <cell r="D2" t="str">
            <v>XYZ Sample</v>
          </cell>
          <cell r="H2" t="str">
            <v>Currency:</v>
          </cell>
          <cell r="I2" t="str">
            <v>Euros</v>
          </cell>
          <cell r="Q2" t="str">
            <v>Summary Exhibit 9</v>
          </cell>
        </row>
        <row r="3">
          <cell r="C3" t="str">
            <v>AMB Number:</v>
          </cell>
          <cell r="D3" t="str">
            <v>99999</v>
          </cell>
          <cell r="H3" t="str">
            <v>Denomination:</v>
          </cell>
          <cell r="I3" t="str">
            <v>(000)s</v>
          </cell>
        </row>
        <row r="4">
          <cell r="C4" t="str">
            <v>Analyst:</v>
          </cell>
          <cell r="D4" t="str">
            <v xml:space="preserve"> </v>
          </cell>
        </row>
        <row r="5">
          <cell r="E5" t="str">
            <v>Calculation of Diversification Factor for Spread of Risk by Country / Region</v>
          </cell>
        </row>
        <row r="7">
          <cell r="H7" t="str">
            <v>NET PREMIUMS WRITTEN (PC + LH)</v>
          </cell>
        </row>
        <row r="9">
          <cell r="C9" t="str">
            <v>Country / Region</v>
          </cell>
          <cell r="E9">
            <v>39813</v>
          </cell>
          <cell r="H9">
            <v>40178</v>
          </cell>
          <cell r="K9">
            <v>40543</v>
          </cell>
          <cell r="N9">
            <v>40908</v>
          </cell>
          <cell r="Q9">
            <v>41274</v>
          </cell>
        </row>
        <row r="10">
          <cell r="B10">
            <v>1</v>
          </cell>
          <cell r="C10" t="str">
            <v>North America (incl. Gulf Islands)</v>
          </cell>
          <cell r="E10">
            <v>0</v>
          </cell>
          <cell r="F10">
            <v>0</v>
          </cell>
          <cell r="H10">
            <v>0</v>
          </cell>
          <cell r="I10">
            <v>0</v>
          </cell>
          <cell r="K10">
            <v>0</v>
          </cell>
          <cell r="L10">
            <v>0</v>
          </cell>
          <cell r="N10">
            <v>0</v>
          </cell>
          <cell r="O10">
            <v>0</v>
          </cell>
          <cell r="Q10">
            <v>0</v>
          </cell>
          <cell r="R10">
            <v>0</v>
          </cell>
        </row>
        <row r="11">
          <cell r="B11">
            <v>2</v>
          </cell>
          <cell r="C11" t="str">
            <v>Central &amp; South America</v>
          </cell>
          <cell r="E11">
            <v>0</v>
          </cell>
          <cell r="F11">
            <v>0</v>
          </cell>
          <cell r="H11">
            <v>0</v>
          </cell>
          <cell r="I11">
            <v>0</v>
          </cell>
          <cell r="K11">
            <v>0</v>
          </cell>
          <cell r="L11">
            <v>0</v>
          </cell>
          <cell r="N11">
            <v>0</v>
          </cell>
          <cell r="O11">
            <v>0</v>
          </cell>
          <cell r="Q11">
            <v>0</v>
          </cell>
          <cell r="R11">
            <v>0</v>
          </cell>
        </row>
        <row r="12">
          <cell r="B12">
            <v>3</v>
          </cell>
          <cell r="C12" t="str">
            <v>United Kingdom</v>
          </cell>
          <cell r="E12">
            <v>0</v>
          </cell>
          <cell r="F12">
            <v>0</v>
          </cell>
          <cell r="H12">
            <v>0</v>
          </cell>
          <cell r="I12">
            <v>0</v>
          </cell>
          <cell r="K12">
            <v>0</v>
          </cell>
          <cell r="L12">
            <v>0</v>
          </cell>
          <cell r="N12">
            <v>0</v>
          </cell>
          <cell r="O12">
            <v>0</v>
          </cell>
          <cell r="Q12">
            <v>0</v>
          </cell>
          <cell r="R12">
            <v>0</v>
          </cell>
        </row>
        <row r="13">
          <cell r="B13">
            <v>4</v>
          </cell>
          <cell r="C13" t="str">
            <v>Scandinavia</v>
          </cell>
          <cell r="E13">
            <v>0</v>
          </cell>
          <cell r="F13">
            <v>0</v>
          </cell>
          <cell r="H13">
            <v>0</v>
          </cell>
          <cell r="I13">
            <v>0</v>
          </cell>
          <cell r="K13">
            <v>0</v>
          </cell>
          <cell r="L13">
            <v>0</v>
          </cell>
          <cell r="N13">
            <v>0</v>
          </cell>
          <cell r="O13">
            <v>0</v>
          </cell>
          <cell r="Q13">
            <v>0</v>
          </cell>
          <cell r="R13">
            <v>0</v>
          </cell>
        </row>
        <row r="14">
          <cell r="B14">
            <v>5</v>
          </cell>
          <cell r="C14" t="str">
            <v>Germany</v>
          </cell>
          <cell r="E14">
            <v>0</v>
          </cell>
          <cell r="F14">
            <v>0</v>
          </cell>
          <cell r="H14">
            <v>0</v>
          </cell>
          <cell r="I14">
            <v>0</v>
          </cell>
          <cell r="K14">
            <v>0</v>
          </cell>
          <cell r="L14">
            <v>0</v>
          </cell>
          <cell r="N14">
            <v>0</v>
          </cell>
          <cell r="O14">
            <v>0</v>
          </cell>
          <cell r="Q14">
            <v>0</v>
          </cell>
          <cell r="R14">
            <v>0</v>
          </cell>
        </row>
        <row r="15">
          <cell r="B15">
            <v>6</v>
          </cell>
          <cell r="C15" t="str">
            <v>France</v>
          </cell>
          <cell r="E15">
            <v>0</v>
          </cell>
          <cell r="F15">
            <v>0</v>
          </cell>
          <cell r="H15">
            <v>0</v>
          </cell>
          <cell r="I15">
            <v>0</v>
          </cell>
          <cell r="K15">
            <v>0</v>
          </cell>
          <cell r="L15">
            <v>0</v>
          </cell>
          <cell r="N15">
            <v>0</v>
          </cell>
          <cell r="O15">
            <v>0</v>
          </cell>
          <cell r="Q15">
            <v>0</v>
          </cell>
          <cell r="R15">
            <v>0</v>
          </cell>
        </row>
        <row r="16">
          <cell r="B16">
            <v>7</v>
          </cell>
          <cell r="C16" t="str">
            <v>Italy</v>
          </cell>
          <cell r="E16">
            <v>0</v>
          </cell>
          <cell r="F16">
            <v>0</v>
          </cell>
          <cell r="H16">
            <v>0</v>
          </cell>
          <cell r="I16">
            <v>0</v>
          </cell>
          <cell r="K16">
            <v>0</v>
          </cell>
          <cell r="L16">
            <v>0</v>
          </cell>
          <cell r="N16">
            <v>0</v>
          </cell>
          <cell r="O16">
            <v>0</v>
          </cell>
          <cell r="Q16">
            <v>0</v>
          </cell>
          <cell r="R16">
            <v>0</v>
          </cell>
        </row>
        <row r="17">
          <cell r="B17">
            <v>8</v>
          </cell>
          <cell r="C17" t="str">
            <v>Spain</v>
          </cell>
          <cell r="E17">
            <v>0</v>
          </cell>
          <cell r="F17">
            <v>0</v>
          </cell>
          <cell r="H17">
            <v>0</v>
          </cell>
          <cell r="I17">
            <v>0</v>
          </cell>
          <cell r="K17">
            <v>0</v>
          </cell>
          <cell r="L17">
            <v>0</v>
          </cell>
          <cell r="N17">
            <v>0</v>
          </cell>
          <cell r="O17">
            <v>0</v>
          </cell>
          <cell r="Q17">
            <v>0</v>
          </cell>
          <cell r="R17">
            <v>0</v>
          </cell>
        </row>
        <row r="18">
          <cell r="B18">
            <v>9</v>
          </cell>
          <cell r="C18" t="str">
            <v>Other Europe</v>
          </cell>
          <cell r="E18">
            <v>0</v>
          </cell>
          <cell r="F18">
            <v>0</v>
          </cell>
          <cell r="H18">
            <v>0</v>
          </cell>
          <cell r="I18">
            <v>0</v>
          </cell>
          <cell r="K18">
            <v>0</v>
          </cell>
          <cell r="L18">
            <v>0</v>
          </cell>
          <cell r="N18">
            <v>0</v>
          </cell>
          <cell r="O18">
            <v>0</v>
          </cell>
          <cell r="Q18">
            <v>0</v>
          </cell>
          <cell r="R18">
            <v>0</v>
          </cell>
        </row>
        <row r="19">
          <cell r="B19">
            <v>10</v>
          </cell>
          <cell r="C19" t="str">
            <v>Australia / New Zealand</v>
          </cell>
          <cell r="E19">
            <v>0</v>
          </cell>
          <cell r="F19">
            <v>0</v>
          </cell>
          <cell r="H19">
            <v>0</v>
          </cell>
          <cell r="I19">
            <v>0</v>
          </cell>
          <cell r="K19">
            <v>0</v>
          </cell>
          <cell r="L19">
            <v>0</v>
          </cell>
          <cell r="N19">
            <v>0</v>
          </cell>
          <cell r="O19">
            <v>0</v>
          </cell>
          <cell r="Q19">
            <v>0</v>
          </cell>
          <cell r="R19">
            <v>0</v>
          </cell>
        </row>
        <row r="20">
          <cell r="B20">
            <v>11</v>
          </cell>
          <cell r="C20" t="str">
            <v>Middle East</v>
          </cell>
          <cell r="E20">
            <v>0</v>
          </cell>
          <cell r="F20">
            <v>0</v>
          </cell>
          <cell r="H20">
            <v>0</v>
          </cell>
          <cell r="I20">
            <v>0</v>
          </cell>
          <cell r="K20">
            <v>0</v>
          </cell>
          <cell r="L20">
            <v>0</v>
          </cell>
          <cell r="N20">
            <v>0</v>
          </cell>
          <cell r="O20">
            <v>0</v>
          </cell>
          <cell r="Q20">
            <v>0</v>
          </cell>
          <cell r="R20">
            <v>0</v>
          </cell>
        </row>
        <row r="21">
          <cell r="B21">
            <v>12</v>
          </cell>
          <cell r="C21" t="str">
            <v>Asia</v>
          </cell>
          <cell r="E21">
            <v>0</v>
          </cell>
          <cell r="F21">
            <v>0</v>
          </cell>
          <cell r="H21">
            <v>0</v>
          </cell>
          <cell r="I21">
            <v>0</v>
          </cell>
          <cell r="K21">
            <v>0</v>
          </cell>
          <cell r="L21">
            <v>0</v>
          </cell>
          <cell r="N21">
            <v>0</v>
          </cell>
          <cell r="O21">
            <v>0</v>
          </cell>
          <cell r="Q21">
            <v>0</v>
          </cell>
          <cell r="R21">
            <v>0</v>
          </cell>
        </row>
        <row r="22">
          <cell r="B22">
            <v>13</v>
          </cell>
          <cell r="C22" t="str">
            <v>Africa</v>
          </cell>
          <cell r="E22">
            <v>0</v>
          </cell>
          <cell r="F22">
            <v>0</v>
          </cell>
          <cell r="H22">
            <v>0</v>
          </cell>
          <cell r="I22">
            <v>0</v>
          </cell>
          <cell r="K22">
            <v>0</v>
          </cell>
          <cell r="L22">
            <v>0</v>
          </cell>
          <cell r="N22">
            <v>0</v>
          </cell>
          <cell r="O22">
            <v>0</v>
          </cell>
          <cell r="Q22">
            <v>0</v>
          </cell>
          <cell r="R22">
            <v>0</v>
          </cell>
        </row>
        <row r="23">
          <cell r="B23">
            <v>14</v>
          </cell>
          <cell r="C23" t="str">
            <v>Total</v>
          </cell>
          <cell r="E23">
            <v>0</v>
          </cell>
          <cell r="F23">
            <v>0</v>
          </cell>
          <cell r="H23">
            <v>0</v>
          </cell>
          <cell r="I23">
            <v>0</v>
          </cell>
          <cell r="K23">
            <v>0</v>
          </cell>
          <cell r="L23">
            <v>0</v>
          </cell>
          <cell r="N23">
            <v>0</v>
          </cell>
          <cell r="O23">
            <v>0</v>
          </cell>
          <cell r="Q23">
            <v>0</v>
          </cell>
          <cell r="R23">
            <v>0</v>
          </cell>
        </row>
        <row r="25">
          <cell r="B25">
            <v>15</v>
          </cell>
          <cell r="C25" t="str">
            <v>NWP Diversification Factor</v>
          </cell>
          <cell r="E25">
            <v>1</v>
          </cell>
          <cell r="H25">
            <v>1</v>
          </cell>
          <cell r="K25">
            <v>1</v>
          </cell>
          <cell r="N25">
            <v>1</v>
          </cell>
          <cell r="Q25">
            <v>1</v>
          </cell>
        </row>
        <row r="27">
          <cell r="H27" t="str">
            <v>NET LOSS AND LAE RESERVES (PC + LH)</v>
          </cell>
        </row>
        <row r="29">
          <cell r="C29" t="str">
            <v>Country / Region</v>
          </cell>
          <cell r="E29">
            <v>39813</v>
          </cell>
          <cell r="H29">
            <v>40178</v>
          </cell>
          <cell r="K29">
            <v>40543</v>
          </cell>
          <cell r="N29">
            <v>40908</v>
          </cell>
          <cell r="Q29">
            <v>41274</v>
          </cell>
        </row>
        <row r="30">
          <cell r="B30">
            <v>16</v>
          </cell>
          <cell r="C30" t="str">
            <v>North America (incl. Gulf Islands)</v>
          </cell>
          <cell r="E30">
            <v>0</v>
          </cell>
          <cell r="F30">
            <v>0</v>
          </cell>
          <cell r="H30">
            <v>0</v>
          </cell>
          <cell r="I30">
            <v>0</v>
          </cell>
          <cell r="K30">
            <v>0</v>
          </cell>
          <cell r="L30">
            <v>0</v>
          </cell>
          <cell r="N30">
            <v>0</v>
          </cell>
          <cell r="O30">
            <v>0</v>
          </cell>
          <cell r="Q30">
            <v>0</v>
          </cell>
          <cell r="R30">
            <v>0</v>
          </cell>
        </row>
        <row r="31">
          <cell r="B31">
            <v>17</v>
          </cell>
          <cell r="C31" t="str">
            <v>Central &amp; South America</v>
          </cell>
          <cell r="E31">
            <v>0</v>
          </cell>
          <cell r="F31">
            <v>0</v>
          </cell>
          <cell r="H31">
            <v>0</v>
          </cell>
          <cell r="I31">
            <v>0</v>
          </cell>
          <cell r="K31">
            <v>0</v>
          </cell>
          <cell r="L31">
            <v>0</v>
          </cell>
          <cell r="N31">
            <v>0</v>
          </cell>
          <cell r="O31">
            <v>0</v>
          </cell>
          <cell r="Q31">
            <v>0</v>
          </cell>
          <cell r="R31">
            <v>0</v>
          </cell>
        </row>
        <row r="32">
          <cell r="B32">
            <v>18</v>
          </cell>
          <cell r="C32" t="str">
            <v>United Kingdom</v>
          </cell>
          <cell r="E32">
            <v>0</v>
          </cell>
          <cell r="F32">
            <v>0</v>
          </cell>
          <cell r="H32">
            <v>0</v>
          </cell>
          <cell r="I32">
            <v>0</v>
          </cell>
          <cell r="K32">
            <v>0</v>
          </cell>
          <cell r="L32">
            <v>0</v>
          </cell>
          <cell r="N32">
            <v>0</v>
          </cell>
          <cell r="O32">
            <v>0</v>
          </cell>
          <cell r="Q32">
            <v>0</v>
          </cell>
          <cell r="R32">
            <v>0</v>
          </cell>
        </row>
        <row r="33">
          <cell r="B33">
            <v>19</v>
          </cell>
          <cell r="C33" t="str">
            <v>Scandinavia</v>
          </cell>
          <cell r="E33">
            <v>0</v>
          </cell>
          <cell r="F33">
            <v>0</v>
          </cell>
          <cell r="H33">
            <v>0</v>
          </cell>
          <cell r="I33">
            <v>0</v>
          </cell>
          <cell r="K33">
            <v>0</v>
          </cell>
          <cell r="L33">
            <v>0</v>
          </cell>
          <cell r="N33">
            <v>0</v>
          </cell>
          <cell r="O33">
            <v>0</v>
          </cell>
          <cell r="Q33">
            <v>0</v>
          </cell>
          <cell r="R33">
            <v>0</v>
          </cell>
        </row>
        <row r="34">
          <cell r="B34">
            <v>20</v>
          </cell>
          <cell r="C34" t="str">
            <v>Germany</v>
          </cell>
          <cell r="E34">
            <v>0</v>
          </cell>
          <cell r="F34">
            <v>0</v>
          </cell>
          <cell r="H34">
            <v>0</v>
          </cell>
          <cell r="I34">
            <v>0</v>
          </cell>
          <cell r="K34">
            <v>0</v>
          </cell>
          <cell r="L34">
            <v>0</v>
          </cell>
          <cell r="N34">
            <v>0</v>
          </cell>
          <cell r="O34">
            <v>0</v>
          </cell>
          <cell r="Q34">
            <v>0</v>
          </cell>
          <cell r="R34">
            <v>0</v>
          </cell>
        </row>
        <row r="35">
          <cell r="B35">
            <v>21</v>
          </cell>
          <cell r="C35" t="str">
            <v>France</v>
          </cell>
          <cell r="E35">
            <v>0</v>
          </cell>
          <cell r="F35">
            <v>0</v>
          </cell>
          <cell r="H35">
            <v>0</v>
          </cell>
          <cell r="I35">
            <v>0</v>
          </cell>
          <cell r="K35">
            <v>0</v>
          </cell>
          <cell r="L35">
            <v>0</v>
          </cell>
          <cell r="N35">
            <v>0</v>
          </cell>
          <cell r="O35">
            <v>0</v>
          </cell>
          <cell r="Q35">
            <v>0</v>
          </cell>
          <cell r="R35">
            <v>0</v>
          </cell>
        </row>
        <row r="36">
          <cell r="B36">
            <v>22</v>
          </cell>
          <cell r="C36" t="str">
            <v>Italy</v>
          </cell>
          <cell r="E36">
            <v>0</v>
          </cell>
          <cell r="F36">
            <v>0</v>
          </cell>
          <cell r="H36">
            <v>0</v>
          </cell>
          <cell r="I36">
            <v>0</v>
          </cell>
          <cell r="K36">
            <v>0</v>
          </cell>
          <cell r="L36">
            <v>0</v>
          </cell>
          <cell r="N36">
            <v>0</v>
          </cell>
          <cell r="O36">
            <v>0</v>
          </cell>
          <cell r="Q36">
            <v>0</v>
          </cell>
          <cell r="R36">
            <v>0</v>
          </cell>
        </row>
        <row r="37">
          <cell r="B37">
            <v>23</v>
          </cell>
          <cell r="C37" t="str">
            <v>Spain</v>
          </cell>
          <cell r="E37">
            <v>0</v>
          </cell>
          <cell r="F37">
            <v>0</v>
          </cell>
          <cell r="H37">
            <v>0</v>
          </cell>
          <cell r="I37">
            <v>0</v>
          </cell>
          <cell r="K37">
            <v>0</v>
          </cell>
          <cell r="L37">
            <v>0</v>
          </cell>
          <cell r="N37">
            <v>0</v>
          </cell>
          <cell r="O37">
            <v>0</v>
          </cell>
          <cell r="Q37">
            <v>0</v>
          </cell>
          <cell r="R37">
            <v>0</v>
          </cell>
        </row>
        <row r="38">
          <cell r="B38">
            <v>24</v>
          </cell>
          <cell r="C38" t="str">
            <v>Other Europe</v>
          </cell>
          <cell r="E38">
            <v>0</v>
          </cell>
          <cell r="F38">
            <v>0</v>
          </cell>
          <cell r="H38">
            <v>0</v>
          </cell>
          <cell r="I38">
            <v>0</v>
          </cell>
          <cell r="K38">
            <v>0</v>
          </cell>
          <cell r="L38">
            <v>0</v>
          </cell>
          <cell r="N38">
            <v>0</v>
          </cell>
          <cell r="O38">
            <v>0</v>
          </cell>
          <cell r="Q38">
            <v>0</v>
          </cell>
          <cell r="R38">
            <v>0</v>
          </cell>
        </row>
        <row r="39">
          <cell r="B39">
            <v>25</v>
          </cell>
          <cell r="C39" t="str">
            <v>Australia / New Zealand</v>
          </cell>
          <cell r="E39">
            <v>0</v>
          </cell>
          <cell r="F39">
            <v>0</v>
          </cell>
          <cell r="H39">
            <v>0</v>
          </cell>
          <cell r="I39">
            <v>0</v>
          </cell>
          <cell r="K39">
            <v>0</v>
          </cell>
          <cell r="L39">
            <v>0</v>
          </cell>
          <cell r="N39">
            <v>0</v>
          </cell>
          <cell r="O39">
            <v>0</v>
          </cell>
          <cell r="Q39">
            <v>0</v>
          </cell>
          <cell r="R39">
            <v>0</v>
          </cell>
        </row>
        <row r="40">
          <cell r="B40">
            <v>26</v>
          </cell>
          <cell r="C40" t="str">
            <v>Middle East</v>
          </cell>
          <cell r="E40">
            <v>0</v>
          </cell>
          <cell r="F40">
            <v>0</v>
          </cell>
          <cell r="H40">
            <v>0</v>
          </cell>
          <cell r="I40">
            <v>0</v>
          </cell>
          <cell r="K40">
            <v>0</v>
          </cell>
          <cell r="L40">
            <v>0</v>
          </cell>
          <cell r="N40">
            <v>0</v>
          </cell>
          <cell r="O40">
            <v>0</v>
          </cell>
          <cell r="Q40">
            <v>0</v>
          </cell>
          <cell r="R40">
            <v>0</v>
          </cell>
        </row>
        <row r="41">
          <cell r="B41">
            <v>27</v>
          </cell>
          <cell r="C41" t="str">
            <v>Asia</v>
          </cell>
          <cell r="E41">
            <v>0</v>
          </cell>
          <cell r="F41">
            <v>0</v>
          </cell>
          <cell r="H41">
            <v>0</v>
          </cell>
          <cell r="I41">
            <v>0</v>
          </cell>
          <cell r="K41">
            <v>0</v>
          </cell>
          <cell r="L41">
            <v>0</v>
          </cell>
          <cell r="N41">
            <v>0</v>
          </cell>
          <cell r="O41">
            <v>0</v>
          </cell>
          <cell r="Q41">
            <v>0</v>
          </cell>
          <cell r="R41">
            <v>0</v>
          </cell>
        </row>
        <row r="42">
          <cell r="B42">
            <v>28</v>
          </cell>
          <cell r="C42" t="str">
            <v>Africa</v>
          </cell>
          <cell r="E42">
            <v>0</v>
          </cell>
          <cell r="F42">
            <v>0</v>
          </cell>
          <cell r="H42">
            <v>0</v>
          </cell>
          <cell r="I42">
            <v>0</v>
          </cell>
          <cell r="K42">
            <v>0</v>
          </cell>
          <cell r="L42">
            <v>0</v>
          </cell>
          <cell r="N42">
            <v>0</v>
          </cell>
          <cell r="O42">
            <v>0</v>
          </cell>
          <cell r="Q42">
            <v>0</v>
          </cell>
          <cell r="R42">
            <v>0</v>
          </cell>
        </row>
        <row r="43">
          <cell r="B43">
            <v>29</v>
          </cell>
          <cell r="C43" t="str">
            <v>Total</v>
          </cell>
          <cell r="E43">
            <v>0</v>
          </cell>
          <cell r="F43">
            <v>0</v>
          </cell>
          <cell r="H43">
            <v>0</v>
          </cell>
          <cell r="I43">
            <v>0</v>
          </cell>
          <cell r="K43">
            <v>0</v>
          </cell>
          <cell r="L43">
            <v>0</v>
          </cell>
          <cell r="N43">
            <v>0</v>
          </cell>
          <cell r="O43">
            <v>0</v>
          </cell>
          <cell r="Q43">
            <v>0</v>
          </cell>
          <cell r="R43">
            <v>0</v>
          </cell>
        </row>
        <row r="45">
          <cell r="B45">
            <v>30</v>
          </cell>
          <cell r="C45" t="str">
            <v>Reserve Diversification Factor</v>
          </cell>
          <cell r="E45">
            <v>1</v>
          </cell>
          <cell r="H45">
            <v>1</v>
          </cell>
          <cell r="K45">
            <v>1</v>
          </cell>
          <cell r="N45">
            <v>1</v>
          </cell>
          <cell r="Q45">
            <v>1</v>
          </cell>
        </row>
        <row r="47">
          <cell r="C47" t="str">
            <v>Notes:  Maximum Credit = 5%</v>
          </cell>
        </row>
        <row r="48">
          <cell r="C48" t="str">
            <v xml:space="preserve">                Input Amounts for all Lines within that country / region (PC + LH)</v>
          </cell>
        </row>
        <row r="50">
          <cell r="H50" t="str">
            <v>P/C CEDED PREMIUMS WRITTEN</v>
          </cell>
        </row>
        <row r="52">
          <cell r="C52" t="str">
            <v>Written Premiums Ceded to:</v>
          </cell>
          <cell r="E52">
            <v>39813</v>
          </cell>
          <cell r="H52">
            <v>40178</v>
          </cell>
          <cell r="K52">
            <v>40543</v>
          </cell>
          <cell r="N52">
            <v>40908</v>
          </cell>
          <cell r="Q52">
            <v>41274</v>
          </cell>
        </row>
        <row r="53">
          <cell r="B53">
            <v>1</v>
          </cell>
          <cell r="C53" t="str">
            <v>Unaffiliated Cos.</v>
          </cell>
          <cell r="E53">
            <v>0</v>
          </cell>
          <cell r="F53">
            <v>0</v>
          </cell>
          <cell r="H53">
            <v>0</v>
          </cell>
          <cell r="I53">
            <v>0</v>
          </cell>
          <cell r="K53">
            <v>0</v>
          </cell>
          <cell r="L53">
            <v>0</v>
          </cell>
          <cell r="N53">
            <v>0</v>
          </cell>
          <cell r="O53">
            <v>0</v>
          </cell>
          <cell r="Q53">
            <v>0</v>
          </cell>
          <cell r="R53">
            <v>0</v>
          </cell>
        </row>
        <row r="54">
          <cell r="B54">
            <v>2</v>
          </cell>
          <cell r="C54" t="str">
            <v>Foreign Affiliates</v>
          </cell>
          <cell r="E54">
            <v>0</v>
          </cell>
          <cell r="F54">
            <v>0</v>
          </cell>
          <cell r="H54">
            <v>0</v>
          </cell>
          <cell r="I54">
            <v>0</v>
          </cell>
          <cell r="K54">
            <v>0</v>
          </cell>
          <cell r="L54">
            <v>0</v>
          </cell>
          <cell r="N54">
            <v>0</v>
          </cell>
          <cell r="O54">
            <v>0</v>
          </cell>
          <cell r="Q54">
            <v>0</v>
          </cell>
          <cell r="R54">
            <v>0</v>
          </cell>
        </row>
        <row r="55">
          <cell r="B55">
            <v>3</v>
          </cell>
          <cell r="C55" t="str">
            <v>Domestic Affiliates</v>
          </cell>
          <cell r="E55">
            <v>0</v>
          </cell>
          <cell r="F55">
            <v>0</v>
          </cell>
          <cell r="H55">
            <v>0</v>
          </cell>
          <cell r="I55">
            <v>0</v>
          </cell>
          <cell r="K55">
            <v>0</v>
          </cell>
          <cell r="L55">
            <v>0</v>
          </cell>
          <cell r="N55">
            <v>0</v>
          </cell>
          <cell r="O55">
            <v>0</v>
          </cell>
          <cell r="Q55">
            <v>0</v>
          </cell>
          <cell r="R55">
            <v>0</v>
          </cell>
        </row>
        <row r="56">
          <cell r="E56">
            <v>0</v>
          </cell>
          <cell r="F56">
            <v>0</v>
          </cell>
          <cell r="H56">
            <v>0</v>
          </cell>
          <cell r="I56">
            <v>0</v>
          </cell>
          <cell r="K56">
            <v>0</v>
          </cell>
          <cell r="L56">
            <v>0</v>
          </cell>
          <cell r="N56">
            <v>0</v>
          </cell>
          <cell r="O56">
            <v>0</v>
          </cell>
          <cell r="Q56">
            <v>0</v>
          </cell>
          <cell r="R56">
            <v>0</v>
          </cell>
        </row>
        <row r="61">
          <cell r="C61" t="str">
            <v>Comments:</v>
          </cell>
        </row>
        <row r="406">
          <cell r="C406" t="str">
            <v>Company Name:</v>
          </cell>
          <cell r="D406" t="str">
            <v>XYZ Sample</v>
          </cell>
          <cell r="H406" t="str">
            <v>Currency:</v>
          </cell>
          <cell r="I406" t="str">
            <v>US Dollars</v>
          </cell>
          <cell r="Q406" t="str">
            <v>Summary Exhibit 9</v>
          </cell>
        </row>
        <row r="407">
          <cell r="C407" t="str">
            <v>AMB Number:</v>
          </cell>
          <cell r="D407" t="str">
            <v>99999</v>
          </cell>
          <cell r="H407" t="str">
            <v>Denomination:</v>
          </cell>
          <cell r="I407" t="str">
            <v>(000)s</v>
          </cell>
        </row>
        <row r="408">
          <cell r="C408" t="str">
            <v>Analyst:</v>
          </cell>
          <cell r="D408" t="str">
            <v xml:space="preserve"> </v>
          </cell>
        </row>
        <row r="409">
          <cell r="E409" t="str">
            <v>Calculation of Diversification Factor for Spread of Risk by Country / Region</v>
          </cell>
        </row>
        <row r="411">
          <cell r="H411" t="str">
            <v>P/C NET PREMIUMS WRITTEN</v>
          </cell>
        </row>
        <row r="413">
          <cell r="C413" t="str">
            <v>Country / Region</v>
          </cell>
          <cell r="E413">
            <v>39813</v>
          </cell>
          <cell r="H413">
            <v>40178</v>
          </cell>
          <cell r="K413">
            <v>40543</v>
          </cell>
          <cell r="N413">
            <v>40908</v>
          </cell>
          <cell r="Q413">
            <v>41274</v>
          </cell>
        </row>
        <row r="414">
          <cell r="B414">
            <v>1</v>
          </cell>
          <cell r="C414" t="str">
            <v>North America (incl. Gulf Islands)</v>
          </cell>
          <cell r="E414">
            <v>0</v>
          </cell>
          <cell r="F414">
            <v>0</v>
          </cell>
          <cell r="H414">
            <v>0</v>
          </cell>
          <cell r="I414">
            <v>0</v>
          </cell>
          <cell r="K414">
            <v>0</v>
          </cell>
          <cell r="L414">
            <v>0</v>
          </cell>
          <cell r="N414">
            <v>0</v>
          </cell>
          <cell r="O414">
            <v>0</v>
          </cell>
          <cell r="Q414">
            <v>0</v>
          </cell>
          <cell r="R414">
            <v>0</v>
          </cell>
        </row>
        <row r="415">
          <cell r="B415">
            <v>2</v>
          </cell>
          <cell r="C415" t="str">
            <v>Central &amp; South America</v>
          </cell>
          <cell r="E415">
            <v>0</v>
          </cell>
          <cell r="F415">
            <v>0</v>
          </cell>
          <cell r="H415">
            <v>0</v>
          </cell>
          <cell r="I415">
            <v>0</v>
          </cell>
          <cell r="K415">
            <v>0</v>
          </cell>
          <cell r="L415">
            <v>0</v>
          </cell>
          <cell r="N415">
            <v>0</v>
          </cell>
          <cell r="O415">
            <v>0</v>
          </cell>
          <cell r="Q415">
            <v>0</v>
          </cell>
          <cell r="R415">
            <v>0</v>
          </cell>
        </row>
        <row r="416">
          <cell r="B416">
            <v>3</v>
          </cell>
          <cell r="C416" t="str">
            <v>United Kingdom</v>
          </cell>
          <cell r="E416">
            <v>0</v>
          </cell>
          <cell r="F416">
            <v>0</v>
          </cell>
          <cell r="H416">
            <v>0</v>
          </cell>
          <cell r="I416">
            <v>0</v>
          </cell>
          <cell r="K416">
            <v>0</v>
          </cell>
          <cell r="L416">
            <v>0</v>
          </cell>
          <cell r="N416">
            <v>0</v>
          </cell>
          <cell r="O416">
            <v>0</v>
          </cell>
          <cell r="Q416">
            <v>0</v>
          </cell>
          <cell r="R416">
            <v>0</v>
          </cell>
        </row>
        <row r="417">
          <cell r="B417">
            <v>4</v>
          </cell>
          <cell r="C417" t="str">
            <v>Scandinavia</v>
          </cell>
          <cell r="E417">
            <v>0</v>
          </cell>
          <cell r="F417">
            <v>0</v>
          </cell>
          <cell r="H417">
            <v>0</v>
          </cell>
          <cell r="I417">
            <v>0</v>
          </cell>
          <cell r="K417">
            <v>0</v>
          </cell>
          <cell r="L417">
            <v>0</v>
          </cell>
          <cell r="N417">
            <v>0</v>
          </cell>
          <cell r="O417">
            <v>0</v>
          </cell>
          <cell r="Q417">
            <v>0</v>
          </cell>
          <cell r="R417">
            <v>0</v>
          </cell>
        </row>
        <row r="418">
          <cell r="B418">
            <v>5</v>
          </cell>
          <cell r="C418" t="str">
            <v>Germany</v>
          </cell>
          <cell r="E418">
            <v>0</v>
          </cell>
          <cell r="F418">
            <v>0</v>
          </cell>
          <cell r="H418">
            <v>0</v>
          </cell>
          <cell r="I418">
            <v>0</v>
          </cell>
          <cell r="K418">
            <v>0</v>
          </cell>
          <cell r="L418">
            <v>0</v>
          </cell>
          <cell r="N418">
            <v>0</v>
          </cell>
          <cell r="O418">
            <v>0</v>
          </cell>
          <cell r="Q418">
            <v>0</v>
          </cell>
          <cell r="R418">
            <v>0</v>
          </cell>
        </row>
        <row r="419">
          <cell r="B419">
            <v>6</v>
          </cell>
          <cell r="C419" t="str">
            <v>France</v>
          </cell>
          <cell r="E419">
            <v>0</v>
          </cell>
          <cell r="F419">
            <v>0</v>
          </cell>
          <cell r="H419">
            <v>0</v>
          </cell>
          <cell r="I419">
            <v>0</v>
          </cell>
          <cell r="K419">
            <v>0</v>
          </cell>
          <cell r="L419">
            <v>0</v>
          </cell>
          <cell r="N419">
            <v>0</v>
          </cell>
          <cell r="O419">
            <v>0</v>
          </cell>
          <cell r="Q419">
            <v>0</v>
          </cell>
          <cell r="R419">
            <v>0</v>
          </cell>
        </row>
        <row r="420">
          <cell r="B420">
            <v>7</v>
          </cell>
          <cell r="C420" t="str">
            <v>Italy</v>
          </cell>
          <cell r="E420">
            <v>0</v>
          </cell>
          <cell r="F420">
            <v>0</v>
          </cell>
          <cell r="H420">
            <v>0</v>
          </cell>
          <cell r="I420">
            <v>0</v>
          </cell>
          <cell r="K420">
            <v>0</v>
          </cell>
          <cell r="L420">
            <v>0</v>
          </cell>
          <cell r="N420">
            <v>0</v>
          </cell>
          <cell r="O420">
            <v>0</v>
          </cell>
          <cell r="Q420">
            <v>0</v>
          </cell>
          <cell r="R420">
            <v>0</v>
          </cell>
        </row>
        <row r="421">
          <cell r="B421">
            <v>8</v>
          </cell>
          <cell r="C421" t="str">
            <v>Spain</v>
          </cell>
          <cell r="E421">
            <v>0</v>
          </cell>
          <cell r="F421">
            <v>0</v>
          </cell>
          <cell r="H421">
            <v>0</v>
          </cell>
          <cell r="I421">
            <v>0</v>
          </cell>
          <cell r="K421">
            <v>0</v>
          </cell>
          <cell r="L421">
            <v>0</v>
          </cell>
          <cell r="N421">
            <v>0</v>
          </cell>
          <cell r="O421">
            <v>0</v>
          </cell>
          <cell r="Q421">
            <v>0</v>
          </cell>
          <cell r="R421">
            <v>0</v>
          </cell>
        </row>
        <row r="422">
          <cell r="B422">
            <v>9</v>
          </cell>
          <cell r="C422" t="str">
            <v>Other Europe</v>
          </cell>
          <cell r="E422">
            <v>0</v>
          </cell>
          <cell r="F422">
            <v>0</v>
          </cell>
          <cell r="H422">
            <v>0</v>
          </cell>
          <cell r="I422">
            <v>0</v>
          </cell>
          <cell r="K422">
            <v>0</v>
          </cell>
          <cell r="L422">
            <v>0</v>
          </cell>
          <cell r="N422">
            <v>0</v>
          </cell>
          <cell r="O422">
            <v>0</v>
          </cell>
          <cell r="Q422">
            <v>0</v>
          </cell>
          <cell r="R422">
            <v>0</v>
          </cell>
        </row>
        <row r="423">
          <cell r="B423">
            <v>10</v>
          </cell>
          <cell r="C423" t="str">
            <v>Australia / New Zealand</v>
          </cell>
          <cell r="E423">
            <v>0</v>
          </cell>
          <cell r="F423">
            <v>0</v>
          </cell>
          <cell r="H423">
            <v>0</v>
          </cell>
          <cell r="I423">
            <v>0</v>
          </cell>
          <cell r="K423">
            <v>0</v>
          </cell>
          <cell r="L423">
            <v>0</v>
          </cell>
          <cell r="N423">
            <v>0</v>
          </cell>
          <cell r="O423">
            <v>0</v>
          </cell>
          <cell r="Q423">
            <v>0</v>
          </cell>
          <cell r="R423">
            <v>0</v>
          </cell>
        </row>
        <row r="424">
          <cell r="B424">
            <v>11</v>
          </cell>
          <cell r="C424" t="str">
            <v>Middle East</v>
          </cell>
          <cell r="E424">
            <v>0</v>
          </cell>
          <cell r="F424">
            <v>0</v>
          </cell>
          <cell r="H424">
            <v>0</v>
          </cell>
          <cell r="I424">
            <v>0</v>
          </cell>
          <cell r="K424">
            <v>0</v>
          </cell>
          <cell r="L424">
            <v>0</v>
          </cell>
          <cell r="N424">
            <v>0</v>
          </cell>
          <cell r="O424">
            <v>0</v>
          </cell>
          <cell r="Q424">
            <v>0</v>
          </cell>
          <cell r="R424">
            <v>0</v>
          </cell>
        </row>
        <row r="425">
          <cell r="B425">
            <v>12</v>
          </cell>
          <cell r="C425" t="str">
            <v>Asia</v>
          </cell>
          <cell r="E425">
            <v>0</v>
          </cell>
          <cell r="F425">
            <v>0</v>
          </cell>
          <cell r="H425">
            <v>0</v>
          </cell>
          <cell r="I425">
            <v>0</v>
          </cell>
          <cell r="K425">
            <v>0</v>
          </cell>
          <cell r="L425">
            <v>0</v>
          </cell>
          <cell r="N425">
            <v>0</v>
          </cell>
          <cell r="O425">
            <v>0</v>
          </cell>
          <cell r="Q425">
            <v>0</v>
          </cell>
          <cell r="R425">
            <v>0</v>
          </cell>
        </row>
        <row r="426">
          <cell r="B426">
            <v>13</v>
          </cell>
          <cell r="C426" t="str">
            <v>Africa</v>
          </cell>
          <cell r="E426">
            <v>0</v>
          </cell>
          <cell r="F426">
            <v>0</v>
          </cell>
          <cell r="H426">
            <v>0</v>
          </cell>
          <cell r="I426">
            <v>0</v>
          </cell>
          <cell r="K426">
            <v>0</v>
          </cell>
          <cell r="L426">
            <v>0</v>
          </cell>
          <cell r="N426">
            <v>0</v>
          </cell>
          <cell r="O426">
            <v>0</v>
          </cell>
          <cell r="Q426">
            <v>0</v>
          </cell>
          <cell r="R426">
            <v>0</v>
          </cell>
        </row>
        <row r="427">
          <cell r="B427">
            <v>14</v>
          </cell>
          <cell r="C427" t="str">
            <v>Total</v>
          </cell>
          <cell r="E427">
            <v>0</v>
          </cell>
          <cell r="F427">
            <v>0</v>
          </cell>
          <cell r="H427">
            <v>0</v>
          </cell>
          <cell r="I427">
            <v>0</v>
          </cell>
          <cell r="K427">
            <v>0</v>
          </cell>
          <cell r="L427">
            <v>0</v>
          </cell>
          <cell r="N427">
            <v>0</v>
          </cell>
          <cell r="O427">
            <v>0</v>
          </cell>
          <cell r="Q427">
            <v>0</v>
          </cell>
          <cell r="R427">
            <v>0</v>
          </cell>
        </row>
        <row r="429">
          <cell r="B429">
            <v>15</v>
          </cell>
          <cell r="C429" t="str">
            <v>NWP Diversification Factor</v>
          </cell>
          <cell r="E429">
            <v>1</v>
          </cell>
          <cell r="H429">
            <v>1</v>
          </cell>
          <cell r="K429">
            <v>1</v>
          </cell>
          <cell r="N429">
            <v>1</v>
          </cell>
          <cell r="Q429">
            <v>1</v>
          </cell>
        </row>
        <row r="431">
          <cell r="H431" t="str">
            <v>P/C NET LOSS AND LAE RESERVES</v>
          </cell>
        </row>
        <row r="433">
          <cell r="C433" t="str">
            <v>Country / Region</v>
          </cell>
          <cell r="E433">
            <v>39813</v>
          </cell>
          <cell r="H433">
            <v>40178</v>
          </cell>
          <cell r="K433">
            <v>40543</v>
          </cell>
          <cell r="N433">
            <v>40908</v>
          </cell>
          <cell r="Q433">
            <v>41274</v>
          </cell>
        </row>
        <row r="434">
          <cell r="B434">
            <v>16</v>
          </cell>
          <cell r="C434" t="str">
            <v>North America (incl. Gulf Islands)</v>
          </cell>
          <cell r="E434">
            <v>0</v>
          </cell>
          <cell r="F434">
            <v>0</v>
          </cell>
          <cell r="H434">
            <v>0</v>
          </cell>
          <cell r="I434">
            <v>0</v>
          </cell>
          <cell r="K434">
            <v>0</v>
          </cell>
          <cell r="L434">
            <v>0</v>
          </cell>
          <cell r="N434">
            <v>0</v>
          </cell>
          <cell r="O434">
            <v>0</v>
          </cell>
          <cell r="Q434">
            <v>0</v>
          </cell>
          <cell r="R434">
            <v>0</v>
          </cell>
        </row>
        <row r="435">
          <cell r="B435">
            <v>17</v>
          </cell>
          <cell r="C435" t="str">
            <v>Central &amp; South America</v>
          </cell>
          <cell r="E435">
            <v>0</v>
          </cell>
          <cell r="F435">
            <v>0</v>
          </cell>
          <cell r="H435">
            <v>0</v>
          </cell>
          <cell r="I435">
            <v>0</v>
          </cell>
          <cell r="K435">
            <v>0</v>
          </cell>
          <cell r="L435">
            <v>0</v>
          </cell>
          <cell r="N435">
            <v>0</v>
          </cell>
          <cell r="O435">
            <v>0</v>
          </cell>
          <cell r="Q435">
            <v>0</v>
          </cell>
          <cell r="R435">
            <v>0</v>
          </cell>
        </row>
        <row r="436">
          <cell r="B436">
            <v>18</v>
          </cell>
          <cell r="C436" t="str">
            <v>United Kingdom</v>
          </cell>
          <cell r="E436">
            <v>0</v>
          </cell>
          <cell r="F436">
            <v>0</v>
          </cell>
          <cell r="H436">
            <v>0</v>
          </cell>
          <cell r="I436">
            <v>0</v>
          </cell>
          <cell r="K436">
            <v>0</v>
          </cell>
          <cell r="L436">
            <v>0</v>
          </cell>
          <cell r="N436">
            <v>0</v>
          </cell>
          <cell r="O436">
            <v>0</v>
          </cell>
          <cell r="Q436">
            <v>0</v>
          </cell>
          <cell r="R436">
            <v>0</v>
          </cell>
        </row>
        <row r="437">
          <cell r="B437">
            <v>19</v>
          </cell>
          <cell r="C437" t="str">
            <v>Scandinavia</v>
          </cell>
          <cell r="E437">
            <v>0</v>
          </cell>
          <cell r="F437">
            <v>0</v>
          </cell>
          <cell r="H437">
            <v>0</v>
          </cell>
          <cell r="I437">
            <v>0</v>
          </cell>
          <cell r="K437">
            <v>0</v>
          </cell>
          <cell r="L437">
            <v>0</v>
          </cell>
          <cell r="N437">
            <v>0</v>
          </cell>
          <cell r="O437">
            <v>0</v>
          </cell>
          <cell r="Q437">
            <v>0</v>
          </cell>
          <cell r="R437">
            <v>0</v>
          </cell>
        </row>
        <row r="438">
          <cell r="B438">
            <v>20</v>
          </cell>
          <cell r="C438" t="str">
            <v>Germany</v>
          </cell>
          <cell r="E438">
            <v>0</v>
          </cell>
          <cell r="F438">
            <v>0</v>
          </cell>
          <cell r="H438">
            <v>0</v>
          </cell>
          <cell r="I438">
            <v>0</v>
          </cell>
          <cell r="K438">
            <v>0</v>
          </cell>
          <cell r="L438">
            <v>0</v>
          </cell>
          <cell r="N438">
            <v>0</v>
          </cell>
          <cell r="O438">
            <v>0</v>
          </cell>
          <cell r="Q438">
            <v>0</v>
          </cell>
          <cell r="R438">
            <v>0</v>
          </cell>
        </row>
        <row r="439">
          <cell r="B439">
            <v>21</v>
          </cell>
          <cell r="C439" t="str">
            <v>France</v>
          </cell>
          <cell r="E439">
            <v>0</v>
          </cell>
          <cell r="F439">
            <v>0</v>
          </cell>
          <cell r="H439">
            <v>0</v>
          </cell>
          <cell r="I439">
            <v>0</v>
          </cell>
          <cell r="K439">
            <v>0</v>
          </cell>
          <cell r="L439">
            <v>0</v>
          </cell>
          <cell r="N439">
            <v>0</v>
          </cell>
          <cell r="O439">
            <v>0</v>
          </cell>
          <cell r="Q439">
            <v>0</v>
          </cell>
          <cell r="R439">
            <v>0</v>
          </cell>
        </row>
        <row r="440">
          <cell r="B440">
            <v>22</v>
          </cell>
          <cell r="C440" t="str">
            <v>Italy</v>
          </cell>
          <cell r="E440">
            <v>0</v>
          </cell>
          <cell r="F440">
            <v>0</v>
          </cell>
          <cell r="H440">
            <v>0</v>
          </cell>
          <cell r="I440">
            <v>0</v>
          </cell>
          <cell r="K440">
            <v>0</v>
          </cell>
          <cell r="L440">
            <v>0</v>
          </cell>
          <cell r="N440">
            <v>0</v>
          </cell>
          <cell r="O440">
            <v>0</v>
          </cell>
          <cell r="Q440">
            <v>0</v>
          </cell>
          <cell r="R440">
            <v>0</v>
          </cell>
        </row>
        <row r="441">
          <cell r="B441">
            <v>23</v>
          </cell>
          <cell r="C441" t="str">
            <v>Spain</v>
          </cell>
          <cell r="E441">
            <v>0</v>
          </cell>
          <cell r="F441">
            <v>0</v>
          </cell>
          <cell r="H441">
            <v>0</v>
          </cell>
          <cell r="I441">
            <v>0</v>
          </cell>
          <cell r="K441">
            <v>0</v>
          </cell>
          <cell r="L441">
            <v>0</v>
          </cell>
          <cell r="N441">
            <v>0</v>
          </cell>
          <cell r="O441">
            <v>0</v>
          </cell>
          <cell r="Q441">
            <v>0</v>
          </cell>
          <cell r="R441">
            <v>0</v>
          </cell>
        </row>
        <row r="442">
          <cell r="B442">
            <v>24</v>
          </cell>
          <cell r="C442" t="str">
            <v>Other Europe</v>
          </cell>
          <cell r="E442">
            <v>0</v>
          </cell>
          <cell r="F442">
            <v>0</v>
          </cell>
          <cell r="H442">
            <v>0</v>
          </cell>
          <cell r="I442">
            <v>0</v>
          </cell>
          <cell r="K442">
            <v>0</v>
          </cell>
          <cell r="L442">
            <v>0</v>
          </cell>
          <cell r="N442">
            <v>0</v>
          </cell>
          <cell r="O442">
            <v>0</v>
          </cell>
          <cell r="Q442">
            <v>0</v>
          </cell>
          <cell r="R442">
            <v>0</v>
          </cell>
        </row>
        <row r="443">
          <cell r="B443">
            <v>25</v>
          </cell>
          <cell r="C443" t="str">
            <v>Australia / New Zealand</v>
          </cell>
          <cell r="E443">
            <v>0</v>
          </cell>
          <cell r="F443">
            <v>0</v>
          </cell>
          <cell r="H443">
            <v>0</v>
          </cell>
          <cell r="I443">
            <v>0</v>
          </cell>
          <cell r="K443">
            <v>0</v>
          </cell>
          <cell r="L443">
            <v>0</v>
          </cell>
          <cell r="N443">
            <v>0</v>
          </cell>
          <cell r="O443">
            <v>0</v>
          </cell>
          <cell r="Q443">
            <v>0</v>
          </cell>
          <cell r="R443">
            <v>0</v>
          </cell>
        </row>
        <row r="444">
          <cell r="B444">
            <v>26</v>
          </cell>
          <cell r="C444" t="str">
            <v>Middle East</v>
          </cell>
          <cell r="E444">
            <v>0</v>
          </cell>
          <cell r="F444">
            <v>0</v>
          </cell>
          <cell r="H444">
            <v>0</v>
          </cell>
          <cell r="I444">
            <v>0</v>
          </cell>
          <cell r="K444">
            <v>0</v>
          </cell>
          <cell r="L444">
            <v>0</v>
          </cell>
          <cell r="N444">
            <v>0</v>
          </cell>
          <cell r="O444">
            <v>0</v>
          </cell>
          <cell r="Q444">
            <v>0</v>
          </cell>
          <cell r="R444">
            <v>0</v>
          </cell>
        </row>
        <row r="445">
          <cell r="B445">
            <v>27</v>
          </cell>
          <cell r="C445" t="str">
            <v>Asia</v>
          </cell>
          <cell r="E445">
            <v>0</v>
          </cell>
          <cell r="F445">
            <v>0</v>
          </cell>
          <cell r="H445">
            <v>0</v>
          </cell>
          <cell r="I445">
            <v>0</v>
          </cell>
          <cell r="K445">
            <v>0</v>
          </cell>
          <cell r="L445">
            <v>0</v>
          </cell>
          <cell r="N445">
            <v>0</v>
          </cell>
          <cell r="O445">
            <v>0</v>
          </cell>
          <cell r="Q445">
            <v>0</v>
          </cell>
          <cell r="R445">
            <v>0</v>
          </cell>
        </row>
        <row r="446">
          <cell r="B446">
            <v>28</v>
          </cell>
          <cell r="C446" t="str">
            <v>Africa</v>
          </cell>
          <cell r="E446">
            <v>0</v>
          </cell>
          <cell r="F446">
            <v>0</v>
          </cell>
          <cell r="H446">
            <v>0</v>
          </cell>
          <cell r="I446">
            <v>0</v>
          </cell>
          <cell r="K446">
            <v>0</v>
          </cell>
          <cell r="L446">
            <v>0</v>
          </cell>
          <cell r="N446">
            <v>0</v>
          </cell>
          <cell r="O446">
            <v>0</v>
          </cell>
          <cell r="Q446">
            <v>0</v>
          </cell>
          <cell r="R446">
            <v>0</v>
          </cell>
        </row>
        <row r="447">
          <cell r="B447">
            <v>29</v>
          </cell>
          <cell r="C447" t="str">
            <v>Total</v>
          </cell>
          <cell r="E447">
            <v>0</v>
          </cell>
          <cell r="F447">
            <v>0</v>
          </cell>
          <cell r="H447">
            <v>0</v>
          </cell>
          <cell r="I447">
            <v>0</v>
          </cell>
          <cell r="K447">
            <v>0</v>
          </cell>
          <cell r="L447">
            <v>0</v>
          </cell>
          <cell r="N447">
            <v>0</v>
          </cell>
          <cell r="O447">
            <v>0</v>
          </cell>
          <cell r="Q447">
            <v>0</v>
          </cell>
          <cell r="R447">
            <v>0</v>
          </cell>
        </row>
        <row r="449">
          <cell r="B449">
            <v>30</v>
          </cell>
          <cell r="C449" t="str">
            <v>Reserve Diversification Factor</v>
          </cell>
          <cell r="E449">
            <v>1</v>
          </cell>
          <cell r="H449">
            <v>1</v>
          </cell>
          <cell r="K449">
            <v>1</v>
          </cell>
          <cell r="N449">
            <v>1</v>
          </cell>
          <cell r="Q449">
            <v>1</v>
          </cell>
        </row>
        <row r="451">
          <cell r="C451" t="str">
            <v>Notes:  Maximum Credit = 5%</v>
          </cell>
        </row>
        <row r="452">
          <cell r="C452" t="str">
            <v xml:space="preserve">                Input Amounts for all Lines within that country / region (PC only)</v>
          </cell>
        </row>
        <row r="454">
          <cell r="H454" t="str">
            <v>P/C CEDED PREMIUMS WRITTEN</v>
          </cell>
        </row>
        <row r="456">
          <cell r="C456" t="str">
            <v>Total ALL Countries / Regions</v>
          </cell>
          <cell r="E456">
            <v>39813</v>
          </cell>
          <cell r="H456">
            <v>40178</v>
          </cell>
          <cell r="K456">
            <v>40543</v>
          </cell>
          <cell r="N456">
            <v>40908</v>
          </cell>
          <cell r="Q456">
            <v>41274</v>
          </cell>
        </row>
        <row r="457">
          <cell r="B457">
            <v>1</v>
          </cell>
          <cell r="C457" t="str">
            <v>Unaffiliated</v>
          </cell>
          <cell r="E457">
            <v>0</v>
          </cell>
          <cell r="F457">
            <v>0</v>
          </cell>
          <cell r="H457">
            <v>0</v>
          </cell>
          <cell r="I457">
            <v>0</v>
          </cell>
          <cell r="K457">
            <v>0</v>
          </cell>
          <cell r="L457">
            <v>0</v>
          </cell>
          <cell r="N457">
            <v>0</v>
          </cell>
          <cell r="O457">
            <v>0</v>
          </cell>
          <cell r="Q457">
            <v>0</v>
          </cell>
          <cell r="R457">
            <v>0</v>
          </cell>
        </row>
        <row r="458">
          <cell r="B458">
            <v>2</v>
          </cell>
          <cell r="C458" t="str">
            <v>Foreign Affiliates</v>
          </cell>
          <cell r="E458">
            <v>0</v>
          </cell>
          <cell r="F458">
            <v>0</v>
          </cell>
          <cell r="H458">
            <v>0</v>
          </cell>
          <cell r="I458">
            <v>0</v>
          </cell>
          <cell r="K458">
            <v>0</v>
          </cell>
          <cell r="L458">
            <v>0</v>
          </cell>
          <cell r="N458">
            <v>0</v>
          </cell>
          <cell r="O458">
            <v>0</v>
          </cell>
          <cell r="Q458">
            <v>0</v>
          </cell>
          <cell r="R458">
            <v>0</v>
          </cell>
        </row>
        <row r="459">
          <cell r="B459">
            <v>3</v>
          </cell>
          <cell r="C459" t="str">
            <v>Domestic Affiliates</v>
          </cell>
          <cell r="E459">
            <v>0</v>
          </cell>
          <cell r="F459">
            <v>0</v>
          </cell>
          <cell r="H459">
            <v>0</v>
          </cell>
          <cell r="I459">
            <v>0</v>
          </cell>
          <cell r="K459">
            <v>0</v>
          </cell>
          <cell r="L459">
            <v>0</v>
          </cell>
          <cell r="N459">
            <v>0</v>
          </cell>
          <cell r="O459">
            <v>0</v>
          </cell>
          <cell r="Q459">
            <v>0</v>
          </cell>
          <cell r="R459">
            <v>0</v>
          </cell>
        </row>
        <row r="460">
          <cell r="E460">
            <v>0</v>
          </cell>
          <cell r="F460">
            <v>0</v>
          </cell>
          <cell r="H460">
            <v>0</v>
          </cell>
          <cell r="I460">
            <v>0</v>
          </cell>
          <cell r="K460">
            <v>0</v>
          </cell>
          <cell r="L460">
            <v>0</v>
          </cell>
          <cell r="N460">
            <v>0</v>
          </cell>
          <cell r="O460">
            <v>0</v>
          </cell>
          <cell r="Q460">
            <v>0</v>
          </cell>
          <cell r="R460">
            <v>0</v>
          </cell>
        </row>
        <row r="465">
          <cell r="C465" t="str">
            <v>Comments:</v>
          </cell>
        </row>
        <row r="466">
          <cell r="C466" t="str">
            <v xml:space="preserve"> </v>
          </cell>
        </row>
        <row r="467">
          <cell r="C467" t="str">
            <v xml:space="preserve"> </v>
          </cell>
        </row>
        <row r="468">
          <cell r="C468" t="str">
            <v xml:space="preserve"> </v>
          </cell>
        </row>
        <row r="469">
          <cell r="C469" t="str">
            <v xml:space="preserve"> </v>
          </cell>
        </row>
      </sheetData>
      <sheetData sheetId="10">
        <row r="40">
          <cell r="C40">
            <v>2</v>
          </cell>
        </row>
        <row r="46">
          <cell r="E46" t="str">
            <v>Dec 31,2009</v>
          </cell>
        </row>
        <row r="47">
          <cell r="B47" t="str">
            <v>British Pound Sterling</v>
          </cell>
          <cell r="E47">
            <v>0.62790000000000001</v>
          </cell>
        </row>
        <row r="48">
          <cell r="B48" t="str">
            <v>Euros</v>
          </cell>
          <cell r="E48">
            <v>0.69769999999999999</v>
          </cell>
        </row>
        <row r="49">
          <cell r="B49" t="str">
            <v>US Dollars</v>
          </cell>
          <cell r="E49">
            <v>1</v>
          </cell>
        </row>
        <row r="50">
          <cell r="B50" t="str">
            <v>Algerian Dinar</v>
          </cell>
          <cell r="E50">
            <v>74.419700000000006</v>
          </cell>
        </row>
        <row r="51">
          <cell r="B51" t="str">
            <v>Argentina Peso</v>
          </cell>
          <cell r="E51">
            <v>3.8205</v>
          </cell>
        </row>
        <row r="52">
          <cell r="B52" t="str">
            <v>Australian Dollar</v>
          </cell>
          <cell r="E52">
            <v>1.1198999999999999</v>
          </cell>
        </row>
        <row r="53">
          <cell r="B53" t="str">
            <v>Bahamanian Dollar</v>
          </cell>
          <cell r="E53">
            <v>1.0178</v>
          </cell>
        </row>
        <row r="54">
          <cell r="B54" t="str">
            <v>Bahrain Dinar</v>
          </cell>
          <cell r="E54">
            <v>0.37819999999999998</v>
          </cell>
        </row>
        <row r="55">
          <cell r="B55" t="str">
            <v>Barbados Dollar</v>
          </cell>
          <cell r="E55">
            <v>2.0099999999999998</v>
          </cell>
        </row>
        <row r="56">
          <cell r="B56" t="str">
            <v>Belarusian Ruble</v>
          </cell>
          <cell r="E56">
            <v>2863</v>
          </cell>
        </row>
        <row r="57">
          <cell r="B57" t="str">
            <v>Bermudian Dollar</v>
          </cell>
          <cell r="E57">
            <v>1</v>
          </cell>
        </row>
        <row r="58">
          <cell r="B58" t="str">
            <v>Bolivian Boliviano</v>
          </cell>
          <cell r="E58">
            <v>7.1736000000000004</v>
          </cell>
        </row>
        <row r="59">
          <cell r="B59" t="str">
            <v>Bosnian Mark</v>
          </cell>
          <cell r="E59">
            <v>1.3647</v>
          </cell>
        </row>
        <row r="60">
          <cell r="B60" t="str">
            <v>Brazil Real</v>
          </cell>
          <cell r="E60">
            <v>1.7494000000000001</v>
          </cell>
        </row>
        <row r="61">
          <cell r="B61" t="str">
            <v>Canadian Dollars</v>
          </cell>
          <cell r="E61">
            <v>1.0494000000000001</v>
          </cell>
        </row>
        <row r="62">
          <cell r="B62" t="str">
            <v>Cayman Islands Dollar</v>
          </cell>
          <cell r="E62">
            <v>0.84050000000000002</v>
          </cell>
        </row>
        <row r="63">
          <cell r="B63" t="str">
            <v>Chilean Peso</v>
          </cell>
          <cell r="E63">
            <v>519.303</v>
          </cell>
        </row>
        <row r="64">
          <cell r="B64" t="str">
            <v>China Yuan Renminbi</v>
          </cell>
          <cell r="E64">
            <v>6.8372000000000002</v>
          </cell>
        </row>
        <row r="65">
          <cell r="B65" t="str">
            <v>Colombian Peso</v>
          </cell>
          <cell r="E65">
            <v>2064.63</v>
          </cell>
        </row>
        <row r="66">
          <cell r="B66" t="str">
            <v>Costa Rican Colon</v>
          </cell>
          <cell r="E66">
            <v>573.68600000000004</v>
          </cell>
        </row>
        <row r="67">
          <cell r="B67" t="str">
            <v>Denmark Krone</v>
          </cell>
          <cell r="E67">
            <v>5.1928000000000001</v>
          </cell>
        </row>
        <row r="68">
          <cell r="B68" t="str">
            <v>Dominican Republic Peso</v>
          </cell>
          <cell r="E68">
            <v>36.542499999999997</v>
          </cell>
        </row>
        <row r="69">
          <cell r="B69" t="str">
            <v>Ecuadoran Sucre</v>
          </cell>
          <cell r="E69">
            <v>25587</v>
          </cell>
        </row>
        <row r="70">
          <cell r="B70" t="str">
            <v>Egyptian Pound</v>
          </cell>
          <cell r="E70">
            <v>5.5201000000000002</v>
          </cell>
        </row>
        <row r="71">
          <cell r="B71" t="str">
            <v>Ghanaian Cedi</v>
          </cell>
          <cell r="E71">
            <v>14517.4</v>
          </cell>
        </row>
        <row r="72">
          <cell r="B72" t="str">
            <v>Ghanaian New Cedi (as of 7/07)</v>
          </cell>
          <cell r="E72">
            <v>1.4517</v>
          </cell>
        </row>
        <row r="73">
          <cell r="B73" t="str">
            <v>Hong Kong Dollar</v>
          </cell>
          <cell r="E73">
            <v>7.7550999999999997</v>
          </cell>
        </row>
        <row r="74">
          <cell r="B74" t="str">
            <v>Hungary Forint</v>
          </cell>
          <cell r="E74">
            <v>190.21100000000001</v>
          </cell>
        </row>
        <row r="75">
          <cell r="B75" t="str">
            <v>India Rupee</v>
          </cell>
          <cell r="E75">
            <v>46.893599999999999</v>
          </cell>
        </row>
        <row r="76">
          <cell r="B76" t="str">
            <v>Indonesia Rupiah</v>
          </cell>
          <cell r="E76">
            <v>9416.2000000000007</v>
          </cell>
        </row>
        <row r="77">
          <cell r="B77" t="str">
            <v>Israel Shekef</v>
          </cell>
          <cell r="E77">
            <v>3.7982999999999998</v>
          </cell>
        </row>
        <row r="78">
          <cell r="B78" t="str">
            <v>Jamaican Dollar</v>
          </cell>
          <cell r="E78">
            <v>89.269099999999995</v>
          </cell>
        </row>
        <row r="79">
          <cell r="B79" t="str">
            <v>Japanese Yen</v>
          </cell>
          <cell r="E79">
            <v>92.240099999999998</v>
          </cell>
        </row>
        <row r="80">
          <cell r="B80" t="str">
            <v>Jordanian Dinar</v>
          </cell>
          <cell r="E80">
            <v>0.71350000000000002</v>
          </cell>
        </row>
        <row r="81">
          <cell r="B81" t="str">
            <v>Kazakhstan Tenge</v>
          </cell>
          <cell r="E81">
            <v>150.77000000000001</v>
          </cell>
        </row>
        <row r="82">
          <cell r="B82" t="str">
            <v>Kenyan Shilling</v>
          </cell>
          <cell r="E82">
            <v>79.169300000000007</v>
          </cell>
        </row>
        <row r="83">
          <cell r="B83" t="str">
            <v>Kuwaiti Dinar</v>
          </cell>
          <cell r="E83">
            <v>0.28820000000000001</v>
          </cell>
        </row>
        <row r="84">
          <cell r="B84" t="str">
            <v>Lebanese Pound</v>
          </cell>
          <cell r="E84">
            <v>1521.12</v>
          </cell>
        </row>
        <row r="85">
          <cell r="B85" t="str">
            <v>Macau Pataca</v>
          </cell>
          <cell r="E85">
            <v>8.1439000000000004</v>
          </cell>
        </row>
        <row r="86">
          <cell r="B86" t="str">
            <v>Malaysian Ringgit</v>
          </cell>
          <cell r="E86">
            <v>3.4291999999999998</v>
          </cell>
        </row>
        <row r="87">
          <cell r="B87" t="str">
            <v>Mexican Pesos</v>
          </cell>
          <cell r="E87">
            <v>13.0388</v>
          </cell>
        </row>
        <row r="88">
          <cell r="B88" t="str">
            <v>Moroccan Dirham</v>
          </cell>
          <cell r="E88">
            <v>7.9686000000000003</v>
          </cell>
        </row>
        <row r="89">
          <cell r="B89" t="str">
            <v>New Zealand Dollars</v>
          </cell>
          <cell r="E89">
            <v>1.3937999999999999</v>
          </cell>
        </row>
        <row r="90">
          <cell r="B90" t="str">
            <v>Nigerian Naira</v>
          </cell>
          <cell r="E90">
            <v>152.352</v>
          </cell>
        </row>
        <row r="91">
          <cell r="B91" t="str">
            <v>Norway Krone</v>
          </cell>
          <cell r="E91">
            <v>5.8117999999999999</v>
          </cell>
        </row>
        <row r="92">
          <cell r="B92" t="str">
            <v>Omani Rial</v>
          </cell>
          <cell r="E92">
            <v>0.38640000000000002</v>
          </cell>
        </row>
        <row r="93">
          <cell r="B93" t="str">
            <v>Pakistanian Rupee</v>
          </cell>
          <cell r="E93">
            <v>85.0364</v>
          </cell>
        </row>
        <row r="94">
          <cell r="B94" t="str">
            <v>Panamanian Balboa</v>
          </cell>
          <cell r="E94">
            <v>1.0157</v>
          </cell>
        </row>
        <row r="95">
          <cell r="B95" t="str">
            <v>Paraguay Guarani</v>
          </cell>
          <cell r="E95">
            <v>4794.95</v>
          </cell>
        </row>
        <row r="96">
          <cell r="B96" t="str">
            <v>Peruvian Nuevo Sol</v>
          </cell>
          <cell r="E96">
            <v>2.9211</v>
          </cell>
        </row>
        <row r="97">
          <cell r="B97" t="str">
            <v>Phillipine Peso</v>
          </cell>
          <cell r="E97">
            <v>46.424100000000003</v>
          </cell>
        </row>
        <row r="98">
          <cell r="B98" t="str">
            <v>Polish Zloty</v>
          </cell>
          <cell r="E98">
            <v>2.8853</v>
          </cell>
        </row>
        <row r="99">
          <cell r="B99" t="str">
            <v>Qatari Rial</v>
          </cell>
          <cell r="E99">
            <v>3.6438999999999999</v>
          </cell>
        </row>
        <row r="100">
          <cell r="B100" t="str">
            <v>Russian Rouble</v>
          </cell>
          <cell r="E100">
            <v>30.271699999999999</v>
          </cell>
        </row>
        <row r="101">
          <cell r="B101" t="str">
            <v>Saudi Arabian Saudi Riyal</v>
          </cell>
          <cell r="E101">
            <v>3.7517</v>
          </cell>
        </row>
        <row r="102">
          <cell r="B102" t="str">
            <v>Singapore Dollar</v>
          </cell>
          <cell r="E102">
            <v>1.4054</v>
          </cell>
        </row>
        <row r="103">
          <cell r="B103" t="str">
            <v>South African Rand</v>
          </cell>
          <cell r="E103">
            <v>7.4173999999999998</v>
          </cell>
        </row>
        <row r="104">
          <cell r="B104" t="str">
            <v>South Korean Won</v>
          </cell>
          <cell r="E104">
            <v>1165.77</v>
          </cell>
        </row>
        <row r="105">
          <cell r="B105" t="str">
            <v>Swedish Krona</v>
          </cell>
          <cell r="E105">
            <v>7.1890000000000001</v>
          </cell>
        </row>
        <row r="106">
          <cell r="B106" t="str">
            <v>Swiss Franc</v>
          </cell>
          <cell r="E106">
            <v>1.038</v>
          </cell>
        </row>
        <row r="107">
          <cell r="B107" t="str">
            <v>Syrian Pound</v>
          </cell>
          <cell r="E107">
            <v>46.7027</v>
          </cell>
        </row>
        <row r="108">
          <cell r="B108" t="str">
            <v>Taiwan Dollar</v>
          </cell>
          <cell r="E108">
            <v>32.238</v>
          </cell>
        </row>
        <row r="109">
          <cell r="B109" t="str">
            <v>Thai Baht</v>
          </cell>
          <cell r="E109">
            <v>33.4514</v>
          </cell>
        </row>
        <row r="110">
          <cell r="B110" t="str">
            <v>Trinidad &amp; Tobago Dollar</v>
          </cell>
          <cell r="E110">
            <v>6.4619</v>
          </cell>
        </row>
        <row r="111">
          <cell r="B111" t="str">
            <v>Tunisian Dinar</v>
          </cell>
          <cell r="E111">
            <v>1.3405</v>
          </cell>
        </row>
        <row r="112">
          <cell r="B112" t="str">
            <v>Turkish Lira (new Lira in 2006)</v>
          </cell>
          <cell r="E112">
            <v>1.5129999999999999</v>
          </cell>
        </row>
        <row r="113">
          <cell r="B113" t="str">
            <v>UAE Dirham</v>
          </cell>
          <cell r="E113">
            <v>3.6738</v>
          </cell>
        </row>
        <row r="114">
          <cell r="B114" t="str">
            <v>Ukrainian Hryvnia</v>
          </cell>
          <cell r="E114">
            <v>8.1190999999999995</v>
          </cell>
        </row>
        <row r="115">
          <cell r="B115" t="str">
            <v>Venezuelan Bolivar</v>
          </cell>
          <cell r="E115">
            <v>2151.69</v>
          </cell>
        </row>
        <row r="116">
          <cell r="B116" t="str">
            <v>Vietnamese Dong</v>
          </cell>
          <cell r="E116">
            <v>18670.400000000001</v>
          </cell>
        </row>
        <row r="142">
          <cell r="C142">
            <v>1</v>
          </cell>
        </row>
        <row r="168">
          <cell r="E168">
            <v>0</v>
          </cell>
          <cell r="F168">
            <v>0.15</v>
          </cell>
          <cell r="G168">
            <v>0</v>
          </cell>
        </row>
        <row r="169">
          <cell r="E169">
            <v>0</v>
          </cell>
          <cell r="F169">
            <v>0.15</v>
          </cell>
          <cell r="G169">
            <v>0</v>
          </cell>
        </row>
        <row r="170">
          <cell r="E170">
            <v>0</v>
          </cell>
          <cell r="F170">
            <v>0.15</v>
          </cell>
          <cell r="G170">
            <v>0</v>
          </cell>
        </row>
        <row r="171">
          <cell r="E171">
            <v>0</v>
          </cell>
          <cell r="F171">
            <v>0.15</v>
          </cell>
          <cell r="G171">
            <v>0</v>
          </cell>
        </row>
        <row r="172">
          <cell r="E172">
            <v>0</v>
          </cell>
          <cell r="F172">
            <v>0.15</v>
          </cell>
          <cell r="G172">
            <v>0</v>
          </cell>
        </row>
        <row r="173">
          <cell r="E173">
            <v>0</v>
          </cell>
          <cell r="F173">
            <v>0.15</v>
          </cell>
          <cell r="G173">
            <v>0</v>
          </cell>
        </row>
        <row r="174">
          <cell r="E174">
            <v>0</v>
          </cell>
          <cell r="F174">
            <v>0.15</v>
          </cell>
          <cell r="G174">
            <v>0</v>
          </cell>
        </row>
        <row r="175">
          <cell r="E175">
            <v>0</v>
          </cell>
          <cell r="F175">
            <v>0.15</v>
          </cell>
          <cell r="G175">
            <v>0</v>
          </cell>
        </row>
        <row r="176">
          <cell r="E176">
            <v>0</v>
          </cell>
          <cell r="F176">
            <v>0.15</v>
          </cell>
          <cell r="G176">
            <v>0</v>
          </cell>
        </row>
        <row r="177">
          <cell r="E177">
            <v>0</v>
          </cell>
          <cell r="F177">
            <v>0.15</v>
          </cell>
          <cell r="G177">
            <v>0</v>
          </cell>
        </row>
        <row r="178">
          <cell r="E178">
            <v>0</v>
          </cell>
          <cell r="F178">
            <v>0.155</v>
          </cell>
          <cell r="G178">
            <v>0</v>
          </cell>
        </row>
        <row r="179">
          <cell r="E179">
            <v>0</v>
          </cell>
          <cell r="F179">
            <v>0.15</v>
          </cell>
          <cell r="G179">
            <v>0</v>
          </cell>
        </row>
        <row r="180">
          <cell r="E180">
            <v>0</v>
          </cell>
          <cell r="F180">
            <v>0.15</v>
          </cell>
          <cell r="G180">
            <v>0</v>
          </cell>
        </row>
        <row r="181">
          <cell r="E181">
            <v>0</v>
          </cell>
          <cell r="F181">
            <v>0.15</v>
          </cell>
          <cell r="G181">
            <v>0</v>
          </cell>
        </row>
        <row r="182">
          <cell r="E182">
            <v>0</v>
          </cell>
          <cell r="F182">
            <v>0.15</v>
          </cell>
          <cell r="G182">
            <v>0</v>
          </cell>
        </row>
        <row r="183">
          <cell r="E183">
            <v>0</v>
          </cell>
          <cell r="F183">
            <v>0.15</v>
          </cell>
          <cell r="G183">
            <v>0</v>
          </cell>
        </row>
        <row r="184">
          <cell r="E184">
            <v>0</v>
          </cell>
          <cell r="F184">
            <v>0.15</v>
          </cell>
          <cell r="G184">
            <v>0</v>
          </cell>
        </row>
        <row r="185">
          <cell r="E185">
            <v>0</v>
          </cell>
          <cell r="F185">
            <v>0.15</v>
          </cell>
          <cell r="G185">
            <v>0</v>
          </cell>
        </row>
        <row r="186">
          <cell r="E186">
            <v>0</v>
          </cell>
          <cell r="F186">
            <v>0.15</v>
          </cell>
          <cell r="G186">
            <v>0</v>
          </cell>
        </row>
        <row r="187">
          <cell r="E187">
            <v>0</v>
          </cell>
          <cell r="F187">
            <v>0.15</v>
          </cell>
          <cell r="G187">
            <v>0</v>
          </cell>
        </row>
        <row r="188">
          <cell r="E188">
            <v>0</v>
          </cell>
          <cell r="F188">
            <v>0.15</v>
          </cell>
          <cell r="G188">
            <v>0</v>
          </cell>
        </row>
        <row r="189">
          <cell r="E189">
            <v>0</v>
          </cell>
          <cell r="F189">
            <v>0.15</v>
          </cell>
          <cell r="G189">
            <v>0</v>
          </cell>
        </row>
        <row r="190">
          <cell r="E190">
            <v>0</v>
          </cell>
          <cell r="F190">
            <v>0.15</v>
          </cell>
          <cell r="G190">
            <v>0</v>
          </cell>
        </row>
        <row r="191">
          <cell r="E191">
            <v>0</v>
          </cell>
          <cell r="F191">
            <v>0.15</v>
          </cell>
          <cell r="G191">
            <v>0</v>
          </cell>
        </row>
        <row r="192">
          <cell r="E192">
            <v>0</v>
          </cell>
          <cell r="F192">
            <v>0.15</v>
          </cell>
          <cell r="G192">
            <v>0</v>
          </cell>
        </row>
        <row r="193">
          <cell r="E193">
            <v>0</v>
          </cell>
          <cell r="F193">
            <v>0.15</v>
          </cell>
          <cell r="G193">
            <v>0</v>
          </cell>
        </row>
        <row r="194">
          <cell r="E194">
            <v>0</v>
          </cell>
          <cell r="F194">
            <v>0.15</v>
          </cell>
          <cell r="G194">
            <v>0</v>
          </cell>
        </row>
        <row r="195">
          <cell r="E195">
            <v>0</v>
          </cell>
          <cell r="F195">
            <v>0.15</v>
          </cell>
          <cell r="G195">
            <v>0</v>
          </cell>
        </row>
        <row r="196">
          <cell r="E196">
            <v>0</v>
          </cell>
          <cell r="F196">
            <v>0.15</v>
          </cell>
          <cell r="G196">
            <v>0</v>
          </cell>
        </row>
        <row r="197">
          <cell r="E197">
            <v>0</v>
          </cell>
          <cell r="F197">
            <v>0.15</v>
          </cell>
          <cell r="G197">
            <v>0</v>
          </cell>
        </row>
        <row r="198">
          <cell r="E198">
            <v>0</v>
          </cell>
          <cell r="F198">
            <v>0.15</v>
          </cell>
          <cell r="G198">
            <v>0</v>
          </cell>
        </row>
        <row r="199">
          <cell r="E199">
            <v>0</v>
          </cell>
          <cell r="F199">
            <v>0.15</v>
          </cell>
          <cell r="G199">
            <v>0</v>
          </cell>
        </row>
        <row r="200">
          <cell r="E200">
            <v>0</v>
          </cell>
          <cell r="F200">
            <v>0.15</v>
          </cell>
          <cell r="G200">
            <v>0</v>
          </cell>
        </row>
        <row r="201">
          <cell r="E201">
            <v>0</v>
          </cell>
          <cell r="F201">
            <v>0.15</v>
          </cell>
          <cell r="G201">
            <v>0</v>
          </cell>
        </row>
        <row r="202">
          <cell r="E202">
            <v>0</v>
          </cell>
          <cell r="F202">
            <v>0.15</v>
          </cell>
          <cell r="G202">
            <v>0</v>
          </cell>
        </row>
        <row r="203">
          <cell r="E203">
            <v>0</v>
          </cell>
          <cell r="F203">
            <v>0.15</v>
          </cell>
          <cell r="G203">
            <v>0</v>
          </cell>
        </row>
        <row r="204">
          <cell r="E204">
            <v>0</v>
          </cell>
          <cell r="F204">
            <v>0.15</v>
          </cell>
          <cell r="G204">
            <v>0</v>
          </cell>
        </row>
        <row r="205">
          <cell r="E205">
            <v>0</v>
          </cell>
          <cell r="F205">
            <v>0.15</v>
          </cell>
          <cell r="G205">
            <v>0</v>
          </cell>
        </row>
        <row r="206">
          <cell r="E206">
            <v>0</v>
          </cell>
          <cell r="F206">
            <v>0.15</v>
          </cell>
          <cell r="G206">
            <v>0</v>
          </cell>
        </row>
        <row r="207">
          <cell r="E207">
            <v>0</v>
          </cell>
          <cell r="F207">
            <v>0.15</v>
          </cell>
          <cell r="G207">
            <v>0</v>
          </cell>
        </row>
        <row r="208">
          <cell r="E208">
            <v>0</v>
          </cell>
          <cell r="F208">
            <v>0.15</v>
          </cell>
          <cell r="G208">
            <v>0</v>
          </cell>
        </row>
        <row r="209">
          <cell r="E209">
            <v>0</v>
          </cell>
          <cell r="F209">
            <v>0.15</v>
          </cell>
          <cell r="G209">
            <v>0</v>
          </cell>
        </row>
        <row r="210">
          <cell r="E210">
            <v>0</v>
          </cell>
          <cell r="F210">
            <v>0.15</v>
          </cell>
          <cell r="G210">
            <v>0</v>
          </cell>
        </row>
        <row r="211">
          <cell r="E211">
            <v>0</v>
          </cell>
          <cell r="F211">
            <v>0.15</v>
          </cell>
          <cell r="G211">
            <v>0</v>
          </cell>
        </row>
        <row r="212">
          <cell r="E212">
            <v>0</v>
          </cell>
          <cell r="F212">
            <v>0.15</v>
          </cell>
          <cell r="G212">
            <v>0</v>
          </cell>
        </row>
        <row r="213">
          <cell r="E213">
            <v>0</v>
          </cell>
          <cell r="F213">
            <v>0.15</v>
          </cell>
          <cell r="G213">
            <v>0</v>
          </cell>
        </row>
        <row r="214">
          <cell r="E214">
            <v>0</v>
          </cell>
          <cell r="F214">
            <v>0.15</v>
          </cell>
          <cell r="G214">
            <v>0</v>
          </cell>
        </row>
        <row r="215">
          <cell r="E215">
            <v>0</v>
          </cell>
          <cell r="F215">
            <v>0.15</v>
          </cell>
          <cell r="G215">
            <v>0</v>
          </cell>
        </row>
        <row r="216">
          <cell r="E216">
            <v>0</v>
          </cell>
          <cell r="F216">
            <v>0.15</v>
          </cell>
          <cell r="G216">
            <v>0</v>
          </cell>
        </row>
        <row r="217">
          <cell r="E217">
            <v>0</v>
          </cell>
          <cell r="F217">
            <v>0.15</v>
          </cell>
          <cell r="G217">
            <v>0</v>
          </cell>
        </row>
        <row r="218">
          <cell r="E218">
            <v>0</v>
          </cell>
          <cell r="F218">
            <v>0.15</v>
          </cell>
          <cell r="G218">
            <v>0</v>
          </cell>
        </row>
        <row r="219">
          <cell r="E219">
            <v>0</v>
          </cell>
          <cell r="F219">
            <v>0.15</v>
          </cell>
          <cell r="G219">
            <v>0</v>
          </cell>
        </row>
        <row r="220">
          <cell r="E220">
            <v>0</v>
          </cell>
          <cell r="F220">
            <v>0.15</v>
          </cell>
          <cell r="G220">
            <v>0</v>
          </cell>
        </row>
        <row r="221">
          <cell r="E221">
            <v>0</v>
          </cell>
          <cell r="F221">
            <v>0.15</v>
          </cell>
          <cell r="G221">
            <v>0</v>
          </cell>
        </row>
        <row r="222">
          <cell r="E222">
            <v>0</v>
          </cell>
          <cell r="F222">
            <v>0.15</v>
          </cell>
          <cell r="G222">
            <v>0</v>
          </cell>
        </row>
        <row r="223">
          <cell r="E223">
            <v>0</v>
          </cell>
          <cell r="F223">
            <v>0.15</v>
          </cell>
          <cell r="G223">
            <v>0</v>
          </cell>
        </row>
        <row r="224">
          <cell r="E224">
            <v>0</v>
          </cell>
          <cell r="F224">
            <v>0.15</v>
          </cell>
          <cell r="G224">
            <v>0</v>
          </cell>
        </row>
        <row r="225">
          <cell r="E225">
            <v>0</v>
          </cell>
          <cell r="F225">
            <v>0.15</v>
          </cell>
          <cell r="G225">
            <v>0</v>
          </cell>
        </row>
        <row r="226">
          <cell r="E226">
            <v>0</v>
          </cell>
          <cell r="F226">
            <v>0.15</v>
          </cell>
          <cell r="G226">
            <v>0</v>
          </cell>
        </row>
        <row r="227">
          <cell r="E227">
            <v>0</v>
          </cell>
          <cell r="F227">
            <v>0.15</v>
          </cell>
          <cell r="G227">
            <v>0</v>
          </cell>
        </row>
        <row r="228">
          <cell r="E228">
            <v>0</v>
          </cell>
          <cell r="F228">
            <v>0.15</v>
          </cell>
          <cell r="G228">
            <v>0</v>
          </cell>
        </row>
        <row r="229">
          <cell r="E229">
            <v>0</v>
          </cell>
          <cell r="F229">
            <v>0.15</v>
          </cell>
          <cell r="G229">
            <v>0</v>
          </cell>
        </row>
        <row r="230">
          <cell r="E230">
            <v>0</v>
          </cell>
          <cell r="F230">
            <v>0.15</v>
          </cell>
          <cell r="G230">
            <v>0</v>
          </cell>
        </row>
        <row r="231">
          <cell r="E231">
            <v>0</v>
          </cell>
          <cell r="F231">
            <v>0.15</v>
          </cell>
          <cell r="G231">
            <v>0</v>
          </cell>
        </row>
        <row r="232">
          <cell r="E232">
            <v>0</v>
          </cell>
          <cell r="F232">
            <v>0.15</v>
          </cell>
          <cell r="G232">
            <v>0</v>
          </cell>
        </row>
        <row r="233">
          <cell r="E233">
            <v>0</v>
          </cell>
          <cell r="F233">
            <v>0.15</v>
          </cell>
          <cell r="G233">
            <v>0</v>
          </cell>
        </row>
        <row r="234">
          <cell r="E234">
            <v>0</v>
          </cell>
          <cell r="F234">
            <v>0.15</v>
          </cell>
          <cell r="G234">
            <v>0</v>
          </cell>
        </row>
        <row r="235">
          <cell r="E235">
            <v>0</v>
          </cell>
          <cell r="F235">
            <v>0.15</v>
          </cell>
          <cell r="G235">
            <v>0</v>
          </cell>
        </row>
        <row r="236">
          <cell r="E236">
            <v>0</v>
          </cell>
          <cell r="F236">
            <v>0.15</v>
          </cell>
          <cell r="G236">
            <v>0</v>
          </cell>
        </row>
        <row r="237">
          <cell r="E237">
            <v>0</v>
          </cell>
          <cell r="F237">
            <v>0.15</v>
          </cell>
          <cell r="G237">
            <v>0</v>
          </cell>
        </row>
        <row r="238">
          <cell r="E238">
            <v>0</v>
          </cell>
          <cell r="F238">
            <v>0.15</v>
          </cell>
          <cell r="G238">
            <v>0</v>
          </cell>
        </row>
        <row r="239">
          <cell r="E239">
            <v>0</v>
          </cell>
          <cell r="F239">
            <v>0.15</v>
          </cell>
          <cell r="G239">
            <v>0</v>
          </cell>
        </row>
        <row r="240">
          <cell r="E240">
            <v>0</v>
          </cell>
          <cell r="F240">
            <v>0.15</v>
          </cell>
          <cell r="G240">
            <v>0</v>
          </cell>
        </row>
        <row r="241">
          <cell r="E241">
            <v>0</v>
          </cell>
          <cell r="F241">
            <v>0.15</v>
          </cell>
          <cell r="G241">
            <v>0</v>
          </cell>
        </row>
      </sheetData>
      <sheetData sheetId="11" refreshError="1"/>
      <sheetData sheetId="12" refreshError="1"/>
      <sheetData sheetId="13"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表15(合併列示及總計)"/>
      <sheetName val="表02(資產)"/>
      <sheetName val="表03"/>
      <sheetName val="表02(負債業主權益)"/>
      <sheetName val="表01"/>
      <sheetName val="表02(資產附表)"/>
      <sheetName val="表09"/>
      <sheetName val="表11(總計)"/>
      <sheetName val="表10"/>
      <sheetName val="表13-1"/>
      <sheetName val="Book1"/>
      <sheetName val="不動產"/>
      <sheetName val="表06"/>
      <sheetName val="表07(總計)"/>
      <sheetName val="#REF"/>
      <sheetName val="表01-1"/>
      <sheetName val="表02-4"/>
      <sheetName val="表02-6"/>
      <sheetName val="表02-5"/>
      <sheetName val="表02-1"/>
      <sheetName val="表02-2"/>
      <sheetName val="表02-3"/>
      <sheetName val=""/>
      <sheetName val="13 - Treaty Result"/>
      <sheetName val="[Command not available][Command"/>
      <sheetName val="ionName% 無法啟動 Office Web 討論區。%A"/>
      <sheetName val="6.定存明細表"/>
      <sheetName val="謀M㌐⁁%Ā㄀⁁䖋诐岵_x000b_ꌀＴよ۶甠譆E䃶Ƞ蔏䃳_x0013_䖋蔀瓀昒碃_x0008_"/>
      <sheetName val="表30-16X"/>
      <sheetName val="OCI"/>
      <sheetName val="匯率"/>
      <sheetName val="5DAYRPT "/>
      <sheetName val="?????"/>
      <sheetName val="未滿期保費"/>
      <sheetName val="ACT MONTH"/>
      <sheetName val="ACT CASH"/>
      <sheetName val="VARIANCE"/>
      <sheetName val="DATABASE"/>
      <sheetName val="YEAR TO DATE"/>
      <sheetName val="LIMIT"/>
      <sheetName val="CURRENT MONTH"/>
      <sheetName val="ASSIST"/>
      <sheetName val="mos-main"/>
      <sheetName val="Sheet1 (2)"/>
      <sheetName val="Info"/>
      <sheetName val="Score Card"/>
      <sheetName val="_Command not available__Command"/>
      <sheetName val="13_-_Treaty_Result"/>
      <sheetName val="Score_Card"/>
      <sheetName val="[Command_not_available][Command"/>
      <sheetName val="ionName%_無法啟動_Office_Web_討論區。%A"/>
      <sheetName val="6_定存明細表"/>
      <sheetName val="謀M㌐⁁%Ā㄀⁁䖋诐岵ꌀＴよ۶甠譆E䃶Ƞ蔏䃳䖋蔀瓀昒碃"/>
      <sheetName val="_Command_not_available__Command"/>
      <sheetName val="收盤價"/>
      <sheetName val="利息支出"/>
      <sheetName val="表18"/>
      <sheetName val="corp"/>
      <sheetName val="corp-value"/>
      <sheetName val="mtge"/>
      <sheetName val="mtge-vlaue"/>
      <sheetName val="gov"/>
      <sheetName val="gov-value"/>
      <sheetName val="Sheet5"/>
      <sheetName val="Assump by month"/>
      <sheetName val="All"/>
      <sheetName val="表30-11"/>
      <sheetName val="Main"/>
      <sheetName val="Cover"/>
      <sheetName val="證券化部位表 (3)"/>
      <sheetName val="證券化部位表 (2)"/>
      <sheetName val="Temp"/>
      <sheetName val="AJS9"/>
      <sheetName val="SS委外"/>
      <sheetName val="UBBA"/>
      <sheetName val="UBBL"/>
      <sheetName val="資產負債表"/>
      <sheetName val="資產負債表(列印)"/>
      <sheetName val="損益表(列印)"/>
      <sheetName val="資料規則表"/>
    </sheetNames>
    <sheetDataSet>
      <sheetData sheetId="0" refreshError="1"/>
      <sheetData sheetId="1" refreshError="1">
        <row r="6">
          <cell r="A6" t="str">
            <v>Z</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sheetData sheetId="47" refreshError="1"/>
      <sheetData sheetId="48" refreshError="1"/>
      <sheetData sheetId="49" refreshError="1"/>
      <sheetData sheetId="50"/>
      <sheetData sheetId="51"/>
      <sheetData sheetId="52"/>
      <sheetData sheetId="53"/>
      <sheetData sheetId="54"/>
      <sheetData sheetId="55"/>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sheetData sheetId="73"/>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Set>
  </externalBook>
</externalLink>
</file>

<file path=xl/theme/theme1.xml><?xml version="1.0" encoding="utf-8"?>
<a:theme xmlns:a="http://schemas.openxmlformats.org/drawingml/2006/main" name="Office 佈景主題">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8" Type="http://schemas.openxmlformats.org/officeDocument/2006/relationships/oleObject" Target="../embeddings/oleObject4.bin"/><Relationship Id="rId3" Type="http://schemas.openxmlformats.org/officeDocument/2006/relationships/vmlDrawing" Target="../drawings/vmlDrawing3.vml"/><Relationship Id="rId7" Type="http://schemas.openxmlformats.org/officeDocument/2006/relationships/oleObject" Target="../embeddings/oleObject3.bin"/><Relationship Id="rId2" Type="http://schemas.openxmlformats.org/officeDocument/2006/relationships/drawing" Target="../drawings/drawing2.xml"/><Relationship Id="rId1" Type="http://schemas.openxmlformats.org/officeDocument/2006/relationships/printerSettings" Target="../printerSettings/printerSettings54.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8" Type="http://schemas.openxmlformats.org/officeDocument/2006/relationships/oleObject" Target="../embeddings/oleObject8.bin"/><Relationship Id="rId3" Type="http://schemas.openxmlformats.org/officeDocument/2006/relationships/vmlDrawing" Target="../drawings/vmlDrawing4.vml"/><Relationship Id="rId7" Type="http://schemas.openxmlformats.org/officeDocument/2006/relationships/oleObject" Target="../embeddings/oleObject7.bin"/><Relationship Id="rId12" Type="http://schemas.openxmlformats.org/officeDocument/2006/relationships/oleObject" Target="../embeddings/oleObject12.bin"/><Relationship Id="rId2" Type="http://schemas.openxmlformats.org/officeDocument/2006/relationships/drawing" Target="../drawings/drawing3.xml"/><Relationship Id="rId1" Type="http://schemas.openxmlformats.org/officeDocument/2006/relationships/printerSettings" Target="../printerSettings/printerSettings57.bin"/><Relationship Id="rId6" Type="http://schemas.openxmlformats.org/officeDocument/2006/relationships/oleObject" Target="../embeddings/oleObject6.bin"/><Relationship Id="rId11" Type="http://schemas.openxmlformats.org/officeDocument/2006/relationships/oleObject" Target="../embeddings/oleObject11.bin"/><Relationship Id="rId5" Type="http://schemas.openxmlformats.org/officeDocument/2006/relationships/image" Target="../media/image1.emf"/><Relationship Id="rId10" Type="http://schemas.openxmlformats.org/officeDocument/2006/relationships/oleObject" Target="../embeddings/oleObject10.bin"/><Relationship Id="rId4" Type="http://schemas.openxmlformats.org/officeDocument/2006/relationships/oleObject" Target="../embeddings/oleObject5.bin"/><Relationship Id="rId9" Type="http://schemas.openxmlformats.org/officeDocument/2006/relationships/oleObject" Target="../embeddings/oleObject9.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4.xml"/><Relationship Id="rId1" Type="http://schemas.openxmlformats.org/officeDocument/2006/relationships/printerSettings" Target="../printerSettings/printerSettings76.bin"/><Relationship Id="rId5" Type="http://schemas.openxmlformats.org/officeDocument/2006/relationships/image" Target="../media/image2.emf"/><Relationship Id="rId4" Type="http://schemas.openxmlformats.org/officeDocument/2006/relationships/oleObject" Target="../embeddings/oleObject13.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H9"/>
  <sheetViews>
    <sheetView showGridLines="0" view="pageBreakPreview" zoomScale="60" zoomScaleNormal="60" workbookViewId="0"/>
  </sheetViews>
  <sheetFormatPr defaultColWidth="9" defaultRowHeight="16.5"/>
  <cols>
    <col min="1" max="1" width="50.625" style="3" customWidth="1"/>
    <col min="2" max="2" width="59.25" style="3" customWidth="1"/>
    <col min="3" max="16384" width="9" style="3"/>
  </cols>
  <sheetData>
    <row r="1" spans="1:8" ht="159" customHeight="1">
      <c r="A1" s="1" t="s">
        <v>239</v>
      </c>
      <c r="B1" s="2"/>
      <c r="H1" s="13"/>
    </row>
    <row r="2" spans="1:8" ht="70.150000000000006" customHeight="1">
      <c r="A2" s="2421" t="s">
        <v>581</v>
      </c>
      <c r="B2" s="2421"/>
      <c r="H2" s="13"/>
    </row>
    <row r="3" spans="1:8" ht="60.6" customHeight="1">
      <c r="A3" s="2422" t="s">
        <v>2628</v>
      </c>
      <c r="B3" s="2423"/>
    </row>
    <row r="4" spans="1:8" ht="60.6" customHeight="1">
      <c r="A4" s="4" t="s">
        <v>240</v>
      </c>
      <c r="B4" s="2"/>
    </row>
    <row r="5" spans="1:8" ht="149.44999999999999" customHeight="1">
      <c r="A5" s="5" t="s">
        <v>582</v>
      </c>
      <c r="B5" s="2"/>
    </row>
    <row r="9" spans="1:8" ht="21">
      <c r="E9" s="6"/>
    </row>
  </sheetData>
  <mergeCells count="2">
    <mergeCell ref="A2:B2"/>
    <mergeCell ref="A3:B3"/>
  </mergeCells>
  <phoneticPr fontId="30" type="noConversion"/>
  <printOptions horizontalCentered="1" gridLinesSet="0"/>
  <pageMargins left="0.47244094488188981" right="0.47244094488188981" top="0.39370078740157483" bottom="0.39370078740157483" header="0" footer="0"/>
  <pageSetup paperSize="9" scale="84"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4">
    <pageSetUpPr fitToPage="1"/>
  </sheetPr>
  <dimension ref="A1:K111"/>
  <sheetViews>
    <sheetView zoomScaleNormal="100" zoomScaleSheetLayoutView="100" workbookViewId="0"/>
  </sheetViews>
  <sheetFormatPr defaultColWidth="15.625" defaultRowHeight="0" customHeight="1" zeroHeight="1"/>
  <cols>
    <col min="1" max="1" width="5.625" style="64" customWidth="1"/>
    <col min="2" max="2" width="45.625" style="64" customWidth="1"/>
    <col min="3" max="9" width="20.625" style="64" customWidth="1"/>
    <col min="10" max="16384" width="15.625" style="64"/>
  </cols>
  <sheetData>
    <row r="1" spans="1:11" ht="16.5">
      <c r="A1" s="1781" t="s">
        <v>2597</v>
      </c>
      <c r="C1" s="63"/>
      <c r="D1" s="63"/>
      <c r="E1" s="63"/>
      <c r="F1" s="63"/>
      <c r="G1" s="63"/>
      <c r="H1" s="63"/>
      <c r="I1" s="1782"/>
      <c r="J1" s="1782"/>
      <c r="K1" s="1782"/>
    </row>
    <row r="2" spans="1:11" ht="16.5">
      <c r="A2" s="1711" t="s">
        <v>3534</v>
      </c>
      <c r="B2" s="1712"/>
      <c r="C2" s="1712"/>
      <c r="D2" s="1712"/>
      <c r="E2" s="1712"/>
      <c r="F2" s="1712"/>
      <c r="G2" s="1783"/>
      <c r="I2" s="1784" t="s">
        <v>4609</v>
      </c>
      <c r="J2" s="1782"/>
      <c r="K2" s="1782"/>
    </row>
    <row r="3" spans="1:11" ht="33">
      <c r="A3" s="2493" t="s">
        <v>3672</v>
      </c>
      <c r="B3" s="2494" t="s">
        <v>4695</v>
      </c>
      <c r="C3" s="2493" t="s">
        <v>4766</v>
      </c>
      <c r="D3" s="2493"/>
      <c r="E3" s="2493" t="s">
        <v>4698</v>
      </c>
      <c r="F3" s="2493"/>
      <c r="G3" s="1716" t="s">
        <v>4699</v>
      </c>
      <c r="H3" s="1717" t="s">
        <v>4767</v>
      </c>
      <c r="I3" s="1717" t="s">
        <v>4768</v>
      </c>
      <c r="J3" s="1782"/>
      <c r="K3" s="1782"/>
    </row>
    <row r="4" spans="1:11" ht="16.5">
      <c r="A4" s="2493"/>
      <c r="B4" s="2494"/>
      <c r="C4" s="1716" t="s">
        <v>4769</v>
      </c>
      <c r="D4" s="1716" t="s">
        <v>4770</v>
      </c>
      <c r="E4" s="1716" t="s">
        <v>4769</v>
      </c>
      <c r="F4" s="1716" t="s">
        <v>4771</v>
      </c>
      <c r="G4" s="1716" t="s">
        <v>4770</v>
      </c>
      <c r="H4" s="1717" t="s">
        <v>4769</v>
      </c>
      <c r="I4" s="1717" t="s">
        <v>4769</v>
      </c>
      <c r="J4" s="1782"/>
      <c r="K4" s="1782"/>
    </row>
    <row r="5" spans="1:11" ht="15.75">
      <c r="A5" s="2493"/>
      <c r="B5" s="1718" t="s">
        <v>66</v>
      </c>
      <c r="C5" s="1718" t="s">
        <v>187</v>
      </c>
      <c r="D5" s="1718" t="s">
        <v>303</v>
      </c>
      <c r="E5" s="1718" t="s">
        <v>304</v>
      </c>
      <c r="F5" s="1718" t="s">
        <v>70</v>
      </c>
      <c r="G5" s="1718" t="s">
        <v>71</v>
      </c>
      <c r="H5" s="1719" t="s">
        <v>1465</v>
      </c>
      <c r="I5" s="1719" t="s">
        <v>461</v>
      </c>
      <c r="J5" s="1782"/>
      <c r="K5" s="1782"/>
    </row>
    <row r="6" spans="1:11" ht="16.5">
      <c r="A6" s="1785">
        <v>1</v>
      </c>
      <c r="B6" s="1786" t="s">
        <v>4772</v>
      </c>
      <c r="C6" s="1787"/>
      <c r="D6" s="1787"/>
      <c r="E6" s="1787"/>
      <c r="F6" s="1787"/>
      <c r="G6" s="1787"/>
      <c r="H6" s="1788"/>
      <c r="I6" s="1788"/>
      <c r="J6" s="1782"/>
      <c r="K6" s="1782"/>
    </row>
    <row r="7" spans="1:11" ht="16.5">
      <c r="A7" s="1785">
        <f t="shared" ref="A7:A42" si="0">A6+1</f>
        <v>2</v>
      </c>
      <c r="B7" s="1789" t="s">
        <v>3705</v>
      </c>
      <c r="C7" s="1790"/>
      <c r="D7" s="1790"/>
      <c r="E7" s="1790"/>
      <c r="F7" s="1790"/>
      <c r="G7" s="1790"/>
      <c r="H7" s="1791">
        <f>H8+H12</f>
        <v>0</v>
      </c>
      <c r="I7" s="1791">
        <f>I8</f>
        <v>0</v>
      </c>
      <c r="J7" s="1782"/>
      <c r="K7" s="1782"/>
    </row>
    <row r="8" spans="1:11" ht="16.5">
      <c r="A8" s="1785">
        <f t="shared" si="0"/>
        <v>3</v>
      </c>
      <c r="B8" s="1792" t="s">
        <v>4773</v>
      </c>
      <c r="C8" s="1790"/>
      <c r="D8" s="1790"/>
      <c r="E8" s="1790"/>
      <c r="F8" s="1790"/>
      <c r="G8" s="1790"/>
      <c r="H8" s="1791">
        <f>H9+H10+H11</f>
        <v>0</v>
      </c>
      <c r="I8" s="1791">
        <f>I9+I10+I11</f>
        <v>0</v>
      </c>
      <c r="J8" s="1782"/>
      <c r="K8" s="1782"/>
    </row>
    <row r="9" spans="1:11" ht="16.5">
      <c r="A9" s="1785">
        <f t="shared" si="0"/>
        <v>4</v>
      </c>
      <c r="B9" s="1793" t="s">
        <v>4774</v>
      </c>
      <c r="C9" s="1790"/>
      <c r="D9" s="1790"/>
      <c r="E9" s="1790"/>
      <c r="F9" s="1790"/>
      <c r="G9" s="1790"/>
      <c r="H9" s="1794"/>
      <c r="I9" s="1794"/>
      <c r="J9" s="1782"/>
      <c r="K9" s="1782"/>
    </row>
    <row r="10" spans="1:11" ht="16.5">
      <c r="A10" s="1785">
        <f t="shared" si="0"/>
        <v>5</v>
      </c>
      <c r="B10" s="1793" t="s">
        <v>4775</v>
      </c>
      <c r="C10" s="1790"/>
      <c r="D10" s="1790"/>
      <c r="E10" s="1790"/>
      <c r="F10" s="1790"/>
      <c r="G10" s="1790"/>
      <c r="H10" s="1794"/>
      <c r="I10" s="1794"/>
      <c r="J10" s="1782"/>
      <c r="K10" s="1782"/>
    </row>
    <row r="11" spans="1:11" ht="16.5">
      <c r="A11" s="1785">
        <f t="shared" si="0"/>
        <v>6</v>
      </c>
      <c r="B11" s="1793" t="s">
        <v>4776</v>
      </c>
      <c r="C11" s="1790"/>
      <c r="D11" s="1790"/>
      <c r="E11" s="1790"/>
      <c r="F11" s="1790"/>
      <c r="G11" s="1790"/>
      <c r="H11" s="1794"/>
      <c r="I11" s="1794"/>
      <c r="J11" s="1782"/>
      <c r="K11" s="1782"/>
    </row>
    <row r="12" spans="1:11" ht="16.5">
      <c r="A12" s="1785">
        <f>A11+1</f>
        <v>7</v>
      </c>
      <c r="B12" s="1792" t="s">
        <v>4777</v>
      </c>
      <c r="C12" s="1790"/>
      <c r="D12" s="1790"/>
      <c r="E12" s="1790"/>
      <c r="F12" s="1790"/>
      <c r="G12" s="1790"/>
      <c r="H12" s="1791">
        <f>+H13+H14+H15+H16</f>
        <v>0</v>
      </c>
      <c r="I12" s="1795"/>
      <c r="J12" s="1782"/>
      <c r="K12" s="1782"/>
    </row>
    <row r="13" spans="1:11" ht="49.5">
      <c r="A13" s="1785">
        <f t="shared" si="0"/>
        <v>8</v>
      </c>
      <c r="B13" s="1793" t="s">
        <v>4778</v>
      </c>
      <c r="C13" s="1790"/>
      <c r="D13" s="1790"/>
      <c r="E13" s="1790"/>
      <c r="F13" s="1790"/>
      <c r="G13" s="1790"/>
      <c r="H13" s="1794"/>
      <c r="I13" s="1795"/>
      <c r="J13" s="1782"/>
      <c r="K13" s="1782"/>
    </row>
    <row r="14" spans="1:11" ht="16.5">
      <c r="A14" s="1785">
        <f t="shared" si="0"/>
        <v>9</v>
      </c>
      <c r="B14" s="1796" t="s">
        <v>4779</v>
      </c>
      <c r="C14" s="1790"/>
      <c r="D14" s="1790"/>
      <c r="E14" s="1790"/>
      <c r="F14" s="1790"/>
      <c r="G14" s="1790"/>
      <c r="H14" s="1794"/>
      <c r="I14" s="1795"/>
      <c r="J14" s="1782"/>
      <c r="K14" s="1782"/>
    </row>
    <row r="15" spans="1:11" ht="33">
      <c r="A15" s="1785">
        <f t="shared" si="0"/>
        <v>10</v>
      </c>
      <c r="B15" s="1796" t="s">
        <v>4780</v>
      </c>
      <c r="C15" s="1790"/>
      <c r="D15" s="1790"/>
      <c r="E15" s="1790"/>
      <c r="F15" s="1790"/>
      <c r="G15" s="1790"/>
      <c r="H15" s="1794"/>
      <c r="I15" s="1795"/>
      <c r="J15" s="1782"/>
      <c r="K15" s="1782"/>
    </row>
    <row r="16" spans="1:11" ht="16.5">
      <c r="A16" s="1785">
        <f t="shared" si="0"/>
        <v>11</v>
      </c>
      <c r="B16" s="1796" t="s">
        <v>4781</v>
      </c>
      <c r="C16" s="1790"/>
      <c r="D16" s="1790"/>
      <c r="E16" s="1790"/>
      <c r="F16" s="1790"/>
      <c r="G16" s="1790"/>
      <c r="H16" s="1794"/>
      <c r="I16" s="1795"/>
      <c r="J16" s="1782"/>
      <c r="K16" s="1782"/>
    </row>
    <row r="17" spans="1:11" ht="16.5">
      <c r="A17" s="1785">
        <f t="shared" si="0"/>
        <v>12</v>
      </c>
      <c r="B17" s="1789" t="s">
        <v>3713</v>
      </c>
      <c r="C17" s="1790"/>
      <c r="D17" s="1790"/>
      <c r="E17" s="1790"/>
      <c r="F17" s="1790"/>
      <c r="G17" s="1790"/>
      <c r="H17" s="1791">
        <f>+H18+H22</f>
        <v>0</v>
      </c>
      <c r="I17" s="1791">
        <f>+I18</f>
        <v>0</v>
      </c>
      <c r="J17" s="1782"/>
      <c r="K17" s="1782"/>
    </row>
    <row r="18" spans="1:11" ht="16.5">
      <c r="A18" s="1785">
        <f t="shared" si="0"/>
        <v>13</v>
      </c>
      <c r="B18" s="1792" t="s">
        <v>4773</v>
      </c>
      <c r="C18" s="1790"/>
      <c r="D18" s="1790"/>
      <c r="E18" s="1790"/>
      <c r="F18" s="1790"/>
      <c r="G18" s="1790"/>
      <c r="H18" s="1791">
        <f>+H19+H20+H21</f>
        <v>0</v>
      </c>
      <c r="I18" s="1791">
        <f>+I19+I20+I21</f>
        <v>0</v>
      </c>
      <c r="J18" s="1782"/>
      <c r="K18" s="1782"/>
    </row>
    <row r="19" spans="1:11" ht="16.5">
      <c r="A19" s="1785">
        <f t="shared" si="0"/>
        <v>14</v>
      </c>
      <c r="B19" s="1793" t="s">
        <v>4774</v>
      </c>
      <c r="C19" s="1790"/>
      <c r="D19" s="1790"/>
      <c r="E19" s="1790"/>
      <c r="F19" s="1790"/>
      <c r="G19" s="1790"/>
      <c r="H19" s="1794"/>
      <c r="I19" s="1794"/>
      <c r="J19" s="1782"/>
      <c r="K19" s="1782"/>
    </row>
    <row r="20" spans="1:11" ht="16.5">
      <c r="A20" s="1785">
        <f t="shared" si="0"/>
        <v>15</v>
      </c>
      <c r="B20" s="1793" t="s">
        <v>4775</v>
      </c>
      <c r="C20" s="1790"/>
      <c r="D20" s="1790"/>
      <c r="E20" s="1790"/>
      <c r="F20" s="1790"/>
      <c r="G20" s="1790"/>
      <c r="H20" s="1794"/>
      <c r="I20" s="1794"/>
      <c r="J20" s="1782"/>
      <c r="K20" s="1782"/>
    </row>
    <row r="21" spans="1:11" ht="16.5">
      <c r="A21" s="1785">
        <f t="shared" si="0"/>
        <v>16</v>
      </c>
      <c r="B21" s="1793" t="s">
        <v>4776</v>
      </c>
      <c r="C21" s="1790"/>
      <c r="D21" s="1790"/>
      <c r="E21" s="1790"/>
      <c r="F21" s="1790"/>
      <c r="G21" s="1790"/>
      <c r="H21" s="1794"/>
      <c r="I21" s="1794"/>
      <c r="J21" s="1782"/>
      <c r="K21" s="1782"/>
    </row>
    <row r="22" spans="1:11" ht="16.5">
      <c r="A22" s="1785">
        <f>A21+1</f>
        <v>17</v>
      </c>
      <c r="B22" s="1792" t="s">
        <v>4777</v>
      </c>
      <c r="C22" s="1790"/>
      <c r="D22" s="1790"/>
      <c r="E22" s="1790" t="s">
        <v>1436</v>
      </c>
      <c r="F22" s="1790"/>
      <c r="G22" s="1790"/>
      <c r="H22" s="1791">
        <f>+H23+H24+H25+H26+H27</f>
        <v>0</v>
      </c>
      <c r="I22" s="1795"/>
      <c r="J22" s="1782"/>
      <c r="K22" s="1782"/>
    </row>
    <row r="23" spans="1:11" ht="49.5">
      <c r="A23" s="1785">
        <f t="shared" si="0"/>
        <v>18</v>
      </c>
      <c r="B23" s="1793" t="s">
        <v>4778</v>
      </c>
      <c r="C23" s="1790"/>
      <c r="D23" s="1790"/>
      <c r="E23" s="1790"/>
      <c r="F23" s="1790"/>
      <c r="G23" s="1790"/>
      <c r="H23" s="1794"/>
      <c r="I23" s="1795"/>
      <c r="J23" s="1782"/>
      <c r="K23" s="1782"/>
    </row>
    <row r="24" spans="1:11" ht="16.5">
      <c r="A24" s="1785">
        <f t="shared" si="0"/>
        <v>19</v>
      </c>
      <c r="B24" s="1796" t="s">
        <v>4779</v>
      </c>
      <c r="C24" s="1790"/>
      <c r="D24" s="1790"/>
      <c r="E24" s="1790"/>
      <c r="F24" s="1790"/>
      <c r="G24" s="1790"/>
      <c r="H24" s="1794"/>
      <c r="I24" s="1795"/>
      <c r="J24" s="1782"/>
      <c r="K24" s="1782"/>
    </row>
    <row r="25" spans="1:11" ht="16.5">
      <c r="A25" s="1785">
        <f t="shared" si="0"/>
        <v>20</v>
      </c>
      <c r="B25" s="1796" t="s">
        <v>4782</v>
      </c>
      <c r="C25" s="1790"/>
      <c r="D25" s="1790"/>
      <c r="E25" s="1790"/>
      <c r="F25" s="1790"/>
      <c r="G25" s="1790"/>
      <c r="H25" s="1794"/>
      <c r="I25" s="1795"/>
      <c r="J25" s="1782"/>
      <c r="K25" s="1782"/>
    </row>
    <row r="26" spans="1:11" ht="33">
      <c r="A26" s="1785">
        <f t="shared" si="0"/>
        <v>21</v>
      </c>
      <c r="B26" s="1796" t="s">
        <v>4780</v>
      </c>
      <c r="C26" s="1790"/>
      <c r="D26" s="1790"/>
      <c r="E26" s="1790"/>
      <c r="F26" s="1790"/>
      <c r="G26" s="1790"/>
      <c r="H26" s="1794"/>
      <c r="I26" s="1795"/>
      <c r="J26" s="1782"/>
      <c r="K26" s="1782"/>
    </row>
    <row r="27" spans="1:11" ht="16.5">
      <c r="A27" s="1785">
        <f t="shared" si="0"/>
        <v>22</v>
      </c>
      <c r="B27" s="1796" t="s">
        <v>4781</v>
      </c>
      <c r="C27" s="1790"/>
      <c r="D27" s="1790"/>
      <c r="E27" s="1790"/>
      <c r="F27" s="1790"/>
      <c r="G27" s="1790"/>
      <c r="H27" s="1794"/>
      <c r="I27" s="1795"/>
      <c r="J27" s="1782"/>
      <c r="K27" s="1782"/>
    </row>
    <row r="28" spans="1:11" ht="16.5">
      <c r="A28" s="1785">
        <f t="shared" si="0"/>
        <v>23</v>
      </c>
      <c r="B28" s="1786" t="s">
        <v>4650</v>
      </c>
      <c r="C28" s="1790"/>
      <c r="D28" s="1790"/>
      <c r="E28" s="1790"/>
      <c r="F28" s="1790"/>
      <c r="G28" s="1790"/>
      <c r="H28" s="1791">
        <f>+H7+H17</f>
        <v>0</v>
      </c>
      <c r="I28" s="1791">
        <f>+I7+I17</f>
        <v>0</v>
      </c>
      <c r="J28" s="1782"/>
      <c r="K28" s="1782"/>
    </row>
    <row r="29" spans="1:11" ht="15.75">
      <c r="A29" s="1785">
        <f t="shared" si="0"/>
        <v>24</v>
      </c>
      <c r="B29" s="1797"/>
      <c r="C29" s="1798"/>
      <c r="D29" s="1798"/>
      <c r="E29" s="1798"/>
      <c r="F29" s="1798"/>
      <c r="G29" s="1798"/>
      <c r="H29" s="1795"/>
      <c r="I29" s="1795"/>
      <c r="J29" s="1782"/>
      <c r="K29" s="1782"/>
    </row>
    <row r="30" spans="1:11" ht="16.5">
      <c r="A30" s="1785">
        <f t="shared" si="0"/>
        <v>25</v>
      </c>
      <c r="B30" s="1786" t="s">
        <v>4783</v>
      </c>
      <c r="C30" s="1790"/>
      <c r="D30" s="1790"/>
      <c r="E30" s="1790"/>
      <c r="F30" s="1790"/>
      <c r="G30" s="1790"/>
      <c r="H30" s="1795"/>
      <c r="I30" s="1795"/>
      <c r="J30" s="1782"/>
      <c r="K30" s="1782"/>
    </row>
    <row r="31" spans="1:11" ht="16.5">
      <c r="A31" s="1785">
        <f t="shared" si="0"/>
        <v>26</v>
      </c>
      <c r="B31" s="1789" t="s">
        <v>3705</v>
      </c>
      <c r="C31" s="1799"/>
      <c r="D31" s="1790"/>
      <c r="E31" s="1790"/>
      <c r="F31" s="1790"/>
      <c r="G31" s="1799"/>
      <c r="H31" s="1791">
        <f>+H32+H35</f>
        <v>0</v>
      </c>
      <c r="I31" s="1791">
        <f>+I32</f>
        <v>0</v>
      </c>
      <c r="J31" s="1782"/>
      <c r="K31" s="1782"/>
    </row>
    <row r="32" spans="1:11" ht="16.5">
      <c r="A32" s="1785">
        <f t="shared" si="0"/>
        <v>27</v>
      </c>
      <c r="B32" s="1792" t="s">
        <v>4784</v>
      </c>
      <c r="C32" s="1790"/>
      <c r="D32" s="1790"/>
      <c r="E32" s="1790"/>
      <c r="F32" s="1790"/>
      <c r="G32" s="1790"/>
      <c r="H32" s="1791">
        <f>H33+H34</f>
        <v>0</v>
      </c>
      <c r="I32" s="1791">
        <f>I33+I34</f>
        <v>0</v>
      </c>
      <c r="J32" s="1782"/>
      <c r="K32" s="1782"/>
    </row>
    <row r="33" spans="1:11" ht="16.5">
      <c r="A33" s="1785">
        <f t="shared" si="0"/>
        <v>28</v>
      </c>
      <c r="B33" s="1793" t="s">
        <v>4774</v>
      </c>
      <c r="C33" s="1790"/>
      <c r="D33" s="1790"/>
      <c r="E33" s="1790"/>
      <c r="F33" s="1790"/>
      <c r="G33" s="1790"/>
      <c r="H33" s="1794"/>
      <c r="I33" s="1794"/>
      <c r="J33" s="1782"/>
      <c r="K33" s="1782"/>
    </row>
    <row r="34" spans="1:11" ht="16.5">
      <c r="A34" s="1785">
        <f t="shared" si="0"/>
        <v>29</v>
      </c>
      <c r="B34" s="1793" t="s">
        <v>4776</v>
      </c>
      <c r="C34" s="1790"/>
      <c r="D34" s="1790"/>
      <c r="E34" s="1790"/>
      <c r="F34" s="1790"/>
      <c r="G34" s="1790"/>
      <c r="H34" s="1794"/>
      <c r="I34" s="1794"/>
      <c r="J34" s="1782"/>
      <c r="K34" s="1782"/>
    </row>
    <row r="35" spans="1:11" ht="16.5">
      <c r="A35" s="1785">
        <f t="shared" si="0"/>
        <v>30</v>
      </c>
      <c r="B35" s="1792" t="s">
        <v>4785</v>
      </c>
      <c r="C35" s="1790"/>
      <c r="D35" s="1790"/>
      <c r="E35" s="1790"/>
      <c r="F35" s="1790"/>
      <c r="G35" s="1790"/>
      <c r="H35" s="1800"/>
      <c r="I35" s="1795"/>
      <c r="J35" s="1782"/>
      <c r="K35" s="1782"/>
    </row>
    <row r="36" spans="1:11" ht="33">
      <c r="A36" s="1785">
        <f t="shared" si="0"/>
        <v>31</v>
      </c>
      <c r="B36" s="1793" t="s">
        <v>4786</v>
      </c>
      <c r="C36" s="1790"/>
      <c r="D36" s="1790"/>
      <c r="E36" s="1790"/>
      <c r="F36" s="1790"/>
      <c r="G36" s="1790"/>
      <c r="H36" s="1794"/>
      <c r="I36" s="1795"/>
      <c r="J36" s="1782"/>
      <c r="K36" s="1782"/>
    </row>
    <row r="37" spans="1:11" ht="16.5">
      <c r="A37" s="1785">
        <f t="shared" si="0"/>
        <v>32</v>
      </c>
      <c r="B37" s="1793" t="s">
        <v>4781</v>
      </c>
      <c r="C37" s="1790"/>
      <c r="D37" s="1790"/>
      <c r="E37" s="1790"/>
      <c r="F37" s="1790"/>
      <c r="G37" s="1790"/>
      <c r="H37" s="1800"/>
      <c r="I37" s="1795"/>
      <c r="J37" s="1782"/>
      <c r="K37" s="1782"/>
    </row>
    <row r="38" spans="1:11" ht="16.5">
      <c r="A38" s="1785">
        <f t="shared" si="0"/>
        <v>33</v>
      </c>
      <c r="B38" s="1789" t="s">
        <v>4787</v>
      </c>
      <c r="C38" s="1790"/>
      <c r="D38" s="1790"/>
      <c r="E38" s="1790"/>
      <c r="F38" s="1790"/>
      <c r="G38" s="1790"/>
      <c r="H38" s="1791">
        <f>+H39+H40</f>
        <v>0</v>
      </c>
      <c r="I38" s="1791">
        <f>+I39</f>
        <v>0</v>
      </c>
      <c r="J38" s="1782"/>
      <c r="K38" s="1782"/>
    </row>
    <row r="39" spans="1:11" ht="16.5">
      <c r="A39" s="1785">
        <f t="shared" si="0"/>
        <v>34</v>
      </c>
      <c r="B39" s="1792" t="s">
        <v>4784</v>
      </c>
      <c r="C39" s="1790"/>
      <c r="D39" s="1790"/>
      <c r="E39" s="1790"/>
      <c r="F39" s="1790"/>
      <c r="G39" s="1790"/>
      <c r="H39" s="1794"/>
      <c r="I39" s="1794"/>
      <c r="J39" s="1782"/>
      <c r="K39" s="1782"/>
    </row>
    <row r="40" spans="1:11" ht="16.5">
      <c r="A40" s="1785">
        <f t="shared" si="0"/>
        <v>35</v>
      </c>
      <c r="B40" s="1792" t="s">
        <v>4785</v>
      </c>
      <c r="C40" s="1790"/>
      <c r="D40" s="1790"/>
      <c r="E40" s="1790"/>
      <c r="F40" s="1790"/>
      <c r="G40" s="1790"/>
      <c r="H40" s="1794"/>
      <c r="I40" s="1795"/>
      <c r="J40" s="1782"/>
      <c r="K40" s="1782"/>
    </row>
    <row r="41" spans="1:11" ht="16.5">
      <c r="A41" s="1785">
        <f t="shared" si="0"/>
        <v>36</v>
      </c>
      <c r="B41" s="1786" t="s">
        <v>4650</v>
      </c>
      <c r="C41" s="1790"/>
      <c r="D41" s="1790"/>
      <c r="E41" s="1790"/>
      <c r="F41" s="1790"/>
      <c r="G41" s="1790"/>
      <c r="H41" s="1791">
        <f>H31+H38</f>
        <v>0</v>
      </c>
      <c r="I41" s="1791">
        <f>I31+I38</f>
        <v>0</v>
      </c>
      <c r="J41" s="1782"/>
      <c r="K41" s="1782"/>
    </row>
    <row r="42" spans="1:11" ht="16.5">
      <c r="A42" s="1785">
        <f t="shared" si="0"/>
        <v>37</v>
      </c>
      <c r="B42" s="1801" t="s">
        <v>4788</v>
      </c>
      <c r="C42" s="1802"/>
      <c r="D42" s="1802"/>
      <c r="E42" s="1802"/>
      <c r="F42" s="1802"/>
      <c r="G42" s="1802"/>
      <c r="H42" s="1803">
        <f>+H41+H28</f>
        <v>0</v>
      </c>
      <c r="I42" s="1803">
        <f>+I41+I28</f>
        <v>0</v>
      </c>
      <c r="J42" s="1782"/>
      <c r="K42" s="1782"/>
    </row>
    <row r="43" spans="1:11" ht="15.75">
      <c r="A43" s="1713"/>
      <c r="B43" s="1710"/>
      <c r="C43" s="1804"/>
      <c r="D43" s="1804"/>
      <c r="E43" s="1804"/>
      <c r="F43" s="1804"/>
      <c r="G43" s="1804"/>
      <c r="H43" s="1776"/>
      <c r="I43" s="1782"/>
      <c r="J43" s="1782"/>
      <c r="K43" s="1782"/>
    </row>
    <row r="44" spans="1:11" ht="16.5">
      <c r="A44" s="1805" t="s">
        <v>4241</v>
      </c>
      <c r="B44" s="517" t="s">
        <v>4789</v>
      </c>
      <c r="C44" s="1806"/>
      <c r="D44" s="1806"/>
      <c r="E44" s="1806"/>
      <c r="F44" s="1806"/>
      <c r="G44" s="1806"/>
      <c r="H44" s="1776"/>
      <c r="I44" s="1782"/>
      <c r="J44" s="1782"/>
      <c r="K44" s="1782"/>
    </row>
    <row r="45" spans="1:11" ht="16.5">
      <c r="A45" s="1805" t="s">
        <v>4235</v>
      </c>
      <c r="B45" s="517" t="s">
        <v>4790</v>
      </c>
      <c r="C45" s="1806"/>
      <c r="D45" s="1806"/>
      <c r="E45" s="1806"/>
      <c r="F45" s="1806"/>
      <c r="G45" s="1806"/>
      <c r="H45" s="1776"/>
      <c r="I45" s="1782"/>
      <c r="J45" s="1782"/>
      <c r="K45" s="1782"/>
    </row>
    <row r="46" spans="1:11" ht="16.5">
      <c r="A46" s="1805" t="s">
        <v>4237</v>
      </c>
      <c r="B46" s="517" t="s">
        <v>4791</v>
      </c>
      <c r="C46" s="1806"/>
      <c r="D46" s="1806"/>
      <c r="E46" s="1806"/>
      <c r="F46" s="1806"/>
      <c r="G46" s="1806"/>
      <c r="H46" s="1776"/>
      <c r="I46" s="1782"/>
      <c r="J46" s="1782"/>
      <c r="K46" s="1782"/>
    </row>
    <row r="47" spans="1:11" ht="16.5">
      <c r="A47" s="1805" t="s">
        <v>4239</v>
      </c>
      <c r="B47" s="517" t="s">
        <v>4792</v>
      </c>
      <c r="C47" s="1711"/>
      <c r="D47" s="1711"/>
      <c r="E47" s="1711"/>
      <c r="F47" s="1711"/>
      <c r="G47" s="1711"/>
      <c r="H47" s="1776"/>
      <c r="I47" s="1782"/>
      <c r="J47" s="1782"/>
      <c r="K47" s="1782"/>
    </row>
    <row r="48" spans="1:11" ht="16.5">
      <c r="A48" s="1807" t="s">
        <v>4748</v>
      </c>
      <c r="B48" s="517" t="s">
        <v>4793</v>
      </c>
      <c r="C48" s="1711"/>
      <c r="D48" s="1711"/>
      <c r="E48" s="1711"/>
      <c r="F48" s="1711"/>
      <c r="G48" s="1711"/>
      <c r="H48" s="1776"/>
      <c r="I48" s="1782"/>
      <c r="J48" s="1782"/>
      <c r="K48" s="1782"/>
    </row>
    <row r="49" spans="1:7" ht="16.5">
      <c r="A49" s="1805" t="s">
        <v>4750</v>
      </c>
      <c r="B49" s="1711" t="s">
        <v>4794</v>
      </c>
      <c r="C49" s="1711"/>
      <c r="D49" s="1711"/>
      <c r="E49" s="1711"/>
      <c r="F49" s="1711"/>
      <c r="G49" s="1711"/>
    </row>
    <row r="50" spans="1:7" ht="16.5">
      <c r="A50" s="1805" t="s">
        <v>4752</v>
      </c>
      <c r="B50" s="517" t="s">
        <v>4795</v>
      </c>
      <c r="C50" s="1779"/>
      <c r="D50" s="1779"/>
      <c r="E50" s="1779"/>
      <c r="F50" s="1779"/>
      <c r="G50" s="1711"/>
    </row>
    <row r="51" spans="1:7" ht="15.75"/>
    <row r="52" spans="1:7" ht="15.75"/>
    <row r="53" spans="1:7" ht="15.75"/>
    <row r="54" spans="1:7" ht="15.75"/>
    <row r="55" spans="1:7" ht="15.75"/>
    <row r="56" spans="1:7" ht="15.75"/>
    <row r="57" spans="1:7" ht="15.75"/>
    <row r="58" spans="1:7" ht="15.75"/>
    <row r="59" spans="1:7" ht="15.75"/>
    <row r="60" spans="1:7" ht="15.75"/>
    <row r="61" spans="1:7" ht="15.75"/>
    <row r="62" spans="1:7" ht="15.75"/>
    <row r="63" spans="1:7" ht="15.75"/>
    <row r="64" spans="1:7" ht="15.75"/>
    <row r="65" ht="15.75"/>
    <row r="66" ht="15.75"/>
    <row r="67" ht="15.75"/>
    <row r="68" ht="15.75"/>
    <row r="69" ht="15.75"/>
    <row r="70" ht="15.75"/>
    <row r="71" ht="15.75"/>
    <row r="72" ht="15.75"/>
    <row r="73" ht="15.75"/>
    <row r="74" ht="15.75"/>
    <row r="75" ht="15.75"/>
    <row r="76" ht="15.75"/>
    <row r="77" ht="15.75"/>
    <row r="78" ht="15.75"/>
    <row r="79" ht="15.75"/>
    <row r="80" ht="15.75"/>
    <row r="81" ht="15.75"/>
    <row r="82" ht="15.75"/>
    <row r="83" ht="15.75"/>
    <row r="84" ht="15.75"/>
    <row r="85" ht="15.75"/>
    <row r="86" ht="15.75"/>
    <row r="87" ht="15.75"/>
    <row r="88" ht="15.75"/>
    <row r="89" ht="15.75"/>
    <row r="90" ht="15.75"/>
    <row r="91" ht="15.75"/>
    <row r="92" ht="15.75"/>
    <row r="93" ht="15.75"/>
    <row r="94" ht="15.75"/>
    <row r="95" ht="15.75"/>
    <row r="96" ht="15.75"/>
    <row r="97" ht="15.75"/>
    <row r="98" ht="15.75"/>
    <row r="99" ht="15.75"/>
    <row r="100" ht="15.75"/>
    <row r="101" ht="15.75"/>
    <row r="102" ht="15.75"/>
    <row r="103" ht="15.75"/>
    <row r="104" ht="15.75"/>
    <row r="105" ht="15.75"/>
    <row r="106" ht="15.75"/>
    <row r="107" ht="15.75"/>
    <row r="108" ht="15.75"/>
    <row r="109" ht="15.75"/>
    <row r="110" ht="15.75"/>
    <row r="111" ht="15.75"/>
  </sheetData>
  <mergeCells count="4">
    <mergeCell ref="C3:D3"/>
    <mergeCell ref="E3:F3"/>
    <mergeCell ref="A3:A5"/>
    <mergeCell ref="B3:B4"/>
  </mergeCells>
  <phoneticPr fontId="28" type="noConversion"/>
  <printOptions horizontalCentered="1"/>
  <pageMargins left="0.39370078740157483" right="0.39370078740157483" top="0.39370078740157483" bottom="0.39370078740157483" header="0.19685039370078741" footer="0.19685039370078741"/>
  <pageSetup paperSize="9" scale="59" orientation="landscape" r:id="rId1"/>
  <headerFooter alignWithMargins="0">
    <oddFooter>&amp;C&amp;"Times New Roman,標準"42&amp;R&amp;"Times New Roman,標準"&amp;A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5">
    <pageSetUpPr fitToPage="1"/>
  </sheetPr>
  <dimension ref="A1:H72"/>
  <sheetViews>
    <sheetView zoomScaleNormal="100" zoomScaleSheetLayoutView="70" workbookViewId="0"/>
  </sheetViews>
  <sheetFormatPr defaultColWidth="15.625" defaultRowHeight="15.75"/>
  <cols>
    <col min="1" max="1" width="5.625" style="14" customWidth="1"/>
    <col min="2" max="2" width="60.625" style="14" customWidth="1"/>
    <col min="3" max="7" width="20.625" style="14" customWidth="1"/>
    <col min="8" max="16384" width="15.625" style="14"/>
  </cols>
  <sheetData>
    <row r="1" spans="1:7" ht="16.5">
      <c r="A1" s="22" t="s">
        <v>2597</v>
      </c>
      <c r="B1" s="1710"/>
      <c r="C1" s="1710"/>
      <c r="D1" s="1710"/>
      <c r="E1" s="1710"/>
      <c r="F1" s="1710"/>
    </row>
    <row r="2" spans="1:7" ht="16.5">
      <c r="A2" s="1711" t="s">
        <v>3535</v>
      </c>
      <c r="B2" s="1712"/>
      <c r="C2" s="1713"/>
      <c r="D2" s="1713"/>
      <c r="F2" s="1713"/>
      <c r="G2" s="1714" t="s">
        <v>4609</v>
      </c>
    </row>
    <row r="3" spans="1:7" ht="33">
      <c r="A3" s="2493" t="s">
        <v>3672</v>
      </c>
      <c r="B3" s="1715" t="s">
        <v>4695</v>
      </c>
      <c r="C3" s="1716" t="s">
        <v>4696</v>
      </c>
      <c r="D3" s="1716" t="s">
        <v>4697</v>
      </c>
      <c r="E3" s="1716" t="s">
        <v>4698</v>
      </c>
      <c r="F3" s="1716" t="s">
        <v>4699</v>
      </c>
      <c r="G3" s="1717" t="s">
        <v>4700</v>
      </c>
    </row>
    <row r="4" spans="1:7">
      <c r="A4" s="2493"/>
      <c r="B4" s="1718" t="s">
        <v>66</v>
      </c>
      <c r="C4" s="1718" t="s">
        <v>187</v>
      </c>
      <c r="D4" s="1718" t="s">
        <v>68</v>
      </c>
      <c r="E4" s="1718" t="s">
        <v>304</v>
      </c>
      <c r="F4" s="1719" t="s">
        <v>125</v>
      </c>
      <c r="G4" s="1719" t="s">
        <v>452</v>
      </c>
    </row>
    <row r="5" spans="1:7" ht="16.5">
      <c r="A5" s="1720">
        <v>1</v>
      </c>
      <c r="B5" s="1721" t="s">
        <v>4701</v>
      </c>
      <c r="C5" s="1722"/>
      <c r="D5" s="1722"/>
      <c r="E5" s="1722"/>
      <c r="F5" s="1722"/>
      <c r="G5" s="1723"/>
    </row>
    <row r="6" spans="1:7" ht="16.5">
      <c r="A6" s="1724">
        <f t="shared" ref="A6:A56" si="0">A5+1</f>
        <v>2</v>
      </c>
      <c r="B6" s="1725" t="s">
        <v>4702</v>
      </c>
      <c r="C6" s="1726"/>
      <c r="D6" s="1726"/>
      <c r="E6" s="1726"/>
      <c r="F6" s="1726"/>
      <c r="G6" s="1727">
        <f>+G7+G8</f>
        <v>0</v>
      </c>
    </row>
    <row r="7" spans="1:7" ht="16.5">
      <c r="A7" s="1724">
        <f t="shared" si="0"/>
        <v>3</v>
      </c>
      <c r="B7" s="1728" t="s">
        <v>4703</v>
      </c>
      <c r="C7" s="1726"/>
      <c r="D7" s="1726"/>
      <c r="E7" s="1729"/>
      <c r="F7" s="1729"/>
      <c r="G7" s="1730"/>
    </row>
    <row r="8" spans="1:7" ht="16.5">
      <c r="A8" s="1731">
        <f t="shared" si="0"/>
        <v>4</v>
      </c>
      <c r="B8" s="1732" t="s">
        <v>4704</v>
      </c>
      <c r="C8" s="1733"/>
      <c r="D8" s="1733"/>
      <c r="E8" s="1734"/>
      <c r="F8" s="1734"/>
      <c r="G8" s="1735"/>
    </row>
    <row r="9" spans="1:7" ht="16.5">
      <c r="A9" s="1720">
        <f t="shared" si="0"/>
        <v>5</v>
      </c>
      <c r="B9" s="1725" t="s">
        <v>4705</v>
      </c>
      <c r="C9" s="1722"/>
      <c r="D9" s="1722"/>
      <c r="E9" s="1722"/>
      <c r="F9" s="1722"/>
      <c r="G9" s="1736">
        <f>+G10+G11</f>
        <v>0</v>
      </c>
    </row>
    <row r="10" spans="1:7" ht="16.5">
      <c r="A10" s="1724">
        <f t="shared" si="0"/>
        <v>6</v>
      </c>
      <c r="B10" s="1728" t="s">
        <v>4703</v>
      </c>
      <c r="C10" s="1726"/>
      <c r="D10" s="1726"/>
      <c r="E10" s="1729"/>
      <c r="F10" s="1729"/>
      <c r="G10" s="1730"/>
    </row>
    <row r="11" spans="1:7" ht="16.5">
      <c r="A11" s="1737">
        <f t="shared" si="0"/>
        <v>7</v>
      </c>
      <c r="B11" s="1738" t="s">
        <v>4704</v>
      </c>
      <c r="C11" s="1739"/>
      <c r="D11" s="1739"/>
      <c r="E11" s="1740"/>
      <c r="F11" s="1740"/>
      <c r="G11" s="1741"/>
    </row>
    <row r="12" spans="1:7" ht="16.5">
      <c r="A12" s="1742">
        <f t="shared" si="0"/>
        <v>8</v>
      </c>
      <c r="B12" s="1743" t="s">
        <v>4706</v>
      </c>
      <c r="C12" s="1744"/>
      <c r="D12" s="1744"/>
      <c r="E12" s="1744"/>
      <c r="F12" s="1744"/>
      <c r="G12" s="1745"/>
    </row>
    <row r="13" spans="1:7" ht="16.5">
      <c r="A13" s="1720">
        <f t="shared" si="0"/>
        <v>9</v>
      </c>
      <c r="B13" s="1725" t="s">
        <v>4707</v>
      </c>
      <c r="C13" s="1722"/>
      <c r="D13" s="1722"/>
      <c r="E13" s="1722"/>
      <c r="F13" s="1722"/>
      <c r="G13" s="1736">
        <f>+G14+G15</f>
        <v>0</v>
      </c>
    </row>
    <row r="14" spans="1:7" ht="16.5">
      <c r="A14" s="1724">
        <f t="shared" si="0"/>
        <v>10</v>
      </c>
      <c r="B14" s="1728" t="s">
        <v>4708</v>
      </c>
      <c r="C14" s="1726"/>
      <c r="D14" s="1729"/>
      <c r="E14" s="1729"/>
      <c r="F14" s="1729"/>
      <c r="G14" s="1730"/>
    </row>
    <row r="15" spans="1:7" ht="16.5">
      <c r="A15" s="1724">
        <f t="shared" si="0"/>
        <v>11</v>
      </c>
      <c r="B15" s="1728" t="s">
        <v>4709</v>
      </c>
      <c r="C15" s="1726"/>
      <c r="D15" s="1726"/>
      <c r="E15" s="1726"/>
      <c r="F15" s="1726"/>
      <c r="G15" s="1727">
        <f>+G16+G17</f>
        <v>0</v>
      </c>
    </row>
    <row r="16" spans="1:7" ht="16.5">
      <c r="A16" s="1724">
        <f t="shared" si="0"/>
        <v>12</v>
      </c>
      <c r="B16" s="1746" t="s">
        <v>4710</v>
      </c>
      <c r="C16" s="1726"/>
      <c r="D16" s="1726"/>
      <c r="E16" s="1729"/>
      <c r="F16" s="1729"/>
      <c r="G16" s="1730"/>
    </row>
    <row r="17" spans="1:7" ht="16.5">
      <c r="A17" s="1731">
        <f t="shared" si="0"/>
        <v>13</v>
      </c>
      <c r="B17" s="1747" t="s">
        <v>4711</v>
      </c>
      <c r="C17" s="1733"/>
      <c r="D17" s="1733"/>
      <c r="E17" s="1733"/>
      <c r="F17" s="1733"/>
      <c r="G17" s="1748"/>
    </row>
    <row r="18" spans="1:7" ht="16.5">
      <c r="A18" s="1720">
        <f t="shared" si="0"/>
        <v>14</v>
      </c>
      <c r="B18" s="1725" t="s">
        <v>4712</v>
      </c>
      <c r="C18" s="1722"/>
      <c r="D18" s="1722"/>
      <c r="E18" s="1722"/>
      <c r="F18" s="1722"/>
      <c r="G18" s="1736">
        <f>+G19+G20+G21</f>
        <v>0</v>
      </c>
    </row>
    <row r="19" spans="1:7" ht="16.5">
      <c r="A19" s="1724">
        <f t="shared" si="0"/>
        <v>15</v>
      </c>
      <c r="B19" s="1728" t="s">
        <v>4713</v>
      </c>
      <c r="C19" s="1726"/>
      <c r="D19" s="1726"/>
      <c r="E19" s="1726"/>
      <c r="F19" s="1726"/>
      <c r="G19" s="1730"/>
    </row>
    <row r="20" spans="1:7" ht="16.5">
      <c r="A20" s="1724">
        <f t="shared" si="0"/>
        <v>16</v>
      </c>
      <c r="B20" s="1728" t="s">
        <v>4714</v>
      </c>
      <c r="C20" s="1726"/>
      <c r="D20" s="1726"/>
      <c r="E20" s="1726"/>
      <c r="F20" s="1726"/>
      <c r="G20" s="1749"/>
    </row>
    <row r="21" spans="1:7" ht="33">
      <c r="A21" s="1724">
        <f t="shared" si="0"/>
        <v>17</v>
      </c>
      <c r="B21" s="1728" t="s">
        <v>4715</v>
      </c>
      <c r="C21" s="1726"/>
      <c r="D21" s="1726"/>
      <c r="E21" s="1726"/>
      <c r="F21" s="1726"/>
      <c r="G21" s="1727">
        <f>+G22+G25+G28+G29</f>
        <v>0</v>
      </c>
    </row>
    <row r="22" spans="1:7" ht="16.5">
      <c r="A22" s="1724">
        <f t="shared" si="0"/>
        <v>18</v>
      </c>
      <c r="B22" s="1746" t="s">
        <v>4716</v>
      </c>
      <c r="C22" s="1726"/>
      <c r="D22" s="1726"/>
      <c r="E22" s="1726"/>
      <c r="F22" s="1726"/>
      <c r="G22" s="1727">
        <f>+G23+G24</f>
        <v>0</v>
      </c>
    </row>
    <row r="23" spans="1:7" ht="16.5">
      <c r="A23" s="1724">
        <f t="shared" si="0"/>
        <v>19</v>
      </c>
      <c r="B23" s="1750" t="s">
        <v>4717</v>
      </c>
      <c r="C23" s="1726"/>
      <c r="D23" s="1726"/>
      <c r="E23" s="1726"/>
      <c r="F23" s="1726"/>
      <c r="G23" s="1730"/>
    </row>
    <row r="24" spans="1:7" ht="16.5">
      <c r="A24" s="1724">
        <f t="shared" si="0"/>
        <v>20</v>
      </c>
      <c r="B24" s="1750" t="s">
        <v>4718</v>
      </c>
      <c r="C24" s="1726"/>
      <c r="D24" s="1726"/>
      <c r="E24" s="1726"/>
      <c r="F24" s="1726"/>
      <c r="G24" s="1730"/>
    </row>
    <row r="25" spans="1:7" ht="16.5">
      <c r="A25" s="1724">
        <f t="shared" si="0"/>
        <v>21</v>
      </c>
      <c r="B25" s="1746" t="s">
        <v>4719</v>
      </c>
      <c r="C25" s="1726"/>
      <c r="D25" s="1726"/>
      <c r="E25" s="1726"/>
      <c r="F25" s="1726"/>
      <c r="G25" s="1727">
        <f>+G26+G27</f>
        <v>0</v>
      </c>
    </row>
    <row r="26" spans="1:7" ht="16.5">
      <c r="A26" s="1724">
        <f t="shared" si="0"/>
        <v>22</v>
      </c>
      <c r="B26" s="1750" t="s">
        <v>4717</v>
      </c>
      <c r="C26" s="1726"/>
      <c r="D26" s="1726"/>
      <c r="E26" s="1726"/>
      <c r="F26" s="1726"/>
      <c r="G26" s="1730"/>
    </row>
    <row r="27" spans="1:7" ht="16.5">
      <c r="A27" s="1724">
        <f t="shared" si="0"/>
        <v>23</v>
      </c>
      <c r="B27" s="1750" t="s">
        <v>4718</v>
      </c>
      <c r="C27" s="1726"/>
      <c r="D27" s="1726"/>
      <c r="E27" s="1726"/>
      <c r="F27" s="1726"/>
      <c r="G27" s="1730"/>
    </row>
    <row r="28" spans="1:7" ht="16.5">
      <c r="A28" s="1724">
        <f t="shared" si="0"/>
        <v>24</v>
      </c>
      <c r="B28" s="1746" t="s">
        <v>4720</v>
      </c>
      <c r="C28" s="1726"/>
      <c r="D28" s="1726"/>
      <c r="E28" s="1726"/>
      <c r="F28" s="1726"/>
      <c r="G28" s="1749"/>
    </row>
    <row r="29" spans="1:7" ht="16.5">
      <c r="A29" s="1724">
        <f t="shared" si="0"/>
        <v>25</v>
      </c>
      <c r="B29" s="1746" t="s">
        <v>4721</v>
      </c>
      <c r="C29" s="1726"/>
      <c r="D29" s="1726"/>
      <c r="E29" s="1726"/>
      <c r="F29" s="1726"/>
      <c r="G29" s="1727">
        <f>+G30+G31</f>
        <v>0</v>
      </c>
    </row>
    <row r="30" spans="1:7" ht="16.5">
      <c r="A30" s="1724">
        <f t="shared" si="0"/>
        <v>26</v>
      </c>
      <c r="B30" s="1750" t="s">
        <v>4722</v>
      </c>
      <c r="C30" s="1726"/>
      <c r="D30" s="1726"/>
      <c r="E30" s="1726"/>
      <c r="F30" s="1726"/>
      <c r="G30" s="1730"/>
    </row>
    <row r="31" spans="1:7" ht="16.5">
      <c r="A31" s="1724">
        <f t="shared" si="0"/>
        <v>27</v>
      </c>
      <c r="B31" s="1750" t="s">
        <v>4723</v>
      </c>
      <c r="C31" s="1726"/>
      <c r="D31" s="1726"/>
      <c r="E31" s="1726"/>
      <c r="F31" s="1726"/>
      <c r="G31" s="1727">
        <f>+G32+G33</f>
        <v>0</v>
      </c>
    </row>
    <row r="32" spans="1:7" ht="16.5">
      <c r="A32" s="1724">
        <f t="shared" si="0"/>
        <v>28</v>
      </c>
      <c r="B32" s="1751" t="s">
        <v>4724</v>
      </c>
      <c r="C32" s="1726"/>
      <c r="D32" s="1726"/>
      <c r="E32" s="1726"/>
      <c r="F32" s="1726"/>
      <c r="G32" s="1730"/>
    </row>
    <row r="33" spans="1:7" ht="16.5">
      <c r="A33" s="1731">
        <f t="shared" si="0"/>
        <v>29</v>
      </c>
      <c r="B33" s="1752" t="s">
        <v>4725</v>
      </c>
      <c r="C33" s="1733"/>
      <c r="D33" s="1733"/>
      <c r="E33" s="1733"/>
      <c r="F33" s="1733"/>
      <c r="G33" s="1748"/>
    </row>
    <row r="34" spans="1:7">
      <c r="A34" s="1753">
        <f t="shared" si="0"/>
        <v>30</v>
      </c>
      <c r="B34" s="1725" t="s">
        <v>1481</v>
      </c>
      <c r="C34" s="1722"/>
      <c r="D34" s="1722"/>
      <c r="E34" s="1722"/>
      <c r="F34" s="1722"/>
      <c r="G34" s="1736"/>
    </row>
    <row r="35" spans="1:7" ht="16.5">
      <c r="A35" s="1754">
        <f t="shared" si="0"/>
        <v>31</v>
      </c>
      <c r="B35" s="1728" t="s">
        <v>4726</v>
      </c>
      <c r="C35" s="1726"/>
      <c r="D35" s="1726"/>
      <c r="E35" s="1755"/>
      <c r="F35" s="1755"/>
      <c r="G35" s="1730"/>
    </row>
    <row r="36" spans="1:7" ht="16.5">
      <c r="A36" s="1756">
        <f t="shared" si="0"/>
        <v>32</v>
      </c>
      <c r="B36" s="1738" t="s">
        <v>4727</v>
      </c>
      <c r="C36" s="1739"/>
      <c r="D36" s="1739"/>
      <c r="E36" s="1757"/>
      <c r="F36" s="1757"/>
      <c r="G36" s="1741"/>
    </row>
    <row r="37" spans="1:7" ht="16.5">
      <c r="A37" s="1742">
        <f>A36+1</f>
        <v>33</v>
      </c>
      <c r="B37" s="1758" t="s">
        <v>4728</v>
      </c>
      <c r="C37" s="1744"/>
      <c r="D37" s="1744"/>
      <c r="E37" s="1744"/>
      <c r="F37" s="1744"/>
      <c r="G37" s="1759">
        <f>+G6+G9+G12+G13+G18</f>
        <v>0</v>
      </c>
    </row>
    <row r="38" spans="1:7" ht="16.5">
      <c r="A38" s="1742">
        <f t="shared" si="0"/>
        <v>34</v>
      </c>
      <c r="B38" s="1758" t="s">
        <v>4729</v>
      </c>
      <c r="C38" s="1744"/>
      <c r="D38" s="1744"/>
      <c r="E38" s="1744"/>
      <c r="F38" s="1744"/>
      <c r="G38" s="1745"/>
    </row>
    <row r="39" spans="1:7" ht="16.5">
      <c r="A39" s="1720">
        <f t="shared" si="0"/>
        <v>35</v>
      </c>
      <c r="B39" s="1760" t="s">
        <v>4730</v>
      </c>
      <c r="C39" s="1722"/>
      <c r="D39" s="1722"/>
      <c r="E39" s="1722"/>
      <c r="F39" s="1722"/>
      <c r="G39" s="1736">
        <f>+G40+G41+G42</f>
        <v>0</v>
      </c>
    </row>
    <row r="40" spans="1:7" ht="16.5">
      <c r="A40" s="1724">
        <f t="shared" si="0"/>
        <v>36</v>
      </c>
      <c r="B40" s="1761" t="s">
        <v>4731</v>
      </c>
      <c r="C40" s="1726"/>
      <c r="D40" s="1726"/>
      <c r="E40" s="1729"/>
      <c r="F40" s="1729"/>
      <c r="G40" s="1730"/>
    </row>
    <row r="41" spans="1:7" ht="16.5">
      <c r="A41" s="1762">
        <f t="shared" si="0"/>
        <v>37</v>
      </c>
      <c r="B41" s="1761" t="s">
        <v>4732</v>
      </c>
      <c r="C41" s="1726"/>
      <c r="D41" s="1726"/>
      <c r="E41" s="1726"/>
      <c r="F41" s="1726"/>
      <c r="G41" s="1749"/>
    </row>
    <row r="42" spans="1:7" ht="16.5">
      <c r="A42" s="1762">
        <f t="shared" si="0"/>
        <v>38</v>
      </c>
      <c r="B42" s="1728" t="s">
        <v>4733</v>
      </c>
      <c r="C42" s="1726"/>
      <c r="D42" s="1726"/>
      <c r="E42" s="1726"/>
      <c r="F42" s="1726"/>
      <c r="G42" s="1727">
        <f>+G43+G44</f>
        <v>0</v>
      </c>
    </row>
    <row r="43" spans="1:7" ht="16.5">
      <c r="A43" s="1762">
        <f t="shared" si="0"/>
        <v>39</v>
      </c>
      <c r="B43" s="1746" t="s">
        <v>4734</v>
      </c>
      <c r="C43" s="1726"/>
      <c r="D43" s="1729"/>
      <c r="E43" s="1729"/>
      <c r="F43" s="1729"/>
      <c r="G43" s="1730"/>
    </row>
    <row r="44" spans="1:7" ht="16.5">
      <c r="A44" s="1762">
        <f t="shared" si="0"/>
        <v>40</v>
      </c>
      <c r="B44" s="1746" t="s">
        <v>4735</v>
      </c>
      <c r="C44" s="1726"/>
      <c r="D44" s="1726"/>
      <c r="E44" s="1726"/>
      <c r="F44" s="1726"/>
      <c r="G44" s="1727">
        <f>+G45+G46</f>
        <v>0</v>
      </c>
    </row>
    <row r="45" spans="1:7" ht="16.5">
      <c r="A45" s="1762">
        <f t="shared" si="0"/>
        <v>41</v>
      </c>
      <c r="B45" s="1750" t="s">
        <v>4736</v>
      </c>
      <c r="C45" s="1726"/>
      <c r="D45" s="1726"/>
      <c r="E45" s="1729"/>
      <c r="F45" s="1729"/>
      <c r="G45" s="1730"/>
    </row>
    <row r="46" spans="1:7" ht="16.5">
      <c r="A46" s="1763">
        <f t="shared" si="0"/>
        <v>42</v>
      </c>
      <c r="B46" s="1764" t="s">
        <v>4737</v>
      </c>
      <c r="C46" s="1733"/>
      <c r="D46" s="1733"/>
      <c r="E46" s="1733"/>
      <c r="F46" s="1733"/>
      <c r="G46" s="1748"/>
    </row>
    <row r="47" spans="1:7" ht="16.5">
      <c r="A47" s="1765">
        <f t="shared" si="0"/>
        <v>43</v>
      </c>
      <c r="B47" s="1760" t="s">
        <v>4738</v>
      </c>
      <c r="C47" s="1722"/>
      <c r="D47" s="1722"/>
      <c r="E47" s="1722"/>
      <c r="F47" s="1722"/>
      <c r="G47" s="1736">
        <f>+G48+G49+G50</f>
        <v>0</v>
      </c>
    </row>
    <row r="48" spans="1:7" ht="16.5">
      <c r="A48" s="1762">
        <f t="shared" si="0"/>
        <v>44</v>
      </c>
      <c r="B48" s="1761" t="s">
        <v>4731</v>
      </c>
      <c r="C48" s="1726"/>
      <c r="D48" s="1726"/>
      <c r="E48" s="1729"/>
      <c r="F48" s="1729"/>
      <c r="G48" s="1730"/>
    </row>
    <row r="49" spans="1:8" ht="16.5">
      <c r="A49" s="1762">
        <f t="shared" si="0"/>
        <v>45</v>
      </c>
      <c r="B49" s="1761" t="s">
        <v>4732</v>
      </c>
      <c r="C49" s="1726"/>
      <c r="D49" s="1726"/>
      <c r="E49" s="1726"/>
      <c r="F49" s="1726"/>
      <c r="G49" s="1749"/>
    </row>
    <row r="50" spans="1:8" ht="16.5">
      <c r="A50" s="1762">
        <f t="shared" si="0"/>
        <v>46</v>
      </c>
      <c r="B50" s="1728" t="s">
        <v>4733</v>
      </c>
      <c r="C50" s="1726"/>
      <c r="D50" s="1726"/>
      <c r="E50" s="1726"/>
      <c r="F50" s="1726"/>
      <c r="G50" s="1727">
        <f>+G51+G52</f>
        <v>0</v>
      </c>
    </row>
    <row r="51" spans="1:8" ht="16.5">
      <c r="A51" s="1762">
        <f t="shared" si="0"/>
        <v>47</v>
      </c>
      <c r="B51" s="1746" t="s">
        <v>4734</v>
      </c>
      <c r="C51" s="1726"/>
      <c r="D51" s="1729"/>
      <c r="E51" s="1729"/>
      <c r="F51" s="1729"/>
      <c r="G51" s="1730"/>
    </row>
    <row r="52" spans="1:8" ht="16.5">
      <c r="A52" s="1762">
        <f t="shared" si="0"/>
        <v>48</v>
      </c>
      <c r="B52" s="1746" t="s">
        <v>4735</v>
      </c>
      <c r="C52" s="1726"/>
      <c r="D52" s="1726"/>
      <c r="E52" s="1726"/>
      <c r="F52" s="1726"/>
      <c r="G52" s="1727">
        <f>+G53+G54</f>
        <v>0</v>
      </c>
    </row>
    <row r="53" spans="1:8" ht="16.5">
      <c r="A53" s="1762">
        <f t="shared" si="0"/>
        <v>49</v>
      </c>
      <c r="B53" s="1750" t="s">
        <v>4736</v>
      </c>
      <c r="C53" s="1726"/>
      <c r="D53" s="1726"/>
      <c r="E53" s="1729"/>
      <c r="F53" s="1729"/>
      <c r="G53" s="1730"/>
    </row>
    <row r="54" spans="1:8" ht="16.5">
      <c r="A54" s="1766">
        <f t="shared" si="0"/>
        <v>50</v>
      </c>
      <c r="B54" s="1767" t="s">
        <v>4737</v>
      </c>
      <c r="C54" s="1739"/>
      <c r="D54" s="1739"/>
      <c r="E54" s="1739"/>
      <c r="F54" s="1739"/>
      <c r="G54" s="1768"/>
    </row>
    <row r="55" spans="1:8" ht="16.5">
      <c r="A55" s="1769">
        <f t="shared" si="0"/>
        <v>51</v>
      </c>
      <c r="B55" s="1758" t="s">
        <v>4739</v>
      </c>
      <c r="C55" s="1744"/>
      <c r="D55" s="1744"/>
      <c r="E55" s="1744"/>
      <c r="F55" s="1744"/>
      <c r="G55" s="1759">
        <f>+G39+G47</f>
        <v>0</v>
      </c>
    </row>
    <row r="56" spans="1:8" ht="16.5">
      <c r="A56" s="1770">
        <f t="shared" si="0"/>
        <v>52</v>
      </c>
      <c r="B56" s="1771" t="s">
        <v>4740</v>
      </c>
      <c r="C56" s="1772"/>
      <c r="D56" s="1772"/>
      <c r="E56" s="1772"/>
      <c r="F56" s="1772"/>
      <c r="G56" s="1773">
        <f>+G37+G55</f>
        <v>0</v>
      </c>
    </row>
    <row r="57" spans="1:8">
      <c r="A57" s="1774"/>
      <c r="B57" s="1775"/>
      <c r="C57" s="1776"/>
      <c r="D57" s="1776"/>
      <c r="E57" s="1776"/>
      <c r="F57" s="1776"/>
      <c r="G57" s="1777"/>
    </row>
    <row r="58" spans="1:8" ht="16.5">
      <c r="A58" s="1714" t="s">
        <v>4741</v>
      </c>
      <c r="B58" s="1711" t="s">
        <v>4742</v>
      </c>
      <c r="C58" s="1712"/>
      <c r="D58" s="1712"/>
      <c r="E58" s="1712"/>
      <c r="F58" s="1778"/>
      <c r="G58" s="1778"/>
      <c r="H58" s="1778"/>
    </row>
    <row r="59" spans="1:8" ht="16.5">
      <c r="A59" s="1714" t="s">
        <v>4743</v>
      </c>
      <c r="B59" s="1711" t="s">
        <v>4744</v>
      </c>
      <c r="C59" s="1712"/>
      <c r="D59" s="1712"/>
      <c r="E59" s="1712"/>
      <c r="F59" s="1778"/>
      <c r="G59" s="1778"/>
      <c r="H59" s="1778"/>
    </row>
    <row r="60" spans="1:8" ht="16.5">
      <c r="A60" s="1714" t="s">
        <v>4745</v>
      </c>
      <c r="B60" s="1711" t="s">
        <v>4746</v>
      </c>
      <c r="C60" s="1712"/>
      <c r="D60" s="1712"/>
      <c r="E60" s="1712"/>
      <c r="F60" s="1778"/>
      <c r="G60" s="1778"/>
      <c r="H60" s="1778"/>
    </row>
    <row r="61" spans="1:8" ht="16.5">
      <c r="A61" s="1714" t="s">
        <v>4239</v>
      </c>
      <c r="B61" s="1711" t="s">
        <v>4747</v>
      </c>
      <c r="C61" s="1712"/>
      <c r="D61" s="1712"/>
      <c r="E61" s="1712"/>
      <c r="F61" s="1778"/>
      <c r="G61" s="1778"/>
      <c r="H61" s="1778"/>
    </row>
    <row r="62" spans="1:8" ht="16.5">
      <c r="A62" s="1714" t="s">
        <v>4748</v>
      </c>
      <c r="B62" s="1711" t="s">
        <v>4749</v>
      </c>
      <c r="C62" s="1712"/>
      <c r="D62" s="1712"/>
      <c r="E62" s="1712"/>
      <c r="F62" s="1778"/>
      <c r="G62" s="1778"/>
      <c r="H62" s="1778"/>
    </row>
    <row r="63" spans="1:8" ht="16.5">
      <c r="A63" s="1714" t="s">
        <v>4750</v>
      </c>
      <c r="B63" s="1711" t="s">
        <v>4751</v>
      </c>
      <c r="C63" s="1712"/>
      <c r="D63" s="1712"/>
      <c r="E63" s="1712"/>
      <c r="F63" s="1778"/>
      <c r="G63" s="1778"/>
      <c r="H63" s="1778"/>
    </row>
    <row r="64" spans="1:8" ht="16.5">
      <c r="A64" s="1714" t="s">
        <v>4752</v>
      </c>
      <c r="B64" s="1711" t="s">
        <v>4753</v>
      </c>
      <c r="C64" s="1712"/>
      <c r="D64" s="1712"/>
      <c r="E64" s="1712"/>
      <c r="F64" s="1778"/>
      <c r="G64" s="1778"/>
      <c r="H64" s="1778"/>
    </row>
    <row r="65" spans="1:8" ht="16.5">
      <c r="A65" s="1714" t="s">
        <v>4754</v>
      </c>
      <c r="B65" s="1711" t="s">
        <v>4755</v>
      </c>
      <c r="C65" s="1712"/>
      <c r="D65" s="1712"/>
      <c r="E65" s="1712"/>
      <c r="F65" s="1778"/>
      <c r="G65" s="1778"/>
      <c r="H65" s="1778"/>
    </row>
    <row r="66" spans="1:8" ht="16.5">
      <c r="A66" s="1714" t="s">
        <v>4756</v>
      </c>
      <c r="B66" s="1711" t="s">
        <v>4757</v>
      </c>
      <c r="C66" s="1712"/>
      <c r="D66" s="1712"/>
      <c r="E66" s="1712"/>
      <c r="F66" s="1778"/>
      <c r="G66" s="1778"/>
      <c r="H66" s="1778"/>
    </row>
    <row r="67" spans="1:8" ht="16.5">
      <c r="A67" s="1714" t="s">
        <v>4758</v>
      </c>
      <c r="B67" s="1711" t="s">
        <v>4759</v>
      </c>
      <c r="C67" s="1712"/>
      <c r="D67" s="1712"/>
      <c r="E67" s="1712"/>
      <c r="F67" s="1778"/>
      <c r="G67" s="1778"/>
      <c r="H67" s="1778"/>
    </row>
    <row r="68" spans="1:8" ht="16.5">
      <c r="A68" s="1714" t="s">
        <v>4760</v>
      </c>
      <c r="B68" s="1711" t="s">
        <v>4761</v>
      </c>
      <c r="C68" s="1712"/>
      <c r="D68" s="1712"/>
      <c r="E68" s="1712"/>
      <c r="F68" s="1778"/>
      <c r="G68" s="1778"/>
      <c r="H68" s="1778"/>
    </row>
    <row r="69" spans="1:8" ht="16.5">
      <c r="A69" s="1714" t="s">
        <v>4762</v>
      </c>
      <c r="B69" s="1779" t="s">
        <v>4763</v>
      </c>
      <c r="C69" s="1776"/>
      <c r="D69" s="1776"/>
      <c r="E69" s="1776"/>
      <c r="F69" s="1776"/>
    </row>
    <row r="70" spans="1:8" ht="16.5">
      <c r="A70" s="1714" t="s">
        <v>4764</v>
      </c>
      <c r="B70" s="1779" t="s">
        <v>4765</v>
      </c>
      <c r="C70" s="1776"/>
      <c r="D70" s="1776"/>
      <c r="E70" s="1776"/>
      <c r="F70" s="1776"/>
    </row>
    <row r="71" spans="1:8">
      <c r="A71" s="1712"/>
      <c r="B71" s="1710"/>
      <c r="C71" s="1780"/>
      <c r="D71" s="1780"/>
      <c r="E71" s="1780"/>
      <c r="F71" s="1780"/>
    </row>
    <row r="72" spans="1:8">
      <c r="A72" s="1713"/>
      <c r="B72" s="1710"/>
      <c r="C72" s="1780"/>
      <c r="D72" s="1780"/>
      <c r="E72" s="1780"/>
      <c r="F72" s="1780"/>
    </row>
  </sheetData>
  <mergeCells count="1">
    <mergeCell ref="A3:A4"/>
  </mergeCells>
  <phoneticPr fontId="28" type="noConversion"/>
  <printOptions horizontalCentered="1"/>
  <pageMargins left="0.39370078740157483" right="0.39370078740157483" top="0.39370078740157483" bottom="0.39370078740157483" header="0.19685039370078741" footer="0.19685039370078741"/>
  <pageSetup paperSize="9" scale="56" fitToHeight="2" orientation="portrait" cellComments="asDisplayed" r:id="rId1"/>
  <headerFooter alignWithMargins="0">
    <oddFooter>&amp;C&amp;P+42&amp;R&amp;"Times New Roman,標準"&amp;A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6">
    <tabColor rgb="FFFFFF00"/>
    <pageSetUpPr fitToPage="1"/>
  </sheetPr>
  <dimension ref="A1:AG37"/>
  <sheetViews>
    <sheetView zoomScaleNormal="100" zoomScaleSheetLayoutView="100" workbookViewId="0">
      <selection activeCell="B19" sqref="B19"/>
    </sheetView>
  </sheetViews>
  <sheetFormatPr defaultColWidth="15.625" defaultRowHeight="15.75"/>
  <cols>
    <col min="1" max="1" width="5.625" style="1706" customWidth="1"/>
    <col min="2" max="16384" width="15.625" style="1706"/>
  </cols>
  <sheetData>
    <row r="1" spans="1:33" ht="16.5">
      <c r="A1" s="432" t="s">
        <v>2599</v>
      </c>
      <c r="B1" s="24"/>
      <c r="C1" s="24"/>
      <c r="D1" s="24"/>
      <c r="E1" s="24"/>
      <c r="F1" s="24"/>
      <c r="G1" s="24"/>
      <c r="H1" s="24"/>
      <c r="I1" s="24"/>
      <c r="J1" s="24"/>
      <c r="K1" s="24"/>
      <c r="L1" s="24"/>
      <c r="M1" s="24"/>
      <c r="N1" s="24"/>
      <c r="O1" s="24"/>
      <c r="P1" s="24"/>
      <c r="Q1" s="24"/>
      <c r="R1" s="24"/>
      <c r="S1" s="24"/>
      <c r="T1" s="24"/>
      <c r="U1" s="24"/>
      <c r="V1" s="24"/>
      <c r="W1" s="24"/>
      <c r="X1" s="24"/>
      <c r="Y1" s="24"/>
      <c r="Z1" s="24"/>
      <c r="AA1" s="24"/>
      <c r="AB1" s="24"/>
      <c r="AC1" s="24"/>
      <c r="AD1" s="24"/>
      <c r="AE1" s="24"/>
      <c r="AF1" s="24"/>
      <c r="AG1" s="1705"/>
    </row>
    <row r="2" spans="1:33" ht="16.5">
      <c r="A2" s="433" t="s">
        <v>4671</v>
      </c>
      <c r="B2" s="24"/>
      <c r="C2" s="24"/>
      <c r="D2" s="24"/>
      <c r="E2" s="24"/>
      <c r="F2" s="24"/>
      <c r="G2" s="24"/>
      <c r="H2" s="24"/>
      <c r="I2" s="24"/>
      <c r="J2" s="24"/>
      <c r="K2" s="24"/>
      <c r="L2" s="24"/>
      <c r="M2" s="24"/>
      <c r="N2" s="24"/>
      <c r="O2" s="24"/>
      <c r="P2" s="24"/>
      <c r="Q2" s="24"/>
      <c r="R2" s="24"/>
      <c r="S2" s="24"/>
      <c r="T2" s="24"/>
      <c r="U2" s="24"/>
      <c r="V2" s="24"/>
      <c r="W2" s="24"/>
      <c r="X2" s="24"/>
      <c r="Y2" s="24"/>
      <c r="Z2" s="24"/>
      <c r="AA2" s="24"/>
      <c r="AC2" s="24"/>
      <c r="AD2" s="24"/>
      <c r="AE2" s="24"/>
      <c r="AF2" s="434" t="s">
        <v>3671</v>
      </c>
      <c r="AG2" s="1705"/>
    </row>
    <row r="3" spans="1:33" ht="15.75" customHeight="1">
      <c r="A3" s="2495" t="s">
        <v>3672</v>
      </c>
      <c r="B3" s="2497" t="s">
        <v>3673</v>
      </c>
      <c r="C3" s="2500"/>
      <c r="D3" s="2500"/>
      <c r="E3" s="2498"/>
      <c r="F3" s="2497" t="s">
        <v>3674</v>
      </c>
      <c r="G3" s="2500"/>
      <c r="H3" s="2500"/>
      <c r="I3" s="2500"/>
      <c r="J3" s="2498"/>
      <c r="K3" s="2495" t="s">
        <v>3675</v>
      </c>
      <c r="L3" s="2495" t="s">
        <v>3676</v>
      </c>
      <c r="M3" s="2495" t="s">
        <v>4621</v>
      </c>
      <c r="N3" s="2495" t="s">
        <v>4672</v>
      </c>
      <c r="O3" s="2495" t="s">
        <v>4673</v>
      </c>
      <c r="P3" s="2495" t="s">
        <v>4674</v>
      </c>
      <c r="Q3" s="2495" t="s">
        <v>4675</v>
      </c>
      <c r="R3" s="2495" t="s">
        <v>4676</v>
      </c>
      <c r="S3" s="2495" t="s">
        <v>4677</v>
      </c>
      <c r="T3" s="2495" t="s">
        <v>4622</v>
      </c>
      <c r="U3" s="2495" t="s">
        <v>4678</v>
      </c>
      <c r="V3" s="2495" t="s">
        <v>3683</v>
      </c>
      <c r="W3" s="2468" t="s">
        <v>4679</v>
      </c>
      <c r="X3" s="2495" t="s">
        <v>3684</v>
      </c>
      <c r="Y3" s="2495" t="s">
        <v>3685</v>
      </c>
      <c r="Z3" s="2495" t="s">
        <v>3686</v>
      </c>
      <c r="AA3" s="2495" t="s">
        <v>4680</v>
      </c>
      <c r="AB3" s="2497" t="s">
        <v>4623</v>
      </c>
      <c r="AC3" s="2498"/>
      <c r="AD3" s="2495" t="s">
        <v>4624</v>
      </c>
      <c r="AE3" s="2495" t="s">
        <v>3689</v>
      </c>
      <c r="AF3" s="2495" t="s">
        <v>3549</v>
      </c>
      <c r="AG3" s="1705"/>
    </row>
    <row r="4" spans="1:33" ht="33">
      <c r="A4" s="2499"/>
      <c r="B4" s="435" t="s">
        <v>3690</v>
      </c>
      <c r="C4" s="435" t="s">
        <v>3691</v>
      </c>
      <c r="D4" s="435" t="s">
        <v>4681</v>
      </c>
      <c r="E4" s="435" t="s">
        <v>4682</v>
      </c>
      <c r="F4" s="435" t="s">
        <v>3690</v>
      </c>
      <c r="G4" s="435" t="s">
        <v>3691</v>
      </c>
      <c r="H4" s="435" t="s">
        <v>4681</v>
      </c>
      <c r="I4" s="435" t="s">
        <v>4682</v>
      </c>
      <c r="J4" s="1707" t="s">
        <v>4626</v>
      </c>
      <c r="K4" s="2496"/>
      <c r="L4" s="2496"/>
      <c r="M4" s="2496"/>
      <c r="N4" s="2496"/>
      <c r="O4" s="2496"/>
      <c r="P4" s="2496"/>
      <c r="Q4" s="2496"/>
      <c r="R4" s="2496"/>
      <c r="S4" s="2496"/>
      <c r="T4" s="2496"/>
      <c r="U4" s="2496"/>
      <c r="V4" s="2496"/>
      <c r="W4" s="2468"/>
      <c r="X4" s="2496"/>
      <c r="Y4" s="2496"/>
      <c r="Z4" s="2496"/>
      <c r="AA4" s="2496"/>
      <c r="AB4" s="435" t="s">
        <v>4627</v>
      </c>
      <c r="AC4" s="435" t="s">
        <v>4628</v>
      </c>
      <c r="AD4" s="2496"/>
      <c r="AE4" s="2496"/>
      <c r="AF4" s="2496"/>
      <c r="AG4" s="1705"/>
    </row>
    <row r="5" spans="1:33">
      <c r="A5" s="2496"/>
      <c r="B5" s="436" t="s">
        <v>66</v>
      </c>
      <c r="C5" s="436" t="s">
        <v>67</v>
      </c>
      <c r="D5" s="436" t="s">
        <v>68</v>
      </c>
      <c r="E5" s="436" t="s">
        <v>69</v>
      </c>
      <c r="F5" s="436" t="s">
        <v>70</v>
      </c>
      <c r="G5" s="436" t="s">
        <v>71</v>
      </c>
      <c r="H5" s="436" t="s">
        <v>72</v>
      </c>
      <c r="I5" s="436" t="s">
        <v>73</v>
      </c>
      <c r="J5" s="436" t="s">
        <v>74</v>
      </c>
      <c r="K5" s="436" t="s">
        <v>456</v>
      </c>
      <c r="L5" s="436" t="s">
        <v>1466</v>
      </c>
      <c r="M5" s="436" t="s">
        <v>1467</v>
      </c>
      <c r="N5" s="436" t="s">
        <v>1468</v>
      </c>
      <c r="O5" s="436" t="s">
        <v>1469</v>
      </c>
      <c r="P5" s="436" t="s">
        <v>1470</v>
      </c>
      <c r="Q5" s="436" t="s">
        <v>284</v>
      </c>
      <c r="R5" s="436" t="s">
        <v>285</v>
      </c>
      <c r="S5" s="436" t="s">
        <v>138</v>
      </c>
      <c r="T5" s="436" t="s">
        <v>139</v>
      </c>
      <c r="U5" s="436" t="s">
        <v>140</v>
      </c>
      <c r="V5" s="436" t="s">
        <v>141</v>
      </c>
      <c r="W5" s="436" t="s">
        <v>142</v>
      </c>
      <c r="X5" s="436" t="s">
        <v>249</v>
      </c>
      <c r="Y5" s="436" t="s">
        <v>250</v>
      </c>
      <c r="Z5" s="436" t="s">
        <v>251</v>
      </c>
      <c r="AA5" s="436" t="s">
        <v>252</v>
      </c>
      <c r="AB5" s="436" t="s">
        <v>253</v>
      </c>
      <c r="AC5" s="436" t="s">
        <v>254</v>
      </c>
      <c r="AD5" s="436" t="s">
        <v>255</v>
      </c>
      <c r="AE5" s="436" t="s">
        <v>256</v>
      </c>
      <c r="AF5" s="436" t="s">
        <v>1471</v>
      </c>
      <c r="AG5" s="1705"/>
    </row>
    <row r="6" spans="1:33">
      <c r="A6" s="437">
        <v>1</v>
      </c>
      <c r="B6" s="450"/>
      <c r="C6" s="448"/>
      <c r="D6" s="448"/>
      <c r="E6" s="448"/>
      <c r="F6" s="450"/>
      <c r="G6" s="448"/>
      <c r="H6" s="448"/>
      <c r="I6" s="448"/>
      <c r="J6" s="448"/>
      <c r="K6" s="448"/>
      <c r="L6" s="448"/>
      <c r="M6" s="448"/>
      <c r="N6" s="448"/>
      <c r="O6" s="448"/>
      <c r="P6" s="448"/>
      <c r="Q6" s="448"/>
      <c r="R6" s="448"/>
      <c r="S6" s="448"/>
      <c r="T6" s="448"/>
      <c r="U6" s="448"/>
      <c r="V6" s="1708"/>
      <c r="W6" s="1708"/>
      <c r="X6" s="448"/>
      <c r="Y6" s="1672"/>
      <c r="Z6" s="1672"/>
      <c r="AA6" s="1672"/>
      <c r="AB6" s="1677">
        <v>0</v>
      </c>
      <c r="AC6" s="1672"/>
      <c r="AD6" s="1708" t="e">
        <f>Z6/'表05-1'!$D$257</f>
        <v>#DIV/0!</v>
      </c>
      <c r="AE6" s="448"/>
      <c r="AF6" s="448"/>
      <c r="AG6" s="1705"/>
    </row>
    <row r="7" spans="1:33">
      <c r="A7" s="437">
        <f>A6+1</f>
        <v>2</v>
      </c>
      <c r="B7" s="450"/>
      <c r="C7" s="448"/>
      <c r="D7" s="448"/>
      <c r="E7" s="448"/>
      <c r="F7" s="450"/>
      <c r="G7" s="448"/>
      <c r="H7" s="448"/>
      <c r="I7" s="448"/>
      <c r="J7" s="448"/>
      <c r="K7" s="448"/>
      <c r="L7" s="448"/>
      <c r="M7" s="448"/>
      <c r="N7" s="448"/>
      <c r="O7" s="448"/>
      <c r="P7" s="448"/>
      <c r="Q7" s="448"/>
      <c r="R7" s="448"/>
      <c r="S7" s="448"/>
      <c r="T7" s="448"/>
      <c r="U7" s="448"/>
      <c r="V7" s="1708"/>
      <c r="W7" s="1708"/>
      <c r="X7" s="448"/>
      <c r="Y7" s="1672"/>
      <c r="Z7" s="1672"/>
      <c r="AA7" s="1672"/>
      <c r="AB7" s="1677">
        <v>0</v>
      </c>
      <c r="AC7" s="1672"/>
      <c r="AD7" s="1708" t="e">
        <f>Z7/'表05-1'!$D$257</f>
        <v>#DIV/0!</v>
      </c>
      <c r="AE7" s="448"/>
      <c r="AF7" s="448"/>
      <c r="AG7" s="1705"/>
    </row>
    <row r="8" spans="1:33">
      <c r="A8" s="437">
        <f t="shared" ref="A8:A15" si="0">A7+1</f>
        <v>3</v>
      </c>
      <c r="B8" s="450"/>
      <c r="C8" s="448"/>
      <c r="D8" s="448"/>
      <c r="E8" s="448"/>
      <c r="F8" s="450"/>
      <c r="G8" s="448"/>
      <c r="H8" s="448"/>
      <c r="I8" s="448"/>
      <c r="J8" s="448"/>
      <c r="K8" s="448"/>
      <c r="L8" s="448"/>
      <c r="M8" s="448"/>
      <c r="N8" s="448"/>
      <c r="O8" s="448"/>
      <c r="P8" s="448"/>
      <c r="Q8" s="448"/>
      <c r="R8" s="448"/>
      <c r="S8" s="448"/>
      <c r="T8" s="448"/>
      <c r="U8" s="448"/>
      <c r="V8" s="1708"/>
      <c r="W8" s="1708"/>
      <c r="X8" s="448"/>
      <c r="Y8" s="1672"/>
      <c r="Z8" s="1672"/>
      <c r="AA8" s="1672"/>
      <c r="AB8" s="1677">
        <v>0</v>
      </c>
      <c r="AC8" s="1672"/>
      <c r="AD8" s="1708" t="e">
        <f>Z8/'表05-1'!$D$257</f>
        <v>#DIV/0!</v>
      </c>
      <c r="AE8" s="448"/>
      <c r="AF8" s="448"/>
      <c r="AG8" s="1705"/>
    </row>
    <row r="9" spans="1:33">
      <c r="A9" s="437">
        <f t="shared" si="0"/>
        <v>4</v>
      </c>
      <c r="B9" s="450"/>
      <c r="C9" s="448"/>
      <c r="D9" s="448"/>
      <c r="E9" s="448"/>
      <c r="F9" s="450"/>
      <c r="G9" s="448"/>
      <c r="H9" s="448"/>
      <c r="I9" s="448"/>
      <c r="J9" s="448"/>
      <c r="K9" s="448"/>
      <c r="L9" s="448"/>
      <c r="M9" s="448"/>
      <c r="N9" s="448"/>
      <c r="O9" s="448"/>
      <c r="P9" s="448"/>
      <c r="Q9" s="448"/>
      <c r="R9" s="448"/>
      <c r="S9" s="448"/>
      <c r="T9" s="448"/>
      <c r="U9" s="448"/>
      <c r="V9" s="1708"/>
      <c r="W9" s="1708"/>
      <c r="X9" s="448"/>
      <c r="Y9" s="1672"/>
      <c r="Z9" s="1672"/>
      <c r="AA9" s="1672"/>
      <c r="AB9" s="1677">
        <v>0</v>
      </c>
      <c r="AC9" s="1672"/>
      <c r="AD9" s="1708" t="e">
        <f>Z9/'表05-1'!$D$257</f>
        <v>#DIV/0!</v>
      </c>
      <c r="AE9" s="448"/>
      <c r="AF9" s="448"/>
      <c r="AG9" s="1705"/>
    </row>
    <row r="10" spans="1:33">
      <c r="A10" s="437">
        <f t="shared" si="0"/>
        <v>5</v>
      </c>
      <c r="B10" s="450"/>
      <c r="C10" s="448"/>
      <c r="D10" s="448"/>
      <c r="E10" s="448"/>
      <c r="F10" s="450"/>
      <c r="G10" s="448"/>
      <c r="H10" s="448"/>
      <c r="I10" s="448"/>
      <c r="J10" s="448"/>
      <c r="K10" s="448"/>
      <c r="L10" s="448"/>
      <c r="M10" s="448"/>
      <c r="N10" s="448"/>
      <c r="O10" s="448"/>
      <c r="P10" s="448"/>
      <c r="Q10" s="448"/>
      <c r="R10" s="448"/>
      <c r="S10" s="448"/>
      <c r="T10" s="448"/>
      <c r="U10" s="448"/>
      <c r="V10" s="1708"/>
      <c r="W10" s="1708"/>
      <c r="X10" s="448"/>
      <c r="Y10" s="1672"/>
      <c r="Z10" s="1672"/>
      <c r="AA10" s="1672"/>
      <c r="AB10" s="1677"/>
      <c r="AC10" s="1672"/>
      <c r="AD10" s="1708" t="e">
        <f>Z10/'表05-1'!$D$257</f>
        <v>#DIV/0!</v>
      </c>
      <c r="AE10" s="448"/>
      <c r="AF10" s="448"/>
      <c r="AG10" s="1705"/>
    </row>
    <row r="11" spans="1:33">
      <c r="A11" s="437">
        <f t="shared" si="0"/>
        <v>6</v>
      </c>
      <c r="B11" s="450"/>
      <c r="C11" s="448"/>
      <c r="D11" s="448"/>
      <c r="E11" s="448"/>
      <c r="F11" s="450"/>
      <c r="G11" s="448"/>
      <c r="H11" s="448"/>
      <c r="I11" s="448"/>
      <c r="J11" s="448"/>
      <c r="K11" s="448"/>
      <c r="L11" s="448"/>
      <c r="M11" s="448"/>
      <c r="N11" s="448"/>
      <c r="O11" s="448"/>
      <c r="P11" s="448"/>
      <c r="Q11" s="448"/>
      <c r="R11" s="448"/>
      <c r="S11" s="448"/>
      <c r="T11" s="448"/>
      <c r="U11" s="448"/>
      <c r="V11" s="1708"/>
      <c r="W11" s="1708"/>
      <c r="X11" s="448"/>
      <c r="Y11" s="1672"/>
      <c r="Z11" s="1672"/>
      <c r="AA11" s="1672"/>
      <c r="AB11" s="1677">
        <v>0</v>
      </c>
      <c r="AC11" s="1672"/>
      <c r="AD11" s="1708" t="e">
        <f>Z11/'表05-1'!$D$257</f>
        <v>#DIV/0!</v>
      </c>
      <c r="AE11" s="448"/>
      <c r="AF11" s="448"/>
      <c r="AG11" s="1705"/>
    </row>
    <row r="12" spans="1:33">
      <c r="A12" s="437">
        <f t="shared" si="0"/>
        <v>7</v>
      </c>
      <c r="B12" s="450"/>
      <c r="C12" s="448"/>
      <c r="D12" s="448"/>
      <c r="E12" s="448"/>
      <c r="F12" s="450"/>
      <c r="G12" s="448"/>
      <c r="H12" s="448"/>
      <c r="I12" s="448"/>
      <c r="J12" s="448"/>
      <c r="K12" s="448"/>
      <c r="L12" s="448"/>
      <c r="M12" s="448"/>
      <c r="N12" s="448"/>
      <c r="O12" s="448"/>
      <c r="P12" s="448"/>
      <c r="Q12" s="448"/>
      <c r="R12" s="448"/>
      <c r="S12" s="448"/>
      <c r="T12" s="448"/>
      <c r="U12" s="448"/>
      <c r="V12" s="1708"/>
      <c r="W12" s="1708"/>
      <c r="X12" s="448"/>
      <c r="Y12" s="1672"/>
      <c r="Z12" s="1672"/>
      <c r="AA12" s="1672"/>
      <c r="AB12" s="1677"/>
      <c r="AC12" s="1672"/>
      <c r="AD12" s="1708" t="e">
        <f>Z12/'表05-1'!$D$257</f>
        <v>#DIV/0!</v>
      </c>
      <c r="AE12" s="448"/>
      <c r="AF12" s="448"/>
      <c r="AG12" s="1705"/>
    </row>
    <row r="13" spans="1:33">
      <c r="A13" s="437">
        <f t="shared" si="0"/>
        <v>8</v>
      </c>
      <c r="B13" s="450"/>
      <c r="C13" s="448"/>
      <c r="D13" s="448"/>
      <c r="E13" s="448"/>
      <c r="F13" s="450"/>
      <c r="G13" s="448"/>
      <c r="H13" s="448"/>
      <c r="I13" s="448"/>
      <c r="J13" s="448"/>
      <c r="K13" s="448"/>
      <c r="L13" s="448"/>
      <c r="M13" s="448"/>
      <c r="N13" s="448"/>
      <c r="O13" s="448"/>
      <c r="P13" s="448"/>
      <c r="Q13" s="448"/>
      <c r="R13" s="448"/>
      <c r="S13" s="448"/>
      <c r="T13" s="448"/>
      <c r="U13" s="448"/>
      <c r="V13" s="1708"/>
      <c r="W13" s="1708"/>
      <c r="X13" s="448"/>
      <c r="Y13" s="1672"/>
      <c r="Z13" s="1672"/>
      <c r="AA13" s="1672"/>
      <c r="AB13" s="1677"/>
      <c r="AC13" s="1672"/>
      <c r="AD13" s="1708" t="e">
        <f>Z13/'表05-1'!$D$257</f>
        <v>#DIV/0!</v>
      </c>
      <c r="AE13" s="448"/>
      <c r="AF13" s="448"/>
      <c r="AG13" s="1705"/>
    </row>
    <row r="14" spans="1:33">
      <c r="A14" s="437">
        <f t="shared" si="0"/>
        <v>9</v>
      </c>
      <c r="B14" s="450"/>
      <c r="C14" s="448"/>
      <c r="D14" s="448"/>
      <c r="E14" s="448"/>
      <c r="F14" s="450"/>
      <c r="G14" s="448"/>
      <c r="H14" s="448"/>
      <c r="I14" s="448"/>
      <c r="J14" s="448"/>
      <c r="K14" s="448"/>
      <c r="L14" s="448"/>
      <c r="M14" s="448"/>
      <c r="N14" s="448"/>
      <c r="O14" s="448"/>
      <c r="P14" s="448"/>
      <c r="Q14" s="448"/>
      <c r="R14" s="448"/>
      <c r="S14" s="448"/>
      <c r="T14" s="448"/>
      <c r="U14" s="448"/>
      <c r="V14" s="1708"/>
      <c r="W14" s="1708"/>
      <c r="X14" s="448"/>
      <c r="Y14" s="1672"/>
      <c r="Z14" s="1672"/>
      <c r="AA14" s="1672"/>
      <c r="AB14" s="1677"/>
      <c r="AC14" s="1672"/>
      <c r="AD14" s="1708" t="e">
        <f>Z14/'表05-1'!$D$257</f>
        <v>#DIV/0!</v>
      </c>
      <c r="AE14" s="448"/>
      <c r="AF14" s="448"/>
      <c r="AG14" s="1705"/>
    </row>
    <row r="15" spans="1:33">
      <c r="A15" s="437">
        <f t="shared" si="0"/>
        <v>10</v>
      </c>
      <c r="B15" s="450"/>
      <c r="C15" s="448"/>
      <c r="D15" s="448"/>
      <c r="E15" s="448"/>
      <c r="F15" s="450"/>
      <c r="G15" s="448"/>
      <c r="H15" s="448"/>
      <c r="I15" s="448"/>
      <c r="J15" s="448"/>
      <c r="K15" s="448"/>
      <c r="L15" s="448"/>
      <c r="M15" s="448"/>
      <c r="N15" s="448"/>
      <c r="O15" s="448"/>
      <c r="P15" s="448"/>
      <c r="Q15" s="448"/>
      <c r="R15" s="448"/>
      <c r="S15" s="448"/>
      <c r="T15" s="448"/>
      <c r="U15" s="448"/>
      <c r="V15" s="1708"/>
      <c r="W15" s="1708"/>
      <c r="X15" s="448"/>
      <c r="Y15" s="1672"/>
      <c r="Z15" s="1672"/>
      <c r="AA15" s="1672"/>
      <c r="AB15" s="1677"/>
      <c r="AC15" s="1672"/>
      <c r="AD15" s="1708" t="e">
        <f>Z15/'表05-1'!$D$257</f>
        <v>#DIV/0!</v>
      </c>
      <c r="AE15" s="448"/>
      <c r="AF15" s="448"/>
      <c r="AG15" s="1705"/>
    </row>
    <row r="16" spans="1:33">
      <c r="A16" s="442"/>
      <c r="B16" s="443"/>
      <c r="C16" s="444"/>
      <c r="D16" s="444"/>
      <c r="E16" s="444"/>
      <c r="F16" s="443"/>
      <c r="G16" s="444"/>
      <c r="H16" s="444"/>
      <c r="I16" s="444"/>
      <c r="J16" s="444"/>
      <c r="K16" s="444"/>
      <c r="L16" s="444"/>
      <c r="M16" s="444"/>
      <c r="N16" s="444"/>
      <c r="O16" s="444"/>
      <c r="P16" s="444"/>
      <c r="Q16" s="444"/>
      <c r="R16" s="444"/>
      <c r="S16" s="444"/>
      <c r="T16" s="444"/>
      <c r="U16" s="444"/>
      <c r="V16" s="445"/>
      <c r="W16" s="445"/>
      <c r="X16" s="444"/>
      <c r="Y16" s="446"/>
      <c r="Z16" s="446"/>
      <c r="AA16" s="446"/>
      <c r="AB16" s="1709"/>
      <c r="AC16" s="446"/>
      <c r="AD16" s="445"/>
      <c r="AE16" s="444"/>
      <c r="AF16" s="444"/>
      <c r="AG16" s="1705"/>
    </row>
    <row r="17" spans="1:33" ht="16.5">
      <c r="A17" s="457" t="s">
        <v>3716</v>
      </c>
      <c r="B17" s="433"/>
      <c r="C17" s="24"/>
      <c r="D17" s="24"/>
      <c r="E17" s="24"/>
      <c r="F17" s="24"/>
      <c r="G17" s="24"/>
      <c r="H17" s="24"/>
      <c r="I17" s="24"/>
      <c r="J17" s="24"/>
      <c r="K17" s="24"/>
      <c r="L17" s="24"/>
      <c r="M17" s="24"/>
      <c r="N17" s="24"/>
      <c r="O17" s="24"/>
      <c r="P17" s="24"/>
      <c r="Q17" s="24"/>
      <c r="R17" s="24"/>
      <c r="S17" s="24"/>
      <c r="T17" s="24"/>
      <c r="U17" s="24"/>
      <c r="V17" s="24"/>
      <c r="W17" s="24"/>
      <c r="X17" s="24"/>
      <c r="Y17" s="24"/>
      <c r="Z17" s="24"/>
      <c r="AA17" s="24"/>
      <c r="AB17" s="24"/>
      <c r="AC17" s="24"/>
      <c r="AD17" s="24"/>
      <c r="AE17" s="24"/>
      <c r="AF17" s="24"/>
      <c r="AG17" s="1705"/>
    </row>
    <row r="18" spans="1:33" ht="16.5">
      <c r="A18" s="457">
        <v>1</v>
      </c>
      <c r="B18" s="433" t="s">
        <v>3717</v>
      </c>
      <c r="C18" s="458"/>
      <c r="D18" s="458"/>
      <c r="E18" s="458"/>
      <c r="F18" s="458"/>
      <c r="G18" s="458"/>
      <c r="H18" s="458"/>
      <c r="I18" s="458"/>
      <c r="J18" s="458"/>
      <c r="K18" s="458"/>
      <c r="L18" s="458"/>
      <c r="M18" s="458"/>
      <c r="N18" s="458"/>
      <c r="O18" s="458"/>
      <c r="P18" s="458"/>
      <c r="Q18" s="458"/>
      <c r="R18" s="458"/>
      <c r="S18" s="458"/>
      <c r="T18" s="458"/>
      <c r="U18" s="458"/>
      <c r="V18" s="458"/>
      <c r="W18" s="458"/>
      <c r="X18" s="458"/>
      <c r="Y18" s="458"/>
      <c r="Z18" s="458"/>
      <c r="AA18" s="458"/>
      <c r="AB18" s="458"/>
      <c r="AC18" s="458"/>
      <c r="AD18" s="458"/>
      <c r="AE18" s="458"/>
      <c r="AF18" s="458"/>
      <c r="AG18" s="1705"/>
    </row>
    <row r="19" spans="1:33" ht="16.5">
      <c r="A19" s="457">
        <v>2</v>
      </c>
      <c r="B19" s="2412" t="s">
        <v>8258</v>
      </c>
      <c r="C19" s="458"/>
      <c r="D19" s="458"/>
      <c r="E19" s="458"/>
      <c r="F19" s="458"/>
      <c r="G19" s="458"/>
      <c r="H19" s="458"/>
      <c r="I19" s="458"/>
      <c r="J19" s="458"/>
      <c r="K19" s="458"/>
      <c r="L19" s="458"/>
      <c r="M19" s="458"/>
      <c r="N19" s="458"/>
      <c r="O19" s="458"/>
      <c r="P19" s="458"/>
      <c r="Q19" s="458"/>
      <c r="R19" s="458"/>
      <c r="S19" s="458"/>
      <c r="T19" s="458"/>
      <c r="U19" s="458"/>
      <c r="V19" s="458"/>
      <c r="W19" s="458"/>
      <c r="X19" s="458"/>
      <c r="Y19" s="458"/>
      <c r="Z19" s="458"/>
      <c r="AA19" s="458"/>
      <c r="AB19" s="458"/>
      <c r="AC19" s="458"/>
      <c r="AD19" s="458"/>
      <c r="AE19" s="458"/>
      <c r="AF19" s="458"/>
      <c r="AG19" s="1705"/>
    </row>
    <row r="20" spans="1:33" ht="16.5">
      <c r="A20" s="457">
        <v>3</v>
      </c>
      <c r="B20" s="459" t="s">
        <v>4683</v>
      </c>
      <c r="C20" s="458"/>
      <c r="D20" s="458"/>
      <c r="E20" s="458"/>
      <c r="F20" s="458"/>
      <c r="G20" s="458"/>
      <c r="H20" s="458"/>
      <c r="I20" s="458"/>
      <c r="J20" s="458"/>
      <c r="K20" s="458"/>
      <c r="L20" s="458"/>
      <c r="M20" s="458"/>
      <c r="N20" s="458"/>
      <c r="O20" s="458"/>
      <c r="P20" s="458"/>
      <c r="Q20" s="458"/>
      <c r="R20" s="458"/>
      <c r="S20" s="458"/>
      <c r="T20" s="458"/>
      <c r="U20" s="458"/>
      <c r="V20" s="458"/>
      <c r="W20" s="458"/>
      <c r="X20" s="458"/>
      <c r="Y20" s="458"/>
      <c r="Z20" s="458"/>
      <c r="AA20" s="458"/>
      <c r="AB20" s="458"/>
      <c r="AC20" s="458"/>
      <c r="AD20" s="458"/>
      <c r="AE20" s="458"/>
      <c r="AF20" s="458"/>
      <c r="AG20" s="1705"/>
    </row>
    <row r="21" spans="1:33" ht="16.5">
      <c r="A21" s="457">
        <v>4</v>
      </c>
      <c r="B21" s="433" t="s">
        <v>3718</v>
      </c>
      <c r="C21" s="458"/>
      <c r="D21" s="458"/>
      <c r="E21" s="458"/>
      <c r="F21" s="458"/>
      <c r="G21" s="458"/>
      <c r="H21" s="458"/>
      <c r="I21" s="458"/>
      <c r="J21" s="458"/>
      <c r="K21" s="458"/>
      <c r="L21" s="458"/>
      <c r="M21" s="458"/>
      <c r="N21" s="458"/>
      <c r="O21" s="458"/>
      <c r="P21" s="458"/>
      <c r="Q21" s="458"/>
      <c r="R21" s="458"/>
      <c r="S21" s="458"/>
      <c r="T21" s="458"/>
      <c r="U21" s="458"/>
      <c r="V21" s="458"/>
      <c r="W21" s="458"/>
      <c r="X21" s="458"/>
      <c r="Y21" s="458"/>
      <c r="Z21" s="458"/>
      <c r="AA21" s="458"/>
      <c r="AB21" s="458"/>
      <c r="AC21" s="458"/>
      <c r="AD21" s="458"/>
      <c r="AE21" s="458"/>
      <c r="AF21" s="458"/>
      <c r="AG21" s="1705"/>
    </row>
    <row r="22" spans="1:33" ht="16.5">
      <c r="A22" s="457"/>
      <c r="B22" s="433" t="s">
        <v>3719</v>
      </c>
      <c r="C22" s="458"/>
      <c r="D22" s="458"/>
      <c r="E22" s="458"/>
      <c r="F22" s="458"/>
      <c r="G22" s="458"/>
      <c r="H22" s="458"/>
      <c r="I22" s="458"/>
      <c r="J22" s="458"/>
      <c r="K22" s="458"/>
      <c r="L22" s="458"/>
      <c r="M22" s="458"/>
      <c r="N22" s="458"/>
      <c r="O22" s="458"/>
      <c r="P22" s="458"/>
      <c r="Q22" s="458"/>
      <c r="R22" s="458"/>
      <c r="S22" s="458"/>
      <c r="T22" s="458"/>
      <c r="U22" s="458"/>
      <c r="V22" s="458"/>
      <c r="W22" s="458"/>
      <c r="X22" s="458"/>
      <c r="Y22" s="458"/>
      <c r="Z22" s="458"/>
      <c r="AA22" s="458"/>
      <c r="AB22" s="458"/>
      <c r="AC22" s="458"/>
      <c r="AD22" s="458"/>
      <c r="AE22" s="458"/>
      <c r="AF22" s="458"/>
      <c r="AG22" s="1705"/>
    </row>
    <row r="23" spans="1:33" ht="16.5">
      <c r="A23" s="457">
        <v>5</v>
      </c>
      <c r="B23" s="459" t="s">
        <v>3721</v>
      </c>
      <c r="C23" s="458"/>
      <c r="D23" s="458"/>
      <c r="E23" s="458"/>
      <c r="F23" s="458"/>
      <c r="G23" s="458"/>
      <c r="H23" s="458"/>
      <c r="I23" s="458"/>
      <c r="J23" s="458"/>
      <c r="K23" s="458"/>
      <c r="L23" s="458"/>
      <c r="M23" s="458"/>
      <c r="N23" s="458"/>
      <c r="O23" s="458"/>
      <c r="P23" s="458"/>
      <c r="Q23" s="458"/>
      <c r="R23" s="458"/>
      <c r="S23" s="458"/>
      <c r="T23" s="458"/>
      <c r="U23" s="458"/>
      <c r="V23" s="458"/>
      <c r="W23" s="458"/>
      <c r="X23" s="458"/>
      <c r="Y23" s="458"/>
      <c r="Z23" s="458"/>
      <c r="AA23" s="458"/>
      <c r="AB23" s="458"/>
      <c r="AC23" s="458"/>
      <c r="AD23" s="458"/>
      <c r="AE23" s="458"/>
      <c r="AF23" s="458"/>
      <c r="AG23" s="1705"/>
    </row>
    <row r="24" spans="1:33" ht="16.5">
      <c r="A24" s="457">
        <v>6</v>
      </c>
      <c r="B24" s="459" t="s">
        <v>3722</v>
      </c>
      <c r="C24" s="458"/>
      <c r="D24" s="458"/>
      <c r="E24" s="458"/>
      <c r="F24" s="458"/>
      <c r="G24" s="458"/>
      <c r="H24" s="458"/>
      <c r="I24" s="458"/>
      <c r="J24" s="458"/>
      <c r="K24" s="458"/>
      <c r="L24" s="458"/>
      <c r="M24" s="458"/>
      <c r="N24" s="458"/>
      <c r="O24" s="458"/>
      <c r="P24" s="458"/>
      <c r="Q24" s="458"/>
      <c r="R24" s="458"/>
      <c r="S24" s="458"/>
      <c r="T24" s="458"/>
      <c r="U24" s="458"/>
      <c r="V24" s="458"/>
      <c r="W24" s="458"/>
      <c r="X24" s="458"/>
      <c r="Y24" s="458"/>
      <c r="Z24" s="458"/>
      <c r="AA24" s="458"/>
      <c r="AB24" s="458"/>
      <c r="AC24" s="458"/>
      <c r="AD24" s="458"/>
      <c r="AE24" s="458"/>
      <c r="AF24" s="458"/>
      <c r="AG24" s="1705"/>
    </row>
    <row r="25" spans="1:33" ht="16.5">
      <c r="A25" s="457">
        <v>7</v>
      </c>
      <c r="B25" s="459" t="s">
        <v>4684</v>
      </c>
      <c r="C25" s="458"/>
      <c r="D25" s="458"/>
      <c r="E25" s="458"/>
      <c r="F25" s="458"/>
      <c r="G25" s="458"/>
      <c r="H25" s="458"/>
      <c r="I25" s="458"/>
      <c r="J25" s="458"/>
      <c r="K25" s="458"/>
      <c r="L25" s="458"/>
      <c r="M25" s="458"/>
      <c r="N25" s="458"/>
      <c r="O25" s="458"/>
      <c r="P25" s="458"/>
      <c r="Q25" s="458"/>
      <c r="R25" s="458"/>
      <c r="S25" s="458"/>
      <c r="T25" s="458"/>
      <c r="U25" s="458"/>
      <c r="V25" s="458"/>
      <c r="W25" s="458"/>
      <c r="X25" s="458"/>
      <c r="Y25" s="458"/>
      <c r="Z25" s="458"/>
      <c r="AA25" s="458"/>
      <c r="AB25" s="458"/>
      <c r="AC25" s="458"/>
      <c r="AD25" s="458"/>
      <c r="AE25" s="458"/>
      <c r="AF25" s="458"/>
      <c r="AG25" s="1705"/>
    </row>
    <row r="26" spans="1:33" ht="16.5">
      <c r="A26" s="70"/>
      <c r="B26" s="433" t="s">
        <v>4685</v>
      </c>
      <c r="C26" s="458"/>
      <c r="D26" s="458"/>
      <c r="E26" s="458"/>
      <c r="F26" s="458"/>
      <c r="G26" s="458"/>
      <c r="H26" s="458"/>
      <c r="I26" s="458"/>
      <c r="J26" s="458"/>
      <c r="K26" s="458"/>
      <c r="L26" s="458"/>
      <c r="M26" s="458"/>
      <c r="N26" s="458"/>
      <c r="O26" s="458"/>
      <c r="P26" s="458"/>
      <c r="Q26" s="458"/>
      <c r="R26" s="458"/>
      <c r="S26" s="458"/>
      <c r="T26" s="458"/>
      <c r="U26" s="458"/>
      <c r="V26" s="458"/>
      <c r="W26" s="458"/>
      <c r="X26" s="458"/>
      <c r="Y26" s="458"/>
      <c r="Z26" s="458"/>
      <c r="AA26" s="458"/>
      <c r="AB26" s="458"/>
      <c r="AC26" s="458"/>
      <c r="AD26" s="458"/>
      <c r="AE26" s="458"/>
      <c r="AF26" s="458"/>
      <c r="AG26" s="1705"/>
    </row>
    <row r="27" spans="1:33" ht="16.5">
      <c r="A27" s="457">
        <v>8</v>
      </c>
      <c r="B27" s="459" t="s">
        <v>4686</v>
      </c>
      <c r="C27" s="458"/>
      <c r="D27" s="458"/>
      <c r="E27" s="458"/>
      <c r="F27" s="458"/>
      <c r="G27" s="458"/>
      <c r="H27" s="458"/>
      <c r="I27" s="458"/>
      <c r="J27" s="458"/>
      <c r="K27" s="458"/>
      <c r="L27" s="458"/>
      <c r="M27" s="458"/>
      <c r="N27" s="458"/>
      <c r="O27" s="458"/>
      <c r="P27" s="458"/>
      <c r="Q27" s="458"/>
      <c r="R27" s="458"/>
      <c r="S27" s="458"/>
      <c r="T27" s="458"/>
      <c r="U27" s="458"/>
      <c r="V27" s="458"/>
      <c r="W27" s="458"/>
      <c r="X27" s="458"/>
      <c r="Y27" s="458"/>
      <c r="Z27" s="458"/>
      <c r="AA27" s="458"/>
      <c r="AB27" s="458"/>
      <c r="AC27" s="458"/>
      <c r="AD27" s="458"/>
      <c r="AE27" s="458"/>
      <c r="AF27" s="458"/>
      <c r="AG27" s="1705"/>
    </row>
    <row r="28" spans="1:33" ht="16.5">
      <c r="A28" s="457">
        <v>9</v>
      </c>
      <c r="B28" s="459" t="s">
        <v>4687</v>
      </c>
      <c r="C28" s="458"/>
      <c r="D28" s="458"/>
      <c r="E28" s="458"/>
      <c r="F28" s="458"/>
      <c r="G28" s="458"/>
      <c r="H28" s="458"/>
      <c r="I28" s="458"/>
      <c r="J28" s="458"/>
      <c r="K28" s="458"/>
      <c r="L28" s="458"/>
      <c r="M28" s="458"/>
      <c r="N28" s="458"/>
      <c r="O28" s="458"/>
      <c r="P28" s="458"/>
      <c r="Q28" s="458"/>
      <c r="R28" s="458"/>
      <c r="S28" s="458"/>
      <c r="T28" s="458"/>
      <c r="U28" s="458"/>
      <c r="V28" s="458"/>
      <c r="W28" s="458"/>
      <c r="X28" s="458"/>
      <c r="Y28" s="458"/>
      <c r="Z28" s="458"/>
      <c r="AA28" s="458"/>
      <c r="AB28" s="458"/>
      <c r="AC28" s="458"/>
      <c r="AD28" s="458"/>
      <c r="AE28" s="458"/>
      <c r="AF28" s="458"/>
      <c r="AG28" s="1705"/>
    </row>
    <row r="29" spans="1:33" ht="16.5">
      <c r="A29" s="457">
        <v>10</v>
      </c>
      <c r="B29" s="459" t="s">
        <v>4688</v>
      </c>
      <c r="C29" s="458"/>
      <c r="D29" s="458"/>
      <c r="E29" s="458"/>
      <c r="F29" s="458"/>
      <c r="G29" s="458"/>
      <c r="H29" s="458"/>
      <c r="I29" s="458"/>
      <c r="J29" s="458"/>
      <c r="K29" s="458"/>
      <c r="L29" s="458"/>
      <c r="M29" s="458"/>
      <c r="N29" s="458"/>
      <c r="O29" s="458"/>
      <c r="P29" s="458"/>
      <c r="Q29" s="458"/>
      <c r="R29" s="458"/>
      <c r="S29" s="458"/>
      <c r="T29" s="458"/>
      <c r="U29" s="458"/>
      <c r="V29" s="458"/>
      <c r="W29" s="458"/>
      <c r="X29" s="458"/>
      <c r="Y29" s="458"/>
      <c r="Z29" s="458"/>
      <c r="AA29" s="458"/>
      <c r="AB29" s="458"/>
      <c r="AC29" s="458"/>
      <c r="AD29" s="458"/>
      <c r="AE29" s="458"/>
      <c r="AF29" s="458"/>
      <c r="AG29" s="1705"/>
    </row>
    <row r="30" spans="1:33" ht="16.5">
      <c r="A30" s="457">
        <v>11</v>
      </c>
      <c r="B30" s="459" t="s">
        <v>4689</v>
      </c>
      <c r="C30" s="458"/>
      <c r="D30" s="458"/>
      <c r="E30" s="458"/>
      <c r="F30" s="458"/>
      <c r="G30" s="458"/>
      <c r="H30" s="458"/>
      <c r="I30" s="458"/>
      <c r="J30" s="458"/>
      <c r="K30" s="458"/>
      <c r="L30" s="458"/>
      <c r="M30" s="458"/>
      <c r="N30" s="458"/>
      <c r="O30" s="458"/>
      <c r="P30" s="458"/>
      <c r="Q30" s="458"/>
      <c r="R30" s="458"/>
      <c r="S30" s="458"/>
      <c r="T30" s="458"/>
      <c r="U30" s="458"/>
      <c r="V30" s="458"/>
      <c r="W30" s="458"/>
      <c r="X30" s="458"/>
      <c r="Y30" s="458"/>
      <c r="Z30" s="458"/>
      <c r="AA30" s="458"/>
      <c r="AB30" s="458"/>
      <c r="AC30" s="458"/>
      <c r="AD30" s="458"/>
      <c r="AE30" s="458"/>
      <c r="AF30" s="458"/>
      <c r="AG30" s="1705"/>
    </row>
    <row r="31" spans="1:33" ht="16.5">
      <c r="A31" s="457">
        <v>12</v>
      </c>
      <c r="B31" s="459" t="s">
        <v>4690</v>
      </c>
      <c r="C31" s="458"/>
      <c r="D31" s="458"/>
      <c r="E31" s="458"/>
      <c r="F31" s="458"/>
      <c r="G31" s="458"/>
      <c r="H31" s="458"/>
      <c r="I31" s="458"/>
      <c r="J31" s="458"/>
      <c r="K31" s="458"/>
      <c r="L31" s="458"/>
      <c r="M31" s="458"/>
      <c r="N31" s="458"/>
      <c r="O31" s="458"/>
      <c r="P31" s="458"/>
      <c r="Q31" s="458"/>
      <c r="R31" s="458"/>
      <c r="S31" s="458"/>
      <c r="T31" s="458"/>
      <c r="U31" s="458"/>
      <c r="V31" s="458"/>
      <c r="W31" s="458"/>
      <c r="X31" s="458"/>
      <c r="Y31" s="458"/>
      <c r="Z31" s="458"/>
      <c r="AA31" s="458"/>
      <c r="AB31" s="458"/>
      <c r="AC31" s="458"/>
      <c r="AD31" s="458"/>
      <c r="AE31" s="458"/>
      <c r="AF31" s="458"/>
      <c r="AG31" s="1705"/>
    </row>
    <row r="32" spans="1:33" ht="16.5">
      <c r="A32" s="457">
        <v>13</v>
      </c>
      <c r="B32" s="459" t="s">
        <v>3728</v>
      </c>
      <c r="C32" s="458"/>
      <c r="D32" s="458"/>
      <c r="E32" s="458"/>
      <c r="F32" s="458"/>
      <c r="G32" s="458"/>
      <c r="H32" s="458"/>
      <c r="I32" s="458"/>
      <c r="J32" s="458"/>
      <c r="K32" s="458"/>
      <c r="L32" s="458"/>
      <c r="M32" s="458"/>
      <c r="N32" s="458"/>
      <c r="O32" s="458"/>
      <c r="P32" s="458"/>
      <c r="Q32" s="458"/>
      <c r="R32" s="458"/>
      <c r="S32" s="458"/>
      <c r="T32" s="458"/>
      <c r="U32" s="458"/>
      <c r="V32" s="458"/>
      <c r="W32" s="458"/>
      <c r="X32" s="458"/>
      <c r="Y32" s="458"/>
      <c r="Z32" s="458"/>
      <c r="AA32" s="458"/>
      <c r="AB32" s="458"/>
      <c r="AC32" s="458"/>
      <c r="AD32" s="458"/>
      <c r="AE32" s="458"/>
      <c r="AF32" s="458"/>
      <c r="AG32" s="1705"/>
    </row>
    <row r="33" spans="1:33" ht="16.5">
      <c r="A33" s="457">
        <v>14</v>
      </c>
      <c r="B33" s="433" t="s">
        <v>4691</v>
      </c>
      <c r="C33" s="24"/>
      <c r="D33" s="24"/>
      <c r="E33" s="24"/>
      <c r="F33" s="24"/>
      <c r="G33" s="24"/>
      <c r="H33" s="24"/>
      <c r="I33" s="24"/>
      <c r="J33" s="24"/>
      <c r="K33" s="24"/>
      <c r="L33" s="24"/>
      <c r="M33" s="24"/>
      <c r="N33" s="24"/>
      <c r="O33" s="24"/>
      <c r="P33" s="24"/>
      <c r="Q33" s="24"/>
      <c r="R33" s="24"/>
      <c r="S33" s="24"/>
      <c r="T33" s="24"/>
      <c r="U33" s="24"/>
      <c r="V33" s="24"/>
      <c r="W33" s="24"/>
      <c r="X33" s="24"/>
      <c r="Y33" s="24"/>
      <c r="Z33" s="24"/>
      <c r="AA33" s="24"/>
      <c r="AB33" s="24"/>
      <c r="AC33" s="24"/>
      <c r="AD33" s="24"/>
      <c r="AE33" s="24"/>
      <c r="AF33" s="24"/>
      <c r="AG33" s="1705"/>
    </row>
    <row r="34" spans="1:33" ht="16.5">
      <c r="A34" s="457">
        <v>15</v>
      </c>
      <c r="B34" s="433" t="s">
        <v>4629</v>
      </c>
      <c r="C34" s="1705"/>
      <c r="D34" s="1705"/>
      <c r="E34" s="1705"/>
      <c r="F34" s="1705"/>
      <c r="G34" s="1705"/>
      <c r="H34" s="1705"/>
      <c r="I34" s="1705"/>
      <c r="J34" s="1705"/>
      <c r="K34" s="1705"/>
      <c r="L34" s="1705"/>
      <c r="M34" s="1705"/>
      <c r="N34" s="1705"/>
      <c r="O34" s="1705"/>
      <c r="P34" s="1705"/>
      <c r="Q34" s="1705"/>
      <c r="R34" s="1705"/>
      <c r="S34" s="1705"/>
      <c r="T34" s="1705"/>
      <c r="U34" s="1705"/>
      <c r="V34" s="1705"/>
      <c r="W34" s="1705"/>
      <c r="X34" s="1705"/>
      <c r="Y34" s="1705"/>
      <c r="Z34" s="1705"/>
      <c r="AA34" s="1705"/>
      <c r="AB34" s="1705"/>
      <c r="AC34" s="1705"/>
      <c r="AD34" s="1705"/>
      <c r="AE34" s="1705"/>
      <c r="AF34" s="1705"/>
      <c r="AG34" s="1705"/>
    </row>
    <row r="35" spans="1:33" ht="16.5">
      <c r="A35" s="457">
        <v>16</v>
      </c>
      <c r="B35" s="517" t="s">
        <v>4692</v>
      </c>
    </row>
    <row r="36" spans="1:33" ht="16.5">
      <c r="A36" s="460">
        <v>17</v>
      </c>
      <c r="B36" s="461" t="s">
        <v>4693</v>
      </c>
    </row>
    <row r="37" spans="1:33" ht="16.5">
      <c r="A37" s="442"/>
      <c r="B37" s="461" t="s">
        <v>4694</v>
      </c>
    </row>
  </sheetData>
  <mergeCells count="24">
    <mergeCell ref="M3:M4"/>
    <mergeCell ref="A3:A5"/>
    <mergeCell ref="B3:E3"/>
    <mergeCell ref="F3:J3"/>
    <mergeCell ref="K3:K4"/>
    <mergeCell ref="L3:L4"/>
    <mergeCell ref="N3:N4"/>
    <mergeCell ref="Q3:Q4"/>
    <mergeCell ref="R3:R4"/>
    <mergeCell ref="V3:V4"/>
    <mergeCell ref="S3:S4"/>
    <mergeCell ref="T3:T4"/>
    <mergeCell ref="U3:U4"/>
    <mergeCell ref="O3:O4"/>
    <mergeCell ref="P3:P4"/>
    <mergeCell ref="W3:W4"/>
    <mergeCell ref="X3:X4"/>
    <mergeCell ref="AD3:AD4"/>
    <mergeCell ref="AF3:AF4"/>
    <mergeCell ref="Y3:Y4"/>
    <mergeCell ref="Z3:Z4"/>
    <mergeCell ref="AA3:AA4"/>
    <mergeCell ref="AE3:AE4"/>
    <mergeCell ref="AB3:AC3"/>
  </mergeCells>
  <phoneticPr fontId="30" type="noConversion"/>
  <printOptions horizontalCentered="1"/>
  <pageMargins left="0.39370078740157483" right="0.39370078740157483" top="0.39370078740157483" bottom="0.39370078740157483" header="0.19685039370078741" footer="0.19685039370078741"/>
  <pageSetup paperSize="9" scale="28" orientation="landscape" r:id="rId1"/>
  <headerFooter alignWithMargins="0">
    <oddFooter>&amp;C&amp;"Times New Roman,標準"45&amp;R&amp;"Times New Roman,標準"&amp;A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工作表6">
    <pageSetUpPr fitToPage="1"/>
  </sheetPr>
  <dimension ref="A1:P51"/>
  <sheetViews>
    <sheetView topLeftCell="A46" zoomScaleNormal="100" workbookViewId="0">
      <pane xSplit="3" topLeftCell="D1" activePane="topRight" state="frozen"/>
      <selection activeCell="A125" sqref="A1:XFD1048576"/>
      <selection pane="topRight"/>
    </sheetView>
  </sheetViews>
  <sheetFormatPr defaultColWidth="15.625" defaultRowHeight="15.75"/>
  <cols>
    <col min="1" max="1" width="5.625" style="1704" customWidth="1"/>
    <col min="2" max="2" width="21.5" style="1704" customWidth="1"/>
    <col min="3" max="3" width="38.625" style="1704" customWidth="1"/>
    <col min="4" max="16384" width="15.625" style="1704"/>
  </cols>
  <sheetData>
    <row r="1" spans="1:16" s="1680" customFormat="1" ht="16.5">
      <c r="A1" s="1679" t="s">
        <v>568</v>
      </c>
      <c r="B1" s="62"/>
      <c r="C1" s="62"/>
      <c r="D1" s="62"/>
      <c r="E1" s="62"/>
      <c r="F1" s="62"/>
      <c r="G1" s="62"/>
      <c r="H1" s="62"/>
      <c r="I1" s="62"/>
      <c r="J1" s="62"/>
      <c r="K1" s="62"/>
      <c r="L1" s="62"/>
      <c r="M1" s="62"/>
      <c r="N1" s="62"/>
      <c r="O1" s="62"/>
      <c r="P1" s="62"/>
    </row>
    <row r="2" spans="1:16" s="1680" customFormat="1" ht="16.5">
      <c r="A2" s="1681" t="s">
        <v>4631</v>
      </c>
      <c r="B2" s="1682"/>
      <c r="C2" s="62"/>
      <c r="D2" s="62"/>
      <c r="E2" s="62"/>
      <c r="F2" s="62"/>
      <c r="G2" s="62"/>
      <c r="H2" s="62"/>
      <c r="I2" s="62"/>
      <c r="J2" s="62"/>
      <c r="K2" s="62"/>
      <c r="L2" s="62"/>
      <c r="N2" s="62"/>
      <c r="O2" s="62"/>
      <c r="P2" s="1683" t="s">
        <v>4632</v>
      </c>
    </row>
    <row r="3" spans="1:16" s="1680" customFormat="1" ht="16.5">
      <c r="A3" s="2479" t="s">
        <v>4633</v>
      </c>
      <c r="B3" s="2474" t="s">
        <v>4634</v>
      </c>
      <c r="C3" s="2474"/>
      <c r="D3" s="1684" t="s">
        <v>4635</v>
      </c>
      <c r="E3" s="1684"/>
      <c r="F3" s="1684"/>
      <c r="G3" s="1684"/>
      <c r="H3" s="1684" t="s">
        <v>4636</v>
      </c>
      <c r="I3" s="1684"/>
      <c r="J3" s="1684"/>
      <c r="K3" s="1684"/>
      <c r="L3" s="1684" t="s">
        <v>4637</v>
      </c>
      <c r="M3" s="1684"/>
      <c r="N3" s="1684"/>
      <c r="O3" s="1684"/>
      <c r="P3" s="2474" t="s">
        <v>4638</v>
      </c>
    </row>
    <row r="4" spans="1:16" s="1680" customFormat="1" ht="33">
      <c r="A4" s="2479"/>
      <c r="B4" s="2474"/>
      <c r="C4" s="2474"/>
      <c r="D4" s="1685" t="s">
        <v>4639</v>
      </c>
      <c r="E4" s="435" t="s">
        <v>4640</v>
      </c>
      <c r="F4" s="435" t="s">
        <v>4641</v>
      </c>
      <c r="G4" s="435" t="s">
        <v>4642</v>
      </c>
      <c r="H4" s="435" t="s">
        <v>4639</v>
      </c>
      <c r="I4" s="435" t="s">
        <v>4640</v>
      </c>
      <c r="J4" s="435" t="s">
        <v>4641</v>
      </c>
      <c r="K4" s="435" t="s">
        <v>4642</v>
      </c>
      <c r="L4" s="435" t="s">
        <v>4639</v>
      </c>
      <c r="M4" s="435" t="s">
        <v>4640</v>
      </c>
      <c r="N4" s="435" t="s">
        <v>4641</v>
      </c>
      <c r="O4" s="435" t="s">
        <v>4642</v>
      </c>
      <c r="P4" s="2487"/>
    </row>
    <row r="5" spans="1:16" s="1680" customFormat="1">
      <c r="A5" s="2479"/>
      <c r="B5" s="2475" t="s">
        <v>66</v>
      </c>
      <c r="C5" s="2475"/>
      <c r="D5" s="1686" t="s">
        <v>67</v>
      </c>
      <c r="E5" s="1686" t="s">
        <v>68</v>
      </c>
      <c r="F5" s="1669" t="s">
        <v>69</v>
      </c>
      <c r="G5" s="1669" t="s">
        <v>1289</v>
      </c>
      <c r="H5" s="1669" t="s">
        <v>71</v>
      </c>
      <c r="I5" s="1669" t="s">
        <v>72</v>
      </c>
      <c r="J5" s="1669" t="s">
        <v>73</v>
      </c>
      <c r="K5" s="1669" t="s">
        <v>74</v>
      </c>
      <c r="L5" s="1669" t="s">
        <v>75</v>
      </c>
      <c r="M5" s="1669" t="s">
        <v>231</v>
      </c>
      <c r="N5" s="1669" t="s">
        <v>232</v>
      </c>
      <c r="O5" s="1669" t="s">
        <v>281</v>
      </c>
      <c r="P5" s="1669" t="s">
        <v>282</v>
      </c>
    </row>
    <row r="6" spans="1:16" s="1680" customFormat="1" ht="16.5">
      <c r="A6" s="1687">
        <v>1</v>
      </c>
      <c r="B6" s="2476" t="s">
        <v>4643</v>
      </c>
      <c r="C6" s="1688" t="s">
        <v>4644</v>
      </c>
      <c r="D6" s="1689"/>
      <c r="E6" s="1689"/>
      <c r="F6" s="1689"/>
      <c r="G6" s="1689"/>
      <c r="H6" s="1689"/>
      <c r="I6" s="1689"/>
      <c r="J6" s="1689"/>
      <c r="K6" s="1689"/>
      <c r="L6" s="1689"/>
      <c r="M6" s="1689"/>
      <c r="N6" s="1689"/>
      <c r="O6" s="1689"/>
      <c r="P6" s="1690"/>
    </row>
    <row r="7" spans="1:16" s="1680" customFormat="1" ht="33">
      <c r="A7" s="1687">
        <f t="shared" ref="A7:A45" si="0">A6+1</f>
        <v>2</v>
      </c>
      <c r="B7" s="2476"/>
      <c r="C7" s="1691" t="s">
        <v>4645</v>
      </c>
      <c r="D7" s="1689"/>
      <c r="E7" s="1689"/>
      <c r="F7" s="1689"/>
      <c r="G7" s="1689"/>
      <c r="H7" s="1689"/>
      <c r="I7" s="1689"/>
      <c r="J7" s="1689"/>
      <c r="K7" s="1689"/>
      <c r="L7" s="1689"/>
      <c r="M7" s="1689"/>
      <c r="N7" s="1689"/>
      <c r="O7" s="1689"/>
      <c r="P7" s="1690"/>
    </row>
    <row r="8" spans="1:16" s="1680" customFormat="1" ht="33">
      <c r="A8" s="1687">
        <f t="shared" si="0"/>
        <v>3</v>
      </c>
      <c r="B8" s="2476"/>
      <c r="C8" s="1691" t="s">
        <v>4646</v>
      </c>
      <c r="D8" s="1689"/>
      <c r="E8" s="1689"/>
      <c r="F8" s="1689"/>
      <c r="G8" s="1689"/>
      <c r="H8" s="1689"/>
      <c r="I8" s="1689"/>
      <c r="J8" s="1689"/>
      <c r="K8" s="1689"/>
      <c r="L8" s="1689"/>
      <c r="M8" s="1689"/>
      <c r="N8" s="1689"/>
      <c r="O8" s="1689"/>
      <c r="P8" s="1690"/>
    </row>
    <row r="9" spans="1:16" s="1680" customFormat="1" ht="33">
      <c r="A9" s="1687">
        <f t="shared" si="0"/>
        <v>4</v>
      </c>
      <c r="B9" s="2476"/>
      <c r="C9" s="1691" t="s">
        <v>4647</v>
      </c>
      <c r="D9" s="1689"/>
      <c r="E9" s="1689"/>
      <c r="F9" s="1689"/>
      <c r="G9" s="1689"/>
      <c r="H9" s="1689"/>
      <c r="I9" s="1689"/>
      <c r="J9" s="1689"/>
      <c r="K9" s="1689"/>
      <c r="L9" s="1689"/>
      <c r="M9" s="1689"/>
      <c r="N9" s="1689"/>
      <c r="O9" s="1689"/>
      <c r="P9" s="1690"/>
    </row>
    <row r="10" spans="1:16" s="1680" customFormat="1" ht="16.5">
      <c r="A10" s="1687">
        <f t="shared" si="0"/>
        <v>5</v>
      </c>
      <c r="B10" s="2476"/>
      <c r="C10" s="1691" t="s">
        <v>4648</v>
      </c>
      <c r="D10" s="1689"/>
      <c r="E10" s="1689"/>
      <c r="F10" s="1689"/>
      <c r="G10" s="1689"/>
      <c r="H10" s="1689"/>
      <c r="I10" s="1689"/>
      <c r="J10" s="1689"/>
      <c r="K10" s="1689"/>
      <c r="L10" s="1689"/>
      <c r="M10" s="1689"/>
      <c r="N10" s="1689"/>
      <c r="O10" s="1689"/>
      <c r="P10" s="1690"/>
    </row>
    <row r="11" spans="1:16" s="1680" customFormat="1" ht="16.5">
      <c r="A11" s="1687">
        <f t="shared" si="0"/>
        <v>6</v>
      </c>
      <c r="B11" s="2476"/>
      <c r="C11" s="1692" t="s">
        <v>4649</v>
      </c>
      <c r="D11" s="1689"/>
      <c r="E11" s="1689"/>
      <c r="F11" s="1689"/>
      <c r="G11" s="1689"/>
      <c r="H11" s="1689"/>
      <c r="I11" s="1689"/>
      <c r="J11" s="1689"/>
      <c r="K11" s="1689"/>
      <c r="L11" s="1689"/>
      <c r="M11" s="1689"/>
      <c r="N11" s="1689"/>
      <c r="O11" s="1689"/>
      <c r="P11" s="1690"/>
    </row>
    <row r="12" spans="1:16" s="1680" customFormat="1" ht="33">
      <c r="A12" s="1687">
        <f t="shared" si="0"/>
        <v>7</v>
      </c>
      <c r="B12" s="2476"/>
      <c r="C12" s="1691" t="s">
        <v>4645</v>
      </c>
      <c r="D12" s="1689"/>
      <c r="E12" s="1689"/>
      <c r="F12" s="1689"/>
      <c r="G12" s="1689"/>
      <c r="H12" s="1689"/>
      <c r="I12" s="1689"/>
      <c r="J12" s="1689"/>
      <c r="K12" s="1689"/>
      <c r="L12" s="1689"/>
      <c r="M12" s="1689"/>
      <c r="N12" s="1689"/>
      <c r="O12" s="1689"/>
      <c r="P12" s="1690"/>
    </row>
    <row r="13" spans="1:16" s="1680" customFormat="1" ht="33">
      <c r="A13" s="1687">
        <f t="shared" si="0"/>
        <v>8</v>
      </c>
      <c r="B13" s="2476"/>
      <c r="C13" s="1691" t="s">
        <v>4646</v>
      </c>
      <c r="D13" s="1689"/>
      <c r="E13" s="1689"/>
      <c r="F13" s="1689"/>
      <c r="G13" s="1689"/>
      <c r="H13" s="1689"/>
      <c r="I13" s="1689"/>
      <c r="J13" s="1689"/>
      <c r="K13" s="1689"/>
      <c r="L13" s="1689"/>
      <c r="M13" s="1689"/>
      <c r="N13" s="1689"/>
      <c r="O13" s="1689"/>
      <c r="P13" s="1690"/>
    </row>
    <row r="14" spans="1:16" s="1680" customFormat="1" ht="33">
      <c r="A14" s="1687">
        <f t="shared" si="0"/>
        <v>9</v>
      </c>
      <c r="B14" s="2476"/>
      <c r="C14" s="1691" t="s">
        <v>4647</v>
      </c>
      <c r="D14" s="1689"/>
      <c r="E14" s="1689"/>
      <c r="F14" s="1689"/>
      <c r="G14" s="1689"/>
      <c r="H14" s="1689"/>
      <c r="I14" s="1689"/>
      <c r="J14" s="1689"/>
      <c r="K14" s="1689"/>
      <c r="L14" s="1689"/>
      <c r="M14" s="1689"/>
      <c r="N14" s="1689"/>
      <c r="O14" s="1689"/>
      <c r="P14" s="1690"/>
    </row>
    <row r="15" spans="1:16" s="1680" customFormat="1" ht="16.5">
      <c r="A15" s="1687">
        <f t="shared" si="0"/>
        <v>10</v>
      </c>
      <c r="B15" s="2476"/>
      <c r="C15" s="1691" t="s">
        <v>4648</v>
      </c>
      <c r="D15" s="1689"/>
      <c r="E15" s="1689"/>
      <c r="F15" s="1689"/>
      <c r="G15" s="1689"/>
      <c r="H15" s="1689"/>
      <c r="I15" s="1689"/>
      <c r="J15" s="1689"/>
      <c r="K15" s="1689"/>
      <c r="L15" s="1689"/>
      <c r="M15" s="1689"/>
      <c r="N15" s="1689"/>
      <c r="O15" s="1689"/>
      <c r="P15" s="1690"/>
    </row>
    <row r="16" spans="1:16" s="1680" customFormat="1" ht="16.5">
      <c r="A16" s="1687">
        <f t="shared" si="0"/>
        <v>11</v>
      </c>
      <c r="B16" s="2476"/>
      <c r="C16" s="1693" t="s">
        <v>4650</v>
      </c>
      <c r="D16" s="1689"/>
      <c r="E16" s="1689"/>
      <c r="F16" s="1689"/>
      <c r="G16" s="1689"/>
      <c r="H16" s="1689"/>
      <c r="I16" s="1689"/>
      <c r="J16" s="1689"/>
      <c r="K16" s="1689"/>
      <c r="L16" s="1689"/>
      <c r="M16" s="1689"/>
      <c r="N16" s="1689"/>
      <c r="O16" s="1689"/>
      <c r="P16" s="1690"/>
    </row>
    <row r="17" spans="1:16" s="1680" customFormat="1" ht="16.5">
      <c r="A17" s="1687">
        <f t="shared" si="0"/>
        <v>12</v>
      </c>
      <c r="B17" s="2476" t="s">
        <v>4651</v>
      </c>
      <c r="C17" s="1692" t="s">
        <v>4652</v>
      </c>
      <c r="D17" s="1689"/>
      <c r="E17" s="1689"/>
      <c r="F17" s="1689"/>
      <c r="G17" s="1689"/>
      <c r="H17" s="1689"/>
      <c r="I17" s="1689"/>
      <c r="J17" s="1689"/>
      <c r="K17" s="1689"/>
      <c r="L17" s="1689"/>
      <c r="M17" s="1689"/>
      <c r="N17" s="1689"/>
      <c r="O17" s="1689"/>
      <c r="P17" s="1690"/>
    </row>
    <row r="18" spans="1:16" s="1680" customFormat="1" ht="16.5">
      <c r="A18" s="1687">
        <f t="shared" si="0"/>
        <v>13</v>
      </c>
      <c r="B18" s="2476"/>
      <c r="C18" s="1692" t="s">
        <v>4653</v>
      </c>
      <c r="D18" s="1689"/>
      <c r="E18" s="1689"/>
      <c r="F18" s="1689"/>
      <c r="G18" s="1689"/>
      <c r="H18" s="1689"/>
      <c r="I18" s="1689"/>
      <c r="J18" s="1689"/>
      <c r="K18" s="1689"/>
      <c r="L18" s="1689"/>
      <c r="M18" s="1689"/>
      <c r="N18" s="1689"/>
      <c r="O18" s="1689"/>
      <c r="P18" s="1690"/>
    </row>
    <row r="19" spans="1:16" s="1680" customFormat="1" ht="16.5">
      <c r="A19" s="1687">
        <f t="shared" si="0"/>
        <v>14</v>
      </c>
      <c r="B19" s="2476"/>
      <c r="C19" s="1692" t="s">
        <v>4654</v>
      </c>
      <c r="D19" s="1689"/>
      <c r="E19" s="1689"/>
      <c r="F19" s="1689"/>
      <c r="G19" s="1689"/>
      <c r="H19" s="1689"/>
      <c r="I19" s="1689"/>
      <c r="J19" s="1689"/>
      <c r="K19" s="1689"/>
      <c r="L19" s="1689"/>
      <c r="M19" s="1689"/>
      <c r="N19" s="1689"/>
      <c r="O19" s="1689"/>
      <c r="P19" s="1690"/>
    </row>
    <row r="20" spans="1:16" s="1680" customFormat="1" ht="16.5">
      <c r="A20" s="1687">
        <f t="shared" si="0"/>
        <v>15</v>
      </c>
      <c r="B20" s="2476"/>
      <c r="C20" s="1692" t="s">
        <v>4655</v>
      </c>
      <c r="D20" s="1689"/>
      <c r="E20" s="1689"/>
      <c r="F20" s="1689"/>
      <c r="G20" s="1689"/>
      <c r="H20" s="1689"/>
      <c r="I20" s="1689"/>
      <c r="J20" s="1689"/>
      <c r="K20" s="1689"/>
      <c r="L20" s="1689"/>
      <c r="M20" s="1689"/>
      <c r="N20" s="1689"/>
      <c r="O20" s="1689"/>
      <c r="P20" s="1690"/>
    </row>
    <row r="21" spans="1:16" s="1680" customFormat="1" ht="16.5">
      <c r="A21" s="1687">
        <f t="shared" si="0"/>
        <v>16</v>
      </c>
      <c r="B21" s="2476"/>
      <c r="C21" s="1693" t="s">
        <v>4650</v>
      </c>
      <c r="D21" s="1689"/>
      <c r="E21" s="1689"/>
      <c r="F21" s="1689"/>
      <c r="G21" s="1689"/>
      <c r="H21" s="1689"/>
      <c r="I21" s="1689"/>
      <c r="J21" s="1689"/>
      <c r="K21" s="1689"/>
      <c r="L21" s="1689"/>
      <c r="M21" s="1689"/>
      <c r="N21" s="1689"/>
      <c r="O21" s="1689"/>
      <c r="P21" s="1690"/>
    </row>
    <row r="22" spans="1:16" s="1680" customFormat="1" ht="15.75" customHeight="1">
      <c r="A22" s="1687">
        <f t="shared" si="0"/>
        <v>17</v>
      </c>
      <c r="B22" s="2508" t="s">
        <v>4656</v>
      </c>
      <c r="C22" s="2508"/>
      <c r="D22" s="1689"/>
      <c r="E22" s="1689"/>
      <c r="F22" s="1689"/>
      <c r="G22" s="1689"/>
      <c r="H22" s="1689"/>
      <c r="I22" s="1689"/>
      <c r="J22" s="1689"/>
      <c r="K22" s="1689"/>
      <c r="L22" s="1689"/>
      <c r="M22" s="1689"/>
      <c r="N22" s="1689"/>
      <c r="O22" s="1689"/>
      <c r="P22" s="1690"/>
    </row>
    <row r="23" spans="1:16" s="1680" customFormat="1" ht="15.75" customHeight="1">
      <c r="A23" s="1687">
        <f t="shared" si="0"/>
        <v>18</v>
      </c>
      <c r="B23" s="2508" t="s">
        <v>4657</v>
      </c>
      <c r="C23" s="2508"/>
      <c r="D23" s="1689"/>
      <c r="E23" s="1689"/>
      <c r="F23" s="1689"/>
      <c r="G23" s="1689"/>
      <c r="H23" s="1689"/>
      <c r="I23" s="1689"/>
      <c r="J23" s="1689"/>
      <c r="K23" s="1689"/>
      <c r="L23" s="1689"/>
      <c r="M23" s="1689"/>
      <c r="N23" s="1689"/>
      <c r="O23" s="1689"/>
      <c r="P23" s="1690"/>
    </row>
    <row r="24" spans="1:16" s="1680" customFormat="1" ht="15.75" customHeight="1">
      <c r="A24" s="1687">
        <f t="shared" si="0"/>
        <v>19</v>
      </c>
      <c r="B24" s="2506" t="s">
        <v>4658</v>
      </c>
      <c r="C24" s="2507"/>
      <c r="D24" s="1689"/>
      <c r="E24" s="1689"/>
      <c r="F24" s="1689"/>
      <c r="G24" s="1689"/>
      <c r="H24" s="1689"/>
      <c r="I24" s="1689"/>
      <c r="J24" s="1689"/>
      <c r="K24" s="1689"/>
      <c r="L24" s="1689"/>
      <c r="M24" s="1689"/>
      <c r="N24" s="1689"/>
      <c r="O24" s="1689"/>
      <c r="P24" s="1690"/>
    </row>
    <row r="25" spans="1:16" s="1680" customFormat="1" ht="15.75" customHeight="1">
      <c r="A25" s="1687">
        <f t="shared" si="0"/>
        <v>20</v>
      </c>
      <c r="B25" s="2506" t="s">
        <v>4659</v>
      </c>
      <c r="C25" s="2507"/>
      <c r="D25" s="1689"/>
      <c r="E25" s="1689"/>
      <c r="F25" s="1689"/>
      <c r="G25" s="1689"/>
      <c r="H25" s="1689"/>
      <c r="I25" s="1689"/>
      <c r="J25" s="1689"/>
      <c r="K25" s="1689"/>
      <c r="L25" s="1689"/>
      <c r="M25" s="1689"/>
      <c r="N25" s="1689"/>
      <c r="O25" s="1689"/>
      <c r="P25" s="1690"/>
    </row>
    <row r="26" spans="1:16" s="1680" customFormat="1" ht="15.75" customHeight="1">
      <c r="A26" s="1687">
        <f t="shared" si="0"/>
        <v>21</v>
      </c>
      <c r="B26" s="2501" t="s">
        <v>4660</v>
      </c>
      <c r="C26" s="2502"/>
      <c r="D26" s="1689"/>
      <c r="E26" s="1689"/>
      <c r="F26" s="1689"/>
      <c r="G26" s="1689"/>
      <c r="H26" s="1689"/>
      <c r="I26" s="1689"/>
      <c r="J26" s="1689"/>
      <c r="K26" s="1689"/>
      <c r="L26" s="1689"/>
      <c r="M26" s="1689"/>
      <c r="N26" s="1689"/>
      <c r="O26" s="1689"/>
      <c r="P26" s="1690"/>
    </row>
    <row r="27" spans="1:16" s="1680" customFormat="1" ht="15.75" customHeight="1">
      <c r="A27" s="1687">
        <f t="shared" si="0"/>
        <v>22</v>
      </c>
      <c r="B27" s="2501" t="s">
        <v>4661</v>
      </c>
      <c r="C27" s="2502"/>
      <c r="D27" s="1689"/>
      <c r="E27" s="1689"/>
      <c r="F27" s="1689"/>
      <c r="G27" s="1689"/>
      <c r="H27" s="1689"/>
      <c r="I27" s="1689"/>
      <c r="J27" s="1689"/>
      <c r="K27" s="1689"/>
      <c r="L27" s="1689"/>
      <c r="M27" s="1689"/>
      <c r="N27" s="1689"/>
      <c r="O27" s="1689"/>
      <c r="P27" s="1690"/>
    </row>
    <row r="28" spans="1:16" s="40" customFormat="1" ht="16.5">
      <c r="A28" s="1687">
        <f t="shared" si="0"/>
        <v>23</v>
      </c>
      <c r="B28" s="2503" t="s">
        <v>4662</v>
      </c>
      <c r="C28" s="1694" t="s">
        <v>2588</v>
      </c>
      <c r="D28" s="1678"/>
      <c r="E28" s="1678"/>
      <c r="F28" s="1678"/>
      <c r="G28" s="1678"/>
      <c r="H28" s="1678"/>
      <c r="I28" s="1678"/>
      <c r="J28" s="1678"/>
      <c r="K28" s="1678"/>
      <c r="L28" s="1678">
        <f>L29+L34</f>
        <v>0</v>
      </c>
      <c r="M28" s="1678"/>
      <c r="N28" s="1678"/>
      <c r="O28" s="1678"/>
      <c r="P28" s="1695"/>
    </row>
    <row r="29" spans="1:16" s="40" customFormat="1" ht="16.5">
      <c r="A29" s="1687">
        <f t="shared" si="0"/>
        <v>24</v>
      </c>
      <c r="B29" s="2504"/>
      <c r="C29" s="1696" t="s">
        <v>4663</v>
      </c>
      <c r="D29" s="1678"/>
      <c r="E29" s="1678"/>
      <c r="F29" s="1678"/>
      <c r="G29" s="1678"/>
      <c r="H29" s="1678"/>
      <c r="I29" s="1678"/>
      <c r="J29" s="1678"/>
      <c r="K29" s="1678"/>
      <c r="L29" s="1678"/>
      <c r="M29" s="1678"/>
      <c r="N29" s="1678"/>
      <c r="O29" s="1678"/>
      <c r="P29" s="1695"/>
    </row>
    <row r="30" spans="1:16" s="40" customFormat="1" ht="16.5">
      <c r="A30" s="1687">
        <f t="shared" si="0"/>
        <v>25</v>
      </c>
      <c r="B30" s="2504"/>
      <c r="C30" s="1697" t="s">
        <v>4664</v>
      </c>
      <c r="D30" s="1678"/>
      <c r="E30" s="1678"/>
      <c r="F30" s="1678"/>
      <c r="G30" s="1678"/>
      <c r="H30" s="1678"/>
      <c r="I30" s="1678"/>
      <c r="J30" s="1678"/>
      <c r="K30" s="1678"/>
      <c r="L30" s="1678"/>
      <c r="M30" s="1678"/>
      <c r="N30" s="1678"/>
      <c r="O30" s="1678"/>
      <c r="P30" s="1695"/>
    </row>
    <row r="31" spans="1:16" s="40" customFormat="1" ht="16.5">
      <c r="A31" s="1687">
        <f t="shared" si="0"/>
        <v>26</v>
      </c>
      <c r="B31" s="2504"/>
      <c r="C31" s="1698" t="s">
        <v>2589</v>
      </c>
      <c r="D31" s="1678"/>
      <c r="E31" s="1678"/>
      <c r="F31" s="1678"/>
      <c r="G31" s="1678"/>
      <c r="H31" s="1678"/>
      <c r="I31" s="1678"/>
      <c r="J31" s="1678"/>
      <c r="K31" s="1678"/>
      <c r="L31" s="1699"/>
      <c r="M31" s="1678"/>
      <c r="N31" s="1678"/>
      <c r="O31" s="1678"/>
      <c r="P31" s="1695"/>
    </row>
    <row r="32" spans="1:16" s="40" customFormat="1" ht="16.5">
      <c r="A32" s="1687">
        <f t="shared" si="0"/>
        <v>27</v>
      </c>
      <c r="B32" s="2504"/>
      <c r="C32" s="1700" t="s">
        <v>3706</v>
      </c>
      <c r="D32" s="1678"/>
      <c r="E32" s="1678"/>
      <c r="F32" s="1678"/>
      <c r="G32" s="1678"/>
      <c r="H32" s="1678"/>
      <c r="I32" s="1678"/>
      <c r="J32" s="1678"/>
      <c r="K32" s="1678"/>
      <c r="L32" s="1678"/>
      <c r="M32" s="1678"/>
      <c r="N32" s="1678"/>
      <c r="O32" s="1678"/>
      <c r="P32" s="1695"/>
    </row>
    <row r="33" spans="1:16" s="40" customFormat="1" ht="16.5">
      <c r="A33" s="1687">
        <f t="shared" si="0"/>
        <v>28</v>
      </c>
      <c r="B33" s="2504"/>
      <c r="C33" s="1697" t="s">
        <v>4665</v>
      </c>
      <c r="D33" s="1678"/>
      <c r="E33" s="1678"/>
      <c r="F33" s="1678"/>
      <c r="G33" s="1678"/>
      <c r="H33" s="1678"/>
      <c r="I33" s="1678"/>
      <c r="J33" s="1678"/>
      <c r="K33" s="1678"/>
      <c r="L33" s="1678"/>
      <c r="M33" s="1678"/>
      <c r="N33" s="1678"/>
      <c r="O33" s="1678"/>
      <c r="P33" s="1695"/>
    </row>
    <row r="34" spans="1:16" s="40" customFormat="1" ht="16.5">
      <c r="A34" s="1687">
        <f t="shared" si="0"/>
        <v>29</v>
      </c>
      <c r="B34" s="2504"/>
      <c r="C34" s="1696" t="s">
        <v>4666</v>
      </c>
      <c r="D34" s="1678"/>
      <c r="E34" s="1678"/>
      <c r="F34" s="1678"/>
      <c r="G34" s="1678"/>
      <c r="H34" s="1678"/>
      <c r="I34" s="1678"/>
      <c r="J34" s="1678"/>
      <c r="K34" s="1678"/>
      <c r="L34" s="1678">
        <f>L35+L38</f>
        <v>0</v>
      </c>
      <c r="M34" s="1678"/>
      <c r="N34" s="1678"/>
      <c r="O34" s="1678"/>
      <c r="P34" s="1695"/>
    </row>
    <row r="35" spans="1:16" s="40" customFormat="1" ht="16.5">
      <c r="A35" s="1687">
        <f t="shared" si="0"/>
        <v>30</v>
      </c>
      <c r="B35" s="2504"/>
      <c r="C35" s="1697" t="s">
        <v>4664</v>
      </c>
      <c r="D35" s="1678"/>
      <c r="E35" s="1678"/>
      <c r="F35" s="1678"/>
      <c r="G35" s="1678"/>
      <c r="H35" s="1678"/>
      <c r="I35" s="1678"/>
      <c r="J35" s="1678"/>
      <c r="K35" s="1678"/>
      <c r="L35" s="1678"/>
      <c r="M35" s="1678"/>
      <c r="N35" s="1678"/>
      <c r="O35" s="1678"/>
      <c r="P35" s="1695"/>
    </row>
    <row r="36" spans="1:16" s="40" customFormat="1" ht="16.5">
      <c r="A36" s="1687">
        <f t="shared" si="0"/>
        <v>31</v>
      </c>
      <c r="B36" s="2504"/>
      <c r="C36" s="1698" t="s">
        <v>2589</v>
      </c>
      <c r="D36" s="1678"/>
      <c r="E36" s="1678"/>
      <c r="F36" s="1678"/>
      <c r="G36" s="1678"/>
      <c r="H36" s="1678"/>
      <c r="I36" s="1678"/>
      <c r="J36" s="1678"/>
      <c r="K36" s="1678"/>
      <c r="L36" s="1699"/>
      <c r="M36" s="1678"/>
      <c r="N36" s="1678"/>
      <c r="O36" s="1678"/>
      <c r="P36" s="1695"/>
    </row>
    <row r="37" spans="1:16" s="40" customFormat="1" ht="16.5">
      <c r="A37" s="1687">
        <f t="shared" si="0"/>
        <v>32</v>
      </c>
      <c r="B37" s="2504"/>
      <c r="C37" s="1700" t="s">
        <v>3706</v>
      </c>
      <c r="D37" s="1678"/>
      <c r="E37" s="1678"/>
      <c r="F37" s="1678"/>
      <c r="G37" s="1678"/>
      <c r="H37" s="1678"/>
      <c r="I37" s="1678"/>
      <c r="J37" s="1678"/>
      <c r="K37" s="1678"/>
      <c r="L37" s="1678"/>
      <c r="M37" s="1678"/>
      <c r="N37" s="1678"/>
      <c r="O37" s="1678"/>
      <c r="P37" s="1695"/>
    </row>
    <row r="38" spans="1:16" s="40" customFormat="1" ht="16.5">
      <c r="A38" s="1687">
        <f t="shared" si="0"/>
        <v>33</v>
      </c>
      <c r="B38" s="2504"/>
      <c r="C38" s="1697" t="s">
        <v>4665</v>
      </c>
      <c r="D38" s="1678"/>
      <c r="E38" s="1678"/>
      <c r="F38" s="1678"/>
      <c r="G38" s="1678"/>
      <c r="H38" s="1678"/>
      <c r="I38" s="1678"/>
      <c r="J38" s="1678"/>
      <c r="K38" s="1678"/>
      <c r="L38" s="1678"/>
      <c r="M38" s="1678"/>
      <c r="N38" s="1678"/>
      <c r="O38" s="1678"/>
      <c r="P38" s="1695"/>
    </row>
    <row r="39" spans="1:16" s="40" customFormat="1" ht="16.5">
      <c r="A39" s="1687">
        <f t="shared" si="0"/>
        <v>34</v>
      </c>
      <c r="B39" s="2504"/>
      <c r="C39" s="1701" t="s">
        <v>2590</v>
      </c>
      <c r="D39" s="1678"/>
      <c r="E39" s="1678"/>
      <c r="F39" s="1678"/>
      <c r="G39" s="1678"/>
      <c r="H39" s="1678"/>
      <c r="I39" s="1678"/>
      <c r="J39" s="1678"/>
      <c r="K39" s="1678"/>
      <c r="L39" s="1678"/>
      <c r="M39" s="1678"/>
      <c r="N39" s="1678"/>
      <c r="O39" s="1678"/>
      <c r="P39" s="1695"/>
    </row>
    <row r="40" spans="1:16" s="40" customFormat="1" ht="16.5">
      <c r="A40" s="1687">
        <f t="shared" si="0"/>
        <v>35</v>
      </c>
      <c r="B40" s="2504"/>
      <c r="C40" s="1696" t="s">
        <v>4664</v>
      </c>
      <c r="D40" s="1678"/>
      <c r="E40" s="1678"/>
      <c r="F40" s="1678"/>
      <c r="G40" s="1678"/>
      <c r="H40" s="1678"/>
      <c r="I40" s="1678"/>
      <c r="J40" s="1678"/>
      <c r="K40" s="1678"/>
      <c r="L40" s="1678"/>
      <c r="M40" s="1678"/>
      <c r="N40" s="1678"/>
      <c r="O40" s="1678"/>
      <c r="P40" s="1695"/>
    </row>
    <row r="41" spans="1:16" s="40" customFormat="1" ht="16.5">
      <c r="A41" s="1687">
        <f t="shared" si="0"/>
        <v>36</v>
      </c>
      <c r="B41" s="2504"/>
      <c r="C41" s="1702" t="s">
        <v>2589</v>
      </c>
      <c r="D41" s="1678"/>
      <c r="E41" s="1678"/>
      <c r="F41" s="1678"/>
      <c r="G41" s="1678"/>
      <c r="H41" s="1678"/>
      <c r="I41" s="1678"/>
      <c r="J41" s="1678"/>
      <c r="K41" s="1678"/>
      <c r="L41" s="1699"/>
      <c r="M41" s="1678"/>
      <c r="N41" s="1678"/>
      <c r="O41" s="1678"/>
      <c r="P41" s="1695"/>
    </row>
    <row r="42" spans="1:16" s="40" customFormat="1" ht="16.5">
      <c r="A42" s="1687">
        <f t="shared" si="0"/>
        <v>37</v>
      </c>
      <c r="B42" s="2504"/>
      <c r="C42" s="1697" t="s">
        <v>3706</v>
      </c>
      <c r="D42" s="1678"/>
      <c r="E42" s="1678"/>
      <c r="F42" s="1678"/>
      <c r="G42" s="1678"/>
      <c r="H42" s="1678"/>
      <c r="I42" s="1678"/>
      <c r="J42" s="1678"/>
      <c r="K42" s="1678"/>
      <c r="L42" s="1678"/>
      <c r="M42" s="1678"/>
      <c r="N42" s="1678"/>
      <c r="O42" s="1678"/>
      <c r="P42" s="1695"/>
    </row>
    <row r="43" spans="1:16" s="40" customFormat="1" ht="16.5">
      <c r="A43" s="1687">
        <f t="shared" si="0"/>
        <v>38</v>
      </c>
      <c r="B43" s="2504"/>
      <c r="C43" s="1696" t="s">
        <v>4665</v>
      </c>
      <c r="D43" s="1678"/>
      <c r="E43" s="1678"/>
      <c r="F43" s="1678"/>
      <c r="G43" s="1678"/>
      <c r="H43" s="1678"/>
      <c r="I43" s="1678"/>
      <c r="J43" s="1678"/>
      <c r="K43" s="1678"/>
      <c r="L43" s="1678"/>
      <c r="M43" s="1678"/>
      <c r="N43" s="1678"/>
      <c r="O43" s="1678"/>
      <c r="P43" s="1695"/>
    </row>
    <row r="44" spans="1:16" s="40" customFormat="1" ht="16.5">
      <c r="A44" s="1687">
        <f t="shared" si="0"/>
        <v>39</v>
      </c>
      <c r="B44" s="2505"/>
      <c r="C44" s="1703" t="s">
        <v>4667</v>
      </c>
      <c r="D44" s="1678"/>
      <c r="E44" s="1678"/>
      <c r="F44" s="1678"/>
      <c r="G44" s="1678"/>
      <c r="H44" s="1678"/>
      <c r="I44" s="1678"/>
      <c r="J44" s="1678"/>
      <c r="K44" s="1678"/>
      <c r="L44" s="1678"/>
      <c r="M44" s="1678"/>
      <c r="N44" s="1678"/>
      <c r="O44" s="1678"/>
      <c r="P44" s="1695"/>
    </row>
    <row r="45" spans="1:16" s="40" customFormat="1" ht="15.75" customHeight="1">
      <c r="A45" s="1687">
        <f t="shared" si="0"/>
        <v>40</v>
      </c>
      <c r="B45" s="2506" t="s">
        <v>4668</v>
      </c>
      <c r="C45" s="2507"/>
      <c r="D45" s="1678"/>
      <c r="E45" s="1678"/>
      <c r="F45" s="1678"/>
      <c r="G45" s="1678"/>
      <c r="H45" s="1678"/>
      <c r="I45" s="1678"/>
      <c r="J45" s="1678"/>
      <c r="K45" s="1678"/>
      <c r="L45" s="1678"/>
      <c r="M45" s="1678"/>
      <c r="N45" s="1678"/>
      <c r="O45" s="1678"/>
      <c r="P45" s="1695"/>
    </row>
    <row r="46" spans="1:16" s="40" customFormat="1" ht="16.5">
      <c r="A46" s="457" t="s">
        <v>3716</v>
      </c>
      <c r="B46" s="517"/>
      <c r="C46" s="24"/>
      <c r="D46" s="24"/>
      <c r="E46" s="24"/>
      <c r="F46" s="24"/>
      <c r="G46" s="24"/>
      <c r="H46" s="24"/>
      <c r="I46" s="24"/>
      <c r="J46" s="24"/>
      <c r="K46" s="24"/>
      <c r="L46" s="24"/>
      <c r="M46" s="24"/>
      <c r="N46" s="24"/>
      <c r="O46" s="24"/>
      <c r="P46" s="24"/>
    </row>
    <row r="47" spans="1:16" s="40" customFormat="1" ht="16.5">
      <c r="A47" s="457">
        <v>1</v>
      </c>
      <c r="B47" s="433" t="s">
        <v>4669</v>
      </c>
      <c r="C47" s="458"/>
      <c r="D47" s="458"/>
      <c r="E47" s="458"/>
      <c r="F47" s="458"/>
      <c r="G47" s="458"/>
      <c r="H47" s="458"/>
      <c r="I47" s="458"/>
      <c r="J47" s="458"/>
      <c r="K47" s="458"/>
      <c r="L47" s="458"/>
      <c r="M47" s="458"/>
      <c r="N47" s="458"/>
      <c r="O47" s="458"/>
      <c r="P47" s="458"/>
    </row>
    <row r="48" spans="1:16" s="40" customFormat="1" ht="16.5">
      <c r="A48" s="457">
        <v>2</v>
      </c>
      <c r="B48" s="517" t="s">
        <v>4670</v>
      </c>
      <c r="C48" s="458"/>
      <c r="D48" s="458"/>
      <c r="E48" s="458"/>
      <c r="F48" s="458"/>
      <c r="G48" s="458"/>
      <c r="H48" s="458"/>
      <c r="I48" s="458"/>
      <c r="J48" s="458"/>
      <c r="K48" s="458"/>
      <c r="L48" s="458"/>
      <c r="M48" s="458"/>
      <c r="N48" s="458"/>
      <c r="O48" s="458"/>
      <c r="P48" s="458"/>
    </row>
    <row r="49" spans="1:2">
      <c r="A49" s="457"/>
      <c r="B49" s="517"/>
    </row>
    <row r="50" spans="1:2">
      <c r="B50" s="517"/>
    </row>
    <row r="51" spans="1:2">
      <c r="B51" s="517"/>
    </row>
  </sheetData>
  <mergeCells count="14">
    <mergeCell ref="B28:B44"/>
    <mergeCell ref="B45:C45"/>
    <mergeCell ref="B6:B16"/>
    <mergeCell ref="B17:B21"/>
    <mergeCell ref="B22:C22"/>
    <mergeCell ref="B23:C23"/>
    <mergeCell ref="B24:C24"/>
    <mergeCell ref="B25:C25"/>
    <mergeCell ref="B27:C27"/>
    <mergeCell ref="A3:A5"/>
    <mergeCell ref="B3:C4"/>
    <mergeCell ref="P3:P4"/>
    <mergeCell ref="B5:C5"/>
    <mergeCell ref="B26:C26"/>
  </mergeCells>
  <phoneticPr fontId="30" type="noConversion"/>
  <dataValidations count="1">
    <dataValidation type="whole" allowBlank="1" showInputMessage="1" showErrorMessage="1" errorTitle="錯誤" error="輸入資料格式錯誤!!" sqref="D6:O27" xr:uid="{00000000-0002-0000-0C00-000000000000}">
      <formula1>-9.99999999999999E+27</formula1>
      <formula2>9.99999999999999E+27</formula2>
    </dataValidation>
  </dataValidations>
  <printOptions horizontalCentered="1"/>
  <pageMargins left="0.39370078740157483" right="0" top="0.39370078740157483" bottom="0.39370078740157483" header="0.51181102362204722" footer="0.15748031496062992"/>
  <pageSetup paperSize="9" scale="52" orientation="landscape" r:id="rId1"/>
  <headerFooter alignWithMargins="0">
    <oddFooter>&amp;C&amp;"Times New Roman,標準"45&amp;R&amp;"Times New Roman,標準"&amp;A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工作表7">
    <pageSetUpPr fitToPage="1"/>
  </sheetPr>
  <dimension ref="A1:AB30"/>
  <sheetViews>
    <sheetView zoomScaleNormal="100" workbookViewId="0"/>
  </sheetViews>
  <sheetFormatPr defaultColWidth="15.625" defaultRowHeight="15.75"/>
  <cols>
    <col min="1" max="1" width="5.625" style="1984" customWidth="1"/>
    <col min="2" max="16384" width="15.625" style="1984"/>
  </cols>
  <sheetData>
    <row r="1" spans="1:28" ht="16.5">
      <c r="A1" s="1981" t="s">
        <v>2598</v>
      </c>
      <c r="B1" s="1982"/>
      <c r="C1" s="1982"/>
      <c r="D1" s="1982"/>
      <c r="E1" s="1982"/>
      <c r="F1" s="1982"/>
      <c r="G1" s="1982"/>
      <c r="H1" s="1982"/>
      <c r="I1" s="1982"/>
      <c r="J1" s="1982"/>
      <c r="K1" s="1982"/>
      <c r="L1" s="1982"/>
      <c r="M1" s="1982"/>
      <c r="N1" s="1982"/>
      <c r="O1" s="1982"/>
      <c r="P1" s="1982"/>
      <c r="Q1" s="1982"/>
      <c r="R1" s="1982"/>
      <c r="S1" s="1982"/>
      <c r="T1" s="1982"/>
      <c r="U1" s="1982"/>
      <c r="V1" s="1982"/>
      <c r="W1" s="1982"/>
      <c r="X1" s="1982"/>
      <c r="Y1" s="1982"/>
      <c r="Z1" s="1983"/>
    </row>
    <row r="2" spans="1:28" ht="16.5">
      <c r="A2" s="1975" t="s">
        <v>5192</v>
      </c>
      <c r="B2" s="1982"/>
      <c r="C2" s="1982"/>
      <c r="D2" s="1982"/>
      <c r="E2" s="1982"/>
      <c r="F2" s="1982"/>
      <c r="G2" s="1982"/>
      <c r="H2" s="1982"/>
      <c r="I2" s="1982"/>
      <c r="J2" s="1982"/>
      <c r="K2" s="1982"/>
      <c r="L2" s="1982"/>
      <c r="M2" s="1982"/>
      <c r="N2" s="1982"/>
      <c r="O2" s="1982"/>
      <c r="P2" s="1982"/>
      <c r="Q2" s="1982"/>
      <c r="R2" s="1982"/>
      <c r="S2" s="1982"/>
      <c r="T2" s="1982"/>
      <c r="U2" s="1982"/>
      <c r="W2" s="1982"/>
      <c r="X2" s="1982"/>
      <c r="Y2" s="1982"/>
      <c r="Z2" s="1983"/>
      <c r="AB2" s="1985" t="s">
        <v>5193</v>
      </c>
    </row>
    <row r="3" spans="1:28" ht="15.75" customHeight="1">
      <c r="A3" s="2509" t="s">
        <v>5194</v>
      </c>
      <c r="B3" s="2509" t="s">
        <v>5195</v>
      </c>
      <c r="C3" s="2509" t="s">
        <v>5196</v>
      </c>
      <c r="D3" s="2509" t="s">
        <v>5197</v>
      </c>
      <c r="E3" s="2509" t="s">
        <v>5198</v>
      </c>
      <c r="F3" s="2509" t="s">
        <v>5199</v>
      </c>
      <c r="G3" s="2509"/>
      <c r="H3" s="2509"/>
      <c r="I3" s="2509" t="s">
        <v>5200</v>
      </c>
      <c r="J3" s="2509" t="s">
        <v>5201</v>
      </c>
      <c r="K3" s="2509" t="s">
        <v>5202</v>
      </c>
      <c r="L3" s="2509"/>
      <c r="M3" s="2509"/>
      <c r="N3" s="2509"/>
      <c r="O3" s="2509" t="s">
        <v>5203</v>
      </c>
      <c r="P3" s="2509" t="s">
        <v>5204</v>
      </c>
      <c r="Q3" s="2509" t="s">
        <v>5205</v>
      </c>
      <c r="R3" s="2509" t="s">
        <v>5206</v>
      </c>
      <c r="S3" s="2509" t="s">
        <v>5207</v>
      </c>
      <c r="T3" s="2509" t="s">
        <v>5208</v>
      </c>
      <c r="U3" s="2509" t="s">
        <v>5209</v>
      </c>
      <c r="V3" s="2509" t="s">
        <v>5210</v>
      </c>
      <c r="W3" s="2509"/>
      <c r="X3" s="2509" t="s">
        <v>5211</v>
      </c>
      <c r="Y3" s="2509" t="s">
        <v>5212</v>
      </c>
      <c r="Z3" s="2509" t="s">
        <v>5213</v>
      </c>
      <c r="AA3" s="2509" t="s">
        <v>5214</v>
      </c>
      <c r="AB3" s="2509" t="s">
        <v>5215</v>
      </c>
    </row>
    <row r="4" spans="1:28" ht="33">
      <c r="A4" s="2509"/>
      <c r="B4" s="2509"/>
      <c r="C4" s="2509"/>
      <c r="D4" s="2509"/>
      <c r="E4" s="2509"/>
      <c r="F4" s="1986" t="s">
        <v>5216</v>
      </c>
      <c r="G4" s="1986" t="s">
        <v>5217</v>
      </c>
      <c r="H4" s="1986" t="s">
        <v>5218</v>
      </c>
      <c r="I4" s="2509"/>
      <c r="J4" s="2509"/>
      <c r="K4" s="1986" t="s">
        <v>5216</v>
      </c>
      <c r="L4" s="1986" t="s">
        <v>5217</v>
      </c>
      <c r="M4" s="1986" t="s">
        <v>5219</v>
      </c>
      <c r="N4" s="1986" t="s">
        <v>5220</v>
      </c>
      <c r="O4" s="2509"/>
      <c r="P4" s="2509"/>
      <c r="Q4" s="2509"/>
      <c r="R4" s="2509"/>
      <c r="S4" s="2509"/>
      <c r="T4" s="2509"/>
      <c r="U4" s="2509"/>
      <c r="V4" s="1986" t="s">
        <v>5221</v>
      </c>
      <c r="W4" s="1986" t="s">
        <v>5222</v>
      </c>
      <c r="X4" s="2509"/>
      <c r="Y4" s="2509"/>
      <c r="Z4" s="2509"/>
      <c r="AA4" s="2509"/>
      <c r="AB4" s="2509"/>
    </row>
    <row r="5" spans="1:28">
      <c r="A5" s="2509"/>
      <c r="B5" s="1986" t="s">
        <v>66</v>
      </c>
      <c r="C5" s="1986" t="s">
        <v>67</v>
      </c>
      <c r="D5" s="1986" t="s">
        <v>68</v>
      </c>
      <c r="E5" s="1986" t="s">
        <v>69</v>
      </c>
      <c r="F5" s="1986" t="s">
        <v>70</v>
      </c>
      <c r="G5" s="1986" t="s">
        <v>71</v>
      </c>
      <c r="H5" s="1986" t="s">
        <v>72</v>
      </c>
      <c r="I5" s="1986" t="s">
        <v>73</v>
      </c>
      <c r="J5" s="1986" t="s">
        <v>74</v>
      </c>
      <c r="K5" s="1986" t="s">
        <v>75</v>
      </c>
      <c r="L5" s="1986" t="s">
        <v>231</v>
      </c>
      <c r="M5" s="1986" t="s">
        <v>232</v>
      </c>
      <c r="N5" s="1986" t="s">
        <v>281</v>
      </c>
      <c r="O5" s="1986" t="s">
        <v>282</v>
      </c>
      <c r="P5" s="1986" t="s">
        <v>283</v>
      </c>
      <c r="Q5" s="1986" t="s">
        <v>284</v>
      </c>
      <c r="R5" s="1986" t="s">
        <v>285</v>
      </c>
      <c r="S5" s="1986" t="s">
        <v>138</v>
      </c>
      <c r="T5" s="1986" t="s">
        <v>139</v>
      </c>
      <c r="U5" s="1986" t="s">
        <v>140</v>
      </c>
      <c r="V5" s="1987" t="s">
        <v>473</v>
      </c>
      <c r="W5" s="1986" t="s">
        <v>142</v>
      </c>
      <c r="X5" s="1986" t="s">
        <v>249</v>
      </c>
      <c r="Y5" s="1986" t="s">
        <v>250</v>
      </c>
      <c r="Z5" s="1986" t="s">
        <v>251</v>
      </c>
      <c r="AA5" s="1986" t="s">
        <v>252</v>
      </c>
      <c r="AB5" s="1986" t="s">
        <v>253</v>
      </c>
    </row>
    <row r="6" spans="1:28">
      <c r="A6" s="1988">
        <v>1</v>
      </c>
      <c r="B6" s="1988"/>
      <c r="C6" s="1989"/>
      <c r="D6" s="1989"/>
      <c r="E6" s="1989"/>
      <c r="F6" s="1988"/>
      <c r="G6" s="1989"/>
      <c r="H6" s="1989"/>
      <c r="I6" s="1989"/>
      <c r="J6" s="1989"/>
      <c r="K6" s="1988"/>
      <c r="L6" s="1989"/>
      <c r="M6" s="1989"/>
      <c r="N6" s="1989"/>
      <c r="O6" s="1989"/>
      <c r="P6" s="1990"/>
      <c r="Q6" s="1990"/>
      <c r="R6" s="1990"/>
      <c r="S6" s="1990"/>
      <c r="T6" s="1990"/>
      <c r="U6" s="1990"/>
      <c r="V6" s="1991"/>
      <c r="W6" s="1990"/>
      <c r="X6" s="1990"/>
      <c r="Y6" s="1989"/>
      <c r="Z6" s="1989"/>
      <c r="AA6" s="1989"/>
      <c r="AB6" s="1989"/>
    </row>
    <row r="7" spans="1:28">
      <c r="A7" s="1988">
        <v>2</v>
      </c>
      <c r="B7" s="1988"/>
      <c r="C7" s="1989"/>
      <c r="D7" s="1989"/>
      <c r="E7" s="1989"/>
      <c r="F7" s="1988"/>
      <c r="G7" s="1989"/>
      <c r="H7" s="1989"/>
      <c r="I7" s="1989"/>
      <c r="J7" s="1989"/>
      <c r="K7" s="1988"/>
      <c r="L7" s="1989"/>
      <c r="M7" s="1989"/>
      <c r="N7" s="1989"/>
      <c r="O7" s="1989"/>
      <c r="P7" s="1990"/>
      <c r="Q7" s="1990"/>
      <c r="R7" s="1990"/>
      <c r="S7" s="1990"/>
      <c r="T7" s="1990"/>
      <c r="U7" s="1990"/>
      <c r="V7" s="1991"/>
      <c r="W7" s="1990"/>
      <c r="X7" s="1990"/>
      <c r="Y7" s="1989"/>
      <c r="Z7" s="1989"/>
      <c r="AA7" s="1989"/>
      <c r="AB7" s="1989"/>
    </row>
    <row r="8" spans="1:28">
      <c r="A8" s="1988">
        <v>3</v>
      </c>
      <c r="B8" s="1988"/>
      <c r="C8" s="1989"/>
      <c r="D8" s="1989"/>
      <c r="E8" s="1989"/>
      <c r="F8" s="1988"/>
      <c r="G8" s="1989"/>
      <c r="H8" s="1989"/>
      <c r="I8" s="1989"/>
      <c r="J8" s="1989"/>
      <c r="K8" s="1988"/>
      <c r="L8" s="1989"/>
      <c r="M8" s="1989"/>
      <c r="N8" s="1989"/>
      <c r="O8" s="1989"/>
      <c r="P8" s="1990"/>
      <c r="Q8" s="1990"/>
      <c r="R8" s="1990"/>
      <c r="S8" s="1990"/>
      <c r="T8" s="1990"/>
      <c r="U8" s="1990"/>
      <c r="V8" s="1991"/>
      <c r="W8" s="1990"/>
      <c r="X8" s="1990"/>
      <c r="Y8" s="1989"/>
      <c r="Z8" s="1989"/>
      <c r="AA8" s="1989"/>
      <c r="AB8" s="1989"/>
    </row>
    <row r="9" spans="1:28">
      <c r="A9" s="1988">
        <v>4</v>
      </c>
      <c r="B9" s="1988"/>
      <c r="C9" s="1989"/>
      <c r="D9" s="1989"/>
      <c r="E9" s="1989"/>
      <c r="F9" s="1988"/>
      <c r="G9" s="1989"/>
      <c r="H9" s="1989"/>
      <c r="I9" s="1989"/>
      <c r="J9" s="1989"/>
      <c r="K9" s="1988"/>
      <c r="L9" s="1989"/>
      <c r="M9" s="1989"/>
      <c r="N9" s="1989"/>
      <c r="O9" s="1989"/>
      <c r="P9" s="1990"/>
      <c r="Q9" s="1990"/>
      <c r="R9" s="1990"/>
      <c r="S9" s="1990"/>
      <c r="T9" s="1990"/>
      <c r="U9" s="1990"/>
      <c r="V9" s="1991"/>
      <c r="W9" s="1990"/>
      <c r="X9" s="1990"/>
      <c r="Y9" s="1989"/>
      <c r="Z9" s="1989"/>
      <c r="AA9" s="1989"/>
      <c r="AB9" s="1989"/>
    </row>
    <row r="10" spans="1:28">
      <c r="A10" s="1988">
        <v>5</v>
      </c>
      <c r="B10" s="1988"/>
      <c r="C10" s="1989"/>
      <c r="D10" s="1989"/>
      <c r="E10" s="1989"/>
      <c r="F10" s="1988"/>
      <c r="G10" s="1989"/>
      <c r="H10" s="1989"/>
      <c r="I10" s="1989"/>
      <c r="J10" s="1989"/>
      <c r="K10" s="1988"/>
      <c r="L10" s="1989"/>
      <c r="M10" s="1989"/>
      <c r="N10" s="1989"/>
      <c r="O10" s="1989"/>
      <c r="P10" s="1990"/>
      <c r="Q10" s="1990"/>
      <c r="R10" s="1990"/>
      <c r="S10" s="1990"/>
      <c r="T10" s="1990"/>
      <c r="U10" s="1990"/>
      <c r="V10" s="1991"/>
      <c r="W10" s="1990"/>
      <c r="X10" s="1990"/>
      <c r="Y10" s="1989"/>
      <c r="Z10" s="1989"/>
      <c r="AA10" s="1989"/>
      <c r="AB10" s="1989"/>
    </row>
    <row r="11" spans="1:28">
      <c r="A11" s="1988">
        <v>6</v>
      </c>
      <c r="B11" s="1988"/>
      <c r="C11" s="1989"/>
      <c r="D11" s="1989"/>
      <c r="E11" s="1989"/>
      <c r="F11" s="1988"/>
      <c r="G11" s="1989"/>
      <c r="H11" s="1989"/>
      <c r="I11" s="1989"/>
      <c r="J11" s="1989"/>
      <c r="K11" s="1988"/>
      <c r="L11" s="1989"/>
      <c r="M11" s="1989"/>
      <c r="N11" s="1989"/>
      <c r="O11" s="1989"/>
      <c r="P11" s="1990"/>
      <c r="Q11" s="1990"/>
      <c r="R11" s="1990"/>
      <c r="S11" s="1990"/>
      <c r="T11" s="1990"/>
      <c r="U11" s="1990"/>
      <c r="V11" s="1991"/>
      <c r="W11" s="1990"/>
      <c r="X11" s="1990"/>
      <c r="Y11" s="1989"/>
      <c r="Z11" s="1989"/>
      <c r="AA11" s="1989"/>
      <c r="AB11" s="1989"/>
    </row>
    <row r="12" spans="1:28">
      <c r="A12" s="1988">
        <v>7</v>
      </c>
      <c r="B12" s="1988"/>
      <c r="C12" s="1989"/>
      <c r="D12" s="1989"/>
      <c r="E12" s="1989"/>
      <c r="F12" s="1988"/>
      <c r="G12" s="1989"/>
      <c r="H12" s="1989"/>
      <c r="I12" s="1989"/>
      <c r="J12" s="1989"/>
      <c r="K12" s="1988"/>
      <c r="L12" s="1989"/>
      <c r="M12" s="1989"/>
      <c r="N12" s="1989"/>
      <c r="O12" s="1989"/>
      <c r="P12" s="1990"/>
      <c r="Q12" s="1990"/>
      <c r="R12" s="1990"/>
      <c r="S12" s="1990"/>
      <c r="T12" s="1990"/>
      <c r="U12" s="1990"/>
      <c r="V12" s="1991"/>
      <c r="W12" s="1990"/>
      <c r="X12" s="1990"/>
      <c r="Y12" s="1989"/>
      <c r="Z12" s="1989"/>
      <c r="AA12" s="1989"/>
      <c r="AB12" s="1989"/>
    </row>
    <row r="13" spans="1:28">
      <c r="A13" s="1988">
        <v>8</v>
      </c>
      <c r="B13" s="1988"/>
      <c r="C13" s="1989"/>
      <c r="D13" s="1989"/>
      <c r="E13" s="1989"/>
      <c r="F13" s="1988"/>
      <c r="G13" s="1989"/>
      <c r="H13" s="1989"/>
      <c r="I13" s="1989"/>
      <c r="J13" s="1989"/>
      <c r="K13" s="1988"/>
      <c r="L13" s="1989"/>
      <c r="M13" s="1989"/>
      <c r="N13" s="1989"/>
      <c r="O13" s="1989"/>
      <c r="P13" s="1990"/>
      <c r="Q13" s="1990"/>
      <c r="R13" s="1990"/>
      <c r="S13" s="1990"/>
      <c r="T13" s="1990"/>
      <c r="U13" s="1990"/>
      <c r="V13" s="1991"/>
      <c r="W13" s="1990"/>
      <c r="X13" s="1990"/>
      <c r="Y13" s="1989"/>
      <c r="Z13" s="1989"/>
      <c r="AA13" s="1989"/>
      <c r="AB13" s="1989"/>
    </row>
    <row r="14" spans="1:28">
      <c r="A14" s="1988">
        <v>9</v>
      </c>
      <c r="B14" s="1988"/>
      <c r="C14" s="1989"/>
      <c r="D14" s="1989"/>
      <c r="E14" s="1989"/>
      <c r="F14" s="1988"/>
      <c r="G14" s="1989"/>
      <c r="H14" s="1989"/>
      <c r="I14" s="1989"/>
      <c r="J14" s="1989"/>
      <c r="K14" s="1988"/>
      <c r="L14" s="1989"/>
      <c r="M14" s="1989"/>
      <c r="N14" s="1989"/>
      <c r="O14" s="1989"/>
      <c r="P14" s="1990"/>
      <c r="Q14" s="1990"/>
      <c r="R14" s="1990"/>
      <c r="S14" s="1990"/>
      <c r="T14" s="1990"/>
      <c r="U14" s="1990"/>
      <c r="V14" s="1991"/>
      <c r="W14" s="1990"/>
      <c r="X14" s="1990"/>
      <c r="Y14" s="1989"/>
      <c r="Z14" s="1989"/>
      <c r="AA14" s="1989"/>
      <c r="AB14" s="1989"/>
    </row>
    <row r="15" spans="1:28">
      <c r="A15" s="1988">
        <v>10</v>
      </c>
      <c r="B15" s="1988"/>
      <c r="C15" s="1989"/>
      <c r="D15" s="1989"/>
      <c r="E15" s="1989"/>
      <c r="F15" s="1988"/>
      <c r="G15" s="1989"/>
      <c r="H15" s="1989"/>
      <c r="I15" s="1989"/>
      <c r="J15" s="1989"/>
      <c r="K15" s="1988"/>
      <c r="L15" s="1989"/>
      <c r="M15" s="1989"/>
      <c r="N15" s="1989"/>
      <c r="O15" s="1989"/>
      <c r="P15" s="1990"/>
      <c r="Q15" s="1990"/>
      <c r="R15" s="1990"/>
      <c r="S15" s="1990"/>
      <c r="T15" s="1990"/>
      <c r="U15" s="1990"/>
      <c r="V15" s="1991"/>
      <c r="W15" s="1990"/>
      <c r="X15" s="1990"/>
      <c r="Y15" s="1989"/>
      <c r="Z15" s="1989"/>
      <c r="AA15" s="1989"/>
      <c r="AB15" s="1989"/>
    </row>
    <row r="16" spans="1:28" ht="16.5">
      <c r="A16" s="1988">
        <v>11</v>
      </c>
      <c r="B16" s="2510" t="s">
        <v>2626</v>
      </c>
      <c r="C16" s="1992" t="s">
        <v>2612</v>
      </c>
      <c r="D16" s="1993"/>
      <c r="E16" s="1993"/>
      <c r="F16" s="1993"/>
      <c r="G16" s="1993"/>
      <c r="H16" s="1993"/>
      <c r="I16" s="1993"/>
      <c r="J16" s="1993"/>
      <c r="K16" s="1993"/>
      <c r="L16" s="1993"/>
      <c r="M16" s="1993"/>
      <c r="N16" s="1993"/>
      <c r="O16" s="1993"/>
      <c r="P16" s="1993"/>
      <c r="Q16" s="1993"/>
      <c r="R16" s="1993"/>
      <c r="S16" s="1993"/>
      <c r="T16" s="1994">
        <f>SUMIF($D$6:$D$15,"A",T6:T15)</f>
        <v>0</v>
      </c>
      <c r="U16" s="1994">
        <f>SUMIF($D$6:$D$15,"A",U6:U15)</f>
        <v>0</v>
      </c>
      <c r="V16" s="1993"/>
      <c r="W16" s="1993"/>
      <c r="X16" s="1993"/>
      <c r="Y16" s="1993"/>
      <c r="Z16" s="1994">
        <f>SUMIF($D$6:$D$15,"A",Z6:Z15)</f>
        <v>0</v>
      </c>
      <c r="AA16" s="1994">
        <f>SUMIF($D$6:$D$15,"A",AA6:AA15)</f>
        <v>0</v>
      </c>
      <c r="AB16" s="1993"/>
    </row>
    <row r="17" spans="1:28" ht="33">
      <c r="A17" s="1988">
        <v>12</v>
      </c>
      <c r="B17" s="2510"/>
      <c r="C17" s="1995" t="s">
        <v>2627</v>
      </c>
      <c r="D17" s="1993"/>
      <c r="E17" s="1993"/>
      <c r="F17" s="1993"/>
      <c r="G17" s="1993"/>
      <c r="H17" s="1993"/>
      <c r="I17" s="1993"/>
      <c r="J17" s="1993"/>
      <c r="K17" s="1993"/>
      <c r="L17" s="1993"/>
      <c r="M17" s="1993"/>
      <c r="N17" s="1993"/>
      <c r="O17" s="1993"/>
      <c r="P17" s="1993"/>
      <c r="Q17" s="1993"/>
      <c r="R17" s="1993"/>
      <c r="S17" s="1993"/>
      <c r="T17" s="1994">
        <f>SUMIF($D$6:$D$15,"C",T6:T15)</f>
        <v>0</v>
      </c>
      <c r="U17" s="1994">
        <f>SUMIF($D$6:$D$15,"C",U6:U15)</f>
        <v>0</v>
      </c>
      <c r="V17" s="1993"/>
      <c r="W17" s="1993"/>
      <c r="X17" s="1993"/>
      <c r="Y17" s="1993"/>
      <c r="Z17" s="1994">
        <f>SUMIF($D$6:$D$15,"C",Z6:Z15)</f>
        <v>0</v>
      </c>
      <c r="AA17" s="1994">
        <f>SUMIF($D$6:$D$15,"C",AA6:AA15)</f>
        <v>0</v>
      </c>
      <c r="AB17" s="1993"/>
    </row>
    <row r="18" spans="1:28" ht="16.5">
      <c r="A18" s="1996" t="s">
        <v>5223</v>
      </c>
      <c r="B18" s="1982"/>
      <c r="C18" s="1982"/>
      <c r="D18" s="1982"/>
      <c r="E18" s="1982"/>
      <c r="F18" s="1982"/>
      <c r="G18" s="1982"/>
      <c r="H18" s="1982"/>
      <c r="I18" s="1982"/>
      <c r="J18" s="1982"/>
      <c r="K18" s="1982"/>
      <c r="L18" s="1982"/>
      <c r="M18" s="1982"/>
      <c r="N18" s="1982"/>
      <c r="O18" s="1982"/>
      <c r="P18" s="1982"/>
      <c r="Q18" s="1982"/>
      <c r="R18" s="1982"/>
      <c r="S18" s="1982"/>
      <c r="T18" s="1982"/>
      <c r="U18" s="1982"/>
      <c r="V18" s="1982"/>
      <c r="W18" s="1982"/>
      <c r="X18" s="1982"/>
      <c r="Y18" s="1982"/>
      <c r="Z18" s="1983"/>
    </row>
    <row r="19" spans="1:28" ht="16.5">
      <c r="A19" s="1996">
        <v>1</v>
      </c>
      <c r="B19" s="1975" t="s">
        <v>5224</v>
      </c>
      <c r="C19" s="1997"/>
      <c r="D19" s="1997"/>
      <c r="E19" s="1997"/>
      <c r="F19" s="1997"/>
      <c r="G19" s="1997"/>
      <c r="H19" s="1997"/>
      <c r="I19" s="1997"/>
      <c r="J19" s="1997"/>
      <c r="K19" s="1997"/>
      <c r="L19" s="1997"/>
      <c r="M19" s="1997"/>
      <c r="N19" s="1997"/>
      <c r="O19" s="1997"/>
      <c r="P19" s="1997"/>
      <c r="Q19" s="1997"/>
      <c r="R19" s="1997"/>
      <c r="S19" s="1997"/>
      <c r="T19" s="1997"/>
      <c r="U19" s="1997"/>
      <c r="V19" s="1997"/>
      <c r="W19" s="1997"/>
      <c r="X19" s="1997"/>
      <c r="Y19" s="1997"/>
      <c r="Z19" s="1983"/>
    </row>
    <row r="20" spans="1:28" ht="16.5">
      <c r="A20" s="1996">
        <v>2</v>
      </c>
      <c r="B20" s="1998" t="s">
        <v>5225</v>
      </c>
      <c r="C20" s="1997"/>
      <c r="D20" s="1997"/>
      <c r="E20" s="1997"/>
      <c r="F20" s="1997"/>
      <c r="G20" s="1997"/>
      <c r="H20" s="1997"/>
      <c r="I20" s="1997"/>
      <c r="J20" s="1997"/>
      <c r="K20" s="1997"/>
      <c r="L20" s="1997"/>
      <c r="M20" s="1997"/>
      <c r="N20" s="1997"/>
      <c r="O20" s="1997"/>
      <c r="P20" s="1997"/>
      <c r="Q20" s="1997"/>
      <c r="R20" s="1997"/>
      <c r="S20" s="1997"/>
      <c r="T20" s="1997"/>
      <c r="U20" s="1997"/>
      <c r="V20" s="1997"/>
      <c r="W20" s="1997"/>
      <c r="X20" s="1997"/>
      <c r="Y20" s="1997"/>
      <c r="Z20" s="1983"/>
    </row>
    <row r="21" spans="1:28" ht="16.5">
      <c r="A21" s="1996"/>
      <c r="B21" s="1999" t="s">
        <v>5226</v>
      </c>
      <c r="C21" s="1997"/>
      <c r="D21" s="1997"/>
      <c r="E21" s="1997"/>
      <c r="F21" s="1997"/>
      <c r="G21" s="1997"/>
      <c r="H21" s="1997"/>
      <c r="I21" s="1997"/>
      <c r="J21" s="1997"/>
      <c r="K21" s="1997"/>
      <c r="L21" s="1997"/>
      <c r="M21" s="1997"/>
      <c r="N21" s="1997"/>
      <c r="O21" s="1997"/>
      <c r="P21" s="1997"/>
      <c r="Q21" s="1997"/>
      <c r="R21" s="1997"/>
      <c r="S21" s="1997"/>
      <c r="T21" s="1997"/>
      <c r="U21" s="1997"/>
      <c r="V21" s="1997"/>
      <c r="W21" s="1997"/>
      <c r="X21" s="1997"/>
      <c r="Y21" s="1997"/>
      <c r="Z21" s="1983"/>
    </row>
    <row r="22" spans="1:28" ht="16.5">
      <c r="A22" s="1996">
        <v>3</v>
      </c>
      <c r="B22" s="1999" t="s">
        <v>5227</v>
      </c>
      <c r="C22" s="1997"/>
      <c r="D22" s="1997"/>
      <c r="E22" s="1997"/>
      <c r="F22" s="1997"/>
      <c r="G22" s="1997"/>
      <c r="H22" s="1997"/>
      <c r="I22" s="1997"/>
      <c r="J22" s="1997"/>
      <c r="K22" s="1997"/>
      <c r="L22" s="1997"/>
      <c r="M22" s="1997"/>
      <c r="N22" s="1997"/>
      <c r="O22" s="1997"/>
      <c r="P22" s="1997"/>
      <c r="Q22" s="1997"/>
      <c r="R22" s="1997"/>
      <c r="S22" s="1997"/>
      <c r="T22" s="1997"/>
      <c r="U22" s="1997"/>
      <c r="V22" s="1997"/>
      <c r="W22" s="1997"/>
      <c r="X22" s="1997"/>
      <c r="Y22" s="1997"/>
      <c r="Z22" s="1983"/>
    </row>
    <row r="23" spans="1:28" ht="16.5">
      <c r="A23" s="1996">
        <v>4</v>
      </c>
      <c r="B23" s="1975" t="s">
        <v>5228</v>
      </c>
      <c r="C23" s="1997"/>
      <c r="D23" s="1997"/>
      <c r="E23" s="1997"/>
      <c r="F23" s="1997"/>
      <c r="G23" s="1997"/>
      <c r="H23" s="1997"/>
      <c r="I23" s="1997"/>
      <c r="J23" s="1997"/>
      <c r="K23" s="1997"/>
      <c r="L23" s="1997"/>
      <c r="M23" s="1997"/>
      <c r="N23" s="1997"/>
      <c r="O23" s="1997"/>
      <c r="P23" s="1997"/>
      <c r="Q23" s="1997"/>
      <c r="R23" s="1997"/>
      <c r="S23" s="1997"/>
      <c r="T23" s="1997"/>
      <c r="U23" s="1997"/>
      <c r="V23" s="1997"/>
      <c r="W23" s="1997"/>
      <c r="X23" s="1997"/>
      <c r="Y23" s="1997"/>
      <c r="Z23" s="1983"/>
    </row>
    <row r="24" spans="1:28" ht="16.5">
      <c r="A24" s="1996">
        <v>5</v>
      </c>
      <c r="B24" s="1999" t="s">
        <v>5229</v>
      </c>
      <c r="C24" s="1997"/>
      <c r="D24" s="1997"/>
      <c r="E24" s="1997"/>
      <c r="F24" s="1997"/>
      <c r="G24" s="1997"/>
      <c r="H24" s="1997"/>
      <c r="I24" s="1997"/>
      <c r="J24" s="1997"/>
      <c r="K24" s="1997"/>
      <c r="L24" s="1997"/>
      <c r="M24" s="1997"/>
      <c r="N24" s="1997"/>
      <c r="O24" s="1997"/>
      <c r="P24" s="1997"/>
      <c r="Q24" s="1997"/>
      <c r="R24" s="1997"/>
      <c r="S24" s="1997"/>
      <c r="T24" s="1997"/>
      <c r="U24" s="1997"/>
      <c r="V24" s="1997"/>
      <c r="W24" s="1997"/>
      <c r="X24" s="1997"/>
      <c r="Y24" s="1997"/>
      <c r="Z24" s="1983"/>
    </row>
    <row r="25" spans="1:28" ht="16.5">
      <c r="A25" s="1996">
        <v>6</v>
      </c>
      <c r="B25" s="1975" t="s">
        <v>5230</v>
      </c>
      <c r="C25" s="1982"/>
      <c r="D25" s="1982"/>
      <c r="E25" s="1982"/>
      <c r="F25" s="1982"/>
      <c r="G25" s="1982"/>
      <c r="H25" s="1982"/>
      <c r="I25" s="1982"/>
      <c r="J25" s="1982"/>
      <c r="K25" s="1982"/>
      <c r="L25" s="1982"/>
      <c r="M25" s="1982"/>
      <c r="N25" s="1982"/>
      <c r="O25" s="1982"/>
      <c r="P25" s="1982"/>
      <c r="Q25" s="1982"/>
      <c r="R25" s="1982"/>
      <c r="S25" s="1997"/>
      <c r="T25" s="1997"/>
      <c r="U25" s="1997"/>
      <c r="V25" s="1997"/>
      <c r="W25" s="1997"/>
      <c r="X25" s="1997"/>
      <c r="Y25" s="1997"/>
      <c r="Z25" s="1983"/>
    </row>
    <row r="26" spans="1:28" ht="16.5">
      <c r="A26" s="1996">
        <v>7</v>
      </c>
      <c r="B26" s="1999" t="s">
        <v>5231</v>
      </c>
      <c r="C26" s="1997"/>
      <c r="D26" s="1997"/>
      <c r="E26" s="1997"/>
      <c r="F26" s="1997"/>
      <c r="G26" s="1997"/>
      <c r="H26" s="1997"/>
      <c r="I26" s="1997"/>
      <c r="J26" s="1997"/>
      <c r="K26" s="1997"/>
      <c r="L26" s="1997"/>
      <c r="M26" s="1997"/>
      <c r="N26" s="1997"/>
      <c r="O26" s="1997"/>
      <c r="P26" s="1997"/>
      <c r="Q26" s="1997"/>
      <c r="R26" s="1997"/>
      <c r="S26" s="1997"/>
      <c r="T26" s="1997"/>
      <c r="U26" s="1997"/>
      <c r="V26" s="1997"/>
      <c r="W26" s="1997"/>
      <c r="X26" s="1997"/>
      <c r="Y26" s="1997"/>
      <c r="Z26" s="1983"/>
    </row>
    <row r="27" spans="1:28" ht="16.5">
      <c r="A27" s="1996">
        <v>8</v>
      </c>
      <c r="B27" s="1999" t="s">
        <v>5232</v>
      </c>
      <c r="C27" s="1997"/>
      <c r="D27" s="1997"/>
      <c r="E27" s="1997"/>
      <c r="F27" s="1997"/>
      <c r="G27" s="1997"/>
      <c r="H27" s="1997"/>
      <c r="I27" s="1997"/>
      <c r="J27" s="1997"/>
      <c r="K27" s="1997"/>
      <c r="L27" s="1997"/>
      <c r="M27" s="1997"/>
      <c r="N27" s="1997"/>
      <c r="O27" s="1997"/>
      <c r="P27" s="1997"/>
      <c r="Q27" s="1997"/>
      <c r="R27" s="1997"/>
      <c r="S27" s="1982"/>
      <c r="T27" s="1982"/>
      <c r="U27" s="1982"/>
      <c r="V27" s="1982"/>
      <c r="W27" s="1982"/>
      <c r="X27" s="1982"/>
      <c r="Y27" s="1982"/>
      <c r="Z27" s="1983"/>
    </row>
    <row r="28" spans="1:28" ht="16.5">
      <c r="A28" s="1996">
        <v>9</v>
      </c>
      <c r="B28" s="1999" t="s">
        <v>5233</v>
      </c>
      <c r="C28" s="1982"/>
      <c r="D28" s="1982"/>
      <c r="E28" s="1982"/>
      <c r="F28" s="1982"/>
      <c r="G28" s="1982"/>
      <c r="H28" s="1982"/>
      <c r="I28" s="1982"/>
      <c r="J28" s="1982"/>
      <c r="K28" s="1982"/>
      <c r="L28" s="1982"/>
      <c r="M28" s="1982"/>
      <c r="N28" s="1982"/>
      <c r="O28" s="1982"/>
      <c r="P28" s="1982"/>
      <c r="Q28" s="1982"/>
      <c r="R28" s="1982"/>
      <c r="S28" s="1982"/>
      <c r="T28" s="1982"/>
      <c r="U28" s="1982"/>
      <c r="V28" s="1982"/>
      <c r="W28" s="1982"/>
      <c r="X28" s="1982"/>
      <c r="Y28" s="1982"/>
      <c r="Z28" s="1983"/>
    </row>
    <row r="29" spans="1:28" ht="16.5">
      <c r="A29" s="1996">
        <v>10</v>
      </c>
      <c r="B29" s="1975" t="s">
        <v>5234</v>
      </c>
      <c r="C29" s="1982"/>
      <c r="D29" s="1982"/>
      <c r="E29" s="1982"/>
      <c r="F29" s="1982"/>
      <c r="G29" s="1982"/>
      <c r="H29" s="1982"/>
      <c r="I29" s="1982"/>
      <c r="J29" s="1982"/>
      <c r="K29" s="1982"/>
      <c r="L29" s="1982"/>
      <c r="M29" s="1982"/>
      <c r="N29" s="1982"/>
      <c r="O29" s="1982"/>
      <c r="P29" s="1982"/>
      <c r="Q29" s="1982"/>
      <c r="R29" s="1982"/>
      <c r="S29" s="1983"/>
      <c r="T29" s="1983"/>
      <c r="U29" s="1983"/>
      <c r="V29" s="1983"/>
      <c r="W29" s="1983"/>
      <c r="X29" s="1983"/>
      <c r="Y29" s="1983"/>
      <c r="Z29" s="1983"/>
    </row>
    <row r="30" spans="1:28" ht="16.5">
      <c r="A30" s="1996">
        <v>11</v>
      </c>
      <c r="B30" s="1975" t="s">
        <v>5235</v>
      </c>
    </row>
  </sheetData>
  <mergeCells count="23">
    <mergeCell ref="AB3:AB4"/>
    <mergeCell ref="B16:B17"/>
    <mergeCell ref="R3:R4"/>
    <mergeCell ref="S3:S4"/>
    <mergeCell ref="T3:T4"/>
    <mergeCell ref="U3:U4"/>
    <mergeCell ref="X3:X4"/>
    <mergeCell ref="O3:O4"/>
    <mergeCell ref="P3:P4"/>
    <mergeCell ref="Q3:Q4"/>
    <mergeCell ref="AA3:AA4"/>
    <mergeCell ref="V3:W3"/>
    <mergeCell ref="F3:H3"/>
    <mergeCell ref="I3:I4"/>
    <mergeCell ref="J3:J4"/>
    <mergeCell ref="K3:N3"/>
    <mergeCell ref="Y3:Y4"/>
    <mergeCell ref="Z3:Z4"/>
    <mergeCell ref="A3:A5"/>
    <mergeCell ref="B3:B4"/>
    <mergeCell ref="C3:C4"/>
    <mergeCell ref="D3:D4"/>
    <mergeCell ref="E3:E4"/>
  </mergeCells>
  <phoneticPr fontId="28" type="noConversion"/>
  <pageMargins left="0.44" right="0.23" top="0.74803149606299213" bottom="0.74803149606299213" header="0.31496062992125984" footer="0.31496062992125984"/>
  <pageSetup paperSize="9" scale="34"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工作表8">
    <pageSetUpPr fitToPage="1"/>
  </sheetPr>
  <dimension ref="A1:P82"/>
  <sheetViews>
    <sheetView topLeftCell="A25" zoomScaleNormal="100" zoomScaleSheetLayoutView="100" workbookViewId="0">
      <selection activeCell="F25" sqref="F25"/>
    </sheetView>
  </sheetViews>
  <sheetFormatPr defaultColWidth="15.625" defaultRowHeight="15.75"/>
  <cols>
    <col min="1" max="1" width="5.625" style="2001" customWidth="1"/>
    <col min="2" max="2" width="50.625" style="2001" customWidth="1"/>
    <col min="3" max="16384" width="15.625" style="2001"/>
  </cols>
  <sheetData>
    <row r="1" spans="1:16" ht="16.5">
      <c r="A1" s="1981" t="s">
        <v>2597</v>
      </c>
      <c r="B1" s="1982"/>
      <c r="C1" s="1982"/>
      <c r="D1" s="1982"/>
      <c r="E1" s="1982"/>
      <c r="F1" s="1982"/>
      <c r="G1" s="1982"/>
      <c r="H1" s="1982"/>
      <c r="I1" s="1982"/>
      <c r="J1" s="1982"/>
      <c r="K1" s="1982"/>
      <c r="L1" s="1982"/>
      <c r="M1" s="1982"/>
      <c r="N1" s="1982"/>
      <c r="O1" s="1982"/>
      <c r="P1" s="2000"/>
    </row>
    <row r="2" spans="1:16" ht="16.5">
      <c r="A2" s="2002" t="s">
        <v>5236</v>
      </c>
      <c r="B2" s="1982"/>
      <c r="C2" s="1982"/>
      <c r="D2" s="1982"/>
      <c r="E2" s="1982"/>
      <c r="F2" s="1982"/>
      <c r="G2" s="1982"/>
      <c r="H2" s="1982"/>
      <c r="I2" s="1982"/>
      <c r="J2" s="1982"/>
      <c r="K2" s="1982"/>
      <c r="M2" s="1982"/>
      <c r="N2" s="1982"/>
      <c r="O2" s="2003" t="s">
        <v>5237</v>
      </c>
      <c r="P2" s="2000"/>
    </row>
    <row r="3" spans="1:16" ht="16.5">
      <c r="A3" s="2511" t="s">
        <v>5194</v>
      </c>
      <c r="B3" s="2509" t="s">
        <v>5238</v>
      </c>
      <c r="C3" s="2004" t="s">
        <v>5239</v>
      </c>
      <c r="D3" s="2004"/>
      <c r="E3" s="2004"/>
      <c r="F3" s="2004"/>
      <c r="G3" s="2004" t="s">
        <v>5240</v>
      </c>
      <c r="H3" s="2004"/>
      <c r="I3" s="2004"/>
      <c r="J3" s="2004"/>
      <c r="K3" s="2004" t="s">
        <v>5241</v>
      </c>
      <c r="L3" s="2004"/>
      <c r="M3" s="2004"/>
      <c r="N3" s="2004"/>
      <c r="O3" s="2509" t="s">
        <v>5215</v>
      </c>
      <c r="P3" s="2000"/>
    </row>
    <row r="4" spans="1:16" ht="49.5">
      <c r="A4" s="2511"/>
      <c r="B4" s="2509"/>
      <c r="C4" s="1986" t="s">
        <v>5008</v>
      </c>
      <c r="D4" s="1986" t="s">
        <v>5242</v>
      </c>
      <c r="E4" s="1986" t="s">
        <v>5243</v>
      </c>
      <c r="F4" s="1986" t="s">
        <v>5244</v>
      </c>
      <c r="G4" s="1986" t="s">
        <v>5008</v>
      </c>
      <c r="H4" s="1986" t="s">
        <v>5242</v>
      </c>
      <c r="I4" s="1986" t="s">
        <v>5243</v>
      </c>
      <c r="J4" s="1986" t="s">
        <v>5244</v>
      </c>
      <c r="K4" s="1986" t="s">
        <v>5008</v>
      </c>
      <c r="L4" s="1986" t="s">
        <v>5242</v>
      </c>
      <c r="M4" s="1986" t="s">
        <v>5243</v>
      </c>
      <c r="N4" s="1986" t="s">
        <v>5244</v>
      </c>
      <c r="O4" s="2509"/>
      <c r="P4" s="2000"/>
    </row>
    <row r="5" spans="1:16">
      <c r="A5" s="2511"/>
      <c r="B5" s="1987" t="s">
        <v>66</v>
      </c>
      <c r="C5" s="1987" t="s">
        <v>67</v>
      </c>
      <c r="D5" s="1987" t="s">
        <v>68</v>
      </c>
      <c r="E5" s="1987" t="s">
        <v>69</v>
      </c>
      <c r="F5" s="1987" t="s">
        <v>70</v>
      </c>
      <c r="G5" s="1987" t="s">
        <v>71</v>
      </c>
      <c r="H5" s="1987" t="s">
        <v>72</v>
      </c>
      <c r="I5" s="1987" t="s">
        <v>73</v>
      </c>
      <c r="J5" s="1987" t="s">
        <v>74</v>
      </c>
      <c r="K5" s="1987" t="s">
        <v>75</v>
      </c>
      <c r="L5" s="1987" t="s">
        <v>231</v>
      </c>
      <c r="M5" s="1987" t="s">
        <v>232</v>
      </c>
      <c r="N5" s="1987" t="s">
        <v>281</v>
      </c>
      <c r="O5" s="1987" t="s">
        <v>282</v>
      </c>
      <c r="P5" s="2000"/>
    </row>
    <row r="6" spans="1:16" ht="16.5">
      <c r="A6" s="2005">
        <v>1</v>
      </c>
      <c r="B6" s="1989" t="s">
        <v>5245</v>
      </c>
      <c r="C6" s="2006"/>
      <c r="D6" s="2006"/>
      <c r="E6" s="2006"/>
      <c r="F6" s="2006"/>
      <c r="G6" s="2006"/>
      <c r="H6" s="2006"/>
      <c r="I6" s="2006"/>
      <c r="J6" s="2006"/>
      <c r="K6" s="2006"/>
      <c r="L6" s="2006"/>
      <c r="M6" s="2006"/>
      <c r="N6" s="2006"/>
      <c r="O6" s="2007"/>
      <c r="P6" s="2000"/>
    </row>
    <row r="7" spans="1:16" ht="16.5">
      <c r="A7" s="2005">
        <v>2</v>
      </c>
      <c r="B7" s="1989" t="s">
        <v>5246</v>
      </c>
      <c r="C7" s="2006"/>
      <c r="D7" s="2006"/>
      <c r="E7" s="2006"/>
      <c r="F7" s="2006"/>
      <c r="G7" s="2006"/>
      <c r="H7" s="2006"/>
      <c r="I7" s="2006"/>
      <c r="J7" s="2006"/>
      <c r="K7" s="2006"/>
      <c r="L7" s="2006"/>
      <c r="M7" s="2006"/>
      <c r="N7" s="2006"/>
      <c r="O7" s="2007"/>
      <c r="P7" s="2000"/>
    </row>
    <row r="8" spans="1:16" ht="16.5">
      <c r="A8" s="2005">
        <v>3</v>
      </c>
      <c r="B8" s="1989" t="s">
        <v>5247</v>
      </c>
      <c r="C8" s="2006"/>
      <c r="D8" s="2006"/>
      <c r="E8" s="2006"/>
      <c r="F8" s="2006"/>
      <c r="G8" s="2006"/>
      <c r="H8" s="2006"/>
      <c r="I8" s="2006"/>
      <c r="J8" s="2006"/>
      <c r="K8" s="2006"/>
      <c r="L8" s="2006"/>
      <c r="M8" s="2006"/>
      <c r="N8" s="2006"/>
      <c r="O8" s="2007"/>
      <c r="P8" s="2000"/>
    </row>
    <row r="9" spans="1:16" ht="16.5">
      <c r="A9" s="2005">
        <v>4</v>
      </c>
      <c r="B9" s="1989" t="s">
        <v>5248</v>
      </c>
      <c r="C9" s="2006"/>
      <c r="D9" s="2006"/>
      <c r="E9" s="2006"/>
      <c r="F9" s="2006"/>
      <c r="G9" s="2006"/>
      <c r="H9" s="2006"/>
      <c r="I9" s="2006"/>
      <c r="J9" s="2006"/>
      <c r="K9" s="2006"/>
      <c r="L9" s="2006"/>
      <c r="M9" s="2006"/>
      <c r="N9" s="2006"/>
      <c r="O9" s="2007"/>
      <c r="P9" s="2000"/>
    </row>
    <row r="10" spans="1:16" ht="16.5">
      <c r="A10" s="2005">
        <v>5</v>
      </c>
      <c r="B10" s="1989" t="s">
        <v>5249</v>
      </c>
      <c r="C10" s="2006"/>
      <c r="D10" s="2006"/>
      <c r="E10" s="2006"/>
      <c r="F10" s="2006"/>
      <c r="G10" s="2006"/>
      <c r="H10" s="2006"/>
      <c r="I10" s="2006"/>
      <c r="J10" s="2006"/>
      <c r="K10" s="2006"/>
      <c r="L10" s="2006"/>
      <c r="M10" s="2006"/>
      <c r="N10" s="2006"/>
      <c r="O10" s="2007"/>
      <c r="P10" s="2000"/>
    </row>
    <row r="11" spans="1:16" ht="16.5">
      <c r="A11" s="2005">
        <v>6</v>
      </c>
      <c r="B11" s="1989" t="s">
        <v>5250</v>
      </c>
      <c r="C11" s="2006"/>
      <c r="D11" s="2006"/>
      <c r="E11" s="2006"/>
      <c r="F11" s="2006"/>
      <c r="G11" s="2006"/>
      <c r="H11" s="2006"/>
      <c r="I11" s="2006"/>
      <c r="J11" s="2006"/>
      <c r="K11" s="2006"/>
      <c r="L11" s="2006"/>
      <c r="M11" s="2006"/>
      <c r="N11" s="2006"/>
      <c r="O11" s="2007"/>
      <c r="P11" s="2000"/>
    </row>
    <row r="12" spans="1:16" ht="16.5">
      <c r="A12" s="2005">
        <v>7</v>
      </c>
      <c r="B12" s="1989" t="s">
        <v>5251</v>
      </c>
      <c r="C12" s="2006"/>
      <c r="D12" s="2006"/>
      <c r="E12" s="2006"/>
      <c r="F12" s="2006"/>
      <c r="G12" s="2006"/>
      <c r="H12" s="2006"/>
      <c r="I12" s="2006"/>
      <c r="J12" s="2006"/>
      <c r="K12" s="2006"/>
      <c r="L12" s="2006"/>
      <c r="M12" s="2006"/>
      <c r="N12" s="2006"/>
      <c r="O12" s="2007"/>
      <c r="P12" s="2000"/>
    </row>
    <row r="13" spans="1:16" ht="16.5">
      <c r="A13" s="2005">
        <v>8</v>
      </c>
      <c r="B13" s="1989" t="s">
        <v>5252</v>
      </c>
      <c r="C13" s="2006"/>
      <c r="D13" s="2006"/>
      <c r="E13" s="2006"/>
      <c r="F13" s="2006"/>
      <c r="G13" s="2006"/>
      <c r="H13" s="2006"/>
      <c r="I13" s="2006"/>
      <c r="J13" s="2006"/>
      <c r="K13" s="2006"/>
      <c r="L13" s="2006"/>
      <c r="M13" s="2006"/>
      <c r="N13" s="2006"/>
      <c r="O13" s="2007"/>
      <c r="P13" s="2000"/>
    </row>
    <row r="14" spans="1:16" ht="16.5">
      <c r="A14" s="2005">
        <v>9</v>
      </c>
      <c r="B14" s="1989" t="s">
        <v>5253</v>
      </c>
      <c r="C14" s="2006"/>
      <c r="D14" s="2006"/>
      <c r="E14" s="2006"/>
      <c r="F14" s="2006"/>
      <c r="G14" s="2006"/>
      <c r="H14" s="2006"/>
      <c r="I14" s="2006"/>
      <c r="J14" s="2006"/>
      <c r="K14" s="2006"/>
      <c r="L14" s="2006"/>
      <c r="M14" s="2006"/>
      <c r="N14" s="2006"/>
      <c r="O14" s="2007"/>
      <c r="P14" s="2000"/>
    </row>
    <row r="15" spans="1:16" ht="16.5">
      <c r="A15" s="2005">
        <v>10</v>
      </c>
      <c r="B15" s="1989" t="s">
        <v>5254</v>
      </c>
      <c r="C15" s="2006"/>
      <c r="D15" s="2006"/>
      <c r="E15" s="2006"/>
      <c r="F15" s="2006"/>
      <c r="G15" s="2006"/>
      <c r="H15" s="2006"/>
      <c r="I15" s="2006"/>
      <c r="J15" s="2006"/>
      <c r="K15" s="2006"/>
      <c r="L15" s="2006"/>
      <c r="M15" s="2006"/>
      <c r="N15" s="2006"/>
      <c r="O15" s="2007"/>
      <c r="P15" s="2000"/>
    </row>
    <row r="16" spans="1:16" ht="16.5">
      <c r="A16" s="2005">
        <v>11</v>
      </c>
      <c r="B16" s="1989" t="s">
        <v>5255</v>
      </c>
      <c r="C16" s="2006"/>
      <c r="D16" s="2006"/>
      <c r="E16" s="2006"/>
      <c r="F16" s="2006"/>
      <c r="G16" s="2006"/>
      <c r="H16" s="2006"/>
      <c r="I16" s="2006"/>
      <c r="J16" s="2006"/>
      <c r="K16" s="2006"/>
      <c r="L16" s="2006"/>
      <c r="M16" s="2006"/>
      <c r="N16" s="2006"/>
      <c r="O16" s="2007"/>
      <c r="P16" s="2000"/>
    </row>
    <row r="17" spans="1:16" ht="16.5">
      <c r="A17" s="2005">
        <v>12</v>
      </c>
      <c r="B17" s="1989" t="s">
        <v>5256</v>
      </c>
      <c r="C17" s="2006"/>
      <c r="D17" s="2006"/>
      <c r="E17" s="2006"/>
      <c r="F17" s="2006"/>
      <c r="G17" s="2006"/>
      <c r="H17" s="2006"/>
      <c r="I17" s="2006"/>
      <c r="J17" s="2006"/>
      <c r="K17" s="2006"/>
      <c r="L17" s="2006"/>
      <c r="M17" s="2006"/>
      <c r="N17" s="2006"/>
      <c r="O17" s="2007"/>
      <c r="P17" s="2000"/>
    </row>
    <row r="18" spans="1:16" ht="16.5">
      <c r="A18" s="2005">
        <v>13</v>
      </c>
      <c r="B18" s="1989" t="s">
        <v>5257</v>
      </c>
      <c r="C18" s="2006"/>
      <c r="D18" s="2006"/>
      <c r="E18" s="2006"/>
      <c r="F18" s="2006"/>
      <c r="G18" s="2008"/>
      <c r="H18" s="2008"/>
      <c r="I18" s="2008"/>
      <c r="J18" s="2008"/>
      <c r="K18" s="2006"/>
      <c r="L18" s="2006"/>
      <c r="M18" s="2006"/>
      <c r="N18" s="2006"/>
      <c r="O18" s="2007"/>
      <c r="P18" s="2000"/>
    </row>
    <row r="19" spans="1:16" ht="16.5">
      <c r="A19" s="2005">
        <v>14</v>
      </c>
      <c r="B19" s="1989" t="s">
        <v>5258</v>
      </c>
      <c r="C19" s="2006"/>
      <c r="D19" s="2006"/>
      <c r="E19" s="2006"/>
      <c r="F19" s="2006"/>
      <c r="G19" s="2006"/>
      <c r="H19" s="2006"/>
      <c r="I19" s="2006"/>
      <c r="J19" s="2006"/>
      <c r="K19" s="2006"/>
      <c r="L19" s="2006"/>
      <c r="M19" s="2006"/>
      <c r="N19" s="2006"/>
      <c r="O19" s="2007"/>
      <c r="P19" s="2000"/>
    </row>
    <row r="20" spans="1:16" s="1984" customFormat="1" ht="16.5">
      <c r="A20" s="2009" t="s">
        <v>1418</v>
      </c>
      <c r="B20" s="1989" t="s">
        <v>5259</v>
      </c>
      <c r="C20" s="2006"/>
      <c r="D20" s="2006"/>
      <c r="E20" s="2006"/>
      <c r="F20" s="2006"/>
      <c r="G20" s="2008"/>
      <c r="H20" s="2008"/>
      <c r="I20" s="2008"/>
      <c r="J20" s="2008"/>
      <c r="K20" s="2006"/>
      <c r="L20" s="2006"/>
      <c r="M20" s="2006"/>
      <c r="N20" s="2006"/>
      <c r="O20" s="2007"/>
      <c r="P20" s="1983"/>
    </row>
    <row r="21" spans="1:16" s="1984" customFormat="1" ht="33">
      <c r="A21" s="2009" t="s">
        <v>1419</v>
      </c>
      <c r="B21" s="1989" t="s">
        <v>5260</v>
      </c>
      <c r="C21" s="2006"/>
      <c r="D21" s="2006"/>
      <c r="E21" s="2006"/>
      <c r="F21" s="2006"/>
      <c r="G21" s="2008"/>
      <c r="H21" s="2008"/>
      <c r="I21" s="2008"/>
      <c r="J21" s="2008"/>
      <c r="K21" s="2006"/>
      <c r="L21" s="2006"/>
      <c r="M21" s="2006"/>
      <c r="N21" s="2006"/>
      <c r="O21" s="2007"/>
      <c r="P21" s="1983"/>
    </row>
    <row r="22" spans="1:16" s="1984" customFormat="1" ht="16.5">
      <c r="A22" s="2009" t="s">
        <v>1420</v>
      </c>
      <c r="B22" s="2010" t="s">
        <v>4989</v>
      </c>
      <c r="C22" s="2006"/>
      <c r="D22" s="2006"/>
      <c r="E22" s="2006"/>
      <c r="F22" s="2006"/>
      <c r="G22" s="2008"/>
      <c r="H22" s="2008"/>
      <c r="I22" s="2008"/>
      <c r="J22" s="2008"/>
      <c r="K22" s="2006"/>
      <c r="L22" s="2006"/>
      <c r="M22" s="2006"/>
      <c r="N22" s="2006"/>
      <c r="O22" s="2007"/>
      <c r="P22" s="1983"/>
    </row>
    <row r="23" spans="1:16" ht="16.5">
      <c r="A23" s="2009" t="s">
        <v>4990</v>
      </c>
      <c r="B23" s="2011" t="s">
        <v>5261</v>
      </c>
      <c r="C23" s="2006"/>
      <c r="D23" s="2006"/>
      <c r="E23" s="2006"/>
      <c r="F23" s="2006"/>
      <c r="G23" s="2008"/>
      <c r="H23" s="2008"/>
      <c r="I23" s="2008"/>
      <c r="J23" s="2008"/>
      <c r="K23" s="2006"/>
      <c r="L23" s="2006"/>
      <c r="M23" s="2006"/>
      <c r="N23" s="2006"/>
      <c r="O23" s="2007"/>
      <c r="P23" s="2000"/>
    </row>
    <row r="24" spans="1:16" ht="16.5">
      <c r="A24" s="2005">
        <v>16</v>
      </c>
      <c r="B24" s="2011" t="s">
        <v>5262</v>
      </c>
      <c r="C24" s="2006"/>
      <c r="D24" s="2006"/>
      <c r="E24" s="2006"/>
      <c r="F24" s="2006"/>
      <c r="G24" s="2006"/>
      <c r="H24" s="2006"/>
      <c r="I24" s="2006"/>
      <c r="J24" s="2006"/>
      <c r="K24" s="2006"/>
      <c r="L24" s="2006"/>
      <c r="M24" s="2006"/>
      <c r="N24" s="2006"/>
      <c r="O24" s="2007"/>
      <c r="P24" s="2000"/>
    </row>
    <row r="25" spans="1:16" ht="16.5">
      <c r="A25" s="2005">
        <f t="shared" ref="A25:A33" si="0">A24+1</f>
        <v>17</v>
      </c>
      <c r="B25" s="2011" t="s">
        <v>5263</v>
      </c>
      <c r="C25" s="2008"/>
      <c r="D25" s="2008"/>
      <c r="E25" s="2008"/>
      <c r="F25" s="2008"/>
      <c r="G25" s="2006"/>
      <c r="H25" s="2006"/>
      <c r="I25" s="2006"/>
      <c r="J25" s="2006"/>
      <c r="K25" s="2006"/>
      <c r="L25" s="2006"/>
      <c r="M25" s="2006"/>
      <c r="N25" s="2006"/>
      <c r="O25" s="2007"/>
      <c r="P25" s="2000"/>
    </row>
    <row r="26" spans="1:16" ht="16.5">
      <c r="A26" s="2005">
        <f t="shared" si="0"/>
        <v>18</v>
      </c>
      <c r="B26" s="2011" t="s">
        <v>5264</v>
      </c>
      <c r="C26" s="2008"/>
      <c r="D26" s="2008"/>
      <c r="E26" s="2008"/>
      <c r="F26" s="2008"/>
      <c r="G26" s="2006"/>
      <c r="H26" s="2006"/>
      <c r="I26" s="2006"/>
      <c r="J26" s="2006"/>
      <c r="K26" s="2006"/>
      <c r="L26" s="2006"/>
      <c r="M26" s="2006"/>
      <c r="N26" s="2006"/>
      <c r="O26" s="2007"/>
      <c r="P26" s="2000"/>
    </row>
    <row r="27" spans="1:16" ht="16.5">
      <c r="A27" s="2012" t="s">
        <v>706</v>
      </c>
      <c r="B27" s="2011" t="s">
        <v>5265</v>
      </c>
      <c r="C27" s="2008"/>
      <c r="D27" s="2008"/>
      <c r="E27" s="2008"/>
      <c r="F27" s="2008"/>
      <c r="G27" s="2006"/>
      <c r="H27" s="2006"/>
      <c r="I27" s="2006"/>
      <c r="J27" s="2006"/>
      <c r="K27" s="2006"/>
      <c r="L27" s="2006"/>
      <c r="M27" s="2006"/>
      <c r="N27" s="2006"/>
      <c r="O27" s="2007"/>
      <c r="P27" s="2000"/>
    </row>
    <row r="28" spans="1:16" ht="16.5">
      <c r="A28" s="2012" t="s">
        <v>1472</v>
      </c>
      <c r="B28" s="2011" t="s">
        <v>5266</v>
      </c>
      <c r="C28" s="2008"/>
      <c r="D28" s="2008"/>
      <c r="E28" s="2008"/>
      <c r="F28" s="2008"/>
      <c r="G28" s="2006"/>
      <c r="H28" s="2006"/>
      <c r="I28" s="2006"/>
      <c r="J28" s="2006"/>
      <c r="K28" s="2006"/>
      <c r="L28" s="2006"/>
      <c r="M28" s="2006"/>
      <c r="N28" s="2006"/>
      <c r="O28" s="2007"/>
      <c r="P28" s="2000"/>
    </row>
    <row r="29" spans="1:16" ht="16.5">
      <c r="A29" s="2012" t="s">
        <v>1473</v>
      </c>
      <c r="B29" s="2011" t="s">
        <v>5267</v>
      </c>
      <c r="C29" s="2008"/>
      <c r="D29" s="2008"/>
      <c r="E29" s="2008"/>
      <c r="F29" s="2008"/>
      <c r="G29" s="2006"/>
      <c r="H29" s="2006"/>
      <c r="I29" s="2006"/>
      <c r="J29" s="2006"/>
      <c r="K29" s="2006"/>
      <c r="L29" s="2006"/>
      <c r="M29" s="2006"/>
      <c r="N29" s="2006"/>
      <c r="O29" s="2007"/>
      <c r="P29" s="2000"/>
    </row>
    <row r="30" spans="1:16" ht="16.5">
      <c r="A30" s="2005">
        <v>20</v>
      </c>
      <c r="B30" s="2011" t="s">
        <v>5268</v>
      </c>
      <c r="C30" s="2008"/>
      <c r="D30" s="2008"/>
      <c r="E30" s="2008"/>
      <c r="F30" s="2008"/>
      <c r="G30" s="2006"/>
      <c r="H30" s="2006"/>
      <c r="I30" s="2006"/>
      <c r="J30" s="2006"/>
      <c r="K30" s="2006"/>
      <c r="L30" s="2006"/>
      <c r="M30" s="2006"/>
      <c r="N30" s="2006"/>
      <c r="O30" s="2007"/>
      <c r="P30" s="2000"/>
    </row>
    <row r="31" spans="1:16" ht="16.5">
      <c r="A31" s="2005">
        <f t="shared" si="0"/>
        <v>21</v>
      </c>
      <c r="B31" s="2011" t="s">
        <v>5269</v>
      </c>
      <c r="C31" s="2008"/>
      <c r="D31" s="2008"/>
      <c r="E31" s="2008"/>
      <c r="F31" s="2008"/>
      <c r="G31" s="2006"/>
      <c r="H31" s="2006"/>
      <c r="I31" s="2006"/>
      <c r="J31" s="2006"/>
      <c r="K31" s="2006"/>
      <c r="L31" s="2006"/>
      <c r="M31" s="2006"/>
      <c r="N31" s="2006"/>
      <c r="O31" s="2007"/>
      <c r="P31" s="2000"/>
    </row>
    <row r="32" spans="1:16" ht="16.5">
      <c r="A32" s="2005">
        <f t="shared" si="0"/>
        <v>22</v>
      </c>
      <c r="B32" s="2011" t="s">
        <v>5270</v>
      </c>
      <c r="C32" s="2006"/>
      <c r="D32" s="2006"/>
      <c r="E32" s="2006"/>
      <c r="F32" s="2006"/>
      <c r="G32" s="2006"/>
      <c r="H32" s="2006"/>
      <c r="I32" s="2006"/>
      <c r="J32" s="2006"/>
      <c r="K32" s="2006"/>
      <c r="L32" s="2006"/>
      <c r="M32" s="2006"/>
      <c r="N32" s="2006"/>
      <c r="O32" s="2007"/>
      <c r="P32" s="2000"/>
    </row>
    <row r="33" spans="1:16" ht="16.5">
      <c r="A33" s="2005">
        <f t="shared" si="0"/>
        <v>23</v>
      </c>
      <c r="B33" s="1989" t="s">
        <v>5271</v>
      </c>
      <c r="C33" s="2006"/>
      <c r="D33" s="2006"/>
      <c r="E33" s="2006"/>
      <c r="F33" s="2006"/>
      <c r="G33" s="2006"/>
      <c r="H33" s="2006"/>
      <c r="I33" s="2006"/>
      <c r="J33" s="2006"/>
      <c r="K33" s="2006"/>
      <c r="L33" s="2006"/>
      <c r="M33" s="2006"/>
      <c r="N33" s="2006"/>
      <c r="O33" s="2007"/>
      <c r="P33" s="2000"/>
    </row>
    <row r="34" spans="1:16">
      <c r="A34" s="2013"/>
      <c r="B34" s="1982"/>
      <c r="C34" s="1982"/>
      <c r="D34" s="1982"/>
      <c r="E34" s="1982"/>
      <c r="F34" s="1982"/>
      <c r="G34" s="1982"/>
      <c r="H34" s="1982"/>
      <c r="I34" s="1982"/>
      <c r="J34" s="1982"/>
      <c r="K34" s="1982"/>
      <c r="L34" s="1982"/>
      <c r="M34" s="1982"/>
      <c r="N34" s="1982"/>
      <c r="O34" s="1982"/>
      <c r="P34" s="2000"/>
    </row>
    <row r="35" spans="1:16" ht="49.5">
      <c r="A35" s="2511" t="s">
        <v>5272</v>
      </c>
      <c r="B35" s="1986" t="s">
        <v>5238</v>
      </c>
      <c r="C35" s="1986" t="s">
        <v>5008</v>
      </c>
      <c r="D35" s="1986" t="s">
        <v>5242</v>
      </c>
      <c r="E35" s="1986" t="s">
        <v>5243</v>
      </c>
      <c r="F35" s="1986" t="s">
        <v>5244</v>
      </c>
      <c r="G35" s="1986" t="s">
        <v>5273</v>
      </c>
      <c r="H35" s="1982"/>
      <c r="I35" s="1982"/>
      <c r="J35" s="1982"/>
      <c r="K35" s="1982"/>
      <c r="L35" s="1982"/>
      <c r="M35" s="1982"/>
      <c r="N35" s="1982"/>
      <c r="O35" s="1982"/>
      <c r="P35" s="2000"/>
    </row>
    <row r="36" spans="1:16">
      <c r="A36" s="2511"/>
      <c r="B36" s="1987" t="s">
        <v>572</v>
      </c>
      <c r="C36" s="1987" t="s">
        <v>1474</v>
      </c>
      <c r="D36" s="1987" t="s">
        <v>285</v>
      </c>
      <c r="E36" s="1987" t="s">
        <v>138</v>
      </c>
      <c r="F36" s="1987" t="s">
        <v>139</v>
      </c>
      <c r="G36" s="1987" t="s">
        <v>204</v>
      </c>
      <c r="H36" s="2000"/>
      <c r="I36" s="2000"/>
      <c r="J36" s="2000"/>
      <c r="K36" s="2000"/>
      <c r="L36" s="2000"/>
      <c r="M36" s="2000"/>
      <c r="N36" s="2000"/>
      <c r="O36" s="2000"/>
      <c r="P36" s="2000"/>
    </row>
    <row r="37" spans="1:16" ht="16.5">
      <c r="A37" s="2005">
        <v>24</v>
      </c>
      <c r="B37" s="1989" t="s">
        <v>5274</v>
      </c>
      <c r="C37" s="2006"/>
      <c r="D37" s="2006"/>
      <c r="E37" s="2006"/>
      <c r="F37" s="2006"/>
      <c r="G37" s="2006"/>
    </row>
    <row r="38" spans="1:16" ht="16.5">
      <c r="A38" s="2005">
        <v>25</v>
      </c>
      <c r="B38" s="2014" t="s">
        <v>5275</v>
      </c>
      <c r="C38" s="2006"/>
      <c r="D38" s="2006"/>
      <c r="E38" s="2006"/>
      <c r="F38" s="2006"/>
      <c r="G38" s="2006"/>
    </row>
    <row r="39" spans="1:16" ht="16.5">
      <c r="A39" s="2005">
        <v>26</v>
      </c>
      <c r="B39" s="2015" t="s">
        <v>5276</v>
      </c>
      <c r="C39" s="2006"/>
      <c r="D39" s="2006"/>
      <c r="E39" s="2006"/>
      <c r="F39" s="2006"/>
      <c r="G39" s="2006"/>
    </row>
    <row r="40" spans="1:16" ht="16.5">
      <c r="A40" s="2005">
        <v>27</v>
      </c>
      <c r="B40" s="2015" t="s">
        <v>5277</v>
      </c>
      <c r="C40" s="2006"/>
      <c r="D40" s="2006"/>
      <c r="E40" s="2006"/>
      <c r="F40" s="2006"/>
      <c r="G40" s="2008"/>
    </row>
    <row r="41" spans="1:16" ht="16.5">
      <c r="A41" s="2005">
        <v>28</v>
      </c>
      <c r="B41" s="2015" t="s">
        <v>5256</v>
      </c>
      <c r="C41" s="2006"/>
      <c r="D41" s="2006"/>
      <c r="E41" s="2006"/>
      <c r="F41" s="2006"/>
      <c r="G41" s="2006"/>
    </row>
    <row r="42" spans="1:16" ht="16.5">
      <c r="A42" s="2005">
        <v>29</v>
      </c>
      <c r="B42" s="2015" t="s">
        <v>5278</v>
      </c>
      <c r="C42" s="2006"/>
      <c r="D42" s="2006"/>
      <c r="E42" s="2006"/>
      <c r="F42" s="2006"/>
      <c r="G42" s="2008"/>
    </row>
    <row r="43" spans="1:16" ht="16.5">
      <c r="A43" s="2005">
        <v>30</v>
      </c>
      <c r="B43" s="2015" t="s">
        <v>5279</v>
      </c>
      <c r="C43" s="2006"/>
      <c r="D43" s="2006"/>
      <c r="E43" s="2006"/>
      <c r="F43" s="2006"/>
      <c r="G43" s="2008"/>
    </row>
    <row r="44" spans="1:16" ht="16.5">
      <c r="A44" s="2005">
        <v>31</v>
      </c>
      <c r="B44" s="2015" t="s">
        <v>5280</v>
      </c>
      <c r="C44" s="2006"/>
      <c r="D44" s="2006"/>
      <c r="E44" s="2006"/>
      <c r="F44" s="2006"/>
      <c r="G44" s="2008"/>
    </row>
    <row r="45" spans="1:16" ht="16.5">
      <c r="A45" s="2005">
        <v>32</v>
      </c>
      <c r="B45" s="2015" t="s">
        <v>5281</v>
      </c>
      <c r="C45" s="2006"/>
      <c r="D45" s="2006"/>
      <c r="E45" s="2006"/>
      <c r="F45" s="2006"/>
      <c r="G45" s="2008"/>
    </row>
    <row r="46" spans="1:16" ht="16.5">
      <c r="A46" s="2005">
        <v>33</v>
      </c>
      <c r="B46" s="2014" t="s">
        <v>5282</v>
      </c>
      <c r="C46" s="2006"/>
      <c r="D46" s="2006"/>
      <c r="E46" s="2006"/>
      <c r="F46" s="2006"/>
      <c r="G46" s="2006"/>
    </row>
    <row r="47" spans="1:16" ht="16.5">
      <c r="A47" s="2005">
        <v>34</v>
      </c>
      <c r="B47" s="2015" t="s">
        <v>5254</v>
      </c>
      <c r="C47" s="2006"/>
      <c r="D47" s="2006"/>
      <c r="E47" s="2006"/>
      <c r="F47" s="2006"/>
      <c r="G47" s="2006"/>
    </row>
    <row r="48" spans="1:16" ht="16.5">
      <c r="A48" s="2005">
        <v>35</v>
      </c>
      <c r="B48" s="2015" t="s">
        <v>5277</v>
      </c>
      <c r="C48" s="2006"/>
      <c r="D48" s="2006"/>
      <c r="E48" s="2006"/>
      <c r="F48" s="2006"/>
      <c r="G48" s="2008"/>
    </row>
    <row r="49" spans="1:7" ht="16.5">
      <c r="A49" s="2005">
        <v>36</v>
      </c>
      <c r="B49" s="2015" t="s">
        <v>5256</v>
      </c>
      <c r="C49" s="2006"/>
      <c r="D49" s="2006"/>
      <c r="E49" s="2006"/>
      <c r="F49" s="2006"/>
      <c r="G49" s="2006"/>
    </row>
    <row r="50" spans="1:7" ht="16.5">
      <c r="A50" s="2005">
        <v>37</v>
      </c>
      <c r="B50" s="2015" t="s">
        <v>5278</v>
      </c>
      <c r="C50" s="2006"/>
      <c r="D50" s="2006"/>
      <c r="E50" s="2006"/>
      <c r="F50" s="2006"/>
      <c r="G50" s="2008"/>
    </row>
    <row r="51" spans="1:7" ht="16.5">
      <c r="A51" s="2005">
        <v>38</v>
      </c>
      <c r="B51" s="2015" t="s">
        <v>5279</v>
      </c>
      <c r="C51" s="2006"/>
      <c r="D51" s="2006"/>
      <c r="E51" s="2006"/>
      <c r="F51" s="2006"/>
      <c r="G51" s="2008"/>
    </row>
    <row r="52" spans="1:7" ht="16.5">
      <c r="A52" s="2005">
        <v>39</v>
      </c>
      <c r="B52" s="2015" t="s">
        <v>5280</v>
      </c>
      <c r="C52" s="2006"/>
      <c r="D52" s="2006"/>
      <c r="E52" s="2006"/>
      <c r="F52" s="2006"/>
      <c r="G52" s="2008"/>
    </row>
    <row r="53" spans="1:7" ht="16.5">
      <c r="A53" s="2005">
        <v>40</v>
      </c>
      <c r="B53" s="2015" t="s">
        <v>5281</v>
      </c>
      <c r="C53" s="2006"/>
      <c r="D53" s="2006"/>
      <c r="E53" s="2006"/>
      <c r="F53" s="2006"/>
      <c r="G53" s="2008"/>
    </row>
    <row r="54" spans="1:7" ht="16.5">
      <c r="A54" s="2005">
        <v>41</v>
      </c>
      <c r="B54" s="1989" t="s">
        <v>5283</v>
      </c>
      <c r="C54" s="2006"/>
      <c r="D54" s="2006"/>
      <c r="E54" s="2006"/>
      <c r="F54" s="2006"/>
      <c r="G54" s="2006"/>
    </row>
    <row r="55" spans="1:7" ht="16.5">
      <c r="A55" s="2005">
        <v>42</v>
      </c>
      <c r="B55" s="2014" t="s">
        <v>5284</v>
      </c>
      <c r="C55" s="2006"/>
      <c r="D55" s="2006"/>
      <c r="E55" s="2006"/>
      <c r="F55" s="2006"/>
      <c r="G55" s="2006"/>
    </row>
    <row r="56" spans="1:7" ht="16.5">
      <c r="A56" s="2005">
        <v>43</v>
      </c>
      <c r="B56" s="2015" t="s">
        <v>5276</v>
      </c>
      <c r="C56" s="2006"/>
      <c r="D56" s="2006"/>
      <c r="E56" s="2006"/>
      <c r="F56" s="2006"/>
      <c r="G56" s="2006"/>
    </row>
    <row r="57" spans="1:7" ht="16.5">
      <c r="A57" s="2005">
        <v>44</v>
      </c>
      <c r="B57" s="2015" t="s">
        <v>5277</v>
      </c>
      <c r="C57" s="2006"/>
      <c r="D57" s="2006"/>
      <c r="E57" s="2006"/>
      <c r="F57" s="2006"/>
      <c r="G57" s="2008"/>
    </row>
    <row r="58" spans="1:7" ht="16.5">
      <c r="A58" s="2005">
        <v>45</v>
      </c>
      <c r="B58" s="2015" t="s">
        <v>5256</v>
      </c>
      <c r="C58" s="2006"/>
      <c r="D58" s="2006"/>
      <c r="E58" s="2006"/>
      <c r="F58" s="2006"/>
      <c r="G58" s="2006"/>
    </row>
    <row r="59" spans="1:7" ht="16.5">
      <c r="A59" s="2005">
        <v>46</v>
      </c>
      <c r="B59" s="2015" t="s">
        <v>5278</v>
      </c>
      <c r="C59" s="2011"/>
      <c r="D59" s="2011"/>
      <c r="E59" s="2011"/>
      <c r="F59" s="2011"/>
      <c r="G59" s="2008"/>
    </row>
    <row r="60" spans="1:7" ht="16.5">
      <c r="A60" s="2005">
        <v>47</v>
      </c>
      <c r="B60" s="2015" t="s">
        <v>5279</v>
      </c>
      <c r="C60" s="2006"/>
      <c r="D60" s="2006"/>
      <c r="E60" s="2006"/>
      <c r="F60" s="2006"/>
      <c r="G60" s="2008"/>
    </row>
    <row r="61" spans="1:7" ht="16.5">
      <c r="A61" s="2005">
        <v>48</v>
      </c>
      <c r="B61" s="2015" t="s">
        <v>5280</v>
      </c>
      <c r="C61" s="2006"/>
      <c r="D61" s="2006"/>
      <c r="E61" s="2006"/>
      <c r="F61" s="2006"/>
      <c r="G61" s="2008"/>
    </row>
    <row r="62" spans="1:7" ht="16.5">
      <c r="A62" s="2005">
        <v>49</v>
      </c>
      <c r="B62" s="2015" t="s">
        <v>5281</v>
      </c>
      <c r="C62" s="2006"/>
      <c r="D62" s="2006"/>
      <c r="E62" s="2006"/>
      <c r="F62" s="2006"/>
      <c r="G62" s="2008"/>
    </row>
    <row r="63" spans="1:7" ht="16.5">
      <c r="A63" s="2005">
        <v>50</v>
      </c>
      <c r="B63" s="2014" t="s">
        <v>5285</v>
      </c>
      <c r="C63" s="2016"/>
      <c r="D63" s="2016"/>
      <c r="E63" s="2016"/>
      <c r="F63" s="2016"/>
      <c r="G63" s="2016"/>
    </row>
    <row r="64" spans="1:7" ht="16.5">
      <c r="A64" s="2005">
        <v>51</v>
      </c>
      <c r="B64" s="2015" t="s">
        <v>5276</v>
      </c>
      <c r="C64" s="2017"/>
      <c r="D64" s="2017"/>
      <c r="E64" s="2017"/>
      <c r="F64" s="2017"/>
      <c r="G64" s="2006"/>
    </row>
    <row r="65" spans="1:7" ht="16.5">
      <c r="A65" s="2005">
        <v>52</v>
      </c>
      <c r="B65" s="2015" t="s">
        <v>5277</v>
      </c>
      <c r="C65" s="2017"/>
      <c r="D65" s="2017"/>
      <c r="E65" s="2017"/>
      <c r="F65" s="2017"/>
      <c r="G65" s="2008"/>
    </row>
    <row r="66" spans="1:7" ht="16.5">
      <c r="A66" s="2005">
        <v>53</v>
      </c>
      <c r="B66" s="2015" t="s">
        <v>5256</v>
      </c>
      <c r="C66" s="2017"/>
      <c r="D66" s="2017"/>
      <c r="E66" s="2017"/>
      <c r="F66" s="2017"/>
      <c r="G66" s="2006"/>
    </row>
    <row r="67" spans="1:7" ht="16.5">
      <c r="A67" s="2005">
        <v>54</v>
      </c>
      <c r="B67" s="2015" t="s">
        <v>5278</v>
      </c>
      <c r="C67" s="2017"/>
      <c r="D67" s="2017"/>
      <c r="E67" s="2017"/>
      <c r="F67" s="2017"/>
      <c r="G67" s="2008"/>
    </row>
    <row r="68" spans="1:7" ht="16.5">
      <c r="A68" s="2005">
        <v>55</v>
      </c>
      <c r="B68" s="2015" t="s">
        <v>5279</v>
      </c>
      <c r="C68" s="2006"/>
      <c r="D68" s="2006"/>
      <c r="E68" s="2006"/>
      <c r="F68" s="2006"/>
      <c r="G68" s="2008"/>
    </row>
    <row r="69" spans="1:7" ht="16.5">
      <c r="A69" s="2005">
        <v>56</v>
      </c>
      <c r="B69" s="2015" t="s">
        <v>5280</v>
      </c>
      <c r="C69" s="2006"/>
      <c r="D69" s="2006"/>
      <c r="E69" s="2006"/>
      <c r="F69" s="2006"/>
      <c r="G69" s="2008"/>
    </row>
    <row r="70" spans="1:7" ht="16.5">
      <c r="A70" s="2005">
        <v>57</v>
      </c>
      <c r="B70" s="2015" t="s">
        <v>5281</v>
      </c>
      <c r="C70" s="2006"/>
      <c r="D70" s="2006"/>
      <c r="E70" s="2006"/>
      <c r="F70" s="2006"/>
      <c r="G70" s="2008"/>
    </row>
    <row r="71" spans="1:7">
      <c r="A71" s="1984"/>
      <c r="B71" s="1984"/>
      <c r="C71" s="1984"/>
      <c r="D71" s="1984"/>
      <c r="E71" s="1984"/>
      <c r="F71" s="1984"/>
      <c r="G71" s="1984"/>
    </row>
    <row r="72" spans="1:7" ht="16.5">
      <c r="A72" s="1996" t="s">
        <v>5286</v>
      </c>
      <c r="B72" s="1984"/>
      <c r="C72" s="1984"/>
      <c r="D72" s="1984"/>
      <c r="E72" s="1984"/>
      <c r="F72" s="1984"/>
      <c r="G72" s="1984"/>
    </row>
    <row r="73" spans="1:7" ht="16.5">
      <c r="A73" s="2018" t="s">
        <v>1475</v>
      </c>
      <c r="B73" s="1975" t="s">
        <v>5287</v>
      </c>
      <c r="C73" s="1984"/>
      <c r="D73" s="1984"/>
      <c r="E73" s="1984"/>
      <c r="F73" s="1984"/>
      <c r="G73" s="1984"/>
    </row>
    <row r="74" spans="1:7" ht="16.5">
      <c r="A74" s="2018" t="s">
        <v>76</v>
      </c>
      <c r="B74" s="1975" t="s">
        <v>5288</v>
      </c>
      <c r="C74" s="1984"/>
      <c r="D74" s="1984"/>
      <c r="E74" s="1984"/>
      <c r="F74" s="1984"/>
      <c r="G74" s="1984"/>
    </row>
    <row r="75" spans="1:7" ht="16.5">
      <c r="A75" s="2018" t="s">
        <v>77</v>
      </c>
      <c r="B75" s="2019" t="s">
        <v>5289</v>
      </c>
      <c r="C75" s="1984"/>
      <c r="D75" s="1984"/>
      <c r="E75" s="1984"/>
      <c r="F75" s="1984"/>
      <c r="G75" s="1984"/>
    </row>
    <row r="76" spans="1:7" ht="16.5">
      <c r="A76" s="2018" t="s">
        <v>78</v>
      </c>
      <c r="B76" s="2019" t="s">
        <v>5290</v>
      </c>
      <c r="C76" s="1984"/>
      <c r="D76" s="1984"/>
      <c r="E76" s="1984"/>
      <c r="F76" s="1984"/>
      <c r="G76" s="1984"/>
    </row>
    <row r="77" spans="1:7" ht="16.5">
      <c r="A77" s="2018" t="s">
        <v>79</v>
      </c>
      <c r="B77" s="2019" t="s">
        <v>5291</v>
      </c>
      <c r="C77" s="1984"/>
      <c r="D77" s="1984"/>
      <c r="E77" s="1984"/>
      <c r="F77" s="1984"/>
      <c r="G77" s="1984"/>
    </row>
    <row r="78" spans="1:7" ht="16.5">
      <c r="A78" s="2018" t="s">
        <v>80</v>
      </c>
      <c r="B78" s="2019" t="s">
        <v>5292</v>
      </c>
      <c r="C78" s="1984"/>
      <c r="D78" s="1984"/>
      <c r="E78" s="1984"/>
      <c r="F78" s="1984"/>
      <c r="G78" s="1984"/>
    </row>
    <row r="79" spans="1:7" ht="16.5">
      <c r="A79" s="2018">
        <v>7</v>
      </c>
      <c r="B79" s="2019" t="s">
        <v>5293</v>
      </c>
      <c r="C79" s="1984"/>
      <c r="D79" s="1984"/>
      <c r="E79" s="1984"/>
      <c r="F79" s="1984"/>
      <c r="G79" s="1984"/>
    </row>
    <row r="80" spans="1:7" ht="16.5">
      <c r="A80" s="2018">
        <v>8</v>
      </c>
      <c r="B80" s="2019" t="s">
        <v>5294</v>
      </c>
      <c r="C80" s="1984"/>
      <c r="D80" s="1984"/>
      <c r="E80" s="1984"/>
      <c r="F80" s="1984"/>
      <c r="G80" s="1984"/>
    </row>
    <row r="81" spans="1:7" ht="16.5">
      <c r="A81" s="2018">
        <v>9</v>
      </c>
      <c r="B81" s="2019" t="s">
        <v>5295</v>
      </c>
      <c r="C81" s="1984"/>
      <c r="D81" s="1984"/>
      <c r="E81" s="1984"/>
      <c r="F81" s="1984"/>
      <c r="G81" s="1984"/>
    </row>
    <row r="82" spans="1:7" ht="16.5">
      <c r="A82" s="2018">
        <v>10</v>
      </c>
      <c r="B82" s="2019" t="s">
        <v>5296</v>
      </c>
      <c r="C82" s="1984"/>
      <c r="D82" s="1984"/>
      <c r="E82" s="1984"/>
      <c r="F82" s="1984"/>
      <c r="G82" s="1984"/>
    </row>
  </sheetData>
  <mergeCells count="4">
    <mergeCell ref="O3:O4"/>
    <mergeCell ref="A35:A36"/>
    <mergeCell ref="A3:A5"/>
    <mergeCell ref="B3:B4"/>
  </mergeCells>
  <phoneticPr fontId="28" type="noConversion"/>
  <pageMargins left="0.7" right="0.7" top="0.75" bottom="0.75" header="0.3" footer="0.3"/>
  <pageSetup paperSize="9" scale="33"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工作表9">
    <pageSetUpPr fitToPage="1"/>
  </sheetPr>
  <dimension ref="A1:IU41"/>
  <sheetViews>
    <sheetView topLeftCell="A10" zoomScaleNormal="100" zoomScaleSheetLayoutView="110" workbookViewId="0">
      <selection activeCell="A10" sqref="A1:XFD1048576"/>
    </sheetView>
  </sheetViews>
  <sheetFormatPr defaultColWidth="9" defaultRowHeight="14.25" customHeight="1"/>
  <cols>
    <col min="1" max="1" width="5.125" style="1643" customWidth="1"/>
    <col min="2" max="2" width="5.5" style="1643" customWidth="1"/>
    <col min="3" max="3" width="44.5" style="1643" customWidth="1"/>
    <col min="4" max="4" width="5.375" style="1643" customWidth="1"/>
    <col min="5" max="5" width="10.625" style="1643" customWidth="1"/>
    <col min="6" max="7" width="4.875" style="1643" customWidth="1"/>
    <col min="8" max="8" width="11.5" style="1643" customWidth="1"/>
    <col min="9" max="9" width="6.375" style="1643" customWidth="1"/>
    <col min="10" max="10" width="6.25" style="1643" customWidth="1"/>
    <col min="11" max="11" width="6.75" style="1643" customWidth="1"/>
    <col min="12" max="12" width="5.625" style="1643" customWidth="1"/>
    <col min="13" max="13" width="16" style="1643" customWidth="1"/>
    <col min="14" max="14" width="14.375" style="1643" customWidth="1"/>
    <col min="15" max="15" width="13.125" style="1643" customWidth="1"/>
    <col min="16" max="16" width="12.625" style="1643" customWidth="1"/>
    <col min="17" max="17" width="13.875" style="1643" customWidth="1"/>
    <col min="18" max="18" width="6.75" style="1643" customWidth="1"/>
    <col min="19" max="19" width="6.875" style="1643" customWidth="1"/>
    <col min="20" max="20" width="8.625" style="1643" customWidth="1"/>
    <col min="21" max="21" width="10.5" style="1642" customWidth="1"/>
    <col min="22" max="22" width="7.125" style="1642" customWidth="1"/>
    <col min="23" max="23" width="6.5" style="1642" customWidth="1"/>
    <col min="24" max="24" width="9.25" style="1642" customWidth="1"/>
    <col min="25" max="28" width="12.625" style="1642" customWidth="1"/>
    <col min="29" max="29" width="15.125" style="1642" customWidth="1"/>
    <col min="30" max="30" width="14.75" style="1642" customWidth="1"/>
    <col min="31" max="31" width="12.625" style="1642" customWidth="1"/>
    <col min="32" max="32" width="17.375" style="1643" customWidth="1"/>
    <col min="33" max="16384" width="9" style="1643"/>
  </cols>
  <sheetData>
    <row r="1" spans="1:255">
      <c r="A1" s="37" t="str">
        <f>表03!A1</f>
        <v xml:space="preserve"> 保險股份有限公司    年度(月)報表</v>
      </c>
      <c r="B1" s="59"/>
      <c r="C1" s="59"/>
      <c r="D1" s="59"/>
      <c r="E1" s="59"/>
      <c r="F1" s="59"/>
      <c r="G1" s="59"/>
      <c r="H1" s="59"/>
      <c r="I1" s="59"/>
      <c r="J1" s="59"/>
      <c r="K1" s="59"/>
      <c r="L1" s="59"/>
      <c r="M1" s="59"/>
      <c r="N1" s="59"/>
      <c r="O1" s="59"/>
      <c r="P1" s="59"/>
      <c r="Q1" s="59"/>
      <c r="R1" s="59"/>
      <c r="S1" s="59"/>
      <c r="T1" s="59"/>
      <c r="U1" s="59"/>
      <c r="V1" s="59"/>
      <c r="W1" s="59"/>
      <c r="X1" s="59"/>
      <c r="Y1" s="59"/>
      <c r="Z1" s="59"/>
      <c r="AA1" s="59"/>
      <c r="AB1" s="59"/>
      <c r="AC1" s="59"/>
      <c r="AD1" s="59"/>
      <c r="AE1" s="59"/>
      <c r="AF1" s="59"/>
    </row>
    <row r="2" spans="1:255">
      <c r="A2" s="59" t="s">
        <v>4562</v>
      </c>
      <c r="B2" s="59"/>
      <c r="C2" s="59"/>
      <c r="D2" s="59"/>
      <c r="E2" s="59"/>
      <c r="F2" s="59"/>
      <c r="G2" s="59"/>
      <c r="H2" s="59"/>
      <c r="I2" s="59"/>
      <c r="J2" s="59"/>
      <c r="K2" s="59"/>
      <c r="L2" s="59"/>
      <c r="M2" s="59"/>
      <c r="N2" s="59"/>
      <c r="O2" s="59"/>
      <c r="P2" s="59"/>
      <c r="Q2" s="59"/>
      <c r="R2" s="59" t="s">
        <v>4532</v>
      </c>
      <c r="S2" s="59"/>
      <c r="T2" s="59"/>
      <c r="U2" s="59"/>
      <c r="V2" s="59"/>
      <c r="W2" s="59"/>
      <c r="Z2" s="59"/>
      <c r="AA2" s="59"/>
      <c r="AB2" s="59"/>
      <c r="AC2" s="59"/>
      <c r="AD2" s="59"/>
      <c r="AE2" s="59"/>
      <c r="AF2" s="59"/>
    </row>
    <row r="3" spans="1:255" ht="14.25" customHeight="1">
      <c r="A3" s="2520" t="s">
        <v>3733</v>
      </c>
      <c r="B3" s="2516" t="s">
        <v>4563</v>
      </c>
      <c r="C3" s="2521" t="s">
        <v>4564</v>
      </c>
      <c r="D3" s="2517" t="s">
        <v>4565</v>
      </c>
      <c r="E3" s="2520" t="s">
        <v>4566</v>
      </c>
      <c r="F3" s="2516" t="s">
        <v>4567</v>
      </c>
      <c r="G3" s="2516" t="s">
        <v>4568</v>
      </c>
      <c r="H3" s="2516" t="s">
        <v>4569</v>
      </c>
      <c r="I3" s="2516" t="s">
        <v>4570</v>
      </c>
      <c r="J3" s="2516"/>
      <c r="K3" s="2516"/>
      <c r="L3" s="2516" t="s">
        <v>4571</v>
      </c>
      <c r="M3" s="2516" t="s">
        <v>4572</v>
      </c>
      <c r="N3" s="2516" t="s">
        <v>4573</v>
      </c>
      <c r="O3" s="2517" t="s">
        <v>4574</v>
      </c>
      <c r="P3" s="2517" t="s">
        <v>4575</v>
      </c>
      <c r="Q3" s="2516" t="s">
        <v>4576</v>
      </c>
      <c r="R3" s="2526" t="s">
        <v>4577</v>
      </c>
      <c r="S3" s="2527"/>
      <c r="T3" s="2516" t="s">
        <v>4578</v>
      </c>
      <c r="U3" s="2517" t="s">
        <v>4579</v>
      </c>
      <c r="V3" s="2517" t="s">
        <v>4580</v>
      </c>
      <c r="W3" s="2526" t="s">
        <v>4581</v>
      </c>
      <c r="X3" s="2528"/>
      <c r="Y3" s="2527"/>
      <c r="Z3" s="2526" t="s">
        <v>4582</v>
      </c>
      <c r="AA3" s="2528"/>
      <c r="AB3" s="2527"/>
      <c r="AC3" s="2512" t="s">
        <v>4583</v>
      </c>
      <c r="AD3" s="2526" t="s">
        <v>4584</v>
      </c>
      <c r="AE3" s="2528"/>
      <c r="AF3" s="2527"/>
      <c r="AG3" s="2512" t="s">
        <v>4585</v>
      </c>
      <c r="AH3" s="2512" t="s">
        <v>4586</v>
      </c>
      <c r="AI3" s="2515" t="s">
        <v>2664</v>
      </c>
      <c r="AJ3" s="2516" t="s">
        <v>4426</v>
      </c>
      <c r="AK3" s="2518"/>
      <c r="AL3" s="2518"/>
      <c r="AM3" s="2518"/>
      <c r="AN3" s="2518"/>
      <c r="AO3" s="2518"/>
      <c r="AP3" s="2518"/>
      <c r="AQ3" s="2518"/>
      <c r="AR3" s="2518"/>
      <c r="AS3" s="2518"/>
      <c r="AT3" s="2518"/>
      <c r="AU3" s="2518"/>
      <c r="AV3" s="2518"/>
      <c r="AW3" s="2518"/>
      <c r="AX3" s="2523"/>
      <c r="AY3" s="2523"/>
      <c r="AZ3" s="2523"/>
      <c r="BA3" s="2523"/>
      <c r="BB3" s="2523"/>
      <c r="BC3" s="2523"/>
      <c r="BD3" s="2523"/>
      <c r="BE3" s="2523"/>
      <c r="BF3" s="2523"/>
      <c r="BG3" s="2523"/>
      <c r="BH3" s="2523"/>
      <c r="BI3" s="2523"/>
      <c r="BJ3" s="2523"/>
      <c r="BK3" s="2518"/>
      <c r="BL3" s="2523"/>
      <c r="BM3" s="2518"/>
      <c r="BN3" s="2518"/>
      <c r="BO3" s="2518"/>
      <c r="BP3" s="2523"/>
      <c r="BQ3" s="2518"/>
      <c r="BR3" s="2518"/>
      <c r="BS3" s="2518"/>
      <c r="BT3" s="2518"/>
      <c r="BU3" s="2518"/>
      <c r="BV3" s="2518"/>
      <c r="BW3" s="2518"/>
      <c r="BX3" s="2518"/>
      <c r="BY3" s="2518"/>
      <c r="BZ3" s="2518"/>
      <c r="CA3" s="2518"/>
      <c r="CB3" s="2518"/>
      <c r="CC3" s="2518"/>
      <c r="CD3" s="2523"/>
      <c r="CE3" s="2523"/>
      <c r="CF3" s="2523"/>
      <c r="CG3" s="2523"/>
      <c r="CH3" s="2523"/>
      <c r="CI3" s="2523"/>
      <c r="CJ3" s="2523"/>
      <c r="CK3" s="2523"/>
      <c r="CL3" s="2523"/>
      <c r="CM3" s="2523"/>
      <c r="CN3" s="2523"/>
      <c r="CO3" s="2523"/>
      <c r="CP3" s="2523"/>
      <c r="CQ3" s="2518"/>
      <c r="CR3" s="2523"/>
      <c r="CS3" s="2518"/>
      <c r="CT3" s="2518"/>
      <c r="CU3" s="2518"/>
      <c r="CV3" s="2523"/>
      <c r="CW3" s="2518"/>
      <c r="CX3" s="2518"/>
      <c r="CY3" s="2518"/>
      <c r="CZ3" s="2518"/>
      <c r="DA3" s="2518"/>
      <c r="DB3" s="2518"/>
      <c r="DC3" s="2518"/>
      <c r="DD3" s="2518"/>
      <c r="DE3" s="2518"/>
      <c r="DF3" s="2518"/>
      <c r="DG3" s="2518"/>
      <c r="DH3" s="2518"/>
      <c r="DI3" s="2518"/>
      <c r="DJ3" s="2523"/>
      <c r="DK3" s="2523"/>
      <c r="DL3" s="2523"/>
      <c r="DM3" s="2523"/>
      <c r="DN3" s="2523"/>
      <c r="DO3" s="2523"/>
      <c r="DP3" s="2523"/>
      <c r="DQ3" s="2523"/>
      <c r="DR3" s="2523"/>
      <c r="DS3" s="2523"/>
      <c r="DT3" s="2523"/>
      <c r="DU3" s="2523"/>
      <c r="DV3" s="2523"/>
      <c r="DW3" s="2518"/>
      <c r="DX3" s="2523"/>
      <c r="DY3" s="2518"/>
      <c r="DZ3" s="2518"/>
      <c r="EA3" s="2518"/>
      <c r="EB3" s="2523"/>
      <c r="EC3" s="2518"/>
      <c r="ED3" s="2518"/>
      <c r="EE3" s="2518"/>
      <c r="EF3" s="2518"/>
      <c r="EG3" s="2518"/>
      <c r="EH3" s="2518"/>
      <c r="EI3" s="2518"/>
      <c r="EJ3" s="2518"/>
      <c r="EK3" s="2518"/>
      <c r="EL3" s="2518"/>
      <c r="EM3" s="2518"/>
      <c r="EN3" s="2518"/>
      <c r="EO3" s="2518"/>
      <c r="EP3" s="2523"/>
      <c r="EQ3" s="2523"/>
      <c r="ER3" s="2523"/>
      <c r="ES3" s="2523"/>
      <c r="ET3" s="2523"/>
      <c r="EU3" s="2523"/>
      <c r="EV3" s="2523"/>
      <c r="EW3" s="2523"/>
      <c r="EX3" s="2523"/>
      <c r="EY3" s="2523"/>
      <c r="EZ3" s="2523"/>
      <c r="FA3" s="2523"/>
      <c r="FB3" s="2523"/>
      <c r="FC3" s="2518"/>
      <c r="FD3" s="2523"/>
      <c r="FE3" s="2518"/>
      <c r="FF3" s="2518"/>
      <c r="FG3" s="2518"/>
      <c r="FH3" s="2523"/>
      <c r="FI3" s="2518"/>
      <c r="FJ3" s="2518"/>
      <c r="FK3" s="2518"/>
      <c r="FL3" s="2518"/>
      <c r="FM3" s="2518"/>
      <c r="FN3" s="2518"/>
      <c r="FO3" s="2518"/>
      <c r="FP3" s="2518"/>
      <c r="FQ3" s="2518"/>
      <c r="FR3" s="2518"/>
      <c r="FS3" s="2518"/>
      <c r="FT3" s="2518"/>
      <c r="FU3" s="2518"/>
      <c r="FV3" s="2523"/>
      <c r="FW3" s="2523"/>
      <c r="FX3" s="2523"/>
      <c r="FY3" s="2523"/>
      <c r="FZ3" s="2523"/>
      <c r="GA3" s="2523"/>
      <c r="GB3" s="2523"/>
      <c r="GC3" s="2523"/>
      <c r="GD3" s="2523"/>
      <c r="GE3" s="2523"/>
      <c r="GF3" s="2523"/>
      <c r="GG3" s="2523"/>
      <c r="GH3" s="2523"/>
      <c r="GI3" s="2518"/>
      <c r="GJ3" s="2523"/>
      <c r="GK3" s="2518"/>
      <c r="GL3" s="2518"/>
      <c r="GM3" s="2518"/>
      <c r="GN3" s="2523"/>
      <c r="GO3" s="2518"/>
      <c r="GP3" s="2518"/>
      <c r="GQ3" s="2518"/>
      <c r="GR3" s="2518"/>
      <c r="GS3" s="2518"/>
      <c r="GT3" s="2518"/>
      <c r="GU3" s="2518"/>
      <c r="GV3" s="2518"/>
      <c r="GW3" s="2518"/>
      <c r="GX3" s="2518"/>
      <c r="GY3" s="2518"/>
      <c r="GZ3" s="2518"/>
      <c r="HA3" s="2518"/>
      <c r="HB3" s="2523"/>
      <c r="HC3" s="2523"/>
      <c r="HD3" s="2523"/>
      <c r="HE3" s="2523"/>
      <c r="HF3" s="2523"/>
      <c r="HG3" s="2523"/>
      <c r="HH3" s="2523"/>
      <c r="HI3" s="2523"/>
      <c r="HJ3" s="2523"/>
      <c r="HK3" s="2523"/>
      <c r="HL3" s="2523"/>
      <c r="HM3" s="2523"/>
      <c r="HN3" s="2523"/>
      <c r="HO3" s="2518"/>
      <c r="HP3" s="2523"/>
      <c r="HQ3" s="2518"/>
      <c r="HR3" s="2518"/>
      <c r="HS3" s="2518"/>
      <c r="HT3" s="2523"/>
      <c r="HU3" s="2518"/>
      <c r="HV3" s="2518"/>
      <c r="HW3" s="2518"/>
      <c r="HX3" s="2518"/>
      <c r="HY3" s="2518"/>
      <c r="HZ3" s="2518"/>
      <c r="IA3" s="2518"/>
      <c r="IB3" s="2518"/>
      <c r="IC3" s="2518"/>
      <c r="ID3" s="2518"/>
      <c r="IE3" s="2518"/>
      <c r="IF3" s="2518"/>
      <c r="IG3" s="2518"/>
      <c r="IH3" s="2523"/>
      <c r="II3" s="2523"/>
      <c r="IJ3" s="2523"/>
      <c r="IK3" s="2523"/>
      <c r="IL3" s="2523"/>
      <c r="IM3" s="2523"/>
      <c r="IN3" s="2523"/>
      <c r="IO3" s="2523"/>
      <c r="IP3" s="2523"/>
      <c r="IQ3" s="2523"/>
      <c r="IR3" s="2523"/>
      <c r="IS3" s="2523"/>
      <c r="IT3" s="2523"/>
      <c r="IU3" s="2518"/>
    </row>
    <row r="4" spans="1:255" ht="85.5">
      <c r="A4" s="2520"/>
      <c r="B4" s="2517"/>
      <c r="C4" s="2522"/>
      <c r="D4" s="2519"/>
      <c r="E4" s="2512"/>
      <c r="F4" s="2517"/>
      <c r="G4" s="2517"/>
      <c r="H4" s="2517" t="s">
        <v>4587</v>
      </c>
      <c r="I4" s="2182" t="s">
        <v>4427</v>
      </c>
      <c r="J4" s="2182" t="s">
        <v>4428</v>
      </c>
      <c r="K4" s="2182" t="s">
        <v>4431</v>
      </c>
      <c r="L4" s="2517"/>
      <c r="M4" s="2517"/>
      <c r="N4" s="2517"/>
      <c r="O4" s="2519"/>
      <c r="P4" s="2519"/>
      <c r="Q4" s="2517"/>
      <c r="R4" s="2182" t="s">
        <v>4588</v>
      </c>
      <c r="S4" s="2182" t="s">
        <v>4589</v>
      </c>
      <c r="T4" s="2517"/>
      <c r="U4" s="2519"/>
      <c r="V4" s="2519"/>
      <c r="W4" s="1644" t="s">
        <v>4427</v>
      </c>
      <c r="X4" s="2184" t="s">
        <v>4428</v>
      </c>
      <c r="Y4" s="2184" t="s">
        <v>4590</v>
      </c>
      <c r="Z4" s="1644" t="s">
        <v>4427</v>
      </c>
      <c r="AA4" s="2184" t="s">
        <v>4428</v>
      </c>
      <c r="AB4" s="2184" t="s">
        <v>4590</v>
      </c>
      <c r="AC4" s="2514"/>
      <c r="AD4" s="1644" t="s">
        <v>4427</v>
      </c>
      <c r="AE4" s="2184" t="s">
        <v>4428</v>
      </c>
      <c r="AF4" s="2184" t="s">
        <v>4590</v>
      </c>
      <c r="AG4" s="2513"/>
      <c r="AH4" s="2514"/>
      <c r="AI4" s="2514"/>
      <c r="AJ4" s="2517"/>
      <c r="AK4" s="2518"/>
      <c r="AL4" s="2518"/>
      <c r="AM4" s="2518"/>
      <c r="AN4" s="2183"/>
      <c r="AO4" s="2183"/>
      <c r="AP4" s="2183"/>
      <c r="AQ4" s="2518"/>
      <c r="AR4" s="2518"/>
      <c r="AS4" s="2518"/>
      <c r="AT4" s="2518"/>
      <c r="AU4" s="2518"/>
      <c r="AV4" s="2518"/>
      <c r="AW4" s="2518"/>
      <c r="AX4" s="476"/>
      <c r="AY4" s="2183"/>
      <c r="AZ4" s="2183"/>
      <c r="BA4" s="476"/>
      <c r="BB4" s="2183"/>
      <c r="BC4" s="2183"/>
      <c r="BD4" s="2524"/>
      <c r="BE4" s="476"/>
      <c r="BF4" s="2183"/>
      <c r="BG4" s="2183"/>
      <c r="BH4" s="2523"/>
      <c r="BI4" s="2524"/>
      <c r="BJ4" s="2524"/>
      <c r="BK4" s="2518"/>
      <c r="BL4" s="2523"/>
      <c r="BM4" s="2518"/>
      <c r="BN4" s="2518"/>
      <c r="BO4" s="2518"/>
      <c r="BP4" s="2523"/>
      <c r="BQ4" s="2518"/>
      <c r="BR4" s="2518"/>
      <c r="BS4" s="2518"/>
      <c r="BT4" s="2183"/>
      <c r="BU4" s="2183"/>
      <c r="BV4" s="2183"/>
      <c r="BW4" s="2518"/>
      <c r="BX4" s="2518"/>
      <c r="BY4" s="2518"/>
      <c r="BZ4" s="2518"/>
      <c r="CA4" s="2518"/>
      <c r="CB4" s="2518"/>
      <c r="CC4" s="2518"/>
      <c r="CD4" s="476"/>
      <c r="CE4" s="2183"/>
      <c r="CF4" s="2183"/>
      <c r="CG4" s="476"/>
      <c r="CH4" s="2183"/>
      <c r="CI4" s="2183"/>
      <c r="CJ4" s="2524"/>
      <c r="CK4" s="476"/>
      <c r="CL4" s="2183"/>
      <c r="CM4" s="2183"/>
      <c r="CN4" s="2523"/>
      <c r="CO4" s="2524"/>
      <c r="CP4" s="2524"/>
      <c r="CQ4" s="2518"/>
      <c r="CR4" s="2523"/>
      <c r="CS4" s="2518"/>
      <c r="CT4" s="2518"/>
      <c r="CU4" s="2518"/>
      <c r="CV4" s="2523"/>
      <c r="CW4" s="2518"/>
      <c r="CX4" s="2518"/>
      <c r="CY4" s="2518"/>
      <c r="CZ4" s="2183"/>
      <c r="DA4" s="2183"/>
      <c r="DB4" s="2183"/>
      <c r="DC4" s="2518"/>
      <c r="DD4" s="2518"/>
      <c r="DE4" s="2518"/>
      <c r="DF4" s="2518"/>
      <c r="DG4" s="2518"/>
      <c r="DH4" s="2518"/>
      <c r="DI4" s="2518"/>
      <c r="DJ4" s="476"/>
      <c r="DK4" s="2183"/>
      <c r="DL4" s="2183"/>
      <c r="DM4" s="476"/>
      <c r="DN4" s="2183"/>
      <c r="DO4" s="2183"/>
      <c r="DP4" s="2524"/>
      <c r="DQ4" s="476"/>
      <c r="DR4" s="2183"/>
      <c r="DS4" s="2183"/>
      <c r="DT4" s="2523"/>
      <c r="DU4" s="2524"/>
      <c r="DV4" s="2524"/>
      <c r="DW4" s="2518"/>
      <c r="DX4" s="2523"/>
      <c r="DY4" s="2518"/>
      <c r="DZ4" s="2518"/>
      <c r="EA4" s="2518"/>
      <c r="EB4" s="2523"/>
      <c r="EC4" s="2518"/>
      <c r="ED4" s="2518"/>
      <c r="EE4" s="2518"/>
      <c r="EF4" s="2183"/>
      <c r="EG4" s="2183"/>
      <c r="EH4" s="2183"/>
      <c r="EI4" s="2518"/>
      <c r="EJ4" s="2518"/>
      <c r="EK4" s="2518"/>
      <c r="EL4" s="2518"/>
      <c r="EM4" s="2518"/>
      <c r="EN4" s="2518"/>
      <c r="EO4" s="2518"/>
      <c r="EP4" s="476"/>
      <c r="EQ4" s="2183"/>
      <c r="ER4" s="2183"/>
      <c r="ES4" s="476"/>
      <c r="ET4" s="2183"/>
      <c r="EU4" s="2183"/>
      <c r="EV4" s="2524"/>
      <c r="EW4" s="476"/>
      <c r="EX4" s="2183"/>
      <c r="EY4" s="2183"/>
      <c r="EZ4" s="2523"/>
      <c r="FA4" s="2524"/>
      <c r="FB4" s="2524"/>
      <c r="FC4" s="2518"/>
      <c r="FD4" s="2523"/>
      <c r="FE4" s="2518"/>
      <c r="FF4" s="2518"/>
      <c r="FG4" s="2518"/>
      <c r="FH4" s="2523"/>
      <c r="FI4" s="2518"/>
      <c r="FJ4" s="2518"/>
      <c r="FK4" s="2518"/>
      <c r="FL4" s="2183"/>
      <c r="FM4" s="2183"/>
      <c r="FN4" s="2183"/>
      <c r="FO4" s="2518"/>
      <c r="FP4" s="2518"/>
      <c r="FQ4" s="2518"/>
      <c r="FR4" s="2518"/>
      <c r="FS4" s="2518"/>
      <c r="FT4" s="2518"/>
      <c r="FU4" s="2518"/>
      <c r="FV4" s="476"/>
      <c r="FW4" s="2183"/>
      <c r="FX4" s="2183"/>
      <c r="FY4" s="476"/>
      <c r="FZ4" s="2183"/>
      <c r="GA4" s="2183"/>
      <c r="GB4" s="2524"/>
      <c r="GC4" s="476"/>
      <c r="GD4" s="2183"/>
      <c r="GE4" s="2183"/>
      <c r="GF4" s="2523"/>
      <c r="GG4" s="2524"/>
      <c r="GH4" s="2524"/>
      <c r="GI4" s="2518"/>
      <c r="GJ4" s="2523"/>
      <c r="GK4" s="2518"/>
      <c r="GL4" s="2518"/>
      <c r="GM4" s="2518"/>
      <c r="GN4" s="2523"/>
      <c r="GO4" s="2518"/>
      <c r="GP4" s="2518"/>
      <c r="GQ4" s="2518"/>
      <c r="GR4" s="2183"/>
      <c r="GS4" s="2183"/>
      <c r="GT4" s="2183"/>
      <c r="GU4" s="2518"/>
      <c r="GV4" s="2518"/>
      <c r="GW4" s="2518"/>
      <c r="GX4" s="2518"/>
      <c r="GY4" s="2518"/>
      <c r="GZ4" s="2518"/>
      <c r="HA4" s="2518"/>
      <c r="HB4" s="476"/>
      <c r="HC4" s="2183"/>
      <c r="HD4" s="2183"/>
      <c r="HE4" s="476"/>
      <c r="HF4" s="2183"/>
      <c r="HG4" s="2183"/>
      <c r="HH4" s="2524"/>
      <c r="HI4" s="476"/>
      <c r="HJ4" s="2183"/>
      <c r="HK4" s="2183"/>
      <c r="HL4" s="2523"/>
      <c r="HM4" s="2524"/>
      <c r="HN4" s="2524"/>
      <c r="HO4" s="2518"/>
      <c r="HP4" s="2523"/>
      <c r="HQ4" s="2518"/>
      <c r="HR4" s="2518"/>
      <c r="HS4" s="2518"/>
      <c r="HT4" s="2523"/>
      <c r="HU4" s="2518"/>
      <c r="HV4" s="2518"/>
      <c r="HW4" s="2518"/>
      <c r="HX4" s="2183"/>
      <c r="HY4" s="2183"/>
      <c r="HZ4" s="2183"/>
      <c r="IA4" s="2518"/>
      <c r="IB4" s="2518"/>
      <c r="IC4" s="2518"/>
      <c r="ID4" s="2518"/>
      <c r="IE4" s="2518"/>
      <c r="IF4" s="2518"/>
      <c r="IG4" s="2518"/>
      <c r="IH4" s="476"/>
      <c r="II4" s="2183"/>
      <c r="IJ4" s="2183"/>
      <c r="IK4" s="476"/>
      <c r="IL4" s="2183"/>
      <c r="IM4" s="2183"/>
      <c r="IN4" s="2524"/>
      <c r="IO4" s="476"/>
      <c r="IP4" s="2183"/>
      <c r="IQ4" s="2183"/>
      <c r="IR4" s="2523"/>
      <c r="IS4" s="2524"/>
      <c r="IT4" s="2524"/>
      <c r="IU4" s="2518"/>
    </row>
    <row r="5" spans="1:255" ht="62.65" customHeight="1">
      <c r="A5" s="2520"/>
      <c r="B5" s="1364" t="s">
        <v>66</v>
      </c>
      <c r="C5" s="1364" t="s">
        <v>67</v>
      </c>
      <c r="D5" s="1364" t="s">
        <v>68</v>
      </c>
      <c r="E5" s="1364" t="s">
        <v>69</v>
      </c>
      <c r="F5" s="1364" t="s">
        <v>70</v>
      </c>
      <c r="G5" s="1364" t="s">
        <v>71</v>
      </c>
      <c r="H5" s="1364" t="s">
        <v>72</v>
      </c>
      <c r="I5" s="1364" t="s">
        <v>73</v>
      </c>
      <c r="J5" s="1364" t="s">
        <v>74</v>
      </c>
      <c r="K5" s="1364" t="s">
        <v>75</v>
      </c>
      <c r="L5" s="1364" t="s">
        <v>231</v>
      </c>
      <c r="M5" s="1364" t="s">
        <v>232</v>
      </c>
      <c r="N5" s="1364" t="s">
        <v>281</v>
      </c>
      <c r="O5" s="1364" t="s">
        <v>282</v>
      </c>
      <c r="P5" s="1364" t="s">
        <v>283</v>
      </c>
      <c r="Q5" s="1364" t="s">
        <v>284</v>
      </c>
      <c r="R5" s="1364" t="s">
        <v>285</v>
      </c>
      <c r="S5" s="1364" t="s">
        <v>1069</v>
      </c>
      <c r="T5" s="1364" t="s">
        <v>1070</v>
      </c>
      <c r="U5" s="1364" t="s">
        <v>1071</v>
      </c>
      <c r="V5" s="1364" t="s">
        <v>1072</v>
      </c>
      <c r="W5" s="1364" t="s">
        <v>1073</v>
      </c>
      <c r="X5" s="1364" t="s">
        <v>1074</v>
      </c>
      <c r="Y5" s="1364" t="s">
        <v>250</v>
      </c>
      <c r="Z5" s="1364" t="s">
        <v>251</v>
      </c>
      <c r="AA5" s="1364" t="s">
        <v>252</v>
      </c>
      <c r="AB5" s="1364" t="s">
        <v>253</v>
      </c>
      <c r="AC5" s="1364" t="s">
        <v>254</v>
      </c>
      <c r="AD5" s="1364" t="s">
        <v>255</v>
      </c>
      <c r="AE5" s="1364" t="s">
        <v>256</v>
      </c>
      <c r="AF5" s="1364" t="s">
        <v>1075</v>
      </c>
      <c r="AG5" s="1364" t="s">
        <v>1076</v>
      </c>
      <c r="AH5" s="1364" t="s">
        <v>1198</v>
      </c>
      <c r="AI5" s="1364" t="s">
        <v>1077</v>
      </c>
      <c r="AJ5" s="1364" t="s">
        <v>3478</v>
      </c>
      <c r="AK5" s="1645"/>
      <c r="AL5" s="1645"/>
      <c r="AM5" s="1645"/>
      <c r="AN5" s="1645"/>
      <c r="AO5" s="1645"/>
      <c r="AP5" s="1645"/>
      <c r="AQ5" s="1645"/>
      <c r="AR5" s="1645"/>
      <c r="AS5" s="1645"/>
      <c r="AT5" s="1645"/>
      <c r="AU5" s="1645"/>
      <c r="AV5" s="1645"/>
      <c r="AW5" s="1645"/>
      <c r="AX5" s="1645"/>
      <c r="AY5" s="1645"/>
      <c r="AZ5" s="1645"/>
      <c r="BA5" s="1645"/>
      <c r="BB5" s="1645"/>
      <c r="BC5" s="1645"/>
      <c r="BD5" s="1645"/>
      <c r="BE5" s="1645"/>
      <c r="BF5" s="1645"/>
      <c r="BG5" s="1645"/>
      <c r="BH5" s="1645"/>
      <c r="BI5" s="1645"/>
      <c r="BJ5" s="1645"/>
      <c r="BK5" s="1645"/>
      <c r="BL5" s="2523"/>
      <c r="BM5" s="1645"/>
      <c r="BN5" s="1645"/>
      <c r="BO5" s="1645"/>
      <c r="BP5" s="1645"/>
      <c r="BQ5" s="1645"/>
      <c r="BR5" s="1645"/>
      <c r="BS5" s="1645"/>
      <c r="BT5" s="1645"/>
      <c r="BU5" s="1645"/>
      <c r="BV5" s="1645"/>
      <c r="BW5" s="1645"/>
      <c r="BX5" s="1645"/>
      <c r="BY5" s="1645"/>
      <c r="BZ5" s="1645"/>
      <c r="CA5" s="1645"/>
      <c r="CB5" s="1645"/>
      <c r="CC5" s="1645"/>
      <c r="CD5" s="1645"/>
      <c r="CE5" s="1645"/>
      <c r="CF5" s="1645"/>
      <c r="CG5" s="1645"/>
      <c r="CH5" s="1645"/>
      <c r="CI5" s="1645"/>
      <c r="CJ5" s="1645"/>
      <c r="CK5" s="1645"/>
      <c r="CL5" s="1645"/>
      <c r="CM5" s="1645"/>
      <c r="CN5" s="1645"/>
      <c r="CO5" s="1645"/>
      <c r="CP5" s="1645"/>
      <c r="CQ5" s="1645"/>
      <c r="CR5" s="2523"/>
      <c r="CS5" s="1645"/>
      <c r="CT5" s="1645"/>
      <c r="CU5" s="1645"/>
      <c r="CV5" s="1645"/>
      <c r="CW5" s="1645"/>
      <c r="CX5" s="1645"/>
      <c r="CY5" s="1645"/>
      <c r="CZ5" s="1645"/>
      <c r="DA5" s="1645"/>
      <c r="DB5" s="1645"/>
      <c r="DC5" s="1645"/>
      <c r="DD5" s="1645"/>
      <c r="DE5" s="1645"/>
      <c r="DF5" s="1645"/>
      <c r="DG5" s="1645"/>
      <c r="DH5" s="1645"/>
      <c r="DI5" s="1645"/>
      <c r="DJ5" s="1645"/>
      <c r="DK5" s="1645"/>
      <c r="DL5" s="1645"/>
      <c r="DM5" s="1645"/>
      <c r="DN5" s="1645"/>
      <c r="DO5" s="1645"/>
      <c r="DP5" s="1645"/>
      <c r="DQ5" s="1645"/>
      <c r="DR5" s="1645"/>
      <c r="DS5" s="1645"/>
      <c r="DT5" s="1645"/>
      <c r="DU5" s="1645"/>
      <c r="DV5" s="1645"/>
      <c r="DW5" s="1645"/>
      <c r="DX5" s="2523"/>
      <c r="DY5" s="1645"/>
      <c r="DZ5" s="1645"/>
      <c r="EA5" s="1645"/>
      <c r="EB5" s="1645"/>
      <c r="EC5" s="1645"/>
      <c r="ED5" s="1645"/>
      <c r="EE5" s="1645"/>
      <c r="EF5" s="1645"/>
      <c r="EG5" s="1645"/>
      <c r="EH5" s="1645"/>
      <c r="EI5" s="1645"/>
      <c r="EJ5" s="1645"/>
      <c r="EK5" s="1645"/>
      <c r="EL5" s="1645"/>
      <c r="EM5" s="1645"/>
      <c r="EN5" s="1645"/>
      <c r="EO5" s="1645"/>
      <c r="EP5" s="1645"/>
      <c r="EQ5" s="1645"/>
      <c r="ER5" s="1645"/>
      <c r="ES5" s="1645"/>
      <c r="ET5" s="1645"/>
      <c r="EU5" s="1645"/>
      <c r="EV5" s="1645"/>
      <c r="EW5" s="1645"/>
      <c r="EX5" s="1645"/>
      <c r="EY5" s="1645"/>
      <c r="EZ5" s="1645"/>
      <c r="FA5" s="1645"/>
      <c r="FB5" s="1645"/>
      <c r="FC5" s="1645"/>
      <c r="FD5" s="2523"/>
      <c r="FE5" s="1645"/>
      <c r="FF5" s="1645"/>
      <c r="FG5" s="1645"/>
      <c r="FH5" s="1645"/>
      <c r="FI5" s="1645"/>
      <c r="FJ5" s="1645"/>
      <c r="FK5" s="1645"/>
      <c r="FL5" s="1645"/>
      <c r="FM5" s="1645"/>
      <c r="FN5" s="1645"/>
      <c r="FO5" s="1645"/>
      <c r="FP5" s="1645"/>
      <c r="FQ5" s="1645"/>
      <c r="FR5" s="1645"/>
      <c r="FS5" s="1645"/>
      <c r="FT5" s="1645"/>
      <c r="FU5" s="1645"/>
      <c r="FV5" s="1645"/>
      <c r="FW5" s="1645"/>
      <c r="FX5" s="1645"/>
      <c r="FY5" s="1645"/>
      <c r="FZ5" s="1645"/>
      <c r="GA5" s="1645"/>
      <c r="GB5" s="1645"/>
      <c r="GC5" s="1645"/>
      <c r="GD5" s="1645"/>
      <c r="GE5" s="1645"/>
      <c r="GF5" s="1645"/>
      <c r="GG5" s="1645"/>
      <c r="GH5" s="1645"/>
      <c r="GI5" s="1645"/>
      <c r="GJ5" s="2523"/>
      <c r="GK5" s="1645"/>
      <c r="GL5" s="1645"/>
      <c r="GM5" s="1645"/>
      <c r="GN5" s="1645"/>
      <c r="GO5" s="1645"/>
      <c r="GP5" s="1645"/>
      <c r="GQ5" s="1645"/>
      <c r="GR5" s="1645"/>
      <c r="GS5" s="1645"/>
      <c r="GT5" s="1645"/>
      <c r="GU5" s="1645"/>
      <c r="GV5" s="1645"/>
      <c r="GW5" s="1645"/>
      <c r="GX5" s="1645"/>
      <c r="GY5" s="1645"/>
      <c r="GZ5" s="1645"/>
      <c r="HA5" s="1645"/>
      <c r="HB5" s="1645"/>
      <c r="HC5" s="1645"/>
      <c r="HD5" s="1645"/>
      <c r="HE5" s="1645"/>
      <c r="HF5" s="1645"/>
      <c r="HG5" s="1645"/>
      <c r="HH5" s="1645"/>
      <c r="HI5" s="1645"/>
      <c r="HJ5" s="1645"/>
      <c r="HK5" s="1645"/>
      <c r="HL5" s="1645"/>
      <c r="HM5" s="1645"/>
      <c r="HN5" s="1645"/>
      <c r="HO5" s="1645"/>
      <c r="HP5" s="2523"/>
      <c r="HQ5" s="1645"/>
      <c r="HR5" s="1645"/>
      <c r="HS5" s="1645"/>
      <c r="HT5" s="1645"/>
      <c r="HU5" s="1645"/>
      <c r="HV5" s="1645"/>
      <c r="HW5" s="1645"/>
      <c r="HX5" s="1645"/>
      <c r="HY5" s="1645"/>
      <c r="HZ5" s="1645"/>
      <c r="IA5" s="1645"/>
      <c r="IB5" s="1645"/>
      <c r="IC5" s="1645"/>
      <c r="ID5" s="1645"/>
      <c r="IE5" s="1645"/>
      <c r="IF5" s="1645"/>
      <c r="IG5" s="1645"/>
      <c r="IH5" s="1645"/>
      <c r="II5" s="1645"/>
      <c r="IJ5" s="1645"/>
      <c r="IK5" s="1645"/>
      <c r="IL5" s="1645"/>
      <c r="IM5" s="1645"/>
      <c r="IN5" s="1645"/>
      <c r="IO5" s="1645"/>
      <c r="IP5" s="1645"/>
      <c r="IQ5" s="1645"/>
      <c r="IR5" s="1645"/>
      <c r="IS5" s="1645"/>
      <c r="IT5" s="1645"/>
      <c r="IU5" s="1645"/>
    </row>
    <row r="6" spans="1:255" ht="13.5">
      <c r="A6" s="1646" t="s">
        <v>1078</v>
      </c>
      <c r="B6" s="1636"/>
      <c r="C6" s="1647"/>
      <c r="D6" s="1647"/>
      <c r="E6" s="1636"/>
      <c r="F6" s="1636"/>
      <c r="G6" s="1648"/>
      <c r="H6" s="1636"/>
      <c r="I6" s="1649"/>
      <c r="J6" s="1636"/>
      <c r="K6" s="1636"/>
      <c r="L6" s="1636"/>
      <c r="M6" s="1650">
        <v>200</v>
      </c>
      <c r="N6" s="1650"/>
      <c r="O6" s="1650"/>
      <c r="P6" s="1650">
        <v>30</v>
      </c>
      <c r="Q6" s="1650">
        <v>230</v>
      </c>
      <c r="R6" s="1636">
        <v>50</v>
      </c>
      <c r="S6" s="1636">
        <v>6</v>
      </c>
      <c r="T6" s="1650">
        <f>Q6-R6-S6</f>
        <v>174</v>
      </c>
      <c r="U6" s="1650">
        <f>P6-S6</f>
        <v>24</v>
      </c>
      <c r="V6" s="1650">
        <f>T6-U6</f>
        <v>150</v>
      </c>
      <c r="W6" s="1649"/>
      <c r="X6" s="1636"/>
      <c r="Y6" s="1650"/>
      <c r="Z6" s="1650"/>
      <c r="AA6" s="1650"/>
      <c r="AB6" s="1650"/>
      <c r="AC6" s="1649"/>
      <c r="AD6" s="1649"/>
      <c r="AE6" s="1636"/>
      <c r="AF6" s="1650"/>
      <c r="AG6" s="1651"/>
      <c r="AH6" s="1652"/>
      <c r="AI6" s="1636"/>
      <c r="AJ6" s="1636"/>
    </row>
    <row r="7" spans="1:255" ht="13.5">
      <c r="A7" s="1646" t="s">
        <v>76</v>
      </c>
      <c r="B7" s="1636"/>
      <c r="C7" s="1647"/>
      <c r="D7" s="1647"/>
      <c r="E7" s="1636"/>
      <c r="F7" s="1636"/>
      <c r="G7" s="1636"/>
      <c r="H7" s="1636"/>
      <c r="I7" s="1649"/>
      <c r="J7" s="1636"/>
      <c r="K7" s="1636"/>
      <c r="L7" s="1636"/>
      <c r="M7" s="1650"/>
      <c r="N7" s="1650"/>
      <c r="O7" s="1650"/>
      <c r="P7" s="1650"/>
      <c r="Q7" s="1650"/>
      <c r="R7" s="1636"/>
      <c r="S7" s="1636"/>
      <c r="T7" s="1650"/>
      <c r="U7" s="1650"/>
      <c r="V7" s="1650"/>
      <c r="W7" s="1649"/>
      <c r="X7" s="1636"/>
      <c r="Y7" s="1650"/>
      <c r="Z7" s="1650"/>
      <c r="AA7" s="1650"/>
      <c r="AB7" s="1650"/>
      <c r="AC7" s="1649"/>
      <c r="AD7" s="1649"/>
      <c r="AE7" s="1636"/>
      <c r="AF7" s="1650"/>
      <c r="AG7" s="1650"/>
      <c r="AH7" s="1652"/>
      <c r="AI7" s="1636"/>
      <c r="AJ7" s="1636"/>
    </row>
    <row r="8" spans="1:255" ht="13.5">
      <c r="A8" s="1646" t="s">
        <v>77</v>
      </c>
      <c r="B8" s="1636"/>
      <c r="C8" s="1647"/>
      <c r="D8" s="1647"/>
      <c r="E8" s="1636"/>
      <c r="F8" s="1636"/>
      <c r="G8" s="1636"/>
      <c r="H8" s="1636"/>
      <c r="I8" s="1649"/>
      <c r="J8" s="1636"/>
      <c r="K8" s="1636"/>
      <c r="L8" s="1636"/>
      <c r="M8" s="1650"/>
      <c r="N8" s="1650"/>
      <c r="O8" s="1650"/>
      <c r="P8" s="1650"/>
      <c r="Q8" s="1650"/>
      <c r="R8" s="1636"/>
      <c r="S8" s="1636"/>
      <c r="T8" s="1650"/>
      <c r="U8" s="1650"/>
      <c r="V8" s="1650"/>
      <c r="W8" s="1649"/>
      <c r="X8" s="1636"/>
      <c r="Y8" s="1650"/>
      <c r="Z8" s="1650"/>
      <c r="AA8" s="1650"/>
      <c r="AB8" s="1650"/>
      <c r="AC8" s="1649"/>
      <c r="AD8" s="1649"/>
      <c r="AE8" s="1636"/>
      <c r="AF8" s="1650"/>
      <c r="AG8" s="1650"/>
      <c r="AH8" s="1652"/>
      <c r="AI8" s="1636"/>
      <c r="AJ8" s="1636"/>
    </row>
    <row r="9" spans="1:255" ht="13.5">
      <c r="A9" s="1646" t="s">
        <v>78</v>
      </c>
      <c r="B9" s="1636"/>
      <c r="C9" s="1647"/>
      <c r="D9" s="1647"/>
      <c r="E9" s="1636"/>
      <c r="F9" s="1636"/>
      <c r="G9" s="1636"/>
      <c r="H9" s="1636"/>
      <c r="I9" s="1649"/>
      <c r="J9" s="1636"/>
      <c r="K9" s="1636"/>
      <c r="L9" s="1636"/>
      <c r="M9" s="1650"/>
      <c r="N9" s="1650"/>
      <c r="O9" s="1650"/>
      <c r="P9" s="1650"/>
      <c r="Q9" s="1650"/>
      <c r="R9" s="1636"/>
      <c r="S9" s="1636"/>
      <c r="T9" s="1650"/>
      <c r="U9" s="1650"/>
      <c r="V9" s="1650"/>
      <c r="W9" s="1649"/>
      <c r="X9" s="1636"/>
      <c r="Y9" s="1650"/>
      <c r="Z9" s="1650"/>
      <c r="AA9" s="1650"/>
      <c r="AB9" s="1650"/>
      <c r="AC9" s="1649"/>
      <c r="AD9" s="1649"/>
      <c r="AE9" s="1636"/>
      <c r="AF9" s="1650"/>
      <c r="AG9" s="1650"/>
      <c r="AH9" s="1652"/>
      <c r="AI9" s="1636"/>
      <c r="AJ9" s="1636"/>
    </row>
    <row r="10" spans="1:255" ht="13.5">
      <c r="A10" s="1646" t="s">
        <v>79</v>
      </c>
      <c r="B10" s="1636"/>
      <c r="C10" s="1647"/>
      <c r="D10" s="1647"/>
      <c r="E10" s="1636"/>
      <c r="F10" s="1636"/>
      <c r="G10" s="1636"/>
      <c r="H10" s="1636"/>
      <c r="I10" s="1649"/>
      <c r="J10" s="1636"/>
      <c r="K10" s="1636"/>
      <c r="L10" s="1636"/>
      <c r="M10" s="1650"/>
      <c r="N10" s="1650"/>
      <c r="O10" s="1650"/>
      <c r="P10" s="1650"/>
      <c r="Q10" s="1650"/>
      <c r="R10" s="1636"/>
      <c r="S10" s="1636"/>
      <c r="T10" s="1650"/>
      <c r="U10" s="1650"/>
      <c r="V10" s="1650"/>
      <c r="W10" s="1649"/>
      <c r="X10" s="1636"/>
      <c r="Y10" s="1650"/>
      <c r="Z10" s="1650"/>
      <c r="AA10" s="1650"/>
      <c r="AB10" s="1650"/>
      <c r="AC10" s="1649"/>
      <c r="AD10" s="1649"/>
      <c r="AE10" s="1636"/>
      <c r="AF10" s="1650"/>
      <c r="AG10" s="1650"/>
      <c r="AH10" s="1652"/>
      <c r="AI10" s="1636"/>
      <c r="AJ10" s="1636"/>
    </row>
    <row r="11" spans="1:255" ht="13.5">
      <c r="A11" s="1646" t="s">
        <v>80</v>
      </c>
      <c r="B11" s="1636"/>
      <c r="C11" s="1647"/>
      <c r="D11" s="1647"/>
      <c r="E11" s="1636"/>
      <c r="F11" s="1636"/>
      <c r="G11" s="1636"/>
      <c r="H11" s="1636"/>
      <c r="I11" s="1649"/>
      <c r="J11" s="1636"/>
      <c r="K11" s="1636"/>
      <c r="L11" s="1636"/>
      <c r="M11" s="1650"/>
      <c r="N11" s="1650"/>
      <c r="O11" s="1650"/>
      <c r="P11" s="1650"/>
      <c r="Q11" s="1650"/>
      <c r="R11" s="1636"/>
      <c r="S11" s="1636"/>
      <c r="T11" s="1650"/>
      <c r="U11" s="1650"/>
      <c r="V11" s="1650"/>
      <c r="W11" s="1649"/>
      <c r="X11" s="1636"/>
      <c r="Y11" s="1650"/>
      <c r="Z11" s="1650"/>
      <c r="AA11" s="1650"/>
      <c r="AB11" s="1650"/>
      <c r="AC11" s="1649"/>
      <c r="AD11" s="1649"/>
      <c r="AE11" s="1636"/>
      <c r="AF11" s="1650"/>
      <c r="AG11" s="1650"/>
      <c r="AH11" s="1652"/>
      <c r="AI11" s="1636"/>
      <c r="AJ11" s="1636"/>
    </row>
    <row r="12" spans="1:255" ht="13.5">
      <c r="A12" s="1646" t="s">
        <v>81</v>
      </c>
      <c r="B12" s="1653"/>
      <c r="C12" s="1654"/>
      <c r="D12" s="1655"/>
      <c r="E12" s="1656"/>
      <c r="F12" s="1656"/>
      <c r="G12" s="1656"/>
      <c r="H12" s="1656"/>
      <c r="I12" s="1657"/>
      <c r="J12" s="1656"/>
      <c r="K12" s="1656"/>
      <c r="L12" s="1656"/>
      <c r="M12" s="1658"/>
      <c r="N12" s="1658"/>
      <c r="O12" s="1658"/>
      <c r="P12" s="1658"/>
      <c r="Q12" s="1658"/>
      <c r="R12" s="1656"/>
      <c r="S12" s="1656"/>
      <c r="T12" s="1658"/>
      <c r="U12" s="1658"/>
      <c r="V12" s="1658"/>
      <c r="W12" s="1657"/>
      <c r="X12" s="1656"/>
      <c r="Y12" s="1658"/>
      <c r="Z12" s="1658"/>
      <c r="AA12" s="1658"/>
      <c r="AB12" s="1658"/>
      <c r="AC12" s="1657"/>
      <c r="AD12" s="1657"/>
      <c r="AE12" s="1656"/>
      <c r="AF12" s="1658"/>
      <c r="AG12" s="1658"/>
      <c r="AH12" s="1652"/>
      <c r="AI12" s="1656"/>
      <c r="AJ12" s="1656"/>
    </row>
    <row r="13" spans="1:255" ht="13.5">
      <c r="A13" s="1646" t="s">
        <v>82</v>
      </c>
      <c r="B13" s="1659"/>
      <c r="C13" s="1659"/>
      <c r="D13" s="1659"/>
      <c r="E13" s="1659"/>
      <c r="F13" s="1659"/>
      <c r="G13" s="1659"/>
      <c r="H13" s="1659"/>
      <c r="I13" s="1660"/>
      <c r="J13" s="1661"/>
      <c r="K13" s="1661"/>
      <c r="L13" s="1661"/>
      <c r="M13" s="1662"/>
      <c r="N13" s="1662"/>
      <c r="O13" s="1662"/>
      <c r="P13" s="1662"/>
      <c r="Q13" s="1662"/>
      <c r="R13" s="1661"/>
      <c r="S13" s="1661"/>
      <c r="T13" s="1662"/>
      <c r="U13" s="1662"/>
      <c r="V13" s="1662"/>
      <c r="W13" s="1660"/>
      <c r="X13" s="1661"/>
      <c r="Y13" s="1662"/>
      <c r="Z13" s="1662"/>
      <c r="AA13" s="1662"/>
      <c r="AB13" s="1662"/>
      <c r="AC13" s="1660"/>
      <c r="AD13" s="1660"/>
      <c r="AE13" s="1661"/>
      <c r="AF13" s="1662"/>
      <c r="AG13" s="1662"/>
      <c r="AH13" s="1652"/>
      <c r="AI13" s="1661"/>
      <c r="AJ13" s="1661"/>
    </row>
    <row r="14" spans="1:255" ht="13.5">
      <c r="A14" s="1646" t="s">
        <v>83</v>
      </c>
      <c r="B14" s="1659"/>
      <c r="C14" s="1659"/>
      <c r="D14" s="1659"/>
      <c r="E14" s="1659"/>
      <c r="F14" s="1659"/>
      <c r="G14" s="1659"/>
      <c r="H14" s="1659"/>
      <c r="I14" s="1660"/>
      <c r="J14" s="1661"/>
      <c r="K14" s="1661"/>
      <c r="L14" s="1661"/>
      <c r="M14" s="1662"/>
      <c r="N14" s="1662"/>
      <c r="O14" s="1662"/>
      <c r="P14" s="1662"/>
      <c r="Q14" s="1662"/>
      <c r="R14" s="1661"/>
      <c r="S14" s="1661"/>
      <c r="T14" s="1662"/>
      <c r="U14" s="1662"/>
      <c r="V14" s="1662"/>
      <c r="W14" s="1660"/>
      <c r="X14" s="1661"/>
      <c r="Y14" s="1662"/>
      <c r="Z14" s="1662"/>
      <c r="AA14" s="1662"/>
      <c r="AB14" s="1662"/>
      <c r="AC14" s="1660"/>
      <c r="AD14" s="1660"/>
      <c r="AE14" s="1661"/>
      <c r="AF14" s="1662"/>
      <c r="AG14" s="1662"/>
      <c r="AH14" s="1652"/>
      <c r="AI14" s="1661"/>
      <c r="AJ14" s="1661"/>
    </row>
    <row r="15" spans="1:255" ht="13.5">
      <c r="A15" s="1646" t="s">
        <v>84</v>
      </c>
      <c r="B15" s="1659"/>
      <c r="C15" s="1659"/>
      <c r="D15" s="1659"/>
      <c r="E15" s="1659"/>
      <c r="F15" s="1659"/>
      <c r="G15" s="1659"/>
      <c r="H15" s="1659"/>
      <c r="I15" s="1660"/>
      <c r="J15" s="1661"/>
      <c r="K15" s="1661"/>
      <c r="L15" s="1661"/>
      <c r="M15" s="1662"/>
      <c r="N15" s="1662"/>
      <c r="O15" s="1662"/>
      <c r="P15" s="1662"/>
      <c r="Q15" s="1662"/>
      <c r="R15" s="1661"/>
      <c r="S15" s="1661"/>
      <c r="T15" s="1662"/>
      <c r="U15" s="1662"/>
      <c r="V15" s="1662"/>
      <c r="W15" s="1660"/>
      <c r="X15" s="1661"/>
      <c r="Y15" s="1662"/>
      <c r="Z15" s="1662"/>
      <c r="AA15" s="1662"/>
      <c r="AB15" s="1662"/>
      <c r="AC15" s="1660"/>
      <c r="AD15" s="1660"/>
      <c r="AE15" s="1661"/>
      <c r="AF15" s="1662"/>
      <c r="AG15" s="1662"/>
      <c r="AH15" s="1652"/>
      <c r="AI15" s="1661"/>
      <c r="AJ15" s="1661"/>
    </row>
    <row r="16" spans="1:255" ht="13.5">
      <c r="A16" s="1646" t="s">
        <v>10</v>
      </c>
      <c r="B16" s="1659"/>
      <c r="C16" s="1659"/>
      <c r="D16" s="1659"/>
      <c r="E16" s="1659"/>
      <c r="F16" s="1659"/>
      <c r="G16" s="1659"/>
      <c r="H16" s="1659"/>
      <c r="I16" s="1660"/>
      <c r="J16" s="1661"/>
      <c r="K16" s="1661"/>
      <c r="L16" s="1661"/>
      <c r="M16" s="1662"/>
      <c r="N16" s="1662"/>
      <c r="O16" s="1662"/>
      <c r="P16" s="1662"/>
      <c r="Q16" s="1662"/>
      <c r="R16" s="1661"/>
      <c r="S16" s="1661"/>
      <c r="T16" s="1662"/>
      <c r="U16" s="1662"/>
      <c r="V16" s="1662"/>
      <c r="W16" s="1660"/>
      <c r="X16" s="1661"/>
      <c r="Y16" s="1662"/>
      <c r="Z16" s="1662"/>
      <c r="AA16" s="1662"/>
      <c r="AB16" s="1662"/>
      <c r="AC16" s="1660"/>
      <c r="AD16" s="1660"/>
      <c r="AE16" s="1661"/>
      <c r="AF16" s="1662"/>
      <c r="AG16" s="1662"/>
      <c r="AH16" s="1652"/>
      <c r="AI16" s="1661"/>
      <c r="AJ16" s="1661"/>
    </row>
    <row r="17" spans="1:36" ht="13.5">
      <c r="A17" s="1646" t="s">
        <v>12</v>
      </c>
      <c r="B17" s="1659"/>
      <c r="C17" s="1659"/>
      <c r="D17" s="1661"/>
      <c r="E17" s="1659"/>
      <c r="F17" s="1659"/>
      <c r="G17" s="1659"/>
      <c r="H17" s="1659"/>
      <c r="I17" s="1660"/>
      <c r="J17" s="1661"/>
      <c r="K17" s="1661"/>
      <c r="L17" s="1661"/>
      <c r="M17" s="1662"/>
      <c r="N17" s="1662"/>
      <c r="O17" s="1662"/>
      <c r="P17" s="1662"/>
      <c r="Q17" s="1662"/>
      <c r="R17" s="1661"/>
      <c r="S17" s="1661"/>
      <c r="T17" s="1662"/>
      <c r="U17" s="1662"/>
      <c r="V17" s="1662"/>
      <c r="W17" s="1660"/>
      <c r="X17" s="1661"/>
      <c r="Y17" s="1662"/>
      <c r="Z17" s="1662"/>
      <c r="AA17" s="1662"/>
      <c r="AB17" s="1662"/>
      <c r="AC17" s="1660"/>
      <c r="AD17" s="1660"/>
      <c r="AE17" s="1661"/>
      <c r="AF17" s="1662"/>
      <c r="AG17" s="1662"/>
      <c r="AH17" s="1652"/>
      <c r="AI17" s="1661"/>
      <c r="AJ17" s="1661"/>
    </row>
    <row r="18" spans="1:36" ht="13.5">
      <c r="A18" s="1646" t="s">
        <v>14</v>
      </c>
      <c r="B18" s="1659"/>
      <c r="C18" s="1659"/>
      <c r="D18" s="1661"/>
      <c r="E18" s="1659"/>
      <c r="F18" s="1659"/>
      <c r="G18" s="1659"/>
      <c r="H18" s="1659"/>
      <c r="I18" s="1660"/>
      <c r="J18" s="1661"/>
      <c r="K18" s="1661"/>
      <c r="L18" s="1661"/>
      <c r="M18" s="1662"/>
      <c r="N18" s="1662"/>
      <c r="O18" s="1662"/>
      <c r="P18" s="1662"/>
      <c r="Q18" s="1662"/>
      <c r="R18" s="1661"/>
      <c r="S18" s="1661"/>
      <c r="T18" s="1662"/>
      <c r="U18" s="1662"/>
      <c r="V18" s="1662"/>
      <c r="W18" s="1660"/>
      <c r="X18" s="1661"/>
      <c r="Y18" s="1662"/>
      <c r="Z18" s="1662"/>
      <c r="AA18" s="1662"/>
      <c r="AB18" s="1662"/>
      <c r="AC18" s="1660"/>
      <c r="AD18" s="1660"/>
      <c r="AE18" s="1661"/>
      <c r="AF18" s="1662"/>
      <c r="AG18" s="1662"/>
      <c r="AH18" s="1652"/>
      <c r="AI18" s="1661"/>
      <c r="AJ18" s="1661"/>
    </row>
    <row r="19" spans="1:36" ht="13.5">
      <c r="A19" s="1646" t="s">
        <v>16</v>
      </c>
      <c r="B19" s="1659"/>
      <c r="C19" s="1659"/>
      <c r="D19" s="1659"/>
      <c r="E19" s="1659"/>
      <c r="F19" s="1659"/>
      <c r="G19" s="1659"/>
      <c r="H19" s="1659"/>
      <c r="I19" s="1660"/>
      <c r="J19" s="1661"/>
      <c r="K19" s="1661"/>
      <c r="L19" s="1661"/>
      <c r="M19" s="1662"/>
      <c r="N19" s="1662"/>
      <c r="O19" s="1662"/>
      <c r="P19" s="1662"/>
      <c r="Q19" s="1662"/>
      <c r="R19" s="1661"/>
      <c r="S19" s="1661"/>
      <c r="T19" s="1662"/>
      <c r="U19" s="1662"/>
      <c r="V19" s="1662"/>
      <c r="W19" s="1660"/>
      <c r="X19" s="1661"/>
      <c r="Y19" s="1662"/>
      <c r="Z19" s="1662"/>
      <c r="AA19" s="1662"/>
      <c r="AB19" s="1662"/>
      <c r="AC19" s="1660"/>
      <c r="AD19" s="1660"/>
      <c r="AE19" s="1661"/>
      <c r="AF19" s="1662"/>
      <c r="AG19" s="1662"/>
      <c r="AH19" s="1652"/>
      <c r="AI19" s="1661"/>
      <c r="AJ19" s="1661"/>
    </row>
    <row r="20" spans="1:36" ht="13.5">
      <c r="A20" s="1646" t="s">
        <v>18</v>
      </c>
      <c r="B20" s="1659"/>
      <c r="C20" s="1659"/>
      <c r="D20" s="1659"/>
      <c r="E20" s="1659"/>
      <c r="F20" s="1659"/>
      <c r="G20" s="1659"/>
      <c r="H20" s="1659"/>
      <c r="I20" s="1660"/>
      <c r="J20" s="1661"/>
      <c r="K20" s="1661"/>
      <c r="L20" s="1661"/>
      <c r="M20" s="1662"/>
      <c r="N20" s="1662"/>
      <c r="O20" s="1662"/>
      <c r="P20" s="1662"/>
      <c r="Q20" s="1662"/>
      <c r="R20" s="1661"/>
      <c r="S20" s="1661"/>
      <c r="T20" s="1662"/>
      <c r="U20" s="1662"/>
      <c r="V20" s="1662"/>
      <c r="W20" s="1660"/>
      <c r="X20" s="1661"/>
      <c r="Y20" s="1662"/>
      <c r="Z20" s="1662"/>
      <c r="AA20" s="1662"/>
      <c r="AB20" s="1662"/>
      <c r="AC20" s="1660"/>
      <c r="AD20" s="1660"/>
      <c r="AE20" s="1661"/>
      <c r="AF20" s="1662"/>
      <c r="AG20" s="1662"/>
      <c r="AH20" s="1652"/>
      <c r="AI20" s="1661"/>
      <c r="AJ20" s="1661"/>
    </row>
    <row r="21" spans="1:36" ht="16.5">
      <c r="A21" s="1646" t="s">
        <v>3746</v>
      </c>
      <c r="B21" s="1663"/>
      <c r="C21" s="1663"/>
      <c r="D21" s="1663"/>
      <c r="E21" s="1663"/>
      <c r="F21" s="1663"/>
      <c r="G21" s="1663"/>
      <c r="H21" s="1663"/>
      <c r="I21" s="1664"/>
      <c r="J21" s="1665"/>
      <c r="K21" s="1665"/>
      <c r="L21" s="1665"/>
      <c r="M21" s="1662"/>
      <c r="N21" s="1662"/>
      <c r="O21" s="1662"/>
      <c r="P21" s="1662"/>
      <c r="Q21" s="1662"/>
      <c r="R21" s="1661"/>
      <c r="S21" s="1661"/>
      <c r="T21" s="1662"/>
      <c r="U21" s="1662"/>
      <c r="V21" s="1662"/>
      <c r="W21" s="1665"/>
      <c r="X21" s="1665"/>
      <c r="Y21" s="1662"/>
      <c r="Z21" s="1665"/>
      <c r="AA21" s="1665"/>
      <c r="AB21" s="1662"/>
      <c r="AC21" s="1665"/>
      <c r="AD21" s="1665"/>
      <c r="AE21" s="1665"/>
      <c r="AF21" s="1662"/>
      <c r="AG21" s="1662"/>
      <c r="AH21" s="1119"/>
      <c r="AI21" s="1661"/>
      <c r="AJ21" s="1661"/>
    </row>
    <row r="22" spans="1:36">
      <c r="A22" s="1666" t="s">
        <v>4591</v>
      </c>
      <c r="B22" s="1666"/>
      <c r="C22" s="1666"/>
      <c r="D22" s="1666"/>
      <c r="E22" s="1666"/>
      <c r="F22" s="1666"/>
      <c r="G22" s="1666"/>
      <c r="H22" s="1666"/>
      <c r="I22" s="1666"/>
      <c r="J22" s="1666"/>
      <c r="K22" s="1666"/>
      <c r="L22" s="1666"/>
      <c r="M22" s="1666"/>
      <c r="N22" s="1666"/>
      <c r="O22" s="1666"/>
      <c r="P22" s="1666"/>
      <c r="Q22" s="1666"/>
      <c r="R22" s="1666"/>
      <c r="S22" s="1666"/>
      <c r="T22" s="1666"/>
      <c r="AF22" s="1666"/>
    </row>
    <row r="23" spans="1:36">
      <c r="A23" s="1667">
        <v>1</v>
      </c>
      <c r="B23" s="1666" t="s">
        <v>4592</v>
      </c>
      <c r="C23" s="1666"/>
      <c r="D23" s="1666"/>
      <c r="E23" s="1666"/>
      <c r="F23" s="1666"/>
      <c r="G23" s="1666"/>
      <c r="H23" s="1666"/>
      <c r="I23" s="1666"/>
      <c r="J23" s="1666"/>
      <c r="K23" s="1666"/>
      <c r="L23" s="1666"/>
      <c r="M23" s="1666"/>
      <c r="N23" s="1666"/>
      <c r="O23" s="1666"/>
      <c r="P23" s="1666"/>
      <c r="Q23" s="1666"/>
      <c r="R23" s="1666"/>
      <c r="S23" s="1666"/>
      <c r="T23" s="1666"/>
      <c r="AF23" s="1666"/>
    </row>
    <row r="24" spans="1:36">
      <c r="A24" s="1667">
        <v>2</v>
      </c>
      <c r="B24" s="1666" t="s">
        <v>4593</v>
      </c>
      <c r="C24" s="1666"/>
      <c r="D24" s="1666"/>
      <c r="E24" s="1666"/>
      <c r="F24" s="1666"/>
      <c r="G24" s="1666"/>
      <c r="H24" s="1666"/>
      <c r="I24" s="1666"/>
      <c r="J24" s="1666"/>
      <c r="K24" s="1666"/>
      <c r="L24" s="1666"/>
      <c r="M24" s="1666"/>
      <c r="N24" s="1666"/>
      <c r="O24" s="1666"/>
      <c r="P24" s="1666"/>
      <c r="Q24" s="1666"/>
      <c r="R24" s="1666"/>
      <c r="S24" s="1666"/>
      <c r="T24" s="1666"/>
      <c r="AF24" s="1666"/>
    </row>
    <row r="25" spans="1:36">
      <c r="A25" s="1667">
        <v>3</v>
      </c>
      <c r="B25" s="1668" t="s">
        <v>4594</v>
      </c>
      <c r="C25" s="1668"/>
      <c r="D25" s="1668"/>
      <c r="E25" s="1668"/>
      <c r="F25" s="1668"/>
      <c r="G25" s="1668"/>
      <c r="H25" s="1668"/>
      <c r="I25" s="1668"/>
      <c r="J25" s="1668"/>
      <c r="K25" s="1668"/>
      <c r="L25" s="1668"/>
      <c r="M25" s="1668"/>
      <c r="N25" s="1668"/>
      <c r="O25" s="1668"/>
      <c r="P25" s="1668"/>
      <c r="Q25" s="1668"/>
      <c r="R25" s="1668"/>
      <c r="S25" s="1668"/>
      <c r="T25" s="1668"/>
      <c r="AF25" s="1668"/>
    </row>
    <row r="26" spans="1:36">
      <c r="A26" s="1667">
        <v>4</v>
      </c>
      <c r="B26" s="1668" t="s">
        <v>4595</v>
      </c>
      <c r="C26" s="1668"/>
      <c r="D26" s="1668"/>
      <c r="E26" s="1668"/>
      <c r="F26" s="1668"/>
      <c r="G26" s="1668"/>
      <c r="H26" s="1668"/>
      <c r="I26" s="1668"/>
      <c r="J26" s="1668"/>
      <c r="K26" s="1668"/>
      <c r="L26" s="1668"/>
      <c r="M26" s="1668"/>
      <c r="N26" s="1668"/>
      <c r="O26" s="1668"/>
      <c r="P26" s="1668"/>
      <c r="Q26" s="1668"/>
      <c r="R26" s="1668"/>
      <c r="S26" s="1668"/>
      <c r="T26" s="1668"/>
      <c r="AF26" s="1668"/>
    </row>
    <row r="27" spans="1:36">
      <c r="A27" s="1667">
        <v>5</v>
      </c>
      <c r="B27" s="1668" t="s">
        <v>4596</v>
      </c>
      <c r="C27" s="1668"/>
      <c r="D27" s="1668"/>
      <c r="E27" s="1668"/>
      <c r="F27" s="1668"/>
      <c r="G27" s="1668"/>
      <c r="H27" s="1668"/>
      <c r="I27" s="1668"/>
      <c r="J27" s="1668"/>
      <c r="K27" s="1668"/>
      <c r="L27" s="1668"/>
      <c r="M27" s="1668"/>
      <c r="N27" s="1668"/>
      <c r="O27" s="1668"/>
      <c r="P27" s="1668"/>
      <c r="Q27" s="1668"/>
      <c r="R27" s="1668"/>
      <c r="S27" s="1668"/>
      <c r="T27" s="1668"/>
      <c r="AF27" s="1668"/>
    </row>
    <row r="28" spans="1:36" ht="13.5">
      <c r="A28" s="1667">
        <v>6</v>
      </c>
      <c r="B28" s="2525" t="s">
        <v>4597</v>
      </c>
      <c r="C28" s="2525"/>
      <c r="D28" s="2525"/>
      <c r="E28" s="2525"/>
      <c r="F28" s="2525"/>
      <c r="G28" s="2525"/>
      <c r="H28" s="2525"/>
      <c r="I28" s="2525"/>
      <c r="J28" s="2525"/>
      <c r="K28" s="2525"/>
      <c r="L28" s="2525"/>
      <c r="M28" s="2525"/>
      <c r="N28" s="2525"/>
      <c r="O28" s="2525"/>
      <c r="P28" s="2525"/>
      <c r="Q28" s="2525"/>
      <c r="R28" s="2525"/>
      <c r="S28" s="2525"/>
      <c r="T28" s="2525"/>
      <c r="U28" s="2525"/>
      <c r="V28" s="2525"/>
      <c r="W28" s="2525"/>
      <c r="X28" s="2525"/>
      <c r="Y28" s="2525"/>
      <c r="Z28" s="2525"/>
      <c r="AA28" s="2525"/>
      <c r="AB28" s="2525"/>
      <c r="AC28" s="2525"/>
      <c r="AD28" s="2525"/>
      <c r="AE28" s="2525"/>
      <c r="AF28" s="2525"/>
    </row>
    <row r="29" spans="1:36">
      <c r="A29" s="1667">
        <v>7</v>
      </c>
      <c r="B29" s="1668" t="s">
        <v>4598</v>
      </c>
      <c r="C29" s="1668"/>
      <c r="D29" s="1668"/>
      <c r="E29" s="1668"/>
      <c r="F29" s="1668"/>
      <c r="G29" s="1668"/>
      <c r="H29" s="1668"/>
      <c r="I29" s="1668"/>
      <c r="J29" s="1668"/>
      <c r="K29" s="1668"/>
      <c r="L29" s="1668"/>
      <c r="M29" s="1668"/>
      <c r="N29" s="1668"/>
      <c r="O29" s="1668"/>
      <c r="P29" s="1668"/>
      <c r="Q29" s="1668"/>
      <c r="R29" s="1668"/>
      <c r="S29" s="1668"/>
      <c r="T29" s="1668"/>
      <c r="AF29" s="1668"/>
    </row>
    <row r="30" spans="1:36">
      <c r="A30" s="1667">
        <v>8</v>
      </c>
      <c r="B30" s="477" t="s">
        <v>4599</v>
      </c>
      <c r="C30" s="1668"/>
      <c r="D30" s="1668"/>
      <c r="E30" s="1668"/>
      <c r="F30" s="1668"/>
      <c r="G30" s="1668"/>
      <c r="H30" s="1668"/>
      <c r="I30" s="1668"/>
      <c r="J30" s="1668"/>
      <c r="K30" s="1668"/>
      <c r="L30" s="1668"/>
      <c r="M30" s="1668"/>
      <c r="N30" s="1668"/>
      <c r="O30" s="1668"/>
      <c r="P30" s="1668"/>
      <c r="Q30" s="1668"/>
      <c r="R30" s="1668"/>
      <c r="S30" s="1668"/>
      <c r="T30" s="1668"/>
      <c r="AF30" s="1668"/>
    </row>
    <row r="31" spans="1:36">
      <c r="A31" s="1667">
        <v>9</v>
      </c>
      <c r="B31" s="59" t="s">
        <v>4600</v>
      </c>
      <c r="C31" s="59"/>
      <c r="D31" s="59"/>
      <c r="E31" s="59"/>
      <c r="F31" s="59"/>
      <c r="G31" s="59"/>
      <c r="H31" s="59"/>
      <c r="I31" s="59"/>
      <c r="J31" s="59"/>
      <c r="K31" s="59"/>
      <c r="L31" s="59"/>
      <c r="M31" s="59"/>
      <c r="N31" s="59"/>
      <c r="O31" s="59"/>
      <c r="P31" s="59"/>
      <c r="Q31" s="59"/>
      <c r="R31" s="59"/>
      <c r="S31" s="59"/>
      <c r="T31" s="59"/>
      <c r="AF31" s="59"/>
    </row>
    <row r="32" spans="1:36">
      <c r="A32" s="1667">
        <v>10</v>
      </c>
      <c r="B32" s="1668" t="s">
        <v>4601</v>
      </c>
      <c r="C32" s="1668"/>
      <c r="D32" s="1668"/>
      <c r="E32" s="1668"/>
      <c r="F32" s="1668"/>
      <c r="G32" s="1668"/>
      <c r="H32" s="1668"/>
      <c r="I32" s="1668"/>
      <c r="J32" s="1668"/>
      <c r="K32" s="1668"/>
      <c r="L32" s="1668"/>
      <c r="M32" s="1668"/>
      <c r="N32" s="1668"/>
      <c r="O32" s="1668"/>
      <c r="P32" s="1668"/>
      <c r="Q32" s="1668"/>
      <c r="R32" s="1668"/>
      <c r="S32" s="1668"/>
      <c r="T32" s="1668"/>
      <c r="AF32" s="1668"/>
    </row>
    <row r="33" spans="1:36">
      <c r="A33" s="1667">
        <v>11</v>
      </c>
      <c r="B33" s="477" t="s">
        <v>4602</v>
      </c>
      <c r="C33" s="1668"/>
      <c r="D33" s="1668"/>
      <c r="E33" s="1668"/>
      <c r="F33" s="1668"/>
      <c r="G33" s="1668"/>
      <c r="H33" s="1668"/>
      <c r="I33" s="1668"/>
      <c r="J33" s="1668"/>
      <c r="K33" s="1668"/>
      <c r="L33" s="1668"/>
      <c r="M33" s="1668"/>
      <c r="N33" s="1668"/>
      <c r="O33" s="1668"/>
      <c r="P33" s="1668"/>
      <c r="Q33" s="1668"/>
      <c r="R33" s="1668"/>
      <c r="S33" s="1668"/>
      <c r="T33" s="1668"/>
      <c r="AF33" s="1668"/>
    </row>
    <row r="34" spans="1:36">
      <c r="A34" s="1667">
        <v>12</v>
      </c>
      <c r="B34" s="477" t="s">
        <v>4603</v>
      </c>
      <c r="C34" s="1668"/>
      <c r="D34" s="1668"/>
      <c r="E34" s="1668"/>
      <c r="F34" s="1668"/>
      <c r="G34" s="1668"/>
      <c r="H34" s="1668"/>
      <c r="I34" s="1668"/>
      <c r="J34" s="1668"/>
      <c r="K34" s="1668"/>
      <c r="L34" s="1668"/>
      <c r="M34" s="1668"/>
      <c r="N34" s="1668"/>
      <c r="O34" s="1668"/>
      <c r="P34" s="1668"/>
      <c r="Q34" s="1668"/>
      <c r="R34" s="1668"/>
      <c r="S34" s="1668"/>
      <c r="T34" s="1668"/>
      <c r="AF34" s="1668"/>
    </row>
    <row r="35" spans="1:36">
      <c r="A35" s="1667">
        <v>13</v>
      </c>
      <c r="B35" s="1556" t="s">
        <v>4604</v>
      </c>
      <c r="C35" s="1668"/>
      <c r="D35" s="1668"/>
      <c r="E35" s="1668"/>
      <c r="F35" s="1668"/>
      <c r="G35" s="1668"/>
      <c r="H35" s="1668"/>
      <c r="I35" s="1668"/>
      <c r="J35" s="1668"/>
      <c r="K35" s="1668"/>
      <c r="L35" s="1668"/>
      <c r="M35" s="1668"/>
      <c r="N35" s="1668"/>
      <c r="O35" s="1668"/>
      <c r="P35" s="1668"/>
      <c r="Q35" s="1668"/>
      <c r="R35" s="1668"/>
      <c r="S35" s="1668"/>
      <c r="T35" s="1668"/>
      <c r="AF35" s="1668"/>
    </row>
    <row r="36" spans="1:36">
      <c r="A36" s="1667">
        <v>14</v>
      </c>
      <c r="B36" s="1668" t="s">
        <v>4605</v>
      </c>
      <c r="C36" s="1668"/>
      <c r="D36" s="1668"/>
      <c r="E36" s="1668"/>
      <c r="F36" s="1668"/>
      <c r="G36" s="1668"/>
      <c r="H36" s="1668"/>
      <c r="I36" s="1668"/>
      <c r="J36" s="1668"/>
      <c r="K36" s="1668"/>
      <c r="L36" s="1668"/>
      <c r="M36" s="1668"/>
      <c r="N36" s="1668"/>
      <c r="O36" s="1668"/>
      <c r="P36" s="1668"/>
      <c r="Q36" s="1668"/>
      <c r="R36" s="1668"/>
      <c r="S36" s="1668"/>
      <c r="T36" s="1668"/>
      <c r="AF36" s="1668"/>
    </row>
    <row r="37" spans="1:36" s="1642" customFormat="1" ht="13.9" customHeight="1">
      <c r="A37" s="1667" t="s">
        <v>149</v>
      </c>
      <c r="B37" s="2180" t="s">
        <v>8255</v>
      </c>
    </row>
    <row r="38" spans="1:36" s="1642" customFormat="1">
      <c r="A38" s="1667"/>
      <c r="B38" s="1668" t="s">
        <v>4606</v>
      </c>
    </row>
    <row r="39" spans="1:36" s="1642" customFormat="1" ht="15" customHeight="1">
      <c r="A39" s="1667">
        <v>16</v>
      </c>
      <c r="B39" s="1642" t="s">
        <v>4607</v>
      </c>
    </row>
    <row r="40" spans="1:36" ht="14.25" customHeight="1">
      <c r="A40" s="1667">
        <v>17</v>
      </c>
      <c r="B40" s="2273" t="s">
        <v>8256</v>
      </c>
      <c r="C40" s="1642"/>
      <c r="AJ40" s="1642"/>
    </row>
    <row r="41" spans="1:36" ht="14.25" customHeight="1">
      <c r="A41" s="1667">
        <v>18</v>
      </c>
      <c r="B41" s="1556" t="s">
        <v>4608</v>
      </c>
      <c r="AJ41" s="1642"/>
    </row>
  </sheetData>
  <mergeCells count="191">
    <mergeCell ref="B28:AF28"/>
    <mergeCell ref="R3:S3"/>
    <mergeCell ref="T3:T4"/>
    <mergeCell ref="U3:U4"/>
    <mergeCell ref="V3:V4"/>
    <mergeCell ref="Z3:AB3"/>
    <mergeCell ref="AC3:AC4"/>
    <mergeCell ref="AD3:AF3"/>
    <mergeCell ref="W3:Y3"/>
    <mergeCell ref="O3:O4"/>
    <mergeCell ref="L3:L4"/>
    <mergeCell ref="M3:M4"/>
    <mergeCell ref="N3:N4"/>
    <mergeCell ref="IG3:IG4"/>
    <mergeCell ref="IH3:IJ3"/>
    <mergeCell ref="IK3:IM3"/>
    <mergeCell ref="IN3:IN4"/>
    <mergeCell ref="IO3:IQ3"/>
    <mergeCell ref="IR3:IR4"/>
    <mergeCell ref="IS3:IS4"/>
    <mergeCell ref="IT3:IT4"/>
    <mergeCell ref="IU3:IU4"/>
    <mergeCell ref="HV3:HV4"/>
    <mergeCell ref="HW3:HW4"/>
    <mergeCell ref="HX3:HZ3"/>
    <mergeCell ref="IA3:IA4"/>
    <mergeCell ref="IB3:IB4"/>
    <mergeCell ref="IC3:IC4"/>
    <mergeCell ref="ID3:ID4"/>
    <mergeCell ref="IE3:IE4"/>
    <mergeCell ref="IF3:IF4"/>
    <mergeCell ref="HM3:HM4"/>
    <mergeCell ref="HN3:HN4"/>
    <mergeCell ref="HO3:HO4"/>
    <mergeCell ref="HP3:HP5"/>
    <mergeCell ref="HQ3:HQ4"/>
    <mergeCell ref="HR3:HR4"/>
    <mergeCell ref="HS3:HS4"/>
    <mergeCell ref="HT3:HT4"/>
    <mergeCell ref="HU3:HU4"/>
    <mergeCell ref="GX3:GX4"/>
    <mergeCell ref="GY3:GY4"/>
    <mergeCell ref="GZ3:GZ4"/>
    <mergeCell ref="HA3:HA4"/>
    <mergeCell ref="HB3:HD3"/>
    <mergeCell ref="HE3:HG3"/>
    <mergeCell ref="HH3:HH4"/>
    <mergeCell ref="HI3:HK3"/>
    <mergeCell ref="HL3:HL4"/>
    <mergeCell ref="GM3:GM4"/>
    <mergeCell ref="GN3:GN4"/>
    <mergeCell ref="GO3:GO4"/>
    <mergeCell ref="GP3:GP4"/>
    <mergeCell ref="GQ3:GQ4"/>
    <mergeCell ref="GR3:GT3"/>
    <mergeCell ref="GU3:GU4"/>
    <mergeCell ref="GV3:GV4"/>
    <mergeCell ref="GW3:GW4"/>
    <mergeCell ref="GB3:GB4"/>
    <mergeCell ref="GC3:GE3"/>
    <mergeCell ref="GF3:GF4"/>
    <mergeCell ref="GG3:GG4"/>
    <mergeCell ref="GH3:GH4"/>
    <mergeCell ref="GI3:GI4"/>
    <mergeCell ref="GJ3:GJ5"/>
    <mergeCell ref="GK3:GK4"/>
    <mergeCell ref="GL3:GL4"/>
    <mergeCell ref="FO3:FO4"/>
    <mergeCell ref="FP3:FP4"/>
    <mergeCell ref="FQ3:FQ4"/>
    <mergeCell ref="FR3:FR4"/>
    <mergeCell ref="FS3:FS4"/>
    <mergeCell ref="FT3:FT4"/>
    <mergeCell ref="FU3:FU4"/>
    <mergeCell ref="FV3:FX3"/>
    <mergeCell ref="FY3:GA3"/>
    <mergeCell ref="FD3:FD5"/>
    <mergeCell ref="FE3:FE4"/>
    <mergeCell ref="FF3:FF4"/>
    <mergeCell ref="FG3:FG4"/>
    <mergeCell ref="FH3:FH4"/>
    <mergeCell ref="FI3:FI4"/>
    <mergeCell ref="FJ3:FJ4"/>
    <mergeCell ref="FK3:FK4"/>
    <mergeCell ref="FL3:FN3"/>
    <mergeCell ref="EO3:EO4"/>
    <mergeCell ref="EP3:ER3"/>
    <mergeCell ref="ES3:EU3"/>
    <mergeCell ref="EV3:EV4"/>
    <mergeCell ref="EW3:EY3"/>
    <mergeCell ref="EZ3:EZ4"/>
    <mergeCell ref="FA3:FA4"/>
    <mergeCell ref="FB3:FB4"/>
    <mergeCell ref="FC3:FC4"/>
    <mergeCell ref="ED3:ED4"/>
    <mergeCell ref="EE3:EE4"/>
    <mergeCell ref="EF3:EH3"/>
    <mergeCell ref="EI3:EI4"/>
    <mergeCell ref="EJ3:EJ4"/>
    <mergeCell ref="EK3:EK4"/>
    <mergeCell ref="EL3:EL4"/>
    <mergeCell ref="EM3:EM4"/>
    <mergeCell ref="EN3:EN4"/>
    <mergeCell ref="DU3:DU4"/>
    <mergeCell ref="DV3:DV4"/>
    <mergeCell ref="DW3:DW4"/>
    <mergeCell ref="DX3:DX5"/>
    <mergeCell ref="DY3:DY4"/>
    <mergeCell ref="DZ3:DZ4"/>
    <mergeCell ref="EA3:EA4"/>
    <mergeCell ref="EB3:EB4"/>
    <mergeCell ref="EC3:EC4"/>
    <mergeCell ref="DF3:DF4"/>
    <mergeCell ref="DG3:DG4"/>
    <mergeCell ref="DH3:DH4"/>
    <mergeCell ref="DI3:DI4"/>
    <mergeCell ref="DJ3:DL3"/>
    <mergeCell ref="DM3:DO3"/>
    <mergeCell ref="DP3:DP4"/>
    <mergeCell ref="DQ3:DS3"/>
    <mergeCell ref="DT3:DT4"/>
    <mergeCell ref="CU3:CU4"/>
    <mergeCell ref="CV3:CV4"/>
    <mergeCell ref="CW3:CW4"/>
    <mergeCell ref="CX3:CX4"/>
    <mergeCell ref="CY3:CY4"/>
    <mergeCell ref="CZ3:DB3"/>
    <mergeCell ref="DC3:DC4"/>
    <mergeCell ref="DD3:DD4"/>
    <mergeCell ref="DE3:DE4"/>
    <mergeCell ref="CJ3:CJ4"/>
    <mergeCell ref="CK3:CM3"/>
    <mergeCell ref="CN3:CN4"/>
    <mergeCell ref="CO3:CO4"/>
    <mergeCell ref="CP3:CP4"/>
    <mergeCell ref="CQ3:CQ4"/>
    <mergeCell ref="CR3:CR5"/>
    <mergeCell ref="CS3:CS4"/>
    <mergeCell ref="CT3:CT4"/>
    <mergeCell ref="BW3:BW4"/>
    <mergeCell ref="BX3:BX4"/>
    <mergeCell ref="BY3:BY4"/>
    <mergeCell ref="BZ3:BZ4"/>
    <mergeCell ref="CA3:CA4"/>
    <mergeCell ref="CB3:CB4"/>
    <mergeCell ref="CC3:CC4"/>
    <mergeCell ref="CD3:CF3"/>
    <mergeCell ref="CG3:CI3"/>
    <mergeCell ref="BL3:BL5"/>
    <mergeCell ref="BM3:BM4"/>
    <mergeCell ref="BN3:BN4"/>
    <mergeCell ref="BO3:BO4"/>
    <mergeCell ref="BP3:BP4"/>
    <mergeCell ref="BQ3:BQ4"/>
    <mergeCell ref="BR3:BR4"/>
    <mergeCell ref="BS3:BS4"/>
    <mergeCell ref="BT3:BV3"/>
    <mergeCell ref="AW3:AW4"/>
    <mergeCell ref="AX3:AZ3"/>
    <mergeCell ref="BA3:BC3"/>
    <mergeCell ref="BD3:BD4"/>
    <mergeCell ref="BE3:BG3"/>
    <mergeCell ref="BH3:BH4"/>
    <mergeCell ref="BI3:BI4"/>
    <mergeCell ref="BJ3:BJ4"/>
    <mergeCell ref="BK3:BK4"/>
    <mergeCell ref="AL3:AL4"/>
    <mergeCell ref="AM3:AM4"/>
    <mergeCell ref="AN3:AP3"/>
    <mergeCell ref="AQ3:AQ4"/>
    <mergeCell ref="AR3:AR4"/>
    <mergeCell ref="AS3:AS4"/>
    <mergeCell ref="AT3:AT4"/>
    <mergeCell ref="AU3:AU4"/>
    <mergeCell ref="AV3:AV4"/>
    <mergeCell ref="AG3:AG4"/>
    <mergeCell ref="AH3:AH4"/>
    <mergeCell ref="AI3:AI4"/>
    <mergeCell ref="AJ3:AJ4"/>
    <mergeCell ref="AK3:AK4"/>
    <mergeCell ref="P3:P4"/>
    <mergeCell ref="Q3:Q4"/>
    <mergeCell ref="A3:A5"/>
    <mergeCell ref="B3:B4"/>
    <mergeCell ref="C3:C4"/>
    <mergeCell ref="D3:D4"/>
    <mergeCell ref="E3:E4"/>
    <mergeCell ref="F3:F4"/>
    <mergeCell ref="G3:G4"/>
    <mergeCell ref="H3:H4"/>
    <mergeCell ref="I3:K3"/>
  </mergeCells>
  <phoneticPr fontId="28" type="noConversion"/>
  <printOptions horizontalCentered="1"/>
  <pageMargins left="0.23622047244094491" right="0.23622047244094491" top="0.35433070866141736" bottom="0.35433070866141736" header="0.31496062992125984" footer="0.31496062992125984"/>
  <pageSetup paperSize="9" scale="37" fitToHeight="0" orientation="landscape" cellComments="asDisplayed" r:id="rId1"/>
  <headerFooter alignWithMargins="0"/>
  <colBreaks count="1" manualBreakCount="1">
    <brk id="16" max="40" man="1"/>
  </col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7">
    <pageSetUpPr fitToPage="1"/>
  </sheetPr>
  <dimension ref="A1:AA29"/>
  <sheetViews>
    <sheetView zoomScale="85" zoomScaleNormal="85" workbookViewId="0">
      <selection activeCell="O31" sqref="O31"/>
    </sheetView>
  </sheetViews>
  <sheetFormatPr defaultColWidth="9" defaultRowHeight="15.75"/>
  <cols>
    <col min="1" max="1" width="5.125" style="27" customWidth="1"/>
    <col min="2" max="2" width="7" style="27" customWidth="1"/>
    <col min="3" max="3" width="5.125" style="27" customWidth="1"/>
    <col min="4" max="4" width="11.375" style="27" customWidth="1"/>
    <col min="5" max="5" width="19.25" style="27" customWidth="1"/>
    <col min="6" max="6" width="13.5" style="27" customWidth="1"/>
    <col min="7" max="7" width="12" style="27" customWidth="1"/>
    <col min="8" max="8" width="8.875" style="27" customWidth="1"/>
    <col min="9" max="9" width="7.375" style="27" customWidth="1"/>
    <col min="10" max="10" width="13.25" style="27" bestFit="1" customWidth="1"/>
    <col min="11" max="15" width="7.875" style="27" customWidth="1"/>
    <col min="16" max="16" width="13" style="27" customWidth="1"/>
    <col min="17" max="17" width="11.375" style="27" customWidth="1"/>
    <col min="18" max="19" width="7.875" style="27" customWidth="1"/>
    <col min="20" max="20" width="12.625" style="27" customWidth="1"/>
    <col min="21" max="22" width="8.625" style="27" customWidth="1"/>
    <col min="23" max="23" width="13" style="27" customWidth="1"/>
    <col min="24" max="24" width="11.75" style="27" customWidth="1"/>
    <col min="25" max="25" width="14.375" style="27" customWidth="1"/>
    <col min="26" max="26" width="7.5" style="27" customWidth="1"/>
    <col min="27" max="27" width="2.625" style="27" customWidth="1"/>
    <col min="28" max="16384" width="9" style="1269"/>
  </cols>
  <sheetData>
    <row r="1" spans="1:26">
      <c r="A1" s="37" t="str">
        <f>表03!A1</f>
        <v xml:space="preserve"> 保險股份有限公司    年度(月)報表</v>
      </c>
      <c r="B1" s="59"/>
      <c r="C1" s="59"/>
      <c r="D1" s="59"/>
      <c r="E1" s="59"/>
      <c r="F1" s="59"/>
      <c r="G1" s="59"/>
      <c r="H1" s="59"/>
      <c r="I1" s="59"/>
      <c r="J1" s="59"/>
      <c r="K1" s="59"/>
      <c r="L1" s="59"/>
      <c r="M1" s="59"/>
      <c r="N1" s="59"/>
      <c r="O1" s="59"/>
      <c r="P1" s="59"/>
      <c r="Q1" s="59"/>
      <c r="R1" s="59"/>
      <c r="S1" s="59"/>
      <c r="T1" s="59"/>
      <c r="U1" s="59"/>
      <c r="V1" s="59"/>
      <c r="W1" s="59"/>
      <c r="X1" s="59"/>
      <c r="Y1" s="59"/>
      <c r="Z1" s="59"/>
    </row>
    <row r="2" spans="1:26">
      <c r="A2" s="484" t="s">
        <v>4531</v>
      </c>
      <c r="B2" s="484"/>
      <c r="C2" s="484"/>
      <c r="D2" s="484"/>
      <c r="E2" s="59"/>
      <c r="F2" s="59"/>
      <c r="G2" s="59"/>
      <c r="H2" s="59"/>
      <c r="I2" s="59"/>
      <c r="J2" s="59"/>
      <c r="K2" s="59"/>
      <c r="L2" s="59"/>
      <c r="M2" s="59"/>
      <c r="N2" s="59"/>
      <c r="O2" s="59"/>
      <c r="P2" s="59"/>
      <c r="Q2" s="59"/>
      <c r="R2" s="59"/>
      <c r="S2" s="59" t="s">
        <v>4532</v>
      </c>
      <c r="T2" s="59"/>
      <c r="U2" s="59"/>
      <c r="V2" s="59"/>
      <c r="W2" s="59"/>
      <c r="X2" s="59"/>
      <c r="Y2" s="59"/>
      <c r="Z2" s="59"/>
    </row>
    <row r="3" spans="1:26" ht="15.75" customHeight="1">
      <c r="A3" s="2533" t="s">
        <v>3733</v>
      </c>
      <c r="B3" s="2536" t="s">
        <v>4533</v>
      </c>
      <c r="C3" s="2537"/>
      <c r="D3" s="2537"/>
      <c r="E3" s="2538"/>
      <c r="F3" s="2526" t="s">
        <v>4534</v>
      </c>
      <c r="G3" s="2528"/>
      <c r="H3" s="2528"/>
      <c r="I3" s="2528"/>
      <c r="J3" s="2527"/>
      <c r="K3" s="2526" t="s">
        <v>4535</v>
      </c>
      <c r="L3" s="2528"/>
      <c r="M3" s="2528"/>
      <c r="N3" s="2528"/>
      <c r="O3" s="2527"/>
      <c r="P3" s="2520" t="s">
        <v>4536</v>
      </c>
      <c r="Q3" s="2520"/>
      <c r="R3" s="2520"/>
      <c r="S3" s="2520"/>
      <c r="T3" s="2520"/>
      <c r="U3" s="2520"/>
      <c r="V3" s="2520"/>
      <c r="W3" s="2526" t="s">
        <v>4537</v>
      </c>
      <c r="X3" s="2528"/>
      <c r="Y3" s="2527"/>
      <c r="Z3" s="2512" t="s">
        <v>4426</v>
      </c>
    </row>
    <row r="4" spans="1:26" ht="28.5">
      <c r="A4" s="2534"/>
      <c r="B4" s="2539"/>
      <c r="C4" s="2523"/>
      <c r="D4" s="2523"/>
      <c r="E4" s="2540"/>
      <c r="F4" s="1630" t="s">
        <v>4538</v>
      </c>
      <c r="G4" s="1630" t="s">
        <v>4539</v>
      </c>
      <c r="H4" s="1630" t="s">
        <v>4540</v>
      </c>
      <c r="I4" s="1630" t="s">
        <v>4382</v>
      </c>
      <c r="J4" s="1630" t="s">
        <v>4329</v>
      </c>
      <c r="K4" s="1630" t="s">
        <v>4538</v>
      </c>
      <c r="L4" s="1630" t="s">
        <v>4539</v>
      </c>
      <c r="M4" s="1630" t="s">
        <v>4540</v>
      </c>
      <c r="N4" s="1630" t="s">
        <v>4382</v>
      </c>
      <c r="O4" s="1630" t="s">
        <v>4329</v>
      </c>
      <c r="P4" s="1630" t="s">
        <v>4538</v>
      </c>
      <c r="Q4" s="1630" t="s">
        <v>4539</v>
      </c>
      <c r="R4" s="1630" t="s">
        <v>4540</v>
      </c>
      <c r="S4" s="1630" t="s">
        <v>4382</v>
      </c>
      <c r="T4" s="1630" t="s">
        <v>4329</v>
      </c>
      <c r="U4" s="1630" t="s">
        <v>4541</v>
      </c>
      <c r="V4" s="1630" t="s">
        <v>4542</v>
      </c>
      <c r="W4" s="1630" t="s">
        <v>4543</v>
      </c>
      <c r="X4" s="1630" t="s">
        <v>4544</v>
      </c>
      <c r="Y4" s="1630" t="s">
        <v>3618</v>
      </c>
      <c r="Z4" s="2529"/>
    </row>
    <row r="5" spans="1:26">
      <c r="A5" s="2535"/>
      <c r="B5" s="2530" t="s">
        <v>66</v>
      </c>
      <c r="C5" s="2531"/>
      <c r="D5" s="2531"/>
      <c r="E5" s="2532"/>
      <c r="F5" s="1631" t="s">
        <v>67</v>
      </c>
      <c r="G5" s="1631" t="s">
        <v>68</v>
      </c>
      <c r="H5" s="1631" t="s">
        <v>69</v>
      </c>
      <c r="I5" s="1631" t="s">
        <v>70</v>
      </c>
      <c r="J5" s="1631" t="s">
        <v>71</v>
      </c>
      <c r="K5" s="1631" t="s">
        <v>72</v>
      </c>
      <c r="L5" s="1631" t="s">
        <v>73</v>
      </c>
      <c r="M5" s="1631" t="s">
        <v>74</v>
      </c>
      <c r="N5" s="1631" t="s">
        <v>75</v>
      </c>
      <c r="O5" s="1631" t="s">
        <v>231</v>
      </c>
      <c r="P5" s="1631" t="s">
        <v>232</v>
      </c>
      <c r="Q5" s="1631" t="s">
        <v>281</v>
      </c>
      <c r="R5" s="1631" t="s">
        <v>282</v>
      </c>
      <c r="S5" s="1631" t="s">
        <v>283</v>
      </c>
      <c r="T5" s="1631" t="s">
        <v>284</v>
      </c>
      <c r="U5" s="1631" t="s">
        <v>285</v>
      </c>
      <c r="V5" s="1631" t="s">
        <v>138</v>
      </c>
      <c r="W5" s="1631" t="s">
        <v>139</v>
      </c>
      <c r="X5" s="1631" t="s">
        <v>140</v>
      </c>
      <c r="Y5" s="1631" t="s">
        <v>141</v>
      </c>
      <c r="Z5" s="1631" t="s">
        <v>189</v>
      </c>
    </row>
    <row r="6" spans="1:26">
      <c r="A6" s="500">
        <v>1</v>
      </c>
      <c r="B6" s="2512" t="s">
        <v>4545</v>
      </c>
      <c r="C6" s="1238" t="s">
        <v>4546</v>
      </c>
      <c r="D6" s="2526" t="s">
        <v>4547</v>
      </c>
      <c r="E6" s="2527"/>
      <c r="F6" s="1632"/>
      <c r="G6" s="1632"/>
      <c r="H6" s="1632"/>
      <c r="I6" s="1632"/>
      <c r="J6" s="1633">
        <f>SUM(F6:I6)</f>
        <v>0</v>
      </c>
      <c r="K6" s="1634"/>
      <c r="L6" s="1634"/>
      <c r="M6" s="1634"/>
      <c r="N6" s="1634"/>
      <c r="O6" s="1634"/>
      <c r="P6" s="1632">
        <f>F6</f>
        <v>0</v>
      </c>
      <c r="Q6" s="1632">
        <f>G6</f>
        <v>0</v>
      </c>
      <c r="R6" s="1632">
        <f>H6</f>
        <v>0</v>
      </c>
      <c r="S6" s="1632">
        <f>I6</f>
        <v>0</v>
      </c>
      <c r="T6" s="1633">
        <f>SUM(P6:S6)</f>
        <v>0</v>
      </c>
      <c r="U6" s="1635" t="e">
        <f>T6/'表05-1'!$D$257</f>
        <v>#DIV/0!</v>
      </c>
      <c r="V6" s="1635" t="e">
        <f>T6/'表05-1'!$D$245</f>
        <v>#DIV/0!</v>
      </c>
      <c r="W6" s="1634"/>
      <c r="X6" s="1634"/>
      <c r="Y6" s="1634"/>
      <c r="Z6" s="1636"/>
    </row>
    <row r="7" spans="1:26">
      <c r="A7" s="500">
        <v>2</v>
      </c>
      <c r="B7" s="2513"/>
      <c r="C7" s="2512" t="s">
        <v>4548</v>
      </c>
      <c r="D7" s="2512" t="s">
        <v>4549</v>
      </c>
      <c r="E7" s="1637" t="s">
        <v>4550</v>
      </c>
      <c r="F7" s="1632"/>
      <c r="G7" s="1632"/>
      <c r="H7" s="1632"/>
      <c r="I7" s="1632"/>
      <c r="J7" s="1633">
        <f t="shared" ref="J7:J12" si="0">SUM(F7:I7)</f>
        <v>0</v>
      </c>
      <c r="K7" s="1634"/>
      <c r="L7" s="1634"/>
      <c r="M7" s="1634"/>
      <c r="N7" s="1634"/>
      <c r="O7" s="1634"/>
      <c r="P7" s="1632">
        <f>F7</f>
        <v>0</v>
      </c>
      <c r="Q7" s="1632">
        <f>G7</f>
        <v>0</v>
      </c>
      <c r="R7" s="1632"/>
      <c r="S7" s="1632"/>
      <c r="T7" s="1633">
        <f t="shared" ref="T7:T12" si="1">SUM(P7:S7)</f>
        <v>0</v>
      </c>
      <c r="U7" s="1635" t="e">
        <f>T7/'表05-1'!$D$257</f>
        <v>#DIV/0!</v>
      </c>
      <c r="V7" s="1635" t="e">
        <f>T7/'表05-1'!$D$245</f>
        <v>#DIV/0!</v>
      </c>
      <c r="W7" s="1638"/>
      <c r="X7" s="1634"/>
      <c r="Y7" s="1639"/>
      <c r="Z7" s="1636"/>
    </row>
    <row r="8" spans="1:26">
      <c r="A8" s="500">
        <v>3</v>
      </c>
      <c r="B8" s="2513"/>
      <c r="C8" s="2513"/>
      <c r="D8" s="2541"/>
      <c r="E8" s="1637" t="s">
        <v>4551</v>
      </c>
      <c r="F8" s="1632"/>
      <c r="G8" s="1632"/>
      <c r="H8" s="1632"/>
      <c r="I8" s="1632"/>
      <c r="J8" s="1633">
        <f t="shared" si="0"/>
        <v>0</v>
      </c>
      <c r="K8" s="1634"/>
      <c r="L8" s="1634"/>
      <c r="M8" s="1634"/>
      <c r="N8" s="1634"/>
      <c r="O8" s="1634"/>
      <c r="P8" s="1632"/>
      <c r="Q8" s="1632"/>
      <c r="R8" s="1632"/>
      <c r="S8" s="1632"/>
      <c r="T8" s="1633">
        <f t="shared" si="1"/>
        <v>0</v>
      </c>
      <c r="U8" s="1635" t="e">
        <f>T8/'表05-1'!$D$257</f>
        <v>#DIV/0!</v>
      </c>
      <c r="V8" s="1635" t="e">
        <f>T8/'表05-1'!$D$245</f>
        <v>#DIV/0!</v>
      </c>
      <c r="W8" s="1638"/>
      <c r="X8" s="1634"/>
      <c r="Y8" s="1639"/>
      <c r="Z8" s="1636"/>
    </row>
    <row r="9" spans="1:26">
      <c r="A9" s="500">
        <v>4</v>
      </c>
      <c r="B9" s="2513"/>
      <c r="C9" s="2513"/>
      <c r="D9" s="2512" t="s">
        <v>4552</v>
      </c>
      <c r="E9" s="1637" t="s">
        <v>4553</v>
      </c>
      <c r="F9" s="1632"/>
      <c r="G9" s="1632"/>
      <c r="H9" s="1632"/>
      <c r="I9" s="1632"/>
      <c r="J9" s="1633">
        <f t="shared" si="0"/>
        <v>0</v>
      </c>
      <c r="K9" s="1634"/>
      <c r="L9" s="1634"/>
      <c r="M9" s="1634"/>
      <c r="N9" s="1634"/>
      <c r="O9" s="1634"/>
      <c r="P9" s="1632"/>
      <c r="Q9" s="1632"/>
      <c r="R9" s="1632"/>
      <c r="S9" s="1632"/>
      <c r="T9" s="1633">
        <f t="shared" si="1"/>
        <v>0</v>
      </c>
      <c r="U9" s="1635" t="e">
        <f>T9/'表05-1'!$D$257</f>
        <v>#DIV/0!</v>
      </c>
      <c r="V9" s="1635" t="e">
        <f>T9/'表05-1'!$D$245</f>
        <v>#DIV/0!</v>
      </c>
      <c r="W9" s="1638"/>
      <c r="X9" s="1634"/>
      <c r="Y9" s="1639"/>
      <c r="Z9" s="1636"/>
    </row>
    <row r="10" spans="1:26" ht="28.5">
      <c r="A10" s="500">
        <v>5</v>
      </c>
      <c r="B10" s="2513"/>
      <c r="C10" s="2513"/>
      <c r="D10" s="2541"/>
      <c r="E10" s="1637" t="s">
        <v>4554</v>
      </c>
      <c r="F10" s="1632"/>
      <c r="G10" s="1632"/>
      <c r="H10" s="1632"/>
      <c r="I10" s="1632"/>
      <c r="J10" s="1633">
        <f t="shared" si="0"/>
        <v>0</v>
      </c>
      <c r="K10" s="1634"/>
      <c r="L10" s="1634"/>
      <c r="M10" s="1634"/>
      <c r="N10" s="1634"/>
      <c r="O10" s="1634"/>
      <c r="P10" s="1632"/>
      <c r="Q10" s="1632"/>
      <c r="R10" s="1632"/>
      <c r="S10" s="1632"/>
      <c r="T10" s="1633">
        <f t="shared" si="1"/>
        <v>0</v>
      </c>
      <c r="U10" s="1635" t="e">
        <f>T10/'表05-1'!$D$257</f>
        <v>#DIV/0!</v>
      </c>
      <c r="V10" s="1635" t="e">
        <f>T10/'表05-1'!$D$245</f>
        <v>#DIV/0!</v>
      </c>
      <c r="W10" s="1638"/>
      <c r="X10" s="1634"/>
      <c r="Y10" s="1639"/>
      <c r="Z10" s="1636"/>
    </row>
    <row r="11" spans="1:26">
      <c r="A11" s="500">
        <v>6</v>
      </c>
      <c r="B11" s="2513"/>
      <c r="C11" s="2541"/>
      <c r="D11" s="2526" t="s">
        <v>3762</v>
      </c>
      <c r="E11" s="2527"/>
      <c r="F11" s="1640">
        <f>SUM(F7:F10)</f>
        <v>0</v>
      </c>
      <c r="G11" s="1640">
        <f>SUM(G7:G10)</f>
        <v>0</v>
      </c>
      <c r="H11" s="1632"/>
      <c r="I11" s="1632"/>
      <c r="J11" s="1633">
        <f t="shared" si="0"/>
        <v>0</v>
      </c>
      <c r="K11" s="1634"/>
      <c r="L11" s="1634"/>
      <c r="M11" s="1634"/>
      <c r="N11" s="1634"/>
      <c r="O11" s="1634"/>
      <c r="P11" s="1632">
        <f>F11</f>
        <v>0</v>
      </c>
      <c r="Q11" s="1632">
        <f>G11</f>
        <v>0</v>
      </c>
      <c r="R11" s="1632"/>
      <c r="S11" s="1632"/>
      <c r="T11" s="1633">
        <f t="shared" si="1"/>
        <v>0</v>
      </c>
      <c r="U11" s="1635" t="e">
        <f>T11/'表05-1'!$D$257</f>
        <v>#DIV/0!</v>
      </c>
      <c r="V11" s="1635" t="e">
        <f>T11/'表05-1'!$D$245</f>
        <v>#DIV/0!</v>
      </c>
      <c r="W11" s="1638"/>
      <c r="X11" s="1634"/>
      <c r="Y11" s="1638"/>
      <c r="Z11" s="1636"/>
    </row>
    <row r="12" spans="1:26">
      <c r="A12" s="500">
        <v>7</v>
      </c>
      <c r="B12" s="2541"/>
      <c r="C12" s="2526" t="s">
        <v>4329</v>
      </c>
      <c r="D12" s="2528"/>
      <c r="E12" s="2527"/>
      <c r="F12" s="1640">
        <f>F6+F11</f>
        <v>0</v>
      </c>
      <c r="G12" s="1640">
        <f>G6+G11</f>
        <v>0</v>
      </c>
      <c r="H12" s="1632"/>
      <c r="I12" s="1632"/>
      <c r="J12" s="1633">
        <f t="shared" si="0"/>
        <v>0</v>
      </c>
      <c r="K12" s="1634"/>
      <c r="L12" s="1634"/>
      <c r="M12" s="1634"/>
      <c r="N12" s="1634"/>
      <c r="O12" s="1634"/>
      <c r="P12" s="1632">
        <f>F12</f>
        <v>0</v>
      </c>
      <c r="Q12" s="1632">
        <f>G12</f>
        <v>0</v>
      </c>
      <c r="R12" s="1632"/>
      <c r="S12" s="1632"/>
      <c r="T12" s="1633">
        <f t="shared" si="1"/>
        <v>0</v>
      </c>
      <c r="U12" s="1635" t="e">
        <f>T12/'表05-1'!$D$257</f>
        <v>#DIV/0!</v>
      </c>
      <c r="V12" s="1635" t="e">
        <f>T12/'表05-1'!$D$245</f>
        <v>#DIV/0!</v>
      </c>
      <c r="W12" s="1638"/>
      <c r="X12" s="1634"/>
      <c r="Y12" s="1638"/>
      <c r="Z12" s="1636"/>
    </row>
    <row r="13" spans="1:26" ht="15.75" customHeight="1">
      <c r="A13" s="500">
        <v>8</v>
      </c>
      <c r="B13" s="2512" t="s">
        <v>4555</v>
      </c>
      <c r="C13" s="2512" t="s">
        <v>4546</v>
      </c>
      <c r="D13" s="2526" t="s">
        <v>4556</v>
      </c>
      <c r="E13" s="2542"/>
      <c r="F13" s="1634"/>
      <c r="G13" s="1634"/>
      <c r="H13" s="1634"/>
      <c r="I13" s="1634"/>
      <c r="J13" s="1634"/>
      <c r="K13" s="1632"/>
      <c r="L13" s="1632"/>
      <c r="M13" s="1632"/>
      <c r="N13" s="1632"/>
      <c r="O13" s="1632"/>
      <c r="P13" s="1632"/>
      <c r="Q13" s="1632"/>
      <c r="R13" s="1632"/>
      <c r="S13" s="1632"/>
      <c r="T13" s="1632"/>
      <c r="U13" s="1635" t="e">
        <f>T13/'表05-1'!$D$257</f>
        <v>#DIV/0!</v>
      </c>
      <c r="V13" s="1635" t="e">
        <f>T13/'表05-1'!$D$245</f>
        <v>#DIV/0!</v>
      </c>
      <c r="W13" s="1634"/>
      <c r="X13" s="1634"/>
      <c r="Y13" s="1634"/>
      <c r="Z13" s="1636"/>
    </row>
    <row r="14" spans="1:26" ht="15.75" customHeight="1">
      <c r="A14" s="500">
        <v>9</v>
      </c>
      <c r="B14" s="2513"/>
      <c r="C14" s="2513"/>
      <c r="D14" s="2526" t="s">
        <v>4557</v>
      </c>
      <c r="E14" s="2527"/>
      <c r="F14" s="1634"/>
      <c r="G14" s="1634"/>
      <c r="H14" s="1634"/>
      <c r="I14" s="1634"/>
      <c r="J14" s="1634"/>
      <c r="K14" s="1632"/>
      <c r="L14" s="1632"/>
      <c r="M14" s="1632"/>
      <c r="N14" s="1632"/>
      <c r="O14" s="1632"/>
      <c r="P14" s="1632"/>
      <c r="Q14" s="1632"/>
      <c r="R14" s="1632"/>
      <c r="S14" s="1632"/>
      <c r="T14" s="1632"/>
      <c r="U14" s="1635" t="e">
        <f>T14/'表05-1'!$D$257</f>
        <v>#DIV/0!</v>
      </c>
      <c r="V14" s="1635" t="e">
        <f>T14/'表05-1'!$D$245</f>
        <v>#DIV/0!</v>
      </c>
      <c r="W14" s="1634"/>
      <c r="X14" s="1634"/>
      <c r="Y14" s="1634"/>
      <c r="Z14" s="1636"/>
    </row>
    <row r="15" spans="1:26">
      <c r="A15" s="500">
        <v>10</v>
      </c>
      <c r="B15" s="2513"/>
      <c r="C15" s="2541"/>
      <c r="D15" s="2526" t="s">
        <v>3762</v>
      </c>
      <c r="E15" s="2527"/>
      <c r="F15" s="1634"/>
      <c r="G15" s="1634"/>
      <c r="H15" s="1634"/>
      <c r="I15" s="1634"/>
      <c r="J15" s="1634"/>
      <c r="K15" s="1632"/>
      <c r="L15" s="1632"/>
      <c r="M15" s="1632"/>
      <c r="N15" s="1632"/>
      <c r="O15" s="1632"/>
      <c r="P15" s="1632"/>
      <c r="Q15" s="1632"/>
      <c r="R15" s="1632"/>
      <c r="S15" s="1632"/>
      <c r="T15" s="1632"/>
      <c r="U15" s="1635" t="e">
        <f>T15/'表05-1'!$D$257</f>
        <v>#DIV/0!</v>
      </c>
      <c r="V15" s="1635" t="e">
        <f>T15/'表05-1'!$D$245</f>
        <v>#DIV/0!</v>
      </c>
      <c r="W15" s="1634"/>
      <c r="X15" s="1634"/>
      <c r="Y15" s="1634"/>
      <c r="Z15" s="1636"/>
    </row>
    <row r="16" spans="1:26" ht="15.75" customHeight="1">
      <c r="A16" s="500">
        <v>11</v>
      </c>
      <c r="B16" s="2513"/>
      <c r="C16" s="2512" t="s">
        <v>4548</v>
      </c>
      <c r="D16" s="2528" t="s">
        <v>4556</v>
      </c>
      <c r="E16" s="2527"/>
      <c r="F16" s="1634"/>
      <c r="G16" s="1634"/>
      <c r="H16" s="1634"/>
      <c r="I16" s="1634"/>
      <c r="J16" s="1634"/>
      <c r="K16" s="1632"/>
      <c r="L16" s="1632"/>
      <c r="M16" s="1632"/>
      <c r="N16" s="1632"/>
      <c r="O16" s="1632"/>
      <c r="P16" s="1632"/>
      <c r="Q16" s="1632"/>
      <c r="R16" s="1632"/>
      <c r="S16" s="1632"/>
      <c r="T16" s="1632"/>
      <c r="U16" s="1635" t="e">
        <f>T16/'表05-1'!$D$257</f>
        <v>#DIV/0!</v>
      </c>
      <c r="V16" s="1635" t="e">
        <f>T16/'表05-1'!$D$245</f>
        <v>#DIV/0!</v>
      </c>
      <c r="W16" s="1634"/>
      <c r="X16" s="1638"/>
      <c r="Y16" s="1641"/>
      <c r="Z16" s="1636"/>
    </row>
    <row r="17" spans="1:26" ht="15.75" customHeight="1">
      <c r="A17" s="500">
        <v>12</v>
      </c>
      <c r="B17" s="2513"/>
      <c r="C17" s="2513"/>
      <c r="D17" s="2528" t="s">
        <v>4557</v>
      </c>
      <c r="E17" s="2527"/>
      <c r="F17" s="1634"/>
      <c r="G17" s="1634"/>
      <c r="H17" s="1634"/>
      <c r="I17" s="1634"/>
      <c r="J17" s="1634"/>
      <c r="K17" s="1632"/>
      <c r="L17" s="1632"/>
      <c r="M17" s="1632"/>
      <c r="N17" s="1632"/>
      <c r="O17" s="1632"/>
      <c r="P17" s="1632"/>
      <c r="Q17" s="1632"/>
      <c r="R17" s="1632"/>
      <c r="S17" s="1632"/>
      <c r="T17" s="1632"/>
      <c r="U17" s="1635" t="e">
        <f>T17/'表05-1'!$D$257</f>
        <v>#DIV/0!</v>
      </c>
      <c r="V17" s="1635" t="e">
        <f>T17/'表05-1'!$D$245</f>
        <v>#DIV/0!</v>
      </c>
      <c r="W17" s="1634"/>
      <c r="X17" s="1638"/>
      <c r="Y17" s="1641"/>
      <c r="Z17" s="1636"/>
    </row>
    <row r="18" spans="1:26">
      <c r="A18" s="500">
        <v>13</v>
      </c>
      <c r="B18" s="2513"/>
      <c r="C18" s="2541"/>
      <c r="D18" s="2528" t="s">
        <v>3762</v>
      </c>
      <c r="E18" s="2527"/>
      <c r="F18" s="1634"/>
      <c r="G18" s="1634"/>
      <c r="H18" s="1634"/>
      <c r="I18" s="1634"/>
      <c r="J18" s="1634"/>
      <c r="K18" s="1632"/>
      <c r="L18" s="1632"/>
      <c r="M18" s="1632"/>
      <c r="N18" s="1632"/>
      <c r="O18" s="1632"/>
      <c r="P18" s="1632"/>
      <c r="Q18" s="1632"/>
      <c r="R18" s="1632"/>
      <c r="S18" s="1632"/>
      <c r="T18" s="1632"/>
      <c r="U18" s="1635" t="e">
        <f>T18/'表05-1'!$D$257</f>
        <v>#DIV/0!</v>
      </c>
      <c r="V18" s="1635" t="e">
        <f>T18/'表05-1'!$D$245</f>
        <v>#DIV/0!</v>
      </c>
      <c r="W18" s="1634"/>
      <c r="X18" s="1638"/>
      <c r="Y18" s="1638"/>
      <c r="Z18" s="1636"/>
    </row>
    <row r="19" spans="1:26">
      <c r="A19" s="500">
        <v>14</v>
      </c>
      <c r="B19" s="2541"/>
      <c r="C19" s="2526" t="s">
        <v>4329</v>
      </c>
      <c r="D19" s="2528"/>
      <c r="E19" s="2527"/>
      <c r="F19" s="1634"/>
      <c r="G19" s="1634"/>
      <c r="H19" s="1634"/>
      <c r="I19" s="1634"/>
      <c r="J19" s="1634"/>
      <c r="K19" s="1632"/>
      <c r="L19" s="1632"/>
      <c r="M19" s="1632"/>
      <c r="N19" s="1632"/>
      <c r="O19" s="1632"/>
      <c r="P19" s="1632"/>
      <c r="Q19" s="1632"/>
      <c r="R19" s="1632"/>
      <c r="S19" s="1632"/>
      <c r="T19" s="1632"/>
      <c r="U19" s="1635" t="e">
        <f>T19/'表05-1'!$D$257</f>
        <v>#DIV/0!</v>
      </c>
      <c r="V19" s="1635" t="e">
        <f>T19/'表05-1'!$D$245</f>
        <v>#DIV/0!</v>
      </c>
      <c r="W19" s="1634"/>
      <c r="X19" s="1638"/>
      <c r="Y19" s="1638"/>
      <c r="Z19" s="1636"/>
    </row>
    <row r="20" spans="1:26">
      <c r="A20" s="500">
        <v>15</v>
      </c>
      <c r="B20" s="2543" t="s">
        <v>4558</v>
      </c>
      <c r="C20" s="2546" t="s">
        <v>3765</v>
      </c>
      <c r="D20" s="2547"/>
      <c r="E20" s="2548"/>
      <c r="F20" s="1632"/>
      <c r="G20" s="1632"/>
      <c r="H20" s="1632"/>
      <c r="I20" s="1632"/>
      <c r="J20" s="1632"/>
      <c r="K20" s="1632"/>
      <c r="L20" s="1632"/>
      <c r="M20" s="1632"/>
      <c r="N20" s="1632"/>
      <c r="O20" s="1632"/>
      <c r="P20" s="1632"/>
      <c r="Q20" s="1632"/>
      <c r="R20" s="1632"/>
      <c r="S20" s="1632"/>
      <c r="T20" s="1633">
        <f t="shared" ref="T20:T27" si="2">SUM(P20:S20)</f>
        <v>0</v>
      </c>
      <c r="U20" s="1635" t="e">
        <f>T20/'表05-1'!$D$257</f>
        <v>#DIV/0!</v>
      </c>
      <c r="V20" s="1635" t="e">
        <f>T20/'表05-1'!$D$245</f>
        <v>#DIV/0!</v>
      </c>
      <c r="W20" s="1638"/>
      <c r="X20" s="1638"/>
      <c r="Y20" s="1641"/>
      <c r="Z20" s="1636"/>
    </row>
    <row r="21" spans="1:26">
      <c r="A21" s="500">
        <v>16</v>
      </c>
      <c r="B21" s="2544"/>
      <c r="C21" s="2546" t="s">
        <v>3766</v>
      </c>
      <c r="D21" s="2547"/>
      <c r="E21" s="2548"/>
      <c r="F21" s="1632"/>
      <c r="G21" s="1632"/>
      <c r="H21" s="1632"/>
      <c r="I21" s="1632"/>
      <c r="J21" s="1632"/>
      <c r="K21" s="1632"/>
      <c r="L21" s="1632"/>
      <c r="M21" s="1632"/>
      <c r="N21" s="1632"/>
      <c r="O21" s="1632"/>
      <c r="P21" s="1632"/>
      <c r="Q21" s="1632"/>
      <c r="R21" s="1632"/>
      <c r="S21" s="1632"/>
      <c r="T21" s="1633">
        <f t="shared" si="2"/>
        <v>0</v>
      </c>
      <c r="U21" s="1635" t="e">
        <f>T21/'表05-1'!$D$257</f>
        <v>#DIV/0!</v>
      </c>
      <c r="V21" s="1635" t="e">
        <f>T21/'表05-1'!$D$245</f>
        <v>#DIV/0!</v>
      </c>
      <c r="W21" s="1638"/>
      <c r="X21" s="1638"/>
      <c r="Y21" s="1638"/>
      <c r="Z21" s="1636"/>
    </row>
    <row r="22" spans="1:26">
      <c r="A22" s="500">
        <v>17</v>
      </c>
      <c r="B22" s="2544"/>
      <c r="C22" s="2546" t="s">
        <v>3767</v>
      </c>
      <c r="D22" s="2547"/>
      <c r="E22" s="2548"/>
      <c r="F22" s="1632"/>
      <c r="G22" s="1632"/>
      <c r="H22" s="1632"/>
      <c r="I22" s="1632"/>
      <c r="J22" s="1632"/>
      <c r="K22" s="1632"/>
      <c r="L22" s="1632"/>
      <c r="M22" s="1632"/>
      <c r="N22" s="1632"/>
      <c r="O22" s="1632"/>
      <c r="P22" s="1632"/>
      <c r="Q22" s="1632"/>
      <c r="R22" s="1632"/>
      <c r="S22" s="1632"/>
      <c r="T22" s="1633">
        <f t="shared" si="2"/>
        <v>0</v>
      </c>
      <c r="U22" s="1635" t="e">
        <f>T22/'表05-1'!$D$257</f>
        <v>#DIV/0!</v>
      </c>
      <c r="V22" s="1635" t="e">
        <f>T22/'表05-1'!$D$245</f>
        <v>#DIV/0!</v>
      </c>
      <c r="W22" s="1638"/>
      <c r="X22" s="1638"/>
      <c r="Y22" s="1641"/>
      <c r="Z22" s="1636"/>
    </row>
    <row r="23" spans="1:26">
      <c r="A23" s="500">
        <v>18</v>
      </c>
      <c r="B23" s="2544"/>
      <c r="C23" s="2546" t="s">
        <v>3768</v>
      </c>
      <c r="D23" s="2547"/>
      <c r="E23" s="2548"/>
      <c r="F23" s="1632"/>
      <c r="G23" s="1632"/>
      <c r="H23" s="1632"/>
      <c r="I23" s="1632"/>
      <c r="J23" s="1632"/>
      <c r="K23" s="1632"/>
      <c r="L23" s="1632"/>
      <c r="M23" s="1632"/>
      <c r="N23" s="1632"/>
      <c r="O23" s="1632"/>
      <c r="P23" s="1632"/>
      <c r="Q23" s="1632"/>
      <c r="R23" s="1632"/>
      <c r="S23" s="1632"/>
      <c r="T23" s="1633">
        <f t="shared" si="2"/>
        <v>0</v>
      </c>
      <c r="U23" s="1635" t="e">
        <f>T23/'表05-1'!$D$257</f>
        <v>#DIV/0!</v>
      </c>
      <c r="V23" s="1635" t="e">
        <f>T23/'表05-1'!$D$245</f>
        <v>#DIV/0!</v>
      </c>
      <c r="W23" s="1638"/>
      <c r="X23" s="1638"/>
      <c r="Y23" s="1638"/>
      <c r="Z23" s="1636"/>
    </row>
    <row r="24" spans="1:26">
      <c r="A24" s="500">
        <v>19</v>
      </c>
      <c r="B24" s="2545"/>
      <c r="C24" s="2526" t="s">
        <v>4329</v>
      </c>
      <c r="D24" s="2528"/>
      <c r="E24" s="2527"/>
      <c r="F24" s="1632"/>
      <c r="G24" s="1632"/>
      <c r="H24" s="1632"/>
      <c r="I24" s="1632"/>
      <c r="J24" s="1632"/>
      <c r="K24" s="1632"/>
      <c r="L24" s="1632"/>
      <c r="M24" s="1632"/>
      <c r="N24" s="1632"/>
      <c r="O24" s="1632"/>
      <c r="P24" s="1632"/>
      <c r="Q24" s="1632"/>
      <c r="R24" s="1632"/>
      <c r="S24" s="1632"/>
      <c r="T24" s="1633">
        <f t="shared" si="2"/>
        <v>0</v>
      </c>
      <c r="U24" s="1635" t="e">
        <f>T24/'表05-1'!$D$257</f>
        <v>#DIV/0!</v>
      </c>
      <c r="V24" s="1635" t="e">
        <f>T24/'表05-1'!$D$245</f>
        <v>#DIV/0!</v>
      </c>
      <c r="W24" s="1638"/>
      <c r="X24" s="1638"/>
      <c r="Y24" s="1638"/>
      <c r="Z24" s="1636"/>
    </row>
    <row r="25" spans="1:26">
      <c r="A25" s="500">
        <v>20</v>
      </c>
      <c r="B25" s="2526" t="s">
        <v>4559</v>
      </c>
      <c r="C25" s="2528"/>
      <c r="D25" s="2528"/>
      <c r="E25" s="2527"/>
      <c r="F25" s="1640">
        <f>F6+F15</f>
        <v>0</v>
      </c>
      <c r="G25" s="1640">
        <f>G6+G15</f>
        <v>0</v>
      </c>
      <c r="H25" s="1640"/>
      <c r="I25" s="1640"/>
      <c r="J25" s="1633">
        <f>SUM(F25:I25)</f>
        <v>0</v>
      </c>
      <c r="K25" s="1632"/>
      <c r="L25" s="1632"/>
      <c r="M25" s="1632"/>
      <c r="N25" s="1632"/>
      <c r="O25" s="1632"/>
      <c r="P25" s="1640">
        <f>P6+P15</f>
        <v>0</v>
      </c>
      <c r="Q25" s="1640">
        <f>Q6+Q15</f>
        <v>0</v>
      </c>
      <c r="R25" s="1640"/>
      <c r="S25" s="1640"/>
      <c r="T25" s="1633">
        <f t="shared" si="2"/>
        <v>0</v>
      </c>
      <c r="U25" s="1635" t="e">
        <f>T25/'表05-1'!$D$257</f>
        <v>#DIV/0!</v>
      </c>
      <c r="V25" s="1635" t="e">
        <f>T25/'表05-1'!$D$245</f>
        <v>#DIV/0!</v>
      </c>
      <c r="W25" s="1634"/>
      <c r="X25" s="1634"/>
      <c r="Y25" s="1634"/>
      <c r="Z25" s="1636"/>
    </row>
    <row r="26" spans="1:26">
      <c r="A26" s="500">
        <v>21</v>
      </c>
      <c r="B26" s="2526" t="s">
        <v>3769</v>
      </c>
      <c r="C26" s="2528"/>
      <c r="D26" s="2528"/>
      <c r="E26" s="2527"/>
      <c r="F26" s="1640">
        <f>F11+F18</f>
        <v>0</v>
      </c>
      <c r="G26" s="1640">
        <f>G11+G18</f>
        <v>0</v>
      </c>
      <c r="H26" s="1640"/>
      <c r="I26" s="1640"/>
      <c r="J26" s="1633">
        <f>SUM(F26:I26)</f>
        <v>0</v>
      </c>
      <c r="K26" s="1632"/>
      <c r="L26" s="1632"/>
      <c r="M26" s="1632"/>
      <c r="N26" s="1632"/>
      <c r="O26" s="1632"/>
      <c r="P26" s="1640">
        <f>P11+P18</f>
        <v>0</v>
      </c>
      <c r="Q26" s="1640">
        <f>Q11+Q18</f>
        <v>0</v>
      </c>
      <c r="R26" s="1640"/>
      <c r="S26" s="1640"/>
      <c r="T26" s="1633">
        <f t="shared" si="2"/>
        <v>0</v>
      </c>
      <c r="U26" s="1635" t="e">
        <f>T26/'表05-1'!$D$257</f>
        <v>#DIV/0!</v>
      </c>
      <c r="V26" s="1635" t="e">
        <f>T26/'表05-1'!$D$245</f>
        <v>#DIV/0!</v>
      </c>
      <c r="W26" s="1638"/>
      <c r="X26" s="1638"/>
      <c r="Y26" s="1638"/>
      <c r="Z26" s="1636"/>
    </row>
    <row r="27" spans="1:26">
      <c r="A27" s="500">
        <v>22</v>
      </c>
      <c r="B27" s="2526" t="s">
        <v>4560</v>
      </c>
      <c r="C27" s="2528"/>
      <c r="D27" s="2528"/>
      <c r="E27" s="2527"/>
      <c r="F27" s="1640">
        <f>F12+F19+F24</f>
        <v>0</v>
      </c>
      <c r="G27" s="1640">
        <f>G12+G19+G24</f>
        <v>0</v>
      </c>
      <c r="H27" s="1640"/>
      <c r="I27" s="1640"/>
      <c r="J27" s="1633">
        <f>SUM(F27:I27)</f>
        <v>0</v>
      </c>
      <c r="K27" s="1632"/>
      <c r="L27" s="1632"/>
      <c r="M27" s="1632"/>
      <c r="N27" s="1632"/>
      <c r="O27" s="1632"/>
      <c r="P27" s="1640">
        <f>P12+P19+P24</f>
        <v>0</v>
      </c>
      <c r="Q27" s="1640">
        <f>Q12+Q19+Q24</f>
        <v>0</v>
      </c>
      <c r="R27" s="1640"/>
      <c r="S27" s="1640"/>
      <c r="T27" s="1633">
        <f t="shared" si="2"/>
        <v>0</v>
      </c>
      <c r="U27" s="1635" t="e">
        <f>T27/'表05-1'!$D$257</f>
        <v>#DIV/0!</v>
      </c>
      <c r="V27" s="1635" t="e">
        <f>T27/'表05-1'!$D$245</f>
        <v>#DIV/0!</v>
      </c>
      <c r="W27" s="1634"/>
      <c r="X27" s="1634"/>
      <c r="Y27" s="1634"/>
      <c r="Z27" s="1636"/>
    </row>
    <row r="29" spans="1:26">
      <c r="A29" s="27" t="s">
        <v>3776</v>
      </c>
      <c r="B29" s="1642" t="s">
        <v>4561</v>
      </c>
    </row>
  </sheetData>
  <mergeCells count="34">
    <mergeCell ref="B25:E25"/>
    <mergeCell ref="B26:E26"/>
    <mergeCell ref="B27:E27"/>
    <mergeCell ref="B20:B24"/>
    <mergeCell ref="C20:E20"/>
    <mergeCell ref="C21:E21"/>
    <mergeCell ref="C22:E22"/>
    <mergeCell ref="C23:E23"/>
    <mergeCell ref="C24:E24"/>
    <mergeCell ref="B13:B19"/>
    <mergeCell ref="C13:C15"/>
    <mergeCell ref="D13:E13"/>
    <mergeCell ref="D14:E14"/>
    <mergeCell ref="D15:E15"/>
    <mergeCell ref="C16:C18"/>
    <mergeCell ref="D16:E16"/>
    <mergeCell ref="D17:E17"/>
    <mergeCell ref="D18:E18"/>
    <mergeCell ref="C19:E19"/>
    <mergeCell ref="B6:B12"/>
    <mergeCell ref="D6:E6"/>
    <mergeCell ref="C7:C11"/>
    <mergeCell ref="D7:D8"/>
    <mergeCell ref="D9:D10"/>
    <mergeCell ref="D11:E11"/>
    <mergeCell ref="C12:E12"/>
    <mergeCell ref="P3:V3"/>
    <mergeCell ref="Z3:Z4"/>
    <mergeCell ref="B5:E5"/>
    <mergeCell ref="A3:A5"/>
    <mergeCell ref="B3:E4"/>
    <mergeCell ref="F3:J3"/>
    <mergeCell ref="K3:O3"/>
    <mergeCell ref="W3:Y3"/>
  </mergeCells>
  <phoneticPr fontId="28" type="noConversion"/>
  <printOptions horizontalCentered="1"/>
  <pageMargins left="0.23622047244094491" right="0.23622047244094491" top="0.35433070866141736" bottom="0.35433070866141736" header="0.31496062992125984" footer="0.31496062992125984"/>
  <pageSetup paperSize="9" scale="55" fitToHeight="0" orientation="landscape" cellComments="asDisplayed"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工作表10">
    <pageSetUpPr fitToPage="1"/>
  </sheetPr>
  <dimension ref="A1:V32"/>
  <sheetViews>
    <sheetView view="pageBreakPreview" zoomScale="115" zoomScaleNormal="100" zoomScaleSheetLayoutView="115" workbookViewId="0"/>
  </sheetViews>
  <sheetFormatPr defaultColWidth="9" defaultRowHeight="16.5"/>
  <cols>
    <col min="1" max="1" width="9" style="61"/>
    <col min="2" max="2" width="5.25" style="61" customWidth="1"/>
    <col min="3" max="3" width="11.75" style="61" customWidth="1"/>
    <col min="4" max="4" width="16.125" style="61" customWidth="1"/>
    <col min="5" max="5" width="5.75" style="61" customWidth="1"/>
    <col min="6" max="6" width="12.375" style="61" customWidth="1"/>
    <col min="7" max="7" width="5" style="61" customWidth="1"/>
    <col min="8" max="8" width="8.5" style="61" customWidth="1"/>
    <col min="9" max="9" width="11" style="61" customWidth="1"/>
    <col min="10" max="13" width="11.25" style="61" customWidth="1"/>
    <col min="14" max="14" width="11.5" style="61" bestFit="1" customWidth="1"/>
    <col min="15" max="15" width="9.125" style="61" bestFit="1" customWidth="1"/>
    <col min="16" max="16" width="12.25" style="61" bestFit="1" customWidth="1"/>
    <col min="17" max="18" width="16.75" style="61" bestFit="1" customWidth="1"/>
    <col min="19" max="19" width="8" style="61" bestFit="1" customWidth="1"/>
    <col min="20" max="20" width="11.625" style="61" bestFit="1" customWidth="1"/>
    <col min="21" max="21" width="9.75" style="61" bestFit="1" customWidth="1"/>
    <col min="22" max="22" width="12.25" style="61" bestFit="1" customWidth="1"/>
    <col min="23" max="16384" width="9" style="34"/>
  </cols>
  <sheetData>
    <row r="1" spans="1:22">
      <c r="A1" s="465" t="s">
        <v>583</v>
      </c>
    </row>
    <row r="2" spans="1:22">
      <c r="A2" s="1607" t="s">
        <v>4518</v>
      </c>
    </row>
    <row r="3" spans="1:22">
      <c r="A3" s="2549" t="s">
        <v>233</v>
      </c>
      <c r="B3" s="2555" t="s">
        <v>1199</v>
      </c>
      <c r="C3" s="2555" t="s">
        <v>1200</v>
      </c>
      <c r="D3" s="2555" t="s">
        <v>1201</v>
      </c>
      <c r="E3" s="2515" t="s">
        <v>1202</v>
      </c>
      <c r="F3" s="2549" t="s">
        <v>1232</v>
      </c>
      <c r="G3" s="2515" t="s">
        <v>1203</v>
      </c>
      <c r="H3" s="2515" t="s">
        <v>1204</v>
      </c>
      <c r="I3" s="2515" t="s">
        <v>1205</v>
      </c>
      <c r="J3" s="2549" t="s">
        <v>1206</v>
      </c>
      <c r="K3" s="2549"/>
      <c r="L3" s="2549"/>
      <c r="M3" s="2549"/>
      <c r="N3" s="2549" t="s">
        <v>1207</v>
      </c>
      <c r="O3" s="2549" t="s">
        <v>1208</v>
      </c>
      <c r="P3" s="2549"/>
      <c r="Q3" s="2549"/>
      <c r="R3" s="2549"/>
      <c r="S3" s="2549" t="s">
        <v>1209</v>
      </c>
      <c r="T3" s="2549"/>
      <c r="U3" s="2549"/>
      <c r="V3" s="2549" t="s">
        <v>1210</v>
      </c>
    </row>
    <row r="4" spans="1:22" ht="28.5">
      <c r="A4" s="2549"/>
      <c r="B4" s="2555"/>
      <c r="C4" s="2555"/>
      <c r="D4" s="2555"/>
      <c r="E4" s="2554"/>
      <c r="F4" s="2549"/>
      <c r="G4" s="2554"/>
      <c r="H4" s="2554"/>
      <c r="I4" s="2554"/>
      <c r="J4" s="134" t="s">
        <v>1211</v>
      </c>
      <c r="K4" s="134" t="s">
        <v>1212</v>
      </c>
      <c r="L4" s="134" t="s">
        <v>1213</v>
      </c>
      <c r="M4" s="134" t="s">
        <v>1214</v>
      </c>
      <c r="N4" s="2549"/>
      <c r="O4" s="134" t="s">
        <v>1215</v>
      </c>
      <c r="P4" s="134" t="s">
        <v>1216</v>
      </c>
      <c r="Q4" s="134" t="s">
        <v>1217</v>
      </c>
      <c r="R4" s="134" t="s">
        <v>1218</v>
      </c>
      <c r="S4" s="134" t="s">
        <v>1219</v>
      </c>
      <c r="T4" s="134" t="s">
        <v>1220</v>
      </c>
      <c r="U4" s="1608" t="s">
        <v>1221</v>
      </c>
      <c r="V4" s="2549"/>
    </row>
    <row r="5" spans="1:22">
      <c r="A5" s="2549"/>
      <c r="B5" s="135" t="s">
        <v>66</v>
      </c>
      <c r="C5" s="135" t="s">
        <v>67</v>
      </c>
      <c r="D5" s="135" t="s">
        <v>68</v>
      </c>
      <c r="E5" s="135" t="s">
        <v>69</v>
      </c>
      <c r="F5" s="135" t="s">
        <v>70</v>
      </c>
      <c r="G5" s="135" t="s">
        <v>71</v>
      </c>
      <c r="H5" s="135" t="s">
        <v>72</v>
      </c>
      <c r="I5" s="135" t="s">
        <v>73</v>
      </c>
      <c r="J5" s="135" t="s">
        <v>74</v>
      </c>
      <c r="K5" s="135" t="s">
        <v>75</v>
      </c>
      <c r="L5" s="135" t="s">
        <v>231</v>
      </c>
      <c r="M5" s="135" t="s">
        <v>232</v>
      </c>
      <c r="N5" s="135" t="s">
        <v>281</v>
      </c>
      <c r="O5" s="135" t="s">
        <v>282</v>
      </c>
      <c r="P5" s="135" t="s">
        <v>283</v>
      </c>
      <c r="Q5" s="135" t="s">
        <v>284</v>
      </c>
      <c r="R5" s="135" t="s">
        <v>285</v>
      </c>
      <c r="S5" s="135" t="s">
        <v>138</v>
      </c>
      <c r="T5" s="135" t="s">
        <v>139</v>
      </c>
      <c r="U5" s="135" t="s">
        <v>140</v>
      </c>
      <c r="V5" s="135" t="s">
        <v>141</v>
      </c>
    </row>
    <row r="6" spans="1:22">
      <c r="A6" s="1609" t="s">
        <v>1078</v>
      </c>
      <c r="B6" s="139"/>
      <c r="C6" s="1610"/>
      <c r="D6" s="1610"/>
      <c r="E6" s="1611"/>
      <c r="F6" s="1611"/>
      <c r="G6" s="1611"/>
      <c r="H6" s="1611"/>
      <c r="I6" s="1611"/>
      <c r="J6" s="139"/>
      <c r="K6" s="1612"/>
      <c r="L6" s="1613"/>
      <c r="M6" s="139"/>
      <c r="N6" s="1614"/>
      <c r="O6" s="1615"/>
      <c r="P6" s="1614"/>
      <c r="Q6" s="1615"/>
      <c r="R6" s="1615"/>
      <c r="S6" s="1614"/>
      <c r="T6" s="1614"/>
      <c r="U6" s="1614"/>
      <c r="V6" s="1614"/>
    </row>
    <row r="7" spans="1:22">
      <c r="A7" s="1609" t="s">
        <v>76</v>
      </c>
      <c r="B7" s="139"/>
      <c r="C7" s="1610"/>
      <c r="D7" s="1610"/>
      <c r="E7" s="1611"/>
      <c r="F7" s="1611"/>
      <c r="G7" s="1611"/>
      <c r="H7" s="1611"/>
      <c r="I7" s="1611"/>
      <c r="J7" s="139"/>
      <c r="K7" s="139"/>
      <c r="L7" s="1613"/>
      <c r="M7" s="139"/>
      <c r="N7" s="1614"/>
      <c r="O7" s="1615"/>
      <c r="P7" s="1614"/>
      <c r="Q7" s="1615"/>
      <c r="R7" s="1615"/>
      <c r="S7" s="1614"/>
      <c r="T7" s="1614"/>
      <c r="U7" s="1614"/>
      <c r="V7" s="1614"/>
    </row>
    <row r="8" spans="1:22">
      <c r="A8" s="1609" t="s">
        <v>77</v>
      </c>
      <c r="B8" s="139"/>
      <c r="C8" s="1610"/>
      <c r="D8" s="1610"/>
      <c r="E8" s="1611"/>
      <c r="F8" s="1611"/>
      <c r="G8" s="1611"/>
      <c r="H8" s="1611"/>
      <c r="I8" s="1611"/>
      <c r="J8" s="139"/>
      <c r="K8" s="139"/>
      <c r="L8" s="1613"/>
      <c r="M8" s="139"/>
      <c r="N8" s="1614"/>
      <c r="O8" s="1615"/>
      <c r="P8" s="1614"/>
      <c r="Q8" s="1615"/>
      <c r="R8" s="1615"/>
      <c r="S8" s="1614"/>
      <c r="T8" s="1614"/>
      <c r="U8" s="1614"/>
      <c r="V8" s="1614"/>
    </row>
    <row r="9" spans="1:22">
      <c r="A9" s="1609" t="s">
        <v>78</v>
      </c>
      <c r="B9" s="139"/>
      <c r="C9" s="1610"/>
      <c r="D9" s="1610"/>
      <c r="E9" s="1611"/>
      <c r="F9" s="1611"/>
      <c r="G9" s="1611"/>
      <c r="H9" s="1611"/>
      <c r="I9" s="1611"/>
      <c r="J9" s="139"/>
      <c r="K9" s="139"/>
      <c r="L9" s="1613"/>
      <c r="M9" s="139"/>
      <c r="N9" s="1614"/>
      <c r="O9" s="1615"/>
      <c r="P9" s="1614"/>
      <c r="Q9" s="1615"/>
      <c r="R9" s="1615"/>
      <c r="S9" s="1614"/>
      <c r="T9" s="1614"/>
      <c r="U9" s="1614"/>
      <c r="V9" s="1614"/>
    </row>
    <row r="10" spans="1:22">
      <c r="A10" s="1609" t="s">
        <v>79</v>
      </c>
      <c r="B10" s="139"/>
      <c r="C10" s="1610"/>
      <c r="D10" s="1610"/>
      <c r="E10" s="1611"/>
      <c r="F10" s="1611"/>
      <c r="G10" s="1611"/>
      <c r="H10" s="1611"/>
      <c r="I10" s="1611"/>
      <c r="J10" s="139"/>
      <c r="K10" s="139"/>
      <c r="L10" s="1613"/>
      <c r="M10" s="139"/>
      <c r="N10" s="1614"/>
      <c r="O10" s="1615"/>
      <c r="P10" s="1614"/>
      <c r="Q10" s="1615"/>
      <c r="R10" s="1615"/>
      <c r="S10" s="1614"/>
      <c r="T10" s="1614"/>
      <c r="U10" s="1614"/>
      <c r="V10" s="1614"/>
    </row>
    <row r="11" spans="1:22">
      <c r="A11" s="1609" t="s">
        <v>80</v>
      </c>
      <c r="B11" s="139"/>
      <c r="C11" s="1610"/>
      <c r="D11" s="1610"/>
      <c r="E11" s="1611"/>
      <c r="F11" s="1611"/>
      <c r="G11" s="1611"/>
      <c r="H11" s="1611"/>
      <c r="I11" s="1611"/>
      <c r="J11" s="139"/>
      <c r="K11" s="139"/>
      <c r="L11" s="1613"/>
      <c r="M11" s="139"/>
      <c r="N11" s="1614"/>
      <c r="O11" s="1615"/>
      <c r="P11" s="1614"/>
      <c r="Q11" s="1615"/>
      <c r="R11" s="1615"/>
      <c r="S11" s="1614"/>
      <c r="T11" s="1614"/>
      <c r="U11" s="1614"/>
      <c r="V11" s="1614"/>
    </row>
    <row r="12" spans="1:22">
      <c r="A12" s="1609" t="s">
        <v>81</v>
      </c>
      <c r="B12" s="1616"/>
      <c r="C12" s="1617"/>
      <c r="D12" s="1610"/>
      <c r="E12" s="1611"/>
      <c r="F12" s="1611"/>
      <c r="G12" s="1611"/>
      <c r="H12" s="1611"/>
      <c r="I12" s="1611"/>
      <c r="J12" s="139"/>
      <c r="K12" s="139"/>
      <c r="L12" s="1613"/>
      <c r="M12" s="139"/>
      <c r="N12" s="1614"/>
      <c r="O12" s="1615"/>
      <c r="P12" s="1614"/>
      <c r="Q12" s="1615"/>
      <c r="R12" s="1615"/>
      <c r="S12" s="1614"/>
      <c r="T12" s="1614"/>
      <c r="U12" s="1614"/>
      <c r="V12" s="1614"/>
    </row>
    <row r="13" spans="1:22">
      <c r="A13" s="1609" t="s">
        <v>82</v>
      </c>
      <c r="B13" s="1618"/>
      <c r="C13" s="1618"/>
      <c r="D13" s="1618"/>
      <c r="E13" s="1619"/>
      <c r="F13" s="1619"/>
      <c r="G13" s="1619"/>
      <c r="H13" s="1619"/>
      <c r="I13" s="1619"/>
      <c r="J13" s="1618"/>
      <c r="K13" s="1618"/>
      <c r="L13" s="1620"/>
      <c r="M13" s="1621"/>
      <c r="N13" s="1614"/>
      <c r="O13" s="1615"/>
      <c r="P13" s="1614"/>
      <c r="Q13" s="1615"/>
      <c r="R13" s="1615"/>
      <c r="S13" s="1622"/>
      <c r="T13" s="1622"/>
      <c r="U13" s="1622"/>
      <c r="V13" s="1622"/>
    </row>
    <row r="14" spans="1:22">
      <c r="A14" s="1609" t="s">
        <v>83</v>
      </c>
      <c r="B14" s="1618"/>
      <c r="C14" s="1618"/>
      <c r="D14" s="1618"/>
      <c r="E14" s="1619"/>
      <c r="F14" s="1619"/>
      <c r="G14" s="1619"/>
      <c r="H14" s="1619"/>
      <c r="I14" s="1619"/>
      <c r="J14" s="1618"/>
      <c r="K14" s="1618"/>
      <c r="L14" s="1620"/>
      <c r="M14" s="1621"/>
      <c r="N14" s="1614"/>
      <c r="O14" s="1615"/>
      <c r="P14" s="1614"/>
      <c r="Q14" s="1615"/>
      <c r="R14" s="1615"/>
      <c r="S14" s="1622"/>
      <c r="T14" s="1622"/>
      <c r="U14" s="1622"/>
      <c r="V14" s="1622"/>
    </row>
    <row r="15" spans="1:22">
      <c r="A15" s="1609" t="s">
        <v>84</v>
      </c>
      <c r="B15" s="1618"/>
      <c r="C15" s="1618"/>
      <c r="D15" s="1618"/>
      <c r="E15" s="1619"/>
      <c r="F15" s="1619"/>
      <c r="G15" s="1619"/>
      <c r="H15" s="1619"/>
      <c r="I15" s="1619"/>
      <c r="J15" s="1618"/>
      <c r="K15" s="1618"/>
      <c r="L15" s="1620"/>
      <c r="M15" s="1621"/>
      <c r="N15" s="1614"/>
      <c r="O15" s="1615"/>
      <c r="P15" s="1614"/>
      <c r="Q15" s="1615"/>
      <c r="R15" s="1615"/>
      <c r="S15" s="1622"/>
      <c r="T15" s="1622"/>
      <c r="U15" s="1622"/>
      <c r="V15" s="1622"/>
    </row>
    <row r="16" spans="1:22">
      <c r="A16" s="1609" t="s">
        <v>10</v>
      </c>
      <c r="B16" s="1618"/>
      <c r="C16" s="1618"/>
      <c r="D16" s="1618"/>
      <c r="E16" s="1619"/>
      <c r="F16" s="1619"/>
      <c r="G16" s="1619"/>
      <c r="H16" s="1619"/>
      <c r="I16" s="1619"/>
      <c r="J16" s="1618"/>
      <c r="K16" s="1618"/>
      <c r="L16" s="1620"/>
      <c r="M16" s="1621"/>
      <c r="N16" s="1614"/>
      <c r="O16" s="1615"/>
      <c r="P16" s="1614"/>
      <c r="Q16" s="1615"/>
      <c r="R16" s="1615"/>
      <c r="S16" s="1622"/>
      <c r="T16" s="1622"/>
      <c r="U16" s="1622"/>
      <c r="V16" s="1622"/>
    </row>
    <row r="17" spans="1:22">
      <c r="A17" s="1609" t="s">
        <v>12</v>
      </c>
      <c r="B17" s="1618"/>
      <c r="C17" s="1618"/>
      <c r="D17" s="1621"/>
      <c r="E17" s="1619"/>
      <c r="F17" s="1619"/>
      <c r="G17" s="1619"/>
      <c r="H17" s="1619"/>
      <c r="I17" s="1619"/>
      <c r="J17" s="1618"/>
      <c r="K17" s="1618"/>
      <c r="L17" s="1620"/>
      <c r="M17" s="1621"/>
      <c r="N17" s="1614"/>
      <c r="O17" s="1615"/>
      <c r="P17" s="1614"/>
      <c r="Q17" s="1615"/>
      <c r="R17" s="1615"/>
      <c r="S17" s="1622"/>
      <c r="T17" s="1622"/>
      <c r="U17" s="1622"/>
      <c r="V17" s="1622"/>
    </row>
    <row r="18" spans="1:22">
      <c r="A18" s="1609" t="s">
        <v>14</v>
      </c>
      <c r="B18" s="1618"/>
      <c r="C18" s="1618"/>
      <c r="D18" s="1621"/>
      <c r="E18" s="1619"/>
      <c r="F18" s="1619"/>
      <c r="G18" s="1619"/>
      <c r="H18" s="1619"/>
      <c r="I18" s="1619"/>
      <c r="J18" s="1618"/>
      <c r="K18" s="1618"/>
      <c r="L18" s="1620"/>
      <c r="M18" s="1621"/>
      <c r="N18" s="1614"/>
      <c r="O18" s="1615"/>
      <c r="P18" s="1614"/>
      <c r="Q18" s="1615"/>
      <c r="R18" s="1615"/>
      <c r="S18" s="1622"/>
      <c r="T18" s="1622"/>
      <c r="U18" s="1622"/>
      <c r="V18" s="1622"/>
    </row>
    <row r="19" spans="1:22">
      <c r="A19" s="1609" t="s">
        <v>16</v>
      </c>
      <c r="B19" s="2550" t="s">
        <v>4519</v>
      </c>
      <c r="C19" s="1623" t="s">
        <v>4520</v>
      </c>
      <c r="D19" s="1624"/>
      <c r="E19" s="1624"/>
      <c r="F19" s="1624"/>
      <c r="G19" s="1624"/>
      <c r="H19" s="1624"/>
      <c r="I19" s="1625"/>
      <c r="J19" s="1625"/>
      <c r="K19" s="1625"/>
      <c r="L19" s="1625"/>
      <c r="M19" s="1625"/>
      <c r="N19" s="1624"/>
      <c r="O19" s="1624"/>
      <c r="P19" s="1624"/>
      <c r="Q19" s="1624"/>
      <c r="R19" s="1624"/>
      <c r="S19" s="1624"/>
      <c r="T19" s="1624"/>
      <c r="U19" s="1624"/>
      <c r="V19" s="1624"/>
    </row>
    <row r="20" spans="1:22">
      <c r="A20" s="1609">
        <v>15</v>
      </c>
      <c r="B20" s="2551"/>
      <c r="C20" s="1623" t="s">
        <v>4521</v>
      </c>
      <c r="D20" s="1626"/>
      <c r="E20" s="1626"/>
      <c r="F20" s="1626"/>
      <c r="G20" s="1626"/>
      <c r="H20" s="1626"/>
      <c r="I20" s="1625"/>
      <c r="J20" s="1625"/>
      <c r="K20" s="1625"/>
      <c r="L20" s="1625"/>
      <c r="M20" s="1625"/>
      <c r="N20" s="1626"/>
      <c r="O20" s="1626"/>
      <c r="P20" s="1626"/>
      <c r="Q20" s="1626"/>
      <c r="R20" s="1626"/>
      <c r="S20" s="1626"/>
      <c r="T20" s="1626"/>
      <c r="U20" s="1626"/>
      <c r="V20" s="1626"/>
    </row>
    <row r="21" spans="1:22">
      <c r="A21" s="1609" t="s">
        <v>1222</v>
      </c>
      <c r="B21" s="2552" t="s">
        <v>4522</v>
      </c>
      <c r="C21" s="2553"/>
      <c r="D21" s="1626"/>
      <c r="E21" s="1626"/>
      <c r="F21" s="1626"/>
      <c r="G21" s="1626"/>
      <c r="H21" s="1626"/>
      <c r="I21" s="1625"/>
      <c r="J21" s="1625"/>
      <c r="K21" s="1625"/>
      <c r="L21" s="1625"/>
      <c r="M21" s="1625"/>
      <c r="N21" s="1626"/>
      <c r="O21" s="1626"/>
      <c r="P21" s="1626"/>
      <c r="Q21" s="1626"/>
      <c r="R21" s="1626"/>
      <c r="S21" s="1626"/>
      <c r="T21" s="1626"/>
      <c r="U21" s="1626"/>
      <c r="V21" s="1626"/>
    </row>
    <row r="22" spans="1:22">
      <c r="A22" s="1627" t="s">
        <v>387</v>
      </c>
      <c r="B22" s="1627"/>
      <c r="C22" s="1627"/>
      <c r="D22" s="1627"/>
      <c r="E22" s="1627"/>
      <c r="F22" s="1627"/>
      <c r="G22" s="1627"/>
      <c r="H22" s="1627"/>
      <c r="I22" s="1627"/>
      <c r="J22" s="1627"/>
      <c r="K22" s="1627"/>
      <c r="L22" s="1627"/>
      <c r="M22" s="1627"/>
      <c r="N22" s="1627"/>
      <c r="O22" s="1627"/>
      <c r="P22" s="1627"/>
      <c r="Q22" s="1627"/>
      <c r="R22" s="1627"/>
      <c r="S22" s="1627"/>
      <c r="T22" s="1627"/>
      <c r="U22" s="1627"/>
      <c r="V22" s="1627"/>
    </row>
    <row r="23" spans="1:22">
      <c r="A23" s="1628">
        <v>1</v>
      </c>
      <c r="B23" s="59" t="s">
        <v>4523</v>
      </c>
      <c r="C23" s="59"/>
      <c r="D23" s="59"/>
      <c r="E23" s="59"/>
      <c r="F23" s="59"/>
      <c r="G23" s="59"/>
      <c r="H23" s="59"/>
      <c r="I23" s="59"/>
      <c r="J23" s="59"/>
      <c r="K23" s="59"/>
      <c r="L23" s="59"/>
      <c r="M23" s="59"/>
      <c r="N23" s="59"/>
      <c r="O23" s="59"/>
      <c r="P23" s="59"/>
      <c r="Q23" s="59"/>
      <c r="R23" s="59"/>
      <c r="S23" s="59"/>
      <c r="T23" s="59"/>
      <c r="U23" s="59"/>
      <c r="V23" s="59"/>
    </row>
    <row r="24" spans="1:22">
      <c r="A24" s="1628">
        <v>2</v>
      </c>
      <c r="B24" s="34" t="s">
        <v>4524</v>
      </c>
      <c r="C24" s="59"/>
      <c r="D24" s="59"/>
      <c r="E24" s="59"/>
      <c r="F24" s="59"/>
      <c r="G24" s="59"/>
      <c r="H24" s="59"/>
      <c r="I24" s="59"/>
      <c r="J24" s="59"/>
      <c r="K24" s="59"/>
      <c r="L24" s="59"/>
      <c r="M24" s="59"/>
      <c r="N24" s="59"/>
      <c r="O24" s="59"/>
      <c r="P24" s="59"/>
      <c r="Q24" s="59"/>
      <c r="R24" s="59"/>
      <c r="S24" s="59"/>
      <c r="T24" s="59"/>
      <c r="U24" s="59"/>
      <c r="V24" s="59"/>
    </row>
    <row r="25" spans="1:22">
      <c r="A25" s="1628">
        <v>3</v>
      </c>
      <c r="B25" s="34" t="s">
        <v>4525</v>
      </c>
      <c r="C25" s="59"/>
      <c r="D25" s="59"/>
      <c r="E25" s="59"/>
      <c r="F25" s="59"/>
      <c r="G25" s="59"/>
      <c r="H25" s="59"/>
      <c r="I25" s="59"/>
      <c r="J25" s="59"/>
      <c r="K25" s="59"/>
      <c r="L25" s="59"/>
      <c r="M25" s="59"/>
      <c r="N25" s="59"/>
      <c r="O25" s="59"/>
      <c r="P25" s="59"/>
      <c r="Q25" s="59"/>
      <c r="R25" s="59"/>
      <c r="S25" s="59"/>
      <c r="T25" s="59"/>
      <c r="U25" s="59"/>
      <c r="V25" s="59"/>
    </row>
    <row r="26" spans="1:22">
      <c r="A26" s="1628">
        <v>4</v>
      </c>
      <c r="B26" s="30" t="s">
        <v>4526</v>
      </c>
      <c r="C26" s="59"/>
      <c r="D26" s="59"/>
      <c r="E26" s="59"/>
      <c r="F26" s="59"/>
      <c r="G26" s="59"/>
      <c r="H26" s="59"/>
      <c r="I26" s="59"/>
      <c r="J26" s="59"/>
      <c r="K26" s="59"/>
      <c r="L26" s="59"/>
      <c r="M26" s="59"/>
      <c r="N26" s="59"/>
      <c r="O26" s="59"/>
      <c r="P26" s="59"/>
      <c r="Q26" s="59"/>
      <c r="R26" s="59"/>
      <c r="S26" s="59"/>
      <c r="T26" s="59"/>
      <c r="U26" s="59"/>
      <c r="V26" s="59"/>
    </row>
    <row r="27" spans="1:22">
      <c r="A27" s="1628">
        <v>5</v>
      </c>
      <c r="B27" s="61" t="s">
        <v>4527</v>
      </c>
      <c r="C27" s="59"/>
      <c r="D27" s="59"/>
      <c r="E27" s="59"/>
      <c r="F27" s="59"/>
      <c r="G27" s="59"/>
      <c r="H27" s="59"/>
      <c r="I27" s="59"/>
      <c r="J27" s="59"/>
      <c r="K27" s="59"/>
      <c r="L27" s="59"/>
      <c r="M27" s="59"/>
      <c r="N27" s="59"/>
      <c r="O27" s="59"/>
      <c r="P27" s="59"/>
      <c r="Q27" s="59"/>
      <c r="R27" s="59"/>
      <c r="S27" s="59"/>
      <c r="T27" s="59"/>
      <c r="U27" s="59"/>
      <c r="V27" s="59"/>
    </row>
    <row r="28" spans="1:22">
      <c r="A28" s="1628">
        <v>6</v>
      </c>
      <c r="B28" s="465" t="s">
        <v>1223</v>
      </c>
      <c r="C28" s="59"/>
      <c r="D28" s="59"/>
      <c r="E28" s="59"/>
      <c r="F28" s="59"/>
      <c r="G28" s="59"/>
      <c r="H28" s="59"/>
      <c r="I28" s="59"/>
      <c r="J28" s="59"/>
      <c r="K28" s="59"/>
      <c r="L28" s="59"/>
      <c r="M28" s="59"/>
      <c r="N28" s="59"/>
      <c r="O28" s="59"/>
      <c r="P28" s="59"/>
      <c r="Q28" s="59"/>
      <c r="R28" s="59"/>
      <c r="S28" s="59"/>
      <c r="T28" s="59"/>
      <c r="U28" s="59"/>
      <c r="V28" s="59"/>
    </row>
    <row r="29" spans="1:22">
      <c r="A29" s="1628">
        <v>7</v>
      </c>
      <c r="B29" s="477" t="s">
        <v>4528</v>
      </c>
      <c r="C29" s="59"/>
      <c r="D29" s="59"/>
      <c r="E29" s="59"/>
      <c r="F29" s="59"/>
      <c r="G29" s="59"/>
      <c r="H29" s="59"/>
      <c r="I29" s="59"/>
      <c r="J29" s="59"/>
      <c r="K29" s="59"/>
      <c r="L29" s="59"/>
      <c r="M29" s="59"/>
      <c r="N29" s="59"/>
      <c r="O29" s="59"/>
      <c r="P29" s="59"/>
      <c r="Q29" s="59"/>
      <c r="R29" s="59"/>
      <c r="S29" s="59"/>
      <c r="T29" s="59"/>
      <c r="U29" s="59"/>
      <c r="V29" s="59"/>
    </row>
    <row r="30" spans="1:22">
      <c r="A30" s="1628">
        <v>8</v>
      </c>
      <c r="B30" s="30" t="s">
        <v>4529</v>
      </c>
      <c r="C30" s="1629"/>
      <c r="D30" s="1629"/>
      <c r="E30" s="1629"/>
      <c r="F30" s="1629"/>
      <c r="G30" s="1629"/>
      <c r="H30" s="1629"/>
      <c r="I30" s="1629"/>
      <c r="J30" s="1629"/>
      <c r="K30" s="1629"/>
      <c r="L30" s="1629"/>
      <c r="M30" s="1629"/>
      <c r="N30" s="1629"/>
      <c r="O30" s="1629"/>
      <c r="P30" s="1629"/>
      <c r="Q30" s="1629"/>
      <c r="R30" s="1629"/>
    </row>
    <row r="31" spans="1:22">
      <c r="A31" s="1628">
        <v>9</v>
      </c>
      <c r="B31" s="30" t="s">
        <v>4530</v>
      </c>
    </row>
    <row r="32" spans="1:22">
      <c r="A32" s="1628"/>
      <c r="B32" s="30"/>
    </row>
  </sheetData>
  <mergeCells count="16">
    <mergeCell ref="A3:A5"/>
    <mergeCell ref="B3:B4"/>
    <mergeCell ref="C3:C4"/>
    <mergeCell ref="D3:D4"/>
    <mergeCell ref="E3:E4"/>
    <mergeCell ref="S3:U3"/>
    <mergeCell ref="V3:V4"/>
    <mergeCell ref="B19:B20"/>
    <mergeCell ref="B21:C21"/>
    <mergeCell ref="G3:G4"/>
    <mergeCell ref="H3:H4"/>
    <mergeCell ref="I3:I4"/>
    <mergeCell ref="J3:M3"/>
    <mergeCell ref="N3:N4"/>
    <mergeCell ref="O3:R3"/>
    <mergeCell ref="F3:F4"/>
  </mergeCells>
  <phoneticPr fontId="28" type="noConversion"/>
  <dataValidations count="4">
    <dataValidation type="whole" allowBlank="1" showInputMessage="1" showErrorMessage="1" errorTitle="錯誤" error="輸入資料格式錯誤!!" sqref="P6:P18" xr:uid="{00000000-0002-0000-1100-000000000000}">
      <formula1>-9.99999999999999E+28</formula1>
      <formula2>9.99999999999999E+31</formula2>
    </dataValidation>
    <dataValidation type="decimal" allowBlank="1" showInputMessage="1" showErrorMessage="1" errorTitle="錯誤" error="輸入資料格式錯誤!!" sqref="N6:N18" xr:uid="{00000000-0002-0000-1100-000001000000}">
      <formula1>-9.99999999999999E+28</formula1>
      <formula2>9.99999999999999E+31</formula2>
    </dataValidation>
    <dataValidation allowBlank="1" showInputMessage="1" showErrorMessage="1" errorTitle="錯誤" error="輸入資料格式錯誤!!" sqref="S6:V21 B6:M21 N19:R21" xr:uid="{00000000-0002-0000-1100-000002000000}"/>
    <dataValidation type="decimal" allowBlank="1" showInputMessage="1" showErrorMessage="1" errorTitle="錯誤" error="輸入資料格式錯誤!!" sqref="Q6:R18 O6:O18" xr:uid="{00000000-0002-0000-1100-000003000000}">
      <formula1>-1000</formula1>
      <formula2>1000</formula2>
    </dataValidation>
  </dataValidations>
  <pageMargins left="0.7" right="0.7" top="0.75" bottom="0.75" header="0.3" footer="0.3"/>
  <pageSetup paperSize="9" scale="47"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8">
    <pageSetUpPr fitToPage="1"/>
  </sheetPr>
  <dimension ref="A1:Z273"/>
  <sheetViews>
    <sheetView view="pageBreakPreview" zoomScaleNormal="110" zoomScaleSheetLayoutView="100" workbookViewId="0">
      <pane xSplit="4" ySplit="5" topLeftCell="E6" activePane="bottomRight" state="frozen"/>
      <selection activeCell="A125" sqref="A1:XFD1048576"/>
      <selection pane="topRight" activeCell="A125" sqref="A1:XFD1048576"/>
      <selection pane="bottomLeft" activeCell="A125" sqref="A1:XFD1048576"/>
      <selection pane="bottomRight" activeCell="G4" sqref="G4"/>
    </sheetView>
  </sheetViews>
  <sheetFormatPr defaultColWidth="9" defaultRowHeight="16.5"/>
  <cols>
    <col min="1" max="1" width="5.125" style="1370" customWidth="1"/>
    <col min="2" max="2" width="9" style="1370"/>
    <col min="3" max="3" width="12.25" style="1370" customWidth="1"/>
    <col min="4" max="8" width="9" style="1370"/>
    <col min="9" max="9" width="9.125" style="1370" customWidth="1"/>
    <col min="10" max="10" width="14.875" style="1370" customWidth="1"/>
    <col min="11" max="13" width="9" style="1370"/>
    <col min="14" max="14" width="16.25" style="1370" customWidth="1"/>
    <col min="15" max="15" width="14.625" style="1370" customWidth="1"/>
    <col min="16" max="16" width="15.375" style="1370" customWidth="1"/>
    <col min="17" max="17" width="20.375" style="1370" customWidth="1"/>
    <col min="18" max="18" width="15.625" style="1370" customWidth="1"/>
    <col min="19" max="19" width="15.25" style="1370" customWidth="1"/>
    <col min="20" max="20" width="15.375" style="1370" customWidth="1"/>
    <col min="21" max="21" width="13.625" style="34" customWidth="1"/>
    <col min="22" max="22" width="13" style="34" customWidth="1"/>
    <col min="23" max="23" width="13.125" style="34" customWidth="1"/>
    <col min="24" max="24" width="12" style="1370" customWidth="1"/>
    <col min="25" max="16384" width="9" style="1370"/>
  </cols>
  <sheetData>
    <row r="1" spans="1:26">
      <c r="A1" s="37" t="str">
        <f>表03!A1</f>
        <v xml:space="preserve"> 保險股份有限公司    年度(月)報表</v>
      </c>
      <c r="B1" s="1367"/>
      <c r="C1" s="60"/>
      <c r="D1" s="60"/>
      <c r="E1" s="60"/>
      <c r="F1" s="1368"/>
      <c r="G1" s="60"/>
      <c r="H1" s="60"/>
      <c r="I1" s="60"/>
      <c r="J1" s="60"/>
      <c r="K1" s="60"/>
      <c r="L1" s="60"/>
      <c r="M1" s="60"/>
      <c r="N1" s="60"/>
      <c r="O1" s="60"/>
      <c r="P1" s="60"/>
      <c r="Q1" s="60"/>
      <c r="R1" s="60"/>
      <c r="S1" s="60"/>
      <c r="T1" s="60"/>
      <c r="U1" s="1583"/>
      <c r="V1" s="1583"/>
      <c r="W1" s="1583"/>
      <c r="X1" s="60"/>
      <c r="Y1" s="1369" t="s">
        <v>4354</v>
      </c>
    </row>
    <row r="2" spans="1:26" ht="17.25" thickBot="1">
      <c r="A2" s="1369" t="s">
        <v>4510</v>
      </c>
      <c r="B2" s="1369"/>
      <c r="C2" s="60"/>
      <c r="D2" s="60"/>
      <c r="E2" s="60"/>
      <c r="F2" s="1368"/>
      <c r="G2" s="60"/>
      <c r="H2" s="60"/>
      <c r="I2" s="60"/>
      <c r="J2" s="60"/>
      <c r="K2" s="60"/>
      <c r="L2" s="60"/>
      <c r="M2" s="60"/>
      <c r="N2" s="60"/>
      <c r="O2" s="60"/>
      <c r="P2" s="60"/>
      <c r="Q2" s="60"/>
      <c r="R2" s="60"/>
      <c r="S2" s="60"/>
      <c r="T2" s="60"/>
      <c r="U2" s="1583"/>
      <c r="V2" s="1583"/>
      <c r="W2" s="1583"/>
      <c r="X2" s="60"/>
      <c r="Y2" s="60"/>
    </row>
    <row r="3" spans="1:26" ht="16.5" customHeight="1">
      <c r="A3" s="2607" t="s">
        <v>3733</v>
      </c>
      <c r="B3" s="2580" t="s">
        <v>4410</v>
      </c>
      <c r="C3" s="2562" t="s">
        <v>4411</v>
      </c>
      <c r="D3" s="2562"/>
      <c r="E3" s="2580" t="s">
        <v>4412</v>
      </c>
      <c r="F3" s="2580"/>
      <c r="G3" s="2580"/>
      <c r="H3" s="2580"/>
      <c r="I3" s="2580"/>
      <c r="J3" s="2578" t="s">
        <v>4413</v>
      </c>
      <c r="K3" s="2580" t="s">
        <v>4414</v>
      </c>
      <c r="L3" s="2602" t="s">
        <v>4415</v>
      </c>
      <c r="M3" s="2602" t="s">
        <v>4416</v>
      </c>
      <c r="N3" s="2580" t="s">
        <v>4417</v>
      </c>
      <c r="O3" s="2580" t="s">
        <v>4418</v>
      </c>
      <c r="P3" s="2580" t="s">
        <v>4419</v>
      </c>
      <c r="Q3" s="2580" t="s">
        <v>4420</v>
      </c>
      <c r="R3" s="2562" t="s">
        <v>4421</v>
      </c>
      <c r="S3" s="2580" t="s">
        <v>4422</v>
      </c>
      <c r="T3" s="2605" t="s">
        <v>4423</v>
      </c>
      <c r="U3" s="2603" t="s">
        <v>4474</v>
      </c>
      <c r="V3" s="2603" t="s">
        <v>4475</v>
      </c>
      <c r="W3" s="2603" t="s">
        <v>4476</v>
      </c>
      <c r="X3" s="2580" t="s">
        <v>4424</v>
      </c>
      <c r="Y3" s="2580" t="s">
        <v>4425</v>
      </c>
      <c r="Z3" s="2600" t="s">
        <v>4426</v>
      </c>
    </row>
    <row r="4" spans="1:26" ht="28.5">
      <c r="A4" s="2608"/>
      <c r="B4" s="2581"/>
      <c r="C4" s="2563"/>
      <c r="D4" s="2563"/>
      <c r="E4" s="1237" t="s">
        <v>4427</v>
      </c>
      <c r="F4" s="1237" t="s">
        <v>4428</v>
      </c>
      <c r="G4" s="1238" t="s">
        <v>4429</v>
      </c>
      <c r="H4" s="1238" t="s">
        <v>4430</v>
      </c>
      <c r="I4" s="1238" t="s">
        <v>4431</v>
      </c>
      <c r="J4" s="2579"/>
      <c r="K4" s="2581"/>
      <c r="L4" s="2579"/>
      <c r="M4" s="2579"/>
      <c r="N4" s="2563"/>
      <c r="O4" s="2563"/>
      <c r="P4" s="2581"/>
      <c r="Q4" s="2581"/>
      <c r="R4" s="2563"/>
      <c r="S4" s="2581"/>
      <c r="T4" s="2606"/>
      <c r="U4" s="2604"/>
      <c r="V4" s="2604"/>
      <c r="W4" s="2604"/>
      <c r="X4" s="2581"/>
      <c r="Y4" s="2581"/>
      <c r="Z4" s="2601"/>
    </row>
    <row r="5" spans="1:26" ht="17.25" thickBot="1">
      <c r="A5" s="2609"/>
      <c r="B5" s="1241" t="s">
        <v>66</v>
      </c>
      <c r="C5" s="2610" t="s">
        <v>67</v>
      </c>
      <c r="D5" s="2610"/>
      <c r="E5" s="1241" t="s">
        <v>68</v>
      </c>
      <c r="F5" s="1241" t="s">
        <v>69</v>
      </c>
      <c r="G5" s="1241" t="s">
        <v>70</v>
      </c>
      <c r="H5" s="1241" t="s">
        <v>71</v>
      </c>
      <c r="I5" s="1241" t="s">
        <v>72</v>
      </c>
      <c r="J5" s="1241" t="s">
        <v>461</v>
      </c>
      <c r="K5" s="1241" t="s">
        <v>462</v>
      </c>
      <c r="L5" s="1241" t="s">
        <v>463</v>
      </c>
      <c r="M5" s="1241" t="s">
        <v>464</v>
      </c>
      <c r="N5" s="1241" t="s">
        <v>1274</v>
      </c>
      <c r="O5" s="1241" t="s">
        <v>465</v>
      </c>
      <c r="P5" s="1241" t="s">
        <v>466</v>
      </c>
      <c r="Q5" s="1241" t="s">
        <v>467</v>
      </c>
      <c r="R5" s="1241" t="s">
        <v>468</v>
      </c>
      <c r="S5" s="1241" t="s">
        <v>469</v>
      </c>
      <c r="T5" s="1241" t="s">
        <v>470</v>
      </c>
      <c r="U5" s="1492" t="s">
        <v>1249</v>
      </c>
      <c r="V5" s="1492" t="s">
        <v>472</v>
      </c>
      <c r="W5" s="1492" t="s">
        <v>1250</v>
      </c>
      <c r="X5" s="1584" t="s">
        <v>1251</v>
      </c>
      <c r="Y5" s="1584" t="s">
        <v>1252</v>
      </c>
      <c r="Z5" s="1584" t="s">
        <v>1253</v>
      </c>
    </row>
    <row r="6" spans="1:26" ht="14.25" customHeight="1">
      <c r="A6" s="1371">
        <v>1</v>
      </c>
      <c r="B6" s="2566" t="s">
        <v>4432</v>
      </c>
      <c r="C6" s="2559" t="s">
        <v>4433</v>
      </c>
      <c r="D6" s="2584" t="s">
        <v>4501</v>
      </c>
      <c r="E6" s="1372" t="s">
        <v>4435</v>
      </c>
      <c r="F6" s="1373"/>
      <c r="G6" s="1374"/>
      <c r="H6" s="1374"/>
      <c r="I6" s="1374"/>
      <c r="J6" s="1374"/>
      <c r="K6" s="1375"/>
      <c r="L6" s="1375"/>
      <c r="M6" s="1375"/>
      <c r="N6" s="1375"/>
      <c r="O6" s="1375"/>
      <c r="P6" s="1377"/>
      <c r="Q6" s="1375"/>
      <c r="R6" s="1375"/>
      <c r="S6" s="1375"/>
      <c r="T6" s="1377"/>
      <c r="U6" s="1494"/>
      <c r="V6" s="1494"/>
      <c r="W6" s="1494"/>
      <c r="X6" s="1375"/>
      <c r="Y6" s="1375"/>
      <c r="Z6" s="1378"/>
    </row>
    <row r="7" spans="1:26">
      <c r="A7" s="1379">
        <v>2</v>
      </c>
      <c r="B7" s="2582"/>
      <c r="C7" s="2560"/>
      <c r="D7" s="2571"/>
      <c r="E7" s="1380"/>
      <c r="F7" s="1380"/>
      <c r="G7" s="1381"/>
      <c r="H7" s="1381"/>
      <c r="I7" s="1381"/>
      <c r="J7" s="1381"/>
      <c r="K7" s="1382"/>
      <c r="L7" s="1382"/>
      <c r="M7" s="1382"/>
      <c r="N7" s="1382"/>
      <c r="O7" s="1382"/>
      <c r="P7" s="1384"/>
      <c r="Q7" s="1382"/>
      <c r="R7" s="1382"/>
      <c r="S7" s="1382"/>
      <c r="T7" s="1384"/>
      <c r="U7" s="1495"/>
      <c r="V7" s="1495"/>
      <c r="W7" s="1495"/>
      <c r="X7" s="1382"/>
      <c r="Y7" s="1382"/>
      <c r="Z7" s="1385"/>
    </row>
    <row r="8" spans="1:26">
      <c r="A8" s="1379">
        <v>3</v>
      </c>
      <c r="B8" s="2582"/>
      <c r="C8" s="2560"/>
      <c r="D8" s="2571"/>
      <c r="E8" s="1380"/>
      <c r="F8" s="1380"/>
      <c r="G8" s="1381"/>
      <c r="H8" s="1381"/>
      <c r="I8" s="1381"/>
      <c r="J8" s="1381"/>
      <c r="K8" s="1382"/>
      <c r="L8" s="1382"/>
      <c r="M8" s="1382"/>
      <c r="N8" s="1382"/>
      <c r="O8" s="1382"/>
      <c r="P8" s="1384"/>
      <c r="Q8" s="1382"/>
      <c r="R8" s="1382"/>
      <c r="S8" s="1382"/>
      <c r="T8" s="1384"/>
      <c r="U8" s="1495"/>
      <c r="V8" s="1495"/>
      <c r="W8" s="1495"/>
      <c r="X8" s="1382"/>
      <c r="Y8" s="1382"/>
      <c r="Z8" s="1385"/>
    </row>
    <row r="9" spans="1:26">
      <c r="A9" s="1379">
        <v>4</v>
      </c>
      <c r="B9" s="2582"/>
      <c r="C9" s="2560"/>
      <c r="D9" s="2571"/>
      <c r="E9" s="1380"/>
      <c r="F9" s="1380"/>
      <c r="G9" s="1381"/>
      <c r="H9" s="1381"/>
      <c r="I9" s="1381"/>
      <c r="J9" s="1381"/>
      <c r="K9" s="1382"/>
      <c r="L9" s="1382"/>
      <c r="M9" s="1382"/>
      <c r="N9" s="1382"/>
      <c r="O9" s="1382"/>
      <c r="P9" s="1384"/>
      <c r="Q9" s="1382"/>
      <c r="R9" s="1382"/>
      <c r="S9" s="1382"/>
      <c r="T9" s="1384"/>
      <c r="U9" s="1495"/>
      <c r="V9" s="1495"/>
      <c r="W9" s="1495"/>
      <c r="X9" s="1382"/>
      <c r="Y9" s="1382"/>
      <c r="Z9" s="1385"/>
    </row>
    <row r="10" spans="1:26">
      <c r="A10" s="1379">
        <v>5</v>
      </c>
      <c r="B10" s="2582"/>
      <c r="C10" s="2560"/>
      <c r="D10" s="2571"/>
      <c r="E10" s="1380"/>
      <c r="F10" s="1380"/>
      <c r="G10" s="1381"/>
      <c r="H10" s="1381"/>
      <c r="I10" s="1381"/>
      <c r="J10" s="1381"/>
      <c r="K10" s="1382"/>
      <c r="L10" s="1382"/>
      <c r="M10" s="1382"/>
      <c r="N10" s="1382"/>
      <c r="O10" s="1382"/>
      <c r="P10" s="1384"/>
      <c r="Q10" s="1382"/>
      <c r="R10" s="1382"/>
      <c r="S10" s="1382"/>
      <c r="T10" s="1384"/>
      <c r="U10" s="1495"/>
      <c r="V10" s="1495"/>
      <c r="W10" s="1495"/>
      <c r="X10" s="1382"/>
      <c r="Y10" s="1382"/>
      <c r="Z10" s="1385"/>
    </row>
    <row r="11" spans="1:26">
      <c r="A11" s="1379">
        <v>6</v>
      </c>
      <c r="B11" s="2582"/>
      <c r="C11" s="2560"/>
      <c r="D11" s="2571"/>
      <c r="E11" s="1380"/>
      <c r="F11" s="1380"/>
      <c r="G11" s="1381"/>
      <c r="H11" s="1381"/>
      <c r="I11" s="1381"/>
      <c r="J11" s="1381"/>
      <c r="K11" s="1382"/>
      <c r="L11" s="1382"/>
      <c r="M11" s="1382"/>
      <c r="N11" s="1382"/>
      <c r="O11" s="1382"/>
      <c r="P11" s="1384"/>
      <c r="Q11" s="1382"/>
      <c r="R11" s="1382"/>
      <c r="S11" s="1382"/>
      <c r="T11" s="1384"/>
      <c r="U11" s="1495"/>
      <c r="V11" s="1495"/>
      <c r="W11" s="1495"/>
      <c r="X11" s="1382"/>
      <c r="Y11" s="1382"/>
      <c r="Z11" s="1385"/>
    </row>
    <row r="12" spans="1:26">
      <c r="A12" s="1379">
        <v>7</v>
      </c>
      <c r="B12" s="2582"/>
      <c r="C12" s="2560"/>
      <c r="D12" s="2571"/>
      <c r="E12" s="1380"/>
      <c r="F12" s="1380"/>
      <c r="G12" s="1381"/>
      <c r="H12" s="1381"/>
      <c r="I12" s="1381"/>
      <c r="J12" s="1381"/>
      <c r="K12" s="1382"/>
      <c r="L12" s="1382"/>
      <c r="M12" s="1382"/>
      <c r="N12" s="1382"/>
      <c r="O12" s="1382"/>
      <c r="P12" s="1384"/>
      <c r="Q12" s="1382"/>
      <c r="R12" s="1382"/>
      <c r="S12" s="1382"/>
      <c r="T12" s="1384"/>
      <c r="U12" s="1495"/>
      <c r="V12" s="1495"/>
      <c r="W12" s="1495"/>
      <c r="X12" s="1382"/>
      <c r="Y12" s="1382"/>
      <c r="Z12" s="1385"/>
    </row>
    <row r="13" spans="1:26">
      <c r="A13" s="1379">
        <v>8</v>
      </c>
      <c r="B13" s="2582"/>
      <c r="C13" s="2560"/>
      <c r="D13" s="2571"/>
      <c r="E13" s="1380"/>
      <c r="F13" s="1380"/>
      <c r="G13" s="1381"/>
      <c r="H13" s="1381"/>
      <c r="I13" s="1381"/>
      <c r="J13" s="1381"/>
      <c r="K13" s="1382"/>
      <c r="L13" s="1382"/>
      <c r="M13" s="1382"/>
      <c r="N13" s="1382"/>
      <c r="O13" s="1382"/>
      <c r="P13" s="1384"/>
      <c r="Q13" s="1382"/>
      <c r="R13" s="1382"/>
      <c r="S13" s="1382"/>
      <c r="T13" s="1384"/>
      <c r="U13" s="1495"/>
      <c r="V13" s="1495"/>
      <c r="W13" s="1495"/>
      <c r="X13" s="1382"/>
      <c r="Y13" s="1382"/>
      <c r="Z13" s="1385"/>
    </row>
    <row r="14" spans="1:26">
      <c r="A14" s="1379">
        <v>9</v>
      </c>
      <c r="B14" s="2582"/>
      <c r="C14" s="2560"/>
      <c r="D14" s="2571"/>
      <c r="E14" s="1380"/>
      <c r="F14" s="1380"/>
      <c r="G14" s="1381"/>
      <c r="H14" s="1381"/>
      <c r="I14" s="1381"/>
      <c r="J14" s="1381"/>
      <c r="K14" s="1382"/>
      <c r="L14" s="1382"/>
      <c r="M14" s="1382"/>
      <c r="N14" s="1382"/>
      <c r="O14" s="1382"/>
      <c r="P14" s="1384"/>
      <c r="Q14" s="1382"/>
      <c r="R14" s="1382"/>
      <c r="S14" s="1382"/>
      <c r="T14" s="1384"/>
      <c r="U14" s="1495"/>
      <c r="V14" s="1495"/>
      <c r="W14" s="1495"/>
      <c r="X14" s="1382"/>
      <c r="Y14" s="1382"/>
      <c r="Z14" s="1385"/>
    </row>
    <row r="15" spans="1:26">
      <c r="A15" s="1379">
        <v>10</v>
      </c>
      <c r="B15" s="2582"/>
      <c r="C15" s="2560"/>
      <c r="D15" s="2571"/>
      <c r="E15" s="1380"/>
      <c r="F15" s="1380"/>
      <c r="G15" s="1381"/>
      <c r="H15" s="1381"/>
      <c r="I15" s="1381"/>
      <c r="J15" s="1381"/>
      <c r="K15" s="1382"/>
      <c r="L15" s="1382"/>
      <c r="M15" s="1382"/>
      <c r="N15" s="1382"/>
      <c r="O15" s="1382"/>
      <c r="P15" s="1384"/>
      <c r="Q15" s="1382"/>
      <c r="R15" s="1382"/>
      <c r="S15" s="1382"/>
      <c r="T15" s="1384"/>
      <c r="U15" s="1495"/>
      <c r="V15" s="1495"/>
      <c r="W15" s="1495"/>
      <c r="X15" s="1382"/>
      <c r="Y15" s="1382"/>
      <c r="Z15" s="1385"/>
    </row>
    <row r="16" spans="1:26">
      <c r="A16" s="1379">
        <v>11</v>
      </c>
      <c r="B16" s="2582"/>
      <c r="C16" s="2560"/>
      <c r="D16" s="2571"/>
      <c r="E16" s="1380"/>
      <c r="F16" s="1380"/>
      <c r="G16" s="1381"/>
      <c r="H16" s="1381"/>
      <c r="I16" s="1381"/>
      <c r="J16" s="1381"/>
      <c r="K16" s="1382"/>
      <c r="L16" s="1382"/>
      <c r="M16" s="1382"/>
      <c r="N16" s="1382"/>
      <c r="O16" s="1382"/>
      <c r="P16" s="1384"/>
      <c r="Q16" s="1382"/>
      <c r="R16" s="1382"/>
      <c r="S16" s="1382"/>
      <c r="T16" s="1384"/>
      <c r="U16" s="1495"/>
      <c r="V16" s="1495"/>
      <c r="W16" s="1495"/>
      <c r="X16" s="1382"/>
      <c r="Y16" s="1382"/>
      <c r="Z16" s="1385"/>
    </row>
    <row r="17" spans="1:26">
      <c r="A17" s="1379">
        <v>12</v>
      </c>
      <c r="B17" s="2582"/>
      <c r="C17" s="2560"/>
      <c r="D17" s="2571"/>
      <c r="E17" s="1380"/>
      <c r="F17" s="1380"/>
      <c r="G17" s="1381"/>
      <c r="H17" s="1381"/>
      <c r="I17" s="1381"/>
      <c r="J17" s="1381"/>
      <c r="K17" s="1382"/>
      <c r="L17" s="1382"/>
      <c r="M17" s="1382"/>
      <c r="N17" s="1382"/>
      <c r="O17" s="1382"/>
      <c r="P17" s="1384"/>
      <c r="Q17" s="1382"/>
      <c r="R17" s="1382"/>
      <c r="S17" s="1382"/>
      <c r="T17" s="1384"/>
      <c r="U17" s="1495"/>
      <c r="V17" s="1495"/>
      <c r="W17" s="1495"/>
      <c r="X17" s="1382"/>
      <c r="Y17" s="1382"/>
      <c r="Z17" s="1385"/>
    </row>
    <row r="18" spans="1:26">
      <c r="A18" s="1379">
        <v>13</v>
      </c>
      <c r="B18" s="2582"/>
      <c r="C18" s="2560"/>
      <c r="D18" s="1513" t="s">
        <v>4483</v>
      </c>
      <c r="E18" s="1387"/>
      <c r="F18" s="1387"/>
      <c r="G18" s="1388"/>
      <c r="H18" s="1388"/>
      <c r="I18" s="1388"/>
      <c r="J18" s="1388"/>
      <c r="K18" s="1389"/>
      <c r="L18" s="1389"/>
      <c r="M18" s="1389"/>
      <c r="N18" s="1382">
        <f>SUM(N6:N17)</f>
        <v>0</v>
      </c>
      <c r="O18" s="1382">
        <f>SUM(O6:O17)</f>
        <v>0</v>
      </c>
      <c r="P18" s="1382">
        <f>SUM(P6:P17)</f>
        <v>0</v>
      </c>
      <c r="Q18" s="1389"/>
      <c r="R18" s="1382">
        <f>SUM(R6:R17)</f>
        <v>0</v>
      </c>
      <c r="S18" s="1389"/>
      <c r="T18" s="1390"/>
      <c r="U18" s="1495"/>
      <c r="V18" s="1495"/>
      <c r="W18" s="1495"/>
      <c r="X18" s="1389"/>
      <c r="Y18" s="1389"/>
      <c r="Z18" s="1568"/>
    </row>
    <row r="19" spans="1:26" ht="14.25" customHeight="1">
      <c r="A19" s="1379">
        <v>14</v>
      </c>
      <c r="B19" s="2582"/>
      <c r="C19" s="2560"/>
      <c r="D19" s="2585" t="s">
        <v>4511</v>
      </c>
      <c r="E19" s="1380"/>
      <c r="F19" s="1380"/>
      <c r="G19" s="1381"/>
      <c r="H19" s="1381"/>
      <c r="I19" s="1381"/>
      <c r="J19" s="1381"/>
      <c r="K19" s="1382"/>
      <c r="L19" s="1382"/>
      <c r="M19" s="1382"/>
      <c r="N19" s="1382"/>
      <c r="O19" s="1382"/>
      <c r="P19" s="1384"/>
      <c r="Q19" s="1382"/>
      <c r="R19" s="1382"/>
      <c r="S19" s="1382"/>
      <c r="T19" s="1384"/>
      <c r="U19" s="1495"/>
      <c r="V19" s="1495"/>
      <c r="W19" s="1495"/>
      <c r="X19" s="1382"/>
      <c r="Y19" s="1382"/>
      <c r="Z19" s="1385"/>
    </row>
    <row r="20" spans="1:26">
      <c r="A20" s="1379">
        <v>15</v>
      </c>
      <c r="B20" s="2582"/>
      <c r="C20" s="2560"/>
      <c r="D20" s="2571"/>
      <c r="E20" s="1380"/>
      <c r="F20" s="1380"/>
      <c r="G20" s="1381"/>
      <c r="H20" s="1381"/>
      <c r="I20" s="1381"/>
      <c r="J20" s="1381"/>
      <c r="K20" s="1382"/>
      <c r="L20" s="1382"/>
      <c r="M20" s="1382"/>
      <c r="N20" s="1382"/>
      <c r="O20" s="1382"/>
      <c r="P20" s="1384"/>
      <c r="Q20" s="1382"/>
      <c r="R20" s="1382"/>
      <c r="S20" s="1382"/>
      <c r="T20" s="1384"/>
      <c r="U20" s="1495"/>
      <c r="V20" s="1495"/>
      <c r="W20" s="1495"/>
      <c r="X20" s="1382"/>
      <c r="Y20" s="1382"/>
      <c r="Z20" s="1385"/>
    </row>
    <row r="21" spans="1:26">
      <c r="A21" s="1379">
        <v>16</v>
      </c>
      <c r="B21" s="2582"/>
      <c r="C21" s="2560"/>
      <c r="D21" s="2571"/>
      <c r="E21" s="1380"/>
      <c r="F21" s="1380"/>
      <c r="G21" s="1381"/>
      <c r="H21" s="1381"/>
      <c r="I21" s="1381"/>
      <c r="J21" s="1381"/>
      <c r="K21" s="1382"/>
      <c r="L21" s="1382"/>
      <c r="M21" s="1382"/>
      <c r="N21" s="1382"/>
      <c r="O21" s="1382"/>
      <c r="P21" s="1384"/>
      <c r="Q21" s="1382"/>
      <c r="R21" s="1382"/>
      <c r="S21" s="1382"/>
      <c r="T21" s="1384"/>
      <c r="U21" s="1495"/>
      <c r="V21" s="1495"/>
      <c r="W21" s="1495"/>
      <c r="X21" s="1382"/>
      <c r="Y21" s="1382"/>
      <c r="Z21" s="1385"/>
    </row>
    <row r="22" spans="1:26">
      <c r="A22" s="1379">
        <v>17</v>
      </c>
      <c r="B22" s="2582"/>
      <c r="C22" s="2560"/>
      <c r="D22" s="2571"/>
      <c r="E22" s="1380"/>
      <c r="F22" s="1380"/>
      <c r="G22" s="1381"/>
      <c r="H22" s="1381"/>
      <c r="I22" s="1381"/>
      <c r="J22" s="1381"/>
      <c r="K22" s="1382"/>
      <c r="L22" s="1382"/>
      <c r="M22" s="1382"/>
      <c r="N22" s="1382"/>
      <c r="O22" s="1382"/>
      <c r="P22" s="1384"/>
      <c r="Q22" s="1382"/>
      <c r="R22" s="1382"/>
      <c r="S22" s="1382"/>
      <c r="T22" s="1384"/>
      <c r="U22" s="1495"/>
      <c r="V22" s="1495"/>
      <c r="W22" s="1495"/>
      <c r="X22" s="1382"/>
      <c r="Y22" s="1382"/>
      <c r="Z22" s="1385"/>
    </row>
    <row r="23" spans="1:26">
      <c r="A23" s="1379">
        <v>18</v>
      </c>
      <c r="B23" s="2582"/>
      <c r="C23" s="2560"/>
      <c r="D23" s="2571"/>
      <c r="E23" s="1380"/>
      <c r="F23" s="1380"/>
      <c r="G23" s="1381"/>
      <c r="H23" s="1381"/>
      <c r="I23" s="1381"/>
      <c r="J23" s="1381"/>
      <c r="K23" s="1382"/>
      <c r="L23" s="1382"/>
      <c r="M23" s="1382"/>
      <c r="N23" s="1382"/>
      <c r="O23" s="1382"/>
      <c r="P23" s="1384"/>
      <c r="Q23" s="1382"/>
      <c r="R23" s="1382"/>
      <c r="S23" s="1382"/>
      <c r="T23" s="1384"/>
      <c r="U23" s="1495"/>
      <c r="V23" s="1495"/>
      <c r="W23" s="1495"/>
      <c r="X23" s="1382"/>
      <c r="Y23" s="1382"/>
      <c r="Z23" s="1385"/>
    </row>
    <row r="24" spans="1:26">
      <c r="A24" s="1379">
        <v>19</v>
      </c>
      <c r="B24" s="2582"/>
      <c r="C24" s="2560"/>
      <c r="D24" s="2571"/>
      <c r="E24" s="1380"/>
      <c r="F24" s="1380"/>
      <c r="G24" s="1381"/>
      <c r="H24" s="1381"/>
      <c r="I24" s="1381"/>
      <c r="J24" s="1381"/>
      <c r="K24" s="1382"/>
      <c r="L24" s="1382"/>
      <c r="M24" s="1382"/>
      <c r="N24" s="1382"/>
      <c r="O24" s="1382"/>
      <c r="P24" s="1384"/>
      <c r="Q24" s="1382"/>
      <c r="R24" s="1382"/>
      <c r="S24" s="1382"/>
      <c r="T24" s="1384"/>
      <c r="U24" s="1495"/>
      <c r="V24" s="1495"/>
      <c r="W24" s="1495"/>
      <c r="X24" s="1382"/>
      <c r="Y24" s="1382"/>
      <c r="Z24" s="1385"/>
    </row>
    <row r="25" spans="1:26">
      <c r="A25" s="1379">
        <v>20</v>
      </c>
      <c r="B25" s="2582"/>
      <c r="C25" s="2560"/>
      <c r="D25" s="2571"/>
      <c r="E25" s="1380"/>
      <c r="F25" s="1380"/>
      <c r="G25" s="1381"/>
      <c r="H25" s="1381"/>
      <c r="I25" s="1381"/>
      <c r="J25" s="1381"/>
      <c r="K25" s="1382"/>
      <c r="L25" s="1382"/>
      <c r="M25" s="1382"/>
      <c r="N25" s="1382"/>
      <c r="O25" s="1382"/>
      <c r="P25" s="1384"/>
      <c r="Q25" s="1382"/>
      <c r="R25" s="1382"/>
      <c r="S25" s="1382"/>
      <c r="T25" s="1384"/>
      <c r="U25" s="1495"/>
      <c r="V25" s="1495"/>
      <c r="W25" s="1495"/>
      <c r="X25" s="1382"/>
      <c r="Y25" s="1382"/>
      <c r="Z25" s="1385"/>
    </row>
    <row r="26" spans="1:26">
      <c r="A26" s="1379">
        <v>21</v>
      </c>
      <c r="B26" s="2582"/>
      <c r="C26" s="2560"/>
      <c r="D26" s="2571"/>
      <c r="E26" s="1380"/>
      <c r="F26" s="1380"/>
      <c r="G26" s="1381"/>
      <c r="H26" s="1381"/>
      <c r="I26" s="1381"/>
      <c r="J26" s="1381"/>
      <c r="K26" s="1382"/>
      <c r="L26" s="1382"/>
      <c r="M26" s="1382"/>
      <c r="N26" s="1382"/>
      <c r="O26" s="1382"/>
      <c r="P26" s="1384"/>
      <c r="Q26" s="1382"/>
      <c r="R26" s="1382"/>
      <c r="S26" s="1382"/>
      <c r="T26" s="1384"/>
      <c r="U26" s="1495"/>
      <c r="V26" s="1495"/>
      <c r="W26" s="1495"/>
      <c r="X26" s="1382"/>
      <c r="Y26" s="1382"/>
      <c r="Z26" s="1385"/>
    </row>
    <row r="27" spans="1:26">
      <c r="A27" s="1379">
        <v>22</v>
      </c>
      <c r="B27" s="2582"/>
      <c r="C27" s="2560"/>
      <c r="D27" s="2571"/>
      <c r="E27" s="1380"/>
      <c r="F27" s="1380"/>
      <c r="G27" s="1381"/>
      <c r="H27" s="1381"/>
      <c r="I27" s="1381"/>
      <c r="J27" s="1381"/>
      <c r="K27" s="1382"/>
      <c r="L27" s="1382"/>
      <c r="M27" s="1382"/>
      <c r="N27" s="1382"/>
      <c r="O27" s="1382"/>
      <c r="P27" s="1384"/>
      <c r="Q27" s="1382"/>
      <c r="R27" s="1382"/>
      <c r="S27" s="1382"/>
      <c r="T27" s="1384"/>
      <c r="U27" s="1495"/>
      <c r="V27" s="1495"/>
      <c r="W27" s="1495"/>
      <c r="X27" s="1382"/>
      <c r="Y27" s="1382"/>
      <c r="Z27" s="1385"/>
    </row>
    <row r="28" spans="1:26">
      <c r="A28" s="1379">
        <v>23</v>
      </c>
      <c r="B28" s="2582"/>
      <c r="C28" s="2560"/>
      <c r="D28" s="2571"/>
      <c r="E28" s="1380"/>
      <c r="F28" s="1380"/>
      <c r="G28" s="1381"/>
      <c r="H28" s="1381"/>
      <c r="I28" s="1381"/>
      <c r="J28" s="1381"/>
      <c r="K28" s="1382"/>
      <c r="L28" s="1382"/>
      <c r="M28" s="1382"/>
      <c r="N28" s="1382"/>
      <c r="O28" s="1382"/>
      <c r="P28" s="1384"/>
      <c r="Q28" s="1382"/>
      <c r="R28" s="1382"/>
      <c r="S28" s="1382"/>
      <c r="T28" s="1384"/>
      <c r="U28" s="1495"/>
      <c r="V28" s="1495"/>
      <c r="W28" s="1495"/>
      <c r="X28" s="1382"/>
      <c r="Y28" s="1382"/>
      <c r="Z28" s="1385"/>
    </row>
    <row r="29" spans="1:26">
      <c r="A29" s="1379">
        <v>24</v>
      </c>
      <c r="B29" s="2582"/>
      <c r="C29" s="2560"/>
      <c r="D29" s="2571"/>
      <c r="E29" s="1380"/>
      <c r="F29" s="1380"/>
      <c r="G29" s="1381"/>
      <c r="H29" s="1381"/>
      <c r="I29" s="1381"/>
      <c r="J29" s="1381"/>
      <c r="K29" s="1382"/>
      <c r="L29" s="1382"/>
      <c r="M29" s="1382"/>
      <c r="N29" s="1382"/>
      <c r="O29" s="1382"/>
      <c r="P29" s="1384"/>
      <c r="Q29" s="1382"/>
      <c r="R29" s="1382"/>
      <c r="S29" s="1382"/>
      <c r="T29" s="1384"/>
      <c r="U29" s="1495"/>
      <c r="V29" s="1495"/>
      <c r="W29" s="1495"/>
      <c r="X29" s="1382"/>
      <c r="Y29" s="1382"/>
      <c r="Z29" s="1385"/>
    </row>
    <row r="30" spans="1:26">
      <c r="A30" s="1379">
        <v>25</v>
      </c>
      <c r="B30" s="2582"/>
      <c r="C30" s="2560"/>
      <c r="D30" s="2571"/>
      <c r="E30" s="1380"/>
      <c r="F30" s="1380"/>
      <c r="G30" s="1381"/>
      <c r="H30" s="1381"/>
      <c r="I30" s="1381"/>
      <c r="J30" s="1381"/>
      <c r="K30" s="1382"/>
      <c r="L30" s="1382"/>
      <c r="M30" s="1382"/>
      <c r="N30" s="1382"/>
      <c r="O30" s="1382"/>
      <c r="P30" s="1384"/>
      <c r="Q30" s="1382"/>
      <c r="R30" s="1382"/>
      <c r="S30" s="1382"/>
      <c r="T30" s="1384"/>
      <c r="U30" s="1495"/>
      <c r="V30" s="1495"/>
      <c r="W30" s="1495"/>
      <c r="X30" s="1382"/>
      <c r="Y30" s="1382"/>
      <c r="Z30" s="1385"/>
    </row>
    <row r="31" spans="1:26" ht="17.25" thickBot="1">
      <c r="A31" s="1379">
        <v>26</v>
      </c>
      <c r="B31" s="2582"/>
      <c r="C31" s="2569"/>
      <c r="D31" s="1391" t="s">
        <v>3617</v>
      </c>
      <c r="E31" s="1392"/>
      <c r="F31" s="1392"/>
      <c r="G31" s="1392"/>
      <c r="H31" s="1392"/>
      <c r="I31" s="1392"/>
      <c r="J31" s="1392"/>
      <c r="K31" s="1392"/>
      <c r="L31" s="1392"/>
      <c r="M31" s="1392"/>
      <c r="N31" s="1393">
        <f>SUM(N19:N30)</f>
        <v>0</v>
      </c>
      <c r="O31" s="1393">
        <f>SUM(O19:O30)</f>
        <v>0</v>
      </c>
      <c r="P31" s="1393">
        <f>SUM(P19:P30)</f>
        <v>0</v>
      </c>
      <c r="Q31" s="1394"/>
      <c r="R31" s="1393">
        <f>SUM(R19:R30)</f>
        <v>0</v>
      </c>
      <c r="S31" s="1394"/>
      <c r="T31" s="1394"/>
      <c r="U31" s="1497"/>
      <c r="V31" s="1497"/>
      <c r="W31" s="1497"/>
      <c r="X31" s="1394"/>
      <c r="Y31" s="1394"/>
      <c r="Z31" s="1571"/>
    </row>
    <row r="32" spans="1:26" ht="16.5" customHeight="1">
      <c r="A32" s="1379">
        <v>27</v>
      </c>
      <c r="B32" s="2582"/>
      <c r="C32" s="2559" t="s">
        <v>4437</v>
      </c>
      <c r="D32" s="2586" t="s">
        <v>4499</v>
      </c>
      <c r="E32" s="1373"/>
      <c r="F32" s="1373"/>
      <c r="G32" s="1374"/>
      <c r="H32" s="1374"/>
      <c r="I32" s="1374"/>
      <c r="J32" s="1374"/>
      <c r="K32" s="1375"/>
      <c r="L32" s="1375"/>
      <c r="M32" s="1375"/>
      <c r="N32" s="1375"/>
      <c r="O32" s="1375"/>
      <c r="P32" s="1377"/>
      <c r="Q32" s="1375"/>
      <c r="R32" s="1375"/>
      <c r="S32" s="1375"/>
      <c r="T32" s="1377"/>
      <c r="U32" s="1495"/>
      <c r="V32" s="1495"/>
      <c r="W32" s="1495"/>
      <c r="X32" s="1375"/>
      <c r="Y32" s="1375"/>
      <c r="Z32" s="1378"/>
    </row>
    <row r="33" spans="1:26">
      <c r="A33" s="1379">
        <v>28</v>
      </c>
      <c r="B33" s="2582"/>
      <c r="C33" s="2560"/>
      <c r="D33" s="2587"/>
      <c r="E33" s="1380"/>
      <c r="F33" s="1380"/>
      <c r="G33" s="1381"/>
      <c r="H33" s="1381"/>
      <c r="I33" s="1381"/>
      <c r="J33" s="1381"/>
      <c r="K33" s="1382"/>
      <c r="L33" s="1382"/>
      <c r="M33" s="1382"/>
      <c r="N33" s="1382"/>
      <c r="O33" s="1382"/>
      <c r="P33" s="1384"/>
      <c r="Q33" s="1382"/>
      <c r="R33" s="1382"/>
      <c r="S33" s="1382"/>
      <c r="T33" s="1384"/>
      <c r="U33" s="1495"/>
      <c r="V33" s="1495"/>
      <c r="W33" s="1495"/>
      <c r="X33" s="1382"/>
      <c r="Y33" s="1382"/>
      <c r="Z33" s="1385"/>
    </row>
    <row r="34" spans="1:26">
      <c r="A34" s="1379">
        <v>29</v>
      </c>
      <c r="B34" s="2582"/>
      <c r="C34" s="2560"/>
      <c r="D34" s="2587"/>
      <c r="E34" s="1380"/>
      <c r="F34" s="1380"/>
      <c r="G34" s="1381"/>
      <c r="H34" s="1381"/>
      <c r="I34" s="1381"/>
      <c r="J34" s="1381"/>
      <c r="K34" s="1382"/>
      <c r="L34" s="1382"/>
      <c r="M34" s="1382"/>
      <c r="N34" s="1382"/>
      <c r="O34" s="1382"/>
      <c r="P34" s="1384"/>
      <c r="Q34" s="1382"/>
      <c r="R34" s="1382"/>
      <c r="S34" s="1382"/>
      <c r="T34" s="1384"/>
      <c r="U34" s="1495"/>
      <c r="V34" s="1495"/>
      <c r="W34" s="1495"/>
      <c r="X34" s="1382"/>
      <c r="Y34" s="1382"/>
      <c r="Z34" s="1385"/>
    </row>
    <row r="35" spans="1:26">
      <c r="A35" s="1379">
        <v>30</v>
      </c>
      <c r="B35" s="2582"/>
      <c r="C35" s="2560"/>
      <c r="D35" s="2587"/>
      <c r="E35" s="1380"/>
      <c r="F35" s="1380"/>
      <c r="G35" s="1381"/>
      <c r="H35" s="1381"/>
      <c r="I35" s="1381"/>
      <c r="J35" s="1381"/>
      <c r="K35" s="1382"/>
      <c r="L35" s="1382"/>
      <c r="M35" s="1382"/>
      <c r="N35" s="1382"/>
      <c r="O35" s="1382"/>
      <c r="P35" s="1384"/>
      <c r="Q35" s="1382"/>
      <c r="R35" s="1382"/>
      <c r="S35" s="1382"/>
      <c r="T35" s="1384"/>
      <c r="U35" s="1495"/>
      <c r="V35" s="1495"/>
      <c r="W35" s="1495"/>
      <c r="X35" s="1382"/>
      <c r="Y35" s="1382"/>
      <c r="Z35" s="1385"/>
    </row>
    <row r="36" spans="1:26">
      <c r="A36" s="1379">
        <v>31</v>
      </c>
      <c r="B36" s="2582"/>
      <c r="C36" s="2560"/>
      <c r="D36" s="2587"/>
      <c r="E36" s="1380"/>
      <c r="F36" s="1380"/>
      <c r="G36" s="1381"/>
      <c r="H36" s="1381"/>
      <c r="I36" s="1381"/>
      <c r="J36" s="1381"/>
      <c r="K36" s="1382"/>
      <c r="L36" s="1382"/>
      <c r="M36" s="1382"/>
      <c r="N36" s="1382"/>
      <c r="O36" s="1382"/>
      <c r="P36" s="1384"/>
      <c r="Q36" s="1382"/>
      <c r="R36" s="1382"/>
      <c r="S36" s="1382"/>
      <c r="T36" s="1384"/>
      <c r="U36" s="1495"/>
      <c r="V36" s="1495"/>
      <c r="W36" s="1495"/>
      <c r="X36" s="1382"/>
      <c r="Y36" s="1382"/>
      <c r="Z36" s="1385"/>
    </row>
    <row r="37" spans="1:26">
      <c r="A37" s="1379">
        <v>32</v>
      </c>
      <c r="B37" s="2582"/>
      <c r="C37" s="2560"/>
      <c r="D37" s="2587"/>
      <c r="E37" s="1380"/>
      <c r="F37" s="1380"/>
      <c r="G37" s="1381"/>
      <c r="H37" s="1381"/>
      <c r="I37" s="1381"/>
      <c r="J37" s="1381"/>
      <c r="K37" s="1382"/>
      <c r="L37" s="1382"/>
      <c r="M37" s="1382"/>
      <c r="N37" s="1382"/>
      <c r="O37" s="1382"/>
      <c r="P37" s="1384"/>
      <c r="Q37" s="1382"/>
      <c r="R37" s="1382"/>
      <c r="S37" s="1382"/>
      <c r="T37" s="1384"/>
      <c r="U37" s="1495"/>
      <c r="V37" s="1495"/>
      <c r="W37" s="1495"/>
      <c r="X37" s="1382"/>
      <c r="Y37" s="1382"/>
      <c r="Z37" s="1385"/>
    </row>
    <row r="38" spans="1:26">
      <c r="A38" s="1379">
        <v>33</v>
      </c>
      <c r="B38" s="2582"/>
      <c r="C38" s="2560"/>
      <c r="D38" s="2587"/>
      <c r="E38" s="1380"/>
      <c r="F38" s="1380"/>
      <c r="G38" s="1381"/>
      <c r="H38" s="1381"/>
      <c r="I38" s="1381"/>
      <c r="J38" s="1381"/>
      <c r="K38" s="1382"/>
      <c r="L38" s="1382"/>
      <c r="M38" s="1382"/>
      <c r="N38" s="1382"/>
      <c r="O38" s="1382"/>
      <c r="P38" s="1384"/>
      <c r="Q38" s="1382"/>
      <c r="R38" s="1382"/>
      <c r="S38" s="1382"/>
      <c r="T38" s="1384"/>
      <c r="U38" s="1495"/>
      <c r="V38" s="1495"/>
      <c r="W38" s="1495"/>
      <c r="X38" s="1382"/>
      <c r="Y38" s="1382"/>
      <c r="Z38" s="1385"/>
    </row>
    <row r="39" spans="1:26">
      <c r="A39" s="1379">
        <v>34</v>
      </c>
      <c r="B39" s="2582"/>
      <c r="C39" s="2560"/>
      <c r="D39" s="2587"/>
      <c r="E39" s="1380"/>
      <c r="F39" s="1380"/>
      <c r="G39" s="1381"/>
      <c r="H39" s="1381"/>
      <c r="I39" s="1381"/>
      <c r="J39" s="1381"/>
      <c r="K39" s="1382"/>
      <c r="L39" s="1382"/>
      <c r="M39" s="1382"/>
      <c r="N39" s="1382"/>
      <c r="O39" s="1382"/>
      <c r="P39" s="1384"/>
      <c r="Q39" s="1382"/>
      <c r="R39" s="1382"/>
      <c r="S39" s="1382"/>
      <c r="T39" s="1384"/>
      <c r="U39" s="1495"/>
      <c r="V39" s="1495"/>
      <c r="W39" s="1495"/>
      <c r="X39" s="1382"/>
      <c r="Y39" s="1382"/>
      <c r="Z39" s="1385"/>
    </row>
    <row r="40" spans="1:26">
      <c r="A40" s="1379">
        <v>35</v>
      </c>
      <c r="B40" s="2582"/>
      <c r="C40" s="2560"/>
      <c r="D40" s="2587"/>
      <c r="E40" s="1380"/>
      <c r="F40" s="1380"/>
      <c r="G40" s="1381"/>
      <c r="H40" s="1381"/>
      <c r="I40" s="1381"/>
      <c r="J40" s="1381"/>
      <c r="K40" s="1382"/>
      <c r="L40" s="1382"/>
      <c r="M40" s="1382"/>
      <c r="N40" s="1382"/>
      <c r="O40" s="1382"/>
      <c r="P40" s="1384"/>
      <c r="Q40" s="1382"/>
      <c r="R40" s="1382"/>
      <c r="S40" s="1382"/>
      <c r="T40" s="1384"/>
      <c r="U40" s="1495"/>
      <c r="V40" s="1495"/>
      <c r="W40" s="1495"/>
      <c r="X40" s="1382"/>
      <c r="Y40" s="1382"/>
      <c r="Z40" s="1385"/>
    </row>
    <row r="41" spans="1:26">
      <c r="A41" s="1379">
        <v>36</v>
      </c>
      <c r="B41" s="2582"/>
      <c r="C41" s="2560"/>
      <c r="D41" s="2588"/>
      <c r="E41" s="1380"/>
      <c r="F41" s="1380"/>
      <c r="G41" s="1381"/>
      <c r="H41" s="1381"/>
      <c r="I41" s="1381"/>
      <c r="J41" s="1381"/>
      <c r="K41" s="1382"/>
      <c r="L41" s="1382"/>
      <c r="M41" s="1382"/>
      <c r="N41" s="1382"/>
      <c r="O41" s="1382"/>
      <c r="P41" s="1384"/>
      <c r="Q41" s="1382"/>
      <c r="R41" s="1382"/>
      <c r="S41" s="1382"/>
      <c r="T41" s="1384"/>
      <c r="U41" s="1495"/>
      <c r="V41" s="1495"/>
      <c r="W41" s="1495"/>
      <c r="X41" s="1382"/>
      <c r="Y41" s="1382"/>
      <c r="Z41" s="1385"/>
    </row>
    <row r="42" spans="1:26">
      <c r="A42" s="1379">
        <v>37</v>
      </c>
      <c r="B42" s="2582"/>
      <c r="C42" s="2560"/>
      <c r="D42" s="1513" t="s">
        <v>4483</v>
      </c>
      <c r="E42" s="1389"/>
      <c r="F42" s="1389"/>
      <c r="G42" s="1389"/>
      <c r="H42" s="1389"/>
      <c r="I42" s="1389"/>
      <c r="J42" s="1389"/>
      <c r="K42" s="1389"/>
      <c r="L42" s="1389"/>
      <c r="M42" s="1389"/>
      <c r="N42" s="1382">
        <f>SUM(N32:N41)</f>
        <v>0</v>
      </c>
      <c r="O42" s="1382">
        <f>SUM(O32:O41)</f>
        <v>0</v>
      </c>
      <c r="P42" s="1382">
        <f>SUM(P32:P41)</f>
        <v>0</v>
      </c>
      <c r="Q42" s="1389"/>
      <c r="R42" s="1382">
        <f>SUM(R32:R41)</f>
        <v>0</v>
      </c>
      <c r="S42" s="1389"/>
      <c r="T42" s="1390"/>
      <c r="U42" s="1495"/>
      <c r="V42" s="1495"/>
      <c r="W42" s="1495"/>
      <c r="X42" s="1389"/>
      <c r="Y42" s="1389"/>
      <c r="Z42" s="1568"/>
    </row>
    <row r="43" spans="1:26" ht="14.25" customHeight="1">
      <c r="A43" s="1379">
        <v>38</v>
      </c>
      <c r="B43" s="2582"/>
      <c r="C43" s="2560"/>
      <c r="D43" s="2589" t="s">
        <v>4500</v>
      </c>
      <c r="E43" s="1380"/>
      <c r="F43" s="1380"/>
      <c r="G43" s="1381"/>
      <c r="H43" s="1381"/>
      <c r="I43" s="1381"/>
      <c r="J43" s="1381"/>
      <c r="K43" s="1382"/>
      <c r="L43" s="1382"/>
      <c r="M43" s="1382"/>
      <c r="N43" s="1382"/>
      <c r="O43" s="1382"/>
      <c r="P43" s="1384"/>
      <c r="Q43" s="1382"/>
      <c r="R43" s="1382"/>
      <c r="S43" s="1382"/>
      <c r="T43" s="1384"/>
      <c r="U43" s="1495"/>
      <c r="V43" s="1495"/>
      <c r="W43" s="1495"/>
      <c r="X43" s="1382"/>
      <c r="Y43" s="1382"/>
      <c r="Z43" s="1385"/>
    </row>
    <row r="44" spans="1:26">
      <c r="A44" s="1379">
        <v>39</v>
      </c>
      <c r="B44" s="2582"/>
      <c r="C44" s="2560"/>
      <c r="D44" s="2587"/>
      <c r="E44" s="1380"/>
      <c r="F44" s="1380"/>
      <c r="G44" s="1381"/>
      <c r="H44" s="1381"/>
      <c r="I44" s="1381"/>
      <c r="J44" s="1381"/>
      <c r="K44" s="1382"/>
      <c r="L44" s="1382"/>
      <c r="M44" s="1382"/>
      <c r="N44" s="1382"/>
      <c r="O44" s="1382"/>
      <c r="P44" s="1384"/>
      <c r="Q44" s="1382"/>
      <c r="R44" s="1382"/>
      <c r="S44" s="1382"/>
      <c r="T44" s="1384"/>
      <c r="U44" s="1495"/>
      <c r="V44" s="1495"/>
      <c r="W44" s="1495"/>
      <c r="X44" s="1382"/>
      <c r="Y44" s="1382"/>
      <c r="Z44" s="1385"/>
    </row>
    <row r="45" spans="1:26">
      <c r="A45" s="1379">
        <v>40</v>
      </c>
      <c r="B45" s="2582"/>
      <c r="C45" s="2560"/>
      <c r="D45" s="2587"/>
      <c r="E45" s="1380"/>
      <c r="F45" s="1380"/>
      <c r="G45" s="1381"/>
      <c r="H45" s="1381"/>
      <c r="I45" s="1381"/>
      <c r="J45" s="1381"/>
      <c r="K45" s="1382"/>
      <c r="L45" s="1382"/>
      <c r="M45" s="1382"/>
      <c r="N45" s="1382"/>
      <c r="O45" s="1382"/>
      <c r="P45" s="1384"/>
      <c r="Q45" s="1382"/>
      <c r="R45" s="1382"/>
      <c r="S45" s="1382"/>
      <c r="T45" s="1384"/>
      <c r="U45" s="1495"/>
      <c r="V45" s="1495"/>
      <c r="W45" s="1495"/>
      <c r="X45" s="1382"/>
      <c r="Y45" s="1382"/>
      <c r="Z45" s="1385"/>
    </row>
    <row r="46" spans="1:26">
      <c r="A46" s="1379">
        <v>41</v>
      </c>
      <c r="B46" s="2582"/>
      <c r="C46" s="2560"/>
      <c r="D46" s="2587"/>
      <c r="E46" s="1380"/>
      <c r="F46" s="1380"/>
      <c r="G46" s="1381"/>
      <c r="H46" s="1381"/>
      <c r="I46" s="1381"/>
      <c r="J46" s="1381"/>
      <c r="K46" s="1382"/>
      <c r="L46" s="1382"/>
      <c r="M46" s="1382"/>
      <c r="N46" s="1382"/>
      <c r="O46" s="1382"/>
      <c r="P46" s="1384"/>
      <c r="Q46" s="1382"/>
      <c r="R46" s="1382"/>
      <c r="S46" s="1382"/>
      <c r="T46" s="1384"/>
      <c r="U46" s="1495"/>
      <c r="V46" s="1495"/>
      <c r="W46" s="1495"/>
      <c r="X46" s="1382"/>
      <c r="Y46" s="1382"/>
      <c r="Z46" s="1385"/>
    </row>
    <row r="47" spans="1:26">
      <c r="A47" s="1379">
        <v>42</v>
      </c>
      <c r="B47" s="2582"/>
      <c r="C47" s="2560"/>
      <c r="D47" s="2587"/>
      <c r="E47" s="1380"/>
      <c r="F47" s="1380"/>
      <c r="G47" s="1381"/>
      <c r="H47" s="1381"/>
      <c r="I47" s="1381"/>
      <c r="J47" s="1381"/>
      <c r="K47" s="1382"/>
      <c r="L47" s="1382"/>
      <c r="M47" s="1382"/>
      <c r="N47" s="1382"/>
      <c r="O47" s="1382"/>
      <c r="P47" s="1384"/>
      <c r="Q47" s="1382"/>
      <c r="R47" s="1382"/>
      <c r="S47" s="1382"/>
      <c r="T47" s="1384"/>
      <c r="U47" s="1495"/>
      <c r="V47" s="1495"/>
      <c r="W47" s="1495"/>
      <c r="X47" s="1382"/>
      <c r="Y47" s="1382"/>
      <c r="Z47" s="1385"/>
    </row>
    <row r="48" spans="1:26">
      <c r="A48" s="1379">
        <v>43</v>
      </c>
      <c r="B48" s="2582"/>
      <c r="C48" s="2560"/>
      <c r="D48" s="2587"/>
      <c r="E48" s="1380"/>
      <c r="F48" s="1380"/>
      <c r="G48" s="1381"/>
      <c r="H48" s="1381"/>
      <c r="I48" s="1381"/>
      <c r="J48" s="1381"/>
      <c r="K48" s="1382"/>
      <c r="L48" s="1382"/>
      <c r="M48" s="1382"/>
      <c r="N48" s="1382"/>
      <c r="O48" s="1382"/>
      <c r="P48" s="1384"/>
      <c r="Q48" s="1382"/>
      <c r="R48" s="1382"/>
      <c r="S48" s="1382"/>
      <c r="T48" s="1384"/>
      <c r="U48" s="1495"/>
      <c r="V48" s="1495"/>
      <c r="W48" s="1495"/>
      <c r="X48" s="1382"/>
      <c r="Y48" s="1382"/>
      <c r="Z48" s="1385"/>
    </row>
    <row r="49" spans="1:26">
      <c r="A49" s="1379">
        <v>44</v>
      </c>
      <c r="B49" s="2582"/>
      <c r="C49" s="2560"/>
      <c r="D49" s="2587"/>
      <c r="E49" s="1380"/>
      <c r="F49" s="1380"/>
      <c r="G49" s="1381"/>
      <c r="H49" s="1381"/>
      <c r="I49" s="1381"/>
      <c r="J49" s="1381"/>
      <c r="K49" s="1382"/>
      <c r="L49" s="1382"/>
      <c r="M49" s="1382"/>
      <c r="N49" s="1382"/>
      <c r="O49" s="1382"/>
      <c r="P49" s="1384"/>
      <c r="Q49" s="1382"/>
      <c r="R49" s="1382"/>
      <c r="S49" s="1382"/>
      <c r="T49" s="1384"/>
      <c r="U49" s="1495"/>
      <c r="V49" s="1495"/>
      <c r="W49" s="1495"/>
      <c r="X49" s="1382"/>
      <c r="Y49" s="1382"/>
      <c r="Z49" s="1385"/>
    </row>
    <row r="50" spans="1:26">
      <c r="A50" s="1379">
        <v>45</v>
      </c>
      <c r="B50" s="2582"/>
      <c r="C50" s="2560"/>
      <c r="D50" s="2587"/>
      <c r="E50" s="1380"/>
      <c r="F50" s="1380"/>
      <c r="G50" s="1381"/>
      <c r="H50" s="1381"/>
      <c r="I50" s="1381"/>
      <c r="J50" s="1381"/>
      <c r="K50" s="1382"/>
      <c r="L50" s="1382"/>
      <c r="M50" s="1382"/>
      <c r="N50" s="1382"/>
      <c r="O50" s="1382"/>
      <c r="P50" s="1384"/>
      <c r="Q50" s="1382"/>
      <c r="R50" s="1382"/>
      <c r="S50" s="1382"/>
      <c r="T50" s="1384"/>
      <c r="U50" s="1495"/>
      <c r="V50" s="1495"/>
      <c r="W50" s="1495"/>
      <c r="X50" s="1382"/>
      <c r="Y50" s="1382"/>
      <c r="Z50" s="1385"/>
    </row>
    <row r="51" spans="1:26">
      <c r="A51" s="1379">
        <v>46</v>
      </c>
      <c r="B51" s="2582"/>
      <c r="C51" s="2560"/>
      <c r="D51" s="2587"/>
      <c r="E51" s="1380"/>
      <c r="F51" s="1380"/>
      <c r="G51" s="1381"/>
      <c r="H51" s="1381"/>
      <c r="I51" s="1381"/>
      <c r="J51" s="1381"/>
      <c r="K51" s="1382"/>
      <c r="L51" s="1382"/>
      <c r="M51" s="1382"/>
      <c r="N51" s="1382"/>
      <c r="O51" s="1382"/>
      <c r="P51" s="1384"/>
      <c r="Q51" s="1382"/>
      <c r="R51" s="1382"/>
      <c r="S51" s="1382"/>
      <c r="T51" s="1384"/>
      <c r="U51" s="1495"/>
      <c r="V51" s="1495"/>
      <c r="W51" s="1495"/>
      <c r="X51" s="1382"/>
      <c r="Y51" s="1382"/>
      <c r="Z51" s="1385"/>
    </row>
    <row r="52" spans="1:26">
      <c r="A52" s="1379">
        <v>47</v>
      </c>
      <c r="B52" s="2582"/>
      <c r="C52" s="2560"/>
      <c r="D52" s="2588"/>
      <c r="E52" s="1380"/>
      <c r="F52" s="1380"/>
      <c r="G52" s="1381"/>
      <c r="H52" s="1381"/>
      <c r="I52" s="1381"/>
      <c r="J52" s="1381"/>
      <c r="K52" s="1382"/>
      <c r="L52" s="1382"/>
      <c r="M52" s="1382"/>
      <c r="N52" s="1382"/>
      <c r="O52" s="1382"/>
      <c r="P52" s="1384"/>
      <c r="Q52" s="1382"/>
      <c r="R52" s="1382"/>
      <c r="S52" s="1382"/>
      <c r="T52" s="1384"/>
      <c r="U52" s="1495"/>
      <c r="V52" s="1495"/>
      <c r="W52" s="1495"/>
      <c r="X52" s="1382"/>
      <c r="Y52" s="1382"/>
      <c r="Z52" s="1385"/>
    </row>
    <row r="53" spans="1:26" ht="17.25" thickBot="1">
      <c r="A53" s="1379">
        <v>48</v>
      </c>
      <c r="B53" s="2582"/>
      <c r="C53" s="2569"/>
      <c r="D53" s="1391" t="s">
        <v>3617</v>
      </c>
      <c r="E53" s="1394"/>
      <c r="F53" s="1394"/>
      <c r="G53" s="1394"/>
      <c r="H53" s="1394"/>
      <c r="I53" s="1394"/>
      <c r="J53" s="1394"/>
      <c r="K53" s="1394"/>
      <c r="L53" s="1394"/>
      <c r="M53" s="1394"/>
      <c r="N53" s="1393">
        <f>SUM(N43:N52)</f>
        <v>0</v>
      </c>
      <c r="O53" s="1393">
        <f>SUM(O43:O52)</f>
        <v>0</v>
      </c>
      <c r="P53" s="1393">
        <f>SUM(P43:P52)</f>
        <v>0</v>
      </c>
      <c r="Q53" s="1394"/>
      <c r="R53" s="1393">
        <f>SUM(R43:R52)</f>
        <v>0</v>
      </c>
      <c r="S53" s="1394"/>
      <c r="T53" s="1394"/>
      <c r="U53" s="1497"/>
      <c r="V53" s="1497"/>
      <c r="W53" s="1497"/>
      <c r="X53" s="1394"/>
      <c r="Y53" s="1394"/>
      <c r="Z53" s="1571"/>
    </row>
    <row r="54" spans="1:26" ht="17.649999999999999" customHeight="1">
      <c r="A54" s="1498">
        <v>49</v>
      </c>
      <c r="B54" s="2582"/>
      <c r="C54" s="2594" t="s">
        <v>4477</v>
      </c>
      <c r="D54" s="2597" t="s">
        <v>4478</v>
      </c>
      <c r="E54" s="1585"/>
      <c r="F54" s="1585"/>
      <c r="G54" s="1585"/>
      <c r="H54" s="1585"/>
      <c r="I54" s="1585"/>
      <c r="J54" s="1374" t="s">
        <v>4512</v>
      </c>
      <c r="K54" s="1585"/>
      <c r="L54" s="1585"/>
      <c r="M54" s="1585"/>
      <c r="N54" s="1585"/>
      <c r="O54" s="1585"/>
      <c r="P54" s="1585"/>
      <c r="Q54" s="1375" t="s">
        <v>4480</v>
      </c>
      <c r="R54" s="1585"/>
      <c r="S54" s="1375" t="s">
        <v>4481</v>
      </c>
      <c r="T54" s="1585"/>
      <c r="U54" s="1585"/>
      <c r="V54" s="1585"/>
      <c r="W54" s="1585"/>
      <c r="X54" s="1585"/>
      <c r="Y54" s="1585"/>
      <c r="Z54" s="34"/>
    </row>
    <row r="55" spans="1:26">
      <c r="A55" s="1498">
        <v>50</v>
      </c>
      <c r="B55" s="2582"/>
      <c r="C55" s="2595"/>
      <c r="D55" s="2598"/>
      <c r="E55" s="1586"/>
      <c r="F55" s="1586"/>
      <c r="G55" s="1586"/>
      <c r="H55" s="1586"/>
      <c r="I55" s="1586"/>
      <c r="J55" s="1587" t="s">
        <v>4512</v>
      </c>
      <c r="K55" s="1586"/>
      <c r="L55" s="1586"/>
      <c r="M55" s="1586"/>
      <c r="N55" s="1586"/>
      <c r="O55" s="1586"/>
      <c r="P55" s="1586"/>
      <c r="Q55" s="1382" t="s">
        <v>4480</v>
      </c>
      <c r="R55" s="1586"/>
      <c r="S55" s="1382" t="s">
        <v>4481</v>
      </c>
      <c r="T55" s="1586"/>
      <c r="U55" s="1586"/>
      <c r="V55" s="1586"/>
      <c r="W55" s="1586"/>
      <c r="X55" s="1586"/>
      <c r="Y55" s="1586"/>
      <c r="Z55" s="34"/>
    </row>
    <row r="56" spans="1:26">
      <c r="A56" s="1498">
        <v>51</v>
      </c>
      <c r="B56" s="2582"/>
      <c r="C56" s="2595"/>
      <c r="D56" s="2598"/>
      <c r="E56" s="1586"/>
      <c r="F56" s="1586"/>
      <c r="G56" s="1586"/>
      <c r="H56" s="1586"/>
      <c r="I56" s="1586"/>
      <c r="J56" s="1587" t="s">
        <v>4512</v>
      </c>
      <c r="K56" s="1586"/>
      <c r="L56" s="1586"/>
      <c r="M56" s="1586"/>
      <c r="N56" s="1586"/>
      <c r="O56" s="1586"/>
      <c r="P56" s="1586"/>
      <c r="Q56" s="1382" t="s">
        <v>4480</v>
      </c>
      <c r="R56" s="1586"/>
      <c r="S56" s="1382" t="s">
        <v>4481</v>
      </c>
      <c r="T56" s="1586"/>
      <c r="U56" s="1586"/>
      <c r="V56" s="1586"/>
      <c r="W56" s="1586"/>
      <c r="X56" s="1586"/>
      <c r="Y56" s="1586"/>
      <c r="Z56" s="34"/>
    </row>
    <row r="57" spans="1:26">
      <c r="A57" s="1498">
        <v>52</v>
      </c>
      <c r="B57" s="2582"/>
      <c r="C57" s="2595"/>
      <c r="D57" s="2598"/>
      <c r="E57" s="1586"/>
      <c r="F57" s="1586"/>
      <c r="G57" s="1586"/>
      <c r="H57" s="1586"/>
      <c r="I57" s="1586"/>
      <c r="J57" s="1587" t="s">
        <v>4512</v>
      </c>
      <c r="K57" s="1586"/>
      <c r="L57" s="1586"/>
      <c r="M57" s="1586"/>
      <c r="N57" s="1586"/>
      <c r="O57" s="1586"/>
      <c r="P57" s="1586"/>
      <c r="Q57" s="1382" t="s">
        <v>4480</v>
      </c>
      <c r="R57" s="1586"/>
      <c r="S57" s="1382" t="s">
        <v>4481</v>
      </c>
      <c r="T57" s="1586"/>
      <c r="U57" s="1586"/>
      <c r="V57" s="1586"/>
      <c r="W57" s="1586"/>
      <c r="X57" s="1586"/>
      <c r="Y57" s="1586"/>
      <c r="Z57" s="34"/>
    </row>
    <row r="58" spans="1:26">
      <c r="A58" s="1498">
        <v>53</v>
      </c>
      <c r="B58" s="2582"/>
      <c r="C58" s="2595"/>
      <c r="D58" s="2598"/>
      <c r="E58" s="1586"/>
      <c r="F58" s="1586"/>
      <c r="G58" s="1586"/>
      <c r="H58" s="1586"/>
      <c r="I58" s="1586"/>
      <c r="J58" s="1587" t="s">
        <v>4512</v>
      </c>
      <c r="K58" s="1586"/>
      <c r="L58" s="1586"/>
      <c r="M58" s="1586"/>
      <c r="N58" s="1586"/>
      <c r="O58" s="1586"/>
      <c r="P58" s="1586"/>
      <c r="Q58" s="1382" t="s">
        <v>4480</v>
      </c>
      <c r="R58" s="1586"/>
      <c r="S58" s="1382" t="s">
        <v>4481</v>
      </c>
      <c r="T58" s="1586"/>
      <c r="U58" s="1586"/>
      <c r="V58" s="1586"/>
      <c r="W58" s="1586"/>
      <c r="X58" s="1586"/>
      <c r="Y58" s="1586"/>
      <c r="Z58" s="34"/>
    </row>
    <row r="59" spans="1:26">
      <c r="A59" s="1498">
        <v>54</v>
      </c>
      <c r="B59" s="2582"/>
      <c r="C59" s="2595"/>
      <c r="D59" s="2598"/>
      <c r="E59" s="1586"/>
      <c r="F59" s="1586"/>
      <c r="G59" s="1586"/>
      <c r="H59" s="1586"/>
      <c r="I59" s="1586"/>
      <c r="J59" s="1587" t="s">
        <v>4512</v>
      </c>
      <c r="K59" s="1586"/>
      <c r="L59" s="1586"/>
      <c r="M59" s="1586"/>
      <c r="N59" s="1586"/>
      <c r="O59" s="1586"/>
      <c r="P59" s="1586"/>
      <c r="Q59" s="1382" t="s">
        <v>4480</v>
      </c>
      <c r="R59" s="1586"/>
      <c r="S59" s="1382" t="s">
        <v>4481</v>
      </c>
      <c r="T59" s="1586"/>
      <c r="U59" s="1586"/>
      <c r="V59" s="1586"/>
      <c r="W59" s="1586"/>
      <c r="X59" s="1586"/>
      <c r="Y59" s="1586"/>
      <c r="Z59" s="34"/>
    </row>
    <row r="60" spans="1:26">
      <c r="A60" s="1498">
        <v>55</v>
      </c>
      <c r="B60" s="2582"/>
      <c r="C60" s="2595"/>
      <c r="D60" s="2598"/>
      <c r="E60" s="1586"/>
      <c r="F60" s="1586"/>
      <c r="G60" s="1586"/>
      <c r="H60" s="1586"/>
      <c r="I60" s="1586"/>
      <c r="J60" s="1587" t="s">
        <v>4512</v>
      </c>
      <c r="K60" s="1586"/>
      <c r="L60" s="1586"/>
      <c r="M60" s="1586"/>
      <c r="N60" s="1586"/>
      <c r="O60" s="1586"/>
      <c r="P60" s="1586"/>
      <c r="Q60" s="1382" t="s">
        <v>4480</v>
      </c>
      <c r="R60" s="1586"/>
      <c r="S60" s="1382" t="s">
        <v>4481</v>
      </c>
      <c r="T60" s="1586"/>
      <c r="U60" s="1586"/>
      <c r="V60" s="1586"/>
      <c r="W60" s="1586"/>
      <c r="X60" s="1586"/>
      <c r="Y60" s="1586"/>
      <c r="Z60" s="34"/>
    </row>
    <row r="61" spans="1:26">
      <c r="A61" s="1498">
        <v>56</v>
      </c>
      <c r="B61" s="2582"/>
      <c r="C61" s="2595"/>
      <c r="D61" s="2598"/>
      <c r="E61" s="1586"/>
      <c r="F61" s="1586"/>
      <c r="G61" s="1586"/>
      <c r="H61" s="1586"/>
      <c r="I61" s="1586"/>
      <c r="J61" s="1587" t="s">
        <v>4512</v>
      </c>
      <c r="K61" s="1586"/>
      <c r="L61" s="1586"/>
      <c r="M61" s="1586"/>
      <c r="N61" s="1586"/>
      <c r="O61" s="1586"/>
      <c r="P61" s="1586"/>
      <c r="Q61" s="1382" t="s">
        <v>4480</v>
      </c>
      <c r="R61" s="1586"/>
      <c r="S61" s="1382" t="s">
        <v>4481</v>
      </c>
      <c r="T61" s="1586"/>
      <c r="U61" s="1586"/>
      <c r="V61" s="1586"/>
      <c r="W61" s="1586"/>
      <c r="X61" s="1586"/>
      <c r="Y61" s="1586"/>
      <c r="Z61" s="34"/>
    </row>
    <row r="62" spans="1:26">
      <c r="A62" s="1498">
        <v>57</v>
      </c>
      <c r="B62" s="2582"/>
      <c r="C62" s="2595"/>
      <c r="D62" s="2598"/>
      <c r="E62" s="1586"/>
      <c r="F62" s="1586"/>
      <c r="G62" s="1586"/>
      <c r="H62" s="1586"/>
      <c r="I62" s="1586"/>
      <c r="J62" s="1587" t="s">
        <v>4512</v>
      </c>
      <c r="K62" s="1586"/>
      <c r="L62" s="1586"/>
      <c r="M62" s="1586"/>
      <c r="N62" s="1586"/>
      <c r="O62" s="1586"/>
      <c r="P62" s="1586"/>
      <c r="Q62" s="1382" t="s">
        <v>4480</v>
      </c>
      <c r="R62" s="1586"/>
      <c r="S62" s="1382" t="s">
        <v>4481</v>
      </c>
      <c r="T62" s="1586"/>
      <c r="U62" s="1586"/>
      <c r="V62" s="1586"/>
      <c r="W62" s="1586"/>
      <c r="X62" s="1586"/>
      <c r="Y62" s="1586"/>
      <c r="Z62" s="34"/>
    </row>
    <row r="63" spans="1:26">
      <c r="A63" s="1498">
        <v>58</v>
      </c>
      <c r="B63" s="2582"/>
      <c r="C63" s="2595"/>
      <c r="D63" s="2599"/>
      <c r="E63" s="1585"/>
      <c r="F63" s="1585"/>
      <c r="G63" s="1585"/>
      <c r="H63" s="1585"/>
      <c r="I63" s="1585"/>
      <c r="J63" s="1587" t="s">
        <v>4512</v>
      </c>
      <c r="K63" s="1585"/>
      <c r="L63" s="1585"/>
      <c r="M63" s="1585"/>
      <c r="N63" s="1585"/>
      <c r="O63" s="1585"/>
      <c r="P63" s="1585"/>
      <c r="Q63" s="1382" t="s">
        <v>4480</v>
      </c>
      <c r="R63" s="1585"/>
      <c r="S63" s="1382" t="s">
        <v>4481</v>
      </c>
      <c r="T63" s="1585"/>
      <c r="U63" s="1585"/>
      <c r="V63" s="1585"/>
      <c r="W63" s="1585"/>
      <c r="X63" s="1585"/>
      <c r="Y63" s="1585"/>
      <c r="Z63" s="34"/>
    </row>
    <row r="64" spans="1:26">
      <c r="A64" s="1498">
        <v>59</v>
      </c>
      <c r="B64" s="2582"/>
      <c r="C64" s="2595"/>
      <c r="D64" s="1513" t="s">
        <v>4483</v>
      </c>
      <c r="E64" s="1515"/>
      <c r="F64" s="1515"/>
      <c r="G64" s="1515"/>
      <c r="H64" s="1515"/>
      <c r="I64" s="1515"/>
      <c r="J64" s="1515"/>
      <c r="K64" s="1515"/>
      <c r="L64" s="1515"/>
      <c r="M64" s="1515"/>
      <c r="N64" s="1586">
        <f>SUM(N54:N63)</f>
        <v>0</v>
      </c>
      <c r="O64" s="1586">
        <f>SUM(O54:O63)</f>
        <v>0</v>
      </c>
      <c r="P64" s="1586">
        <f>SUM(P54:P63)</f>
        <v>0</v>
      </c>
      <c r="Q64" s="1515"/>
      <c r="R64" s="1586">
        <f>SUM(R54:R63)</f>
        <v>0</v>
      </c>
      <c r="S64" s="1515"/>
      <c r="T64" s="1515"/>
      <c r="U64" s="1515"/>
      <c r="V64" s="1515"/>
      <c r="W64" s="1515"/>
      <c r="X64" s="1515"/>
      <c r="Y64" s="1515"/>
      <c r="Z64" s="34"/>
    </row>
    <row r="65" spans="1:26" ht="17.649999999999999" customHeight="1">
      <c r="A65" s="1498">
        <v>60</v>
      </c>
      <c r="B65" s="2582"/>
      <c r="C65" s="2595"/>
      <c r="D65" s="2598" t="s">
        <v>4484</v>
      </c>
      <c r="E65" s="1588"/>
      <c r="F65" s="1588"/>
      <c r="G65" s="1589"/>
      <c r="H65" s="1589"/>
      <c r="I65" s="1589"/>
      <c r="J65" s="1590" t="s">
        <v>4512</v>
      </c>
      <c r="K65" s="1591"/>
      <c r="L65" s="1591"/>
      <c r="M65" s="1591"/>
      <c r="N65" s="1591"/>
      <c r="O65" s="1591"/>
      <c r="P65" s="1592"/>
      <c r="Q65" s="1421" t="s">
        <v>4480</v>
      </c>
      <c r="R65" s="1591"/>
      <c r="S65" s="1421" t="s">
        <v>4481</v>
      </c>
      <c r="T65" s="1592"/>
      <c r="U65" s="1592"/>
      <c r="V65" s="1592"/>
      <c r="W65" s="1592"/>
      <c r="X65" s="1593"/>
      <c r="Y65" s="1591"/>
      <c r="Z65" s="34"/>
    </row>
    <row r="66" spans="1:26" ht="17.25">
      <c r="A66" s="1498">
        <v>61</v>
      </c>
      <c r="B66" s="2582"/>
      <c r="C66" s="2595"/>
      <c r="D66" s="2598"/>
      <c r="E66" s="1594"/>
      <c r="F66" s="1594"/>
      <c r="G66" s="1595"/>
      <c r="H66" s="1595"/>
      <c r="I66" s="1595"/>
      <c r="J66" s="1587" t="s">
        <v>4512</v>
      </c>
      <c r="K66" s="1586"/>
      <c r="L66" s="1586"/>
      <c r="M66" s="1586"/>
      <c r="N66" s="1586"/>
      <c r="O66" s="1586"/>
      <c r="P66" s="1596"/>
      <c r="Q66" s="1382" t="s">
        <v>4480</v>
      </c>
      <c r="R66" s="1586"/>
      <c r="S66" s="1382" t="s">
        <v>4481</v>
      </c>
      <c r="T66" s="1596"/>
      <c r="U66" s="1596"/>
      <c r="V66" s="1596"/>
      <c r="W66" s="1596"/>
      <c r="X66" s="1597"/>
      <c r="Y66" s="1586"/>
      <c r="Z66" s="34"/>
    </row>
    <row r="67" spans="1:26" ht="17.25">
      <c r="A67" s="1498">
        <v>62</v>
      </c>
      <c r="B67" s="2582"/>
      <c r="C67" s="2595"/>
      <c r="D67" s="2598"/>
      <c r="E67" s="1594"/>
      <c r="F67" s="1594"/>
      <c r="G67" s="1595"/>
      <c r="H67" s="1595"/>
      <c r="I67" s="1595"/>
      <c r="J67" s="1587" t="s">
        <v>4512</v>
      </c>
      <c r="K67" s="1586"/>
      <c r="L67" s="1586"/>
      <c r="M67" s="1586"/>
      <c r="N67" s="1586"/>
      <c r="O67" s="1586"/>
      <c r="P67" s="1596"/>
      <c r="Q67" s="1382" t="s">
        <v>4480</v>
      </c>
      <c r="R67" s="1586"/>
      <c r="S67" s="1382" t="s">
        <v>4481</v>
      </c>
      <c r="T67" s="1596"/>
      <c r="U67" s="1596"/>
      <c r="V67" s="1596"/>
      <c r="W67" s="1596"/>
      <c r="X67" s="1597"/>
      <c r="Y67" s="1586"/>
      <c r="Z67" s="34"/>
    </row>
    <row r="68" spans="1:26" ht="17.25">
      <c r="A68" s="1498">
        <v>63</v>
      </c>
      <c r="B68" s="2582"/>
      <c r="C68" s="2595"/>
      <c r="D68" s="2598"/>
      <c r="E68" s="1594"/>
      <c r="F68" s="1594"/>
      <c r="G68" s="1595"/>
      <c r="H68" s="1595"/>
      <c r="I68" s="1595"/>
      <c r="J68" s="1587" t="s">
        <v>4512</v>
      </c>
      <c r="K68" s="1586"/>
      <c r="L68" s="1586"/>
      <c r="M68" s="1586"/>
      <c r="N68" s="1586"/>
      <c r="O68" s="1586"/>
      <c r="P68" s="1596"/>
      <c r="Q68" s="1382" t="s">
        <v>4480</v>
      </c>
      <c r="R68" s="1586"/>
      <c r="S68" s="1382" t="s">
        <v>4481</v>
      </c>
      <c r="T68" s="1596"/>
      <c r="U68" s="1596"/>
      <c r="V68" s="1596"/>
      <c r="W68" s="1596"/>
      <c r="X68" s="1597"/>
      <c r="Y68" s="1586"/>
      <c r="Z68" s="34"/>
    </row>
    <row r="69" spans="1:26" ht="17.25">
      <c r="A69" s="1498">
        <v>64</v>
      </c>
      <c r="B69" s="2582"/>
      <c r="C69" s="2595"/>
      <c r="D69" s="2598"/>
      <c r="E69" s="1594"/>
      <c r="F69" s="1594"/>
      <c r="G69" s="1595"/>
      <c r="H69" s="1595"/>
      <c r="I69" s="1595"/>
      <c r="J69" s="1587" t="s">
        <v>4512</v>
      </c>
      <c r="K69" s="1586"/>
      <c r="L69" s="1586"/>
      <c r="M69" s="1586"/>
      <c r="N69" s="1586"/>
      <c r="O69" s="1586"/>
      <c r="P69" s="1596"/>
      <c r="Q69" s="1382" t="s">
        <v>4480</v>
      </c>
      <c r="R69" s="1586"/>
      <c r="S69" s="1382" t="s">
        <v>4481</v>
      </c>
      <c r="T69" s="1596"/>
      <c r="U69" s="1596"/>
      <c r="V69" s="1596"/>
      <c r="W69" s="1596"/>
      <c r="X69" s="1597"/>
      <c r="Y69" s="1586"/>
      <c r="Z69" s="34"/>
    </row>
    <row r="70" spans="1:26" ht="17.25">
      <c r="A70" s="1498">
        <v>65</v>
      </c>
      <c r="B70" s="2582"/>
      <c r="C70" s="2595"/>
      <c r="D70" s="2598"/>
      <c r="E70" s="1594"/>
      <c r="F70" s="1594"/>
      <c r="G70" s="1595"/>
      <c r="H70" s="1595"/>
      <c r="I70" s="1595"/>
      <c r="J70" s="1587" t="s">
        <v>4512</v>
      </c>
      <c r="K70" s="1586"/>
      <c r="L70" s="1586"/>
      <c r="M70" s="1586"/>
      <c r="N70" s="1586"/>
      <c r="O70" s="1586"/>
      <c r="P70" s="1596"/>
      <c r="Q70" s="1382" t="s">
        <v>4480</v>
      </c>
      <c r="R70" s="1586"/>
      <c r="S70" s="1382" t="s">
        <v>4481</v>
      </c>
      <c r="T70" s="1596"/>
      <c r="U70" s="1596"/>
      <c r="V70" s="1596"/>
      <c r="W70" s="1596"/>
      <c r="X70" s="1597"/>
      <c r="Y70" s="1586"/>
      <c r="Z70" s="34"/>
    </row>
    <row r="71" spans="1:26" ht="17.25">
      <c r="A71" s="1498">
        <v>66</v>
      </c>
      <c r="B71" s="2582"/>
      <c r="C71" s="2595"/>
      <c r="D71" s="2598"/>
      <c r="E71" s="1594"/>
      <c r="F71" s="1594"/>
      <c r="G71" s="1595"/>
      <c r="H71" s="1595"/>
      <c r="I71" s="1595"/>
      <c r="J71" s="1587" t="s">
        <v>4512</v>
      </c>
      <c r="K71" s="1586"/>
      <c r="L71" s="1586"/>
      <c r="M71" s="1586"/>
      <c r="N71" s="1586"/>
      <c r="O71" s="1586"/>
      <c r="P71" s="1596"/>
      <c r="Q71" s="1382" t="s">
        <v>4480</v>
      </c>
      <c r="R71" s="1586"/>
      <c r="S71" s="1382" t="s">
        <v>4481</v>
      </c>
      <c r="T71" s="1596"/>
      <c r="U71" s="1596"/>
      <c r="V71" s="1596"/>
      <c r="W71" s="1596"/>
      <c r="X71" s="1597"/>
      <c r="Y71" s="1586"/>
      <c r="Z71" s="34"/>
    </row>
    <row r="72" spans="1:26" ht="17.25">
      <c r="A72" s="1498">
        <v>67</v>
      </c>
      <c r="B72" s="2582"/>
      <c r="C72" s="2595"/>
      <c r="D72" s="2598"/>
      <c r="E72" s="1594"/>
      <c r="F72" s="1594"/>
      <c r="G72" s="1595"/>
      <c r="H72" s="1595"/>
      <c r="I72" s="1595"/>
      <c r="J72" s="1587" t="s">
        <v>4512</v>
      </c>
      <c r="K72" s="1586"/>
      <c r="L72" s="1586"/>
      <c r="M72" s="1586"/>
      <c r="N72" s="1586"/>
      <c r="O72" s="1586"/>
      <c r="P72" s="1596"/>
      <c r="Q72" s="1382" t="s">
        <v>4480</v>
      </c>
      <c r="R72" s="1586"/>
      <c r="S72" s="1382" t="s">
        <v>4481</v>
      </c>
      <c r="T72" s="1596"/>
      <c r="U72" s="1596"/>
      <c r="V72" s="1596"/>
      <c r="W72" s="1596"/>
      <c r="X72" s="1597"/>
      <c r="Y72" s="1586"/>
      <c r="Z72" s="34"/>
    </row>
    <row r="73" spans="1:26" ht="17.25">
      <c r="A73" s="1498">
        <v>68</v>
      </c>
      <c r="B73" s="2582"/>
      <c r="C73" s="2595"/>
      <c r="D73" s="2598"/>
      <c r="E73" s="1594"/>
      <c r="F73" s="1594"/>
      <c r="G73" s="1595"/>
      <c r="H73" s="1595"/>
      <c r="I73" s="1595"/>
      <c r="J73" s="1587" t="s">
        <v>4512</v>
      </c>
      <c r="K73" s="1586"/>
      <c r="L73" s="1586"/>
      <c r="M73" s="1586"/>
      <c r="N73" s="1586"/>
      <c r="O73" s="1586"/>
      <c r="P73" s="1596"/>
      <c r="Q73" s="1382" t="s">
        <v>4480</v>
      </c>
      <c r="R73" s="1586"/>
      <c r="S73" s="1382" t="s">
        <v>4481</v>
      </c>
      <c r="T73" s="1596"/>
      <c r="U73" s="1596"/>
      <c r="V73" s="1596"/>
      <c r="W73" s="1596"/>
      <c r="X73" s="1597"/>
      <c r="Y73" s="1586"/>
      <c r="Z73" s="34"/>
    </row>
    <row r="74" spans="1:26" ht="17.25">
      <c r="A74" s="1498">
        <v>69</v>
      </c>
      <c r="B74" s="2582"/>
      <c r="C74" s="2595"/>
      <c r="D74" s="2599"/>
      <c r="E74" s="1594"/>
      <c r="F74" s="1594"/>
      <c r="G74" s="1595"/>
      <c r="H74" s="1595"/>
      <c r="I74" s="1595"/>
      <c r="J74" s="1587" t="s">
        <v>4512</v>
      </c>
      <c r="K74" s="1586"/>
      <c r="L74" s="1586"/>
      <c r="M74" s="1586"/>
      <c r="N74" s="1586"/>
      <c r="O74" s="1586"/>
      <c r="P74" s="1596"/>
      <c r="Q74" s="1382" t="s">
        <v>4480</v>
      </c>
      <c r="R74" s="1586"/>
      <c r="S74" s="1382" t="s">
        <v>4481</v>
      </c>
      <c r="T74" s="1596"/>
      <c r="U74" s="1596"/>
      <c r="V74" s="1596"/>
      <c r="W74" s="1596"/>
      <c r="X74" s="1597"/>
      <c r="Y74" s="1586"/>
      <c r="Z74" s="34"/>
    </row>
    <row r="75" spans="1:26" ht="17.25" thickBot="1">
      <c r="A75" s="1498">
        <v>70</v>
      </c>
      <c r="B75" s="2582"/>
      <c r="C75" s="2596"/>
      <c r="D75" s="1513" t="s">
        <v>4483</v>
      </c>
      <c r="E75" s="1515"/>
      <c r="F75" s="1515"/>
      <c r="G75" s="1515"/>
      <c r="H75" s="1515"/>
      <c r="I75" s="1515"/>
      <c r="J75" s="1515"/>
      <c r="K75" s="1515"/>
      <c r="L75" s="1515"/>
      <c r="M75" s="1515"/>
      <c r="N75" s="1586">
        <f>SUM(N65:N74)</f>
        <v>0</v>
      </c>
      <c r="O75" s="1586">
        <f>SUM(O65:O74)</f>
        <v>0</v>
      </c>
      <c r="P75" s="1586">
        <f>SUM(P65:P74)</f>
        <v>0</v>
      </c>
      <c r="Q75" s="1515"/>
      <c r="R75" s="1586">
        <f>SUM(R65:R74)</f>
        <v>0</v>
      </c>
      <c r="S75" s="1515"/>
      <c r="T75" s="1515"/>
      <c r="U75" s="1497"/>
      <c r="V75" s="1497"/>
      <c r="W75" s="1497"/>
      <c r="X75" s="1515"/>
      <c r="Y75" s="1515"/>
      <c r="Z75" s="34"/>
    </row>
    <row r="76" spans="1:26" ht="13.9" customHeight="1">
      <c r="A76" s="1498">
        <v>71</v>
      </c>
      <c r="B76" s="2582"/>
      <c r="C76" s="2590" t="s">
        <v>4485</v>
      </c>
      <c r="D76" s="2562" t="s">
        <v>4377</v>
      </c>
      <c r="E76" s="1373"/>
      <c r="F76" s="1373"/>
      <c r="G76" s="1374"/>
      <c r="H76" s="1374"/>
      <c r="I76" s="1374"/>
      <c r="J76" s="1374"/>
      <c r="K76" s="1375"/>
      <c r="L76" s="1375"/>
      <c r="M76" s="1375"/>
      <c r="N76" s="1375"/>
      <c r="O76" s="1375"/>
      <c r="P76" s="1377"/>
      <c r="Q76" s="1375"/>
      <c r="R76" s="1375"/>
      <c r="S76" s="1375"/>
      <c r="T76" s="1377"/>
      <c r="U76" s="1494"/>
      <c r="V76" s="1494"/>
      <c r="W76" s="1494"/>
      <c r="X76" s="1375"/>
      <c r="Y76" s="1375"/>
      <c r="Z76" s="1378"/>
    </row>
    <row r="77" spans="1:26" ht="13.9" customHeight="1">
      <c r="A77" s="1498">
        <v>72</v>
      </c>
      <c r="B77" s="2582"/>
      <c r="C77" s="2591"/>
      <c r="D77" s="2563"/>
      <c r="E77" s="1380"/>
      <c r="F77" s="1380"/>
      <c r="G77" s="1381"/>
      <c r="H77" s="1381"/>
      <c r="I77" s="1381"/>
      <c r="J77" s="1381"/>
      <c r="K77" s="1382"/>
      <c r="L77" s="1382"/>
      <c r="M77" s="1382"/>
      <c r="N77" s="1382"/>
      <c r="O77" s="1382"/>
      <c r="P77" s="1384"/>
      <c r="Q77" s="1382"/>
      <c r="R77" s="1382"/>
      <c r="S77" s="1382"/>
      <c r="T77" s="1384"/>
      <c r="U77" s="1495"/>
      <c r="V77" s="1495"/>
      <c r="W77" s="1495"/>
      <c r="X77" s="1382"/>
      <c r="Y77" s="1382"/>
      <c r="Z77" s="1385"/>
    </row>
    <row r="78" spans="1:26" ht="13.9" customHeight="1">
      <c r="A78" s="1498">
        <v>73</v>
      </c>
      <c r="B78" s="2582"/>
      <c r="C78" s="2591"/>
      <c r="D78" s="2563"/>
      <c r="E78" s="1380"/>
      <c r="F78" s="1380"/>
      <c r="G78" s="1381"/>
      <c r="H78" s="1381"/>
      <c r="I78" s="1381"/>
      <c r="J78" s="1381"/>
      <c r="K78" s="1382"/>
      <c r="L78" s="1382"/>
      <c r="M78" s="1382"/>
      <c r="N78" s="1382"/>
      <c r="O78" s="1382"/>
      <c r="P78" s="1384"/>
      <c r="Q78" s="1382"/>
      <c r="R78" s="1382"/>
      <c r="S78" s="1382"/>
      <c r="T78" s="1384"/>
      <c r="U78" s="1495"/>
      <c r="V78" s="1495"/>
      <c r="W78" s="1495"/>
      <c r="X78" s="1382"/>
      <c r="Y78" s="1382"/>
      <c r="Z78" s="1385"/>
    </row>
    <row r="79" spans="1:26" ht="13.9" customHeight="1">
      <c r="A79" s="1498">
        <v>74</v>
      </c>
      <c r="B79" s="2582"/>
      <c r="C79" s="2591"/>
      <c r="D79" s="2563"/>
      <c r="E79" s="1380"/>
      <c r="F79" s="1380"/>
      <c r="G79" s="1381"/>
      <c r="H79" s="1381"/>
      <c r="I79" s="1381"/>
      <c r="J79" s="1381"/>
      <c r="K79" s="1382"/>
      <c r="L79" s="1382"/>
      <c r="M79" s="1382"/>
      <c r="N79" s="1382"/>
      <c r="O79" s="1382"/>
      <c r="P79" s="1384"/>
      <c r="Q79" s="1382"/>
      <c r="R79" s="1382"/>
      <c r="S79" s="1382"/>
      <c r="T79" s="1384"/>
      <c r="U79" s="1495"/>
      <c r="V79" s="1495"/>
      <c r="W79" s="1495"/>
      <c r="X79" s="1382"/>
      <c r="Y79" s="1382"/>
      <c r="Z79" s="1385"/>
    </row>
    <row r="80" spans="1:26" ht="13.9" customHeight="1">
      <c r="A80" s="1498">
        <v>75</v>
      </c>
      <c r="B80" s="2582"/>
      <c r="C80" s="2591"/>
      <c r="D80" s="2563"/>
      <c r="E80" s="1380"/>
      <c r="F80" s="1380"/>
      <c r="G80" s="1381"/>
      <c r="H80" s="1381"/>
      <c r="I80" s="1381"/>
      <c r="J80" s="1381"/>
      <c r="K80" s="1382"/>
      <c r="L80" s="1382"/>
      <c r="M80" s="1382"/>
      <c r="N80" s="1382"/>
      <c r="O80" s="1382"/>
      <c r="P80" s="1384"/>
      <c r="Q80" s="1382"/>
      <c r="R80" s="1382"/>
      <c r="S80" s="1382"/>
      <c r="T80" s="1384"/>
      <c r="U80" s="1495"/>
      <c r="V80" s="1495"/>
      <c r="W80" s="1495"/>
      <c r="X80" s="1382"/>
      <c r="Y80" s="1382"/>
      <c r="Z80" s="1385"/>
    </row>
    <row r="81" spans="1:26" ht="13.9" customHeight="1">
      <c r="A81" s="1498">
        <v>76</v>
      </c>
      <c r="B81" s="2582"/>
      <c r="C81" s="2591"/>
      <c r="D81" s="2563"/>
      <c r="E81" s="1380"/>
      <c r="F81" s="1380"/>
      <c r="G81" s="1381"/>
      <c r="H81" s="1381"/>
      <c r="I81" s="1381"/>
      <c r="J81" s="1381"/>
      <c r="K81" s="1382"/>
      <c r="L81" s="1382"/>
      <c r="M81" s="1382"/>
      <c r="N81" s="1382"/>
      <c r="O81" s="1382"/>
      <c r="P81" s="1384"/>
      <c r="Q81" s="1382"/>
      <c r="R81" s="1382"/>
      <c r="S81" s="1382"/>
      <c r="T81" s="1384"/>
      <c r="U81" s="1495"/>
      <c r="V81" s="1495"/>
      <c r="W81" s="1495"/>
      <c r="X81" s="1382"/>
      <c r="Y81" s="1382"/>
      <c r="Z81" s="1385"/>
    </row>
    <row r="82" spans="1:26" ht="13.9" customHeight="1">
      <c r="A82" s="1498">
        <v>77</v>
      </c>
      <c r="B82" s="2582"/>
      <c r="C82" s="2591"/>
      <c r="D82" s="2563"/>
      <c r="E82" s="1380"/>
      <c r="F82" s="1380"/>
      <c r="G82" s="1381"/>
      <c r="H82" s="1381"/>
      <c r="I82" s="1381"/>
      <c r="J82" s="1381"/>
      <c r="K82" s="1382"/>
      <c r="L82" s="1382"/>
      <c r="M82" s="1382"/>
      <c r="N82" s="1382"/>
      <c r="O82" s="1382"/>
      <c r="P82" s="1384"/>
      <c r="Q82" s="1382"/>
      <c r="R82" s="1382"/>
      <c r="S82" s="1382"/>
      <c r="T82" s="1384"/>
      <c r="U82" s="1495"/>
      <c r="V82" s="1495"/>
      <c r="W82" s="1495"/>
      <c r="X82" s="1382"/>
      <c r="Y82" s="1382"/>
      <c r="Z82" s="1385"/>
    </row>
    <row r="83" spans="1:26" ht="13.9" customHeight="1">
      <c r="A83" s="1498">
        <v>78</v>
      </c>
      <c r="B83" s="2582"/>
      <c r="C83" s="2591"/>
      <c r="D83" s="2563"/>
      <c r="E83" s="1380"/>
      <c r="F83" s="1380"/>
      <c r="G83" s="1381"/>
      <c r="H83" s="1381"/>
      <c r="I83" s="1381"/>
      <c r="J83" s="1381"/>
      <c r="K83" s="1382"/>
      <c r="L83" s="1382"/>
      <c r="M83" s="1382"/>
      <c r="N83" s="1382"/>
      <c r="O83" s="1382"/>
      <c r="P83" s="1384"/>
      <c r="Q83" s="1382"/>
      <c r="R83" s="1382"/>
      <c r="S83" s="1382"/>
      <c r="T83" s="1384"/>
      <c r="U83" s="1495"/>
      <c r="V83" s="1495"/>
      <c r="W83" s="1495"/>
      <c r="X83" s="1382"/>
      <c r="Y83" s="1382"/>
      <c r="Z83" s="1385"/>
    </row>
    <row r="84" spans="1:26" ht="13.9" customHeight="1">
      <c r="A84" s="1498">
        <v>79</v>
      </c>
      <c r="B84" s="2582"/>
      <c r="C84" s="2591"/>
      <c r="D84" s="2563"/>
      <c r="E84" s="1380"/>
      <c r="F84" s="1380"/>
      <c r="G84" s="1381"/>
      <c r="H84" s="1381"/>
      <c r="I84" s="1381"/>
      <c r="J84" s="1381"/>
      <c r="K84" s="1382"/>
      <c r="L84" s="1382"/>
      <c r="M84" s="1382"/>
      <c r="N84" s="1382"/>
      <c r="O84" s="1382"/>
      <c r="P84" s="1384"/>
      <c r="Q84" s="1382"/>
      <c r="R84" s="1382"/>
      <c r="S84" s="1382"/>
      <c r="T84" s="1384"/>
      <c r="U84" s="1495"/>
      <c r="V84" s="1495"/>
      <c r="W84" s="1495"/>
      <c r="X84" s="1382"/>
      <c r="Y84" s="1382"/>
      <c r="Z84" s="1385"/>
    </row>
    <row r="85" spans="1:26" ht="13.9" customHeight="1">
      <c r="A85" s="1498">
        <v>80</v>
      </c>
      <c r="B85" s="2582"/>
      <c r="C85" s="2591"/>
      <c r="D85" s="2563"/>
      <c r="E85" s="1380"/>
      <c r="F85" s="1380"/>
      <c r="G85" s="1381"/>
      <c r="H85" s="1381"/>
      <c r="I85" s="1381"/>
      <c r="J85" s="1381"/>
      <c r="K85" s="1382"/>
      <c r="L85" s="1382"/>
      <c r="M85" s="1382"/>
      <c r="N85" s="1382"/>
      <c r="O85" s="1382"/>
      <c r="P85" s="1384"/>
      <c r="Q85" s="1382"/>
      <c r="R85" s="1382"/>
      <c r="S85" s="1382"/>
      <c r="T85" s="1384"/>
      <c r="U85" s="1495"/>
      <c r="V85" s="1495"/>
      <c r="W85" s="1495"/>
      <c r="X85" s="1382"/>
      <c r="Y85" s="1382"/>
      <c r="Z85" s="1385"/>
    </row>
    <row r="86" spans="1:26" ht="14.25" customHeight="1">
      <c r="A86" s="1498">
        <v>81</v>
      </c>
      <c r="B86" s="2582"/>
      <c r="C86" s="2591"/>
      <c r="D86" s="1397" t="s">
        <v>3617</v>
      </c>
      <c r="E86" s="1389"/>
      <c r="F86" s="1389"/>
      <c r="G86" s="1389"/>
      <c r="H86" s="1389"/>
      <c r="I86" s="1389"/>
      <c r="J86" s="1389"/>
      <c r="K86" s="1389"/>
      <c r="L86" s="1389"/>
      <c r="M86" s="1389"/>
      <c r="N86" s="1382">
        <f>SUM(N76:N85)</f>
        <v>0</v>
      </c>
      <c r="O86" s="1382">
        <f>SUM(O76:O85)</f>
        <v>0</v>
      </c>
      <c r="P86" s="1382">
        <f>SUM(P76:P85)</f>
        <v>0</v>
      </c>
      <c r="Q86" s="1389"/>
      <c r="R86" s="1382">
        <f>SUM(R76:R85)</f>
        <v>0</v>
      </c>
      <c r="S86" s="1389"/>
      <c r="T86" s="1389"/>
      <c r="U86" s="1515"/>
      <c r="V86" s="1515"/>
      <c r="W86" s="1515"/>
      <c r="X86" s="1389"/>
      <c r="Y86" s="1389"/>
      <c r="Z86" s="1568"/>
    </row>
    <row r="87" spans="1:26" ht="14.25" customHeight="1">
      <c r="A87" s="1498">
        <v>82</v>
      </c>
      <c r="B87" s="2582"/>
      <c r="C87" s="2591"/>
      <c r="D87" s="2593" t="s">
        <v>4501</v>
      </c>
      <c r="E87" s="1380"/>
      <c r="F87" s="1380"/>
      <c r="G87" s="1381"/>
      <c r="H87" s="1381"/>
      <c r="I87" s="1381"/>
      <c r="J87" s="1381"/>
      <c r="K87" s="1382"/>
      <c r="L87" s="1382"/>
      <c r="M87" s="1382"/>
      <c r="N87" s="1382"/>
      <c r="O87" s="1382"/>
      <c r="P87" s="1384"/>
      <c r="Q87" s="1382"/>
      <c r="R87" s="1382"/>
      <c r="S87" s="1382"/>
      <c r="T87" s="1384"/>
      <c r="U87" s="1495"/>
      <c r="V87" s="1495"/>
      <c r="W87" s="1495"/>
      <c r="X87" s="1382"/>
      <c r="Y87" s="1382"/>
      <c r="Z87" s="1385"/>
    </row>
    <row r="88" spans="1:26" ht="13.9" customHeight="1">
      <c r="A88" s="1498">
        <v>83</v>
      </c>
      <c r="B88" s="2582"/>
      <c r="C88" s="2591"/>
      <c r="D88" s="2558"/>
      <c r="E88" s="1380"/>
      <c r="F88" s="1380"/>
      <c r="G88" s="1381"/>
      <c r="H88" s="1381"/>
      <c r="I88" s="1381"/>
      <c r="J88" s="1381"/>
      <c r="K88" s="1382"/>
      <c r="L88" s="1382"/>
      <c r="M88" s="1382"/>
      <c r="N88" s="1382"/>
      <c r="O88" s="1382"/>
      <c r="P88" s="1384"/>
      <c r="Q88" s="1384"/>
      <c r="R88" s="1382"/>
      <c r="S88" s="1382"/>
      <c r="T88" s="1398"/>
      <c r="U88" s="1495"/>
      <c r="V88" s="1495"/>
      <c r="W88" s="1495"/>
      <c r="X88" s="1382"/>
      <c r="Y88" s="1382"/>
      <c r="Z88" s="1385"/>
    </row>
    <row r="89" spans="1:26" ht="13.9" customHeight="1">
      <c r="A89" s="1498">
        <v>84</v>
      </c>
      <c r="B89" s="2582"/>
      <c r="C89" s="2591"/>
      <c r="D89" s="2558"/>
      <c r="E89" s="1380"/>
      <c r="F89" s="1380"/>
      <c r="G89" s="1381"/>
      <c r="H89" s="1381"/>
      <c r="I89" s="1381"/>
      <c r="J89" s="1381"/>
      <c r="K89" s="1382"/>
      <c r="L89" s="1382"/>
      <c r="M89" s="1382"/>
      <c r="N89" s="1382"/>
      <c r="O89" s="1382"/>
      <c r="P89" s="1384"/>
      <c r="Q89" s="1384"/>
      <c r="R89" s="1382"/>
      <c r="S89" s="1382"/>
      <c r="T89" s="1398"/>
      <c r="U89" s="1495"/>
      <c r="V89" s="1495"/>
      <c r="W89" s="1495"/>
      <c r="X89" s="1382"/>
      <c r="Y89" s="1382"/>
      <c r="Z89" s="1385"/>
    </row>
    <row r="90" spans="1:26" ht="13.9" customHeight="1">
      <c r="A90" s="1498">
        <v>85</v>
      </c>
      <c r="B90" s="2582"/>
      <c r="C90" s="2591"/>
      <c r="D90" s="2558"/>
      <c r="E90" s="1380"/>
      <c r="F90" s="1380"/>
      <c r="G90" s="1381"/>
      <c r="H90" s="1381"/>
      <c r="I90" s="1381"/>
      <c r="J90" s="1381"/>
      <c r="K90" s="1382"/>
      <c r="L90" s="1382"/>
      <c r="M90" s="1382"/>
      <c r="N90" s="1382"/>
      <c r="O90" s="1382"/>
      <c r="P90" s="1384"/>
      <c r="Q90" s="1384"/>
      <c r="R90" s="1382"/>
      <c r="S90" s="1382"/>
      <c r="T90" s="1398"/>
      <c r="U90" s="1495"/>
      <c r="V90" s="1495"/>
      <c r="W90" s="1495"/>
      <c r="X90" s="1382"/>
      <c r="Y90" s="1382"/>
      <c r="Z90" s="1385"/>
    </row>
    <row r="91" spans="1:26" ht="13.9" customHeight="1">
      <c r="A91" s="1498">
        <v>86</v>
      </c>
      <c r="B91" s="2582"/>
      <c r="C91" s="2591"/>
      <c r="D91" s="2558"/>
      <c r="E91" s="1380"/>
      <c r="F91" s="1380"/>
      <c r="G91" s="1381"/>
      <c r="H91" s="1381"/>
      <c r="I91" s="1381"/>
      <c r="J91" s="1381"/>
      <c r="K91" s="1382"/>
      <c r="L91" s="1382"/>
      <c r="M91" s="1382"/>
      <c r="N91" s="1382"/>
      <c r="O91" s="1382"/>
      <c r="P91" s="1384"/>
      <c r="Q91" s="1384"/>
      <c r="R91" s="1382"/>
      <c r="S91" s="1382"/>
      <c r="T91" s="1398"/>
      <c r="U91" s="1495"/>
      <c r="V91" s="1495"/>
      <c r="W91" s="1495"/>
      <c r="X91" s="1382"/>
      <c r="Y91" s="1382"/>
      <c r="Z91" s="1385"/>
    </row>
    <row r="92" spans="1:26" ht="13.9" customHeight="1">
      <c r="A92" s="1498">
        <v>87</v>
      </c>
      <c r="B92" s="2582"/>
      <c r="C92" s="2591"/>
      <c r="D92" s="2558"/>
      <c r="E92" s="1380"/>
      <c r="F92" s="1380"/>
      <c r="G92" s="1381"/>
      <c r="H92" s="1381"/>
      <c r="I92" s="1381"/>
      <c r="J92" s="1381"/>
      <c r="K92" s="1382"/>
      <c r="L92" s="1382"/>
      <c r="M92" s="1382"/>
      <c r="N92" s="1382"/>
      <c r="O92" s="1382"/>
      <c r="P92" s="1384"/>
      <c r="Q92" s="1384"/>
      <c r="R92" s="1382"/>
      <c r="S92" s="1382"/>
      <c r="T92" s="1398"/>
      <c r="U92" s="1495"/>
      <c r="V92" s="1495"/>
      <c r="W92" s="1495"/>
      <c r="X92" s="1382"/>
      <c r="Y92" s="1382"/>
      <c r="Z92" s="1385"/>
    </row>
    <row r="93" spans="1:26" ht="13.9" customHeight="1">
      <c r="A93" s="1498">
        <v>88</v>
      </c>
      <c r="B93" s="2582"/>
      <c r="C93" s="2591"/>
      <c r="D93" s="2558"/>
      <c r="E93" s="1380"/>
      <c r="F93" s="1380"/>
      <c r="G93" s="1381"/>
      <c r="H93" s="1381"/>
      <c r="I93" s="1381"/>
      <c r="J93" s="1381"/>
      <c r="K93" s="1382"/>
      <c r="L93" s="1382"/>
      <c r="M93" s="1382"/>
      <c r="N93" s="1382"/>
      <c r="O93" s="1382"/>
      <c r="P93" s="1384"/>
      <c r="Q93" s="1384"/>
      <c r="R93" s="1382"/>
      <c r="S93" s="1382"/>
      <c r="T93" s="1398"/>
      <c r="U93" s="1495"/>
      <c r="V93" s="1495"/>
      <c r="W93" s="1495"/>
      <c r="X93" s="1382"/>
      <c r="Y93" s="1382"/>
      <c r="Z93" s="1385"/>
    </row>
    <row r="94" spans="1:26" ht="13.9" customHeight="1">
      <c r="A94" s="1498">
        <v>89</v>
      </c>
      <c r="B94" s="2582"/>
      <c r="C94" s="2591"/>
      <c r="D94" s="2558"/>
      <c r="E94" s="1380"/>
      <c r="F94" s="1380"/>
      <c r="G94" s="1381"/>
      <c r="H94" s="1381"/>
      <c r="I94" s="1381"/>
      <c r="J94" s="1381"/>
      <c r="K94" s="1382"/>
      <c r="L94" s="1382"/>
      <c r="M94" s="1382"/>
      <c r="N94" s="1382"/>
      <c r="O94" s="1382"/>
      <c r="P94" s="1384"/>
      <c r="Q94" s="1384"/>
      <c r="R94" s="1382"/>
      <c r="S94" s="1382"/>
      <c r="T94" s="1398"/>
      <c r="U94" s="1495"/>
      <c r="V94" s="1495"/>
      <c r="W94" s="1495"/>
      <c r="X94" s="1382"/>
      <c r="Y94" s="1382"/>
      <c r="Z94" s="1385"/>
    </row>
    <row r="95" spans="1:26" ht="13.9" customHeight="1">
      <c r="A95" s="1498">
        <v>90</v>
      </c>
      <c r="B95" s="2582"/>
      <c r="C95" s="2591"/>
      <c r="D95" s="2558"/>
      <c r="E95" s="1380"/>
      <c r="F95" s="1380"/>
      <c r="G95" s="1381"/>
      <c r="H95" s="1381"/>
      <c r="I95" s="1381"/>
      <c r="J95" s="1381"/>
      <c r="K95" s="1382"/>
      <c r="L95" s="1382"/>
      <c r="M95" s="1382"/>
      <c r="N95" s="1382"/>
      <c r="O95" s="1382"/>
      <c r="P95" s="1384"/>
      <c r="Q95" s="1384"/>
      <c r="R95" s="1382"/>
      <c r="S95" s="1382"/>
      <c r="T95" s="1398"/>
      <c r="U95" s="1495"/>
      <c r="V95" s="1495"/>
      <c r="W95" s="1495"/>
      <c r="X95" s="1382"/>
      <c r="Y95" s="1382"/>
      <c r="Z95" s="1385"/>
    </row>
    <row r="96" spans="1:26" ht="13.9" customHeight="1">
      <c r="A96" s="1498">
        <v>91</v>
      </c>
      <c r="B96" s="2582"/>
      <c r="C96" s="2591"/>
      <c r="D96" s="2558"/>
      <c r="E96" s="1380"/>
      <c r="F96" s="1380"/>
      <c r="G96" s="1381"/>
      <c r="H96" s="1381"/>
      <c r="I96" s="1381"/>
      <c r="J96" s="1381"/>
      <c r="K96" s="1382"/>
      <c r="L96" s="1382"/>
      <c r="M96" s="1382"/>
      <c r="N96" s="1382"/>
      <c r="O96" s="1382"/>
      <c r="P96" s="1384"/>
      <c r="Q96" s="1384"/>
      <c r="R96" s="1382"/>
      <c r="S96" s="1382"/>
      <c r="T96" s="1398"/>
      <c r="U96" s="1495"/>
      <c r="V96" s="1495"/>
      <c r="W96" s="1495"/>
      <c r="X96" s="1382"/>
      <c r="Y96" s="1382"/>
      <c r="Z96" s="1385"/>
    </row>
    <row r="97" spans="1:26">
      <c r="A97" s="1498">
        <v>92</v>
      </c>
      <c r="B97" s="2582"/>
      <c r="C97" s="2591"/>
      <c r="D97" s="1513" t="s">
        <v>4483</v>
      </c>
      <c r="E97" s="1389"/>
      <c r="F97" s="1389"/>
      <c r="G97" s="1389"/>
      <c r="H97" s="1389"/>
      <c r="I97" s="1389"/>
      <c r="J97" s="1389"/>
      <c r="K97" s="1389"/>
      <c r="L97" s="1389"/>
      <c r="M97" s="1389"/>
      <c r="N97" s="1382">
        <f>SUM(N87:N96)</f>
        <v>0</v>
      </c>
      <c r="O97" s="1382">
        <f>SUM(O87:O96)</f>
        <v>0</v>
      </c>
      <c r="P97" s="1382">
        <f>SUM(P87:P96)</f>
        <v>0</v>
      </c>
      <c r="Q97" s="1389"/>
      <c r="R97" s="1382">
        <f>SUM(R87:R96)</f>
        <v>0</v>
      </c>
      <c r="S97" s="1389"/>
      <c r="T97" s="1389"/>
      <c r="U97" s="1495"/>
      <c r="V97" s="1495"/>
      <c r="W97" s="1495"/>
      <c r="X97" s="1389"/>
      <c r="Y97" s="1389"/>
      <c r="Z97" s="1568"/>
    </row>
    <row r="98" spans="1:26" ht="14.25" customHeight="1">
      <c r="A98" s="1498">
        <v>93</v>
      </c>
      <c r="B98" s="2582"/>
      <c r="C98" s="2591"/>
      <c r="D98" s="2571" t="s">
        <v>4500</v>
      </c>
      <c r="E98" s="1380"/>
      <c r="F98" s="1380"/>
      <c r="G98" s="1381"/>
      <c r="H98" s="1381"/>
      <c r="I98" s="1381"/>
      <c r="J98" s="1381"/>
      <c r="K98" s="1382"/>
      <c r="L98" s="1382"/>
      <c r="M98" s="1382"/>
      <c r="N98" s="1382"/>
      <c r="O98" s="1382"/>
      <c r="P98" s="1384"/>
      <c r="Q98" s="1384"/>
      <c r="R98" s="1382"/>
      <c r="S98" s="1382"/>
      <c r="T98" s="1398"/>
      <c r="U98" s="1495"/>
      <c r="V98" s="1495"/>
      <c r="W98" s="1495"/>
      <c r="X98" s="1382"/>
      <c r="Y98" s="1382"/>
      <c r="Z98" s="1385"/>
    </row>
    <row r="99" spans="1:26" ht="13.9" customHeight="1">
      <c r="A99" s="1498">
        <v>94</v>
      </c>
      <c r="B99" s="2582"/>
      <c r="C99" s="2591"/>
      <c r="D99" s="2571"/>
      <c r="E99" s="1380"/>
      <c r="F99" s="1380"/>
      <c r="G99" s="1381"/>
      <c r="H99" s="1381"/>
      <c r="I99" s="1381"/>
      <c r="J99" s="1381"/>
      <c r="K99" s="1382"/>
      <c r="L99" s="1382"/>
      <c r="M99" s="1382"/>
      <c r="N99" s="1382"/>
      <c r="O99" s="1382"/>
      <c r="P99" s="1384"/>
      <c r="Q99" s="1384"/>
      <c r="R99" s="1382"/>
      <c r="S99" s="1382"/>
      <c r="T99" s="1398"/>
      <c r="U99" s="1495"/>
      <c r="V99" s="1495"/>
      <c r="W99" s="1495"/>
      <c r="X99" s="1382"/>
      <c r="Y99" s="1382"/>
      <c r="Z99" s="1385"/>
    </row>
    <row r="100" spans="1:26" ht="13.9" customHeight="1">
      <c r="A100" s="1498">
        <v>95</v>
      </c>
      <c r="B100" s="2582"/>
      <c r="C100" s="2591"/>
      <c r="D100" s="2571"/>
      <c r="E100" s="1380"/>
      <c r="F100" s="1380"/>
      <c r="G100" s="1381"/>
      <c r="H100" s="1381"/>
      <c r="I100" s="1381"/>
      <c r="J100" s="1381"/>
      <c r="K100" s="1382"/>
      <c r="L100" s="1382"/>
      <c r="M100" s="1382"/>
      <c r="N100" s="1382"/>
      <c r="O100" s="1382"/>
      <c r="P100" s="1384"/>
      <c r="Q100" s="1384"/>
      <c r="R100" s="1382"/>
      <c r="S100" s="1382"/>
      <c r="T100" s="1398"/>
      <c r="U100" s="1495"/>
      <c r="V100" s="1495"/>
      <c r="W100" s="1495"/>
      <c r="X100" s="1382"/>
      <c r="Y100" s="1382"/>
      <c r="Z100" s="1385"/>
    </row>
    <row r="101" spans="1:26" ht="13.9" customHeight="1">
      <c r="A101" s="1498">
        <v>96</v>
      </c>
      <c r="B101" s="2582"/>
      <c r="C101" s="2591"/>
      <c r="D101" s="2571"/>
      <c r="E101" s="1380"/>
      <c r="F101" s="1380"/>
      <c r="G101" s="1381"/>
      <c r="H101" s="1381"/>
      <c r="I101" s="1381"/>
      <c r="J101" s="1381"/>
      <c r="K101" s="1382"/>
      <c r="L101" s="1382"/>
      <c r="M101" s="1382"/>
      <c r="N101" s="1382"/>
      <c r="O101" s="1382"/>
      <c r="P101" s="1384"/>
      <c r="Q101" s="1384"/>
      <c r="R101" s="1382"/>
      <c r="S101" s="1382"/>
      <c r="T101" s="1398"/>
      <c r="U101" s="1495"/>
      <c r="V101" s="1495"/>
      <c r="W101" s="1495"/>
      <c r="X101" s="1382"/>
      <c r="Y101" s="1382"/>
      <c r="Z101" s="1385"/>
    </row>
    <row r="102" spans="1:26" ht="13.9" customHeight="1">
      <c r="A102" s="1498">
        <v>97</v>
      </c>
      <c r="B102" s="2582"/>
      <c r="C102" s="2591"/>
      <c r="D102" s="2571"/>
      <c r="E102" s="1380"/>
      <c r="F102" s="1380"/>
      <c r="G102" s="1381"/>
      <c r="H102" s="1381"/>
      <c r="I102" s="1381"/>
      <c r="J102" s="1381"/>
      <c r="K102" s="1382"/>
      <c r="L102" s="1382"/>
      <c r="M102" s="1382"/>
      <c r="N102" s="1382"/>
      <c r="O102" s="1382"/>
      <c r="P102" s="1384"/>
      <c r="Q102" s="1384"/>
      <c r="R102" s="1382"/>
      <c r="S102" s="1382"/>
      <c r="T102" s="1398"/>
      <c r="U102" s="1495"/>
      <c r="V102" s="1495"/>
      <c r="W102" s="1495"/>
      <c r="X102" s="1382"/>
      <c r="Y102" s="1382"/>
      <c r="Z102" s="1385"/>
    </row>
    <row r="103" spans="1:26" ht="13.9" customHeight="1">
      <c r="A103" s="1498">
        <v>98</v>
      </c>
      <c r="B103" s="2582"/>
      <c r="C103" s="2591"/>
      <c r="D103" s="2571"/>
      <c r="E103" s="1380"/>
      <c r="F103" s="1380"/>
      <c r="G103" s="1381"/>
      <c r="H103" s="1381"/>
      <c r="I103" s="1381"/>
      <c r="J103" s="1381"/>
      <c r="K103" s="1382"/>
      <c r="L103" s="1382"/>
      <c r="M103" s="1382"/>
      <c r="N103" s="1382"/>
      <c r="O103" s="1382"/>
      <c r="P103" s="1384"/>
      <c r="Q103" s="1384"/>
      <c r="R103" s="1382"/>
      <c r="S103" s="1382"/>
      <c r="T103" s="1398"/>
      <c r="U103" s="1495"/>
      <c r="V103" s="1495"/>
      <c r="W103" s="1495"/>
      <c r="X103" s="1382"/>
      <c r="Y103" s="1382"/>
      <c r="Z103" s="1385"/>
    </row>
    <row r="104" spans="1:26" ht="13.9" customHeight="1">
      <c r="A104" s="1498">
        <v>99</v>
      </c>
      <c r="B104" s="2582"/>
      <c r="C104" s="2591"/>
      <c r="D104" s="2571"/>
      <c r="E104" s="1380"/>
      <c r="F104" s="1380"/>
      <c r="G104" s="1381"/>
      <c r="H104" s="1381"/>
      <c r="I104" s="1381"/>
      <c r="J104" s="1381"/>
      <c r="K104" s="1382"/>
      <c r="L104" s="1382"/>
      <c r="M104" s="1382"/>
      <c r="N104" s="1382"/>
      <c r="O104" s="1382"/>
      <c r="P104" s="1384"/>
      <c r="Q104" s="1382"/>
      <c r="R104" s="1382"/>
      <c r="S104" s="1382"/>
      <c r="T104" s="1384"/>
      <c r="U104" s="1495"/>
      <c r="V104" s="1495"/>
      <c r="W104" s="1495"/>
      <c r="X104" s="1382"/>
      <c r="Y104" s="1382"/>
      <c r="Z104" s="1385"/>
    </row>
    <row r="105" spans="1:26" ht="13.9" customHeight="1">
      <c r="A105" s="1498">
        <v>100</v>
      </c>
      <c r="B105" s="2582"/>
      <c r="C105" s="2591"/>
      <c r="D105" s="2571"/>
      <c r="E105" s="1380"/>
      <c r="F105" s="1380"/>
      <c r="G105" s="1381"/>
      <c r="H105" s="1381"/>
      <c r="I105" s="1381"/>
      <c r="J105" s="1381"/>
      <c r="K105" s="1382"/>
      <c r="L105" s="1382"/>
      <c r="M105" s="1382"/>
      <c r="N105" s="1382"/>
      <c r="O105" s="1382"/>
      <c r="P105" s="1384"/>
      <c r="Q105" s="1382"/>
      <c r="R105" s="1382"/>
      <c r="S105" s="1382"/>
      <c r="T105" s="1384"/>
      <c r="U105" s="1495"/>
      <c r="V105" s="1495"/>
      <c r="W105" s="1495"/>
      <c r="X105" s="1382"/>
      <c r="Y105" s="1382"/>
      <c r="Z105" s="1385"/>
    </row>
    <row r="106" spans="1:26" ht="13.9" customHeight="1">
      <c r="A106" s="1498">
        <v>101</v>
      </c>
      <c r="B106" s="2582"/>
      <c r="C106" s="2591"/>
      <c r="D106" s="2571"/>
      <c r="E106" s="1380"/>
      <c r="F106" s="1380"/>
      <c r="G106" s="1381"/>
      <c r="H106" s="1381"/>
      <c r="I106" s="1381"/>
      <c r="J106" s="1381"/>
      <c r="K106" s="1382"/>
      <c r="L106" s="1382"/>
      <c r="M106" s="1382"/>
      <c r="N106" s="1382"/>
      <c r="O106" s="1382"/>
      <c r="P106" s="1384"/>
      <c r="Q106" s="1382"/>
      <c r="R106" s="1382"/>
      <c r="S106" s="1382"/>
      <c r="T106" s="1384"/>
      <c r="U106" s="1495"/>
      <c r="V106" s="1495"/>
      <c r="W106" s="1495"/>
      <c r="X106" s="1382"/>
      <c r="Y106" s="1382"/>
      <c r="Z106" s="1385"/>
    </row>
    <row r="107" spans="1:26" ht="13.9" customHeight="1">
      <c r="A107" s="1498">
        <v>102</v>
      </c>
      <c r="B107" s="2582"/>
      <c r="C107" s="2591"/>
      <c r="D107" s="2571"/>
      <c r="E107" s="1380"/>
      <c r="F107" s="1380"/>
      <c r="G107" s="1381"/>
      <c r="H107" s="1381"/>
      <c r="I107" s="1381"/>
      <c r="J107" s="1381"/>
      <c r="K107" s="1382"/>
      <c r="L107" s="1382"/>
      <c r="M107" s="1382"/>
      <c r="N107" s="1382"/>
      <c r="O107" s="1382"/>
      <c r="P107" s="1384"/>
      <c r="Q107" s="1382"/>
      <c r="R107" s="1382"/>
      <c r="S107" s="1382"/>
      <c r="T107" s="1384"/>
      <c r="U107" s="1495"/>
      <c r="V107" s="1495"/>
      <c r="W107" s="1495"/>
      <c r="X107" s="1382"/>
      <c r="Y107" s="1382"/>
      <c r="Z107" s="1385"/>
    </row>
    <row r="108" spans="1:26" ht="15" customHeight="1" thickBot="1">
      <c r="A108" s="1498">
        <v>103</v>
      </c>
      <c r="B108" s="2582"/>
      <c r="C108" s="2592"/>
      <c r="D108" s="1391" t="s">
        <v>3617</v>
      </c>
      <c r="E108" s="1394"/>
      <c r="F108" s="1394"/>
      <c r="G108" s="1394"/>
      <c r="H108" s="1394"/>
      <c r="I108" s="1394"/>
      <c r="J108" s="1394"/>
      <c r="K108" s="1394"/>
      <c r="L108" s="1394"/>
      <c r="M108" s="1394"/>
      <c r="N108" s="1393">
        <f>SUM(N98:N107)</f>
        <v>0</v>
      </c>
      <c r="O108" s="1393">
        <f>SUM(O98:O107)</f>
        <v>0</v>
      </c>
      <c r="P108" s="1393">
        <f>SUM(P98:P107)</f>
        <v>0</v>
      </c>
      <c r="Q108" s="1394"/>
      <c r="R108" s="1393">
        <f>SUM(R98:R107)</f>
        <v>0</v>
      </c>
      <c r="S108" s="1394"/>
      <c r="T108" s="1394"/>
      <c r="U108" s="1497"/>
      <c r="V108" s="1497"/>
      <c r="W108" s="1497"/>
      <c r="X108" s="1394"/>
      <c r="Y108" s="1394"/>
      <c r="Z108" s="1571"/>
    </row>
    <row r="109" spans="1:26" ht="16.5" customHeight="1">
      <c r="A109" s="1498">
        <v>104</v>
      </c>
      <c r="B109" s="2582"/>
      <c r="C109" s="2559" t="s">
        <v>4439</v>
      </c>
      <c r="D109" s="2575" t="s">
        <v>4440</v>
      </c>
      <c r="E109" s="1373"/>
      <c r="F109" s="1373"/>
      <c r="G109" s="1374"/>
      <c r="H109" s="1374"/>
      <c r="I109" s="1374"/>
      <c r="J109" s="1374"/>
      <c r="K109" s="1375"/>
      <c r="L109" s="1375"/>
      <c r="M109" s="1375"/>
      <c r="N109" s="1375"/>
      <c r="O109" s="1375"/>
      <c r="P109" s="1377"/>
      <c r="Q109" s="1375"/>
      <c r="R109" s="1375"/>
      <c r="S109" s="1399"/>
      <c r="T109" s="1377"/>
      <c r="U109" s="1526"/>
      <c r="V109" s="1526"/>
      <c r="W109" s="1527"/>
      <c r="X109" s="1375"/>
      <c r="Y109" s="1375"/>
      <c r="Z109" s="1378"/>
    </row>
    <row r="110" spans="1:26">
      <c r="A110" s="1498">
        <v>105</v>
      </c>
      <c r="B110" s="2582"/>
      <c r="C110" s="2560"/>
      <c r="D110" s="2577"/>
      <c r="E110" s="1380"/>
      <c r="F110" s="1380"/>
      <c r="G110" s="1381"/>
      <c r="H110" s="1381"/>
      <c r="I110" s="1381"/>
      <c r="J110" s="1381"/>
      <c r="K110" s="1382"/>
      <c r="L110" s="1382"/>
      <c r="M110" s="1382"/>
      <c r="N110" s="1382"/>
      <c r="O110" s="1382"/>
      <c r="P110" s="1384"/>
      <c r="Q110" s="1382"/>
      <c r="R110" s="1382"/>
      <c r="S110" s="1398"/>
      <c r="T110" s="1384"/>
      <c r="U110" s="1495"/>
      <c r="V110" s="1495"/>
      <c r="W110" s="1495"/>
      <c r="X110" s="1382"/>
      <c r="Y110" s="1382"/>
      <c r="Z110" s="1385"/>
    </row>
    <row r="111" spans="1:26">
      <c r="A111" s="1498">
        <v>106</v>
      </c>
      <c r="B111" s="2582"/>
      <c r="C111" s="2560"/>
      <c r="D111" s="2577"/>
      <c r="E111" s="1380"/>
      <c r="F111" s="1380"/>
      <c r="G111" s="1381"/>
      <c r="H111" s="1381"/>
      <c r="I111" s="1381"/>
      <c r="J111" s="1381"/>
      <c r="K111" s="1382"/>
      <c r="L111" s="1382"/>
      <c r="M111" s="1382"/>
      <c r="N111" s="1382"/>
      <c r="O111" s="1382"/>
      <c r="P111" s="1384"/>
      <c r="Q111" s="1382"/>
      <c r="R111" s="1382"/>
      <c r="S111" s="1398"/>
      <c r="T111" s="1384"/>
      <c r="U111" s="1495"/>
      <c r="V111" s="1495"/>
      <c r="W111" s="1495"/>
      <c r="X111" s="1382"/>
      <c r="Y111" s="1382"/>
      <c r="Z111" s="1385"/>
    </row>
    <row r="112" spans="1:26">
      <c r="A112" s="1498">
        <v>107</v>
      </c>
      <c r="B112" s="2582"/>
      <c r="C112" s="2560"/>
      <c r="D112" s="2577"/>
      <c r="E112" s="1380"/>
      <c r="F112" s="1380"/>
      <c r="G112" s="1381"/>
      <c r="H112" s="1381"/>
      <c r="I112" s="1381"/>
      <c r="J112" s="1381"/>
      <c r="K112" s="1382"/>
      <c r="L112" s="1382"/>
      <c r="M112" s="1382"/>
      <c r="N112" s="1382"/>
      <c r="O112" s="1382"/>
      <c r="P112" s="1384"/>
      <c r="Q112" s="1382"/>
      <c r="R112" s="1382"/>
      <c r="S112" s="1398"/>
      <c r="T112" s="1384"/>
      <c r="U112" s="1495"/>
      <c r="V112" s="1495"/>
      <c r="W112" s="1495"/>
      <c r="X112" s="1382"/>
      <c r="Y112" s="1382"/>
      <c r="Z112" s="1385"/>
    </row>
    <row r="113" spans="1:26">
      <c r="A113" s="1498">
        <v>108</v>
      </c>
      <c r="B113" s="2582"/>
      <c r="C113" s="2560"/>
      <c r="D113" s="2577"/>
      <c r="E113" s="1380"/>
      <c r="F113" s="1380"/>
      <c r="G113" s="1381"/>
      <c r="H113" s="1381"/>
      <c r="I113" s="1381"/>
      <c r="J113" s="1381"/>
      <c r="K113" s="1382"/>
      <c r="L113" s="1382"/>
      <c r="M113" s="1382"/>
      <c r="N113" s="1382"/>
      <c r="O113" s="1382"/>
      <c r="P113" s="1384"/>
      <c r="Q113" s="1382"/>
      <c r="R113" s="1382"/>
      <c r="S113" s="1398"/>
      <c r="T113" s="1384"/>
      <c r="U113" s="1495"/>
      <c r="V113" s="1495"/>
      <c r="W113" s="1495"/>
      <c r="X113" s="1382"/>
      <c r="Y113" s="1382"/>
      <c r="Z113" s="1385"/>
    </row>
    <row r="114" spans="1:26">
      <c r="A114" s="1498">
        <v>109</v>
      </c>
      <c r="B114" s="2582"/>
      <c r="C114" s="2560"/>
      <c r="D114" s="2577"/>
      <c r="E114" s="1380"/>
      <c r="F114" s="1380"/>
      <c r="G114" s="1381"/>
      <c r="H114" s="1381"/>
      <c r="I114" s="1381"/>
      <c r="J114" s="1381"/>
      <c r="K114" s="1382"/>
      <c r="L114" s="1382"/>
      <c r="M114" s="1382"/>
      <c r="N114" s="1382"/>
      <c r="O114" s="1382"/>
      <c r="P114" s="1384"/>
      <c r="Q114" s="1382"/>
      <c r="R114" s="1382"/>
      <c r="S114" s="1398"/>
      <c r="T114" s="1384"/>
      <c r="U114" s="1495"/>
      <c r="V114" s="1495"/>
      <c r="W114" s="1495"/>
      <c r="X114" s="1382"/>
      <c r="Y114" s="1382"/>
      <c r="Z114" s="1385"/>
    </row>
    <row r="115" spans="1:26">
      <c r="A115" s="1498">
        <v>110</v>
      </c>
      <c r="B115" s="2582"/>
      <c r="C115" s="2560"/>
      <c r="D115" s="1397" t="s">
        <v>3617</v>
      </c>
      <c r="E115" s="1389"/>
      <c r="F115" s="1389"/>
      <c r="G115" s="1389"/>
      <c r="H115" s="1389"/>
      <c r="I115" s="1389"/>
      <c r="J115" s="1389"/>
      <c r="K115" s="1389"/>
      <c r="L115" s="1389"/>
      <c r="M115" s="1389"/>
      <c r="N115" s="1382">
        <f>SUM(N109:N114)</f>
        <v>0</v>
      </c>
      <c r="O115" s="1382">
        <f>SUM(O109:O114)</f>
        <v>0</v>
      </c>
      <c r="P115" s="1382">
        <f>SUM(P109:P114)</f>
        <v>0</v>
      </c>
      <c r="Q115" s="1389"/>
      <c r="R115" s="1382">
        <f>SUM(R109:R114)</f>
        <v>0</v>
      </c>
      <c r="S115" s="1389"/>
      <c r="T115" s="1389"/>
      <c r="U115" s="1495"/>
      <c r="V115" s="1495"/>
      <c r="W115" s="1495"/>
      <c r="X115" s="1389"/>
      <c r="Y115" s="1389"/>
      <c r="Z115" s="1568"/>
    </row>
    <row r="116" spans="1:26" ht="14.25" customHeight="1">
      <c r="A116" s="1498">
        <v>111</v>
      </c>
      <c r="B116" s="2582"/>
      <c r="C116" s="2560"/>
      <c r="D116" s="2571" t="s">
        <v>4499</v>
      </c>
      <c r="E116" s="1380"/>
      <c r="F116" s="1380"/>
      <c r="G116" s="1381"/>
      <c r="H116" s="1381"/>
      <c r="I116" s="1381"/>
      <c r="J116" s="1381"/>
      <c r="K116" s="1382"/>
      <c r="L116" s="1382"/>
      <c r="M116" s="1382"/>
      <c r="N116" s="1382"/>
      <c r="O116" s="1382"/>
      <c r="P116" s="1384"/>
      <c r="Q116" s="1382"/>
      <c r="R116" s="1382"/>
      <c r="S116" s="1398"/>
      <c r="T116" s="1384"/>
      <c r="U116" s="1495"/>
      <c r="V116" s="1495"/>
      <c r="W116" s="1495"/>
      <c r="X116" s="1382"/>
      <c r="Y116" s="1382"/>
      <c r="Z116" s="1385"/>
    </row>
    <row r="117" spans="1:26">
      <c r="A117" s="1498">
        <v>112</v>
      </c>
      <c r="B117" s="2582"/>
      <c r="C117" s="2560"/>
      <c r="D117" s="2571"/>
      <c r="E117" s="1380"/>
      <c r="F117" s="1380"/>
      <c r="G117" s="1381"/>
      <c r="H117" s="1381"/>
      <c r="I117" s="1381"/>
      <c r="J117" s="1381"/>
      <c r="K117" s="1382"/>
      <c r="L117" s="1382"/>
      <c r="M117" s="1382"/>
      <c r="N117" s="1382"/>
      <c r="O117" s="1382"/>
      <c r="P117" s="1384"/>
      <c r="Q117" s="1382"/>
      <c r="R117" s="1382"/>
      <c r="S117" s="1398"/>
      <c r="T117" s="1384"/>
      <c r="U117" s="1495"/>
      <c r="V117" s="1495"/>
      <c r="W117" s="1495"/>
      <c r="X117" s="1382"/>
      <c r="Y117" s="1382"/>
      <c r="Z117" s="1385"/>
    </row>
    <row r="118" spans="1:26">
      <c r="A118" s="1498">
        <v>113</v>
      </c>
      <c r="B118" s="2582"/>
      <c r="C118" s="2560"/>
      <c r="D118" s="2571"/>
      <c r="E118" s="1380"/>
      <c r="F118" s="1380"/>
      <c r="G118" s="1381"/>
      <c r="H118" s="1381"/>
      <c r="I118" s="1381"/>
      <c r="J118" s="1381"/>
      <c r="K118" s="1382"/>
      <c r="L118" s="1382"/>
      <c r="M118" s="1382"/>
      <c r="N118" s="1382"/>
      <c r="O118" s="1382"/>
      <c r="P118" s="1384"/>
      <c r="Q118" s="1382"/>
      <c r="R118" s="1382"/>
      <c r="S118" s="1398"/>
      <c r="T118" s="1384"/>
      <c r="U118" s="1495"/>
      <c r="V118" s="1495"/>
      <c r="W118" s="1495"/>
      <c r="X118" s="1382"/>
      <c r="Y118" s="1382"/>
      <c r="Z118" s="1385"/>
    </row>
    <row r="119" spans="1:26">
      <c r="A119" s="1498">
        <v>114</v>
      </c>
      <c r="B119" s="2582"/>
      <c r="C119" s="2560"/>
      <c r="D119" s="2571"/>
      <c r="E119" s="1380"/>
      <c r="F119" s="1380"/>
      <c r="G119" s="1381"/>
      <c r="H119" s="1381"/>
      <c r="I119" s="1381"/>
      <c r="J119" s="1381"/>
      <c r="K119" s="1382"/>
      <c r="L119" s="1382"/>
      <c r="M119" s="1382"/>
      <c r="N119" s="1382"/>
      <c r="O119" s="1382"/>
      <c r="P119" s="1384"/>
      <c r="Q119" s="1382"/>
      <c r="R119" s="1382"/>
      <c r="S119" s="1398"/>
      <c r="T119" s="1384"/>
      <c r="U119" s="1495"/>
      <c r="V119" s="1495"/>
      <c r="W119" s="1495"/>
      <c r="X119" s="1382"/>
      <c r="Y119" s="1382"/>
      <c r="Z119" s="1385"/>
    </row>
    <row r="120" spans="1:26" ht="16.5" customHeight="1">
      <c r="A120" s="1498">
        <v>115</v>
      </c>
      <c r="B120" s="2582"/>
      <c r="C120" s="2560"/>
      <c r="D120" s="2571"/>
      <c r="E120" s="1380"/>
      <c r="F120" s="1380"/>
      <c r="G120" s="1381"/>
      <c r="H120" s="1381"/>
      <c r="I120" s="1381"/>
      <c r="J120" s="1381"/>
      <c r="K120" s="1382"/>
      <c r="L120" s="1382"/>
      <c r="M120" s="1382"/>
      <c r="N120" s="1382"/>
      <c r="O120" s="1382"/>
      <c r="P120" s="1384"/>
      <c r="Q120" s="1382"/>
      <c r="R120" s="1382"/>
      <c r="S120" s="1398"/>
      <c r="T120" s="1384"/>
      <c r="U120" s="1495"/>
      <c r="V120" s="1495"/>
      <c r="W120" s="1495"/>
      <c r="X120" s="1382"/>
      <c r="Y120" s="1382"/>
      <c r="Z120" s="1385"/>
    </row>
    <row r="121" spans="1:26" ht="16.5" customHeight="1">
      <c r="A121" s="1498">
        <v>116</v>
      </c>
      <c r="B121" s="2582"/>
      <c r="C121" s="2560"/>
      <c r="D121" s="2571"/>
      <c r="E121" s="1380"/>
      <c r="F121" s="1380"/>
      <c r="G121" s="1381"/>
      <c r="H121" s="1381"/>
      <c r="I121" s="1381"/>
      <c r="J121" s="1381"/>
      <c r="K121" s="1382"/>
      <c r="L121" s="1382"/>
      <c r="M121" s="1382"/>
      <c r="N121" s="1382"/>
      <c r="O121" s="1382"/>
      <c r="P121" s="1384"/>
      <c r="Q121" s="1382"/>
      <c r="R121" s="1382"/>
      <c r="S121" s="1398"/>
      <c r="T121" s="1384"/>
      <c r="U121" s="1495"/>
      <c r="V121" s="1495"/>
      <c r="W121" s="1495"/>
      <c r="X121" s="1382"/>
      <c r="Y121" s="1382"/>
      <c r="Z121" s="1385"/>
    </row>
    <row r="122" spans="1:26">
      <c r="A122" s="1498">
        <v>117</v>
      </c>
      <c r="B122" s="2582"/>
      <c r="C122" s="2560"/>
      <c r="D122" s="1513" t="s">
        <v>4483</v>
      </c>
      <c r="E122" s="1389"/>
      <c r="F122" s="1389"/>
      <c r="G122" s="1389"/>
      <c r="H122" s="1389"/>
      <c r="I122" s="1389"/>
      <c r="J122" s="1389"/>
      <c r="K122" s="1389"/>
      <c r="L122" s="1389"/>
      <c r="M122" s="1389"/>
      <c r="N122" s="1382">
        <f>SUM(N116:N121)</f>
        <v>0</v>
      </c>
      <c r="O122" s="1382">
        <f>SUM(O116:O121)</f>
        <v>0</v>
      </c>
      <c r="P122" s="1382">
        <f>SUM(P116:P121)</f>
        <v>0</v>
      </c>
      <c r="Q122" s="1389"/>
      <c r="R122" s="1382">
        <f>SUM(R116:R121)</f>
        <v>0</v>
      </c>
      <c r="S122" s="1389"/>
      <c r="T122" s="1389"/>
      <c r="U122" s="1515"/>
      <c r="V122" s="1515"/>
      <c r="W122" s="1515"/>
      <c r="X122" s="1389"/>
      <c r="Y122" s="1389"/>
      <c r="Z122" s="1568"/>
    </row>
    <row r="123" spans="1:26" ht="14.25" customHeight="1">
      <c r="A123" s="1498">
        <v>118</v>
      </c>
      <c r="B123" s="2582"/>
      <c r="C123" s="2560"/>
      <c r="D123" s="2571" t="s">
        <v>4500</v>
      </c>
      <c r="E123" s="1380"/>
      <c r="F123" s="1380"/>
      <c r="G123" s="1381"/>
      <c r="H123" s="1381"/>
      <c r="I123" s="1381"/>
      <c r="J123" s="1381"/>
      <c r="K123" s="1382"/>
      <c r="L123" s="1382"/>
      <c r="M123" s="1382"/>
      <c r="N123" s="1382"/>
      <c r="O123" s="1382"/>
      <c r="P123" s="1384"/>
      <c r="Q123" s="1382"/>
      <c r="R123" s="1382"/>
      <c r="S123" s="1398"/>
      <c r="T123" s="1384"/>
      <c r="U123" s="1495"/>
      <c r="V123" s="1495"/>
      <c r="W123" s="1495"/>
      <c r="X123" s="1382"/>
      <c r="Y123" s="1382"/>
      <c r="Z123" s="1385"/>
    </row>
    <row r="124" spans="1:26">
      <c r="A124" s="1498">
        <v>119</v>
      </c>
      <c r="B124" s="2582"/>
      <c r="C124" s="2560"/>
      <c r="D124" s="2571"/>
      <c r="E124" s="1380"/>
      <c r="F124" s="1380"/>
      <c r="G124" s="1381"/>
      <c r="H124" s="1381"/>
      <c r="I124" s="1381"/>
      <c r="J124" s="1381"/>
      <c r="K124" s="1382"/>
      <c r="L124" s="1382"/>
      <c r="M124" s="1382"/>
      <c r="N124" s="1382"/>
      <c r="O124" s="1382"/>
      <c r="P124" s="1384"/>
      <c r="Q124" s="1382"/>
      <c r="R124" s="1382"/>
      <c r="S124" s="1398"/>
      <c r="T124" s="1384"/>
      <c r="U124" s="1495"/>
      <c r="V124" s="1495"/>
      <c r="W124" s="1495"/>
      <c r="X124" s="1382"/>
      <c r="Y124" s="1382"/>
      <c r="Z124" s="1385"/>
    </row>
    <row r="125" spans="1:26">
      <c r="A125" s="1498">
        <v>120</v>
      </c>
      <c r="B125" s="2582"/>
      <c r="C125" s="2560"/>
      <c r="D125" s="2571"/>
      <c r="E125" s="1380"/>
      <c r="F125" s="1380"/>
      <c r="G125" s="1381"/>
      <c r="H125" s="1381"/>
      <c r="I125" s="1381"/>
      <c r="J125" s="1381"/>
      <c r="K125" s="1382"/>
      <c r="L125" s="1382"/>
      <c r="M125" s="1382"/>
      <c r="N125" s="1382"/>
      <c r="O125" s="1382"/>
      <c r="P125" s="1384"/>
      <c r="Q125" s="1382"/>
      <c r="R125" s="1382"/>
      <c r="S125" s="1398"/>
      <c r="T125" s="1384"/>
      <c r="U125" s="1495"/>
      <c r="V125" s="1495"/>
      <c r="W125" s="1495"/>
      <c r="X125" s="1382"/>
      <c r="Y125" s="1382"/>
      <c r="Z125" s="1385"/>
    </row>
    <row r="126" spans="1:26">
      <c r="A126" s="1498">
        <v>121</v>
      </c>
      <c r="B126" s="2582"/>
      <c r="C126" s="2560"/>
      <c r="D126" s="2571"/>
      <c r="E126" s="1380"/>
      <c r="F126" s="1380"/>
      <c r="G126" s="1381"/>
      <c r="H126" s="1381"/>
      <c r="I126" s="1381"/>
      <c r="J126" s="1381"/>
      <c r="K126" s="1382"/>
      <c r="L126" s="1382"/>
      <c r="M126" s="1382"/>
      <c r="N126" s="1382"/>
      <c r="O126" s="1382"/>
      <c r="P126" s="1384"/>
      <c r="Q126" s="1382"/>
      <c r="R126" s="1382"/>
      <c r="S126" s="1398"/>
      <c r="T126" s="1384"/>
      <c r="U126" s="1495"/>
      <c r="V126" s="1495"/>
      <c r="W126" s="1495"/>
      <c r="X126" s="1382"/>
      <c r="Y126" s="1382"/>
      <c r="Z126" s="1385"/>
    </row>
    <row r="127" spans="1:26">
      <c r="A127" s="1498">
        <v>122</v>
      </c>
      <c r="B127" s="2582"/>
      <c r="C127" s="2560"/>
      <c r="D127" s="2571"/>
      <c r="E127" s="1380"/>
      <c r="F127" s="1380"/>
      <c r="G127" s="1381"/>
      <c r="H127" s="1381"/>
      <c r="I127" s="1381"/>
      <c r="J127" s="1381"/>
      <c r="K127" s="1382"/>
      <c r="L127" s="1382"/>
      <c r="M127" s="1382"/>
      <c r="N127" s="1382"/>
      <c r="O127" s="1382"/>
      <c r="P127" s="1384"/>
      <c r="Q127" s="1382"/>
      <c r="R127" s="1382"/>
      <c r="S127" s="1398"/>
      <c r="T127" s="1384"/>
      <c r="U127" s="1495"/>
      <c r="V127" s="1495"/>
      <c r="W127" s="1495"/>
      <c r="X127" s="1382"/>
      <c r="Y127" s="1382"/>
      <c r="Z127" s="1385"/>
    </row>
    <row r="128" spans="1:26">
      <c r="A128" s="1498">
        <v>123</v>
      </c>
      <c r="B128" s="2582"/>
      <c r="C128" s="2560"/>
      <c r="D128" s="2571"/>
      <c r="E128" s="1380"/>
      <c r="F128" s="1380"/>
      <c r="G128" s="1381"/>
      <c r="H128" s="1381"/>
      <c r="I128" s="1381"/>
      <c r="J128" s="1381"/>
      <c r="K128" s="1382"/>
      <c r="L128" s="1382"/>
      <c r="M128" s="1382"/>
      <c r="N128" s="1382"/>
      <c r="O128" s="1382"/>
      <c r="P128" s="1384"/>
      <c r="Q128" s="1382"/>
      <c r="R128" s="1382"/>
      <c r="S128" s="1398"/>
      <c r="T128" s="1384"/>
      <c r="U128" s="1495"/>
      <c r="V128" s="1495"/>
      <c r="W128" s="1495"/>
      <c r="X128" s="1382"/>
      <c r="Y128" s="1382"/>
      <c r="Z128" s="1385"/>
    </row>
    <row r="129" spans="1:26" ht="17.25" thickBot="1">
      <c r="A129" s="1528">
        <v>124</v>
      </c>
      <c r="B129" s="2583"/>
      <c r="C129" s="2561"/>
      <c r="D129" s="1386" t="s">
        <v>3617</v>
      </c>
      <c r="E129" s="1401"/>
      <c r="F129" s="1401"/>
      <c r="G129" s="1402"/>
      <c r="H129" s="1402"/>
      <c r="I129" s="1402"/>
      <c r="J129" s="1402"/>
      <c r="K129" s="1403"/>
      <c r="L129" s="1403"/>
      <c r="M129" s="1403"/>
      <c r="N129" s="1404">
        <f>SUM(N123:N128)</f>
        <v>0</v>
      </c>
      <c r="O129" s="1404">
        <f>SUM(O123:O128)</f>
        <v>0</v>
      </c>
      <c r="P129" s="1404">
        <f>SUM(P123:P128)</f>
        <v>0</v>
      </c>
      <c r="Q129" s="1403"/>
      <c r="R129" s="1404">
        <f>SUM(R123:R128)</f>
        <v>0</v>
      </c>
      <c r="S129" s="1403"/>
      <c r="T129" s="1403"/>
      <c r="U129" s="1515"/>
      <c r="V129" s="1515"/>
      <c r="W129" s="1515"/>
      <c r="X129" s="1403"/>
      <c r="Y129" s="1403"/>
      <c r="Z129" s="1598"/>
    </row>
    <row r="130" spans="1:26" ht="17.25" thickBot="1">
      <c r="A130" s="1534">
        <v>125</v>
      </c>
      <c r="B130" s="2564" t="s">
        <v>4441</v>
      </c>
      <c r="C130" s="2565"/>
      <c r="D130" s="2565"/>
      <c r="E130" s="1407"/>
      <c r="F130" s="1407"/>
      <c r="G130" s="1408"/>
      <c r="H130" s="1408"/>
      <c r="I130" s="1408"/>
      <c r="J130" s="1408"/>
      <c r="K130" s="1409"/>
      <c r="L130" s="1409"/>
      <c r="M130" s="1409"/>
      <c r="N130" s="34">
        <f>N129+N122+N115+N108+N97+N86+N75+N64+N53+N42+N31+N18</f>
        <v>0</v>
      </c>
      <c r="O130" s="34">
        <f>O129+O122+O115+O108+O97+O86+O75+O64+O53+O42+O31+O18</f>
        <v>0</v>
      </c>
      <c r="P130" s="34">
        <f>P129+P122+P115+P108+P97+P86+P75+P64+P53+P42+P31+P18</f>
        <v>0</v>
      </c>
      <c r="Q130" s="34"/>
      <c r="R130" s="34">
        <f>R129+R122+R115+R108+R97+R86+R75+R64+R53+R42+R31+R18</f>
        <v>0</v>
      </c>
      <c r="S130" s="1409"/>
      <c r="T130" s="1411"/>
      <c r="U130" s="1540"/>
      <c r="V130" s="1540"/>
      <c r="W130" s="1540"/>
      <c r="X130" s="1409"/>
      <c r="Y130" s="1409"/>
      <c r="Z130" s="1599"/>
    </row>
    <row r="131" spans="1:26" ht="16.5" customHeight="1">
      <c r="A131" s="1600">
        <v>126</v>
      </c>
      <c r="B131" s="2566" t="s">
        <v>4442</v>
      </c>
      <c r="C131" s="2559" t="s">
        <v>4443</v>
      </c>
      <c r="D131" s="2570" t="s">
        <v>4513</v>
      </c>
      <c r="E131" s="1373"/>
      <c r="F131" s="1373"/>
      <c r="G131" s="1374"/>
      <c r="H131" s="1374"/>
      <c r="I131" s="1374"/>
      <c r="J131" s="1374"/>
      <c r="K131" s="1375"/>
      <c r="L131" s="1375"/>
      <c r="M131" s="1375"/>
      <c r="N131" s="1375"/>
      <c r="O131" s="1375"/>
      <c r="P131" s="1377"/>
      <c r="Q131" s="1375"/>
      <c r="R131" s="1375"/>
      <c r="S131" s="1413"/>
      <c r="T131" s="1414"/>
      <c r="U131" s="1526"/>
      <c r="V131" s="1526"/>
      <c r="W131" s="1527"/>
      <c r="X131" s="1375"/>
      <c r="Y131" s="1375"/>
      <c r="Z131" s="1378"/>
    </row>
    <row r="132" spans="1:26" ht="16.5" customHeight="1">
      <c r="A132" s="1498">
        <v>127</v>
      </c>
      <c r="B132" s="2567"/>
      <c r="C132" s="2560"/>
      <c r="D132" s="2571"/>
      <c r="E132" s="1380"/>
      <c r="F132" s="1380"/>
      <c r="G132" s="1381"/>
      <c r="H132" s="1381"/>
      <c r="I132" s="1381"/>
      <c r="J132" s="1381"/>
      <c r="K132" s="1382"/>
      <c r="L132" s="1382"/>
      <c r="M132" s="1382"/>
      <c r="N132" s="1382"/>
      <c r="O132" s="1382"/>
      <c r="P132" s="1384"/>
      <c r="Q132" s="1382"/>
      <c r="R132" s="1382"/>
      <c r="S132" s="1389"/>
      <c r="T132" s="1390"/>
      <c r="U132" s="1515"/>
      <c r="V132" s="1515"/>
      <c r="W132" s="1495"/>
      <c r="X132" s="1382"/>
      <c r="Y132" s="1382"/>
      <c r="Z132" s="1385"/>
    </row>
    <row r="133" spans="1:26" ht="16.5" customHeight="1">
      <c r="A133" s="1498">
        <v>128</v>
      </c>
      <c r="B133" s="2567"/>
      <c r="C133" s="2560"/>
      <c r="D133" s="2571"/>
      <c r="E133" s="1380"/>
      <c r="F133" s="1380"/>
      <c r="G133" s="1381"/>
      <c r="H133" s="1381"/>
      <c r="I133" s="1381"/>
      <c r="J133" s="1381"/>
      <c r="K133" s="1382"/>
      <c r="L133" s="1382"/>
      <c r="M133" s="1382"/>
      <c r="N133" s="1382"/>
      <c r="O133" s="1382"/>
      <c r="P133" s="1384"/>
      <c r="Q133" s="1382"/>
      <c r="R133" s="1382"/>
      <c r="S133" s="1389"/>
      <c r="T133" s="1390"/>
      <c r="U133" s="1515"/>
      <c r="V133" s="1515"/>
      <c r="W133" s="1495"/>
      <c r="X133" s="1382"/>
      <c r="Y133" s="1382"/>
      <c r="Z133" s="1385"/>
    </row>
    <row r="134" spans="1:26" ht="16.5" customHeight="1">
      <c r="A134" s="1498">
        <v>129</v>
      </c>
      <c r="B134" s="2567"/>
      <c r="C134" s="2560"/>
      <c r="D134" s="2571"/>
      <c r="E134" s="1380"/>
      <c r="F134" s="1380"/>
      <c r="G134" s="1381"/>
      <c r="H134" s="1381"/>
      <c r="I134" s="1381"/>
      <c r="J134" s="1381"/>
      <c r="K134" s="1382"/>
      <c r="L134" s="1382"/>
      <c r="M134" s="1382"/>
      <c r="N134" s="1382"/>
      <c r="O134" s="1382"/>
      <c r="P134" s="1384"/>
      <c r="Q134" s="1382"/>
      <c r="R134" s="1382"/>
      <c r="S134" s="1389"/>
      <c r="T134" s="1390"/>
      <c r="U134" s="1515"/>
      <c r="V134" s="1515"/>
      <c r="W134" s="1495"/>
      <c r="X134" s="1382"/>
      <c r="Y134" s="1382"/>
      <c r="Z134" s="1385"/>
    </row>
    <row r="135" spans="1:26" ht="16.5" customHeight="1">
      <c r="A135" s="1498">
        <v>130</v>
      </c>
      <c r="B135" s="2567"/>
      <c r="C135" s="2560"/>
      <c r="D135" s="2571"/>
      <c r="E135" s="1380"/>
      <c r="F135" s="1380"/>
      <c r="G135" s="1381"/>
      <c r="H135" s="1381"/>
      <c r="I135" s="1381"/>
      <c r="J135" s="1381"/>
      <c r="K135" s="1382"/>
      <c r="L135" s="1382"/>
      <c r="M135" s="1382"/>
      <c r="N135" s="1382"/>
      <c r="O135" s="1382"/>
      <c r="P135" s="1384"/>
      <c r="Q135" s="1382"/>
      <c r="R135" s="1382"/>
      <c r="S135" s="1389"/>
      <c r="T135" s="1390"/>
      <c r="U135" s="1515"/>
      <c r="V135" s="1515"/>
      <c r="W135" s="1495"/>
      <c r="X135" s="1382"/>
      <c r="Y135" s="1382"/>
      <c r="Z135" s="1385"/>
    </row>
    <row r="136" spans="1:26" ht="16.5" customHeight="1">
      <c r="A136" s="1498">
        <v>131</v>
      </c>
      <c r="B136" s="2567"/>
      <c r="C136" s="2560"/>
      <c r="D136" s="2571"/>
      <c r="E136" s="1380"/>
      <c r="F136" s="1380"/>
      <c r="G136" s="1381"/>
      <c r="H136" s="1381"/>
      <c r="I136" s="1381"/>
      <c r="J136" s="1381"/>
      <c r="K136" s="1382"/>
      <c r="L136" s="1382"/>
      <c r="M136" s="1382"/>
      <c r="N136" s="1382"/>
      <c r="O136" s="1382"/>
      <c r="P136" s="1384"/>
      <c r="Q136" s="1382"/>
      <c r="R136" s="1382"/>
      <c r="S136" s="1389"/>
      <c r="T136" s="1390"/>
      <c r="U136" s="1515"/>
      <c r="V136" s="1515"/>
      <c r="W136" s="1495"/>
      <c r="X136" s="1382"/>
      <c r="Y136" s="1382"/>
      <c r="Z136" s="1385"/>
    </row>
    <row r="137" spans="1:26" ht="16.5" customHeight="1">
      <c r="A137" s="1498">
        <v>132</v>
      </c>
      <c r="B137" s="2567"/>
      <c r="C137" s="2560"/>
      <c r="D137" s="1575" t="s">
        <v>4483</v>
      </c>
      <c r="E137" s="1389"/>
      <c r="F137" s="1389"/>
      <c r="G137" s="1389"/>
      <c r="H137" s="1389"/>
      <c r="I137" s="1389"/>
      <c r="J137" s="1389"/>
      <c r="K137" s="1389"/>
      <c r="L137" s="1389"/>
      <c r="M137" s="1389"/>
      <c r="N137" s="1382">
        <f>SUM(N131:N136)</f>
        <v>0</v>
      </c>
      <c r="O137" s="1382">
        <f>SUM(O131:O136)</f>
        <v>0</v>
      </c>
      <c r="P137" s="1382">
        <f>SUM(P131:P136)</f>
        <v>0</v>
      </c>
      <c r="Q137" s="1389"/>
      <c r="R137" s="1382">
        <f>SUM(R131:R136)</f>
        <v>0</v>
      </c>
      <c r="S137" s="1389"/>
      <c r="T137" s="1390"/>
      <c r="U137" s="1515"/>
      <c r="V137" s="1515"/>
      <c r="W137" s="1495"/>
      <c r="X137" s="1389"/>
      <c r="Y137" s="1389"/>
      <c r="Z137" s="1568"/>
    </row>
    <row r="138" spans="1:26" ht="16.5" customHeight="1">
      <c r="A138" s="1498">
        <v>133</v>
      </c>
      <c r="B138" s="2567"/>
      <c r="C138" s="2560"/>
      <c r="D138" s="2571" t="s">
        <v>4514</v>
      </c>
      <c r="E138" s="1380"/>
      <c r="F138" s="1380"/>
      <c r="G138" s="1381"/>
      <c r="H138" s="1381"/>
      <c r="I138" s="1381"/>
      <c r="J138" s="1381"/>
      <c r="K138" s="1382"/>
      <c r="L138" s="1382"/>
      <c r="M138" s="1382"/>
      <c r="N138" s="1382"/>
      <c r="O138" s="1382"/>
      <c r="P138" s="1384"/>
      <c r="Q138" s="1382"/>
      <c r="R138" s="1382"/>
      <c r="S138" s="1389"/>
      <c r="T138" s="1390"/>
      <c r="U138" s="1515"/>
      <c r="V138" s="1515"/>
      <c r="W138" s="1495"/>
      <c r="X138" s="1382"/>
      <c r="Y138" s="1382"/>
      <c r="Z138" s="1385"/>
    </row>
    <row r="139" spans="1:26" ht="16.5" customHeight="1">
      <c r="A139" s="1498">
        <v>134</v>
      </c>
      <c r="B139" s="2567"/>
      <c r="C139" s="2560"/>
      <c r="D139" s="2571"/>
      <c r="E139" s="1380"/>
      <c r="F139" s="1380"/>
      <c r="G139" s="1381"/>
      <c r="H139" s="1381"/>
      <c r="I139" s="1381"/>
      <c r="J139" s="1381"/>
      <c r="K139" s="1382"/>
      <c r="L139" s="1382"/>
      <c r="M139" s="1382"/>
      <c r="N139" s="1382"/>
      <c r="O139" s="1382"/>
      <c r="P139" s="1384"/>
      <c r="Q139" s="1382"/>
      <c r="R139" s="1382"/>
      <c r="S139" s="1389"/>
      <c r="T139" s="1390"/>
      <c r="U139" s="1515"/>
      <c r="V139" s="1515"/>
      <c r="W139" s="1495"/>
      <c r="X139" s="1382"/>
      <c r="Y139" s="1382"/>
      <c r="Z139" s="1385"/>
    </row>
    <row r="140" spans="1:26" ht="16.5" customHeight="1">
      <c r="A140" s="1498">
        <v>135</v>
      </c>
      <c r="B140" s="2567"/>
      <c r="C140" s="2560"/>
      <c r="D140" s="2571"/>
      <c r="E140" s="1380"/>
      <c r="F140" s="1380"/>
      <c r="G140" s="1381"/>
      <c r="H140" s="1381"/>
      <c r="I140" s="1381"/>
      <c r="J140" s="1381"/>
      <c r="K140" s="1382"/>
      <c r="L140" s="1382"/>
      <c r="M140" s="1382"/>
      <c r="N140" s="1382"/>
      <c r="O140" s="1382"/>
      <c r="P140" s="1384"/>
      <c r="Q140" s="1382"/>
      <c r="R140" s="1382"/>
      <c r="S140" s="1389"/>
      <c r="T140" s="1390"/>
      <c r="U140" s="1515"/>
      <c r="V140" s="1515"/>
      <c r="W140" s="1495"/>
      <c r="X140" s="1382"/>
      <c r="Y140" s="1382"/>
      <c r="Z140" s="1385"/>
    </row>
    <row r="141" spans="1:26" ht="16.5" customHeight="1">
      <c r="A141" s="1498">
        <v>136</v>
      </c>
      <c r="B141" s="2567"/>
      <c r="C141" s="2560"/>
      <c r="D141" s="2571"/>
      <c r="E141" s="1380"/>
      <c r="F141" s="1380"/>
      <c r="G141" s="1381"/>
      <c r="H141" s="1381"/>
      <c r="I141" s="1381"/>
      <c r="J141" s="1381"/>
      <c r="K141" s="1382"/>
      <c r="L141" s="1382"/>
      <c r="M141" s="1382"/>
      <c r="N141" s="1382"/>
      <c r="O141" s="1382"/>
      <c r="P141" s="1384"/>
      <c r="Q141" s="1382"/>
      <c r="R141" s="1382"/>
      <c r="S141" s="1389"/>
      <c r="T141" s="1390"/>
      <c r="U141" s="1515"/>
      <c r="V141" s="1515"/>
      <c r="W141" s="1495"/>
      <c r="X141" s="1382"/>
      <c r="Y141" s="1382"/>
      <c r="Z141" s="1385"/>
    </row>
    <row r="142" spans="1:26">
      <c r="A142" s="1498">
        <v>137</v>
      </c>
      <c r="B142" s="2567"/>
      <c r="C142" s="2560"/>
      <c r="D142" s="2571"/>
      <c r="E142" s="1380"/>
      <c r="F142" s="1380"/>
      <c r="G142" s="1381"/>
      <c r="H142" s="1381"/>
      <c r="I142" s="1381"/>
      <c r="J142" s="1381"/>
      <c r="K142" s="1382"/>
      <c r="L142" s="1382"/>
      <c r="M142" s="1382"/>
      <c r="N142" s="1382"/>
      <c r="O142" s="1382"/>
      <c r="P142" s="1384"/>
      <c r="Q142" s="1382"/>
      <c r="R142" s="1382"/>
      <c r="S142" s="1389"/>
      <c r="T142" s="1390"/>
      <c r="U142" s="1515"/>
      <c r="V142" s="1515"/>
      <c r="W142" s="1495"/>
      <c r="X142" s="1382"/>
      <c r="Y142" s="1382"/>
      <c r="Z142" s="1385"/>
    </row>
    <row r="143" spans="1:26">
      <c r="A143" s="1498">
        <v>138</v>
      </c>
      <c r="B143" s="2567"/>
      <c r="C143" s="2560"/>
      <c r="D143" s="2571"/>
      <c r="E143" s="1380"/>
      <c r="F143" s="1380"/>
      <c r="G143" s="1381"/>
      <c r="H143" s="1381"/>
      <c r="I143" s="1381"/>
      <c r="J143" s="1381"/>
      <c r="K143" s="1382"/>
      <c r="L143" s="1382"/>
      <c r="M143" s="1382"/>
      <c r="N143" s="1382"/>
      <c r="O143" s="1382"/>
      <c r="P143" s="1384"/>
      <c r="Q143" s="1382"/>
      <c r="R143" s="1382"/>
      <c r="S143" s="1389"/>
      <c r="T143" s="1390"/>
      <c r="U143" s="1515"/>
      <c r="V143" s="1515"/>
      <c r="W143" s="1495"/>
      <c r="X143" s="1382"/>
      <c r="Y143" s="1382"/>
      <c r="Z143" s="1385"/>
    </row>
    <row r="144" spans="1:26" ht="17.25" thickBot="1">
      <c r="A144" s="1498">
        <v>139</v>
      </c>
      <c r="B144" s="2567"/>
      <c r="C144" s="2569"/>
      <c r="D144" s="1481" t="s">
        <v>3617</v>
      </c>
      <c r="E144" s="1394"/>
      <c r="F144" s="1394"/>
      <c r="G144" s="1394"/>
      <c r="H144" s="1394"/>
      <c r="I144" s="1394"/>
      <c r="J144" s="1394"/>
      <c r="K144" s="1394"/>
      <c r="L144" s="1394"/>
      <c r="M144" s="1394"/>
      <c r="N144" s="1393">
        <f>SUM(N138:N143)</f>
        <v>0</v>
      </c>
      <c r="O144" s="1393">
        <f>SUM(O138:O143)</f>
        <v>0</v>
      </c>
      <c r="P144" s="1393">
        <f>SUM(P138:P143)</f>
        <v>0</v>
      </c>
      <c r="Q144" s="1394"/>
      <c r="R144" s="1393">
        <f>SUM(R138:R143)</f>
        <v>0</v>
      </c>
      <c r="S144" s="1394"/>
      <c r="T144" s="1417"/>
      <c r="U144" s="1497"/>
      <c r="V144" s="1497"/>
      <c r="W144" s="1544"/>
      <c r="X144" s="1394"/>
      <c r="Y144" s="1394"/>
      <c r="Z144" s="1571"/>
    </row>
    <row r="145" spans="1:26" ht="16.5" customHeight="1">
      <c r="A145" s="1498">
        <v>140</v>
      </c>
      <c r="B145" s="2567"/>
      <c r="C145" s="2572" t="s">
        <v>4438</v>
      </c>
      <c r="D145" s="2575" t="s">
        <v>4446</v>
      </c>
      <c r="E145" s="1373"/>
      <c r="F145" s="1373"/>
      <c r="G145" s="1374"/>
      <c r="H145" s="1374"/>
      <c r="I145" s="1374"/>
      <c r="J145" s="1374"/>
      <c r="K145" s="1375"/>
      <c r="L145" s="1375"/>
      <c r="M145" s="1375"/>
      <c r="N145" s="1375"/>
      <c r="O145" s="1375"/>
      <c r="P145" s="1377"/>
      <c r="Q145" s="1375"/>
      <c r="R145" s="1375"/>
      <c r="S145" s="1418"/>
      <c r="T145" s="1414"/>
      <c r="U145" s="1545"/>
      <c r="V145" s="1545"/>
      <c r="W145" s="1527"/>
      <c r="X145" s="1375"/>
      <c r="Y145" s="1375"/>
      <c r="Z145" s="1378"/>
    </row>
    <row r="146" spans="1:26">
      <c r="A146" s="1498">
        <v>141</v>
      </c>
      <c r="B146" s="2567"/>
      <c r="C146" s="2573"/>
      <c r="D146" s="2576"/>
      <c r="E146" s="1380"/>
      <c r="F146" s="1380"/>
      <c r="G146" s="1381"/>
      <c r="H146" s="1381"/>
      <c r="I146" s="1381"/>
      <c r="J146" s="1381"/>
      <c r="K146" s="1382"/>
      <c r="L146" s="1382"/>
      <c r="M146" s="1382"/>
      <c r="N146" s="1382"/>
      <c r="O146" s="1382"/>
      <c r="P146" s="1384"/>
      <c r="Q146" s="1384"/>
      <c r="R146" s="1382"/>
      <c r="S146" s="1389"/>
      <c r="T146" s="1419"/>
      <c r="U146" s="1515"/>
      <c r="V146" s="1515"/>
      <c r="W146" s="1546"/>
      <c r="X146" s="1382"/>
      <c r="Y146" s="1382"/>
      <c r="Z146" s="1385"/>
    </row>
    <row r="147" spans="1:26">
      <c r="A147" s="1498">
        <v>142</v>
      </c>
      <c r="B147" s="2567"/>
      <c r="C147" s="2573"/>
      <c r="D147" s="2576"/>
      <c r="E147" s="1380"/>
      <c r="F147" s="1380"/>
      <c r="G147" s="1381"/>
      <c r="H147" s="1381"/>
      <c r="I147" s="1381"/>
      <c r="J147" s="1381"/>
      <c r="K147" s="1382"/>
      <c r="L147" s="1382"/>
      <c r="M147" s="1382"/>
      <c r="N147" s="1382"/>
      <c r="O147" s="1382"/>
      <c r="P147" s="1384"/>
      <c r="Q147" s="1384"/>
      <c r="R147" s="1382"/>
      <c r="S147" s="1389"/>
      <c r="T147" s="1419"/>
      <c r="U147" s="1515"/>
      <c r="V147" s="1515"/>
      <c r="W147" s="1546"/>
      <c r="X147" s="1382"/>
      <c r="Y147" s="1382"/>
      <c r="Z147" s="1385"/>
    </row>
    <row r="148" spans="1:26">
      <c r="A148" s="1498">
        <v>143</v>
      </c>
      <c r="B148" s="2567"/>
      <c r="C148" s="2573"/>
      <c r="D148" s="2576"/>
      <c r="E148" s="1380"/>
      <c r="F148" s="1380"/>
      <c r="G148" s="1381"/>
      <c r="H148" s="1381"/>
      <c r="I148" s="1381"/>
      <c r="J148" s="1381"/>
      <c r="K148" s="1382"/>
      <c r="L148" s="1382"/>
      <c r="M148" s="1382"/>
      <c r="N148" s="1382"/>
      <c r="O148" s="1382"/>
      <c r="P148" s="1384"/>
      <c r="Q148" s="1384"/>
      <c r="R148" s="1382"/>
      <c r="S148" s="1389"/>
      <c r="T148" s="1419"/>
      <c r="U148" s="1515"/>
      <c r="V148" s="1515"/>
      <c r="W148" s="1546"/>
      <c r="X148" s="1382"/>
      <c r="Y148" s="1382"/>
      <c r="Z148" s="1385"/>
    </row>
    <row r="149" spans="1:26">
      <c r="A149" s="1498">
        <v>144</v>
      </c>
      <c r="B149" s="2567"/>
      <c r="C149" s="2573"/>
      <c r="D149" s="2576"/>
      <c r="E149" s="1380"/>
      <c r="F149" s="1380"/>
      <c r="G149" s="1381"/>
      <c r="H149" s="1381"/>
      <c r="I149" s="1381"/>
      <c r="J149" s="1381"/>
      <c r="K149" s="1382"/>
      <c r="L149" s="1382"/>
      <c r="M149" s="1382"/>
      <c r="N149" s="1382"/>
      <c r="O149" s="1382"/>
      <c r="P149" s="1384"/>
      <c r="Q149" s="1384"/>
      <c r="R149" s="1382"/>
      <c r="S149" s="1389"/>
      <c r="T149" s="1419"/>
      <c r="U149" s="1515"/>
      <c r="V149" s="1515"/>
      <c r="W149" s="1546"/>
      <c r="X149" s="1382"/>
      <c r="Y149" s="1382"/>
      <c r="Z149" s="1385"/>
    </row>
    <row r="150" spans="1:26">
      <c r="A150" s="1498">
        <v>145</v>
      </c>
      <c r="B150" s="2567"/>
      <c r="C150" s="2573"/>
      <c r="D150" s="2576"/>
      <c r="E150" s="1380"/>
      <c r="F150" s="1380"/>
      <c r="G150" s="1381"/>
      <c r="H150" s="1381"/>
      <c r="I150" s="1381"/>
      <c r="J150" s="1381"/>
      <c r="K150" s="1382"/>
      <c r="L150" s="1382"/>
      <c r="M150" s="1382"/>
      <c r="N150" s="1382"/>
      <c r="O150" s="1382"/>
      <c r="P150" s="1384"/>
      <c r="Q150" s="1384"/>
      <c r="R150" s="1382"/>
      <c r="S150" s="1389"/>
      <c r="T150" s="1419"/>
      <c r="U150" s="1515"/>
      <c r="V150" s="1515"/>
      <c r="W150" s="1546"/>
      <c r="X150" s="1382"/>
      <c r="Y150" s="1382"/>
      <c r="Z150" s="1385"/>
    </row>
    <row r="151" spans="1:26">
      <c r="A151" s="1498">
        <v>146</v>
      </c>
      <c r="B151" s="2567"/>
      <c r="C151" s="2573"/>
      <c r="D151" s="1415" t="s">
        <v>3617</v>
      </c>
      <c r="E151" s="1389"/>
      <c r="F151" s="1389"/>
      <c r="G151" s="1389"/>
      <c r="H151" s="1389"/>
      <c r="I151" s="1389"/>
      <c r="J151" s="1389"/>
      <c r="K151" s="1389"/>
      <c r="L151" s="1389"/>
      <c r="M151" s="1389"/>
      <c r="N151" s="1382">
        <f>SUM(N145:N150)</f>
        <v>0</v>
      </c>
      <c r="O151" s="1382">
        <f>SUM(O145:O150)</f>
        <v>0</v>
      </c>
      <c r="P151" s="1382">
        <f>SUM(P145:P150)</f>
        <v>0</v>
      </c>
      <c r="Q151" s="1389"/>
      <c r="R151" s="1382">
        <f>SUM(R145:R150)</f>
        <v>0</v>
      </c>
      <c r="S151" s="1389"/>
      <c r="T151" s="1419"/>
      <c r="U151" s="1515"/>
      <c r="V151" s="1515"/>
      <c r="W151" s="1546"/>
      <c r="X151" s="1389"/>
      <c r="Y151" s="1389"/>
      <c r="Z151" s="1568"/>
    </row>
    <row r="152" spans="1:26" ht="17.649999999999999" customHeight="1">
      <c r="A152" s="1498">
        <v>147</v>
      </c>
      <c r="B152" s="2567"/>
      <c r="C152" s="2573"/>
      <c r="D152" s="2558" t="s">
        <v>4513</v>
      </c>
      <c r="E152" s="1380"/>
      <c r="F152" s="1380"/>
      <c r="G152" s="1381"/>
      <c r="H152" s="1381"/>
      <c r="I152" s="1381"/>
      <c r="J152" s="1381"/>
      <c r="K152" s="1382"/>
      <c r="L152" s="1382"/>
      <c r="M152" s="1382"/>
      <c r="N152" s="1382"/>
      <c r="O152" s="1382"/>
      <c r="P152" s="1384"/>
      <c r="Q152" s="1384"/>
      <c r="R152" s="1382"/>
      <c r="S152" s="1389"/>
      <c r="T152" s="1419"/>
      <c r="U152" s="1515"/>
      <c r="V152" s="1515"/>
      <c r="W152" s="1546"/>
      <c r="X152" s="1382"/>
      <c r="Y152" s="1382"/>
      <c r="Z152" s="1385"/>
    </row>
    <row r="153" spans="1:26">
      <c r="A153" s="1498">
        <v>148</v>
      </c>
      <c r="B153" s="2567"/>
      <c r="C153" s="2573"/>
      <c r="D153" s="2558"/>
      <c r="E153" s="1380"/>
      <c r="F153" s="1380"/>
      <c r="G153" s="1381"/>
      <c r="H153" s="1381"/>
      <c r="I153" s="1381"/>
      <c r="J153" s="1381"/>
      <c r="K153" s="1382"/>
      <c r="L153" s="1382"/>
      <c r="M153" s="1382"/>
      <c r="N153" s="1382"/>
      <c r="O153" s="1382"/>
      <c r="P153" s="1384"/>
      <c r="Q153" s="1384"/>
      <c r="R153" s="1382"/>
      <c r="S153" s="1389"/>
      <c r="T153" s="1419"/>
      <c r="U153" s="1515"/>
      <c r="V153" s="1515"/>
      <c r="W153" s="1546"/>
      <c r="X153" s="1382"/>
      <c r="Y153" s="1382"/>
      <c r="Z153" s="1385"/>
    </row>
    <row r="154" spans="1:26">
      <c r="A154" s="1498">
        <v>149</v>
      </c>
      <c r="B154" s="2567"/>
      <c r="C154" s="2573"/>
      <c r="D154" s="2558"/>
      <c r="E154" s="1380"/>
      <c r="F154" s="1380"/>
      <c r="G154" s="1381"/>
      <c r="H154" s="1381"/>
      <c r="I154" s="1381"/>
      <c r="J154" s="1381"/>
      <c r="K154" s="1382"/>
      <c r="L154" s="1382"/>
      <c r="M154" s="1382"/>
      <c r="N154" s="1382"/>
      <c r="O154" s="1382"/>
      <c r="P154" s="1384"/>
      <c r="Q154" s="1384"/>
      <c r="R154" s="1382"/>
      <c r="S154" s="1389"/>
      <c r="T154" s="1419"/>
      <c r="U154" s="1515"/>
      <c r="V154" s="1515"/>
      <c r="W154" s="1546"/>
      <c r="X154" s="1382"/>
      <c r="Y154" s="1382"/>
      <c r="Z154" s="1385"/>
    </row>
    <row r="155" spans="1:26">
      <c r="A155" s="1498">
        <v>150</v>
      </c>
      <c r="B155" s="2567"/>
      <c r="C155" s="2573"/>
      <c r="D155" s="2558"/>
      <c r="E155" s="1380"/>
      <c r="F155" s="1380"/>
      <c r="G155" s="1381"/>
      <c r="H155" s="1381"/>
      <c r="I155" s="1381"/>
      <c r="J155" s="1381"/>
      <c r="K155" s="1382"/>
      <c r="L155" s="1382"/>
      <c r="M155" s="1382"/>
      <c r="N155" s="1382"/>
      <c r="O155" s="1382"/>
      <c r="P155" s="1384"/>
      <c r="Q155" s="1384"/>
      <c r="R155" s="1382"/>
      <c r="S155" s="1389"/>
      <c r="T155" s="1419"/>
      <c r="U155" s="1515"/>
      <c r="V155" s="1515"/>
      <c r="W155" s="1546"/>
      <c r="X155" s="1382"/>
      <c r="Y155" s="1382"/>
      <c r="Z155" s="1385"/>
    </row>
    <row r="156" spans="1:26">
      <c r="A156" s="1498">
        <v>151</v>
      </c>
      <c r="B156" s="2567"/>
      <c r="C156" s="2573"/>
      <c r="D156" s="2558"/>
      <c r="E156" s="1380"/>
      <c r="F156" s="1380"/>
      <c r="G156" s="1381"/>
      <c r="H156" s="1381"/>
      <c r="I156" s="1381"/>
      <c r="J156" s="1381"/>
      <c r="K156" s="1382"/>
      <c r="L156" s="1382"/>
      <c r="M156" s="1382"/>
      <c r="N156" s="1382"/>
      <c r="O156" s="1382"/>
      <c r="P156" s="1384"/>
      <c r="Q156" s="1384"/>
      <c r="R156" s="1382"/>
      <c r="S156" s="1389"/>
      <c r="T156" s="1419"/>
      <c r="U156" s="1515"/>
      <c r="V156" s="1515"/>
      <c r="W156" s="1546"/>
      <c r="X156" s="1382"/>
      <c r="Y156" s="1382"/>
      <c r="Z156" s="1385"/>
    </row>
    <row r="157" spans="1:26">
      <c r="A157" s="1498">
        <v>152</v>
      </c>
      <c r="B157" s="2567"/>
      <c r="C157" s="2573"/>
      <c r="D157" s="2558"/>
      <c r="E157" s="1380"/>
      <c r="F157" s="1380"/>
      <c r="G157" s="1381"/>
      <c r="H157" s="1381"/>
      <c r="I157" s="1381"/>
      <c r="J157" s="1381"/>
      <c r="K157" s="1382"/>
      <c r="L157" s="1382"/>
      <c r="M157" s="1382"/>
      <c r="N157" s="1382"/>
      <c r="O157" s="1382"/>
      <c r="P157" s="1384"/>
      <c r="Q157" s="1384"/>
      <c r="R157" s="1382"/>
      <c r="S157" s="1389"/>
      <c r="T157" s="1419"/>
      <c r="U157" s="1515"/>
      <c r="V157" s="1515"/>
      <c r="W157" s="1546"/>
      <c r="X157" s="1382"/>
      <c r="Y157" s="1382"/>
      <c r="Z157" s="1385"/>
    </row>
    <row r="158" spans="1:26">
      <c r="A158" s="1498">
        <v>153</v>
      </c>
      <c r="B158" s="2567"/>
      <c r="C158" s="2573"/>
      <c r="D158" s="1575" t="s">
        <v>4483</v>
      </c>
      <c r="E158" s="1389"/>
      <c r="F158" s="1389"/>
      <c r="G158" s="1389"/>
      <c r="H158" s="1389"/>
      <c r="I158" s="1389"/>
      <c r="J158" s="1389"/>
      <c r="K158" s="1389"/>
      <c r="L158" s="1389"/>
      <c r="M158" s="1389"/>
      <c r="N158" s="1382">
        <f>SUM(N152:N157)</f>
        <v>0</v>
      </c>
      <c r="O158" s="1382">
        <f>SUM(O152:O157)</f>
        <v>0</v>
      </c>
      <c r="P158" s="1382">
        <f>SUM(P152:P157)</f>
        <v>0</v>
      </c>
      <c r="Q158" s="1389"/>
      <c r="R158" s="1382">
        <f>SUM(R152:R157)</f>
        <v>0</v>
      </c>
      <c r="S158" s="1389"/>
      <c r="T158" s="1419"/>
      <c r="U158" s="1515"/>
      <c r="V158" s="1515"/>
      <c r="W158" s="1546"/>
      <c r="X158" s="1389"/>
      <c r="Y158" s="1389"/>
      <c r="Z158" s="1568"/>
    </row>
    <row r="159" spans="1:26" ht="16.5" customHeight="1">
      <c r="A159" s="1498">
        <v>154</v>
      </c>
      <c r="B159" s="2567"/>
      <c r="C159" s="2573"/>
      <c r="D159" s="2558" t="s">
        <v>4514</v>
      </c>
      <c r="E159" s="1380"/>
      <c r="F159" s="1380"/>
      <c r="G159" s="1381"/>
      <c r="H159" s="1381"/>
      <c r="I159" s="1381"/>
      <c r="J159" s="1381"/>
      <c r="K159" s="1382"/>
      <c r="L159" s="1382"/>
      <c r="M159" s="1382"/>
      <c r="N159" s="1382"/>
      <c r="O159" s="1382"/>
      <c r="P159" s="1384"/>
      <c r="Q159" s="1384"/>
      <c r="R159" s="1382"/>
      <c r="S159" s="1389"/>
      <c r="T159" s="1419"/>
      <c r="U159" s="1515"/>
      <c r="V159" s="1515"/>
      <c r="W159" s="1546"/>
      <c r="X159" s="1382"/>
      <c r="Y159" s="1382"/>
      <c r="Z159" s="1385"/>
    </row>
    <row r="160" spans="1:26" ht="15.75" customHeight="1">
      <c r="A160" s="1498">
        <v>155</v>
      </c>
      <c r="B160" s="2567"/>
      <c r="C160" s="2573"/>
      <c r="D160" s="2558"/>
      <c r="E160" s="1380"/>
      <c r="F160" s="1380"/>
      <c r="G160" s="1381"/>
      <c r="H160" s="1381"/>
      <c r="I160" s="1381"/>
      <c r="J160" s="1381"/>
      <c r="K160" s="1382"/>
      <c r="L160" s="1382"/>
      <c r="M160" s="1382"/>
      <c r="N160" s="1382"/>
      <c r="O160" s="1382"/>
      <c r="P160" s="1384"/>
      <c r="Q160" s="1382"/>
      <c r="R160" s="1382"/>
      <c r="S160" s="1389"/>
      <c r="T160" s="1390"/>
      <c r="U160" s="1515"/>
      <c r="V160" s="1515"/>
      <c r="W160" s="1495"/>
      <c r="X160" s="1382"/>
      <c r="Y160" s="1382"/>
      <c r="Z160" s="1385"/>
    </row>
    <row r="161" spans="1:26" ht="15.75" customHeight="1">
      <c r="A161" s="1498">
        <v>156</v>
      </c>
      <c r="B161" s="2567"/>
      <c r="C161" s="2573"/>
      <c r="D161" s="2558"/>
      <c r="E161" s="1380"/>
      <c r="F161" s="1380"/>
      <c r="G161" s="1381"/>
      <c r="H161" s="1381"/>
      <c r="I161" s="1381"/>
      <c r="J161" s="1381"/>
      <c r="K161" s="1382"/>
      <c r="L161" s="1382"/>
      <c r="M161" s="1382"/>
      <c r="N161" s="1382"/>
      <c r="O161" s="1382"/>
      <c r="P161" s="1384"/>
      <c r="Q161" s="1382"/>
      <c r="R161" s="1382"/>
      <c r="S161" s="1389"/>
      <c r="T161" s="1390"/>
      <c r="U161" s="1515"/>
      <c r="V161" s="1515"/>
      <c r="W161" s="1495"/>
      <c r="X161" s="1382"/>
      <c r="Y161" s="1382"/>
      <c r="Z161" s="1385"/>
    </row>
    <row r="162" spans="1:26" ht="16.5" customHeight="1">
      <c r="A162" s="1498">
        <v>157</v>
      </c>
      <c r="B162" s="2567"/>
      <c r="C162" s="2573"/>
      <c r="D162" s="2558"/>
      <c r="E162" s="1380"/>
      <c r="F162" s="1380"/>
      <c r="G162" s="1381"/>
      <c r="H162" s="1381"/>
      <c r="I162" s="1381"/>
      <c r="J162" s="1381"/>
      <c r="K162" s="1382"/>
      <c r="L162" s="1382"/>
      <c r="M162" s="1382"/>
      <c r="N162" s="1382"/>
      <c r="O162" s="1382"/>
      <c r="P162" s="1384"/>
      <c r="Q162" s="1382"/>
      <c r="R162" s="1382"/>
      <c r="S162" s="1389"/>
      <c r="T162" s="1390"/>
      <c r="U162" s="1515"/>
      <c r="V162" s="1515"/>
      <c r="W162" s="1495"/>
      <c r="X162" s="1382"/>
      <c r="Y162" s="1382"/>
      <c r="Z162" s="1385"/>
    </row>
    <row r="163" spans="1:26">
      <c r="A163" s="1498">
        <v>158</v>
      </c>
      <c r="B163" s="2567"/>
      <c r="C163" s="2573"/>
      <c r="D163" s="2558"/>
      <c r="E163" s="1380"/>
      <c r="F163" s="1380"/>
      <c r="G163" s="1381"/>
      <c r="H163" s="1381"/>
      <c r="I163" s="1381"/>
      <c r="J163" s="1381"/>
      <c r="K163" s="1382"/>
      <c r="L163" s="1382"/>
      <c r="M163" s="1382"/>
      <c r="N163" s="1382"/>
      <c r="O163" s="1382"/>
      <c r="P163" s="1384"/>
      <c r="Q163" s="1382"/>
      <c r="R163" s="1382"/>
      <c r="S163" s="1389"/>
      <c r="T163" s="1390"/>
      <c r="U163" s="1515"/>
      <c r="V163" s="1515"/>
      <c r="W163" s="1495"/>
      <c r="X163" s="1382"/>
      <c r="Y163" s="1382"/>
      <c r="Z163" s="1385"/>
    </row>
    <row r="164" spans="1:26">
      <c r="A164" s="1498">
        <v>159</v>
      </c>
      <c r="B164" s="2567"/>
      <c r="C164" s="2573"/>
      <c r="D164" s="2558"/>
      <c r="E164" s="1380"/>
      <c r="F164" s="1380"/>
      <c r="G164" s="1381"/>
      <c r="H164" s="1381"/>
      <c r="I164" s="1381"/>
      <c r="J164" s="1381"/>
      <c r="K164" s="1382"/>
      <c r="L164" s="1382"/>
      <c r="M164" s="1382"/>
      <c r="N164" s="1382"/>
      <c r="O164" s="1382"/>
      <c r="P164" s="1384"/>
      <c r="Q164" s="1382"/>
      <c r="R164" s="1382"/>
      <c r="S164" s="1389"/>
      <c r="T164" s="1390"/>
      <c r="U164" s="1515"/>
      <c r="V164" s="1515"/>
      <c r="W164" s="1495"/>
      <c r="X164" s="1382"/>
      <c r="Y164" s="1382"/>
      <c r="Z164" s="1385"/>
    </row>
    <row r="165" spans="1:26" ht="17.25" thickBot="1">
      <c r="A165" s="1498">
        <v>160</v>
      </c>
      <c r="B165" s="2567"/>
      <c r="C165" s="2574"/>
      <c r="D165" s="1481" t="s">
        <v>3617</v>
      </c>
      <c r="E165" s="1394"/>
      <c r="F165" s="1394"/>
      <c r="G165" s="1394"/>
      <c r="H165" s="1394"/>
      <c r="I165" s="1394"/>
      <c r="J165" s="1394"/>
      <c r="K165" s="1394"/>
      <c r="L165" s="1394"/>
      <c r="M165" s="1394"/>
      <c r="N165" s="1393">
        <f>SUM(N159:N164)</f>
        <v>0</v>
      </c>
      <c r="O165" s="1393">
        <f>SUM(O159:O164)</f>
        <v>0</v>
      </c>
      <c r="P165" s="1393">
        <f>SUM(P159:P164)</f>
        <v>0</v>
      </c>
      <c r="Q165" s="1394"/>
      <c r="R165" s="1393">
        <f>SUM(R159:R164)</f>
        <v>0</v>
      </c>
      <c r="S165" s="1394"/>
      <c r="T165" s="1417"/>
      <c r="U165" s="1497"/>
      <c r="V165" s="1497"/>
      <c r="W165" s="1544"/>
      <c r="X165" s="1394"/>
      <c r="Y165" s="1394"/>
      <c r="Z165" s="1571"/>
    </row>
    <row r="166" spans="1:26" ht="16.5" customHeight="1">
      <c r="A166" s="1498">
        <v>161</v>
      </c>
      <c r="B166" s="2567"/>
      <c r="C166" s="2559" t="s">
        <v>4439</v>
      </c>
      <c r="D166" s="2562" t="s">
        <v>4447</v>
      </c>
      <c r="E166" s="1373"/>
      <c r="F166" s="1373"/>
      <c r="G166" s="1374"/>
      <c r="H166" s="1374"/>
      <c r="I166" s="1374"/>
      <c r="J166" s="1374"/>
      <c r="K166" s="1375"/>
      <c r="L166" s="1375"/>
      <c r="M166" s="1375"/>
      <c r="N166" s="1375"/>
      <c r="O166" s="1375"/>
      <c r="P166" s="1377"/>
      <c r="Q166" s="1375"/>
      <c r="R166" s="1375"/>
      <c r="S166" s="1413"/>
      <c r="T166" s="1414"/>
      <c r="U166" s="1526"/>
      <c r="V166" s="1526"/>
      <c r="W166" s="1527"/>
      <c r="X166" s="1375"/>
      <c r="Y166" s="1375"/>
      <c r="Z166" s="1378"/>
    </row>
    <row r="167" spans="1:26">
      <c r="A167" s="1498">
        <v>162</v>
      </c>
      <c r="B167" s="2567"/>
      <c r="C167" s="2560"/>
      <c r="D167" s="2563"/>
      <c r="E167" s="1380"/>
      <c r="F167" s="1380"/>
      <c r="G167" s="1381"/>
      <c r="H167" s="1381"/>
      <c r="I167" s="1381"/>
      <c r="J167" s="1381"/>
      <c r="K167" s="1382"/>
      <c r="L167" s="1382"/>
      <c r="M167" s="1382"/>
      <c r="N167" s="1382"/>
      <c r="O167" s="1382"/>
      <c r="P167" s="1384"/>
      <c r="Q167" s="1382"/>
      <c r="R167" s="1382"/>
      <c r="S167" s="1419"/>
      <c r="T167" s="1390"/>
      <c r="U167" s="1546"/>
      <c r="V167" s="1546"/>
      <c r="W167" s="1495"/>
      <c r="X167" s="1382"/>
      <c r="Y167" s="1382"/>
      <c r="Z167" s="1385"/>
    </row>
    <row r="168" spans="1:26">
      <c r="A168" s="1498">
        <v>163</v>
      </c>
      <c r="B168" s="2567"/>
      <c r="C168" s="2560"/>
      <c r="D168" s="2563"/>
      <c r="E168" s="1380"/>
      <c r="F168" s="1380"/>
      <c r="G168" s="1381"/>
      <c r="H168" s="1381"/>
      <c r="I168" s="1381"/>
      <c r="J168" s="1381"/>
      <c r="K168" s="1382"/>
      <c r="L168" s="1382"/>
      <c r="M168" s="1382"/>
      <c r="N168" s="1382"/>
      <c r="O168" s="1382"/>
      <c r="P168" s="1384"/>
      <c r="Q168" s="1382"/>
      <c r="R168" s="1382"/>
      <c r="S168" s="1419"/>
      <c r="T168" s="1390"/>
      <c r="U168" s="1546"/>
      <c r="V168" s="1546"/>
      <c r="W168" s="1495"/>
      <c r="X168" s="1382"/>
      <c r="Y168" s="1382"/>
      <c r="Z168" s="1385"/>
    </row>
    <row r="169" spans="1:26">
      <c r="A169" s="1498">
        <v>164</v>
      </c>
      <c r="B169" s="2567"/>
      <c r="C169" s="2560"/>
      <c r="D169" s="2563"/>
      <c r="E169" s="1380"/>
      <c r="F169" s="1380"/>
      <c r="G169" s="1381"/>
      <c r="H169" s="1381"/>
      <c r="I169" s="1381"/>
      <c r="J169" s="1381"/>
      <c r="K169" s="1382"/>
      <c r="L169" s="1382"/>
      <c r="M169" s="1382"/>
      <c r="N169" s="1382"/>
      <c r="O169" s="1382"/>
      <c r="P169" s="1384"/>
      <c r="Q169" s="1382"/>
      <c r="R169" s="1382"/>
      <c r="S169" s="1419"/>
      <c r="T169" s="1390"/>
      <c r="U169" s="1546"/>
      <c r="V169" s="1546"/>
      <c r="W169" s="1495"/>
      <c r="X169" s="1382"/>
      <c r="Y169" s="1382"/>
      <c r="Z169" s="1385"/>
    </row>
    <row r="170" spans="1:26">
      <c r="A170" s="1498">
        <v>165</v>
      </c>
      <c r="B170" s="2567"/>
      <c r="C170" s="2560"/>
      <c r="D170" s="2563"/>
      <c r="E170" s="1380"/>
      <c r="F170" s="1380"/>
      <c r="G170" s="1381"/>
      <c r="H170" s="1381"/>
      <c r="I170" s="1381"/>
      <c r="J170" s="1381"/>
      <c r="K170" s="1382"/>
      <c r="L170" s="1382"/>
      <c r="M170" s="1382"/>
      <c r="N170" s="1382"/>
      <c r="O170" s="1382"/>
      <c r="P170" s="1384"/>
      <c r="Q170" s="1382"/>
      <c r="R170" s="1382"/>
      <c r="S170" s="1419"/>
      <c r="T170" s="1390"/>
      <c r="U170" s="1546"/>
      <c r="V170" s="1546"/>
      <c r="W170" s="1495"/>
      <c r="X170" s="1382"/>
      <c r="Y170" s="1382"/>
      <c r="Z170" s="1385"/>
    </row>
    <row r="171" spans="1:26">
      <c r="A171" s="1498">
        <v>166</v>
      </c>
      <c r="B171" s="2567"/>
      <c r="C171" s="2560"/>
      <c r="D171" s="2563"/>
      <c r="E171" s="1380"/>
      <c r="F171" s="1380"/>
      <c r="G171" s="1381"/>
      <c r="H171" s="1381"/>
      <c r="I171" s="1381"/>
      <c r="J171" s="1381"/>
      <c r="K171" s="1382"/>
      <c r="L171" s="1382"/>
      <c r="M171" s="1382"/>
      <c r="N171" s="1382"/>
      <c r="O171" s="1382"/>
      <c r="P171" s="1384"/>
      <c r="Q171" s="1382"/>
      <c r="R171" s="1382"/>
      <c r="S171" s="1419"/>
      <c r="T171" s="1390"/>
      <c r="U171" s="1546"/>
      <c r="V171" s="1546"/>
      <c r="W171" s="1495"/>
      <c r="X171" s="1382"/>
      <c r="Y171" s="1382"/>
      <c r="Z171" s="1385"/>
    </row>
    <row r="172" spans="1:26">
      <c r="A172" s="1498">
        <v>167</v>
      </c>
      <c r="B172" s="2567"/>
      <c r="C172" s="2560"/>
      <c r="D172" s="1397" t="s">
        <v>3617</v>
      </c>
      <c r="E172" s="1389"/>
      <c r="F172" s="1389"/>
      <c r="G172" s="1389"/>
      <c r="H172" s="1389"/>
      <c r="I172" s="1389"/>
      <c r="J172" s="1389"/>
      <c r="K172" s="1389"/>
      <c r="L172" s="1389"/>
      <c r="M172" s="1389"/>
      <c r="N172" s="1382">
        <f>SUM(N166:N171)</f>
        <v>0</v>
      </c>
      <c r="O172" s="1382">
        <f>SUM(O166:O171)</f>
        <v>0</v>
      </c>
      <c r="P172" s="1382">
        <f>SUM(P166:P171)</f>
        <v>0</v>
      </c>
      <c r="Q172" s="1389"/>
      <c r="R172" s="1382">
        <f>SUM(R166:R171)</f>
        <v>0</v>
      </c>
      <c r="S172" s="1419"/>
      <c r="T172" s="1390"/>
      <c r="U172" s="1546"/>
      <c r="V172" s="1546"/>
      <c r="W172" s="1495"/>
      <c r="X172" s="1389"/>
      <c r="Y172" s="1389"/>
      <c r="Z172" s="1568"/>
    </row>
    <row r="173" spans="1:26" ht="16.5" customHeight="1">
      <c r="A173" s="1498">
        <v>168</v>
      </c>
      <c r="B173" s="2567"/>
      <c r="C173" s="2560"/>
      <c r="D173" s="2558" t="s">
        <v>4513</v>
      </c>
      <c r="E173" s="1380"/>
      <c r="F173" s="1380"/>
      <c r="G173" s="1381"/>
      <c r="H173" s="1381"/>
      <c r="I173" s="1381"/>
      <c r="J173" s="1381"/>
      <c r="K173" s="1382"/>
      <c r="L173" s="1382"/>
      <c r="M173" s="1382"/>
      <c r="N173" s="1382"/>
      <c r="O173" s="1382"/>
      <c r="P173" s="1384"/>
      <c r="Q173" s="1382"/>
      <c r="R173" s="1382"/>
      <c r="S173" s="1419"/>
      <c r="T173" s="1390"/>
      <c r="U173" s="1546"/>
      <c r="V173" s="1546"/>
      <c r="W173" s="1495"/>
      <c r="X173" s="1382"/>
      <c r="Y173" s="1382"/>
      <c r="Z173" s="1385"/>
    </row>
    <row r="174" spans="1:26">
      <c r="A174" s="1498">
        <v>169</v>
      </c>
      <c r="B174" s="2567"/>
      <c r="C174" s="2560"/>
      <c r="D174" s="2558"/>
      <c r="E174" s="1380"/>
      <c r="F174" s="1380"/>
      <c r="G174" s="1381"/>
      <c r="H174" s="1381"/>
      <c r="I174" s="1381"/>
      <c r="J174" s="1381"/>
      <c r="K174" s="1382"/>
      <c r="L174" s="1382"/>
      <c r="M174" s="1382"/>
      <c r="N174" s="1382"/>
      <c r="O174" s="1382"/>
      <c r="P174" s="1384"/>
      <c r="Q174" s="1382"/>
      <c r="R174" s="1382"/>
      <c r="S174" s="1419"/>
      <c r="T174" s="1390"/>
      <c r="U174" s="1546"/>
      <c r="V174" s="1546"/>
      <c r="W174" s="1495"/>
      <c r="X174" s="1382"/>
      <c r="Y174" s="1382"/>
      <c r="Z174" s="1385"/>
    </row>
    <row r="175" spans="1:26">
      <c r="A175" s="1498">
        <v>170</v>
      </c>
      <c r="B175" s="2567"/>
      <c r="C175" s="2560"/>
      <c r="D175" s="2558"/>
      <c r="E175" s="1380"/>
      <c r="F175" s="1380"/>
      <c r="G175" s="1381"/>
      <c r="H175" s="1381"/>
      <c r="I175" s="1381"/>
      <c r="J175" s="1381"/>
      <c r="K175" s="1382"/>
      <c r="L175" s="1382"/>
      <c r="M175" s="1382"/>
      <c r="N175" s="1382"/>
      <c r="O175" s="1382"/>
      <c r="P175" s="1384"/>
      <c r="Q175" s="1382"/>
      <c r="R175" s="1382"/>
      <c r="S175" s="1419"/>
      <c r="T175" s="1390"/>
      <c r="U175" s="1546"/>
      <c r="V175" s="1546"/>
      <c r="W175" s="1495"/>
      <c r="X175" s="1382"/>
      <c r="Y175" s="1382"/>
      <c r="Z175" s="1385"/>
    </row>
    <row r="176" spans="1:26">
      <c r="A176" s="1498">
        <v>171</v>
      </c>
      <c r="B176" s="2567"/>
      <c r="C176" s="2560"/>
      <c r="D176" s="2558"/>
      <c r="E176" s="1380"/>
      <c r="F176" s="1380"/>
      <c r="G176" s="1381"/>
      <c r="H176" s="1381"/>
      <c r="I176" s="1381"/>
      <c r="J176" s="1381"/>
      <c r="K176" s="1382"/>
      <c r="L176" s="1382"/>
      <c r="M176" s="1382"/>
      <c r="N176" s="1382"/>
      <c r="O176" s="1382"/>
      <c r="P176" s="1384"/>
      <c r="Q176" s="1382"/>
      <c r="R176" s="1382"/>
      <c r="S176" s="1419"/>
      <c r="T176" s="1390"/>
      <c r="U176" s="1546"/>
      <c r="V176" s="1546"/>
      <c r="W176" s="1495"/>
      <c r="X176" s="1382"/>
      <c r="Y176" s="1382"/>
      <c r="Z176" s="1385"/>
    </row>
    <row r="177" spans="1:26">
      <c r="A177" s="1498">
        <v>172</v>
      </c>
      <c r="B177" s="2567"/>
      <c r="C177" s="2560"/>
      <c r="D177" s="2558"/>
      <c r="E177" s="1380"/>
      <c r="F177" s="1380"/>
      <c r="G177" s="1381"/>
      <c r="H177" s="1381"/>
      <c r="I177" s="1381"/>
      <c r="J177" s="1381"/>
      <c r="K177" s="1382"/>
      <c r="L177" s="1382"/>
      <c r="M177" s="1382"/>
      <c r="N177" s="1382"/>
      <c r="O177" s="1382"/>
      <c r="P177" s="1384"/>
      <c r="Q177" s="1382"/>
      <c r="R177" s="1382"/>
      <c r="S177" s="1419"/>
      <c r="T177" s="1390"/>
      <c r="U177" s="1546"/>
      <c r="V177" s="1546"/>
      <c r="W177" s="1495"/>
      <c r="X177" s="1382"/>
      <c r="Y177" s="1382"/>
      <c r="Z177" s="1385"/>
    </row>
    <row r="178" spans="1:26">
      <c r="A178" s="1498">
        <v>173</v>
      </c>
      <c r="B178" s="2567"/>
      <c r="C178" s="2560"/>
      <c r="D178" s="2558"/>
      <c r="E178" s="1380"/>
      <c r="F178" s="1380"/>
      <c r="G178" s="1381"/>
      <c r="H178" s="1381"/>
      <c r="I178" s="1381"/>
      <c r="J178" s="1381"/>
      <c r="K178" s="1382"/>
      <c r="L178" s="1382"/>
      <c r="M178" s="1382"/>
      <c r="N178" s="1382"/>
      <c r="O178" s="1382"/>
      <c r="P178" s="1384"/>
      <c r="Q178" s="1382"/>
      <c r="R178" s="1382"/>
      <c r="S178" s="1419"/>
      <c r="T178" s="1390"/>
      <c r="U178" s="1546"/>
      <c r="V178" s="1546"/>
      <c r="W178" s="1495"/>
      <c r="X178" s="1382"/>
      <c r="Y178" s="1382"/>
      <c r="Z178" s="1385"/>
    </row>
    <row r="179" spans="1:26">
      <c r="A179" s="1498">
        <v>174</v>
      </c>
      <c r="B179" s="2567"/>
      <c r="C179" s="2560"/>
      <c r="D179" s="1575" t="s">
        <v>4483</v>
      </c>
      <c r="E179" s="1389"/>
      <c r="F179" s="1389"/>
      <c r="G179" s="1389"/>
      <c r="H179" s="1389"/>
      <c r="I179" s="1389"/>
      <c r="J179" s="1389"/>
      <c r="K179" s="1389"/>
      <c r="L179" s="1389"/>
      <c r="M179" s="1389"/>
      <c r="N179" s="1382">
        <f>SUM(N173:N178)</f>
        <v>0</v>
      </c>
      <c r="O179" s="1382">
        <f>SUM(O173:O178)</f>
        <v>0</v>
      </c>
      <c r="P179" s="1382">
        <f>SUM(P173:P178)</f>
        <v>0</v>
      </c>
      <c r="Q179" s="1389"/>
      <c r="R179" s="1382">
        <f>SUM(R173:R178)</f>
        <v>0</v>
      </c>
      <c r="S179" s="1419"/>
      <c r="T179" s="1390"/>
      <c r="U179" s="1546"/>
      <c r="V179" s="1546"/>
      <c r="W179" s="1495"/>
      <c r="X179" s="1389"/>
      <c r="Y179" s="1389"/>
      <c r="Z179" s="1568"/>
    </row>
    <row r="180" spans="1:26" ht="16.5" customHeight="1">
      <c r="A180" s="1498">
        <v>175</v>
      </c>
      <c r="B180" s="2567"/>
      <c r="C180" s="2560"/>
      <c r="D180" s="2558" t="s">
        <v>4514</v>
      </c>
      <c r="E180" s="1380"/>
      <c r="F180" s="1380"/>
      <c r="G180" s="1381"/>
      <c r="H180" s="1381"/>
      <c r="I180" s="1381"/>
      <c r="J180" s="1381"/>
      <c r="K180" s="1382"/>
      <c r="L180" s="1382"/>
      <c r="M180" s="1382"/>
      <c r="N180" s="1382"/>
      <c r="O180" s="1382"/>
      <c r="P180" s="1384"/>
      <c r="Q180" s="1382"/>
      <c r="R180" s="1382"/>
      <c r="S180" s="1419"/>
      <c r="T180" s="1390"/>
      <c r="U180" s="1546"/>
      <c r="V180" s="1546"/>
      <c r="W180" s="1495"/>
      <c r="X180" s="1382"/>
      <c r="Y180" s="1382"/>
      <c r="Z180" s="1385"/>
    </row>
    <row r="181" spans="1:26">
      <c r="A181" s="1498">
        <v>176</v>
      </c>
      <c r="B181" s="2567"/>
      <c r="C181" s="2560"/>
      <c r="D181" s="2558"/>
      <c r="E181" s="1380"/>
      <c r="F181" s="1380"/>
      <c r="G181" s="1381"/>
      <c r="H181" s="1381"/>
      <c r="I181" s="1381"/>
      <c r="J181" s="1381"/>
      <c r="K181" s="1382"/>
      <c r="L181" s="1382"/>
      <c r="M181" s="1382"/>
      <c r="N181" s="1382"/>
      <c r="O181" s="1382"/>
      <c r="P181" s="1384"/>
      <c r="Q181" s="1382"/>
      <c r="R181" s="1382"/>
      <c r="S181" s="1419"/>
      <c r="T181" s="1390"/>
      <c r="U181" s="1546"/>
      <c r="V181" s="1546"/>
      <c r="W181" s="1495"/>
      <c r="X181" s="1382"/>
      <c r="Y181" s="1382"/>
      <c r="Z181" s="1385"/>
    </row>
    <row r="182" spans="1:26">
      <c r="A182" s="1498">
        <v>177</v>
      </c>
      <c r="B182" s="2567"/>
      <c r="C182" s="2560"/>
      <c r="D182" s="2558"/>
      <c r="E182" s="1380"/>
      <c r="F182" s="1380"/>
      <c r="G182" s="1381"/>
      <c r="H182" s="1381"/>
      <c r="I182" s="1381"/>
      <c r="J182" s="1381"/>
      <c r="K182" s="1382"/>
      <c r="L182" s="1382"/>
      <c r="M182" s="1382"/>
      <c r="N182" s="1382"/>
      <c r="O182" s="1382"/>
      <c r="P182" s="1384"/>
      <c r="Q182" s="1382"/>
      <c r="R182" s="1382"/>
      <c r="S182" s="1419"/>
      <c r="T182" s="1390"/>
      <c r="U182" s="1546"/>
      <c r="V182" s="1546"/>
      <c r="W182" s="1495"/>
      <c r="X182" s="1382"/>
      <c r="Y182" s="1382"/>
      <c r="Z182" s="1385"/>
    </row>
    <row r="183" spans="1:26">
      <c r="A183" s="1498">
        <v>178</v>
      </c>
      <c r="B183" s="2567"/>
      <c r="C183" s="2560"/>
      <c r="D183" s="2558"/>
      <c r="E183" s="1380"/>
      <c r="F183" s="1380"/>
      <c r="G183" s="1381"/>
      <c r="H183" s="1381"/>
      <c r="I183" s="1381"/>
      <c r="J183" s="1381"/>
      <c r="K183" s="1382"/>
      <c r="L183" s="1382"/>
      <c r="M183" s="1382"/>
      <c r="N183" s="1382"/>
      <c r="O183" s="1382"/>
      <c r="P183" s="1384"/>
      <c r="Q183" s="1382"/>
      <c r="R183" s="1382"/>
      <c r="S183" s="1419"/>
      <c r="T183" s="1390"/>
      <c r="U183" s="1546"/>
      <c r="V183" s="1546"/>
      <c r="W183" s="1495"/>
      <c r="X183" s="1382"/>
      <c r="Y183" s="1382"/>
      <c r="Z183" s="1385"/>
    </row>
    <row r="184" spans="1:26">
      <c r="A184" s="1498">
        <v>179</v>
      </c>
      <c r="B184" s="2567"/>
      <c r="C184" s="2560"/>
      <c r="D184" s="2558"/>
      <c r="E184" s="1380"/>
      <c r="F184" s="1380"/>
      <c r="G184" s="1381"/>
      <c r="H184" s="1381"/>
      <c r="I184" s="1381"/>
      <c r="J184" s="1381"/>
      <c r="K184" s="1382"/>
      <c r="L184" s="1382"/>
      <c r="M184" s="1382"/>
      <c r="N184" s="1382"/>
      <c r="O184" s="1382"/>
      <c r="P184" s="1384"/>
      <c r="Q184" s="1382"/>
      <c r="R184" s="1382"/>
      <c r="S184" s="1419"/>
      <c r="T184" s="1390"/>
      <c r="U184" s="1546"/>
      <c r="V184" s="1546"/>
      <c r="W184" s="1495"/>
      <c r="X184" s="1382"/>
      <c r="Y184" s="1382"/>
      <c r="Z184" s="1385"/>
    </row>
    <row r="185" spans="1:26">
      <c r="A185" s="1498">
        <v>180</v>
      </c>
      <c r="B185" s="2567"/>
      <c r="C185" s="2560"/>
      <c r="D185" s="2558"/>
      <c r="E185" s="1380"/>
      <c r="F185" s="1380"/>
      <c r="G185" s="1381"/>
      <c r="H185" s="1381"/>
      <c r="I185" s="1381"/>
      <c r="J185" s="1381"/>
      <c r="K185" s="1382"/>
      <c r="L185" s="1382"/>
      <c r="M185" s="1382"/>
      <c r="N185" s="1382"/>
      <c r="O185" s="1382"/>
      <c r="P185" s="1384"/>
      <c r="Q185" s="1382"/>
      <c r="R185" s="1382"/>
      <c r="S185" s="1419"/>
      <c r="T185" s="1390"/>
      <c r="U185" s="1546"/>
      <c r="V185" s="1546"/>
      <c r="W185" s="1495"/>
      <c r="X185" s="1382"/>
      <c r="Y185" s="1382"/>
      <c r="Z185" s="1385"/>
    </row>
    <row r="186" spans="1:26" ht="17.25" thickBot="1">
      <c r="A186" s="1528">
        <v>181</v>
      </c>
      <c r="B186" s="2568"/>
      <c r="C186" s="2561"/>
      <c r="D186" s="1386" t="s">
        <v>3617</v>
      </c>
      <c r="E186" s="1403"/>
      <c r="F186" s="1403"/>
      <c r="G186" s="1403"/>
      <c r="H186" s="1403"/>
      <c r="I186" s="1403"/>
      <c r="J186" s="1403"/>
      <c r="K186" s="1403"/>
      <c r="L186" s="1403"/>
      <c r="M186" s="1403"/>
      <c r="N186" s="1404">
        <f>SUM(N180:N185)</f>
        <v>0</v>
      </c>
      <c r="O186" s="1404">
        <f>SUM(O180:O185)</f>
        <v>0</v>
      </c>
      <c r="P186" s="1404">
        <f>SUM(P180:P185)</f>
        <v>0</v>
      </c>
      <c r="Q186" s="1403"/>
      <c r="R186" s="1404">
        <f>SUM(R180:R185)</f>
        <v>0</v>
      </c>
      <c r="S186" s="1424"/>
      <c r="T186" s="1425"/>
      <c r="U186" s="1601"/>
      <c r="V186" s="1601"/>
      <c r="W186" s="1602"/>
      <c r="X186" s="1403"/>
      <c r="Y186" s="1403"/>
      <c r="Z186" s="1598"/>
    </row>
    <row r="187" spans="1:26" ht="17.25" thickBot="1">
      <c r="A187" s="1534">
        <v>182</v>
      </c>
      <c r="B187" s="2564" t="s">
        <v>4448</v>
      </c>
      <c r="C187" s="2565"/>
      <c r="D187" s="2565"/>
      <c r="E187" s="1407"/>
      <c r="F187" s="1407"/>
      <c r="G187" s="1408"/>
      <c r="H187" s="1408"/>
      <c r="I187" s="1408"/>
      <c r="J187" s="1408"/>
      <c r="K187" s="1409"/>
      <c r="L187" s="1409"/>
      <c r="M187" s="1409"/>
      <c r="N187" s="1426">
        <f>N137+N144+N151+N158+N165+N172+N179+N186</f>
        <v>0</v>
      </c>
      <c r="O187" s="1426">
        <f>O137+O144+O151+O158+O165+O172+O179+O186</f>
        <v>0</v>
      </c>
      <c r="P187" s="1426">
        <f>P137+P144+P151+P158+P165+P172+P179+P186</f>
        <v>0</v>
      </c>
      <c r="Q187" s="1409"/>
      <c r="R187" s="1426">
        <f>R137+R144+R151+R158+R165+R172+R179+R186</f>
        <v>0</v>
      </c>
      <c r="S187" s="1427"/>
      <c r="T187" s="1411"/>
      <c r="U187" s="1603"/>
      <c r="V187" s="1603"/>
      <c r="W187" s="1540"/>
      <c r="X187" s="1409"/>
      <c r="Y187" s="1409"/>
      <c r="Z187" s="1599"/>
    </row>
    <row r="188" spans="1:26" ht="16.5" customHeight="1">
      <c r="A188" s="1600">
        <v>183</v>
      </c>
      <c r="B188" s="2566" t="s">
        <v>4449</v>
      </c>
      <c r="C188" s="2559" t="s">
        <v>4443</v>
      </c>
      <c r="D188" s="2570" t="s">
        <v>4513</v>
      </c>
      <c r="E188" s="1373"/>
      <c r="F188" s="1373"/>
      <c r="G188" s="1374"/>
      <c r="H188" s="1374"/>
      <c r="I188" s="1374"/>
      <c r="J188" s="1374"/>
      <c r="K188" s="1375"/>
      <c r="L188" s="1375"/>
      <c r="M188" s="1375"/>
      <c r="N188" s="1375"/>
      <c r="O188" s="1375"/>
      <c r="P188" s="1377"/>
      <c r="Q188" s="1375"/>
      <c r="R188" s="1375"/>
      <c r="S188" s="1413"/>
      <c r="T188" s="1414"/>
      <c r="U188" s="1526"/>
      <c r="V188" s="1526"/>
      <c r="W188" s="1527"/>
      <c r="X188" s="1375"/>
      <c r="Y188" s="1375"/>
      <c r="Z188" s="1378"/>
    </row>
    <row r="189" spans="1:26" ht="16.5" customHeight="1">
      <c r="A189" s="1498">
        <v>184</v>
      </c>
      <c r="B189" s="2567"/>
      <c r="C189" s="2560"/>
      <c r="D189" s="2571"/>
      <c r="E189" s="1380"/>
      <c r="F189" s="1380"/>
      <c r="G189" s="1381"/>
      <c r="H189" s="1381"/>
      <c r="I189" s="1381"/>
      <c r="J189" s="1381"/>
      <c r="K189" s="1382"/>
      <c r="L189" s="1382"/>
      <c r="M189" s="1382"/>
      <c r="N189" s="1382"/>
      <c r="O189" s="1382"/>
      <c r="P189" s="1384"/>
      <c r="Q189" s="1382"/>
      <c r="R189" s="1382"/>
      <c r="S189" s="1389"/>
      <c r="T189" s="1390"/>
      <c r="U189" s="1515"/>
      <c r="V189" s="1515"/>
      <c r="W189" s="1495"/>
      <c r="X189" s="1382"/>
      <c r="Y189" s="1382"/>
      <c r="Z189" s="1385"/>
    </row>
    <row r="190" spans="1:26" ht="16.5" customHeight="1">
      <c r="A190" s="1498">
        <v>185</v>
      </c>
      <c r="B190" s="2567"/>
      <c r="C190" s="2560"/>
      <c r="D190" s="2571"/>
      <c r="E190" s="1380"/>
      <c r="F190" s="1380"/>
      <c r="G190" s="1381"/>
      <c r="H190" s="1381"/>
      <c r="I190" s="1381"/>
      <c r="J190" s="1381"/>
      <c r="K190" s="1382"/>
      <c r="L190" s="1382"/>
      <c r="M190" s="1382"/>
      <c r="N190" s="1382"/>
      <c r="O190" s="1382"/>
      <c r="P190" s="1384"/>
      <c r="Q190" s="1382"/>
      <c r="R190" s="1382"/>
      <c r="S190" s="1389"/>
      <c r="T190" s="1390"/>
      <c r="U190" s="1515"/>
      <c r="V190" s="1515"/>
      <c r="W190" s="1495"/>
      <c r="X190" s="1382"/>
      <c r="Y190" s="1382"/>
      <c r="Z190" s="1385"/>
    </row>
    <row r="191" spans="1:26" ht="16.5" customHeight="1">
      <c r="A191" s="1498">
        <v>186</v>
      </c>
      <c r="B191" s="2567"/>
      <c r="C191" s="2560"/>
      <c r="D191" s="2571"/>
      <c r="E191" s="1380"/>
      <c r="F191" s="1380"/>
      <c r="G191" s="1381"/>
      <c r="H191" s="1381"/>
      <c r="I191" s="1381"/>
      <c r="J191" s="1381"/>
      <c r="K191" s="1382"/>
      <c r="L191" s="1382"/>
      <c r="M191" s="1382"/>
      <c r="N191" s="1382"/>
      <c r="O191" s="1382"/>
      <c r="P191" s="1384"/>
      <c r="Q191" s="1382"/>
      <c r="R191" s="1382"/>
      <c r="S191" s="1389"/>
      <c r="T191" s="1390"/>
      <c r="U191" s="1515"/>
      <c r="V191" s="1515"/>
      <c r="W191" s="1495"/>
      <c r="X191" s="1382"/>
      <c r="Y191" s="1382"/>
      <c r="Z191" s="1385"/>
    </row>
    <row r="192" spans="1:26" ht="16.5" customHeight="1">
      <c r="A192" s="1498">
        <v>187</v>
      </c>
      <c r="B192" s="2567"/>
      <c r="C192" s="2560"/>
      <c r="D192" s="2571"/>
      <c r="E192" s="1380"/>
      <c r="F192" s="1380"/>
      <c r="G192" s="1381"/>
      <c r="H192" s="1381"/>
      <c r="I192" s="1381"/>
      <c r="J192" s="1381"/>
      <c r="K192" s="1382"/>
      <c r="L192" s="1382"/>
      <c r="M192" s="1382"/>
      <c r="N192" s="1382"/>
      <c r="O192" s="1382"/>
      <c r="P192" s="1384"/>
      <c r="Q192" s="1382"/>
      <c r="R192" s="1382"/>
      <c r="S192" s="1389"/>
      <c r="T192" s="1390"/>
      <c r="U192" s="1515"/>
      <c r="V192" s="1515"/>
      <c r="W192" s="1495"/>
      <c r="X192" s="1382"/>
      <c r="Y192" s="1382"/>
      <c r="Z192" s="1385"/>
    </row>
    <row r="193" spans="1:26" ht="16.5" customHeight="1">
      <c r="A193" s="1498">
        <v>188</v>
      </c>
      <c r="B193" s="2567"/>
      <c r="C193" s="2560"/>
      <c r="D193" s="2571"/>
      <c r="E193" s="1380"/>
      <c r="F193" s="1380"/>
      <c r="G193" s="1381"/>
      <c r="H193" s="1381"/>
      <c r="I193" s="1381"/>
      <c r="J193" s="1381"/>
      <c r="K193" s="1382"/>
      <c r="L193" s="1382"/>
      <c r="M193" s="1382"/>
      <c r="N193" s="1382"/>
      <c r="O193" s="1382"/>
      <c r="P193" s="1384"/>
      <c r="Q193" s="1382"/>
      <c r="R193" s="1382"/>
      <c r="S193" s="1389"/>
      <c r="T193" s="1390"/>
      <c r="U193" s="1515"/>
      <c r="V193" s="1515"/>
      <c r="W193" s="1495"/>
      <c r="X193" s="1382"/>
      <c r="Y193" s="1382"/>
      <c r="Z193" s="1385"/>
    </row>
    <row r="194" spans="1:26" ht="16.5" customHeight="1">
      <c r="A194" s="1498">
        <v>189</v>
      </c>
      <c r="B194" s="2567"/>
      <c r="C194" s="2560"/>
      <c r="D194" s="1575" t="s">
        <v>4483</v>
      </c>
      <c r="E194" s="1389"/>
      <c r="F194" s="1389"/>
      <c r="G194" s="1389"/>
      <c r="H194" s="1389"/>
      <c r="I194" s="1389"/>
      <c r="J194" s="1389"/>
      <c r="K194" s="1389"/>
      <c r="L194" s="1389"/>
      <c r="M194" s="1389"/>
      <c r="N194" s="1382">
        <f>SUM(N188:N193)</f>
        <v>0</v>
      </c>
      <c r="O194" s="1382">
        <f>SUM(O188:O193)</f>
        <v>0</v>
      </c>
      <c r="P194" s="1382">
        <f>SUM(P188:P193)</f>
        <v>0</v>
      </c>
      <c r="Q194" s="1389"/>
      <c r="R194" s="1382">
        <f>SUM(R188:R193)</f>
        <v>0</v>
      </c>
      <c r="S194" s="1389"/>
      <c r="T194" s="1390"/>
      <c r="U194" s="1515"/>
      <c r="V194" s="1515"/>
      <c r="W194" s="1495"/>
      <c r="X194" s="1389"/>
      <c r="Y194" s="1389"/>
      <c r="Z194" s="1568"/>
    </row>
    <row r="195" spans="1:26" ht="16.5" customHeight="1">
      <c r="A195" s="1498">
        <v>190</v>
      </c>
      <c r="B195" s="2567"/>
      <c r="C195" s="2560"/>
      <c r="D195" s="2571" t="s">
        <v>4514</v>
      </c>
      <c r="E195" s="1380"/>
      <c r="F195" s="1380"/>
      <c r="G195" s="1381"/>
      <c r="H195" s="1381"/>
      <c r="I195" s="1381"/>
      <c r="J195" s="1381"/>
      <c r="K195" s="1382"/>
      <c r="L195" s="1382"/>
      <c r="M195" s="1382"/>
      <c r="N195" s="1382"/>
      <c r="O195" s="1382"/>
      <c r="P195" s="1384"/>
      <c r="Q195" s="1382"/>
      <c r="R195" s="1382"/>
      <c r="S195" s="1389"/>
      <c r="T195" s="1390"/>
      <c r="U195" s="1515"/>
      <c r="V195" s="1515"/>
      <c r="W195" s="1495"/>
      <c r="X195" s="1382"/>
      <c r="Y195" s="1382"/>
      <c r="Z195" s="1385"/>
    </row>
    <row r="196" spans="1:26" ht="16.5" customHeight="1">
      <c r="A196" s="1498">
        <v>191</v>
      </c>
      <c r="B196" s="2567"/>
      <c r="C196" s="2560"/>
      <c r="D196" s="2571"/>
      <c r="E196" s="1380"/>
      <c r="F196" s="1380"/>
      <c r="G196" s="1381"/>
      <c r="H196" s="1381"/>
      <c r="I196" s="1381"/>
      <c r="J196" s="1381"/>
      <c r="K196" s="1382"/>
      <c r="L196" s="1382"/>
      <c r="M196" s="1382"/>
      <c r="N196" s="1382"/>
      <c r="O196" s="1382"/>
      <c r="P196" s="1384"/>
      <c r="Q196" s="1382"/>
      <c r="R196" s="1382"/>
      <c r="S196" s="1389"/>
      <c r="T196" s="1390"/>
      <c r="U196" s="1515"/>
      <c r="V196" s="1515"/>
      <c r="W196" s="1495"/>
      <c r="X196" s="1382"/>
      <c r="Y196" s="1382"/>
      <c r="Z196" s="1385"/>
    </row>
    <row r="197" spans="1:26" ht="16.5" customHeight="1">
      <c r="A197" s="1498">
        <v>192</v>
      </c>
      <c r="B197" s="2567"/>
      <c r="C197" s="2560"/>
      <c r="D197" s="2571"/>
      <c r="E197" s="1380"/>
      <c r="F197" s="1380"/>
      <c r="G197" s="1381"/>
      <c r="H197" s="1381"/>
      <c r="I197" s="1381"/>
      <c r="J197" s="1381"/>
      <c r="K197" s="1382"/>
      <c r="L197" s="1382"/>
      <c r="M197" s="1382"/>
      <c r="N197" s="1382"/>
      <c r="O197" s="1382"/>
      <c r="P197" s="1384"/>
      <c r="Q197" s="1382"/>
      <c r="R197" s="1382"/>
      <c r="S197" s="1389"/>
      <c r="T197" s="1390"/>
      <c r="U197" s="1515"/>
      <c r="V197" s="1515"/>
      <c r="W197" s="1495"/>
      <c r="X197" s="1382"/>
      <c r="Y197" s="1382"/>
      <c r="Z197" s="1385"/>
    </row>
    <row r="198" spans="1:26" ht="16.5" customHeight="1">
      <c r="A198" s="1498">
        <v>193</v>
      </c>
      <c r="B198" s="2567"/>
      <c r="C198" s="2560"/>
      <c r="D198" s="2571"/>
      <c r="E198" s="1380"/>
      <c r="F198" s="1380"/>
      <c r="G198" s="1381"/>
      <c r="H198" s="1381"/>
      <c r="I198" s="1381"/>
      <c r="J198" s="1381"/>
      <c r="K198" s="1382"/>
      <c r="L198" s="1382"/>
      <c r="M198" s="1382"/>
      <c r="N198" s="1382"/>
      <c r="O198" s="1382"/>
      <c r="P198" s="1384"/>
      <c r="Q198" s="1382"/>
      <c r="R198" s="1382"/>
      <c r="S198" s="1389"/>
      <c r="T198" s="1390"/>
      <c r="U198" s="1515"/>
      <c r="V198" s="1515"/>
      <c r="W198" s="1495"/>
      <c r="X198" s="1382"/>
      <c r="Y198" s="1382"/>
      <c r="Z198" s="1385"/>
    </row>
    <row r="199" spans="1:26">
      <c r="A199" s="1498">
        <v>194</v>
      </c>
      <c r="B199" s="2567"/>
      <c r="C199" s="2560"/>
      <c r="D199" s="2571"/>
      <c r="E199" s="1380"/>
      <c r="F199" s="1380"/>
      <c r="G199" s="1381"/>
      <c r="H199" s="1381"/>
      <c r="I199" s="1381"/>
      <c r="J199" s="1381"/>
      <c r="K199" s="1382"/>
      <c r="L199" s="1382"/>
      <c r="M199" s="1382"/>
      <c r="N199" s="1382"/>
      <c r="O199" s="1382"/>
      <c r="P199" s="1384"/>
      <c r="Q199" s="1382"/>
      <c r="R199" s="1382"/>
      <c r="S199" s="1389"/>
      <c r="T199" s="1390"/>
      <c r="U199" s="1515"/>
      <c r="V199" s="1515"/>
      <c r="W199" s="1495"/>
      <c r="X199" s="1382"/>
      <c r="Y199" s="1382"/>
      <c r="Z199" s="1385"/>
    </row>
    <row r="200" spans="1:26">
      <c r="A200" s="1498">
        <v>195</v>
      </c>
      <c r="B200" s="2567"/>
      <c r="C200" s="2560"/>
      <c r="D200" s="2571"/>
      <c r="E200" s="1380"/>
      <c r="F200" s="1380"/>
      <c r="G200" s="1381"/>
      <c r="H200" s="1381"/>
      <c r="I200" s="1381"/>
      <c r="J200" s="1381"/>
      <c r="K200" s="1382"/>
      <c r="L200" s="1382"/>
      <c r="M200" s="1382"/>
      <c r="N200" s="1382"/>
      <c r="O200" s="1382"/>
      <c r="P200" s="1384"/>
      <c r="Q200" s="1382"/>
      <c r="R200" s="1382"/>
      <c r="S200" s="1389"/>
      <c r="T200" s="1390"/>
      <c r="U200" s="1515"/>
      <c r="V200" s="1515"/>
      <c r="W200" s="1495"/>
      <c r="X200" s="1382"/>
      <c r="Y200" s="1382"/>
      <c r="Z200" s="1385"/>
    </row>
    <row r="201" spans="1:26" ht="17.25" thickBot="1">
      <c r="A201" s="1498">
        <v>196</v>
      </c>
      <c r="B201" s="2567"/>
      <c r="C201" s="2569"/>
      <c r="D201" s="1481" t="s">
        <v>3617</v>
      </c>
      <c r="E201" s="1394"/>
      <c r="F201" s="1394"/>
      <c r="G201" s="1394"/>
      <c r="H201" s="1394"/>
      <c r="I201" s="1394"/>
      <c r="J201" s="1394"/>
      <c r="K201" s="1394"/>
      <c r="L201" s="1394"/>
      <c r="M201" s="1394"/>
      <c r="N201" s="1393">
        <f>SUM(N195:N200)</f>
        <v>0</v>
      </c>
      <c r="O201" s="1393">
        <f>SUM(O195:O200)</f>
        <v>0</v>
      </c>
      <c r="P201" s="1393">
        <f>SUM(P195:P200)</f>
        <v>0</v>
      </c>
      <c r="Q201" s="1394"/>
      <c r="R201" s="1393">
        <f>SUM(R195:R200)</f>
        <v>0</v>
      </c>
      <c r="S201" s="1394"/>
      <c r="T201" s="1417"/>
      <c r="U201" s="1497"/>
      <c r="V201" s="1497"/>
      <c r="W201" s="1544"/>
      <c r="X201" s="1394"/>
      <c r="Y201" s="1394"/>
      <c r="Z201" s="1571"/>
    </row>
    <row r="202" spans="1:26" ht="16.5" customHeight="1">
      <c r="A202" s="1498">
        <v>197</v>
      </c>
      <c r="B202" s="2567"/>
      <c r="C202" s="2572" t="s">
        <v>4438</v>
      </c>
      <c r="D202" s="2575" t="s">
        <v>4446</v>
      </c>
      <c r="E202" s="1373"/>
      <c r="F202" s="1373"/>
      <c r="G202" s="1374"/>
      <c r="H202" s="1374"/>
      <c r="I202" s="1374"/>
      <c r="J202" s="1374"/>
      <c r="K202" s="1375"/>
      <c r="L202" s="1375"/>
      <c r="M202" s="1375"/>
      <c r="N202" s="1375"/>
      <c r="O202" s="1375"/>
      <c r="P202" s="1377"/>
      <c r="Q202" s="1375"/>
      <c r="R202" s="1375"/>
      <c r="S202" s="1418"/>
      <c r="T202" s="1414"/>
      <c r="U202" s="1545"/>
      <c r="V202" s="1545"/>
      <c r="W202" s="1527"/>
      <c r="X202" s="1375"/>
      <c r="Y202" s="1375"/>
      <c r="Z202" s="1378"/>
    </row>
    <row r="203" spans="1:26">
      <c r="A203" s="1498">
        <v>198</v>
      </c>
      <c r="B203" s="2567"/>
      <c r="C203" s="2573"/>
      <c r="D203" s="2576"/>
      <c r="E203" s="1380"/>
      <c r="F203" s="1380"/>
      <c r="G203" s="1381"/>
      <c r="H203" s="1381"/>
      <c r="I203" s="1381"/>
      <c r="J203" s="1381"/>
      <c r="K203" s="1382"/>
      <c r="L203" s="1382"/>
      <c r="M203" s="1382"/>
      <c r="N203" s="1382"/>
      <c r="O203" s="1382"/>
      <c r="P203" s="1384"/>
      <c r="Q203" s="1384"/>
      <c r="R203" s="1382"/>
      <c r="S203" s="1389"/>
      <c r="T203" s="1419"/>
      <c r="U203" s="1515"/>
      <c r="V203" s="1515"/>
      <c r="W203" s="1546"/>
      <c r="X203" s="1382"/>
      <c r="Y203" s="1382"/>
      <c r="Z203" s="1385"/>
    </row>
    <row r="204" spans="1:26">
      <c r="A204" s="1498">
        <v>199</v>
      </c>
      <c r="B204" s="2567"/>
      <c r="C204" s="2573"/>
      <c r="D204" s="2576"/>
      <c r="E204" s="1380"/>
      <c r="F204" s="1380"/>
      <c r="G204" s="1381"/>
      <c r="H204" s="1381"/>
      <c r="I204" s="1381"/>
      <c r="J204" s="1381"/>
      <c r="K204" s="1382"/>
      <c r="L204" s="1382"/>
      <c r="M204" s="1382"/>
      <c r="N204" s="1382"/>
      <c r="O204" s="1382"/>
      <c r="P204" s="1384"/>
      <c r="Q204" s="1384"/>
      <c r="R204" s="1382"/>
      <c r="S204" s="1389"/>
      <c r="T204" s="1419"/>
      <c r="U204" s="1515"/>
      <c r="V204" s="1515"/>
      <c r="W204" s="1546"/>
      <c r="X204" s="1382"/>
      <c r="Y204" s="1382"/>
      <c r="Z204" s="1385"/>
    </row>
    <row r="205" spans="1:26">
      <c r="A205" s="1498">
        <v>200</v>
      </c>
      <c r="B205" s="2567"/>
      <c r="C205" s="2573"/>
      <c r="D205" s="2576"/>
      <c r="E205" s="1380"/>
      <c r="F205" s="1380"/>
      <c r="G205" s="1381"/>
      <c r="H205" s="1381"/>
      <c r="I205" s="1381"/>
      <c r="J205" s="1381"/>
      <c r="K205" s="1382"/>
      <c r="L205" s="1382"/>
      <c r="M205" s="1382"/>
      <c r="N205" s="1382"/>
      <c r="O205" s="1382"/>
      <c r="P205" s="1384"/>
      <c r="Q205" s="1384"/>
      <c r="R205" s="1382"/>
      <c r="S205" s="1389"/>
      <c r="T205" s="1419"/>
      <c r="U205" s="1515"/>
      <c r="V205" s="1515"/>
      <c r="W205" s="1546"/>
      <c r="X205" s="1382"/>
      <c r="Y205" s="1382"/>
      <c r="Z205" s="1385"/>
    </row>
    <row r="206" spans="1:26">
      <c r="A206" s="1498">
        <v>201</v>
      </c>
      <c r="B206" s="2567"/>
      <c r="C206" s="2573"/>
      <c r="D206" s="2576"/>
      <c r="E206" s="1380"/>
      <c r="F206" s="1380"/>
      <c r="G206" s="1381"/>
      <c r="H206" s="1381"/>
      <c r="I206" s="1381"/>
      <c r="J206" s="1381"/>
      <c r="K206" s="1382"/>
      <c r="L206" s="1382"/>
      <c r="M206" s="1382"/>
      <c r="N206" s="1382"/>
      <c r="O206" s="1382"/>
      <c r="P206" s="1384"/>
      <c r="Q206" s="1384"/>
      <c r="R206" s="1382"/>
      <c r="S206" s="1389"/>
      <c r="T206" s="1419"/>
      <c r="U206" s="1515"/>
      <c r="V206" s="1515"/>
      <c r="W206" s="1546"/>
      <c r="X206" s="1382"/>
      <c r="Y206" s="1382"/>
      <c r="Z206" s="1385"/>
    </row>
    <row r="207" spans="1:26">
      <c r="A207" s="1498">
        <v>202</v>
      </c>
      <c r="B207" s="2567"/>
      <c r="C207" s="2573"/>
      <c r="D207" s="2576"/>
      <c r="E207" s="1380"/>
      <c r="F207" s="1380"/>
      <c r="G207" s="1381"/>
      <c r="H207" s="1381"/>
      <c r="I207" s="1381"/>
      <c r="J207" s="1381"/>
      <c r="K207" s="1382"/>
      <c r="L207" s="1382"/>
      <c r="M207" s="1382"/>
      <c r="N207" s="1382"/>
      <c r="O207" s="1382"/>
      <c r="P207" s="1384"/>
      <c r="Q207" s="1384"/>
      <c r="R207" s="1382"/>
      <c r="S207" s="1389"/>
      <c r="T207" s="1419"/>
      <c r="U207" s="1515"/>
      <c r="V207" s="1515"/>
      <c r="W207" s="1546"/>
      <c r="X207" s="1382"/>
      <c r="Y207" s="1382"/>
      <c r="Z207" s="1385"/>
    </row>
    <row r="208" spans="1:26">
      <c r="A208" s="1498">
        <v>203</v>
      </c>
      <c r="B208" s="2567"/>
      <c r="C208" s="2573"/>
      <c r="D208" s="1415" t="s">
        <v>3617</v>
      </c>
      <c r="E208" s="1389"/>
      <c r="F208" s="1389"/>
      <c r="G208" s="1389"/>
      <c r="H208" s="1389"/>
      <c r="I208" s="1389"/>
      <c r="J208" s="1389"/>
      <c r="K208" s="1389"/>
      <c r="L208" s="1389"/>
      <c r="M208" s="1389"/>
      <c r="N208" s="1382">
        <f>SUM(N202:N207)</f>
        <v>0</v>
      </c>
      <c r="O208" s="1382">
        <f>SUM(O202:O207)</f>
        <v>0</v>
      </c>
      <c r="P208" s="1382">
        <f>SUM(P202:P207)</f>
        <v>0</v>
      </c>
      <c r="Q208" s="1389"/>
      <c r="R208" s="1382">
        <f>SUM(R202:R207)</f>
        <v>0</v>
      </c>
      <c r="S208" s="1389"/>
      <c r="T208" s="1419"/>
      <c r="U208" s="1515"/>
      <c r="V208" s="1515"/>
      <c r="W208" s="1546"/>
      <c r="X208" s="1389"/>
      <c r="Y208" s="1389"/>
      <c r="Z208" s="1568"/>
    </row>
    <row r="209" spans="1:26" ht="17.649999999999999" customHeight="1">
      <c r="A209" s="1498">
        <v>204</v>
      </c>
      <c r="B209" s="2567"/>
      <c r="C209" s="2573"/>
      <c r="D209" s="2558" t="s">
        <v>4513</v>
      </c>
      <c r="E209" s="1380"/>
      <c r="F209" s="1380"/>
      <c r="G209" s="1381"/>
      <c r="H209" s="1381"/>
      <c r="I209" s="1381"/>
      <c r="J209" s="1381"/>
      <c r="K209" s="1382"/>
      <c r="L209" s="1382"/>
      <c r="M209" s="1382"/>
      <c r="N209" s="1382"/>
      <c r="O209" s="1382"/>
      <c r="P209" s="1384"/>
      <c r="Q209" s="1384"/>
      <c r="R209" s="1382"/>
      <c r="S209" s="1389"/>
      <c r="T209" s="1419"/>
      <c r="U209" s="1515"/>
      <c r="V209" s="1515"/>
      <c r="W209" s="1546"/>
      <c r="X209" s="1382"/>
      <c r="Y209" s="1382"/>
      <c r="Z209" s="1385"/>
    </row>
    <row r="210" spans="1:26">
      <c r="A210" s="1498">
        <v>205</v>
      </c>
      <c r="B210" s="2567"/>
      <c r="C210" s="2573"/>
      <c r="D210" s="2558"/>
      <c r="E210" s="1380"/>
      <c r="F210" s="1380"/>
      <c r="G210" s="1381"/>
      <c r="H210" s="1381"/>
      <c r="I210" s="1381"/>
      <c r="J210" s="1381"/>
      <c r="K210" s="1382"/>
      <c r="L210" s="1382"/>
      <c r="M210" s="1382"/>
      <c r="N210" s="1382"/>
      <c r="O210" s="1382"/>
      <c r="P210" s="1384"/>
      <c r="Q210" s="1384"/>
      <c r="R210" s="1382"/>
      <c r="S210" s="1389"/>
      <c r="T210" s="1419"/>
      <c r="U210" s="1515"/>
      <c r="V210" s="1515"/>
      <c r="W210" s="1546"/>
      <c r="X210" s="1382"/>
      <c r="Y210" s="1382"/>
      <c r="Z210" s="1385"/>
    </row>
    <row r="211" spans="1:26">
      <c r="A211" s="1498">
        <v>206</v>
      </c>
      <c r="B211" s="2567"/>
      <c r="C211" s="2573"/>
      <c r="D211" s="2558"/>
      <c r="E211" s="1380"/>
      <c r="F211" s="1380"/>
      <c r="G211" s="1381"/>
      <c r="H211" s="1381"/>
      <c r="I211" s="1381"/>
      <c r="J211" s="1381"/>
      <c r="K211" s="1382"/>
      <c r="L211" s="1382"/>
      <c r="M211" s="1382"/>
      <c r="N211" s="1382"/>
      <c r="O211" s="1382"/>
      <c r="P211" s="1384"/>
      <c r="Q211" s="1384"/>
      <c r="R211" s="1382"/>
      <c r="S211" s="1389"/>
      <c r="T211" s="1419"/>
      <c r="U211" s="1515"/>
      <c r="V211" s="1515"/>
      <c r="W211" s="1546"/>
      <c r="X211" s="1382"/>
      <c r="Y211" s="1382"/>
      <c r="Z211" s="1385"/>
    </row>
    <row r="212" spans="1:26">
      <c r="A212" s="1498">
        <v>207</v>
      </c>
      <c r="B212" s="2567"/>
      <c r="C212" s="2573"/>
      <c r="D212" s="2558"/>
      <c r="E212" s="1380"/>
      <c r="F212" s="1380"/>
      <c r="G212" s="1381"/>
      <c r="H212" s="1381"/>
      <c r="I212" s="1381"/>
      <c r="J212" s="1381"/>
      <c r="K212" s="1382"/>
      <c r="L212" s="1382"/>
      <c r="M212" s="1382"/>
      <c r="N212" s="1382"/>
      <c r="O212" s="1382"/>
      <c r="P212" s="1384"/>
      <c r="Q212" s="1384"/>
      <c r="R212" s="1382"/>
      <c r="S212" s="1389"/>
      <c r="T212" s="1419"/>
      <c r="U212" s="1515"/>
      <c r="V212" s="1515"/>
      <c r="W212" s="1546"/>
      <c r="X212" s="1382"/>
      <c r="Y212" s="1382"/>
      <c r="Z212" s="1385"/>
    </row>
    <row r="213" spans="1:26">
      <c r="A213" s="1498">
        <v>208</v>
      </c>
      <c r="B213" s="2567"/>
      <c r="C213" s="2573"/>
      <c r="D213" s="2558"/>
      <c r="E213" s="1380"/>
      <c r="F213" s="1380"/>
      <c r="G213" s="1381"/>
      <c r="H213" s="1381"/>
      <c r="I213" s="1381"/>
      <c r="J213" s="1381"/>
      <c r="K213" s="1382"/>
      <c r="L213" s="1382"/>
      <c r="M213" s="1382"/>
      <c r="N213" s="1382"/>
      <c r="O213" s="1382"/>
      <c r="P213" s="1384"/>
      <c r="Q213" s="1384"/>
      <c r="R213" s="1382"/>
      <c r="S213" s="1389"/>
      <c r="T213" s="1419"/>
      <c r="U213" s="1515"/>
      <c r="V213" s="1515"/>
      <c r="W213" s="1546"/>
      <c r="X213" s="1382"/>
      <c r="Y213" s="1382"/>
      <c r="Z213" s="1385"/>
    </row>
    <row r="214" spans="1:26">
      <c r="A214" s="1498">
        <v>209</v>
      </c>
      <c r="B214" s="2567"/>
      <c r="C214" s="2573"/>
      <c r="D214" s="2558"/>
      <c r="E214" s="1380"/>
      <c r="F214" s="1380"/>
      <c r="G214" s="1381"/>
      <c r="H214" s="1381"/>
      <c r="I214" s="1381"/>
      <c r="J214" s="1381"/>
      <c r="K214" s="1382"/>
      <c r="L214" s="1382"/>
      <c r="M214" s="1382"/>
      <c r="N214" s="1382"/>
      <c r="O214" s="1382"/>
      <c r="P214" s="1384"/>
      <c r="Q214" s="1384"/>
      <c r="R214" s="1382"/>
      <c r="S214" s="1389"/>
      <c r="T214" s="1419"/>
      <c r="U214" s="1515"/>
      <c r="V214" s="1515"/>
      <c r="W214" s="1546"/>
      <c r="X214" s="1382"/>
      <c r="Y214" s="1382"/>
      <c r="Z214" s="1385"/>
    </row>
    <row r="215" spans="1:26">
      <c r="A215" s="1498">
        <v>210</v>
      </c>
      <c r="B215" s="2567"/>
      <c r="C215" s="2573"/>
      <c r="D215" s="1575" t="s">
        <v>4483</v>
      </c>
      <c r="E215" s="1389"/>
      <c r="F215" s="1389"/>
      <c r="G215" s="1389"/>
      <c r="H215" s="1389"/>
      <c r="I215" s="1389"/>
      <c r="J215" s="1389"/>
      <c r="K215" s="1389"/>
      <c r="L215" s="1389"/>
      <c r="M215" s="1389"/>
      <c r="N215" s="1382">
        <f>SUM(N209:N214)</f>
        <v>0</v>
      </c>
      <c r="O215" s="1382">
        <f>SUM(O209:O214)</f>
        <v>0</v>
      </c>
      <c r="P215" s="1382">
        <f>SUM(P209:P214)</f>
        <v>0</v>
      </c>
      <c r="Q215" s="1389"/>
      <c r="R215" s="1382">
        <f>SUM(R209:R214)</f>
        <v>0</v>
      </c>
      <c r="S215" s="1389"/>
      <c r="T215" s="1419"/>
      <c r="U215" s="1515"/>
      <c r="V215" s="1515"/>
      <c r="W215" s="1546"/>
      <c r="X215" s="1389"/>
      <c r="Y215" s="1389"/>
      <c r="Z215" s="1568"/>
    </row>
    <row r="216" spans="1:26" ht="16.5" customHeight="1">
      <c r="A216" s="1498">
        <v>211</v>
      </c>
      <c r="B216" s="2567"/>
      <c r="C216" s="2573"/>
      <c r="D216" s="2558" t="s">
        <v>4514</v>
      </c>
      <c r="E216" s="1380"/>
      <c r="F216" s="1380"/>
      <c r="G216" s="1381"/>
      <c r="H216" s="1381"/>
      <c r="I216" s="1381"/>
      <c r="J216" s="1381"/>
      <c r="K216" s="1382"/>
      <c r="L216" s="1382"/>
      <c r="M216" s="1382"/>
      <c r="N216" s="1382"/>
      <c r="O216" s="1382"/>
      <c r="P216" s="1384"/>
      <c r="Q216" s="1384"/>
      <c r="R216" s="1382"/>
      <c r="S216" s="1389"/>
      <c r="T216" s="1419"/>
      <c r="U216" s="1515"/>
      <c r="V216" s="1515"/>
      <c r="W216" s="1546"/>
      <c r="X216" s="1382"/>
      <c r="Y216" s="1382"/>
      <c r="Z216" s="1385"/>
    </row>
    <row r="217" spans="1:26" ht="15.75" customHeight="1">
      <c r="A217" s="1498">
        <v>212</v>
      </c>
      <c r="B217" s="2567"/>
      <c r="C217" s="2573"/>
      <c r="D217" s="2558"/>
      <c r="E217" s="1380"/>
      <c r="F217" s="1380"/>
      <c r="G217" s="1381"/>
      <c r="H217" s="1381"/>
      <c r="I217" s="1381"/>
      <c r="J217" s="1381"/>
      <c r="K217" s="1382"/>
      <c r="L217" s="1382"/>
      <c r="M217" s="1382"/>
      <c r="N217" s="1382"/>
      <c r="O217" s="1382"/>
      <c r="P217" s="1384"/>
      <c r="Q217" s="1382"/>
      <c r="R217" s="1382"/>
      <c r="S217" s="1389"/>
      <c r="T217" s="1390"/>
      <c r="U217" s="1515"/>
      <c r="V217" s="1515"/>
      <c r="W217" s="1495"/>
      <c r="X217" s="1382"/>
      <c r="Y217" s="1382"/>
      <c r="Z217" s="1385"/>
    </row>
    <row r="218" spans="1:26" ht="15.75" customHeight="1">
      <c r="A218" s="1498">
        <v>213</v>
      </c>
      <c r="B218" s="2567"/>
      <c r="C218" s="2573"/>
      <c r="D218" s="2558"/>
      <c r="E218" s="1380"/>
      <c r="F218" s="1380"/>
      <c r="G218" s="1381"/>
      <c r="H218" s="1381"/>
      <c r="I218" s="1381"/>
      <c r="J218" s="1381"/>
      <c r="K218" s="1382"/>
      <c r="L218" s="1382"/>
      <c r="M218" s="1382"/>
      <c r="N218" s="1382"/>
      <c r="O218" s="1382"/>
      <c r="P218" s="1384"/>
      <c r="Q218" s="1382"/>
      <c r="R218" s="1382"/>
      <c r="S218" s="1389"/>
      <c r="T218" s="1390"/>
      <c r="U218" s="1515"/>
      <c r="V218" s="1515"/>
      <c r="W218" s="1495"/>
      <c r="X218" s="1382"/>
      <c r="Y218" s="1382"/>
      <c r="Z218" s="1385"/>
    </row>
    <row r="219" spans="1:26" ht="16.5" customHeight="1">
      <c r="A219" s="1498">
        <v>214</v>
      </c>
      <c r="B219" s="2567"/>
      <c r="C219" s="2573"/>
      <c r="D219" s="2558"/>
      <c r="E219" s="1380"/>
      <c r="F219" s="1380"/>
      <c r="G219" s="1381"/>
      <c r="H219" s="1381"/>
      <c r="I219" s="1381"/>
      <c r="J219" s="1381"/>
      <c r="K219" s="1382"/>
      <c r="L219" s="1382"/>
      <c r="M219" s="1382"/>
      <c r="N219" s="1382"/>
      <c r="O219" s="1382"/>
      <c r="P219" s="1384"/>
      <c r="Q219" s="1382"/>
      <c r="R219" s="1382"/>
      <c r="S219" s="1389"/>
      <c r="T219" s="1390"/>
      <c r="U219" s="1515"/>
      <c r="V219" s="1515"/>
      <c r="W219" s="1495"/>
      <c r="X219" s="1382"/>
      <c r="Y219" s="1382"/>
      <c r="Z219" s="1385"/>
    </row>
    <row r="220" spans="1:26">
      <c r="A220" s="1498">
        <v>215</v>
      </c>
      <c r="B220" s="2567"/>
      <c r="C220" s="2573"/>
      <c r="D220" s="2558"/>
      <c r="E220" s="1380"/>
      <c r="F220" s="1380"/>
      <c r="G220" s="1381"/>
      <c r="H220" s="1381"/>
      <c r="I220" s="1381"/>
      <c r="J220" s="1381"/>
      <c r="K220" s="1382"/>
      <c r="L220" s="1382"/>
      <c r="M220" s="1382"/>
      <c r="N220" s="1382"/>
      <c r="O220" s="1382"/>
      <c r="P220" s="1384"/>
      <c r="Q220" s="1382"/>
      <c r="R220" s="1382"/>
      <c r="S220" s="1389"/>
      <c r="T220" s="1390"/>
      <c r="U220" s="1515"/>
      <c r="V220" s="1515"/>
      <c r="W220" s="1495"/>
      <c r="X220" s="1382"/>
      <c r="Y220" s="1382"/>
      <c r="Z220" s="1385"/>
    </row>
    <row r="221" spans="1:26">
      <c r="A221" s="1498">
        <v>216</v>
      </c>
      <c r="B221" s="2567"/>
      <c r="C221" s="2573"/>
      <c r="D221" s="2558"/>
      <c r="E221" s="1380"/>
      <c r="F221" s="1380"/>
      <c r="G221" s="1381"/>
      <c r="H221" s="1381"/>
      <c r="I221" s="1381"/>
      <c r="J221" s="1381"/>
      <c r="K221" s="1382"/>
      <c r="L221" s="1382"/>
      <c r="M221" s="1382"/>
      <c r="N221" s="1382"/>
      <c r="O221" s="1382"/>
      <c r="P221" s="1384"/>
      <c r="Q221" s="1382"/>
      <c r="R221" s="1382"/>
      <c r="S221" s="1389"/>
      <c r="T221" s="1390"/>
      <c r="U221" s="1515"/>
      <c r="V221" s="1515"/>
      <c r="W221" s="1495"/>
      <c r="X221" s="1382"/>
      <c r="Y221" s="1382"/>
      <c r="Z221" s="1385"/>
    </row>
    <row r="222" spans="1:26" ht="17.25" thickBot="1">
      <c r="A222" s="1498">
        <v>217</v>
      </c>
      <c r="B222" s="2567"/>
      <c r="C222" s="2574"/>
      <c r="D222" s="1481" t="s">
        <v>3617</v>
      </c>
      <c r="E222" s="1394"/>
      <c r="F222" s="1394"/>
      <c r="G222" s="1394"/>
      <c r="H222" s="1394"/>
      <c r="I222" s="1394"/>
      <c r="J222" s="1394"/>
      <c r="K222" s="1394"/>
      <c r="L222" s="1394"/>
      <c r="M222" s="1394"/>
      <c r="N222" s="1393">
        <f>SUM(N216:N221)</f>
        <v>0</v>
      </c>
      <c r="O222" s="1393">
        <f>SUM(O216:O221)</f>
        <v>0</v>
      </c>
      <c r="P222" s="1393">
        <f>SUM(P216:P221)</f>
        <v>0</v>
      </c>
      <c r="Q222" s="1394"/>
      <c r="R222" s="1393">
        <f>SUM(R216:R221)</f>
        <v>0</v>
      </c>
      <c r="S222" s="1394"/>
      <c r="T222" s="1417"/>
      <c r="U222" s="1497"/>
      <c r="V222" s="1497"/>
      <c r="W222" s="1544"/>
      <c r="X222" s="1394"/>
      <c r="Y222" s="1394"/>
      <c r="Z222" s="1571"/>
    </row>
    <row r="223" spans="1:26" ht="16.5" customHeight="1">
      <c r="A223" s="1498">
        <v>218</v>
      </c>
      <c r="B223" s="2567"/>
      <c r="C223" s="2559" t="s">
        <v>4439</v>
      </c>
      <c r="D223" s="2562" t="s">
        <v>4447</v>
      </c>
      <c r="E223" s="1373"/>
      <c r="F223" s="1373"/>
      <c r="G223" s="1374"/>
      <c r="H223" s="1374"/>
      <c r="I223" s="1374"/>
      <c r="J223" s="1374"/>
      <c r="K223" s="1375"/>
      <c r="L223" s="1375"/>
      <c r="M223" s="1375"/>
      <c r="N223" s="1375"/>
      <c r="O223" s="1375"/>
      <c r="P223" s="1377"/>
      <c r="Q223" s="1375"/>
      <c r="R223" s="1375"/>
      <c r="S223" s="1413"/>
      <c r="T223" s="1414"/>
      <c r="U223" s="1526"/>
      <c r="V223" s="1526"/>
      <c r="W223" s="1527"/>
      <c r="X223" s="1375"/>
      <c r="Y223" s="1375"/>
      <c r="Z223" s="1378"/>
    </row>
    <row r="224" spans="1:26">
      <c r="A224" s="1498">
        <v>219</v>
      </c>
      <c r="B224" s="2567"/>
      <c r="C224" s="2560"/>
      <c r="D224" s="2563"/>
      <c r="E224" s="1380"/>
      <c r="F224" s="1380"/>
      <c r="G224" s="1381"/>
      <c r="H224" s="1381"/>
      <c r="I224" s="1381"/>
      <c r="J224" s="1381"/>
      <c r="K224" s="1382"/>
      <c r="L224" s="1382"/>
      <c r="M224" s="1382"/>
      <c r="N224" s="1382"/>
      <c r="O224" s="1382"/>
      <c r="P224" s="1384"/>
      <c r="Q224" s="1382"/>
      <c r="R224" s="1382"/>
      <c r="S224" s="1419"/>
      <c r="T224" s="1390"/>
      <c r="U224" s="1546"/>
      <c r="V224" s="1546"/>
      <c r="W224" s="1495"/>
      <c r="X224" s="1382"/>
      <c r="Y224" s="1382"/>
      <c r="Z224" s="1385"/>
    </row>
    <row r="225" spans="1:26">
      <c r="A225" s="1498">
        <v>220</v>
      </c>
      <c r="B225" s="2567"/>
      <c r="C225" s="2560"/>
      <c r="D225" s="2563"/>
      <c r="E225" s="1380"/>
      <c r="F225" s="1380"/>
      <c r="G225" s="1381"/>
      <c r="H225" s="1381"/>
      <c r="I225" s="1381"/>
      <c r="J225" s="1381"/>
      <c r="K225" s="1382"/>
      <c r="L225" s="1382"/>
      <c r="M225" s="1382"/>
      <c r="N225" s="1382"/>
      <c r="O225" s="1382"/>
      <c r="P225" s="1384"/>
      <c r="Q225" s="1382"/>
      <c r="R225" s="1382"/>
      <c r="S225" s="1419"/>
      <c r="T225" s="1390"/>
      <c r="U225" s="1546"/>
      <c r="V225" s="1546"/>
      <c r="W225" s="1495"/>
      <c r="X225" s="1382"/>
      <c r="Y225" s="1382"/>
      <c r="Z225" s="1385"/>
    </row>
    <row r="226" spans="1:26">
      <c r="A226" s="1498">
        <v>221</v>
      </c>
      <c r="B226" s="2567"/>
      <c r="C226" s="2560"/>
      <c r="D226" s="2563"/>
      <c r="E226" s="1380"/>
      <c r="F226" s="1380"/>
      <c r="G226" s="1381"/>
      <c r="H226" s="1381"/>
      <c r="I226" s="1381"/>
      <c r="J226" s="1381"/>
      <c r="K226" s="1382"/>
      <c r="L226" s="1382"/>
      <c r="M226" s="1382"/>
      <c r="N226" s="1382"/>
      <c r="O226" s="1382"/>
      <c r="P226" s="1384"/>
      <c r="Q226" s="1382"/>
      <c r="R226" s="1382"/>
      <c r="S226" s="1419"/>
      <c r="T226" s="1390"/>
      <c r="U226" s="1546"/>
      <c r="V226" s="1546"/>
      <c r="W226" s="1495"/>
      <c r="X226" s="1382"/>
      <c r="Y226" s="1382"/>
      <c r="Z226" s="1385"/>
    </row>
    <row r="227" spans="1:26">
      <c r="A227" s="1498">
        <v>222</v>
      </c>
      <c r="B227" s="2567"/>
      <c r="C227" s="2560"/>
      <c r="D227" s="2563"/>
      <c r="E227" s="1380"/>
      <c r="F227" s="1380"/>
      <c r="G227" s="1381"/>
      <c r="H227" s="1381"/>
      <c r="I227" s="1381"/>
      <c r="J227" s="1381"/>
      <c r="K227" s="1382"/>
      <c r="L227" s="1382"/>
      <c r="M227" s="1382"/>
      <c r="N227" s="1382"/>
      <c r="O227" s="1382"/>
      <c r="P227" s="1384"/>
      <c r="Q227" s="1382"/>
      <c r="R227" s="1382"/>
      <c r="S227" s="1419"/>
      <c r="T227" s="1390"/>
      <c r="U227" s="1546"/>
      <c r="V227" s="1546"/>
      <c r="W227" s="1495"/>
      <c r="X227" s="1382"/>
      <c r="Y227" s="1382"/>
      <c r="Z227" s="1385"/>
    </row>
    <row r="228" spans="1:26">
      <c r="A228" s="1498">
        <v>223</v>
      </c>
      <c r="B228" s="2567"/>
      <c r="C228" s="2560"/>
      <c r="D228" s="2563"/>
      <c r="E228" s="1380"/>
      <c r="F228" s="1380"/>
      <c r="G228" s="1381"/>
      <c r="H228" s="1381"/>
      <c r="I228" s="1381"/>
      <c r="J228" s="1381"/>
      <c r="K228" s="1382"/>
      <c r="L228" s="1382"/>
      <c r="M228" s="1382"/>
      <c r="N228" s="1382"/>
      <c r="O228" s="1382"/>
      <c r="P228" s="1384"/>
      <c r="Q228" s="1382"/>
      <c r="R228" s="1382"/>
      <c r="S228" s="1419"/>
      <c r="T228" s="1390"/>
      <c r="U228" s="1546"/>
      <c r="V228" s="1546"/>
      <c r="W228" s="1495"/>
      <c r="X228" s="1382"/>
      <c r="Y228" s="1382"/>
      <c r="Z228" s="1385"/>
    </row>
    <row r="229" spans="1:26">
      <c r="A229" s="1498">
        <v>224</v>
      </c>
      <c r="B229" s="2567"/>
      <c r="C229" s="2560"/>
      <c r="D229" s="1397" t="s">
        <v>3617</v>
      </c>
      <c r="E229" s="1389"/>
      <c r="F229" s="1389"/>
      <c r="G229" s="1389"/>
      <c r="H229" s="1389"/>
      <c r="I229" s="1389"/>
      <c r="J229" s="1389"/>
      <c r="K229" s="1389"/>
      <c r="L229" s="1389"/>
      <c r="M229" s="1389"/>
      <c r="N229" s="1382">
        <f>SUM(N223:N228)</f>
        <v>0</v>
      </c>
      <c r="O229" s="1382">
        <f>SUM(O223:O228)</f>
        <v>0</v>
      </c>
      <c r="P229" s="1382">
        <f>SUM(P223:P228)</f>
        <v>0</v>
      </c>
      <c r="Q229" s="1389"/>
      <c r="R229" s="1382">
        <f>SUM(R223:R228)</f>
        <v>0</v>
      </c>
      <c r="S229" s="1419"/>
      <c r="T229" s="1390"/>
      <c r="U229" s="1546"/>
      <c r="V229" s="1546"/>
      <c r="W229" s="1495"/>
      <c r="X229" s="1389"/>
      <c r="Y229" s="1389"/>
      <c r="Z229" s="1568"/>
    </row>
    <row r="230" spans="1:26" ht="16.5" customHeight="1">
      <c r="A230" s="1498">
        <v>225</v>
      </c>
      <c r="B230" s="2567"/>
      <c r="C230" s="2560"/>
      <c r="D230" s="2558" t="s">
        <v>4513</v>
      </c>
      <c r="E230" s="1380"/>
      <c r="F230" s="1380"/>
      <c r="G230" s="1381"/>
      <c r="H230" s="1381"/>
      <c r="I230" s="1381"/>
      <c r="J230" s="1381"/>
      <c r="K230" s="1382"/>
      <c r="L230" s="1382"/>
      <c r="M230" s="1382"/>
      <c r="N230" s="1382"/>
      <c r="O230" s="1382"/>
      <c r="P230" s="1384"/>
      <c r="Q230" s="1382"/>
      <c r="R230" s="1382"/>
      <c r="S230" s="1419"/>
      <c r="T230" s="1390"/>
      <c r="U230" s="1546"/>
      <c r="V230" s="1546"/>
      <c r="W230" s="1495"/>
      <c r="X230" s="1382"/>
      <c r="Y230" s="1382"/>
      <c r="Z230" s="1385"/>
    </row>
    <row r="231" spans="1:26">
      <c r="A231" s="1498">
        <v>226</v>
      </c>
      <c r="B231" s="2567"/>
      <c r="C231" s="2560"/>
      <c r="D231" s="2558"/>
      <c r="E231" s="1380"/>
      <c r="F231" s="1380"/>
      <c r="G231" s="1381"/>
      <c r="H231" s="1381"/>
      <c r="I231" s="1381"/>
      <c r="J231" s="1381"/>
      <c r="K231" s="1382"/>
      <c r="L231" s="1382"/>
      <c r="M231" s="1382"/>
      <c r="N231" s="1382"/>
      <c r="O231" s="1382"/>
      <c r="P231" s="1384"/>
      <c r="Q231" s="1382"/>
      <c r="R231" s="1382"/>
      <c r="S231" s="1419"/>
      <c r="T231" s="1390"/>
      <c r="U231" s="1546"/>
      <c r="V231" s="1546"/>
      <c r="W231" s="1495"/>
      <c r="X231" s="1382"/>
      <c r="Y231" s="1382"/>
      <c r="Z231" s="1385"/>
    </row>
    <row r="232" spans="1:26">
      <c r="A232" s="1498">
        <v>227</v>
      </c>
      <c r="B232" s="2567"/>
      <c r="C232" s="2560"/>
      <c r="D232" s="2558"/>
      <c r="E232" s="1380"/>
      <c r="F232" s="1380"/>
      <c r="G232" s="1381"/>
      <c r="H232" s="1381"/>
      <c r="I232" s="1381"/>
      <c r="J232" s="1381"/>
      <c r="K232" s="1382"/>
      <c r="L232" s="1382"/>
      <c r="M232" s="1382"/>
      <c r="N232" s="1382"/>
      <c r="O232" s="1382"/>
      <c r="P232" s="1384"/>
      <c r="Q232" s="1382"/>
      <c r="R232" s="1382"/>
      <c r="S232" s="1419"/>
      <c r="T232" s="1390"/>
      <c r="U232" s="1546"/>
      <c r="V232" s="1546"/>
      <c r="W232" s="1495"/>
      <c r="X232" s="1382"/>
      <c r="Y232" s="1382"/>
      <c r="Z232" s="1385"/>
    </row>
    <row r="233" spans="1:26">
      <c r="A233" s="1498">
        <v>228</v>
      </c>
      <c r="B233" s="2567"/>
      <c r="C233" s="2560"/>
      <c r="D233" s="2558"/>
      <c r="E233" s="1380"/>
      <c r="F233" s="1380"/>
      <c r="G233" s="1381"/>
      <c r="H233" s="1381"/>
      <c r="I233" s="1381"/>
      <c r="J233" s="1381"/>
      <c r="K233" s="1382"/>
      <c r="L233" s="1382"/>
      <c r="M233" s="1382"/>
      <c r="N233" s="1382"/>
      <c r="O233" s="1382"/>
      <c r="P233" s="1384"/>
      <c r="Q233" s="1382"/>
      <c r="R233" s="1382"/>
      <c r="S233" s="1419"/>
      <c r="T233" s="1390"/>
      <c r="U233" s="1546"/>
      <c r="V233" s="1546"/>
      <c r="W233" s="1495"/>
      <c r="X233" s="1382"/>
      <c r="Y233" s="1382"/>
      <c r="Z233" s="1385"/>
    </row>
    <row r="234" spans="1:26">
      <c r="A234" s="1498">
        <v>229</v>
      </c>
      <c r="B234" s="2567"/>
      <c r="C234" s="2560"/>
      <c r="D234" s="2558"/>
      <c r="E234" s="1380"/>
      <c r="F234" s="1380"/>
      <c r="G234" s="1381"/>
      <c r="H234" s="1381"/>
      <c r="I234" s="1381"/>
      <c r="J234" s="1381"/>
      <c r="K234" s="1382"/>
      <c r="L234" s="1382"/>
      <c r="M234" s="1382"/>
      <c r="N234" s="1382"/>
      <c r="O234" s="1382"/>
      <c r="P234" s="1384"/>
      <c r="Q234" s="1382"/>
      <c r="R234" s="1382"/>
      <c r="S234" s="1419"/>
      <c r="T234" s="1390"/>
      <c r="U234" s="1546"/>
      <c r="V234" s="1546"/>
      <c r="W234" s="1495"/>
      <c r="X234" s="1382"/>
      <c r="Y234" s="1382"/>
      <c r="Z234" s="1385"/>
    </row>
    <row r="235" spans="1:26">
      <c r="A235" s="1498">
        <v>230</v>
      </c>
      <c r="B235" s="2567"/>
      <c r="C235" s="2560"/>
      <c r="D235" s="2558"/>
      <c r="E235" s="1380"/>
      <c r="F235" s="1380"/>
      <c r="G235" s="1381"/>
      <c r="H235" s="1381"/>
      <c r="I235" s="1381"/>
      <c r="J235" s="1381"/>
      <c r="K235" s="1382"/>
      <c r="L235" s="1382"/>
      <c r="M235" s="1382"/>
      <c r="N235" s="1382"/>
      <c r="O235" s="1382"/>
      <c r="P235" s="1384"/>
      <c r="Q235" s="1382"/>
      <c r="R235" s="1382"/>
      <c r="S235" s="1419"/>
      <c r="T235" s="1390"/>
      <c r="U235" s="1546"/>
      <c r="V235" s="1546"/>
      <c r="W235" s="1495"/>
      <c r="X235" s="1382"/>
      <c r="Y235" s="1382"/>
      <c r="Z235" s="1385"/>
    </row>
    <row r="236" spans="1:26">
      <c r="A236" s="1498">
        <v>231</v>
      </c>
      <c r="B236" s="2567"/>
      <c r="C236" s="2560"/>
      <c r="D236" s="1575" t="s">
        <v>4483</v>
      </c>
      <c r="E236" s="1389"/>
      <c r="F236" s="1389"/>
      <c r="G236" s="1389"/>
      <c r="H236" s="1389"/>
      <c r="I236" s="1389"/>
      <c r="J236" s="1389"/>
      <c r="K236" s="1389"/>
      <c r="L236" s="1389"/>
      <c r="M236" s="1389"/>
      <c r="N236" s="1382">
        <f>SUM(N230:N235)</f>
        <v>0</v>
      </c>
      <c r="O236" s="1382">
        <f>SUM(O230:O235)</f>
        <v>0</v>
      </c>
      <c r="P236" s="1382">
        <f>SUM(P230:P235)</f>
        <v>0</v>
      </c>
      <c r="Q236" s="1389"/>
      <c r="R236" s="1382">
        <f>SUM(R230:R235)</f>
        <v>0</v>
      </c>
      <c r="S236" s="1419"/>
      <c r="T236" s="1390"/>
      <c r="U236" s="1546"/>
      <c r="V236" s="1546"/>
      <c r="W236" s="1495"/>
      <c r="X236" s="1389"/>
      <c r="Y236" s="1389"/>
      <c r="Z236" s="1568"/>
    </row>
    <row r="237" spans="1:26" ht="16.5" customHeight="1">
      <c r="A237" s="1498">
        <v>232</v>
      </c>
      <c r="B237" s="2567"/>
      <c r="C237" s="2560"/>
      <c r="D237" s="2558" t="s">
        <v>4514</v>
      </c>
      <c r="E237" s="1380"/>
      <c r="F237" s="1380"/>
      <c r="G237" s="1381"/>
      <c r="H237" s="1381"/>
      <c r="I237" s="1381"/>
      <c r="J237" s="1381"/>
      <c r="K237" s="1382"/>
      <c r="L237" s="1382"/>
      <c r="M237" s="1382"/>
      <c r="N237" s="1382"/>
      <c r="O237" s="1382"/>
      <c r="P237" s="1384"/>
      <c r="Q237" s="1382"/>
      <c r="R237" s="1382"/>
      <c r="S237" s="1419"/>
      <c r="T237" s="1390"/>
      <c r="U237" s="1546"/>
      <c r="V237" s="1546"/>
      <c r="W237" s="1495"/>
      <c r="X237" s="1382"/>
      <c r="Y237" s="1382"/>
      <c r="Z237" s="1385"/>
    </row>
    <row r="238" spans="1:26">
      <c r="A238" s="1498">
        <v>233</v>
      </c>
      <c r="B238" s="2567"/>
      <c r="C238" s="2560"/>
      <c r="D238" s="2558"/>
      <c r="E238" s="1380"/>
      <c r="F238" s="1380"/>
      <c r="G238" s="1381"/>
      <c r="H238" s="1381"/>
      <c r="I238" s="1381"/>
      <c r="J238" s="1381"/>
      <c r="K238" s="1382"/>
      <c r="L238" s="1382"/>
      <c r="M238" s="1382"/>
      <c r="N238" s="1382"/>
      <c r="O238" s="1382"/>
      <c r="P238" s="1384"/>
      <c r="Q238" s="1382"/>
      <c r="R238" s="1382"/>
      <c r="S238" s="1419"/>
      <c r="T238" s="1390"/>
      <c r="U238" s="1546"/>
      <c r="V238" s="1546"/>
      <c r="W238" s="1495"/>
      <c r="X238" s="1382"/>
      <c r="Y238" s="1382"/>
      <c r="Z238" s="1385"/>
    </row>
    <row r="239" spans="1:26">
      <c r="A239" s="1498">
        <v>234</v>
      </c>
      <c r="B239" s="2567"/>
      <c r="C239" s="2560"/>
      <c r="D239" s="2558"/>
      <c r="E239" s="1380"/>
      <c r="F239" s="1380"/>
      <c r="G239" s="1381"/>
      <c r="H239" s="1381"/>
      <c r="I239" s="1381"/>
      <c r="J239" s="1381"/>
      <c r="K239" s="1382"/>
      <c r="L239" s="1382"/>
      <c r="M239" s="1382"/>
      <c r="N239" s="1382"/>
      <c r="O239" s="1382"/>
      <c r="P239" s="1384"/>
      <c r="Q239" s="1382"/>
      <c r="R239" s="1382"/>
      <c r="S239" s="1419"/>
      <c r="T239" s="1390"/>
      <c r="U239" s="1546"/>
      <c r="V239" s="1546"/>
      <c r="W239" s="1495"/>
      <c r="X239" s="1382"/>
      <c r="Y239" s="1382"/>
      <c r="Z239" s="1385"/>
    </row>
    <row r="240" spans="1:26">
      <c r="A240" s="1498">
        <v>235</v>
      </c>
      <c r="B240" s="2567"/>
      <c r="C240" s="2560"/>
      <c r="D240" s="2558"/>
      <c r="E240" s="1380"/>
      <c r="F240" s="1380"/>
      <c r="G240" s="1381"/>
      <c r="H240" s="1381"/>
      <c r="I240" s="1381"/>
      <c r="J240" s="1381"/>
      <c r="K240" s="1382"/>
      <c r="L240" s="1382"/>
      <c r="M240" s="1382"/>
      <c r="N240" s="1382"/>
      <c r="O240" s="1382"/>
      <c r="P240" s="1384"/>
      <c r="Q240" s="1382"/>
      <c r="R240" s="1382"/>
      <c r="S240" s="1419"/>
      <c r="T240" s="1390"/>
      <c r="U240" s="1546"/>
      <c r="V240" s="1546"/>
      <c r="W240" s="1495"/>
      <c r="X240" s="1382"/>
      <c r="Y240" s="1382"/>
      <c r="Z240" s="1385"/>
    </row>
    <row r="241" spans="1:26">
      <c r="A241" s="1498">
        <v>236</v>
      </c>
      <c r="B241" s="2567"/>
      <c r="C241" s="2560"/>
      <c r="D241" s="2558"/>
      <c r="E241" s="1380"/>
      <c r="F241" s="1380"/>
      <c r="G241" s="1381"/>
      <c r="H241" s="1381"/>
      <c r="I241" s="1381"/>
      <c r="J241" s="1381"/>
      <c r="K241" s="1382"/>
      <c r="L241" s="1382"/>
      <c r="M241" s="1382"/>
      <c r="N241" s="1382"/>
      <c r="O241" s="1382"/>
      <c r="P241" s="1384"/>
      <c r="Q241" s="1382"/>
      <c r="R241" s="1382"/>
      <c r="S241" s="1419"/>
      <c r="T241" s="1390"/>
      <c r="U241" s="1546"/>
      <c r="V241" s="1546"/>
      <c r="W241" s="1495"/>
      <c r="X241" s="1382"/>
      <c r="Y241" s="1382"/>
      <c r="Z241" s="1385"/>
    </row>
    <row r="242" spans="1:26">
      <c r="A242" s="1498">
        <v>237</v>
      </c>
      <c r="B242" s="2567"/>
      <c r="C242" s="2560"/>
      <c r="D242" s="2558"/>
      <c r="E242" s="1380"/>
      <c r="F242" s="1380"/>
      <c r="G242" s="1381"/>
      <c r="H242" s="1381"/>
      <c r="I242" s="1381"/>
      <c r="J242" s="1381"/>
      <c r="K242" s="1382"/>
      <c r="L242" s="1382"/>
      <c r="M242" s="1382"/>
      <c r="N242" s="1382"/>
      <c r="O242" s="1382"/>
      <c r="P242" s="1384"/>
      <c r="Q242" s="1382"/>
      <c r="R242" s="1382"/>
      <c r="S242" s="1419"/>
      <c r="T242" s="1390"/>
      <c r="U242" s="1546"/>
      <c r="V242" s="1546"/>
      <c r="W242" s="1495"/>
      <c r="X242" s="1382"/>
      <c r="Y242" s="1382"/>
      <c r="Z242" s="1385"/>
    </row>
    <row r="243" spans="1:26" ht="17.25" thickBot="1">
      <c r="A243" s="1604">
        <v>238</v>
      </c>
      <c r="B243" s="2568"/>
      <c r="C243" s="2561"/>
      <c r="D243" s="1386" t="s">
        <v>3617</v>
      </c>
      <c r="E243" s="1403"/>
      <c r="F243" s="1403"/>
      <c r="G243" s="1403"/>
      <c r="H243" s="1403"/>
      <c r="I243" s="1403"/>
      <c r="J243" s="1403"/>
      <c r="K243" s="1403"/>
      <c r="L243" s="1403"/>
      <c r="M243" s="1403"/>
      <c r="N243" s="1404">
        <f>SUM(N237:N242)</f>
        <v>0</v>
      </c>
      <c r="O243" s="1404">
        <f>SUM(O237:O242)</f>
        <v>0</v>
      </c>
      <c r="P243" s="1404">
        <f>SUM(P237:P242)</f>
        <v>0</v>
      </c>
      <c r="Q243" s="1403"/>
      <c r="R243" s="1404">
        <f>SUM(R237:R242)</f>
        <v>0</v>
      </c>
      <c r="S243" s="1424"/>
      <c r="T243" s="1425"/>
      <c r="U243" s="1601"/>
      <c r="V243" s="1601"/>
      <c r="W243" s="1602"/>
      <c r="X243" s="1403"/>
      <c r="Y243" s="1403"/>
      <c r="Z243" s="1598"/>
    </row>
    <row r="244" spans="1:26" ht="17.25" thickBot="1">
      <c r="A244" s="1605">
        <v>239</v>
      </c>
      <c r="B244" s="2564" t="s">
        <v>4450</v>
      </c>
      <c r="C244" s="2565"/>
      <c r="D244" s="2565"/>
      <c r="E244" s="1407"/>
      <c r="F244" s="1407"/>
      <c r="G244" s="1408"/>
      <c r="H244" s="1408"/>
      <c r="I244" s="1408"/>
      <c r="J244" s="1408"/>
      <c r="K244" s="1409"/>
      <c r="L244" s="1409"/>
      <c r="M244" s="1409"/>
      <c r="N244" s="1426">
        <f>N194+N201+N208+N215+N222+N229+N236+N243</f>
        <v>0</v>
      </c>
      <c r="O244" s="1426">
        <f>O194+O201+O208+O215+O222+O229+O236+O243</f>
        <v>0</v>
      </c>
      <c r="P244" s="1426">
        <f>P194+P201+P208+P215+P222+P229+P236+P243</f>
        <v>0</v>
      </c>
      <c r="Q244" s="1409"/>
      <c r="R244" s="1426">
        <f>R194+R201+R208+R215+R222+R229+R236+R243</f>
        <v>0</v>
      </c>
      <c r="S244" s="1427"/>
      <c r="T244" s="1411"/>
      <c r="U244" s="1603"/>
      <c r="V244" s="1603"/>
      <c r="W244" s="1540"/>
      <c r="X244" s="1409"/>
      <c r="Y244" s="1409"/>
      <c r="Z244" s="1599"/>
    </row>
    <row r="245" spans="1:26" ht="17.25" thickBot="1">
      <c r="A245" s="1534">
        <v>240</v>
      </c>
      <c r="B245" s="2556" t="s">
        <v>3618</v>
      </c>
      <c r="C245" s="2557"/>
      <c r="D245" s="2557"/>
      <c r="E245" s="1429"/>
      <c r="F245" s="1429"/>
      <c r="G245" s="1430"/>
      <c r="H245" s="1430"/>
      <c r="I245" s="1430"/>
      <c r="J245" s="1430"/>
      <c r="K245" s="1431"/>
      <c r="L245" s="1431"/>
      <c r="M245" s="1431"/>
      <c r="N245" s="1432">
        <f>N187+N130+N244</f>
        <v>0</v>
      </c>
      <c r="O245" s="1432">
        <f>O187+O130+O244</f>
        <v>0</v>
      </c>
      <c r="P245" s="1432">
        <f>P187+P130+P244</f>
        <v>0</v>
      </c>
      <c r="Q245" s="1431"/>
      <c r="R245" s="1432">
        <f>R187+R130+R244</f>
        <v>0</v>
      </c>
      <c r="S245" s="1433"/>
      <c r="T245" s="1434"/>
      <c r="U245" s="1433"/>
      <c r="V245" s="1434"/>
      <c r="W245" s="1433"/>
      <c r="X245" s="1434"/>
      <c r="Y245" s="1431"/>
      <c r="Z245" s="1574"/>
    </row>
    <row r="246" spans="1:26">
      <c r="A246" s="1606"/>
      <c r="B246" s="1436"/>
      <c r="C246" s="477"/>
      <c r="D246" s="477"/>
      <c r="E246" s="1437"/>
      <c r="F246" s="1437"/>
      <c r="G246" s="1437"/>
      <c r="H246" s="1437"/>
      <c r="I246" s="1437"/>
      <c r="J246" s="1437"/>
      <c r="K246" s="1437"/>
      <c r="L246" s="1437"/>
      <c r="M246" s="1437"/>
      <c r="N246" s="1437"/>
      <c r="O246" s="1437"/>
      <c r="P246" s="1437"/>
      <c r="Q246" s="1437"/>
      <c r="R246" s="1437"/>
      <c r="S246" s="1437"/>
      <c r="T246" s="1438"/>
      <c r="X246" s="1438"/>
      <c r="Y246" s="27"/>
    </row>
    <row r="247" spans="1:26">
      <c r="A247" s="513" t="s">
        <v>4342</v>
      </c>
      <c r="B247" s="1436"/>
      <c r="C247" s="477"/>
      <c r="D247" s="477"/>
      <c r="E247" s="1437"/>
      <c r="F247" s="1437"/>
      <c r="G247" s="1437"/>
      <c r="H247" s="1437"/>
      <c r="I247" s="1437"/>
      <c r="J247" s="1437"/>
      <c r="K247" s="1437"/>
      <c r="L247" s="1437"/>
      <c r="M247" s="1437"/>
      <c r="N247" s="1437"/>
      <c r="O247" s="1437"/>
      <c r="P247" s="1437"/>
      <c r="Q247" s="1437"/>
      <c r="R247" s="1437"/>
      <c r="S247" s="1437"/>
      <c r="T247" s="1438"/>
      <c r="X247" s="1438"/>
      <c r="Y247" s="27"/>
    </row>
    <row r="248" spans="1:26">
      <c r="A248" s="513">
        <v>1</v>
      </c>
      <c r="B248" s="477" t="s">
        <v>4451</v>
      </c>
      <c r="D248" s="477"/>
      <c r="E248" s="1437"/>
      <c r="F248" s="1437"/>
      <c r="G248" s="1437"/>
      <c r="H248" s="1437"/>
      <c r="I248" s="1437"/>
      <c r="J248" s="1437"/>
      <c r="K248" s="1437"/>
      <c r="L248" s="1437"/>
      <c r="M248" s="1437"/>
      <c r="N248" s="1437"/>
      <c r="O248" s="1437"/>
      <c r="P248" s="1437"/>
      <c r="Q248" s="1437"/>
      <c r="R248" s="1437"/>
      <c r="S248" s="1437"/>
      <c r="T248" s="1438"/>
      <c r="X248" s="1438"/>
      <c r="Y248" s="27"/>
    </row>
    <row r="249" spans="1:26">
      <c r="A249" s="1436" t="s">
        <v>475</v>
      </c>
      <c r="B249" s="477" t="s">
        <v>4452</v>
      </c>
      <c r="D249" s="477"/>
      <c r="E249" s="1437"/>
      <c r="F249" s="1437"/>
      <c r="G249" s="1437"/>
      <c r="H249" s="1437"/>
      <c r="I249" s="1437"/>
      <c r="J249" s="1437"/>
      <c r="K249" s="1437"/>
      <c r="L249" s="1437"/>
      <c r="M249" s="1437"/>
      <c r="N249" s="1437"/>
      <c r="O249" s="1437"/>
      <c r="P249" s="1437"/>
      <c r="Q249" s="1437"/>
      <c r="R249" s="1437"/>
      <c r="S249" s="1437"/>
      <c r="T249" s="1438"/>
      <c r="X249" s="1438"/>
      <c r="Y249" s="27"/>
    </row>
    <row r="250" spans="1:26">
      <c r="A250" s="513">
        <v>3</v>
      </c>
      <c r="B250" s="477" t="s">
        <v>4515</v>
      </c>
      <c r="D250" s="477"/>
      <c r="E250" s="1437"/>
      <c r="F250" s="1437"/>
      <c r="G250" s="1437"/>
      <c r="H250" s="1437"/>
      <c r="I250" s="1437"/>
      <c r="J250" s="1437"/>
      <c r="K250" s="1437"/>
      <c r="L250" s="1437"/>
      <c r="M250" s="1437"/>
      <c r="N250" s="1437"/>
      <c r="O250" s="1437"/>
      <c r="P250" s="1437"/>
      <c r="Q250" s="1437"/>
      <c r="R250" s="1437"/>
      <c r="S250" s="1437"/>
      <c r="T250" s="1438"/>
      <c r="X250" s="1438"/>
      <c r="Y250" s="27"/>
    </row>
    <row r="251" spans="1:26">
      <c r="A251" s="1436"/>
      <c r="B251" s="477" t="s">
        <v>4488</v>
      </c>
      <c r="D251" s="477"/>
      <c r="E251" s="1437"/>
      <c r="F251" s="1437"/>
      <c r="G251" s="1437"/>
      <c r="H251" s="1437"/>
      <c r="I251" s="1437"/>
      <c r="J251" s="1437"/>
      <c r="K251" s="1437"/>
      <c r="L251" s="1437"/>
      <c r="M251" s="1437"/>
      <c r="N251" s="1437"/>
      <c r="O251" s="1437"/>
      <c r="P251" s="1437"/>
      <c r="Q251" s="1437"/>
      <c r="R251" s="1437"/>
      <c r="S251" s="1437"/>
      <c r="T251" s="1438"/>
      <c r="X251" s="1438"/>
      <c r="Y251" s="27"/>
    </row>
    <row r="252" spans="1:26">
      <c r="A252" s="513"/>
      <c r="B252" s="477" t="s">
        <v>4489</v>
      </c>
      <c r="D252" s="477"/>
      <c r="E252" s="1437"/>
      <c r="F252" s="1437"/>
      <c r="G252" s="1437"/>
      <c r="H252" s="1437"/>
      <c r="I252" s="1437"/>
      <c r="J252" s="1437"/>
      <c r="K252" s="1437"/>
      <c r="L252" s="1437"/>
      <c r="M252" s="1437"/>
      <c r="N252" s="1437"/>
      <c r="O252" s="1437"/>
      <c r="P252" s="1437"/>
      <c r="Q252" s="1437"/>
      <c r="R252" s="1437"/>
      <c r="S252" s="1437"/>
      <c r="T252" s="1438"/>
      <c r="X252" s="1438"/>
      <c r="Y252" s="27"/>
    </row>
    <row r="253" spans="1:26">
      <c r="A253" s="1436"/>
      <c r="B253" s="477" t="s">
        <v>4490</v>
      </c>
      <c r="D253" s="477"/>
      <c r="E253" s="1437"/>
      <c r="F253" s="1437"/>
      <c r="G253" s="1437"/>
      <c r="H253" s="1437"/>
      <c r="I253" s="1437"/>
      <c r="J253" s="1437"/>
      <c r="K253" s="1437"/>
      <c r="L253" s="1437"/>
      <c r="M253" s="1437"/>
      <c r="N253" s="1437"/>
      <c r="O253" s="1437"/>
      <c r="P253" s="1437"/>
      <c r="Q253" s="1437"/>
      <c r="R253" s="1437"/>
      <c r="S253" s="1437"/>
      <c r="T253" s="1438"/>
      <c r="X253" s="1438"/>
      <c r="Y253" s="27"/>
    </row>
    <row r="254" spans="1:26">
      <c r="A254" s="513">
        <v>4</v>
      </c>
      <c r="B254" s="477" t="s">
        <v>4516</v>
      </c>
      <c r="D254" s="27"/>
      <c r="E254" s="27"/>
      <c r="F254" s="27"/>
      <c r="G254" s="27"/>
      <c r="H254" s="27"/>
      <c r="I254" s="27"/>
      <c r="J254" s="27"/>
      <c r="K254" s="27"/>
      <c r="L254" s="27"/>
      <c r="M254" s="27"/>
      <c r="N254" s="27"/>
    </row>
    <row r="255" spans="1:26">
      <c r="A255" s="1436">
        <v>5</v>
      </c>
      <c r="B255" s="477" t="s">
        <v>4517</v>
      </c>
      <c r="D255" s="27"/>
      <c r="E255" s="27"/>
      <c r="F255" s="27"/>
      <c r="G255" s="27"/>
      <c r="H255" s="27"/>
      <c r="I255" s="27"/>
      <c r="J255" s="27"/>
      <c r="K255" s="27"/>
      <c r="L255" s="27"/>
      <c r="M255" s="27"/>
      <c r="N255" s="27"/>
    </row>
    <row r="256" spans="1:26">
      <c r="A256" s="513" t="s">
        <v>1254</v>
      </c>
      <c r="B256" s="477" t="s">
        <v>4492</v>
      </c>
      <c r="D256" s="477"/>
      <c r="E256" s="1437"/>
      <c r="F256" s="1437"/>
      <c r="G256" s="1437"/>
      <c r="H256" s="1437"/>
      <c r="I256" s="1437"/>
      <c r="J256" s="1437"/>
      <c r="K256" s="1437"/>
      <c r="L256" s="1437"/>
      <c r="M256" s="1437"/>
      <c r="N256" s="1437"/>
      <c r="O256" s="1437"/>
      <c r="P256" s="1437"/>
      <c r="Q256" s="1437"/>
      <c r="R256" s="1437"/>
      <c r="S256" s="1437"/>
      <c r="T256" s="1438"/>
      <c r="X256" s="1438"/>
      <c r="Y256" s="27"/>
    </row>
    <row r="257" spans="1:25">
      <c r="A257" s="1436">
        <v>7</v>
      </c>
      <c r="B257" s="477" t="s">
        <v>4493</v>
      </c>
      <c r="C257" s="477"/>
      <c r="D257" s="477"/>
      <c r="E257" s="1437"/>
      <c r="F257" s="1437"/>
      <c r="G257" s="1437"/>
      <c r="H257" s="1437"/>
      <c r="I257" s="1437"/>
      <c r="J257" s="1437"/>
      <c r="K257" s="1437"/>
      <c r="L257" s="1437"/>
      <c r="M257" s="1437"/>
      <c r="N257" s="1437"/>
      <c r="O257" s="1437"/>
      <c r="P257" s="1437"/>
      <c r="Q257" s="1437"/>
      <c r="R257" s="1437"/>
      <c r="S257" s="1437"/>
      <c r="T257" s="1438"/>
      <c r="X257" s="1438"/>
      <c r="Y257" s="27"/>
    </row>
    <row r="258" spans="1:25">
      <c r="A258" s="513"/>
      <c r="B258" s="34"/>
      <c r="C258" s="477"/>
      <c r="D258" s="477"/>
      <c r="E258" s="1437"/>
      <c r="F258" s="1437"/>
      <c r="G258" s="1437"/>
      <c r="H258" s="1437"/>
      <c r="I258" s="1437"/>
      <c r="J258" s="1437"/>
      <c r="K258" s="1437"/>
      <c r="L258" s="1437"/>
      <c r="M258" s="1437"/>
      <c r="N258" s="1437"/>
      <c r="O258" s="1437"/>
      <c r="P258" s="1437"/>
      <c r="Q258" s="1437"/>
      <c r="R258" s="1437"/>
      <c r="S258" s="1437"/>
      <c r="T258" s="1439"/>
      <c r="X258" s="1439"/>
      <c r="Y258" s="27"/>
    </row>
    <row r="259" spans="1:25">
      <c r="A259" s="1436"/>
      <c r="B259" s="34"/>
      <c r="C259" s="59"/>
      <c r="D259" s="59"/>
      <c r="E259" s="1437"/>
      <c r="F259" s="1437"/>
      <c r="G259" s="1437"/>
      <c r="H259" s="1437"/>
      <c r="I259" s="1437"/>
      <c r="J259" s="1437"/>
      <c r="K259" s="1437"/>
      <c r="L259" s="1437"/>
      <c r="M259" s="1437"/>
      <c r="N259" s="1437"/>
      <c r="O259" s="1437"/>
      <c r="P259" s="1437"/>
      <c r="Q259" s="1437"/>
      <c r="R259" s="1437"/>
      <c r="S259" s="1437"/>
      <c r="T259" s="1439"/>
      <c r="X259" s="1439"/>
      <c r="Y259" s="27"/>
    </row>
    <row r="260" spans="1:25">
      <c r="A260" s="513"/>
      <c r="B260" s="34"/>
      <c r="C260" s="477"/>
      <c r="D260" s="477"/>
      <c r="E260" s="1437"/>
      <c r="F260" s="1437"/>
      <c r="G260" s="1437"/>
      <c r="H260" s="1437"/>
      <c r="I260" s="1437"/>
      <c r="J260" s="1437"/>
      <c r="K260" s="1437"/>
      <c r="L260" s="1437"/>
      <c r="M260" s="1437"/>
      <c r="N260" s="1437"/>
      <c r="O260" s="1437"/>
      <c r="P260" s="1437"/>
      <c r="Q260" s="1437"/>
      <c r="R260" s="1437"/>
      <c r="S260" s="1437"/>
      <c r="T260" s="1439"/>
      <c r="X260" s="1439"/>
      <c r="Y260" s="27"/>
    </row>
    <row r="261" spans="1:25">
      <c r="A261" s="513"/>
      <c r="B261" s="34"/>
      <c r="C261" s="477"/>
      <c r="D261" s="477"/>
      <c r="E261" s="1437"/>
      <c r="F261" s="1437"/>
      <c r="G261" s="1437"/>
      <c r="H261" s="1437"/>
      <c r="I261" s="1437"/>
      <c r="J261" s="1437"/>
      <c r="K261" s="1437"/>
      <c r="L261" s="1437"/>
      <c r="M261" s="1437"/>
      <c r="N261" s="1437"/>
      <c r="O261" s="1437"/>
      <c r="P261" s="1437"/>
      <c r="Q261" s="1437"/>
      <c r="R261" s="1437"/>
      <c r="S261" s="1437"/>
      <c r="T261" s="1438"/>
      <c r="X261" s="1438"/>
      <c r="Y261" s="27"/>
    </row>
    <row r="262" spans="1:25">
      <c r="A262" s="1436"/>
      <c r="B262" s="34"/>
      <c r="C262" s="1437"/>
      <c r="D262" s="477"/>
      <c r="E262" s="1437"/>
      <c r="F262" s="1437"/>
      <c r="G262" s="1437"/>
      <c r="H262" s="1437"/>
      <c r="I262" s="1437"/>
      <c r="J262" s="1437"/>
      <c r="K262" s="1437"/>
      <c r="L262" s="1437"/>
      <c r="M262" s="1437"/>
      <c r="N262" s="1437"/>
      <c r="O262" s="1437"/>
      <c r="P262" s="1437"/>
      <c r="Q262" s="1437"/>
      <c r="R262" s="1437"/>
      <c r="S262" s="1437"/>
      <c r="T262" s="1438"/>
      <c r="X262" s="1438"/>
      <c r="Y262" s="27"/>
    </row>
    <row r="263" spans="1:25">
      <c r="A263" s="513"/>
      <c r="B263" s="34"/>
      <c r="C263" s="477"/>
      <c r="D263" s="477"/>
      <c r="E263" s="1437"/>
      <c r="F263" s="1437"/>
      <c r="G263" s="1437"/>
      <c r="H263" s="1437"/>
      <c r="I263" s="1437"/>
      <c r="J263" s="1437"/>
      <c r="K263" s="1437"/>
      <c r="L263" s="1437"/>
      <c r="M263" s="1437"/>
      <c r="N263" s="1437"/>
      <c r="O263" s="1437"/>
      <c r="P263" s="1437"/>
      <c r="Q263" s="1437"/>
      <c r="R263" s="1437"/>
      <c r="S263" s="1437"/>
      <c r="T263" s="1438"/>
      <c r="X263" s="1438"/>
      <c r="Y263" s="27"/>
    </row>
    <row r="264" spans="1:25">
      <c r="A264" s="513"/>
      <c r="B264" s="1436"/>
      <c r="C264" s="477"/>
      <c r="D264" s="477"/>
      <c r="E264" s="1437"/>
      <c r="F264" s="1437"/>
      <c r="G264" s="1437"/>
      <c r="H264" s="1437"/>
      <c r="I264" s="1437"/>
      <c r="J264" s="1437"/>
      <c r="K264" s="1437"/>
      <c r="L264" s="1437"/>
      <c r="M264" s="1437"/>
      <c r="N264" s="1437"/>
      <c r="O264" s="1437"/>
      <c r="P264" s="1437"/>
      <c r="Q264" s="1437"/>
      <c r="R264" s="1437"/>
      <c r="S264" s="1437"/>
      <c r="T264" s="1438"/>
      <c r="X264" s="1438"/>
      <c r="Y264" s="27"/>
    </row>
    <row r="265" spans="1:25">
      <c r="A265" s="1436"/>
      <c r="B265" s="1436"/>
      <c r="C265" s="1437"/>
      <c r="D265" s="1437"/>
      <c r="E265" s="1437"/>
      <c r="F265" s="1437"/>
      <c r="G265" s="1437"/>
      <c r="H265" s="1437"/>
      <c r="I265" s="1437"/>
      <c r="J265" s="1437"/>
      <c r="K265" s="1437"/>
      <c r="L265" s="1437"/>
      <c r="M265" s="1437"/>
      <c r="N265" s="1437"/>
      <c r="O265" s="1437"/>
      <c r="P265" s="1437"/>
      <c r="Q265" s="1437"/>
      <c r="R265" s="1437"/>
      <c r="S265" s="1437"/>
    </row>
    <row r="266" spans="1:25">
      <c r="A266" s="513"/>
      <c r="B266" s="1436"/>
      <c r="E266" s="1437"/>
      <c r="F266" s="1437"/>
      <c r="G266" s="1437"/>
      <c r="H266" s="1437"/>
      <c r="I266" s="1437"/>
      <c r="J266" s="1437"/>
      <c r="K266" s="1437"/>
      <c r="L266" s="1437"/>
      <c r="M266" s="1437"/>
      <c r="N266" s="1437"/>
      <c r="O266" s="1437"/>
      <c r="P266" s="1437"/>
      <c r="Q266" s="1437"/>
      <c r="R266" s="1437"/>
      <c r="S266" s="1437"/>
    </row>
    <row r="267" spans="1:25">
      <c r="A267" s="513"/>
      <c r="B267" s="1436"/>
      <c r="C267" s="1437"/>
      <c r="D267" s="1437"/>
      <c r="E267" s="1440"/>
      <c r="F267" s="1440"/>
      <c r="G267" s="1440"/>
      <c r="H267" s="1440"/>
      <c r="I267" s="1440"/>
      <c r="J267" s="1440"/>
      <c r="K267" s="1440"/>
      <c r="L267" s="1440"/>
      <c r="M267" s="1440"/>
      <c r="N267" s="1440"/>
      <c r="O267" s="1440"/>
      <c r="P267" s="1437"/>
      <c r="Q267" s="1440"/>
      <c r="R267" s="1440"/>
      <c r="S267" s="1440"/>
    </row>
    <row r="268" spans="1:25">
      <c r="A268" s="1436"/>
      <c r="B268" s="1436"/>
      <c r="C268" s="477"/>
      <c r="D268" s="477"/>
      <c r="E268" s="1440"/>
      <c r="F268" s="1440"/>
      <c r="G268" s="1440"/>
      <c r="H268" s="1440"/>
      <c r="I268" s="1440"/>
      <c r="J268" s="1440"/>
      <c r="K268" s="1440"/>
      <c r="L268" s="1440"/>
      <c r="M268" s="1440"/>
      <c r="N268" s="1440"/>
      <c r="O268" s="1440"/>
      <c r="P268" s="1437"/>
      <c r="Q268" s="1440"/>
      <c r="R268" s="1440"/>
      <c r="S268" s="1440"/>
    </row>
    <row r="269" spans="1:25">
      <c r="A269" s="513"/>
      <c r="B269" s="1436"/>
      <c r="C269" s="1437"/>
      <c r="D269" s="1437"/>
      <c r="E269" s="1439"/>
      <c r="F269" s="1441"/>
      <c r="G269" s="1439"/>
      <c r="H269" s="1439"/>
      <c r="I269" s="1439"/>
      <c r="J269" s="1439"/>
      <c r="K269" s="1439"/>
      <c r="L269" s="1439"/>
      <c r="M269" s="1439"/>
      <c r="N269" s="1439"/>
      <c r="O269" s="1439"/>
      <c r="P269" s="1440"/>
      <c r="Q269" s="1439"/>
      <c r="R269" s="1439"/>
      <c r="S269" s="1439"/>
    </row>
    <row r="270" spans="1:25">
      <c r="A270" s="513"/>
      <c r="B270" s="1436"/>
      <c r="C270" s="1437"/>
      <c r="D270" s="1437"/>
      <c r="E270" s="1439"/>
      <c r="F270" s="1441"/>
      <c r="G270" s="1439"/>
      <c r="H270" s="1439"/>
      <c r="I270" s="1439"/>
      <c r="J270" s="1439"/>
      <c r="K270" s="1439"/>
      <c r="L270" s="1439"/>
      <c r="M270" s="1439"/>
      <c r="N270" s="1439"/>
      <c r="O270" s="1439"/>
      <c r="P270" s="1438"/>
      <c r="Q270" s="1439"/>
      <c r="R270" s="1439"/>
      <c r="S270" s="1439"/>
    </row>
    <row r="271" spans="1:25">
      <c r="A271" s="1436"/>
      <c r="B271" s="1436"/>
      <c r="C271" s="1437"/>
      <c r="D271" s="1437"/>
      <c r="E271" s="1439"/>
      <c r="F271" s="1441"/>
      <c r="G271" s="1439"/>
      <c r="H271" s="1439"/>
      <c r="I271" s="1439"/>
      <c r="J271" s="1439"/>
      <c r="K271" s="1439"/>
      <c r="L271" s="1439"/>
      <c r="M271" s="1439"/>
      <c r="N271" s="1439"/>
      <c r="O271" s="1439"/>
      <c r="P271" s="1439"/>
      <c r="Q271" s="1439"/>
      <c r="R271" s="1439"/>
      <c r="S271" s="1439"/>
    </row>
    <row r="272" spans="1:25">
      <c r="A272" s="1436"/>
      <c r="B272" s="1436"/>
      <c r="C272" s="1437"/>
      <c r="D272" s="1437"/>
      <c r="E272" s="27"/>
      <c r="F272" s="466"/>
      <c r="G272" s="27"/>
      <c r="H272" s="27"/>
      <c r="I272" s="27"/>
      <c r="J272" s="27"/>
      <c r="K272" s="27"/>
      <c r="L272" s="27"/>
      <c r="M272" s="27"/>
      <c r="N272" s="27"/>
      <c r="O272" s="27"/>
      <c r="P272" s="1439"/>
      <c r="Q272" s="27"/>
      <c r="R272" s="27"/>
      <c r="S272" s="27"/>
    </row>
    <row r="273" spans="1:16">
      <c r="A273" s="1436"/>
      <c r="B273" s="1436"/>
      <c r="C273" s="1437"/>
      <c r="D273" s="1437"/>
      <c r="F273" s="1442"/>
      <c r="P273" s="1439"/>
    </row>
  </sheetData>
  <mergeCells count="68">
    <mergeCell ref="A3:A5"/>
    <mergeCell ref="B3:B4"/>
    <mergeCell ref="C3:D4"/>
    <mergeCell ref="E3:I3"/>
    <mergeCell ref="C5:D5"/>
    <mergeCell ref="Y3:Y4"/>
    <mergeCell ref="Z3:Z4"/>
    <mergeCell ref="L3:L4"/>
    <mergeCell ref="M3:M4"/>
    <mergeCell ref="N3:N4"/>
    <mergeCell ref="O3:O4"/>
    <mergeCell ref="P3:P4"/>
    <mergeCell ref="Q3:Q4"/>
    <mergeCell ref="X3:X4"/>
    <mergeCell ref="U3:U4"/>
    <mergeCell ref="V3:V4"/>
    <mergeCell ref="W3:W4"/>
    <mergeCell ref="R3:R4"/>
    <mergeCell ref="S3:S4"/>
    <mergeCell ref="T3:T4"/>
    <mergeCell ref="J3:J4"/>
    <mergeCell ref="K3:K4"/>
    <mergeCell ref="B130:D130"/>
    <mergeCell ref="B6:B129"/>
    <mergeCell ref="C6:C31"/>
    <mergeCell ref="D6:D17"/>
    <mergeCell ref="D19:D30"/>
    <mergeCell ref="C32:C53"/>
    <mergeCell ref="D32:D41"/>
    <mergeCell ref="D43:D52"/>
    <mergeCell ref="C76:C108"/>
    <mergeCell ref="D76:D85"/>
    <mergeCell ref="D87:D96"/>
    <mergeCell ref="C54:C75"/>
    <mergeCell ref="D54:D63"/>
    <mergeCell ref="D65:D74"/>
    <mergeCell ref="B131:B186"/>
    <mergeCell ref="C131:C144"/>
    <mergeCell ref="D131:D136"/>
    <mergeCell ref="D138:D143"/>
    <mergeCell ref="C145:C165"/>
    <mergeCell ref="D145:D150"/>
    <mergeCell ref="D152:D157"/>
    <mergeCell ref="D159:D164"/>
    <mergeCell ref="C166:C186"/>
    <mergeCell ref="D166:D171"/>
    <mergeCell ref="D173:D178"/>
    <mergeCell ref="D180:D185"/>
    <mergeCell ref="D98:D107"/>
    <mergeCell ref="C109:C129"/>
    <mergeCell ref="D109:D114"/>
    <mergeCell ref="D116:D121"/>
    <mergeCell ref="D123:D128"/>
    <mergeCell ref="B187:D187"/>
    <mergeCell ref="B188:B243"/>
    <mergeCell ref="C188:C201"/>
    <mergeCell ref="D188:D193"/>
    <mergeCell ref="D195:D200"/>
    <mergeCell ref="C202:C222"/>
    <mergeCell ref="D202:D207"/>
    <mergeCell ref="D209:D214"/>
    <mergeCell ref="B245:D245"/>
    <mergeCell ref="D216:D221"/>
    <mergeCell ref="C223:C243"/>
    <mergeCell ref="D223:D228"/>
    <mergeCell ref="D230:D235"/>
    <mergeCell ref="D237:D242"/>
    <mergeCell ref="B244:D244"/>
  </mergeCells>
  <phoneticPr fontId="28" type="noConversion"/>
  <printOptions horizontalCentered="1"/>
  <pageMargins left="0.39370078740157483" right="0.39370078740157483" top="0.39370078740157483" bottom="0.39370078740157483" header="0.19685039370078741" footer="0.19685039370078741"/>
  <pageSetup paperSize="9" scale="31" fitToHeight="4" orientation="portrait" r:id="rId1"/>
  <headerFooter alignWithMargins="0">
    <oddFooter>&amp;C&amp;P+68&amp;R&amp;A</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filterMode="1">
    <pageSetUpPr fitToPage="1"/>
  </sheetPr>
  <dimension ref="A1:O156"/>
  <sheetViews>
    <sheetView topLeftCell="A124" zoomScaleNormal="100" zoomScaleSheetLayoutView="100" workbookViewId="0">
      <selection activeCell="B141" sqref="A1:O156"/>
    </sheetView>
  </sheetViews>
  <sheetFormatPr defaultColWidth="10.625" defaultRowHeight="15.75"/>
  <cols>
    <col min="1" max="1" width="5.625" style="2126" customWidth="1"/>
    <col min="2" max="2" width="71.875" style="2156" customWidth="1"/>
    <col min="3" max="3" width="10.625" style="2125" customWidth="1"/>
    <col min="4" max="4" width="10.625" style="2126" customWidth="1"/>
    <col min="5" max="5" width="10.625" style="2125" customWidth="1"/>
    <col min="6" max="6" width="10.625" style="2126" customWidth="1"/>
    <col min="7" max="7" width="35.625" style="2126" customWidth="1"/>
    <col min="8" max="14" width="10.625" style="2126" customWidth="1"/>
    <col min="15" max="16384" width="10.625" style="2126"/>
  </cols>
  <sheetData>
    <row r="1" spans="1:15" ht="16.5">
      <c r="A1" s="2123" t="s">
        <v>2598</v>
      </c>
      <c r="B1" s="2124"/>
      <c r="D1" s="2125"/>
      <c r="F1" s="2125"/>
      <c r="G1" s="2125"/>
      <c r="H1" s="2125"/>
      <c r="I1" s="2125"/>
      <c r="J1" s="2125"/>
      <c r="K1" s="2125"/>
      <c r="L1" s="2125"/>
    </row>
    <row r="2" spans="1:15" ht="16.5">
      <c r="A2" s="2127" t="s">
        <v>2586</v>
      </c>
      <c r="B2" s="2125"/>
      <c r="D2" s="2125"/>
      <c r="F2" s="2125"/>
      <c r="G2" s="2125"/>
      <c r="H2" s="2125"/>
      <c r="I2" s="2125"/>
      <c r="J2" s="2125"/>
      <c r="K2" s="2125"/>
      <c r="L2" s="2125"/>
    </row>
    <row r="3" spans="1:15" s="2129" customFormat="1" ht="66">
      <c r="A3" s="2424" t="s">
        <v>5374</v>
      </c>
      <c r="B3" s="2128" t="s">
        <v>5375</v>
      </c>
      <c r="C3" s="2128" t="s">
        <v>5376</v>
      </c>
      <c r="D3" s="2128" t="s">
        <v>5377</v>
      </c>
      <c r="E3" s="2128" t="s">
        <v>5378</v>
      </c>
      <c r="F3" s="2128" t="s">
        <v>5379</v>
      </c>
      <c r="G3" s="2128" t="s">
        <v>5380</v>
      </c>
      <c r="H3" s="2128" t="s">
        <v>5381</v>
      </c>
      <c r="I3" s="2128" t="s">
        <v>5382</v>
      </c>
      <c r="J3" s="2128" t="s">
        <v>5383</v>
      </c>
      <c r="K3" s="2128" t="s">
        <v>1454</v>
      </c>
      <c r="L3" s="2128" t="s">
        <v>5384</v>
      </c>
      <c r="M3" s="2128" t="s">
        <v>5383</v>
      </c>
      <c r="N3" s="2128" t="s">
        <v>375</v>
      </c>
    </row>
    <row r="4" spans="1:15" s="2129" customFormat="1">
      <c r="A4" s="2424"/>
      <c r="B4" s="2130" t="s">
        <v>66</v>
      </c>
      <c r="C4" s="2130" t="s">
        <v>67</v>
      </c>
      <c r="D4" s="2130" t="s">
        <v>68</v>
      </c>
      <c r="E4" s="2130" t="s">
        <v>69</v>
      </c>
      <c r="F4" s="2130" t="s">
        <v>70</v>
      </c>
      <c r="G4" s="2130" t="s">
        <v>71</v>
      </c>
      <c r="H4" s="2130" t="s">
        <v>72</v>
      </c>
      <c r="I4" s="2130" t="s">
        <v>73</v>
      </c>
      <c r="J4" s="2130" t="s">
        <v>74</v>
      </c>
      <c r="K4" s="2130" t="s">
        <v>75</v>
      </c>
      <c r="L4" s="2130" t="s">
        <v>231</v>
      </c>
      <c r="M4" s="2130" t="s">
        <v>232</v>
      </c>
      <c r="N4" s="2130" t="s">
        <v>281</v>
      </c>
    </row>
    <row r="5" spans="1:15" s="2129" customFormat="1" ht="16.5">
      <c r="A5" s="2131">
        <v>1</v>
      </c>
      <c r="B5" s="2132" t="s">
        <v>5385</v>
      </c>
      <c r="C5" s="2133"/>
      <c r="D5" s="2134" t="s">
        <v>5386</v>
      </c>
      <c r="E5" s="2131" t="s">
        <v>5387</v>
      </c>
      <c r="F5" s="2131" t="s">
        <v>5388</v>
      </c>
      <c r="G5" s="2135"/>
      <c r="H5" s="2131" t="s">
        <v>5387</v>
      </c>
      <c r="I5" s="2136"/>
      <c r="J5" s="2136"/>
      <c r="K5" s="2136"/>
      <c r="L5" s="2135"/>
      <c r="M5" s="2136"/>
      <c r="N5" s="2135"/>
      <c r="O5" s="2137"/>
    </row>
    <row r="6" spans="1:15" s="2129" customFormat="1" ht="16.5" hidden="1">
      <c r="A6" s="2131">
        <f>A5+1</f>
        <v>2</v>
      </c>
      <c r="B6" s="2132" t="s">
        <v>5389</v>
      </c>
      <c r="C6" s="2133"/>
      <c r="D6" s="2134" t="s">
        <v>5390</v>
      </c>
      <c r="E6" s="2131" t="s">
        <v>5387</v>
      </c>
      <c r="F6" s="2131" t="s">
        <v>5388</v>
      </c>
      <c r="G6" s="2135"/>
      <c r="H6" s="2131" t="s">
        <v>5387</v>
      </c>
      <c r="I6" s="2136"/>
      <c r="J6" s="2136"/>
      <c r="K6" s="2136"/>
      <c r="L6" s="2136"/>
      <c r="M6" s="2136"/>
      <c r="N6" s="2136"/>
      <c r="O6" s="2137"/>
    </row>
    <row r="7" spans="1:15" s="2129" customFormat="1" ht="16.5" hidden="1">
      <c r="A7" s="2131">
        <f>A6+1</f>
        <v>3</v>
      </c>
      <c r="B7" s="2132" t="s">
        <v>5391</v>
      </c>
      <c r="C7" s="2133"/>
      <c r="D7" s="2134" t="s">
        <v>5390</v>
      </c>
      <c r="E7" s="2131" t="s">
        <v>5387</v>
      </c>
      <c r="F7" s="2131" t="s">
        <v>5392</v>
      </c>
      <c r="G7" s="2131" t="s">
        <v>5393</v>
      </c>
      <c r="H7" s="2131" t="s">
        <v>5387</v>
      </c>
      <c r="I7" s="2136"/>
      <c r="J7" s="2136"/>
      <c r="K7" s="2136"/>
      <c r="L7" s="2136"/>
      <c r="M7" s="2136"/>
      <c r="N7" s="2136"/>
      <c r="O7" s="2137"/>
    </row>
    <row r="8" spans="1:15" s="2129" customFormat="1" ht="16.5" hidden="1">
      <c r="A8" s="2131">
        <v>4</v>
      </c>
      <c r="B8" s="2132" t="s">
        <v>5394</v>
      </c>
      <c r="C8" s="2133"/>
      <c r="D8" s="2134" t="s">
        <v>5390</v>
      </c>
      <c r="E8" s="2131" t="s">
        <v>5387</v>
      </c>
      <c r="F8" s="2131" t="s">
        <v>5388</v>
      </c>
      <c r="G8" s="2131" t="s">
        <v>5393</v>
      </c>
      <c r="H8" s="2131" t="s">
        <v>5387</v>
      </c>
      <c r="I8" s="2136"/>
      <c r="J8" s="2136"/>
      <c r="K8" s="2136"/>
      <c r="L8" s="2136"/>
      <c r="M8" s="2136"/>
      <c r="N8" s="2136"/>
      <c r="O8" s="2137"/>
    </row>
    <row r="9" spans="1:15" s="2129" customFormat="1" ht="16.5" hidden="1">
      <c r="A9" s="2131">
        <f t="shared" ref="A9:A72" si="0">A8+1</f>
        <v>5</v>
      </c>
      <c r="B9" s="2132" t="s">
        <v>5395</v>
      </c>
      <c r="C9" s="2133"/>
      <c r="D9" s="2134" t="s">
        <v>5396</v>
      </c>
      <c r="E9" s="2131" t="s">
        <v>5397</v>
      </c>
      <c r="F9" s="2131" t="s">
        <v>5397</v>
      </c>
      <c r="G9" s="2131"/>
      <c r="H9" s="2131" t="s">
        <v>5388</v>
      </c>
      <c r="I9" s="2136"/>
      <c r="J9" s="2136"/>
      <c r="K9" s="2136"/>
      <c r="L9" s="2136"/>
      <c r="M9" s="2136"/>
      <c r="N9" s="2136"/>
      <c r="O9" s="2137"/>
    </row>
    <row r="10" spans="1:15" s="2129" customFormat="1" ht="16.5" hidden="1">
      <c r="A10" s="2131">
        <f t="shared" si="0"/>
        <v>6</v>
      </c>
      <c r="B10" s="2132" t="s">
        <v>5398</v>
      </c>
      <c r="C10" s="2133"/>
      <c r="D10" s="2134" t="s">
        <v>5390</v>
      </c>
      <c r="E10" s="2131" t="s">
        <v>5387</v>
      </c>
      <c r="F10" s="2131" t="s">
        <v>5397</v>
      </c>
      <c r="G10" s="2138"/>
      <c r="H10" s="2131" t="s">
        <v>5392</v>
      </c>
      <c r="I10" s="2136"/>
      <c r="J10" s="2136"/>
      <c r="K10" s="2136"/>
      <c r="L10" s="2136"/>
      <c r="M10" s="2136"/>
      <c r="N10" s="2136"/>
      <c r="O10" s="2137"/>
    </row>
    <row r="11" spans="1:15" s="2129" customFormat="1" ht="16.5" hidden="1">
      <c r="A11" s="2131">
        <f t="shared" si="0"/>
        <v>7</v>
      </c>
      <c r="B11" s="2132" t="s">
        <v>5399</v>
      </c>
      <c r="C11" s="2133"/>
      <c r="D11" s="2131" t="s">
        <v>5396</v>
      </c>
      <c r="E11" s="2131" t="s">
        <v>5387</v>
      </c>
      <c r="F11" s="2131" t="s">
        <v>5388</v>
      </c>
      <c r="G11" s="2138"/>
      <c r="H11" s="2131" t="s">
        <v>5392</v>
      </c>
      <c r="I11" s="2136"/>
      <c r="J11" s="2136"/>
      <c r="K11" s="2136"/>
      <c r="L11" s="2136"/>
      <c r="M11" s="2136"/>
      <c r="N11" s="2136"/>
      <c r="O11" s="2137"/>
    </row>
    <row r="12" spans="1:15" s="2129" customFormat="1" ht="16.5">
      <c r="A12" s="2131">
        <f t="shared" si="0"/>
        <v>8</v>
      </c>
      <c r="B12" s="2139" t="s">
        <v>5400</v>
      </c>
      <c r="C12" s="2133"/>
      <c r="D12" s="2134" t="s">
        <v>5386</v>
      </c>
      <c r="E12" s="2131" t="s">
        <v>5387</v>
      </c>
      <c r="F12" s="2131" t="s">
        <v>5392</v>
      </c>
      <c r="G12" s="2138"/>
      <c r="H12" s="2131" t="s">
        <v>5387</v>
      </c>
      <c r="I12" s="2136"/>
      <c r="J12" s="2136"/>
      <c r="K12" s="2136"/>
      <c r="L12" s="2136"/>
      <c r="M12" s="2136"/>
      <c r="N12" s="2136"/>
      <c r="O12" s="2137"/>
    </row>
    <row r="13" spans="1:15" ht="16.5" hidden="1">
      <c r="A13" s="2131">
        <f t="shared" si="0"/>
        <v>9</v>
      </c>
      <c r="B13" s="2132" t="s">
        <v>5401</v>
      </c>
      <c r="C13" s="2133"/>
      <c r="D13" s="2131" t="s">
        <v>5402</v>
      </c>
      <c r="E13" s="2131" t="s">
        <v>5392</v>
      </c>
      <c r="F13" s="2131" t="s">
        <v>5387</v>
      </c>
      <c r="G13" s="2138"/>
      <c r="H13" s="2131" t="s">
        <v>5387</v>
      </c>
      <c r="I13" s="2136"/>
      <c r="J13" s="2136"/>
      <c r="K13" s="2136"/>
      <c r="L13" s="2136"/>
      <c r="M13" s="2136"/>
      <c r="N13" s="2136"/>
      <c r="O13" s="2137"/>
    </row>
    <row r="14" spans="1:15" ht="16.5" hidden="1">
      <c r="A14" s="2131">
        <f t="shared" si="0"/>
        <v>10</v>
      </c>
      <c r="B14" s="2132" t="s">
        <v>5403</v>
      </c>
      <c r="C14" s="2133"/>
      <c r="D14" s="2131" t="s">
        <v>5402</v>
      </c>
      <c r="E14" s="2131" t="s">
        <v>5392</v>
      </c>
      <c r="F14" s="2131" t="s">
        <v>5387</v>
      </c>
      <c r="G14" s="2138"/>
      <c r="H14" s="2131" t="s">
        <v>5387</v>
      </c>
      <c r="I14" s="2136"/>
      <c r="J14" s="2136"/>
      <c r="K14" s="2136"/>
      <c r="L14" s="2136"/>
      <c r="M14" s="2136"/>
      <c r="N14" s="2136"/>
      <c r="O14" s="2137"/>
    </row>
    <row r="15" spans="1:15" ht="16.5" hidden="1">
      <c r="A15" s="2131">
        <f t="shared" si="0"/>
        <v>11</v>
      </c>
      <c r="B15" s="2132" t="s">
        <v>5404</v>
      </c>
      <c r="C15" s="2133"/>
      <c r="D15" s="2131" t="s">
        <v>5402</v>
      </c>
      <c r="E15" s="2131" t="s">
        <v>5392</v>
      </c>
      <c r="F15" s="2131" t="s">
        <v>5387</v>
      </c>
      <c r="G15" s="2138"/>
      <c r="H15" s="2131" t="s">
        <v>5387</v>
      </c>
      <c r="I15" s="2136"/>
      <c r="J15" s="2136"/>
      <c r="K15" s="2136"/>
      <c r="L15" s="2136"/>
      <c r="M15" s="2136"/>
      <c r="N15" s="2136"/>
      <c r="O15" s="2137"/>
    </row>
    <row r="16" spans="1:15" ht="16.5" hidden="1">
      <c r="A16" s="2131">
        <f t="shared" si="0"/>
        <v>12</v>
      </c>
      <c r="B16" s="2132" t="s">
        <v>5405</v>
      </c>
      <c r="C16" s="2133"/>
      <c r="D16" s="2131" t="s">
        <v>5402</v>
      </c>
      <c r="E16" s="2131" t="s">
        <v>5387</v>
      </c>
      <c r="F16" s="2131" t="s">
        <v>5387</v>
      </c>
      <c r="G16" s="2138"/>
      <c r="H16" s="2131" t="s">
        <v>5387</v>
      </c>
      <c r="I16" s="2136"/>
      <c r="J16" s="2136"/>
      <c r="K16" s="2136"/>
      <c r="L16" s="2136"/>
      <c r="M16" s="2136"/>
      <c r="N16" s="2136"/>
    </row>
    <row r="17" spans="1:14" ht="16.5" hidden="1">
      <c r="A17" s="2131">
        <f t="shared" si="0"/>
        <v>13</v>
      </c>
      <c r="B17" s="2132" t="s">
        <v>5406</v>
      </c>
      <c r="C17" s="2133"/>
      <c r="D17" s="2131" t="s">
        <v>5402</v>
      </c>
      <c r="E17" s="2131" t="s">
        <v>5387</v>
      </c>
      <c r="F17" s="2131" t="s">
        <v>5387</v>
      </c>
      <c r="G17" s="2138"/>
      <c r="H17" s="2131" t="s">
        <v>5387</v>
      </c>
      <c r="I17" s="2136"/>
      <c r="J17" s="2136"/>
      <c r="K17" s="2136"/>
      <c r="L17" s="2136"/>
      <c r="M17" s="2136"/>
      <c r="N17" s="2136"/>
    </row>
    <row r="18" spans="1:14" ht="16.5" hidden="1">
      <c r="A18" s="2131">
        <f t="shared" si="0"/>
        <v>14</v>
      </c>
      <c r="B18" s="2132" t="s">
        <v>5407</v>
      </c>
      <c r="C18" s="2133"/>
      <c r="D18" s="2131" t="s">
        <v>5402</v>
      </c>
      <c r="E18" s="2131" t="s">
        <v>5392</v>
      </c>
      <c r="F18" s="2131" t="s">
        <v>5387</v>
      </c>
      <c r="G18" s="2138"/>
      <c r="H18" s="2131" t="s">
        <v>5387</v>
      </c>
      <c r="I18" s="2136"/>
      <c r="J18" s="2136"/>
      <c r="K18" s="2136"/>
      <c r="L18" s="2136"/>
      <c r="M18" s="2136"/>
      <c r="N18" s="2136"/>
    </row>
    <row r="19" spans="1:14" ht="16.5" hidden="1">
      <c r="A19" s="2131">
        <f t="shared" si="0"/>
        <v>15</v>
      </c>
      <c r="B19" s="2132" t="s">
        <v>5408</v>
      </c>
      <c r="C19" s="2133"/>
      <c r="D19" s="2131" t="s">
        <v>5402</v>
      </c>
      <c r="E19" s="2131" t="s">
        <v>5387</v>
      </c>
      <c r="F19" s="2131" t="s">
        <v>5387</v>
      </c>
      <c r="G19" s="2138"/>
      <c r="H19" s="2131" t="s">
        <v>5387</v>
      </c>
      <c r="I19" s="2136"/>
      <c r="J19" s="2136"/>
      <c r="K19" s="2136"/>
      <c r="L19" s="2136"/>
      <c r="M19" s="2136"/>
      <c r="N19" s="2136"/>
    </row>
    <row r="20" spans="1:14" ht="16.5" hidden="1">
      <c r="A20" s="2131">
        <f t="shared" si="0"/>
        <v>16</v>
      </c>
      <c r="B20" s="2132" t="s">
        <v>5409</v>
      </c>
      <c r="C20" s="2133"/>
      <c r="D20" s="2131" t="s">
        <v>5390</v>
      </c>
      <c r="E20" s="2131" t="s">
        <v>5397</v>
      </c>
      <c r="F20" s="2131" t="s">
        <v>5397</v>
      </c>
      <c r="G20" s="2138"/>
      <c r="H20" s="2131" t="s">
        <v>5410</v>
      </c>
      <c r="I20" s="2136"/>
      <c r="J20" s="2136"/>
      <c r="K20" s="2136"/>
      <c r="L20" s="2136"/>
      <c r="M20" s="2136"/>
      <c r="N20" s="2136"/>
    </row>
    <row r="21" spans="1:14" ht="16.5">
      <c r="A21" s="2131">
        <f t="shared" si="0"/>
        <v>17</v>
      </c>
      <c r="B21" s="2132" t="s">
        <v>5411</v>
      </c>
      <c r="C21" s="2133"/>
      <c r="D21" s="2134" t="s">
        <v>5386</v>
      </c>
      <c r="E21" s="2131" t="s">
        <v>5387</v>
      </c>
      <c r="F21" s="2131" t="s">
        <v>5392</v>
      </c>
      <c r="G21" s="2131" t="s">
        <v>5393</v>
      </c>
      <c r="H21" s="2131" t="s">
        <v>5387</v>
      </c>
      <c r="I21" s="2136"/>
      <c r="J21" s="2136"/>
      <c r="K21" s="2136"/>
      <c r="L21" s="2136"/>
      <c r="M21" s="2136"/>
      <c r="N21" s="2136"/>
    </row>
    <row r="22" spans="1:14" ht="16.5">
      <c r="A22" s="2131">
        <f t="shared" si="0"/>
        <v>18</v>
      </c>
      <c r="B22" s="2132" t="s">
        <v>5412</v>
      </c>
      <c r="C22" s="2133"/>
      <c r="D22" s="2134" t="s">
        <v>5386</v>
      </c>
      <c r="E22" s="2131" t="s">
        <v>5387</v>
      </c>
      <c r="F22" s="2131" t="s">
        <v>5392</v>
      </c>
      <c r="G22" s="2131" t="s">
        <v>5393</v>
      </c>
      <c r="H22" s="2131" t="s">
        <v>5387</v>
      </c>
      <c r="I22" s="2136"/>
      <c r="J22" s="2136"/>
      <c r="K22" s="2136"/>
      <c r="L22" s="2136"/>
      <c r="M22" s="2136"/>
      <c r="N22" s="2136"/>
    </row>
    <row r="23" spans="1:14" ht="16.5">
      <c r="A23" s="2131">
        <f t="shared" si="0"/>
        <v>19</v>
      </c>
      <c r="B23" s="2132" t="s">
        <v>5413</v>
      </c>
      <c r="C23" s="2133"/>
      <c r="D23" s="2134" t="s">
        <v>5386</v>
      </c>
      <c r="E23" s="2131" t="s">
        <v>5387</v>
      </c>
      <c r="F23" s="2131" t="s">
        <v>5392</v>
      </c>
      <c r="G23" s="2131" t="s">
        <v>5393</v>
      </c>
      <c r="H23" s="2131" t="s">
        <v>5387</v>
      </c>
      <c r="I23" s="2136"/>
      <c r="J23" s="2136"/>
      <c r="K23" s="2136"/>
      <c r="L23" s="2136"/>
      <c r="M23" s="2136"/>
      <c r="N23" s="2136"/>
    </row>
    <row r="24" spans="1:14" ht="16.5">
      <c r="A24" s="2131">
        <f t="shared" si="0"/>
        <v>20</v>
      </c>
      <c r="B24" s="2132" t="s">
        <v>5414</v>
      </c>
      <c r="C24" s="2133"/>
      <c r="D24" s="2134" t="s">
        <v>5386</v>
      </c>
      <c r="E24" s="2131" t="s">
        <v>5387</v>
      </c>
      <c r="F24" s="2131" t="s">
        <v>5392</v>
      </c>
      <c r="G24" s="2131" t="s">
        <v>5393</v>
      </c>
      <c r="H24" s="2131" t="s">
        <v>5387</v>
      </c>
      <c r="I24" s="2136"/>
      <c r="J24" s="2136"/>
      <c r="K24" s="2136"/>
      <c r="L24" s="2136"/>
      <c r="M24" s="2136"/>
      <c r="N24" s="2136"/>
    </row>
    <row r="25" spans="1:14" ht="16.5">
      <c r="A25" s="2131">
        <f t="shared" si="0"/>
        <v>21</v>
      </c>
      <c r="B25" s="2132" t="s">
        <v>5415</v>
      </c>
      <c r="C25" s="2133"/>
      <c r="D25" s="2134" t="s">
        <v>5386</v>
      </c>
      <c r="E25" s="2131" t="s">
        <v>5410</v>
      </c>
      <c r="F25" s="2131" t="s">
        <v>5416</v>
      </c>
      <c r="G25" s="2131" t="s">
        <v>5417</v>
      </c>
      <c r="H25" s="2131" t="s">
        <v>5410</v>
      </c>
      <c r="I25" s="2136"/>
      <c r="J25" s="2136"/>
      <c r="K25" s="2136"/>
      <c r="L25" s="2136"/>
      <c r="M25" s="2136"/>
      <c r="N25" s="2136"/>
    </row>
    <row r="26" spans="1:14" ht="16.5">
      <c r="A26" s="2131">
        <f t="shared" si="0"/>
        <v>22</v>
      </c>
      <c r="B26" s="2132" t="s">
        <v>5418</v>
      </c>
      <c r="C26" s="2133"/>
      <c r="D26" s="2134" t="s">
        <v>5386</v>
      </c>
      <c r="E26" s="2131" t="s">
        <v>5387</v>
      </c>
      <c r="F26" s="2131" t="s">
        <v>5392</v>
      </c>
      <c r="G26" s="2131" t="s">
        <v>5419</v>
      </c>
      <c r="H26" s="2131" t="s">
        <v>5387</v>
      </c>
      <c r="I26" s="2136"/>
      <c r="J26" s="2136"/>
      <c r="K26" s="2136"/>
      <c r="L26" s="2136"/>
      <c r="M26" s="2136"/>
      <c r="N26" s="2136"/>
    </row>
    <row r="27" spans="1:14" ht="16.5">
      <c r="A27" s="2131">
        <f t="shared" si="0"/>
        <v>23</v>
      </c>
      <c r="B27" s="2132" t="s">
        <v>5420</v>
      </c>
      <c r="C27" s="2133"/>
      <c r="D27" s="2134" t="s">
        <v>5386</v>
      </c>
      <c r="E27" s="2131" t="s">
        <v>5387</v>
      </c>
      <c r="F27" s="2131" t="s">
        <v>5392</v>
      </c>
      <c r="G27" s="2131" t="s">
        <v>5421</v>
      </c>
      <c r="H27" s="2131" t="s">
        <v>5387</v>
      </c>
      <c r="I27" s="2136"/>
      <c r="J27" s="2136"/>
      <c r="K27" s="2136"/>
      <c r="L27" s="2136"/>
      <c r="M27" s="2136"/>
      <c r="N27" s="2136"/>
    </row>
    <row r="28" spans="1:14" ht="16.5">
      <c r="A28" s="2131">
        <f t="shared" si="0"/>
        <v>24</v>
      </c>
      <c r="B28" s="2132" t="s">
        <v>5422</v>
      </c>
      <c r="C28" s="2133"/>
      <c r="D28" s="2134" t="s">
        <v>5386</v>
      </c>
      <c r="E28" s="2131" t="s">
        <v>5387</v>
      </c>
      <c r="F28" s="2131" t="s">
        <v>5387</v>
      </c>
      <c r="G28" s="2138"/>
      <c r="H28" s="2131" t="s">
        <v>5387</v>
      </c>
      <c r="I28" s="2136"/>
      <c r="J28" s="2136"/>
      <c r="K28" s="2136"/>
      <c r="L28" s="2136"/>
      <c r="M28" s="2136"/>
      <c r="N28" s="2136"/>
    </row>
    <row r="29" spans="1:14" ht="16.5">
      <c r="A29" s="2131">
        <f t="shared" si="0"/>
        <v>25</v>
      </c>
      <c r="B29" s="2132" t="s">
        <v>5423</v>
      </c>
      <c r="C29" s="2133"/>
      <c r="D29" s="2134" t="s">
        <v>5386</v>
      </c>
      <c r="E29" s="2131" t="s">
        <v>5387</v>
      </c>
      <c r="F29" s="2131" t="s">
        <v>5392</v>
      </c>
      <c r="G29" s="2131" t="s">
        <v>5424</v>
      </c>
      <c r="H29" s="2131" t="s">
        <v>5387</v>
      </c>
      <c r="I29" s="2136"/>
      <c r="J29" s="2136"/>
      <c r="K29" s="2136"/>
      <c r="L29" s="2136"/>
      <c r="M29" s="2136"/>
      <c r="N29" s="2136"/>
    </row>
    <row r="30" spans="1:14" ht="16.5">
      <c r="A30" s="2131">
        <f t="shared" si="0"/>
        <v>26</v>
      </c>
      <c r="B30" s="2132" t="s">
        <v>5425</v>
      </c>
      <c r="C30" s="2133"/>
      <c r="D30" s="2134" t="s">
        <v>5386</v>
      </c>
      <c r="E30" s="2131" t="s">
        <v>5387</v>
      </c>
      <c r="F30" s="2131" t="s">
        <v>5387</v>
      </c>
      <c r="G30" s="2138"/>
      <c r="H30" s="2131" t="s">
        <v>5387</v>
      </c>
      <c r="I30" s="2136"/>
      <c r="J30" s="2136"/>
      <c r="K30" s="2136"/>
      <c r="L30" s="2136"/>
      <c r="M30" s="2136"/>
      <c r="N30" s="2136"/>
    </row>
    <row r="31" spans="1:14" ht="16.5">
      <c r="A31" s="2131">
        <f t="shared" si="0"/>
        <v>27</v>
      </c>
      <c r="B31" s="2140" t="s">
        <v>5426</v>
      </c>
      <c r="C31" s="2133"/>
      <c r="D31" s="2134" t="s">
        <v>5386</v>
      </c>
      <c r="E31" s="2131" t="s">
        <v>5387</v>
      </c>
      <c r="F31" s="2131" t="s">
        <v>5392</v>
      </c>
      <c r="G31" s="2131" t="s">
        <v>5427</v>
      </c>
      <c r="H31" s="2131" t="s">
        <v>5387</v>
      </c>
      <c r="I31" s="2136"/>
      <c r="J31" s="2136"/>
      <c r="K31" s="2136"/>
      <c r="L31" s="2136"/>
      <c r="M31" s="2136"/>
      <c r="N31" s="2136"/>
    </row>
    <row r="32" spans="1:14" ht="16.5">
      <c r="A32" s="2131">
        <f t="shared" si="0"/>
        <v>28</v>
      </c>
      <c r="B32" s="2141" t="s">
        <v>5428</v>
      </c>
      <c r="C32" s="2133"/>
      <c r="D32" s="2134" t="s">
        <v>5386</v>
      </c>
      <c r="E32" s="2131" t="s">
        <v>5387</v>
      </c>
      <c r="F32" s="2131" t="s">
        <v>5387</v>
      </c>
      <c r="G32" s="2138"/>
      <c r="H32" s="2131" t="s">
        <v>5387</v>
      </c>
      <c r="I32" s="2136"/>
      <c r="J32" s="2136"/>
      <c r="K32" s="2136"/>
      <c r="L32" s="2136"/>
      <c r="M32" s="2136"/>
      <c r="N32" s="2136"/>
    </row>
    <row r="33" spans="1:14" ht="16.5">
      <c r="A33" s="2131">
        <f t="shared" si="0"/>
        <v>29</v>
      </c>
      <c r="B33" s="2132" t="s">
        <v>5429</v>
      </c>
      <c r="C33" s="2133"/>
      <c r="D33" s="2134" t="s">
        <v>5386</v>
      </c>
      <c r="E33" s="2131" t="s">
        <v>5387</v>
      </c>
      <c r="F33" s="2131" t="s">
        <v>5392</v>
      </c>
      <c r="G33" s="2131" t="s">
        <v>5430</v>
      </c>
      <c r="H33" s="2131" t="s">
        <v>5387</v>
      </c>
      <c r="I33" s="2136"/>
      <c r="J33" s="2136"/>
      <c r="K33" s="2136"/>
      <c r="L33" s="2136"/>
      <c r="M33" s="2136"/>
      <c r="N33" s="2136"/>
    </row>
    <row r="34" spans="1:14" ht="16.5">
      <c r="A34" s="2131">
        <f t="shared" si="0"/>
        <v>30</v>
      </c>
      <c r="B34" s="2132" t="s">
        <v>5431</v>
      </c>
      <c r="C34" s="2133"/>
      <c r="D34" s="2134" t="s">
        <v>5386</v>
      </c>
      <c r="E34" s="2131" t="s">
        <v>5387</v>
      </c>
      <c r="F34" s="2131" t="s">
        <v>5387</v>
      </c>
      <c r="G34" s="2138"/>
      <c r="H34" s="2131" t="s">
        <v>5387</v>
      </c>
      <c r="I34" s="2136"/>
      <c r="J34" s="2136"/>
      <c r="K34" s="2136"/>
      <c r="L34" s="2136"/>
      <c r="M34" s="2136"/>
      <c r="N34" s="2136"/>
    </row>
    <row r="35" spans="1:14" ht="16.5">
      <c r="A35" s="2131">
        <f t="shared" si="0"/>
        <v>31</v>
      </c>
      <c r="B35" s="2142" t="s">
        <v>5432</v>
      </c>
      <c r="C35" s="2142"/>
      <c r="D35" s="2134" t="s">
        <v>5386</v>
      </c>
      <c r="E35" s="2131" t="s">
        <v>5387</v>
      </c>
      <c r="F35" s="2131" t="s">
        <v>5392</v>
      </c>
      <c r="G35" s="2131" t="s">
        <v>5417</v>
      </c>
      <c r="H35" s="2131" t="s">
        <v>5387</v>
      </c>
      <c r="I35" s="2136"/>
      <c r="J35" s="2136"/>
      <c r="K35" s="2136"/>
      <c r="L35" s="2136"/>
      <c r="M35" s="2136"/>
      <c r="N35" s="2136"/>
    </row>
    <row r="36" spans="1:14" ht="16.5">
      <c r="A36" s="2131">
        <f t="shared" si="0"/>
        <v>32</v>
      </c>
      <c r="B36" s="2142" t="s">
        <v>5433</v>
      </c>
      <c r="C36" s="2133"/>
      <c r="D36" s="2134" t="s">
        <v>5386</v>
      </c>
      <c r="E36" s="2131" t="s">
        <v>5387</v>
      </c>
      <c r="F36" s="2131" t="s">
        <v>5392</v>
      </c>
      <c r="G36" s="2131" t="s">
        <v>5417</v>
      </c>
      <c r="H36" s="2131" t="s">
        <v>5387</v>
      </c>
      <c r="I36" s="2136"/>
      <c r="J36" s="2136"/>
      <c r="K36" s="2136"/>
      <c r="L36" s="2136"/>
      <c r="M36" s="2136"/>
      <c r="N36" s="2136"/>
    </row>
    <row r="37" spans="1:14" ht="16.5">
      <c r="A37" s="2131">
        <f t="shared" si="0"/>
        <v>33</v>
      </c>
      <c r="B37" s="2132" t="s">
        <v>5434</v>
      </c>
      <c r="C37" s="2133"/>
      <c r="D37" s="2134" t="s">
        <v>5386</v>
      </c>
      <c r="E37" s="2131" t="s">
        <v>5387</v>
      </c>
      <c r="F37" s="2131" t="s">
        <v>5392</v>
      </c>
      <c r="G37" s="2131" t="s">
        <v>5435</v>
      </c>
      <c r="H37" s="2131" t="s">
        <v>5387</v>
      </c>
      <c r="I37" s="2136"/>
      <c r="J37" s="2136"/>
      <c r="K37" s="2136"/>
      <c r="L37" s="2136"/>
      <c r="M37" s="2136"/>
      <c r="N37" s="2136"/>
    </row>
    <row r="38" spans="1:14" ht="16.5">
      <c r="A38" s="2131">
        <f t="shared" si="0"/>
        <v>34</v>
      </c>
      <c r="B38" s="2132" t="s">
        <v>5436</v>
      </c>
      <c r="C38" s="2133"/>
      <c r="D38" s="2134" t="s">
        <v>5386</v>
      </c>
      <c r="E38" s="2131" t="s">
        <v>5387</v>
      </c>
      <c r="F38" s="2131" t="s">
        <v>5387</v>
      </c>
      <c r="G38" s="2138"/>
      <c r="H38" s="2131" t="s">
        <v>5387</v>
      </c>
      <c r="I38" s="2136"/>
      <c r="J38" s="2136"/>
      <c r="K38" s="2136"/>
      <c r="L38" s="2136"/>
      <c r="M38" s="2136"/>
      <c r="N38" s="2136"/>
    </row>
    <row r="39" spans="1:14" ht="16.5">
      <c r="A39" s="2131">
        <f t="shared" si="0"/>
        <v>35</v>
      </c>
      <c r="B39" s="2132" t="s">
        <v>5437</v>
      </c>
      <c r="C39" s="2133"/>
      <c r="D39" s="2134" t="s">
        <v>5386</v>
      </c>
      <c r="E39" s="2131" t="s">
        <v>5387</v>
      </c>
      <c r="F39" s="2131" t="s">
        <v>5392</v>
      </c>
      <c r="G39" s="2131" t="s">
        <v>5438</v>
      </c>
      <c r="H39" s="2131" t="s">
        <v>5387</v>
      </c>
      <c r="I39" s="2136"/>
      <c r="J39" s="2136"/>
      <c r="K39" s="2136"/>
      <c r="L39" s="2136"/>
      <c r="M39" s="2136"/>
      <c r="N39" s="2136"/>
    </row>
    <row r="40" spans="1:14" ht="16.5">
      <c r="A40" s="2131">
        <f t="shared" si="0"/>
        <v>36</v>
      </c>
      <c r="B40" s="2132" t="s">
        <v>5439</v>
      </c>
      <c r="C40" s="2133"/>
      <c r="D40" s="2134" t="s">
        <v>5386</v>
      </c>
      <c r="E40" s="2131" t="s">
        <v>5387</v>
      </c>
      <c r="F40" s="2131" t="s">
        <v>5387</v>
      </c>
      <c r="G40" s="2138"/>
      <c r="H40" s="2131" t="s">
        <v>5387</v>
      </c>
      <c r="I40" s="2136"/>
      <c r="J40" s="2136"/>
      <c r="K40" s="2136"/>
      <c r="L40" s="2136"/>
      <c r="M40" s="2136"/>
      <c r="N40" s="2136"/>
    </row>
    <row r="41" spans="1:14" ht="16.5" hidden="1">
      <c r="A41" s="2131">
        <f t="shared" si="0"/>
        <v>37</v>
      </c>
      <c r="B41" s="2132" t="s">
        <v>5440</v>
      </c>
      <c r="C41" s="2133"/>
      <c r="D41" s="2131" t="s">
        <v>5402</v>
      </c>
      <c r="E41" s="2131" t="s">
        <v>5387</v>
      </c>
      <c r="F41" s="2131" t="s">
        <v>5392</v>
      </c>
      <c r="G41" s="2131" t="s">
        <v>5393</v>
      </c>
      <c r="H41" s="2131" t="s">
        <v>5387</v>
      </c>
      <c r="I41" s="2136"/>
      <c r="J41" s="2136"/>
      <c r="K41" s="2136"/>
      <c r="L41" s="2136"/>
      <c r="M41" s="2136"/>
      <c r="N41" s="2136"/>
    </row>
    <row r="42" spans="1:14" ht="16.5" hidden="1">
      <c r="A42" s="2131">
        <f t="shared" si="0"/>
        <v>38</v>
      </c>
      <c r="B42" s="2132" t="s">
        <v>5441</v>
      </c>
      <c r="C42" s="2133"/>
      <c r="D42" s="2131" t="s">
        <v>5402</v>
      </c>
      <c r="E42" s="2131" t="s">
        <v>5387</v>
      </c>
      <c r="F42" s="2131" t="s">
        <v>5387</v>
      </c>
      <c r="G42" s="2138"/>
      <c r="H42" s="2131" t="s">
        <v>5387</v>
      </c>
      <c r="I42" s="2136"/>
      <c r="J42" s="2136"/>
      <c r="K42" s="2136"/>
      <c r="L42" s="2136"/>
      <c r="M42" s="2136"/>
      <c r="N42" s="2136"/>
    </row>
    <row r="43" spans="1:14" ht="16.5">
      <c r="A43" s="2131">
        <f t="shared" si="0"/>
        <v>39</v>
      </c>
      <c r="B43" s="2132" t="s">
        <v>5442</v>
      </c>
      <c r="C43" s="2133"/>
      <c r="D43" s="2134" t="s">
        <v>5386</v>
      </c>
      <c r="E43" s="2131" t="s">
        <v>5387</v>
      </c>
      <c r="F43" s="2131" t="s">
        <v>5392</v>
      </c>
      <c r="G43" s="2131" t="s">
        <v>5443</v>
      </c>
      <c r="H43" s="2131" t="s">
        <v>5387</v>
      </c>
      <c r="I43" s="2136"/>
      <c r="J43" s="2136"/>
      <c r="K43" s="2136"/>
      <c r="L43" s="2136"/>
      <c r="M43" s="2136"/>
      <c r="N43" s="2136"/>
    </row>
    <row r="44" spans="1:14" ht="16.5">
      <c r="A44" s="2131">
        <f t="shared" si="0"/>
        <v>40</v>
      </c>
      <c r="B44" s="2132" t="s">
        <v>5444</v>
      </c>
      <c r="C44" s="2133"/>
      <c r="D44" s="2134" t="s">
        <v>5386</v>
      </c>
      <c r="E44" s="2131" t="s">
        <v>5387</v>
      </c>
      <c r="F44" s="2134" t="s">
        <v>5416</v>
      </c>
      <c r="G44" s="2134" t="s">
        <v>5393</v>
      </c>
      <c r="H44" s="2131" t="s">
        <v>5387</v>
      </c>
      <c r="I44" s="2136"/>
      <c r="J44" s="2136"/>
      <c r="K44" s="2136"/>
      <c r="L44" s="2136"/>
      <c r="M44" s="2136"/>
      <c r="N44" s="2136"/>
    </row>
    <row r="45" spans="1:14" ht="16.5" hidden="1">
      <c r="A45" s="2131">
        <f t="shared" si="0"/>
        <v>41</v>
      </c>
      <c r="B45" s="2132" t="s">
        <v>5445</v>
      </c>
      <c r="C45" s="2133"/>
      <c r="D45" s="2131" t="s">
        <v>5402</v>
      </c>
      <c r="E45" s="2131" t="s">
        <v>5387</v>
      </c>
      <c r="F45" s="2131" t="s">
        <v>5392</v>
      </c>
      <c r="G45" s="2131" t="s">
        <v>5446</v>
      </c>
      <c r="H45" s="2131" t="s">
        <v>5387</v>
      </c>
      <c r="I45" s="2136"/>
      <c r="J45" s="2136"/>
      <c r="K45" s="2136"/>
      <c r="L45" s="2136"/>
      <c r="M45" s="2136"/>
      <c r="N45" s="2136"/>
    </row>
    <row r="46" spans="1:14" s="2026" customFormat="1" ht="16.5">
      <c r="A46" s="2131">
        <f t="shared" si="0"/>
        <v>42</v>
      </c>
      <c r="B46" s="2143" t="s">
        <v>5447</v>
      </c>
      <c r="C46" s="2144"/>
      <c r="D46" s="2134" t="s">
        <v>5386</v>
      </c>
      <c r="E46" s="2134" t="s">
        <v>5387</v>
      </c>
      <c r="F46" s="2134" t="s">
        <v>5392</v>
      </c>
      <c r="G46" s="2131" t="s">
        <v>5448</v>
      </c>
      <c r="H46" s="2134" t="s">
        <v>5387</v>
      </c>
      <c r="I46" s="2144"/>
      <c r="J46" s="2144"/>
      <c r="K46" s="2144"/>
      <c r="L46" s="2144"/>
      <c r="M46" s="2144"/>
      <c r="N46" s="2144"/>
    </row>
    <row r="47" spans="1:14" ht="16.5">
      <c r="A47" s="2131">
        <f t="shared" si="0"/>
        <v>43</v>
      </c>
      <c r="B47" s="2132" t="s">
        <v>5449</v>
      </c>
      <c r="C47" s="2133"/>
      <c r="D47" s="2134" t="s">
        <v>5386</v>
      </c>
      <c r="E47" s="2131" t="s">
        <v>5387</v>
      </c>
      <c r="F47" s="2131" t="s">
        <v>5392</v>
      </c>
      <c r="G47" s="2138" t="s">
        <v>5393</v>
      </c>
      <c r="H47" s="2131" t="s">
        <v>5387</v>
      </c>
      <c r="I47" s="2136"/>
      <c r="J47" s="2136"/>
      <c r="K47" s="2136"/>
      <c r="L47" s="2136"/>
      <c r="M47" s="2136"/>
      <c r="N47" s="2136"/>
    </row>
    <row r="48" spans="1:14" ht="16.5">
      <c r="A48" s="2131">
        <f t="shared" si="0"/>
        <v>44</v>
      </c>
      <c r="B48" s="2132" t="s">
        <v>5450</v>
      </c>
      <c r="C48" s="2133"/>
      <c r="D48" s="2134" t="s">
        <v>5386</v>
      </c>
      <c r="E48" s="2131" t="s">
        <v>5387</v>
      </c>
      <c r="F48" s="2131" t="s">
        <v>5392</v>
      </c>
      <c r="G48" s="2131" t="s">
        <v>5451</v>
      </c>
      <c r="H48" s="2131" t="s">
        <v>5387</v>
      </c>
      <c r="I48" s="2136"/>
      <c r="J48" s="2136"/>
      <c r="K48" s="2136"/>
      <c r="L48" s="2136"/>
      <c r="M48" s="2136"/>
      <c r="N48" s="2136"/>
    </row>
    <row r="49" spans="1:14" ht="16.5" hidden="1">
      <c r="A49" s="2131">
        <f t="shared" si="0"/>
        <v>45</v>
      </c>
      <c r="B49" s="2132" t="s">
        <v>5452</v>
      </c>
      <c r="C49" s="2133"/>
      <c r="D49" s="2131" t="s">
        <v>5402</v>
      </c>
      <c r="E49" s="2131" t="s">
        <v>5387</v>
      </c>
      <c r="F49" s="2131" t="s">
        <v>5387</v>
      </c>
      <c r="G49" s="2138"/>
      <c r="H49" s="2131" t="s">
        <v>5387</v>
      </c>
      <c r="I49" s="2136"/>
      <c r="J49" s="2136"/>
      <c r="K49" s="2136"/>
      <c r="L49" s="2136"/>
      <c r="M49" s="2136"/>
      <c r="N49" s="2136"/>
    </row>
    <row r="50" spans="1:14" ht="16.5">
      <c r="A50" s="2131">
        <f t="shared" si="0"/>
        <v>46</v>
      </c>
      <c r="B50" s="2132" t="s">
        <v>5453</v>
      </c>
      <c r="C50" s="2133"/>
      <c r="D50" s="2131" t="s">
        <v>5386</v>
      </c>
      <c r="E50" s="2131" t="s">
        <v>5387</v>
      </c>
      <c r="F50" s="2131" t="s">
        <v>5392</v>
      </c>
      <c r="G50" s="2138" t="s">
        <v>5393</v>
      </c>
      <c r="H50" s="2131" t="s">
        <v>5387</v>
      </c>
      <c r="I50" s="2136"/>
      <c r="J50" s="2136"/>
      <c r="K50" s="2136"/>
      <c r="L50" s="2136"/>
      <c r="M50" s="2136"/>
      <c r="N50" s="2136"/>
    </row>
    <row r="51" spans="1:14" ht="16.5" hidden="1">
      <c r="A51" s="2131">
        <f t="shared" si="0"/>
        <v>47</v>
      </c>
      <c r="B51" s="2132" t="s">
        <v>5454</v>
      </c>
      <c r="C51" s="2133"/>
      <c r="D51" s="2131" t="s">
        <v>5402</v>
      </c>
      <c r="E51" s="2131" t="s">
        <v>5387</v>
      </c>
      <c r="F51" s="2131" t="s">
        <v>5387</v>
      </c>
      <c r="G51" s="2138"/>
      <c r="H51" s="2131" t="s">
        <v>5387</v>
      </c>
      <c r="I51" s="2136"/>
      <c r="J51" s="2136"/>
      <c r="K51" s="2136"/>
      <c r="L51" s="2136"/>
      <c r="M51" s="2136"/>
      <c r="N51" s="2136"/>
    </row>
    <row r="52" spans="1:14" ht="16.5" hidden="1">
      <c r="A52" s="2131">
        <f t="shared" si="0"/>
        <v>48</v>
      </c>
      <c r="B52" s="2145" t="s">
        <v>5455</v>
      </c>
      <c r="C52" s="2133"/>
      <c r="D52" s="2134" t="s">
        <v>5390</v>
      </c>
      <c r="E52" s="2131" t="s">
        <v>5387</v>
      </c>
      <c r="F52" s="2131" t="s">
        <v>5392</v>
      </c>
      <c r="G52" s="2131"/>
      <c r="H52" s="2131" t="s">
        <v>5387</v>
      </c>
      <c r="I52" s="2136"/>
      <c r="J52" s="2136"/>
      <c r="K52" s="2136"/>
      <c r="L52" s="2136"/>
      <c r="M52" s="2136"/>
      <c r="N52" s="2136"/>
    </row>
    <row r="53" spans="1:14" ht="16.5">
      <c r="A53" s="2131">
        <f t="shared" si="0"/>
        <v>49</v>
      </c>
      <c r="B53" s="2145" t="s">
        <v>5456</v>
      </c>
      <c r="C53" s="2133"/>
      <c r="D53" s="2134" t="s">
        <v>5386</v>
      </c>
      <c r="E53" s="2131" t="s">
        <v>5387</v>
      </c>
      <c r="F53" s="2131" t="s">
        <v>5392</v>
      </c>
      <c r="G53" s="2131" t="s">
        <v>5457</v>
      </c>
      <c r="H53" s="2131" t="s">
        <v>5387</v>
      </c>
      <c r="I53" s="2136"/>
      <c r="J53" s="2136"/>
      <c r="K53" s="2136"/>
      <c r="L53" s="2136"/>
      <c r="M53" s="2136"/>
      <c r="N53" s="2136"/>
    </row>
    <row r="54" spans="1:14" ht="16.5">
      <c r="A54" s="2131">
        <f t="shared" si="0"/>
        <v>50</v>
      </c>
      <c r="B54" s="2145" t="s">
        <v>5458</v>
      </c>
      <c r="C54" s="2133"/>
      <c r="D54" s="2134" t="s">
        <v>5386</v>
      </c>
      <c r="E54" s="2131" t="s">
        <v>5387</v>
      </c>
      <c r="F54" s="2131" t="s">
        <v>5392</v>
      </c>
      <c r="G54" s="2131" t="s">
        <v>5459</v>
      </c>
      <c r="H54" s="2131" t="s">
        <v>5387</v>
      </c>
      <c r="I54" s="2136"/>
      <c r="J54" s="2136"/>
      <c r="K54" s="2136"/>
      <c r="L54" s="2136"/>
      <c r="M54" s="2136"/>
      <c r="N54" s="2136"/>
    </row>
    <row r="55" spans="1:14" ht="16.5">
      <c r="A55" s="2131">
        <f t="shared" si="0"/>
        <v>51</v>
      </c>
      <c r="B55" s="2145" t="s">
        <v>5460</v>
      </c>
      <c r="C55" s="2133"/>
      <c r="D55" s="2134" t="s">
        <v>5386</v>
      </c>
      <c r="E55" s="2131" t="s">
        <v>5387</v>
      </c>
      <c r="F55" s="2131" t="s">
        <v>5392</v>
      </c>
      <c r="G55" s="2131" t="s">
        <v>5461</v>
      </c>
      <c r="H55" s="2131" t="s">
        <v>5387</v>
      </c>
      <c r="I55" s="2136"/>
      <c r="J55" s="2136"/>
      <c r="K55" s="2136"/>
      <c r="L55" s="2136"/>
      <c r="M55" s="2136"/>
      <c r="N55" s="2136"/>
    </row>
    <row r="56" spans="1:14" ht="16.5">
      <c r="A56" s="2131">
        <f t="shared" si="0"/>
        <v>52</v>
      </c>
      <c r="B56" s="2145" t="s">
        <v>5462</v>
      </c>
      <c r="C56" s="2133"/>
      <c r="D56" s="2134" t="s">
        <v>5386</v>
      </c>
      <c r="E56" s="2131" t="s">
        <v>5387</v>
      </c>
      <c r="F56" s="2131" t="s">
        <v>5392</v>
      </c>
      <c r="G56" s="2131" t="s">
        <v>5463</v>
      </c>
      <c r="H56" s="2131" t="s">
        <v>5387</v>
      </c>
      <c r="I56" s="2136"/>
      <c r="J56" s="2136"/>
      <c r="K56" s="2136"/>
      <c r="L56" s="2136"/>
      <c r="M56" s="2136"/>
      <c r="N56" s="2136"/>
    </row>
    <row r="57" spans="1:14" ht="16.5">
      <c r="A57" s="2131">
        <f t="shared" si="0"/>
        <v>53</v>
      </c>
      <c r="B57" s="2146" t="s">
        <v>5464</v>
      </c>
      <c r="C57" s="2133"/>
      <c r="D57" s="2134" t="s">
        <v>5386</v>
      </c>
      <c r="E57" s="2131" t="s">
        <v>5387</v>
      </c>
      <c r="F57" s="2131" t="s">
        <v>5392</v>
      </c>
      <c r="G57" s="2131" t="s">
        <v>5465</v>
      </c>
      <c r="H57" s="2131" t="s">
        <v>5387</v>
      </c>
      <c r="I57" s="2136"/>
      <c r="J57" s="2136"/>
      <c r="K57" s="2136"/>
      <c r="L57" s="2136"/>
      <c r="M57" s="2136"/>
      <c r="N57" s="2136"/>
    </row>
    <row r="58" spans="1:14" ht="16.5">
      <c r="A58" s="2131">
        <f t="shared" si="0"/>
        <v>54</v>
      </c>
      <c r="B58" s="2146" t="s">
        <v>5466</v>
      </c>
      <c r="C58" s="2133"/>
      <c r="D58" s="2134" t="s">
        <v>5386</v>
      </c>
      <c r="E58" s="2131" t="s">
        <v>5387</v>
      </c>
      <c r="F58" s="2131" t="s">
        <v>5392</v>
      </c>
      <c r="G58" s="2131" t="s">
        <v>5393</v>
      </c>
      <c r="H58" s="2131" t="s">
        <v>5387</v>
      </c>
      <c r="I58" s="2136"/>
      <c r="J58" s="2136"/>
      <c r="K58" s="2136"/>
      <c r="L58" s="2136"/>
      <c r="M58" s="2136"/>
      <c r="N58" s="2136"/>
    </row>
    <row r="59" spans="1:14" ht="16.5">
      <c r="A59" s="2131">
        <f t="shared" si="0"/>
        <v>55</v>
      </c>
      <c r="B59" s="2146" t="s">
        <v>5467</v>
      </c>
      <c r="C59" s="2133"/>
      <c r="D59" s="2134" t="s">
        <v>5386</v>
      </c>
      <c r="E59" s="2131" t="s">
        <v>5387</v>
      </c>
      <c r="F59" s="2131" t="s">
        <v>5392</v>
      </c>
      <c r="G59" s="2131" t="s">
        <v>5393</v>
      </c>
      <c r="H59" s="2131" t="s">
        <v>5387</v>
      </c>
      <c r="I59" s="2136"/>
      <c r="J59" s="2136"/>
      <c r="K59" s="2136"/>
      <c r="L59" s="2136"/>
      <c r="M59" s="2136"/>
      <c r="N59" s="2136"/>
    </row>
    <row r="60" spans="1:14" ht="16.5">
      <c r="A60" s="2131">
        <f t="shared" si="0"/>
        <v>56</v>
      </c>
      <c r="B60" s="2132" t="s">
        <v>5468</v>
      </c>
      <c r="C60" s="2133"/>
      <c r="D60" s="2131" t="s">
        <v>5386</v>
      </c>
      <c r="E60" s="2131" t="s">
        <v>5387</v>
      </c>
      <c r="F60" s="2131" t="s">
        <v>5392</v>
      </c>
      <c r="G60" s="2131" t="s">
        <v>5393</v>
      </c>
      <c r="H60" s="2131" t="s">
        <v>5387</v>
      </c>
      <c r="I60" s="2136"/>
      <c r="J60" s="2136"/>
      <c r="K60" s="2136"/>
      <c r="L60" s="2136"/>
      <c r="M60" s="2136"/>
      <c r="N60" s="2136"/>
    </row>
    <row r="61" spans="1:14" ht="16.5" hidden="1">
      <c r="A61" s="2131">
        <f t="shared" si="0"/>
        <v>57</v>
      </c>
      <c r="B61" s="2132" t="s">
        <v>5469</v>
      </c>
      <c r="C61" s="2133"/>
      <c r="D61" s="2131" t="s">
        <v>5402</v>
      </c>
      <c r="E61" s="2131" t="s">
        <v>5387</v>
      </c>
      <c r="F61" s="2131" t="s">
        <v>5392</v>
      </c>
      <c r="G61" s="2138" t="s">
        <v>5470</v>
      </c>
      <c r="H61" s="2131" t="s">
        <v>5387</v>
      </c>
      <c r="I61" s="2136"/>
      <c r="J61" s="2136"/>
      <c r="K61" s="2136"/>
      <c r="L61" s="2136"/>
      <c r="M61" s="2136"/>
      <c r="N61" s="2136"/>
    </row>
    <row r="62" spans="1:14" ht="16.5" hidden="1">
      <c r="A62" s="2131">
        <f t="shared" si="0"/>
        <v>58</v>
      </c>
      <c r="B62" s="2132" t="s">
        <v>5471</v>
      </c>
      <c r="C62" s="2133"/>
      <c r="D62" s="2134" t="s">
        <v>5390</v>
      </c>
      <c r="E62" s="2131" t="s">
        <v>5387</v>
      </c>
      <c r="F62" s="2131" t="s">
        <v>5392</v>
      </c>
      <c r="G62" s="2131" t="s">
        <v>5393</v>
      </c>
      <c r="H62" s="2131" t="s">
        <v>5387</v>
      </c>
      <c r="I62" s="2136"/>
      <c r="J62" s="2136"/>
      <c r="K62" s="2136"/>
      <c r="L62" s="2136"/>
      <c r="M62" s="2136"/>
      <c r="N62" s="2136"/>
    </row>
    <row r="63" spans="1:14" ht="16.5">
      <c r="A63" s="2131">
        <f t="shared" si="0"/>
        <v>59</v>
      </c>
      <c r="B63" s="2132" t="s">
        <v>5472</v>
      </c>
      <c r="C63" s="2133"/>
      <c r="D63" s="2134" t="s">
        <v>5386</v>
      </c>
      <c r="E63" s="2131" t="s">
        <v>5410</v>
      </c>
      <c r="F63" s="2131" t="s">
        <v>5397</v>
      </c>
      <c r="G63" s="2138"/>
      <c r="H63" s="2131" t="s">
        <v>5387</v>
      </c>
      <c r="I63" s="2136"/>
      <c r="J63" s="2136"/>
      <c r="K63" s="2136"/>
      <c r="L63" s="2136"/>
      <c r="M63" s="2136"/>
      <c r="N63" s="2136"/>
    </row>
    <row r="64" spans="1:14" ht="16.5">
      <c r="A64" s="2131">
        <f t="shared" si="0"/>
        <v>60</v>
      </c>
      <c r="B64" s="2132" t="s">
        <v>5473</v>
      </c>
      <c r="C64" s="2133"/>
      <c r="D64" s="2134" t="s">
        <v>5386</v>
      </c>
      <c r="E64" s="2131" t="s">
        <v>5410</v>
      </c>
      <c r="F64" s="2131" t="s">
        <v>5397</v>
      </c>
      <c r="G64" s="2138"/>
      <c r="H64" s="2131" t="s">
        <v>5387</v>
      </c>
      <c r="I64" s="2136"/>
      <c r="J64" s="2136"/>
      <c r="K64" s="2136"/>
      <c r="L64" s="2136"/>
      <c r="M64" s="2136"/>
      <c r="N64" s="2136"/>
    </row>
    <row r="65" spans="1:14" ht="16.5">
      <c r="A65" s="2131">
        <f t="shared" si="0"/>
        <v>61</v>
      </c>
      <c r="B65" s="2132" t="s">
        <v>5474</v>
      </c>
      <c r="C65" s="2133"/>
      <c r="D65" s="2134" t="s">
        <v>5386</v>
      </c>
      <c r="E65" s="2131" t="s">
        <v>5410</v>
      </c>
      <c r="F65" s="2131" t="s">
        <v>5410</v>
      </c>
      <c r="G65" s="2138"/>
      <c r="H65" s="2131" t="s">
        <v>5397</v>
      </c>
      <c r="I65" s="2136"/>
      <c r="J65" s="2136"/>
      <c r="K65" s="2136"/>
      <c r="L65" s="2136"/>
      <c r="M65" s="2136"/>
      <c r="N65" s="2136"/>
    </row>
    <row r="66" spans="1:14" ht="16.5">
      <c r="A66" s="2131">
        <f t="shared" si="0"/>
        <v>62</v>
      </c>
      <c r="B66" s="2132" t="s">
        <v>5475</v>
      </c>
      <c r="C66" s="2133"/>
      <c r="D66" s="2134" t="s">
        <v>5386</v>
      </c>
      <c r="E66" s="2131" t="s">
        <v>5410</v>
      </c>
      <c r="F66" s="2131" t="s">
        <v>5410</v>
      </c>
      <c r="G66" s="2138"/>
      <c r="H66" s="2131" t="s">
        <v>5387</v>
      </c>
      <c r="I66" s="2136"/>
      <c r="J66" s="2136"/>
      <c r="K66" s="2136"/>
      <c r="L66" s="2136"/>
      <c r="M66" s="2136"/>
      <c r="N66" s="2136"/>
    </row>
    <row r="67" spans="1:14" ht="16.5">
      <c r="A67" s="2131">
        <f t="shared" si="0"/>
        <v>63</v>
      </c>
      <c r="B67" s="2132" t="s">
        <v>5476</v>
      </c>
      <c r="C67" s="2133"/>
      <c r="D67" s="2134" t="s">
        <v>5386</v>
      </c>
      <c r="E67" s="2131" t="s">
        <v>5387</v>
      </c>
      <c r="F67" s="2131" t="s">
        <v>5410</v>
      </c>
      <c r="G67" s="2138"/>
      <c r="H67" s="2131" t="s">
        <v>5387</v>
      </c>
      <c r="I67" s="2136"/>
      <c r="J67" s="2136"/>
      <c r="K67" s="2136"/>
      <c r="L67" s="2136"/>
      <c r="M67" s="2136"/>
      <c r="N67" s="2136"/>
    </row>
    <row r="68" spans="1:14" ht="16.5">
      <c r="A68" s="2131">
        <f t="shared" si="0"/>
        <v>64</v>
      </c>
      <c r="B68" s="2132" t="s">
        <v>5477</v>
      </c>
      <c r="C68" s="2133"/>
      <c r="D68" s="2134" t="s">
        <v>5478</v>
      </c>
      <c r="E68" s="2131" t="s">
        <v>5397</v>
      </c>
      <c r="F68" s="2131" t="s">
        <v>5397</v>
      </c>
      <c r="G68" s="2138"/>
      <c r="H68" s="2131" t="s">
        <v>5397</v>
      </c>
      <c r="I68" s="2136"/>
      <c r="J68" s="2136"/>
      <c r="K68" s="2136"/>
      <c r="L68" s="2136"/>
      <c r="M68" s="2136"/>
      <c r="N68" s="2136"/>
    </row>
    <row r="69" spans="1:14" ht="16.5">
      <c r="A69" s="2131">
        <f t="shared" si="0"/>
        <v>65</v>
      </c>
      <c r="B69" s="2132" t="s">
        <v>5479</v>
      </c>
      <c r="C69" s="2133"/>
      <c r="D69" s="2131" t="s">
        <v>5386</v>
      </c>
      <c r="E69" s="2131" t="s">
        <v>5387</v>
      </c>
      <c r="F69" s="2131" t="s">
        <v>5410</v>
      </c>
      <c r="G69" s="2131"/>
      <c r="H69" s="2131" t="s">
        <v>5388</v>
      </c>
      <c r="I69" s="2136"/>
      <c r="J69" s="2136"/>
      <c r="K69" s="2136"/>
      <c r="L69" s="2136"/>
      <c r="M69" s="2136"/>
      <c r="N69" s="2136"/>
    </row>
    <row r="70" spans="1:14" ht="16.5">
      <c r="A70" s="2131">
        <f t="shared" si="0"/>
        <v>66</v>
      </c>
      <c r="B70" s="2132" t="s">
        <v>5480</v>
      </c>
      <c r="C70" s="2133"/>
      <c r="D70" s="2134" t="s">
        <v>5386</v>
      </c>
      <c r="E70" s="2131" t="s">
        <v>5387</v>
      </c>
      <c r="F70" s="2131" t="s">
        <v>5410</v>
      </c>
      <c r="G70" s="2131"/>
      <c r="H70" s="2131" t="s">
        <v>5388</v>
      </c>
      <c r="I70" s="2136"/>
      <c r="J70" s="2136"/>
      <c r="K70" s="2136"/>
      <c r="L70" s="2136"/>
      <c r="M70" s="2136"/>
      <c r="N70" s="2136"/>
    </row>
    <row r="71" spans="1:14" ht="33">
      <c r="A71" s="2131">
        <f t="shared" si="0"/>
        <v>67</v>
      </c>
      <c r="B71" s="2132" t="s">
        <v>5481</v>
      </c>
      <c r="C71" s="2133"/>
      <c r="D71" s="2134" t="s">
        <v>5386</v>
      </c>
      <c r="E71" s="2131" t="s">
        <v>5387</v>
      </c>
      <c r="F71" s="2131" t="s">
        <v>5416</v>
      </c>
      <c r="G71" s="2131" t="s">
        <v>5482</v>
      </c>
      <c r="H71" s="2131" t="s">
        <v>5483</v>
      </c>
      <c r="I71" s="2136"/>
      <c r="J71" s="2136"/>
      <c r="K71" s="2136"/>
      <c r="L71" s="2136"/>
      <c r="M71" s="2136"/>
      <c r="N71" s="2136"/>
    </row>
    <row r="72" spans="1:14" ht="16.5">
      <c r="A72" s="2131">
        <f t="shared" si="0"/>
        <v>68</v>
      </c>
      <c r="B72" s="2132" t="s">
        <v>5484</v>
      </c>
      <c r="C72" s="2133"/>
      <c r="D72" s="2134" t="s">
        <v>5386</v>
      </c>
      <c r="E72" s="2131" t="s">
        <v>5387</v>
      </c>
      <c r="F72" s="2131" t="s">
        <v>5416</v>
      </c>
      <c r="G72" s="2131" t="s">
        <v>5485</v>
      </c>
      <c r="H72" s="2131" t="s">
        <v>5387</v>
      </c>
      <c r="I72" s="2136"/>
      <c r="J72" s="2136"/>
      <c r="K72" s="2136"/>
      <c r="L72" s="2136"/>
      <c r="M72" s="2136"/>
      <c r="N72" s="2136"/>
    </row>
    <row r="73" spans="1:14" ht="16.5">
      <c r="A73" s="2131">
        <f t="shared" ref="A73:A138" si="1">A72+1</f>
        <v>69</v>
      </c>
      <c r="B73" s="2132" t="s">
        <v>5486</v>
      </c>
      <c r="C73" s="2133"/>
      <c r="D73" s="2134" t="s">
        <v>5386</v>
      </c>
      <c r="E73" s="2131" t="s">
        <v>5387</v>
      </c>
      <c r="F73" s="2131" t="s">
        <v>5416</v>
      </c>
      <c r="G73" s="2131" t="s">
        <v>5485</v>
      </c>
      <c r="H73" s="2131" t="s">
        <v>5397</v>
      </c>
      <c r="I73" s="2136"/>
      <c r="J73" s="2136"/>
      <c r="K73" s="2136"/>
      <c r="L73" s="2136"/>
      <c r="M73" s="2136"/>
      <c r="N73" s="2136"/>
    </row>
    <row r="74" spans="1:14" ht="16.5" hidden="1">
      <c r="A74" s="2131">
        <f t="shared" si="1"/>
        <v>70</v>
      </c>
      <c r="B74" s="2132" t="s">
        <v>5487</v>
      </c>
      <c r="C74" s="2133"/>
      <c r="D74" s="2134" t="s">
        <v>5390</v>
      </c>
      <c r="E74" s="2131" t="s">
        <v>5387</v>
      </c>
      <c r="F74" s="2131" t="s">
        <v>5388</v>
      </c>
      <c r="G74" s="2138"/>
      <c r="H74" s="2131" t="s">
        <v>5387</v>
      </c>
      <c r="I74" s="2136"/>
      <c r="J74" s="2136"/>
      <c r="K74" s="2136"/>
      <c r="L74" s="2136"/>
      <c r="M74" s="2136"/>
      <c r="N74" s="2136"/>
    </row>
    <row r="75" spans="1:14" ht="16.5">
      <c r="A75" s="2131">
        <f t="shared" si="1"/>
        <v>71</v>
      </c>
      <c r="B75" s="2132" t="s">
        <v>5488</v>
      </c>
      <c r="C75" s="2133"/>
      <c r="D75" s="2131" t="s">
        <v>5386</v>
      </c>
      <c r="E75" s="2131" t="s">
        <v>5410</v>
      </c>
      <c r="F75" s="2131" t="s">
        <v>5416</v>
      </c>
      <c r="G75" s="2138" t="s">
        <v>5489</v>
      </c>
      <c r="H75" s="2131" t="s">
        <v>5387</v>
      </c>
      <c r="I75" s="2136"/>
      <c r="J75" s="2136"/>
      <c r="K75" s="2136"/>
      <c r="L75" s="2136"/>
      <c r="M75" s="2136"/>
      <c r="N75" s="2136"/>
    </row>
    <row r="76" spans="1:14" ht="16.5">
      <c r="A76" s="2131">
        <f t="shared" si="1"/>
        <v>72</v>
      </c>
      <c r="B76" s="2132" t="s">
        <v>5490</v>
      </c>
      <c r="C76" s="2133"/>
      <c r="D76" s="2134" t="s">
        <v>5386</v>
      </c>
      <c r="E76" s="2131" t="s">
        <v>5410</v>
      </c>
      <c r="F76" s="2131" t="s">
        <v>5388</v>
      </c>
      <c r="G76" s="2138" t="s">
        <v>5491</v>
      </c>
      <c r="H76" s="2131" t="s">
        <v>5387</v>
      </c>
      <c r="I76" s="2136"/>
      <c r="J76" s="2136"/>
      <c r="K76" s="2136"/>
      <c r="L76" s="2136"/>
      <c r="M76" s="2136"/>
      <c r="N76" s="2136"/>
    </row>
    <row r="77" spans="1:14" ht="16.5">
      <c r="A77" s="2131">
        <f t="shared" si="1"/>
        <v>73</v>
      </c>
      <c r="B77" s="2132" t="s">
        <v>5492</v>
      </c>
      <c r="C77" s="2133"/>
      <c r="D77" s="2131" t="s">
        <v>5386</v>
      </c>
      <c r="E77" s="2131" t="s">
        <v>5410</v>
      </c>
      <c r="F77" s="2131" t="s">
        <v>5416</v>
      </c>
      <c r="G77" s="2138" t="s">
        <v>5489</v>
      </c>
      <c r="H77" s="2131" t="s">
        <v>5387</v>
      </c>
      <c r="I77" s="2136"/>
      <c r="J77" s="2136"/>
      <c r="K77" s="2136"/>
      <c r="L77" s="2136"/>
      <c r="M77" s="2136"/>
      <c r="N77" s="2136"/>
    </row>
    <row r="78" spans="1:14" ht="16.5">
      <c r="A78" s="2131">
        <f t="shared" si="1"/>
        <v>74</v>
      </c>
      <c r="B78" s="2132" t="s">
        <v>5493</v>
      </c>
      <c r="C78" s="2133"/>
      <c r="D78" s="2134" t="s">
        <v>5386</v>
      </c>
      <c r="E78" s="2131" t="s">
        <v>5410</v>
      </c>
      <c r="F78" s="2131" t="s">
        <v>5388</v>
      </c>
      <c r="G78" s="2138" t="s">
        <v>5491</v>
      </c>
      <c r="H78" s="2131" t="s">
        <v>5387</v>
      </c>
      <c r="I78" s="2136"/>
      <c r="J78" s="2136"/>
      <c r="K78" s="2136"/>
      <c r="L78" s="2136"/>
      <c r="M78" s="2136"/>
      <c r="N78" s="2136"/>
    </row>
    <row r="79" spans="1:14" ht="16.5">
      <c r="A79" s="2131">
        <f t="shared" si="1"/>
        <v>75</v>
      </c>
      <c r="B79" s="2132" t="s">
        <v>5494</v>
      </c>
      <c r="C79" s="2133"/>
      <c r="D79" s="2134" t="s">
        <v>5386</v>
      </c>
      <c r="E79" s="2131" t="s">
        <v>5410</v>
      </c>
      <c r="F79" s="2131" t="s">
        <v>5388</v>
      </c>
      <c r="G79" s="2138" t="s">
        <v>5489</v>
      </c>
      <c r="H79" s="2131" t="s">
        <v>5387</v>
      </c>
      <c r="I79" s="2136"/>
      <c r="J79" s="2136"/>
      <c r="K79" s="2136"/>
      <c r="L79" s="2136"/>
      <c r="M79" s="2136"/>
      <c r="N79" s="2136"/>
    </row>
    <row r="80" spans="1:14" ht="16.5">
      <c r="A80" s="2131">
        <f t="shared" si="1"/>
        <v>76</v>
      </c>
      <c r="B80" s="2132" t="s">
        <v>5495</v>
      </c>
      <c r="C80" s="2133"/>
      <c r="D80" s="2134" t="s">
        <v>5386</v>
      </c>
      <c r="E80" s="2131" t="s">
        <v>5410</v>
      </c>
      <c r="F80" s="2131" t="s">
        <v>5388</v>
      </c>
      <c r="G80" s="2138" t="s">
        <v>5491</v>
      </c>
      <c r="H80" s="2131" t="s">
        <v>5387</v>
      </c>
      <c r="I80" s="2136"/>
      <c r="J80" s="2136"/>
      <c r="K80" s="2136"/>
      <c r="L80" s="2136"/>
      <c r="M80" s="2136"/>
      <c r="N80" s="2136"/>
    </row>
    <row r="81" spans="1:14" ht="16.5">
      <c r="A81" s="2131">
        <f t="shared" si="1"/>
        <v>77</v>
      </c>
      <c r="B81" s="2132" t="s">
        <v>5496</v>
      </c>
      <c r="C81" s="2133"/>
      <c r="D81" s="2134" t="s">
        <v>5386</v>
      </c>
      <c r="E81" s="2131" t="s">
        <v>5410</v>
      </c>
      <c r="F81" s="2131" t="s">
        <v>5388</v>
      </c>
      <c r="G81" s="2138" t="s">
        <v>5489</v>
      </c>
      <c r="H81" s="2131" t="s">
        <v>5387</v>
      </c>
      <c r="I81" s="2136"/>
      <c r="J81" s="2136"/>
      <c r="K81" s="2136"/>
      <c r="L81" s="2136"/>
      <c r="M81" s="2136"/>
      <c r="N81" s="2136"/>
    </row>
    <row r="82" spans="1:14" ht="16.5">
      <c r="A82" s="2131">
        <f t="shared" si="1"/>
        <v>78</v>
      </c>
      <c r="B82" s="2132" t="s">
        <v>5497</v>
      </c>
      <c r="C82" s="2133"/>
      <c r="D82" s="2134" t="s">
        <v>5386</v>
      </c>
      <c r="E82" s="2131" t="s">
        <v>5410</v>
      </c>
      <c r="F82" s="2131" t="s">
        <v>5388</v>
      </c>
      <c r="G82" s="2138" t="s">
        <v>5491</v>
      </c>
      <c r="H82" s="2131" t="s">
        <v>5387</v>
      </c>
      <c r="I82" s="2136"/>
      <c r="J82" s="2136"/>
      <c r="K82" s="2136"/>
      <c r="L82" s="2136"/>
      <c r="M82" s="2136"/>
      <c r="N82" s="2136"/>
    </row>
    <row r="83" spans="1:14" ht="16.5">
      <c r="A83" s="2131">
        <f t="shared" si="1"/>
        <v>79</v>
      </c>
      <c r="B83" s="2132" t="s">
        <v>5498</v>
      </c>
      <c r="C83" s="2133"/>
      <c r="D83" s="2134" t="s">
        <v>5386</v>
      </c>
      <c r="E83" s="2131" t="s">
        <v>5410</v>
      </c>
      <c r="F83" s="2131" t="s">
        <v>5397</v>
      </c>
      <c r="G83" s="2138"/>
      <c r="H83" s="2131" t="s">
        <v>5388</v>
      </c>
      <c r="I83" s="2136"/>
      <c r="J83" s="2136"/>
      <c r="K83" s="2136"/>
      <c r="L83" s="2136"/>
      <c r="M83" s="2136"/>
      <c r="N83" s="2136"/>
    </row>
    <row r="84" spans="1:14" ht="16.5">
      <c r="A84" s="2131">
        <f t="shared" si="1"/>
        <v>80</v>
      </c>
      <c r="B84" s="2132" t="s">
        <v>5499</v>
      </c>
      <c r="C84" s="2133"/>
      <c r="D84" s="2134" t="s">
        <v>5386</v>
      </c>
      <c r="E84" s="2131" t="s">
        <v>5410</v>
      </c>
      <c r="F84" s="2131" t="s">
        <v>5397</v>
      </c>
      <c r="G84" s="2138"/>
      <c r="H84" s="2131" t="s">
        <v>5388</v>
      </c>
      <c r="I84" s="2136"/>
      <c r="J84" s="2136"/>
      <c r="K84" s="2136"/>
      <c r="L84" s="2136"/>
      <c r="M84" s="2136"/>
      <c r="N84" s="2136"/>
    </row>
    <row r="85" spans="1:14" ht="16.5">
      <c r="A85" s="2131">
        <f t="shared" si="1"/>
        <v>81</v>
      </c>
      <c r="B85" s="2132" t="s">
        <v>5500</v>
      </c>
      <c r="C85" s="2133"/>
      <c r="D85" s="2134" t="s">
        <v>5386</v>
      </c>
      <c r="E85" s="2131" t="s">
        <v>5410</v>
      </c>
      <c r="F85" s="2131" t="s">
        <v>5397</v>
      </c>
      <c r="G85" s="2138"/>
      <c r="H85" s="2131" t="s">
        <v>5388</v>
      </c>
      <c r="I85" s="2136"/>
      <c r="J85" s="2136"/>
      <c r="K85" s="2136"/>
      <c r="L85" s="2136"/>
      <c r="M85" s="2136"/>
      <c r="N85" s="2136"/>
    </row>
    <row r="86" spans="1:14" ht="16.5">
      <c r="A86" s="2131">
        <f t="shared" si="1"/>
        <v>82</v>
      </c>
      <c r="B86" s="2132" t="s">
        <v>5501</v>
      </c>
      <c r="C86" s="2133"/>
      <c r="D86" s="2131" t="s">
        <v>5386</v>
      </c>
      <c r="E86" s="2131" t="s">
        <v>5410</v>
      </c>
      <c r="F86" s="2131" t="s">
        <v>5410</v>
      </c>
      <c r="G86" s="2138"/>
      <c r="H86" s="2131" t="s">
        <v>5388</v>
      </c>
      <c r="I86" s="2136"/>
      <c r="J86" s="2136"/>
      <c r="K86" s="2136"/>
      <c r="L86" s="2136"/>
      <c r="M86" s="2136"/>
      <c r="N86" s="2136"/>
    </row>
    <row r="87" spans="1:14" ht="16.5">
      <c r="A87" s="2131">
        <f t="shared" si="1"/>
        <v>83</v>
      </c>
      <c r="B87" s="2132" t="s">
        <v>5502</v>
      </c>
      <c r="C87" s="2133"/>
      <c r="D87" s="2134" t="s">
        <v>5386</v>
      </c>
      <c r="E87" s="2131" t="s">
        <v>5410</v>
      </c>
      <c r="F87" s="2131" t="s">
        <v>5397</v>
      </c>
      <c r="G87" s="2138"/>
      <c r="H87" s="2131" t="s">
        <v>5388</v>
      </c>
      <c r="I87" s="2136"/>
      <c r="J87" s="2136"/>
      <c r="K87" s="2136"/>
      <c r="L87" s="2136"/>
      <c r="M87" s="2136"/>
      <c r="N87" s="2136"/>
    </row>
    <row r="88" spans="1:14" ht="16.5">
      <c r="A88" s="2131">
        <f t="shared" si="1"/>
        <v>84</v>
      </c>
      <c r="B88" s="2132" t="s">
        <v>5503</v>
      </c>
      <c r="C88" s="2133"/>
      <c r="D88" s="2134" t="s">
        <v>5386</v>
      </c>
      <c r="E88" s="2131" t="s">
        <v>5410</v>
      </c>
      <c r="F88" s="2131" t="s">
        <v>5397</v>
      </c>
      <c r="G88" s="2138"/>
      <c r="H88" s="2131" t="s">
        <v>5388</v>
      </c>
      <c r="I88" s="2136"/>
      <c r="J88" s="2136"/>
      <c r="K88" s="2136"/>
      <c r="L88" s="2136"/>
      <c r="M88" s="2136"/>
      <c r="N88" s="2136"/>
    </row>
    <row r="89" spans="1:14" ht="16.5">
      <c r="A89" s="2131">
        <f t="shared" si="1"/>
        <v>85</v>
      </c>
      <c r="B89" s="2132" t="s">
        <v>5504</v>
      </c>
      <c r="C89" s="2133"/>
      <c r="D89" s="2131" t="s">
        <v>5386</v>
      </c>
      <c r="E89" s="2131" t="s">
        <v>5410</v>
      </c>
      <c r="F89" s="2131" t="s">
        <v>5416</v>
      </c>
      <c r="G89" s="2138"/>
      <c r="H89" s="2131" t="s">
        <v>5388</v>
      </c>
      <c r="I89" s="2136"/>
      <c r="J89" s="2136"/>
      <c r="K89" s="2136"/>
      <c r="L89" s="2136"/>
      <c r="M89" s="2136"/>
      <c r="N89" s="2136"/>
    </row>
    <row r="90" spans="1:14" ht="16.5">
      <c r="A90" s="2131">
        <f t="shared" si="1"/>
        <v>86</v>
      </c>
      <c r="B90" s="2132" t="s">
        <v>5505</v>
      </c>
      <c r="C90" s="2133"/>
      <c r="D90" s="2131" t="s">
        <v>5386</v>
      </c>
      <c r="E90" s="2131" t="s">
        <v>5410</v>
      </c>
      <c r="F90" s="2131" t="s">
        <v>5410</v>
      </c>
      <c r="G90" s="2138"/>
      <c r="H90" s="2131" t="s">
        <v>5397</v>
      </c>
      <c r="I90" s="2136"/>
      <c r="J90" s="2136"/>
      <c r="K90" s="2136"/>
      <c r="L90" s="2136"/>
      <c r="M90" s="2136"/>
      <c r="N90" s="2136"/>
    </row>
    <row r="91" spans="1:14" ht="16.5">
      <c r="A91" s="2131">
        <f t="shared" si="1"/>
        <v>87</v>
      </c>
      <c r="B91" s="2132" t="s">
        <v>5506</v>
      </c>
      <c r="C91" s="2133"/>
      <c r="D91" s="2134" t="s">
        <v>5386</v>
      </c>
      <c r="E91" s="2131" t="s">
        <v>5410</v>
      </c>
      <c r="F91" s="2131" t="s">
        <v>5410</v>
      </c>
      <c r="G91" s="2138"/>
      <c r="H91" s="2131" t="s">
        <v>5410</v>
      </c>
      <c r="I91" s="2136"/>
      <c r="J91" s="2136"/>
      <c r="K91" s="2136"/>
      <c r="L91" s="2136"/>
      <c r="M91" s="2136"/>
      <c r="N91" s="2136"/>
    </row>
    <row r="92" spans="1:14" ht="16.5">
      <c r="A92" s="2131">
        <f t="shared" si="1"/>
        <v>88</v>
      </c>
      <c r="B92" s="2132" t="s">
        <v>5507</v>
      </c>
      <c r="C92" s="2133"/>
      <c r="D92" s="2134" t="s">
        <v>5386</v>
      </c>
      <c r="E92" s="2131" t="s">
        <v>5410</v>
      </c>
      <c r="F92" s="2131" t="s">
        <v>5397</v>
      </c>
      <c r="G92" s="2138"/>
      <c r="H92" s="2131" t="s">
        <v>5388</v>
      </c>
      <c r="I92" s="2136"/>
      <c r="J92" s="2136"/>
      <c r="K92" s="2136"/>
      <c r="L92" s="2136"/>
      <c r="M92" s="2136"/>
      <c r="N92" s="2136"/>
    </row>
    <row r="93" spans="1:14" ht="16.5">
      <c r="A93" s="2131">
        <f t="shared" si="1"/>
        <v>89</v>
      </c>
      <c r="B93" s="2132" t="s">
        <v>5508</v>
      </c>
      <c r="C93" s="2133"/>
      <c r="D93" s="2134" t="s">
        <v>5386</v>
      </c>
      <c r="E93" s="2131" t="s">
        <v>5410</v>
      </c>
      <c r="F93" s="2131" t="s">
        <v>5397</v>
      </c>
      <c r="G93" s="2138"/>
      <c r="H93" s="2131" t="s">
        <v>5388</v>
      </c>
      <c r="I93" s="2136"/>
      <c r="J93" s="2136"/>
      <c r="K93" s="2136"/>
      <c r="L93" s="2136"/>
      <c r="M93" s="2136"/>
      <c r="N93" s="2136"/>
    </row>
    <row r="94" spans="1:14" ht="16.5">
      <c r="A94" s="2131">
        <f t="shared" si="1"/>
        <v>90</v>
      </c>
      <c r="B94" s="2132" t="s">
        <v>5509</v>
      </c>
      <c r="C94" s="2133"/>
      <c r="D94" s="2131" t="s">
        <v>5386</v>
      </c>
      <c r="E94" s="2131" t="s">
        <v>5397</v>
      </c>
      <c r="F94" s="2131" t="s">
        <v>5397</v>
      </c>
      <c r="G94" s="2138"/>
      <c r="H94" s="2131" t="s">
        <v>5388</v>
      </c>
      <c r="I94" s="2136"/>
      <c r="J94" s="2136"/>
      <c r="K94" s="2136"/>
      <c r="L94" s="2136"/>
      <c r="M94" s="2136"/>
      <c r="N94" s="2136"/>
    </row>
    <row r="95" spans="1:14" ht="16.5">
      <c r="A95" s="2131">
        <f t="shared" si="1"/>
        <v>91</v>
      </c>
      <c r="B95" s="2132" t="s">
        <v>5510</v>
      </c>
      <c r="C95" s="2133"/>
      <c r="D95" s="2131" t="s">
        <v>5386</v>
      </c>
      <c r="E95" s="2131" t="s">
        <v>5387</v>
      </c>
      <c r="F95" s="2131" t="s">
        <v>5397</v>
      </c>
      <c r="G95" s="2138"/>
      <c r="H95" s="2131" t="s">
        <v>5392</v>
      </c>
      <c r="I95" s="2136"/>
      <c r="J95" s="2136"/>
      <c r="K95" s="2136"/>
      <c r="L95" s="2136"/>
      <c r="M95" s="2136"/>
      <c r="N95" s="2136"/>
    </row>
    <row r="96" spans="1:14" ht="16.5">
      <c r="A96" s="2131">
        <f t="shared" si="1"/>
        <v>92</v>
      </c>
      <c r="B96" s="2132" t="s">
        <v>5511</v>
      </c>
      <c r="C96" s="2133"/>
      <c r="D96" s="2131" t="s">
        <v>5386</v>
      </c>
      <c r="E96" s="2131" t="s">
        <v>5387</v>
      </c>
      <c r="F96" s="2131" t="s">
        <v>5397</v>
      </c>
      <c r="G96" s="2138"/>
      <c r="H96" s="2131" t="s">
        <v>5392</v>
      </c>
      <c r="I96" s="2136"/>
      <c r="J96" s="2136"/>
      <c r="K96" s="2136"/>
      <c r="L96" s="2136"/>
      <c r="M96" s="2136"/>
      <c r="N96" s="2136"/>
    </row>
    <row r="97" spans="1:14" ht="16.5">
      <c r="A97" s="2131">
        <f t="shared" si="1"/>
        <v>93</v>
      </c>
      <c r="B97" s="2132" t="s">
        <v>5512</v>
      </c>
      <c r="C97" s="2133"/>
      <c r="D97" s="2131" t="s">
        <v>5386</v>
      </c>
      <c r="E97" s="2131" t="s">
        <v>5387</v>
      </c>
      <c r="F97" s="2131" t="s">
        <v>5397</v>
      </c>
      <c r="G97" s="2138"/>
      <c r="H97" s="2131" t="s">
        <v>5392</v>
      </c>
      <c r="I97" s="2136"/>
      <c r="J97" s="2136"/>
      <c r="K97" s="2136"/>
      <c r="L97" s="2136"/>
      <c r="M97" s="2136"/>
      <c r="N97" s="2136"/>
    </row>
    <row r="98" spans="1:14" ht="16.5">
      <c r="A98" s="2131">
        <f t="shared" si="1"/>
        <v>94</v>
      </c>
      <c r="B98" s="2132" t="s">
        <v>5513</v>
      </c>
      <c r="C98" s="2133"/>
      <c r="D98" s="2131" t="s">
        <v>5386</v>
      </c>
      <c r="E98" s="2131" t="s">
        <v>5387</v>
      </c>
      <c r="F98" s="2131" t="s">
        <v>5397</v>
      </c>
      <c r="G98" s="2131"/>
      <c r="H98" s="2131" t="s">
        <v>5392</v>
      </c>
      <c r="I98" s="2136"/>
      <c r="J98" s="2136"/>
      <c r="K98" s="2136"/>
      <c r="L98" s="2136"/>
      <c r="M98" s="2136"/>
      <c r="N98" s="2136"/>
    </row>
    <row r="99" spans="1:14" ht="16.5" hidden="1">
      <c r="A99" s="2131">
        <f t="shared" si="1"/>
        <v>95</v>
      </c>
      <c r="B99" s="2132" t="s">
        <v>5514</v>
      </c>
      <c r="C99" s="2133"/>
      <c r="D99" s="2131" t="s">
        <v>5390</v>
      </c>
      <c r="E99" s="2131" t="s">
        <v>5410</v>
      </c>
      <c r="F99" s="2131" t="s">
        <v>5416</v>
      </c>
      <c r="G99" s="2131" t="s">
        <v>5417</v>
      </c>
      <c r="H99" s="2131" t="s">
        <v>5410</v>
      </c>
      <c r="I99" s="2136"/>
      <c r="J99" s="2136"/>
      <c r="K99" s="2136"/>
      <c r="L99" s="2136"/>
      <c r="M99" s="2136"/>
      <c r="N99" s="2136"/>
    </row>
    <row r="100" spans="1:14" ht="33">
      <c r="A100" s="2131">
        <f t="shared" si="1"/>
        <v>96</v>
      </c>
      <c r="B100" s="2149" t="s">
        <v>5563</v>
      </c>
      <c r="C100" s="2133"/>
      <c r="D100" s="2131" t="s">
        <v>5386</v>
      </c>
      <c r="E100" s="2131" t="s">
        <v>5387</v>
      </c>
      <c r="F100" s="2131" t="s">
        <v>5392</v>
      </c>
      <c r="G100" s="2131" t="s">
        <v>5393</v>
      </c>
      <c r="H100" s="2131" t="s">
        <v>5387</v>
      </c>
      <c r="I100" s="2136"/>
      <c r="J100" s="2136"/>
      <c r="K100" s="2136"/>
      <c r="L100" s="2136"/>
      <c r="M100" s="2136"/>
      <c r="N100" s="2136"/>
    </row>
    <row r="101" spans="1:14" ht="33">
      <c r="A101" s="2131">
        <f t="shared" si="1"/>
        <v>97</v>
      </c>
      <c r="B101" s="2149" t="s">
        <v>5564</v>
      </c>
      <c r="C101" s="2133"/>
      <c r="D101" s="2131" t="s">
        <v>5386</v>
      </c>
      <c r="E101" s="2131" t="s">
        <v>5387</v>
      </c>
      <c r="F101" s="2131" t="s">
        <v>5392</v>
      </c>
      <c r="G101" s="2131" t="s">
        <v>5393</v>
      </c>
      <c r="H101" s="2131" t="s">
        <v>5387</v>
      </c>
      <c r="I101" s="2136"/>
      <c r="J101" s="2136"/>
      <c r="K101" s="2136"/>
      <c r="L101" s="2136"/>
      <c r="M101" s="2136"/>
      <c r="N101" s="2136"/>
    </row>
    <row r="102" spans="1:14" ht="33">
      <c r="A102" s="2131">
        <f t="shared" si="1"/>
        <v>98</v>
      </c>
      <c r="B102" s="2149" t="s">
        <v>5565</v>
      </c>
      <c r="C102" s="2133"/>
      <c r="D102" s="2131" t="s">
        <v>5386</v>
      </c>
      <c r="E102" s="2131" t="s">
        <v>5387</v>
      </c>
      <c r="F102" s="2131" t="s">
        <v>5392</v>
      </c>
      <c r="G102" s="2131" t="s">
        <v>5393</v>
      </c>
      <c r="H102" s="2131" t="s">
        <v>5387</v>
      </c>
      <c r="I102" s="2136"/>
      <c r="J102" s="2136"/>
      <c r="K102" s="2136"/>
      <c r="L102" s="2136"/>
      <c r="M102" s="2136"/>
      <c r="N102" s="2136"/>
    </row>
    <row r="103" spans="1:14" ht="33">
      <c r="A103" s="2131">
        <f t="shared" si="1"/>
        <v>99</v>
      </c>
      <c r="B103" s="2149" t="s">
        <v>5566</v>
      </c>
      <c r="C103" s="2133"/>
      <c r="D103" s="2131" t="s">
        <v>5386</v>
      </c>
      <c r="E103" s="2131" t="s">
        <v>5387</v>
      </c>
      <c r="F103" s="2131" t="s">
        <v>5392</v>
      </c>
      <c r="G103" s="2131" t="s">
        <v>5393</v>
      </c>
      <c r="H103" s="2131" t="s">
        <v>5387</v>
      </c>
      <c r="I103" s="2136"/>
      <c r="J103" s="2136"/>
      <c r="K103" s="2136"/>
      <c r="L103" s="2136"/>
      <c r="M103" s="2136"/>
      <c r="N103" s="2136"/>
    </row>
    <row r="104" spans="1:14" ht="33">
      <c r="A104" s="2131">
        <f t="shared" si="1"/>
        <v>100</v>
      </c>
      <c r="B104" s="2149" t="s">
        <v>5567</v>
      </c>
      <c r="C104" s="2133"/>
      <c r="D104" s="2131" t="s">
        <v>5386</v>
      </c>
      <c r="E104" s="2131" t="s">
        <v>5387</v>
      </c>
      <c r="F104" s="2131" t="s">
        <v>5392</v>
      </c>
      <c r="G104" s="2131" t="s">
        <v>5393</v>
      </c>
      <c r="H104" s="2131" t="s">
        <v>5387</v>
      </c>
      <c r="I104" s="2136"/>
      <c r="J104" s="2136"/>
      <c r="K104" s="2136"/>
      <c r="L104" s="2136"/>
      <c r="M104" s="2136"/>
      <c r="N104" s="2136"/>
    </row>
    <row r="105" spans="1:14" ht="16.5">
      <c r="A105" s="2131">
        <f t="shared" si="1"/>
        <v>101</v>
      </c>
      <c r="B105" s="2132" t="s">
        <v>5515</v>
      </c>
      <c r="C105" s="2133"/>
      <c r="D105" s="2131" t="s">
        <v>5386</v>
      </c>
      <c r="E105" s="2131" t="s">
        <v>5387</v>
      </c>
      <c r="F105" s="2131" t="s">
        <v>5392</v>
      </c>
      <c r="G105" s="2131" t="s">
        <v>5393</v>
      </c>
      <c r="H105" s="2131" t="s">
        <v>5387</v>
      </c>
      <c r="I105" s="2136"/>
      <c r="J105" s="2136"/>
      <c r="K105" s="2136"/>
      <c r="L105" s="2136"/>
      <c r="M105" s="2136"/>
      <c r="N105" s="2136"/>
    </row>
    <row r="106" spans="1:14" ht="33">
      <c r="A106" s="2131">
        <f t="shared" si="1"/>
        <v>102</v>
      </c>
      <c r="B106" s="2149" t="s">
        <v>5568</v>
      </c>
      <c r="C106" s="2133"/>
      <c r="D106" s="2131" t="s">
        <v>5386</v>
      </c>
      <c r="E106" s="2131" t="s">
        <v>5387</v>
      </c>
      <c r="F106" s="2131" t="s">
        <v>5392</v>
      </c>
      <c r="G106" s="2131" t="s">
        <v>5393</v>
      </c>
      <c r="H106" s="2131" t="s">
        <v>5387</v>
      </c>
      <c r="I106" s="2136"/>
      <c r="J106" s="2136"/>
      <c r="K106" s="2136"/>
      <c r="L106" s="2136"/>
      <c r="M106" s="2136"/>
      <c r="N106" s="2136"/>
    </row>
    <row r="107" spans="1:14" ht="33">
      <c r="A107" s="2131">
        <f t="shared" si="1"/>
        <v>103</v>
      </c>
      <c r="B107" s="2149" t="s">
        <v>5569</v>
      </c>
      <c r="C107" s="2133"/>
      <c r="D107" s="2131" t="s">
        <v>5386</v>
      </c>
      <c r="E107" s="2131" t="s">
        <v>5387</v>
      </c>
      <c r="F107" s="2131" t="s">
        <v>5392</v>
      </c>
      <c r="G107" s="2131" t="s">
        <v>5393</v>
      </c>
      <c r="H107" s="2131" t="s">
        <v>5387</v>
      </c>
      <c r="I107" s="2136"/>
      <c r="J107" s="2136"/>
      <c r="K107" s="2136"/>
      <c r="L107" s="2136"/>
      <c r="M107" s="2136"/>
      <c r="N107" s="2136"/>
    </row>
    <row r="108" spans="1:14" ht="49.5">
      <c r="A108" s="2131">
        <f t="shared" si="1"/>
        <v>104</v>
      </c>
      <c r="B108" s="2149" t="s">
        <v>5570</v>
      </c>
      <c r="C108" s="2133"/>
      <c r="D108" s="2131" t="s">
        <v>5386</v>
      </c>
      <c r="E108" s="2131" t="s">
        <v>5387</v>
      </c>
      <c r="F108" s="2131" t="s">
        <v>5392</v>
      </c>
      <c r="G108" s="2131" t="s">
        <v>5393</v>
      </c>
      <c r="H108" s="2131" t="s">
        <v>5387</v>
      </c>
      <c r="I108" s="2136"/>
      <c r="J108" s="2136"/>
      <c r="K108" s="2136"/>
      <c r="L108" s="2136"/>
      <c r="M108" s="2136"/>
      <c r="N108" s="2136"/>
    </row>
    <row r="109" spans="1:14" ht="33">
      <c r="A109" s="2131">
        <f t="shared" si="1"/>
        <v>105</v>
      </c>
      <c r="B109" s="2149" t="s">
        <v>5571</v>
      </c>
      <c r="C109" s="2133"/>
      <c r="D109" s="2131" t="s">
        <v>5386</v>
      </c>
      <c r="E109" s="2131" t="s">
        <v>5387</v>
      </c>
      <c r="F109" s="2131" t="s">
        <v>5392</v>
      </c>
      <c r="G109" s="2131" t="s">
        <v>5419</v>
      </c>
      <c r="H109" s="2131" t="s">
        <v>5392</v>
      </c>
      <c r="I109" s="2136"/>
      <c r="J109" s="2136"/>
      <c r="K109" s="2136"/>
      <c r="L109" s="2136"/>
      <c r="M109" s="2136"/>
      <c r="N109" s="2136"/>
    </row>
    <row r="110" spans="1:14" ht="16.5" hidden="1">
      <c r="A110" s="2131">
        <f t="shared" si="1"/>
        <v>106</v>
      </c>
      <c r="B110" s="2132" t="s">
        <v>5516</v>
      </c>
      <c r="C110" s="2133"/>
      <c r="D110" s="2134" t="s">
        <v>5390</v>
      </c>
      <c r="E110" s="2131" t="s">
        <v>5387</v>
      </c>
      <c r="F110" s="2131" t="s">
        <v>5388</v>
      </c>
      <c r="G110" s="2138" t="s">
        <v>5393</v>
      </c>
      <c r="H110" s="2131" t="s">
        <v>5392</v>
      </c>
      <c r="I110" s="2136"/>
      <c r="J110" s="2136"/>
      <c r="K110" s="2136"/>
      <c r="L110" s="2136"/>
      <c r="M110" s="2136"/>
      <c r="N110" s="2136"/>
    </row>
    <row r="111" spans="1:14" ht="16.5" hidden="1">
      <c r="A111" s="2131">
        <f t="shared" si="1"/>
        <v>107</v>
      </c>
      <c r="B111" s="2132" t="s">
        <v>5517</v>
      </c>
      <c r="C111" s="2133"/>
      <c r="D111" s="2134" t="s">
        <v>5390</v>
      </c>
      <c r="E111" s="2131" t="s">
        <v>5387</v>
      </c>
      <c r="F111" s="2131" t="s">
        <v>5388</v>
      </c>
      <c r="G111" s="2131" t="s">
        <v>5419</v>
      </c>
      <c r="H111" s="2131" t="s">
        <v>5387</v>
      </c>
      <c r="I111" s="2136"/>
      <c r="J111" s="2136"/>
      <c r="K111" s="2136"/>
      <c r="L111" s="2136"/>
      <c r="M111" s="2136"/>
      <c r="N111" s="2136"/>
    </row>
    <row r="112" spans="1:14" ht="16.5">
      <c r="A112" s="2131">
        <f t="shared" si="1"/>
        <v>108</v>
      </c>
      <c r="B112" s="2132" t="s">
        <v>5518</v>
      </c>
      <c r="C112" s="2133"/>
      <c r="D112" s="2134" t="s">
        <v>5386</v>
      </c>
      <c r="E112" s="2131" t="s">
        <v>5387</v>
      </c>
      <c r="F112" s="2131" t="s">
        <v>5388</v>
      </c>
      <c r="G112" s="2131" t="s">
        <v>5419</v>
      </c>
      <c r="H112" s="2131" t="s">
        <v>5387</v>
      </c>
      <c r="I112" s="2136"/>
      <c r="J112" s="2136"/>
      <c r="K112" s="2136"/>
      <c r="L112" s="2136"/>
      <c r="M112" s="2136"/>
      <c r="N112" s="2136"/>
    </row>
    <row r="113" spans="1:14" ht="16.5">
      <c r="A113" s="2131">
        <f t="shared" si="1"/>
        <v>109</v>
      </c>
      <c r="B113" s="2132" t="s">
        <v>5297</v>
      </c>
      <c r="C113" s="2133"/>
      <c r="D113" s="2134" t="s">
        <v>5386</v>
      </c>
      <c r="E113" s="2131" t="s">
        <v>5387</v>
      </c>
      <c r="F113" s="2131" t="s">
        <v>5388</v>
      </c>
      <c r="G113" s="2131" t="s">
        <v>5419</v>
      </c>
      <c r="H113" s="2131" t="s">
        <v>5387</v>
      </c>
      <c r="I113" s="2136"/>
      <c r="J113" s="2136"/>
      <c r="K113" s="2136"/>
      <c r="L113" s="2136"/>
      <c r="M113" s="2136"/>
      <c r="N113" s="2136"/>
    </row>
    <row r="114" spans="1:14" ht="16.5">
      <c r="A114" s="2131">
        <f t="shared" si="1"/>
        <v>110</v>
      </c>
      <c r="B114" s="2132" t="s">
        <v>5519</v>
      </c>
      <c r="C114" s="2133"/>
      <c r="D114" s="2134" t="s">
        <v>5386</v>
      </c>
      <c r="E114" s="2131" t="s">
        <v>5387</v>
      </c>
      <c r="F114" s="2131" t="s">
        <v>5388</v>
      </c>
      <c r="G114" s="2131" t="s">
        <v>5419</v>
      </c>
      <c r="H114" s="2131" t="s">
        <v>5387</v>
      </c>
      <c r="I114" s="2136"/>
      <c r="J114" s="2136"/>
      <c r="K114" s="2136"/>
      <c r="L114" s="2136"/>
      <c r="M114" s="2136"/>
      <c r="N114" s="2136"/>
    </row>
    <row r="115" spans="1:14" ht="33">
      <c r="A115" s="2131">
        <f t="shared" si="1"/>
        <v>111</v>
      </c>
      <c r="B115" s="2132" t="s">
        <v>5520</v>
      </c>
      <c r="C115" s="2133"/>
      <c r="D115" s="2134" t="s">
        <v>5386</v>
      </c>
      <c r="E115" s="2131" t="s">
        <v>5387</v>
      </c>
      <c r="F115" s="2131" t="s">
        <v>5388</v>
      </c>
      <c r="G115" s="2131" t="s">
        <v>5419</v>
      </c>
      <c r="H115" s="2131" t="s">
        <v>5387</v>
      </c>
      <c r="I115" s="2136"/>
      <c r="J115" s="2136"/>
      <c r="K115" s="2136"/>
      <c r="L115" s="2136"/>
      <c r="M115" s="2136"/>
      <c r="N115" s="2136"/>
    </row>
    <row r="116" spans="1:14" ht="16.5">
      <c r="A116" s="2131">
        <f t="shared" si="1"/>
        <v>112</v>
      </c>
      <c r="B116" s="2132" t="s">
        <v>5521</v>
      </c>
      <c r="C116" s="2133"/>
      <c r="D116" s="2134" t="s">
        <v>5386</v>
      </c>
      <c r="E116" s="2131" t="s">
        <v>5387</v>
      </c>
      <c r="F116" s="2131" t="s">
        <v>5388</v>
      </c>
      <c r="G116" s="2131" t="s">
        <v>5419</v>
      </c>
      <c r="H116" s="2131" t="s">
        <v>5387</v>
      </c>
      <c r="I116" s="2136"/>
      <c r="J116" s="2136"/>
      <c r="K116" s="2136"/>
      <c r="L116" s="2136"/>
      <c r="M116" s="2136"/>
      <c r="N116" s="2136"/>
    </row>
    <row r="117" spans="1:14" ht="16.5">
      <c r="A117" s="2131">
        <f t="shared" si="1"/>
        <v>113</v>
      </c>
      <c r="B117" s="2132" t="s">
        <v>5522</v>
      </c>
      <c r="C117" s="2133"/>
      <c r="D117" s="2134" t="s">
        <v>5386</v>
      </c>
      <c r="E117" s="2131" t="s">
        <v>5387</v>
      </c>
      <c r="F117" s="2131" t="s">
        <v>5388</v>
      </c>
      <c r="G117" s="2131" t="s">
        <v>5419</v>
      </c>
      <c r="H117" s="2134" t="s">
        <v>5410</v>
      </c>
      <c r="I117" s="2136"/>
      <c r="J117" s="2136"/>
      <c r="K117" s="2136"/>
      <c r="L117" s="2136"/>
      <c r="M117" s="2136"/>
      <c r="N117" s="2136"/>
    </row>
    <row r="118" spans="1:14" ht="16.5">
      <c r="A118" s="2131">
        <f t="shared" si="1"/>
        <v>114</v>
      </c>
      <c r="B118" s="2132" t="s">
        <v>5523</v>
      </c>
      <c r="C118" s="2133"/>
      <c r="D118" s="2134" t="s">
        <v>5386</v>
      </c>
      <c r="E118" s="2131" t="s">
        <v>5387</v>
      </c>
      <c r="F118" s="2131" t="s">
        <v>5388</v>
      </c>
      <c r="G118" s="2131" t="s">
        <v>5419</v>
      </c>
      <c r="H118" s="2131" t="s">
        <v>5387</v>
      </c>
      <c r="I118" s="2136"/>
      <c r="J118" s="2136"/>
      <c r="K118" s="2136"/>
      <c r="L118" s="2136"/>
      <c r="M118" s="2136"/>
      <c r="N118" s="2136"/>
    </row>
    <row r="119" spans="1:14" ht="33">
      <c r="A119" s="2131">
        <f t="shared" si="1"/>
        <v>115</v>
      </c>
      <c r="B119" s="2132" t="s">
        <v>5524</v>
      </c>
      <c r="C119" s="2133"/>
      <c r="D119" s="2134" t="s">
        <v>5386</v>
      </c>
      <c r="E119" s="2131" t="s">
        <v>5387</v>
      </c>
      <c r="F119" s="2131" t="s">
        <v>5388</v>
      </c>
      <c r="G119" s="2131" t="s">
        <v>5419</v>
      </c>
      <c r="H119" s="2131" t="s">
        <v>5416</v>
      </c>
      <c r="I119" s="2136"/>
      <c r="J119" s="2136"/>
      <c r="K119" s="2136"/>
      <c r="L119" s="2136"/>
      <c r="M119" s="2136"/>
      <c r="N119" s="2136"/>
    </row>
    <row r="120" spans="1:14" ht="33">
      <c r="A120" s="2131">
        <f t="shared" si="1"/>
        <v>116</v>
      </c>
      <c r="B120" s="2132" t="s">
        <v>5525</v>
      </c>
      <c r="C120" s="2133"/>
      <c r="D120" s="2134" t="s">
        <v>5386</v>
      </c>
      <c r="E120" s="2131" t="s">
        <v>5387</v>
      </c>
      <c r="F120" s="2131" t="s">
        <v>5388</v>
      </c>
      <c r="G120" s="2131" t="s">
        <v>5419</v>
      </c>
      <c r="H120" s="2131" t="s">
        <v>5416</v>
      </c>
      <c r="I120" s="2136"/>
      <c r="J120" s="2136"/>
      <c r="K120" s="2136"/>
      <c r="L120" s="2136"/>
      <c r="M120" s="2136"/>
      <c r="N120" s="2136"/>
    </row>
    <row r="121" spans="1:14" ht="16.5">
      <c r="A121" s="2131">
        <f t="shared" si="1"/>
        <v>117</v>
      </c>
      <c r="B121" s="2132" t="s">
        <v>5526</v>
      </c>
      <c r="C121" s="2133"/>
      <c r="D121" s="2134" t="s">
        <v>5386</v>
      </c>
      <c r="E121" s="2131" t="s">
        <v>5387</v>
      </c>
      <c r="F121" s="2131" t="s">
        <v>5388</v>
      </c>
      <c r="G121" s="2131" t="s">
        <v>5419</v>
      </c>
      <c r="H121" s="2131" t="s">
        <v>5392</v>
      </c>
      <c r="I121" s="2136"/>
      <c r="J121" s="2136"/>
      <c r="K121" s="2136"/>
      <c r="L121" s="2136"/>
      <c r="M121" s="2136"/>
      <c r="N121" s="2136"/>
    </row>
    <row r="122" spans="1:14" ht="16.5">
      <c r="A122" s="2131">
        <f t="shared" si="1"/>
        <v>118</v>
      </c>
      <c r="B122" s="2132" t="s">
        <v>5527</v>
      </c>
      <c r="C122" s="2133"/>
      <c r="D122" s="2134" t="s">
        <v>5386</v>
      </c>
      <c r="E122" s="2131" t="s">
        <v>5387</v>
      </c>
      <c r="F122" s="2131" t="s">
        <v>5388</v>
      </c>
      <c r="G122" s="2131" t="s">
        <v>5419</v>
      </c>
      <c r="H122" s="2131" t="s">
        <v>5392</v>
      </c>
      <c r="I122" s="2136"/>
      <c r="J122" s="2136"/>
      <c r="K122" s="2136"/>
      <c r="L122" s="2136"/>
      <c r="M122" s="2136"/>
      <c r="N122" s="2136"/>
    </row>
    <row r="123" spans="1:14" ht="16.5">
      <c r="A123" s="2131">
        <f t="shared" si="1"/>
        <v>119</v>
      </c>
      <c r="B123" s="2132" t="s">
        <v>5528</v>
      </c>
      <c r="C123" s="2133"/>
      <c r="D123" s="2134" t="s">
        <v>5386</v>
      </c>
      <c r="E123" s="2131" t="s">
        <v>5387</v>
      </c>
      <c r="F123" s="2131" t="s">
        <v>5388</v>
      </c>
      <c r="G123" s="2131" t="s">
        <v>5419</v>
      </c>
      <c r="H123" s="2131" t="s">
        <v>5392</v>
      </c>
      <c r="I123" s="2136"/>
      <c r="J123" s="2136"/>
      <c r="K123" s="2136"/>
      <c r="L123" s="2136"/>
      <c r="M123" s="2136"/>
      <c r="N123" s="2136"/>
    </row>
    <row r="124" spans="1:14" ht="18.75">
      <c r="A124" s="2131">
        <f t="shared" si="1"/>
        <v>120</v>
      </c>
      <c r="B124" s="2132" t="s">
        <v>5529</v>
      </c>
      <c r="C124" s="2133"/>
      <c r="D124" s="2134" t="s">
        <v>5386</v>
      </c>
      <c r="E124" s="2131" t="s">
        <v>5387</v>
      </c>
      <c r="F124" s="2131" t="s">
        <v>5388</v>
      </c>
      <c r="G124" s="2131" t="s">
        <v>5419</v>
      </c>
      <c r="H124" s="2147" t="s">
        <v>2639</v>
      </c>
      <c r="I124" s="2136"/>
      <c r="J124" s="2136"/>
      <c r="K124" s="2136"/>
      <c r="L124" s="2136"/>
      <c r="M124" s="2136"/>
      <c r="N124" s="2136"/>
    </row>
    <row r="125" spans="1:14" ht="16.5">
      <c r="A125" s="2131">
        <f t="shared" si="1"/>
        <v>121</v>
      </c>
      <c r="B125" s="2132" t="s">
        <v>5530</v>
      </c>
      <c r="C125" s="2133"/>
      <c r="D125" s="2134" t="s">
        <v>5386</v>
      </c>
      <c r="E125" s="2131" t="s">
        <v>5387</v>
      </c>
      <c r="F125" s="2131" t="s">
        <v>5388</v>
      </c>
      <c r="G125" s="2131" t="s">
        <v>5419</v>
      </c>
      <c r="H125" s="2131" t="s">
        <v>5392</v>
      </c>
      <c r="I125" s="2136"/>
      <c r="J125" s="2136"/>
      <c r="K125" s="2136"/>
      <c r="L125" s="2136"/>
      <c r="M125" s="2136"/>
      <c r="N125" s="2136"/>
    </row>
    <row r="126" spans="1:14" s="2026" customFormat="1" ht="16.5">
      <c r="A126" s="2131">
        <f t="shared" si="1"/>
        <v>122</v>
      </c>
      <c r="B126" s="2143" t="s">
        <v>5531</v>
      </c>
      <c r="C126" s="2144"/>
      <c r="D126" s="2134" t="s">
        <v>5386</v>
      </c>
      <c r="E126" s="2134" t="s">
        <v>5387</v>
      </c>
      <c r="F126" s="2134" t="s">
        <v>5388</v>
      </c>
      <c r="G126" s="2148" t="s">
        <v>5419</v>
      </c>
      <c r="H126" s="2134" t="s">
        <v>5392</v>
      </c>
      <c r="I126" s="2144"/>
      <c r="J126" s="2144"/>
      <c r="K126" s="2144"/>
      <c r="L126" s="2144"/>
      <c r="M126" s="2144"/>
      <c r="N126" s="2144"/>
    </row>
    <row r="127" spans="1:14" s="2026" customFormat="1" ht="16.5">
      <c r="A127" s="2131">
        <f t="shared" si="1"/>
        <v>123</v>
      </c>
      <c r="B127" s="2143" t="s">
        <v>5532</v>
      </c>
      <c r="C127" s="2144"/>
      <c r="D127" s="2134" t="s">
        <v>5386</v>
      </c>
      <c r="E127" s="2134" t="s">
        <v>5387</v>
      </c>
      <c r="F127" s="2134" t="s">
        <v>5388</v>
      </c>
      <c r="G127" s="2148" t="s">
        <v>5419</v>
      </c>
      <c r="H127" s="2134" t="s">
        <v>5387</v>
      </c>
      <c r="I127" s="2144"/>
      <c r="J127" s="2144"/>
      <c r="K127" s="2144"/>
      <c r="L127" s="2144"/>
      <c r="M127" s="2144"/>
      <c r="N127" s="2144"/>
    </row>
    <row r="128" spans="1:14" s="2026" customFormat="1" ht="16.5">
      <c r="A128" s="2131">
        <f t="shared" si="1"/>
        <v>124</v>
      </c>
      <c r="B128" s="2143" t="s">
        <v>5533</v>
      </c>
      <c r="C128" s="2144"/>
      <c r="D128" s="2134" t="s">
        <v>5386</v>
      </c>
      <c r="E128" s="2131" t="s">
        <v>5387</v>
      </c>
      <c r="F128" s="2131" t="s">
        <v>5388</v>
      </c>
      <c r="G128" s="2131" t="s">
        <v>5419</v>
      </c>
      <c r="H128" s="2131" t="s">
        <v>5387</v>
      </c>
      <c r="I128" s="2136"/>
      <c r="J128" s="2136"/>
      <c r="K128" s="2136"/>
      <c r="L128" s="2136"/>
      <c r="M128" s="2136"/>
      <c r="N128" s="2136"/>
    </row>
    <row r="129" spans="1:14" s="2026" customFormat="1" ht="16.5">
      <c r="A129" s="2131">
        <f t="shared" si="1"/>
        <v>125</v>
      </c>
      <c r="B129" s="2143" t="s">
        <v>5534</v>
      </c>
      <c r="C129" s="2144"/>
      <c r="D129" s="2134" t="s">
        <v>5386</v>
      </c>
      <c r="E129" s="2134" t="s">
        <v>5387</v>
      </c>
      <c r="F129" s="2134" t="s">
        <v>5388</v>
      </c>
      <c r="G129" s="2148" t="s">
        <v>5419</v>
      </c>
      <c r="H129" s="2134" t="s">
        <v>5397</v>
      </c>
      <c r="I129" s="2144"/>
      <c r="J129" s="2144"/>
      <c r="K129" s="2144"/>
      <c r="L129" s="2144"/>
      <c r="M129" s="2144"/>
      <c r="N129" s="2144"/>
    </row>
    <row r="130" spans="1:14" ht="16.5">
      <c r="A130" s="2131">
        <f t="shared" si="1"/>
        <v>126</v>
      </c>
      <c r="B130" s="2132" t="s">
        <v>5535</v>
      </c>
      <c r="C130" s="2133"/>
      <c r="D130" s="2134" t="s">
        <v>5386</v>
      </c>
      <c r="E130" s="2131" t="s">
        <v>5387</v>
      </c>
      <c r="F130" s="2131" t="s">
        <v>5388</v>
      </c>
      <c r="G130" s="2131" t="s">
        <v>5419</v>
      </c>
      <c r="H130" s="2131" t="s">
        <v>5387</v>
      </c>
      <c r="I130" s="2136"/>
      <c r="J130" s="2136"/>
      <c r="K130" s="2136"/>
      <c r="L130" s="2136"/>
      <c r="M130" s="2136"/>
      <c r="N130" s="2136"/>
    </row>
    <row r="131" spans="1:14" ht="16.5">
      <c r="A131" s="2131">
        <f t="shared" si="1"/>
        <v>127</v>
      </c>
      <c r="B131" s="2149" t="s">
        <v>5536</v>
      </c>
      <c r="C131" s="2133"/>
      <c r="D131" s="2134" t="s">
        <v>5386</v>
      </c>
      <c r="E131" s="2131" t="s">
        <v>5387</v>
      </c>
      <c r="F131" s="2131" t="s">
        <v>5388</v>
      </c>
      <c r="G131" s="2131" t="s">
        <v>5419</v>
      </c>
      <c r="H131" s="2131" t="s">
        <v>5387</v>
      </c>
      <c r="I131" s="2136"/>
      <c r="J131" s="2136"/>
      <c r="K131" s="2136"/>
      <c r="L131" s="2136"/>
      <c r="M131" s="2136"/>
      <c r="N131" s="2136"/>
    </row>
    <row r="132" spans="1:14" ht="33">
      <c r="A132" s="2131">
        <f t="shared" si="1"/>
        <v>128</v>
      </c>
      <c r="B132" s="2149" t="s">
        <v>5537</v>
      </c>
      <c r="C132" s="2133"/>
      <c r="D132" s="2134" t="s">
        <v>5386</v>
      </c>
      <c r="E132" s="2131" t="s">
        <v>5387</v>
      </c>
      <c r="F132" s="2131" t="s">
        <v>5388</v>
      </c>
      <c r="G132" s="2131" t="s">
        <v>5419</v>
      </c>
      <c r="H132" s="2131" t="s">
        <v>5387</v>
      </c>
      <c r="I132" s="2136"/>
      <c r="J132" s="2136"/>
      <c r="K132" s="2136"/>
      <c r="L132" s="2136"/>
      <c r="M132" s="2136"/>
      <c r="N132" s="2136"/>
    </row>
    <row r="133" spans="1:14" ht="16.5">
      <c r="A133" s="2131">
        <f t="shared" si="1"/>
        <v>129</v>
      </c>
      <c r="B133" s="2132" t="s">
        <v>5538</v>
      </c>
      <c r="C133" s="2133"/>
      <c r="D133" s="2134" t="s">
        <v>5386</v>
      </c>
      <c r="E133" s="2131" t="s">
        <v>5387</v>
      </c>
      <c r="F133" s="2131" t="s">
        <v>5388</v>
      </c>
      <c r="G133" s="2131" t="s">
        <v>5419</v>
      </c>
      <c r="H133" s="2131" t="s">
        <v>5387</v>
      </c>
      <c r="I133" s="2136"/>
      <c r="J133" s="2136"/>
      <c r="K133" s="2136"/>
      <c r="L133" s="2136"/>
      <c r="M133" s="2136"/>
      <c r="N133" s="2136"/>
    </row>
    <row r="134" spans="1:14" ht="16.5">
      <c r="A134" s="2131">
        <f t="shared" si="1"/>
        <v>130</v>
      </c>
      <c r="B134" s="2132" t="s">
        <v>5539</v>
      </c>
      <c r="C134" s="2133"/>
      <c r="D134" s="2134" t="s">
        <v>5386</v>
      </c>
      <c r="E134" s="2131" t="s">
        <v>5387</v>
      </c>
      <c r="F134" s="2131" t="s">
        <v>5388</v>
      </c>
      <c r="G134" s="2131" t="s">
        <v>5419</v>
      </c>
      <c r="H134" s="2131" t="s">
        <v>5387</v>
      </c>
      <c r="I134" s="2136"/>
      <c r="J134" s="2136"/>
      <c r="K134" s="2136"/>
      <c r="L134" s="2136"/>
      <c r="M134" s="2136"/>
      <c r="N134" s="2136"/>
    </row>
    <row r="135" spans="1:14" ht="33">
      <c r="A135" s="2131">
        <f t="shared" si="1"/>
        <v>131</v>
      </c>
      <c r="B135" s="2132" t="s">
        <v>5540</v>
      </c>
      <c r="C135" s="2133"/>
      <c r="D135" s="2134" t="s">
        <v>5386</v>
      </c>
      <c r="E135" s="2131" t="s">
        <v>5387</v>
      </c>
      <c r="F135" s="2131" t="s">
        <v>5392</v>
      </c>
      <c r="G135" s="2148" t="s">
        <v>5419</v>
      </c>
      <c r="H135" s="2147" t="s">
        <v>2585</v>
      </c>
      <c r="I135" s="2136"/>
      <c r="J135" s="2136"/>
      <c r="K135" s="2136"/>
      <c r="L135" s="2136"/>
      <c r="M135" s="2136"/>
      <c r="N135" s="2136"/>
    </row>
    <row r="136" spans="1:14" ht="16.5">
      <c r="A136" s="2131">
        <f t="shared" si="1"/>
        <v>132</v>
      </c>
      <c r="B136" s="2143" t="s">
        <v>5541</v>
      </c>
      <c r="C136" s="2133"/>
      <c r="D136" s="2134" t="s">
        <v>5386</v>
      </c>
      <c r="E136" s="2134" t="s">
        <v>5387</v>
      </c>
      <c r="F136" s="2134" t="s">
        <v>5392</v>
      </c>
      <c r="G136" s="2148" t="s">
        <v>5419</v>
      </c>
      <c r="H136" s="2150" t="s">
        <v>2640</v>
      </c>
      <c r="I136" s="2136"/>
      <c r="J136" s="2136"/>
      <c r="K136" s="2136"/>
      <c r="L136" s="2136"/>
      <c r="M136" s="2136"/>
      <c r="N136" s="2136"/>
    </row>
    <row r="137" spans="1:14" ht="16.5">
      <c r="A137" s="2131">
        <f t="shared" si="1"/>
        <v>133</v>
      </c>
      <c r="B137" s="2132" t="s">
        <v>5542</v>
      </c>
      <c r="C137" s="2133"/>
      <c r="D137" s="2134" t="s">
        <v>5386</v>
      </c>
      <c r="E137" s="2131" t="s">
        <v>5387</v>
      </c>
      <c r="F137" s="2131" t="s">
        <v>5388</v>
      </c>
      <c r="G137" s="2148" t="s">
        <v>5419</v>
      </c>
      <c r="H137" s="2131" t="s">
        <v>5387</v>
      </c>
      <c r="I137" s="2136"/>
      <c r="J137" s="2136"/>
      <c r="K137" s="2136"/>
      <c r="L137" s="2136"/>
      <c r="M137" s="2136"/>
      <c r="N137" s="2136"/>
    </row>
    <row r="138" spans="1:14" ht="16.5">
      <c r="A138" s="2131">
        <f t="shared" si="1"/>
        <v>134</v>
      </c>
      <c r="B138" s="2132" t="s">
        <v>5543</v>
      </c>
      <c r="C138" s="2133"/>
      <c r="D138" s="2134" t="s">
        <v>5386</v>
      </c>
      <c r="E138" s="2131" t="s">
        <v>5387</v>
      </c>
      <c r="F138" s="2131" t="s">
        <v>5388</v>
      </c>
      <c r="G138" s="2148" t="s">
        <v>5419</v>
      </c>
      <c r="H138" s="2131" t="s">
        <v>5387</v>
      </c>
      <c r="I138" s="2136"/>
      <c r="J138" s="2136"/>
      <c r="K138" s="2136"/>
      <c r="L138" s="2136"/>
      <c r="M138" s="2136"/>
      <c r="N138" s="2136"/>
    </row>
    <row r="139" spans="1:14" ht="16.5">
      <c r="A139" s="2131">
        <f t="shared" ref="A139:A147" si="2">A138+1</f>
        <v>135</v>
      </c>
      <c r="B139" s="2132" t="s">
        <v>5544</v>
      </c>
      <c r="C139" s="2133"/>
      <c r="D139" s="2134" t="s">
        <v>5386</v>
      </c>
      <c r="E139" s="2131" t="s">
        <v>5387</v>
      </c>
      <c r="F139" s="2131" t="s">
        <v>5388</v>
      </c>
      <c r="G139" s="2131" t="s">
        <v>5419</v>
      </c>
      <c r="H139" s="2131" t="s">
        <v>5392</v>
      </c>
      <c r="I139" s="2136"/>
      <c r="J139" s="2136"/>
      <c r="K139" s="2136"/>
      <c r="L139" s="2136"/>
      <c r="M139" s="2136"/>
      <c r="N139" s="2136"/>
    </row>
    <row r="140" spans="1:14" ht="16.5">
      <c r="A140" s="2131">
        <f t="shared" si="2"/>
        <v>136</v>
      </c>
      <c r="B140" s="2132" t="s">
        <v>5545</v>
      </c>
      <c r="C140" s="2133"/>
      <c r="D140" s="2134" t="s">
        <v>5386</v>
      </c>
      <c r="E140" s="2131" t="s">
        <v>5387</v>
      </c>
      <c r="F140" s="2131" t="s">
        <v>5388</v>
      </c>
      <c r="G140" s="2131" t="s">
        <v>5419</v>
      </c>
      <c r="H140" s="2131" t="s">
        <v>5392</v>
      </c>
      <c r="I140" s="2136"/>
      <c r="J140" s="2136"/>
      <c r="K140" s="2136"/>
      <c r="L140" s="2136"/>
      <c r="M140" s="2136"/>
      <c r="N140" s="2136"/>
    </row>
    <row r="141" spans="1:14" ht="16.5">
      <c r="A141" s="2131">
        <f t="shared" si="2"/>
        <v>137</v>
      </c>
      <c r="B141" s="2132" t="s">
        <v>5546</v>
      </c>
      <c r="C141" s="2133"/>
      <c r="D141" s="2134" t="s">
        <v>5386</v>
      </c>
      <c r="E141" s="2131" t="s">
        <v>5387</v>
      </c>
      <c r="F141" s="2131" t="s">
        <v>5388</v>
      </c>
      <c r="G141" s="2131" t="s">
        <v>5419</v>
      </c>
      <c r="H141" s="2131" t="s">
        <v>5387</v>
      </c>
      <c r="I141" s="2136"/>
      <c r="J141" s="2136"/>
      <c r="K141" s="2136"/>
      <c r="L141" s="2136"/>
      <c r="M141" s="2136"/>
      <c r="N141" s="2136"/>
    </row>
    <row r="142" spans="1:14" ht="16.5">
      <c r="A142" s="2131">
        <f t="shared" si="2"/>
        <v>138</v>
      </c>
      <c r="B142" s="2132" t="s">
        <v>5547</v>
      </c>
      <c r="C142" s="2133"/>
      <c r="D142" s="2134" t="s">
        <v>5386</v>
      </c>
      <c r="E142" s="2131" t="s">
        <v>5387</v>
      </c>
      <c r="F142" s="2131" t="s">
        <v>5388</v>
      </c>
      <c r="G142" s="2131" t="s">
        <v>5419</v>
      </c>
      <c r="H142" s="2131" t="s">
        <v>5387</v>
      </c>
      <c r="I142" s="2136"/>
      <c r="J142" s="2136"/>
      <c r="K142" s="2136"/>
      <c r="L142" s="2136"/>
      <c r="M142" s="2136"/>
      <c r="N142" s="2136"/>
    </row>
    <row r="143" spans="1:14" ht="33">
      <c r="A143" s="2131">
        <f t="shared" si="2"/>
        <v>139</v>
      </c>
      <c r="B143" s="2132" t="s">
        <v>5548</v>
      </c>
      <c r="C143" s="2133"/>
      <c r="D143" s="2134" t="s">
        <v>5386</v>
      </c>
      <c r="E143" s="2131" t="s">
        <v>5387</v>
      </c>
      <c r="F143" s="2131" t="s">
        <v>5388</v>
      </c>
      <c r="G143" s="2131" t="s">
        <v>5419</v>
      </c>
      <c r="H143" s="2131" t="s">
        <v>5387</v>
      </c>
      <c r="I143" s="2136"/>
      <c r="J143" s="2136"/>
      <c r="K143" s="2136"/>
      <c r="L143" s="2136"/>
      <c r="M143" s="2136"/>
      <c r="N143" s="2136"/>
    </row>
    <row r="144" spans="1:14" ht="16.5">
      <c r="A144" s="2131">
        <f t="shared" si="2"/>
        <v>140</v>
      </c>
      <c r="B144" s="2132" t="s">
        <v>5549</v>
      </c>
      <c r="C144" s="2133"/>
      <c r="D144" s="2134" t="s">
        <v>5386</v>
      </c>
      <c r="E144" s="2131" t="s">
        <v>5387</v>
      </c>
      <c r="F144" s="2131" t="s">
        <v>5388</v>
      </c>
      <c r="G144" s="2131" t="s">
        <v>5419</v>
      </c>
      <c r="H144" s="2131" t="s">
        <v>5387</v>
      </c>
      <c r="I144" s="2136"/>
      <c r="J144" s="2136"/>
      <c r="K144" s="2136"/>
      <c r="L144" s="2136"/>
      <c r="M144" s="2136"/>
      <c r="N144" s="2136"/>
    </row>
    <row r="145" spans="1:14" ht="16.5">
      <c r="A145" s="2131">
        <f t="shared" si="2"/>
        <v>141</v>
      </c>
      <c r="B145" s="2132" t="s">
        <v>5550</v>
      </c>
      <c r="C145" s="2133"/>
      <c r="D145" s="2134" t="s">
        <v>5386</v>
      </c>
      <c r="E145" s="2131" t="s">
        <v>5387</v>
      </c>
      <c r="F145" s="2131" t="s">
        <v>5388</v>
      </c>
      <c r="G145" s="2131" t="s">
        <v>5419</v>
      </c>
      <c r="H145" s="2131" t="s">
        <v>5387</v>
      </c>
      <c r="I145" s="2136"/>
      <c r="J145" s="2136"/>
      <c r="K145" s="2136"/>
      <c r="L145" s="2136"/>
      <c r="M145" s="2136"/>
      <c r="N145" s="2136"/>
    </row>
    <row r="146" spans="1:14" ht="16.5">
      <c r="A146" s="2131">
        <f t="shared" si="2"/>
        <v>142</v>
      </c>
      <c r="B146" s="2132" t="s">
        <v>5551</v>
      </c>
      <c r="C146" s="2133"/>
      <c r="D146" s="2134" t="s">
        <v>5386</v>
      </c>
      <c r="E146" s="2131" t="s">
        <v>5387</v>
      </c>
      <c r="F146" s="2131" t="s">
        <v>5388</v>
      </c>
      <c r="G146" s="2131" t="s">
        <v>5419</v>
      </c>
      <c r="H146" s="2131" t="s">
        <v>5387</v>
      </c>
      <c r="I146" s="2136"/>
      <c r="J146" s="2136"/>
      <c r="K146" s="2136"/>
      <c r="L146" s="2136"/>
      <c r="M146" s="2136"/>
      <c r="N146" s="2136"/>
    </row>
    <row r="147" spans="1:14" ht="16.5">
      <c r="A147" s="2131">
        <f t="shared" si="2"/>
        <v>143</v>
      </c>
      <c r="B147" s="2132" t="s">
        <v>5552</v>
      </c>
      <c r="C147" s="2133"/>
      <c r="D147" s="2134" t="s">
        <v>5386</v>
      </c>
      <c r="E147" s="2131" t="s">
        <v>5387</v>
      </c>
      <c r="F147" s="2131" t="s">
        <v>5397</v>
      </c>
      <c r="G147" s="2131"/>
      <c r="H147" s="2131" t="s">
        <v>5387</v>
      </c>
      <c r="I147" s="2136"/>
      <c r="J147" s="2136"/>
      <c r="K147" s="2136"/>
      <c r="L147" s="2136"/>
      <c r="M147" s="2136"/>
      <c r="N147" s="2136"/>
    </row>
    <row r="148" spans="1:14" ht="16.5" hidden="1">
      <c r="A148" s="2151" t="s">
        <v>1453</v>
      </c>
      <c r="B148" s="2126"/>
      <c r="C148" s="2152"/>
      <c r="D148" s="2153"/>
      <c r="E148" s="2153"/>
      <c r="F148" s="2153"/>
      <c r="G148" s="2152"/>
      <c r="H148" s="2153"/>
    </row>
    <row r="149" spans="1:14" ht="16.5" hidden="1">
      <c r="A149" s="2153">
        <v>1</v>
      </c>
      <c r="B149" s="2154" t="s">
        <v>5553</v>
      </c>
    </row>
    <row r="150" spans="1:14" ht="16.5" hidden="1">
      <c r="A150" s="2153">
        <v>2</v>
      </c>
      <c r="B150" s="2154" t="s">
        <v>5554</v>
      </c>
    </row>
    <row r="151" spans="1:14" ht="16.5" hidden="1">
      <c r="A151" s="2153">
        <v>3</v>
      </c>
      <c r="B151" s="2155" t="s">
        <v>1455</v>
      </c>
    </row>
    <row r="152" spans="1:14" ht="16.5" hidden="1">
      <c r="A152" s="2153">
        <v>4</v>
      </c>
      <c r="B152" s="2127" t="s">
        <v>1456</v>
      </c>
    </row>
    <row r="153" spans="1:14" ht="16.5" hidden="1">
      <c r="A153" s="2153">
        <v>5</v>
      </c>
      <c r="B153" s="2154" t="s">
        <v>5555</v>
      </c>
    </row>
    <row r="154" spans="1:14" ht="16.5" hidden="1">
      <c r="A154" s="2153">
        <v>6</v>
      </c>
      <c r="B154" s="2154" t="s">
        <v>5556</v>
      </c>
    </row>
    <row r="155" spans="1:14" ht="16.5" hidden="1">
      <c r="A155" s="2153">
        <v>7</v>
      </c>
      <c r="B155" s="2019" t="s">
        <v>5557</v>
      </c>
    </row>
    <row r="156" spans="1:14" ht="16.5" hidden="1">
      <c r="A156" s="2153">
        <v>8</v>
      </c>
      <c r="B156" s="2019" t="s">
        <v>5558</v>
      </c>
    </row>
  </sheetData>
  <autoFilter ref="A4:O156" xr:uid="{D1449B80-660F-451B-9DAE-6358ACB4F8FB}">
    <filterColumn colId="3">
      <filters>
        <filter val="半年"/>
      </filters>
    </filterColumn>
  </autoFilter>
  <mergeCells count="1">
    <mergeCell ref="A3:A4"/>
  </mergeCells>
  <phoneticPr fontId="28" type="noConversion"/>
  <printOptions horizontalCentered="1"/>
  <pageMargins left="0.23622047244094491" right="0.23622047244094491" top="0.35433070866141736" bottom="0.35433070866141736" header="0.31496062992125984" footer="0.31496062992125984"/>
  <pageSetup paperSize="9" scale="62" fitToHeight="0" orientation="landscape" cellComments="asDisplayed" r:id="rId1"/>
  <headerFooter alignWithMargins="0"/>
  <rowBreaks count="3" manualBreakCount="3">
    <brk id="52" max="13" man="1"/>
    <brk id="99" max="16383" man="1"/>
    <brk id="136" max="16383"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9">
    <pageSetUpPr fitToPage="1"/>
  </sheetPr>
  <dimension ref="A1:W185"/>
  <sheetViews>
    <sheetView zoomScale="85" zoomScaleNormal="85" workbookViewId="0">
      <pane xSplit="4" ySplit="5" topLeftCell="E6" activePane="bottomRight" state="frozen"/>
      <selection activeCell="A125" sqref="A1:XFD1048576"/>
      <selection pane="topRight" activeCell="A125" sqref="A1:XFD1048576"/>
      <selection pane="bottomLeft" activeCell="A125" sqref="A1:XFD1048576"/>
      <selection pane="bottomRight" activeCell="G4" sqref="G4"/>
    </sheetView>
  </sheetViews>
  <sheetFormatPr defaultColWidth="9" defaultRowHeight="13.5"/>
  <cols>
    <col min="1" max="1" width="5.125" style="1370" customWidth="1"/>
    <col min="2" max="3" width="9" style="1370"/>
    <col min="4" max="4" width="13" style="1370" customWidth="1"/>
    <col min="5" max="9" width="9" style="1370"/>
    <col min="10" max="10" width="11.625" style="1370" customWidth="1"/>
    <col min="11" max="12" width="9.25" style="1370" bestFit="1" customWidth="1"/>
    <col min="13" max="13" width="16.25" style="1370" customWidth="1"/>
    <col min="14" max="14" width="14.875" style="1370" customWidth="1"/>
    <col min="15" max="18" width="5.625" style="1370" bestFit="1" customWidth="1"/>
    <col min="19" max="19" width="14.625" style="1370" customWidth="1"/>
    <col min="20" max="20" width="12.25" style="1370" customWidth="1"/>
    <col min="21" max="21" width="18.125" style="1370" customWidth="1"/>
    <col min="22" max="16384" width="9" style="1370"/>
  </cols>
  <sheetData>
    <row r="1" spans="1:23" ht="14.25">
      <c r="A1" s="37" t="str">
        <f>表03!A1</f>
        <v xml:space="preserve"> 保險股份有限公司    年度(月)報表</v>
      </c>
      <c r="B1" s="1367"/>
      <c r="C1" s="60"/>
      <c r="D1" s="60"/>
      <c r="E1" s="60"/>
      <c r="F1" s="1368"/>
      <c r="G1" s="60"/>
      <c r="H1" s="60"/>
      <c r="I1" s="60"/>
      <c r="J1" s="60"/>
      <c r="K1" s="60"/>
      <c r="L1" s="60"/>
      <c r="M1" s="60"/>
      <c r="N1" s="60"/>
      <c r="O1" s="60"/>
      <c r="P1" s="60"/>
      <c r="Q1" s="60"/>
      <c r="R1" s="60"/>
      <c r="S1" s="60"/>
      <c r="T1" s="60"/>
      <c r="U1" s="1443"/>
      <c r="V1" s="1369" t="s">
        <v>4354</v>
      </c>
    </row>
    <row r="2" spans="1:23" ht="15" thickBot="1">
      <c r="A2" s="1369" t="s">
        <v>4494</v>
      </c>
      <c r="B2" s="1369"/>
      <c r="C2" s="60"/>
      <c r="D2" s="60"/>
      <c r="E2" s="60"/>
      <c r="F2" s="1368"/>
      <c r="G2" s="60"/>
      <c r="H2" s="60"/>
      <c r="I2" s="60"/>
      <c r="J2" s="60"/>
      <c r="K2" s="60"/>
      <c r="L2" s="60"/>
      <c r="M2" s="60"/>
      <c r="N2" s="60"/>
      <c r="O2" s="60"/>
      <c r="P2" s="60"/>
      <c r="Q2" s="60"/>
      <c r="R2" s="60"/>
      <c r="S2" s="60"/>
      <c r="T2" s="60"/>
      <c r="U2" s="1443"/>
      <c r="V2" s="60"/>
    </row>
    <row r="3" spans="1:23" ht="16.5" customHeight="1">
      <c r="A3" s="2607" t="s">
        <v>3733</v>
      </c>
      <c r="B3" s="2580" t="s">
        <v>4410</v>
      </c>
      <c r="C3" s="2562" t="s">
        <v>4411</v>
      </c>
      <c r="D3" s="2562"/>
      <c r="E3" s="2580" t="s">
        <v>4412</v>
      </c>
      <c r="F3" s="2580"/>
      <c r="G3" s="2580"/>
      <c r="H3" s="2580"/>
      <c r="I3" s="2580"/>
      <c r="J3" s="2578" t="s">
        <v>4413</v>
      </c>
      <c r="K3" s="2580" t="s">
        <v>4414</v>
      </c>
      <c r="L3" s="2602" t="s">
        <v>4415</v>
      </c>
      <c r="M3" s="2580" t="s">
        <v>4417</v>
      </c>
      <c r="N3" s="2580" t="s">
        <v>4361</v>
      </c>
      <c r="O3" s="2580" t="s">
        <v>4495</v>
      </c>
      <c r="P3" s="2575"/>
      <c r="Q3" s="2616" t="s">
        <v>4496</v>
      </c>
      <c r="R3" s="2617"/>
      <c r="S3" s="2614" t="s">
        <v>4421</v>
      </c>
      <c r="T3" s="2580" t="s">
        <v>4422</v>
      </c>
      <c r="U3" s="2605" t="s">
        <v>4423</v>
      </c>
      <c r="V3" s="2580" t="s">
        <v>4425</v>
      </c>
      <c r="W3" s="2600" t="s">
        <v>4426</v>
      </c>
    </row>
    <row r="4" spans="1:23" ht="28.5">
      <c r="A4" s="2608"/>
      <c r="B4" s="2581"/>
      <c r="C4" s="2563"/>
      <c r="D4" s="2563"/>
      <c r="E4" s="1237" t="s">
        <v>4427</v>
      </c>
      <c r="F4" s="1237" t="s">
        <v>4428</v>
      </c>
      <c r="G4" s="1238" t="s">
        <v>4429</v>
      </c>
      <c r="H4" s="1238" t="s">
        <v>4430</v>
      </c>
      <c r="I4" s="1238" t="s">
        <v>4431</v>
      </c>
      <c r="J4" s="2579"/>
      <c r="K4" s="2581"/>
      <c r="L4" s="2579"/>
      <c r="M4" s="2563"/>
      <c r="N4" s="2581"/>
      <c r="O4" s="2577"/>
      <c r="P4" s="2577"/>
      <c r="Q4" s="2618"/>
      <c r="R4" s="2619"/>
      <c r="S4" s="2579"/>
      <c r="T4" s="2581"/>
      <c r="U4" s="2606"/>
      <c r="V4" s="2581"/>
      <c r="W4" s="2601"/>
    </row>
    <row r="5" spans="1:23" ht="15" thickBot="1">
      <c r="A5" s="2609"/>
      <c r="B5" s="1241" t="s">
        <v>66</v>
      </c>
      <c r="C5" s="2610" t="s">
        <v>67</v>
      </c>
      <c r="D5" s="2610"/>
      <c r="E5" s="1241" t="s">
        <v>68</v>
      </c>
      <c r="F5" s="1241" t="s">
        <v>69</v>
      </c>
      <c r="G5" s="1241" t="s">
        <v>70</v>
      </c>
      <c r="H5" s="1241" t="s">
        <v>71</v>
      </c>
      <c r="I5" s="1241" t="s">
        <v>72</v>
      </c>
      <c r="J5" s="1241" t="s">
        <v>461</v>
      </c>
      <c r="K5" s="1241" t="s">
        <v>462</v>
      </c>
      <c r="L5" s="1241" t="s">
        <v>463</v>
      </c>
      <c r="M5" s="1241" t="s">
        <v>464</v>
      </c>
      <c r="N5" s="1241" t="s">
        <v>476</v>
      </c>
      <c r="O5" s="1241" t="s">
        <v>4497</v>
      </c>
      <c r="P5" s="1241" t="s">
        <v>4498</v>
      </c>
      <c r="Q5" s="1241" t="s">
        <v>4497</v>
      </c>
      <c r="R5" s="1241" t="s">
        <v>4498</v>
      </c>
      <c r="S5" s="1241" t="s">
        <v>467</v>
      </c>
      <c r="T5" s="1241" t="s">
        <v>468</v>
      </c>
      <c r="U5" s="1241" t="s">
        <v>469</v>
      </c>
      <c r="V5" s="1241" t="s">
        <v>470</v>
      </c>
      <c r="W5" s="1243" t="s">
        <v>471</v>
      </c>
    </row>
    <row r="6" spans="1:23" ht="14.25" customHeight="1">
      <c r="A6" s="1371">
        <v>1</v>
      </c>
      <c r="B6" s="2566" t="s">
        <v>4432</v>
      </c>
      <c r="C6" s="2559" t="s">
        <v>4433</v>
      </c>
      <c r="D6" s="2614" t="s">
        <v>4434</v>
      </c>
      <c r="E6" s="1373"/>
      <c r="F6" s="1373"/>
      <c r="G6" s="1557"/>
      <c r="H6" s="1374"/>
      <c r="I6" s="1557"/>
      <c r="J6" s="1374"/>
      <c r="K6" s="1558"/>
      <c r="L6" s="1558"/>
      <c r="M6" s="1294"/>
      <c r="N6" s="1559"/>
      <c r="O6" s="1560"/>
      <c r="P6" s="1558"/>
      <c r="Q6" s="1560"/>
      <c r="R6" s="1558"/>
      <c r="S6" s="1559"/>
      <c r="T6" s="1375"/>
      <c r="U6" s="1560"/>
      <c r="V6" s="1375"/>
      <c r="W6" s="1378"/>
    </row>
    <row r="7" spans="1:23">
      <c r="A7" s="1379">
        <f>A6+1</f>
        <v>2</v>
      </c>
      <c r="B7" s="2582"/>
      <c r="C7" s="2560"/>
      <c r="D7" s="2615"/>
      <c r="E7" s="1380"/>
      <c r="F7" s="1380"/>
      <c r="G7" s="1561"/>
      <c r="H7" s="1381"/>
      <c r="I7" s="1561"/>
      <c r="J7" s="1381"/>
      <c r="K7" s="1562"/>
      <c r="L7" s="1562"/>
      <c r="M7" s="1302"/>
      <c r="N7" s="1563"/>
      <c r="O7" s="1564"/>
      <c r="P7" s="1562"/>
      <c r="Q7" s="1564"/>
      <c r="R7" s="1562"/>
      <c r="S7" s="1563"/>
      <c r="T7" s="1382"/>
      <c r="U7" s="1564"/>
      <c r="V7" s="1382"/>
      <c r="W7" s="1385"/>
    </row>
    <row r="8" spans="1:23">
      <c r="A8" s="1379">
        <f t="shared" ref="A8:A71" si="0">A7+1</f>
        <v>3</v>
      </c>
      <c r="B8" s="2582"/>
      <c r="C8" s="2560"/>
      <c r="D8" s="2615"/>
      <c r="E8" s="1380"/>
      <c r="F8" s="1380"/>
      <c r="G8" s="1561"/>
      <c r="H8" s="1381"/>
      <c r="I8" s="1561"/>
      <c r="J8" s="1381"/>
      <c r="K8" s="1562"/>
      <c r="L8" s="1562"/>
      <c r="M8" s="1302"/>
      <c r="N8" s="1563"/>
      <c r="O8" s="1564"/>
      <c r="P8" s="1562"/>
      <c r="Q8" s="1564"/>
      <c r="R8" s="1562"/>
      <c r="S8" s="1563"/>
      <c r="T8" s="1382"/>
      <c r="U8" s="1564"/>
      <c r="V8" s="1382"/>
      <c r="W8" s="1385"/>
    </row>
    <row r="9" spans="1:23">
      <c r="A9" s="1379">
        <f t="shared" si="0"/>
        <v>4</v>
      </c>
      <c r="B9" s="2582"/>
      <c r="C9" s="2560"/>
      <c r="D9" s="2615"/>
      <c r="E9" s="1380"/>
      <c r="F9" s="1380"/>
      <c r="G9" s="1561"/>
      <c r="H9" s="1381"/>
      <c r="I9" s="1561"/>
      <c r="J9" s="1381"/>
      <c r="K9" s="1562"/>
      <c r="L9" s="1562"/>
      <c r="M9" s="1302"/>
      <c r="N9" s="1563"/>
      <c r="O9" s="1564"/>
      <c r="P9" s="1562"/>
      <c r="Q9" s="1564"/>
      <c r="R9" s="1562"/>
      <c r="S9" s="1563"/>
      <c r="T9" s="1382"/>
      <c r="U9" s="1564"/>
      <c r="V9" s="1382"/>
      <c r="W9" s="1385"/>
    </row>
    <row r="10" spans="1:23">
      <c r="A10" s="1379">
        <f t="shared" si="0"/>
        <v>5</v>
      </c>
      <c r="B10" s="2582"/>
      <c r="C10" s="2560"/>
      <c r="D10" s="2615"/>
      <c r="E10" s="1380"/>
      <c r="F10" s="1380"/>
      <c r="G10" s="1561"/>
      <c r="H10" s="1381"/>
      <c r="I10" s="1561"/>
      <c r="J10" s="1381"/>
      <c r="K10" s="1562"/>
      <c r="L10" s="1562"/>
      <c r="M10" s="1302"/>
      <c r="N10" s="1563"/>
      <c r="O10" s="1564"/>
      <c r="P10" s="1562"/>
      <c r="Q10" s="1564"/>
      <c r="R10" s="1562"/>
      <c r="S10" s="1563"/>
      <c r="T10" s="1382"/>
      <c r="U10" s="1564"/>
      <c r="V10" s="1382"/>
      <c r="W10" s="1385"/>
    </row>
    <row r="11" spans="1:23">
      <c r="A11" s="1379">
        <f t="shared" si="0"/>
        <v>6</v>
      </c>
      <c r="B11" s="2582"/>
      <c r="C11" s="2560"/>
      <c r="D11" s="2615"/>
      <c r="E11" s="1380"/>
      <c r="F11" s="1380"/>
      <c r="G11" s="1561"/>
      <c r="H11" s="1381"/>
      <c r="I11" s="1561"/>
      <c r="J11" s="1381"/>
      <c r="K11" s="1562"/>
      <c r="L11" s="1562"/>
      <c r="M11" s="1302"/>
      <c r="N11" s="1563"/>
      <c r="O11" s="1564"/>
      <c r="P11" s="1562"/>
      <c r="Q11" s="1564"/>
      <c r="R11" s="1562"/>
      <c r="S11" s="1563"/>
      <c r="T11" s="1382"/>
      <c r="U11" s="1564"/>
      <c r="V11" s="1382"/>
      <c r="W11" s="1385"/>
    </row>
    <row r="12" spans="1:23">
      <c r="A12" s="1379">
        <f t="shared" si="0"/>
        <v>7</v>
      </c>
      <c r="B12" s="2582"/>
      <c r="C12" s="2560"/>
      <c r="D12" s="2615"/>
      <c r="E12" s="1380"/>
      <c r="F12" s="1380"/>
      <c r="G12" s="1561"/>
      <c r="H12" s="1381"/>
      <c r="I12" s="1561"/>
      <c r="J12" s="1381"/>
      <c r="K12" s="1562"/>
      <c r="L12" s="1562"/>
      <c r="M12" s="1302"/>
      <c r="N12" s="1563"/>
      <c r="O12" s="1564"/>
      <c r="P12" s="1562"/>
      <c r="Q12" s="1564"/>
      <c r="R12" s="1562"/>
      <c r="S12" s="1563"/>
      <c r="T12" s="1382"/>
      <c r="U12" s="1564"/>
      <c r="V12" s="1382"/>
      <c r="W12" s="1385"/>
    </row>
    <row r="13" spans="1:23">
      <c r="A13" s="1379">
        <f t="shared" si="0"/>
        <v>8</v>
      </c>
      <c r="B13" s="2582"/>
      <c r="C13" s="2560"/>
      <c r="D13" s="2615"/>
      <c r="E13" s="1380"/>
      <c r="F13" s="1380"/>
      <c r="G13" s="1561"/>
      <c r="H13" s="1381"/>
      <c r="I13" s="1561"/>
      <c r="J13" s="1381"/>
      <c r="K13" s="1562"/>
      <c r="L13" s="1562"/>
      <c r="M13" s="1302"/>
      <c r="N13" s="1563"/>
      <c r="O13" s="1564"/>
      <c r="P13" s="1562"/>
      <c r="Q13" s="1564"/>
      <c r="R13" s="1562"/>
      <c r="S13" s="1563"/>
      <c r="T13" s="1382"/>
      <c r="U13" s="1564"/>
      <c r="V13" s="1382"/>
      <c r="W13" s="1385"/>
    </row>
    <row r="14" spans="1:23">
      <c r="A14" s="1379">
        <f t="shared" si="0"/>
        <v>9</v>
      </c>
      <c r="B14" s="2582"/>
      <c r="C14" s="2560"/>
      <c r="D14" s="2615"/>
      <c r="E14" s="1380"/>
      <c r="F14" s="1380"/>
      <c r="G14" s="1561"/>
      <c r="H14" s="1381"/>
      <c r="I14" s="1561"/>
      <c r="J14" s="1381"/>
      <c r="K14" s="1562"/>
      <c r="L14" s="1562"/>
      <c r="M14" s="1302"/>
      <c r="N14" s="1563"/>
      <c r="O14" s="1564"/>
      <c r="P14" s="1562"/>
      <c r="Q14" s="1564"/>
      <c r="R14" s="1562"/>
      <c r="S14" s="1563"/>
      <c r="T14" s="1382"/>
      <c r="U14" s="1564"/>
      <c r="V14" s="1382"/>
      <c r="W14" s="1385"/>
    </row>
    <row r="15" spans="1:23">
      <c r="A15" s="1379">
        <f t="shared" si="0"/>
        <v>10</v>
      </c>
      <c r="B15" s="2582"/>
      <c r="C15" s="2560"/>
      <c r="D15" s="2615"/>
      <c r="E15" s="1380"/>
      <c r="F15" s="1380"/>
      <c r="G15" s="1561"/>
      <c r="H15" s="1381"/>
      <c r="I15" s="1561"/>
      <c r="J15" s="1381"/>
      <c r="K15" s="1562"/>
      <c r="L15" s="1562"/>
      <c r="M15" s="1302"/>
      <c r="N15" s="1563"/>
      <c r="O15" s="1564"/>
      <c r="P15" s="1562"/>
      <c r="Q15" s="1564"/>
      <c r="R15" s="1562"/>
      <c r="S15" s="1563"/>
      <c r="T15" s="1382"/>
      <c r="U15" s="1564"/>
      <c r="V15" s="1382"/>
      <c r="W15" s="1385"/>
    </row>
    <row r="16" spans="1:23">
      <c r="A16" s="1379">
        <f t="shared" si="0"/>
        <v>11</v>
      </c>
      <c r="B16" s="2582"/>
      <c r="C16" s="2560"/>
      <c r="D16" s="2615"/>
      <c r="E16" s="1380"/>
      <c r="F16" s="1380"/>
      <c r="G16" s="1561"/>
      <c r="H16" s="1381"/>
      <c r="I16" s="1561"/>
      <c r="J16" s="1381"/>
      <c r="K16" s="1562"/>
      <c r="L16" s="1562"/>
      <c r="M16" s="1302"/>
      <c r="N16" s="1563"/>
      <c r="O16" s="1564"/>
      <c r="P16" s="1562"/>
      <c r="Q16" s="1564"/>
      <c r="R16" s="1562"/>
      <c r="S16" s="1563"/>
      <c r="T16" s="1382"/>
      <c r="U16" s="1564"/>
      <c r="V16" s="1382"/>
      <c r="W16" s="1385"/>
    </row>
    <row r="17" spans="1:23">
      <c r="A17" s="1379">
        <f t="shared" si="0"/>
        <v>12</v>
      </c>
      <c r="B17" s="2582"/>
      <c r="C17" s="2560"/>
      <c r="D17" s="2615"/>
      <c r="E17" s="1380"/>
      <c r="F17" s="1380"/>
      <c r="G17" s="1561"/>
      <c r="H17" s="1381"/>
      <c r="I17" s="1561"/>
      <c r="J17" s="1381"/>
      <c r="K17" s="1562"/>
      <c r="L17" s="1562"/>
      <c r="M17" s="1302"/>
      <c r="N17" s="1563"/>
      <c r="O17" s="1564"/>
      <c r="P17" s="1562"/>
      <c r="Q17" s="1564"/>
      <c r="R17" s="1562"/>
      <c r="S17" s="1563"/>
      <c r="T17" s="1382"/>
      <c r="U17" s="1564"/>
      <c r="V17" s="1382"/>
      <c r="W17" s="1385"/>
    </row>
    <row r="18" spans="1:23">
      <c r="A18" s="1379">
        <f t="shared" si="0"/>
        <v>13</v>
      </c>
      <c r="B18" s="2582"/>
      <c r="C18" s="2560"/>
      <c r="D18" s="2615"/>
      <c r="E18" s="1380"/>
      <c r="F18" s="1380"/>
      <c r="G18" s="1561"/>
      <c r="H18" s="1381"/>
      <c r="I18" s="1561"/>
      <c r="J18" s="1381"/>
      <c r="K18" s="1562"/>
      <c r="L18" s="1562"/>
      <c r="M18" s="1302"/>
      <c r="N18" s="1563"/>
      <c r="O18" s="1564"/>
      <c r="P18" s="1562"/>
      <c r="Q18" s="1564"/>
      <c r="R18" s="1562"/>
      <c r="S18" s="1563"/>
      <c r="T18" s="1382"/>
      <c r="U18" s="1564"/>
      <c r="V18" s="1382"/>
      <c r="W18" s="1385"/>
    </row>
    <row r="19" spans="1:23">
      <c r="A19" s="1379">
        <f t="shared" si="0"/>
        <v>14</v>
      </c>
      <c r="B19" s="2582"/>
      <c r="C19" s="2560"/>
      <c r="D19" s="2579"/>
      <c r="E19" s="1380"/>
      <c r="F19" s="1380"/>
      <c r="G19" s="1561"/>
      <c r="H19" s="1381"/>
      <c r="I19" s="1561"/>
      <c r="J19" s="1381"/>
      <c r="K19" s="1562"/>
      <c r="L19" s="1562"/>
      <c r="M19" s="1302"/>
      <c r="N19" s="1563"/>
      <c r="O19" s="1564"/>
      <c r="P19" s="1562"/>
      <c r="Q19" s="1564"/>
      <c r="R19" s="1562"/>
      <c r="S19" s="1563"/>
      <c r="T19" s="1382"/>
      <c r="U19" s="1564"/>
      <c r="V19" s="1382"/>
      <c r="W19" s="1385"/>
    </row>
    <row r="20" spans="1:23" ht="14.25">
      <c r="A20" s="1379">
        <f t="shared" si="0"/>
        <v>15</v>
      </c>
      <c r="B20" s="2582"/>
      <c r="C20" s="2560"/>
      <c r="D20" s="1397" t="s">
        <v>3617</v>
      </c>
      <c r="E20" s="1387"/>
      <c r="F20" s="1387"/>
      <c r="G20" s="1565"/>
      <c r="H20" s="1388"/>
      <c r="I20" s="1565"/>
      <c r="J20" s="1388"/>
      <c r="K20" s="1566"/>
      <c r="L20" s="1566"/>
      <c r="M20" s="1302">
        <f>SUM(M6:M19)</f>
        <v>0</v>
      </c>
      <c r="N20" s="1563">
        <f>SUM(N6:N19)</f>
        <v>0</v>
      </c>
      <c r="O20" s="1566"/>
      <c r="P20" s="1566"/>
      <c r="Q20" s="1566"/>
      <c r="R20" s="1566"/>
      <c r="S20" s="1563">
        <f>SUM(S6:S19)</f>
        <v>0</v>
      </c>
      <c r="T20" s="1389"/>
      <c r="U20" s="1567"/>
      <c r="V20" s="1389"/>
      <c r="W20" s="1568"/>
    </row>
    <row r="21" spans="1:23">
      <c r="A21" s="1379">
        <f t="shared" si="0"/>
        <v>16</v>
      </c>
      <c r="B21" s="2582"/>
      <c r="C21" s="2560"/>
      <c r="D21" s="2577" t="s">
        <v>4436</v>
      </c>
      <c r="E21" s="1380"/>
      <c r="F21" s="1380"/>
      <c r="G21" s="1561"/>
      <c r="H21" s="1381"/>
      <c r="I21" s="1561"/>
      <c r="J21" s="1381"/>
      <c r="K21" s="1562"/>
      <c r="L21" s="1562"/>
      <c r="M21" s="1302"/>
      <c r="N21" s="1563"/>
      <c r="O21" s="1564"/>
      <c r="P21" s="1562"/>
      <c r="Q21" s="1564"/>
      <c r="R21" s="1562"/>
      <c r="S21" s="1563"/>
      <c r="T21" s="1382"/>
      <c r="U21" s="1564"/>
      <c r="V21" s="1382"/>
      <c r="W21" s="1385"/>
    </row>
    <row r="22" spans="1:23">
      <c r="A22" s="1379">
        <f t="shared" si="0"/>
        <v>17</v>
      </c>
      <c r="B22" s="2582"/>
      <c r="C22" s="2560"/>
      <c r="D22" s="2577"/>
      <c r="E22" s="1380"/>
      <c r="F22" s="1380"/>
      <c r="G22" s="1561"/>
      <c r="H22" s="1381"/>
      <c r="I22" s="1561"/>
      <c r="J22" s="1381"/>
      <c r="K22" s="1562"/>
      <c r="L22" s="1562"/>
      <c r="M22" s="1302"/>
      <c r="N22" s="1563"/>
      <c r="O22" s="1564"/>
      <c r="P22" s="1562"/>
      <c r="Q22" s="1564"/>
      <c r="R22" s="1562"/>
      <c r="S22" s="1563"/>
      <c r="T22" s="1382"/>
      <c r="U22" s="1564"/>
      <c r="V22" s="1382"/>
      <c r="W22" s="1385"/>
    </row>
    <row r="23" spans="1:23">
      <c r="A23" s="1379">
        <f t="shared" si="0"/>
        <v>18</v>
      </c>
      <c r="B23" s="2582"/>
      <c r="C23" s="2560"/>
      <c r="D23" s="2577"/>
      <c r="E23" s="1380"/>
      <c r="F23" s="1380"/>
      <c r="G23" s="1561"/>
      <c r="H23" s="1381"/>
      <c r="I23" s="1561"/>
      <c r="J23" s="1381"/>
      <c r="K23" s="1562"/>
      <c r="L23" s="1562"/>
      <c r="M23" s="1302"/>
      <c r="N23" s="1563"/>
      <c r="O23" s="1564"/>
      <c r="P23" s="1562"/>
      <c r="Q23" s="1564"/>
      <c r="R23" s="1562"/>
      <c r="S23" s="1563"/>
      <c r="T23" s="1382"/>
      <c r="U23" s="1564"/>
      <c r="V23" s="1382"/>
      <c r="W23" s="1385"/>
    </row>
    <row r="24" spans="1:23">
      <c r="A24" s="1379">
        <f t="shared" si="0"/>
        <v>19</v>
      </c>
      <c r="B24" s="2582"/>
      <c r="C24" s="2560"/>
      <c r="D24" s="2577"/>
      <c r="E24" s="1380"/>
      <c r="F24" s="1380"/>
      <c r="G24" s="1561"/>
      <c r="H24" s="1381"/>
      <c r="I24" s="1561"/>
      <c r="J24" s="1381"/>
      <c r="K24" s="1562"/>
      <c r="L24" s="1562"/>
      <c r="M24" s="1302"/>
      <c r="N24" s="1563"/>
      <c r="O24" s="1564"/>
      <c r="P24" s="1562"/>
      <c r="Q24" s="1564"/>
      <c r="R24" s="1562"/>
      <c r="S24" s="1563"/>
      <c r="T24" s="1382"/>
      <c r="U24" s="1564"/>
      <c r="V24" s="1382"/>
      <c r="W24" s="1385"/>
    </row>
    <row r="25" spans="1:23">
      <c r="A25" s="1379">
        <f t="shared" si="0"/>
        <v>20</v>
      </c>
      <c r="B25" s="2582"/>
      <c r="C25" s="2560"/>
      <c r="D25" s="2577"/>
      <c r="E25" s="1380"/>
      <c r="F25" s="1380"/>
      <c r="G25" s="1561"/>
      <c r="H25" s="1381"/>
      <c r="I25" s="1561"/>
      <c r="J25" s="1381"/>
      <c r="K25" s="1562"/>
      <c r="L25" s="1562"/>
      <c r="M25" s="1302"/>
      <c r="N25" s="1563"/>
      <c r="O25" s="1564"/>
      <c r="P25" s="1562"/>
      <c r="Q25" s="1564"/>
      <c r="R25" s="1562"/>
      <c r="S25" s="1563"/>
      <c r="T25" s="1382"/>
      <c r="U25" s="1564"/>
      <c r="V25" s="1382"/>
      <c r="W25" s="1385"/>
    </row>
    <row r="26" spans="1:23">
      <c r="A26" s="1379">
        <f t="shared" si="0"/>
        <v>21</v>
      </c>
      <c r="B26" s="2582"/>
      <c r="C26" s="2560"/>
      <c r="D26" s="2577"/>
      <c r="E26" s="1380"/>
      <c r="F26" s="1380"/>
      <c r="G26" s="1561"/>
      <c r="H26" s="1381"/>
      <c r="I26" s="1561"/>
      <c r="J26" s="1381"/>
      <c r="K26" s="1562"/>
      <c r="L26" s="1562"/>
      <c r="M26" s="1302"/>
      <c r="N26" s="1563"/>
      <c r="O26" s="1564"/>
      <c r="P26" s="1562"/>
      <c r="Q26" s="1564"/>
      <c r="R26" s="1562"/>
      <c r="S26" s="1563"/>
      <c r="T26" s="1382"/>
      <c r="U26" s="1564"/>
      <c r="V26" s="1382"/>
      <c r="W26" s="1385"/>
    </row>
    <row r="27" spans="1:23" ht="15" thickBot="1">
      <c r="A27" s="1379">
        <f t="shared" si="0"/>
        <v>22</v>
      </c>
      <c r="B27" s="2582"/>
      <c r="C27" s="2569"/>
      <c r="D27" s="1391" t="s">
        <v>3617</v>
      </c>
      <c r="E27" s="1392"/>
      <c r="F27" s="1392"/>
      <c r="G27" s="1392"/>
      <c r="H27" s="1392"/>
      <c r="I27" s="1392"/>
      <c r="J27" s="1392"/>
      <c r="K27" s="1392"/>
      <c r="L27" s="1392"/>
      <c r="M27" s="1569">
        <f>SUM(M21:M26)</f>
        <v>0</v>
      </c>
      <c r="N27" s="1570">
        <f>SUM(N21:N26)</f>
        <v>0</v>
      </c>
      <c r="O27" s="1394"/>
      <c r="P27" s="1394"/>
      <c r="Q27" s="1394"/>
      <c r="R27" s="1394"/>
      <c r="S27" s="1570">
        <f>SUM(S21:S26)</f>
        <v>0</v>
      </c>
      <c r="T27" s="1394"/>
      <c r="U27" s="1394"/>
      <c r="V27" s="1394"/>
      <c r="W27" s="1571"/>
    </row>
    <row r="28" spans="1:23" ht="16.5" customHeight="1">
      <c r="A28" s="1379">
        <f t="shared" si="0"/>
        <v>23</v>
      </c>
      <c r="B28" s="2582"/>
      <c r="C28" s="2559" t="s">
        <v>4437</v>
      </c>
      <c r="D28" s="2570" t="s">
        <v>4499</v>
      </c>
      <c r="E28" s="1373"/>
      <c r="F28" s="1373"/>
      <c r="G28" s="1374"/>
      <c r="H28" s="1374"/>
      <c r="I28" s="1374"/>
      <c r="J28" s="1374"/>
      <c r="K28" s="1375"/>
      <c r="L28" s="1375"/>
      <c r="M28" s="1375"/>
      <c r="N28" s="1375"/>
      <c r="O28" s="1377"/>
      <c r="P28" s="1375"/>
      <c r="Q28" s="1377"/>
      <c r="R28" s="1375"/>
      <c r="S28" s="1375"/>
      <c r="T28" s="1375"/>
      <c r="U28" s="1377"/>
      <c r="V28" s="1375"/>
      <c r="W28" s="1378"/>
    </row>
    <row r="29" spans="1:23">
      <c r="A29" s="1379">
        <f t="shared" si="0"/>
        <v>24</v>
      </c>
      <c r="B29" s="2582"/>
      <c r="C29" s="2560"/>
      <c r="D29" s="2571"/>
      <c r="E29" s="1380"/>
      <c r="F29" s="1380"/>
      <c r="G29" s="1381"/>
      <c r="H29" s="1381"/>
      <c r="I29" s="1381"/>
      <c r="J29" s="1381"/>
      <c r="K29" s="1382"/>
      <c r="L29" s="1382"/>
      <c r="M29" s="1382"/>
      <c r="N29" s="1382"/>
      <c r="O29" s="1384"/>
      <c r="P29" s="1382"/>
      <c r="Q29" s="1384"/>
      <c r="R29" s="1382"/>
      <c r="S29" s="1382"/>
      <c r="T29" s="1382"/>
      <c r="U29" s="1384"/>
      <c r="V29" s="1382"/>
      <c r="W29" s="1385"/>
    </row>
    <row r="30" spans="1:23">
      <c r="A30" s="1379">
        <f t="shared" si="0"/>
        <v>25</v>
      </c>
      <c r="B30" s="2582"/>
      <c r="C30" s="2560"/>
      <c r="D30" s="2571"/>
      <c r="E30" s="1380"/>
      <c r="F30" s="1380"/>
      <c r="G30" s="1381"/>
      <c r="H30" s="1381"/>
      <c r="I30" s="1381"/>
      <c r="J30" s="1381"/>
      <c r="K30" s="1382"/>
      <c r="L30" s="1382"/>
      <c r="M30" s="1382"/>
      <c r="N30" s="1382"/>
      <c r="O30" s="1384"/>
      <c r="P30" s="1382"/>
      <c r="Q30" s="1384"/>
      <c r="R30" s="1382"/>
      <c r="S30" s="1382"/>
      <c r="T30" s="1382"/>
      <c r="U30" s="1384"/>
      <c r="V30" s="1382"/>
      <c r="W30" s="1385"/>
    </row>
    <row r="31" spans="1:23">
      <c r="A31" s="1379">
        <f t="shared" si="0"/>
        <v>26</v>
      </c>
      <c r="B31" s="2582"/>
      <c r="C31" s="2560"/>
      <c r="D31" s="2571"/>
      <c r="E31" s="1380"/>
      <c r="F31" s="1380"/>
      <c r="G31" s="1381"/>
      <c r="H31" s="1381"/>
      <c r="I31" s="1381"/>
      <c r="J31" s="1381"/>
      <c r="K31" s="1382"/>
      <c r="L31" s="1382"/>
      <c r="M31" s="1382"/>
      <c r="N31" s="1382"/>
      <c r="O31" s="1384"/>
      <c r="P31" s="1382"/>
      <c r="Q31" s="1384"/>
      <c r="R31" s="1382"/>
      <c r="S31" s="1382"/>
      <c r="T31" s="1382"/>
      <c r="U31" s="1384"/>
      <c r="V31" s="1382"/>
      <c r="W31" s="1385"/>
    </row>
    <row r="32" spans="1:23">
      <c r="A32" s="1379">
        <f t="shared" si="0"/>
        <v>27</v>
      </c>
      <c r="B32" s="2582"/>
      <c r="C32" s="2560"/>
      <c r="D32" s="2571"/>
      <c r="E32" s="1380"/>
      <c r="F32" s="1380"/>
      <c r="G32" s="1381"/>
      <c r="H32" s="1381"/>
      <c r="I32" s="1381"/>
      <c r="J32" s="1381"/>
      <c r="K32" s="1382"/>
      <c r="L32" s="1382"/>
      <c r="M32" s="1382"/>
      <c r="N32" s="1382"/>
      <c r="O32" s="1384"/>
      <c r="P32" s="1382"/>
      <c r="Q32" s="1384"/>
      <c r="R32" s="1382"/>
      <c r="S32" s="1382"/>
      <c r="T32" s="1382"/>
      <c r="U32" s="1384"/>
      <c r="V32" s="1382"/>
      <c r="W32" s="1385"/>
    </row>
    <row r="33" spans="1:23">
      <c r="A33" s="1379">
        <f t="shared" si="0"/>
        <v>28</v>
      </c>
      <c r="B33" s="2582"/>
      <c r="C33" s="2560"/>
      <c r="D33" s="2571"/>
      <c r="E33" s="1380"/>
      <c r="F33" s="1380"/>
      <c r="G33" s="1381"/>
      <c r="H33" s="1381"/>
      <c r="I33" s="1381"/>
      <c r="J33" s="1381"/>
      <c r="K33" s="1382"/>
      <c r="L33" s="1382"/>
      <c r="M33" s="1382"/>
      <c r="N33" s="1382"/>
      <c r="O33" s="1384"/>
      <c r="P33" s="1382"/>
      <c r="Q33" s="1384"/>
      <c r="R33" s="1382"/>
      <c r="S33" s="1382"/>
      <c r="T33" s="1382"/>
      <c r="U33" s="1384"/>
      <c r="V33" s="1382"/>
      <c r="W33" s="1385"/>
    </row>
    <row r="34" spans="1:23">
      <c r="A34" s="1379">
        <f t="shared" si="0"/>
        <v>29</v>
      </c>
      <c r="B34" s="2582"/>
      <c r="C34" s="2560"/>
      <c r="D34" s="2571"/>
      <c r="E34" s="1380"/>
      <c r="F34" s="1380"/>
      <c r="G34" s="1381"/>
      <c r="H34" s="1381"/>
      <c r="I34" s="1381"/>
      <c r="J34" s="1381"/>
      <c r="K34" s="1382"/>
      <c r="L34" s="1382"/>
      <c r="M34" s="1382"/>
      <c r="N34" s="1382"/>
      <c r="O34" s="1384"/>
      <c r="P34" s="1382"/>
      <c r="Q34" s="1384"/>
      <c r="R34" s="1382"/>
      <c r="S34" s="1382"/>
      <c r="T34" s="1382"/>
      <c r="U34" s="1384"/>
      <c r="V34" s="1382"/>
      <c r="W34" s="1385"/>
    </row>
    <row r="35" spans="1:23">
      <c r="A35" s="1379">
        <f t="shared" si="0"/>
        <v>30</v>
      </c>
      <c r="B35" s="2582"/>
      <c r="C35" s="2560"/>
      <c r="D35" s="2571"/>
      <c r="E35" s="1380"/>
      <c r="F35" s="1380"/>
      <c r="G35" s="1381"/>
      <c r="H35" s="1381"/>
      <c r="I35" s="1381"/>
      <c r="J35" s="1381"/>
      <c r="K35" s="1382"/>
      <c r="L35" s="1382"/>
      <c r="M35" s="1382"/>
      <c r="N35" s="1382"/>
      <c r="O35" s="1384"/>
      <c r="P35" s="1382"/>
      <c r="Q35" s="1384"/>
      <c r="R35" s="1382"/>
      <c r="S35" s="1382"/>
      <c r="T35" s="1382"/>
      <c r="U35" s="1384"/>
      <c r="V35" s="1382"/>
      <c r="W35" s="1385"/>
    </row>
    <row r="36" spans="1:23">
      <c r="A36" s="1379">
        <f t="shared" si="0"/>
        <v>31</v>
      </c>
      <c r="B36" s="2582"/>
      <c r="C36" s="2560"/>
      <c r="D36" s="2571"/>
      <c r="E36" s="1380"/>
      <c r="F36" s="1380"/>
      <c r="G36" s="1381"/>
      <c r="H36" s="1381"/>
      <c r="I36" s="1381"/>
      <c r="J36" s="1381"/>
      <c r="K36" s="1382"/>
      <c r="L36" s="1382"/>
      <c r="M36" s="1382"/>
      <c r="N36" s="1382"/>
      <c r="O36" s="1384"/>
      <c r="P36" s="1382"/>
      <c r="Q36" s="1384"/>
      <c r="R36" s="1382"/>
      <c r="S36" s="1382"/>
      <c r="T36" s="1382"/>
      <c r="U36" s="1384"/>
      <c r="V36" s="1382"/>
      <c r="W36" s="1385"/>
    </row>
    <row r="37" spans="1:23">
      <c r="A37" s="1379">
        <f t="shared" si="0"/>
        <v>32</v>
      </c>
      <c r="B37" s="2582"/>
      <c r="C37" s="2560"/>
      <c r="D37" s="2571"/>
      <c r="E37" s="1380"/>
      <c r="F37" s="1380"/>
      <c r="G37" s="1381"/>
      <c r="H37" s="1381"/>
      <c r="I37" s="1381"/>
      <c r="J37" s="1381"/>
      <c r="K37" s="1382"/>
      <c r="L37" s="1382"/>
      <c r="M37" s="1382"/>
      <c r="N37" s="1382"/>
      <c r="O37" s="1384"/>
      <c r="P37" s="1382"/>
      <c r="Q37" s="1384"/>
      <c r="R37" s="1382"/>
      <c r="S37" s="1382"/>
      <c r="T37" s="1382"/>
      <c r="U37" s="1384"/>
      <c r="V37" s="1382"/>
      <c r="W37" s="1385"/>
    </row>
    <row r="38" spans="1:23" ht="16.5">
      <c r="A38" s="1379">
        <f t="shared" si="0"/>
        <v>33</v>
      </c>
      <c r="B38" s="2582"/>
      <c r="C38" s="2560"/>
      <c r="D38" s="1513" t="s">
        <v>4483</v>
      </c>
      <c r="E38" s="1389"/>
      <c r="F38" s="1389"/>
      <c r="G38" s="1389"/>
      <c r="H38" s="1389"/>
      <c r="I38" s="1389"/>
      <c r="J38" s="1389"/>
      <c r="K38" s="1389"/>
      <c r="L38" s="1389"/>
      <c r="M38" s="1382">
        <f>SUM(M28:M37)</f>
        <v>0</v>
      </c>
      <c r="N38" s="1382">
        <f>SUM(N28:N37)</f>
        <v>0</v>
      </c>
      <c r="O38" s="1389"/>
      <c r="P38" s="1389"/>
      <c r="Q38" s="1389"/>
      <c r="R38" s="1389"/>
      <c r="S38" s="1382">
        <f>SUM(S28:S37)</f>
        <v>0</v>
      </c>
      <c r="T38" s="1389"/>
      <c r="U38" s="1390"/>
      <c r="V38" s="1389"/>
      <c r="W38" s="1568"/>
    </row>
    <row r="39" spans="1:23" ht="14.25" customHeight="1">
      <c r="A39" s="1379">
        <f t="shared" si="0"/>
        <v>34</v>
      </c>
      <c r="B39" s="2582"/>
      <c r="C39" s="2560"/>
      <c r="D39" s="2571" t="s">
        <v>4500</v>
      </c>
      <c r="E39" s="1380"/>
      <c r="F39" s="1380"/>
      <c r="G39" s="1381"/>
      <c r="H39" s="1381"/>
      <c r="I39" s="1381"/>
      <c r="J39" s="1381"/>
      <c r="K39" s="1382"/>
      <c r="L39" s="1382"/>
      <c r="M39" s="1382"/>
      <c r="N39" s="1382"/>
      <c r="O39" s="1384"/>
      <c r="P39" s="1382"/>
      <c r="Q39" s="1384"/>
      <c r="R39" s="1382"/>
      <c r="S39" s="1382"/>
      <c r="T39" s="1382"/>
      <c r="U39" s="1384"/>
      <c r="V39" s="1382"/>
      <c r="W39" s="1385"/>
    </row>
    <row r="40" spans="1:23">
      <c r="A40" s="1379">
        <f t="shared" si="0"/>
        <v>35</v>
      </c>
      <c r="B40" s="2582"/>
      <c r="C40" s="2560"/>
      <c r="D40" s="2571"/>
      <c r="E40" s="1380"/>
      <c r="F40" s="1380"/>
      <c r="G40" s="1381"/>
      <c r="H40" s="1381"/>
      <c r="I40" s="1381"/>
      <c r="J40" s="1381"/>
      <c r="K40" s="1382"/>
      <c r="L40" s="1382"/>
      <c r="M40" s="1382"/>
      <c r="N40" s="1382"/>
      <c r="O40" s="1384"/>
      <c r="P40" s="1382"/>
      <c r="Q40" s="1384"/>
      <c r="R40" s="1382"/>
      <c r="S40" s="1382"/>
      <c r="T40" s="1382"/>
      <c r="U40" s="1384"/>
      <c r="V40" s="1382"/>
      <c r="W40" s="1385"/>
    </row>
    <row r="41" spans="1:23">
      <c r="A41" s="1379">
        <f t="shared" si="0"/>
        <v>36</v>
      </c>
      <c r="B41" s="2582"/>
      <c r="C41" s="2560"/>
      <c r="D41" s="2571"/>
      <c r="E41" s="1380"/>
      <c r="F41" s="1380"/>
      <c r="G41" s="1381"/>
      <c r="H41" s="1381"/>
      <c r="I41" s="1381"/>
      <c r="J41" s="1381"/>
      <c r="K41" s="1382"/>
      <c r="L41" s="1382"/>
      <c r="M41" s="1382"/>
      <c r="N41" s="1382"/>
      <c r="O41" s="1384"/>
      <c r="P41" s="1382"/>
      <c r="Q41" s="1384"/>
      <c r="R41" s="1382"/>
      <c r="S41" s="1382"/>
      <c r="T41" s="1382"/>
      <c r="U41" s="1384"/>
      <c r="V41" s="1382"/>
      <c r="W41" s="1385"/>
    </row>
    <row r="42" spans="1:23">
      <c r="A42" s="1379">
        <f t="shared" si="0"/>
        <v>37</v>
      </c>
      <c r="B42" s="2582"/>
      <c r="C42" s="2560"/>
      <c r="D42" s="2571"/>
      <c r="E42" s="1380"/>
      <c r="F42" s="1380"/>
      <c r="G42" s="1381"/>
      <c r="H42" s="1381"/>
      <c r="I42" s="1381"/>
      <c r="J42" s="1381"/>
      <c r="K42" s="1382"/>
      <c r="L42" s="1382"/>
      <c r="M42" s="1382"/>
      <c r="N42" s="1382"/>
      <c r="O42" s="1384"/>
      <c r="P42" s="1382"/>
      <c r="Q42" s="1384"/>
      <c r="R42" s="1382"/>
      <c r="S42" s="1382"/>
      <c r="T42" s="1382"/>
      <c r="U42" s="1384"/>
      <c r="V42" s="1382"/>
      <c r="W42" s="1385"/>
    </row>
    <row r="43" spans="1:23">
      <c r="A43" s="1379">
        <f t="shared" si="0"/>
        <v>38</v>
      </c>
      <c r="B43" s="2582"/>
      <c r="C43" s="2560"/>
      <c r="D43" s="2571"/>
      <c r="E43" s="1380"/>
      <c r="F43" s="1380"/>
      <c r="G43" s="1381"/>
      <c r="H43" s="1381"/>
      <c r="I43" s="1381"/>
      <c r="J43" s="1381"/>
      <c r="K43" s="1382"/>
      <c r="L43" s="1382"/>
      <c r="M43" s="1382"/>
      <c r="N43" s="1382"/>
      <c r="O43" s="1384"/>
      <c r="P43" s="1382"/>
      <c r="Q43" s="1384"/>
      <c r="R43" s="1382"/>
      <c r="S43" s="1382"/>
      <c r="T43" s="1382"/>
      <c r="U43" s="1384"/>
      <c r="V43" s="1382"/>
      <c r="W43" s="1385"/>
    </row>
    <row r="44" spans="1:23">
      <c r="A44" s="1379">
        <f t="shared" si="0"/>
        <v>39</v>
      </c>
      <c r="B44" s="2582"/>
      <c r="C44" s="2560"/>
      <c r="D44" s="2571"/>
      <c r="E44" s="1380"/>
      <c r="F44" s="1380"/>
      <c r="G44" s="1381"/>
      <c r="H44" s="1381"/>
      <c r="I44" s="1381"/>
      <c r="J44" s="1381"/>
      <c r="K44" s="1382"/>
      <c r="L44" s="1382"/>
      <c r="M44" s="1382"/>
      <c r="N44" s="1382"/>
      <c r="O44" s="1384"/>
      <c r="P44" s="1382"/>
      <c r="Q44" s="1384"/>
      <c r="R44" s="1382"/>
      <c r="S44" s="1382"/>
      <c r="T44" s="1382"/>
      <c r="U44" s="1384"/>
      <c r="V44" s="1382"/>
      <c r="W44" s="1385"/>
    </row>
    <row r="45" spans="1:23">
      <c r="A45" s="1379">
        <f t="shared" si="0"/>
        <v>40</v>
      </c>
      <c r="B45" s="2582"/>
      <c r="C45" s="2560"/>
      <c r="D45" s="2571"/>
      <c r="E45" s="1380"/>
      <c r="F45" s="1380"/>
      <c r="G45" s="1381"/>
      <c r="H45" s="1381"/>
      <c r="I45" s="1381"/>
      <c r="J45" s="1381"/>
      <c r="K45" s="1382"/>
      <c r="L45" s="1382"/>
      <c r="M45" s="1382"/>
      <c r="N45" s="1382"/>
      <c r="O45" s="1384"/>
      <c r="P45" s="1382"/>
      <c r="Q45" s="1384"/>
      <c r="R45" s="1382"/>
      <c r="S45" s="1382"/>
      <c r="T45" s="1382"/>
      <c r="U45" s="1384"/>
      <c r="V45" s="1382"/>
      <c r="W45" s="1385"/>
    </row>
    <row r="46" spans="1:23">
      <c r="A46" s="1379">
        <f t="shared" si="0"/>
        <v>41</v>
      </c>
      <c r="B46" s="2582"/>
      <c r="C46" s="2560"/>
      <c r="D46" s="2571"/>
      <c r="E46" s="1380"/>
      <c r="F46" s="1380"/>
      <c r="G46" s="1381"/>
      <c r="H46" s="1381"/>
      <c r="I46" s="1381"/>
      <c r="J46" s="1381"/>
      <c r="K46" s="1382"/>
      <c r="L46" s="1382"/>
      <c r="M46" s="1382"/>
      <c r="N46" s="1382"/>
      <c r="O46" s="1384"/>
      <c r="P46" s="1382"/>
      <c r="Q46" s="1384"/>
      <c r="R46" s="1382"/>
      <c r="S46" s="1382"/>
      <c r="T46" s="1382"/>
      <c r="U46" s="1384"/>
      <c r="V46" s="1382"/>
      <c r="W46" s="1385"/>
    </row>
    <row r="47" spans="1:23">
      <c r="A47" s="1379">
        <f t="shared" si="0"/>
        <v>42</v>
      </c>
      <c r="B47" s="2582"/>
      <c r="C47" s="2560"/>
      <c r="D47" s="2571"/>
      <c r="E47" s="1380"/>
      <c r="F47" s="1380"/>
      <c r="G47" s="1381"/>
      <c r="H47" s="1381"/>
      <c r="I47" s="1381"/>
      <c r="J47" s="1381"/>
      <c r="K47" s="1382"/>
      <c r="L47" s="1382"/>
      <c r="M47" s="1382"/>
      <c r="N47" s="1382"/>
      <c r="O47" s="1384"/>
      <c r="P47" s="1382"/>
      <c r="Q47" s="1384"/>
      <c r="R47" s="1382"/>
      <c r="S47" s="1382"/>
      <c r="T47" s="1382"/>
      <c r="U47" s="1384"/>
      <c r="V47" s="1382"/>
      <c r="W47" s="1385"/>
    </row>
    <row r="48" spans="1:23">
      <c r="A48" s="1379">
        <f t="shared" si="0"/>
        <v>43</v>
      </c>
      <c r="B48" s="2582"/>
      <c r="C48" s="2560"/>
      <c r="D48" s="2571"/>
      <c r="E48" s="1380"/>
      <c r="F48" s="1380"/>
      <c r="G48" s="1381"/>
      <c r="H48" s="1381"/>
      <c r="I48" s="1381"/>
      <c r="J48" s="1381"/>
      <c r="K48" s="1382"/>
      <c r="L48" s="1382"/>
      <c r="M48" s="1382"/>
      <c r="N48" s="1382"/>
      <c r="O48" s="1384"/>
      <c r="P48" s="1382"/>
      <c r="Q48" s="1384"/>
      <c r="R48" s="1382"/>
      <c r="S48" s="1382"/>
      <c r="T48" s="1382"/>
      <c r="U48" s="1384"/>
      <c r="V48" s="1382"/>
      <c r="W48" s="1385"/>
    </row>
    <row r="49" spans="1:23" ht="15" thickBot="1">
      <c r="A49" s="1379">
        <f t="shared" si="0"/>
        <v>44</v>
      </c>
      <c r="B49" s="2582"/>
      <c r="C49" s="2569"/>
      <c r="D49" s="1391" t="s">
        <v>3617</v>
      </c>
      <c r="E49" s="1394"/>
      <c r="F49" s="1394"/>
      <c r="G49" s="1394"/>
      <c r="H49" s="1394"/>
      <c r="I49" s="1394"/>
      <c r="J49" s="1394"/>
      <c r="K49" s="1394"/>
      <c r="L49" s="1394"/>
      <c r="M49" s="1393">
        <f>SUM(M39:M48)</f>
        <v>0</v>
      </c>
      <c r="N49" s="1393">
        <f>SUM(N39:N48)</f>
        <v>0</v>
      </c>
      <c r="O49" s="1394"/>
      <c r="P49" s="1394"/>
      <c r="Q49" s="1394"/>
      <c r="R49" s="1394"/>
      <c r="S49" s="1393">
        <f>SUM(S39:S48)</f>
        <v>0</v>
      </c>
      <c r="T49" s="1394"/>
      <c r="U49" s="1394"/>
      <c r="V49" s="1394"/>
      <c r="W49" s="1571"/>
    </row>
    <row r="50" spans="1:23">
      <c r="A50" s="1379">
        <f t="shared" si="0"/>
        <v>45</v>
      </c>
      <c r="B50" s="2582"/>
      <c r="C50" s="2572" t="s">
        <v>4438</v>
      </c>
      <c r="D50" s="2562" t="s">
        <v>4377</v>
      </c>
      <c r="E50" s="1373"/>
      <c r="F50" s="1373"/>
      <c r="G50" s="1374"/>
      <c r="H50" s="1374"/>
      <c r="I50" s="1374"/>
      <c r="J50" s="1374"/>
      <c r="K50" s="1375"/>
      <c r="L50" s="1375"/>
      <c r="M50" s="1375"/>
      <c r="N50" s="1375"/>
      <c r="O50" s="1377"/>
      <c r="P50" s="1375"/>
      <c r="Q50" s="1377"/>
      <c r="R50" s="1375"/>
      <c r="S50" s="1375"/>
      <c r="T50" s="1375"/>
      <c r="U50" s="1377"/>
      <c r="V50" s="1375"/>
      <c r="W50" s="1378"/>
    </row>
    <row r="51" spans="1:23">
      <c r="A51" s="1379">
        <f t="shared" si="0"/>
        <v>46</v>
      </c>
      <c r="B51" s="2582"/>
      <c r="C51" s="2573"/>
      <c r="D51" s="2563"/>
      <c r="E51" s="1380"/>
      <c r="F51" s="1380"/>
      <c r="G51" s="1381"/>
      <c r="H51" s="1381"/>
      <c r="I51" s="1381"/>
      <c r="J51" s="1381"/>
      <c r="K51" s="1382"/>
      <c r="L51" s="1382"/>
      <c r="M51" s="1382"/>
      <c r="N51" s="1382"/>
      <c r="O51" s="1384"/>
      <c r="P51" s="1382"/>
      <c r="Q51" s="1384"/>
      <c r="R51" s="1382"/>
      <c r="S51" s="1382"/>
      <c r="T51" s="1382"/>
      <c r="U51" s="1384"/>
      <c r="V51" s="1382"/>
      <c r="W51" s="1385"/>
    </row>
    <row r="52" spans="1:23">
      <c r="A52" s="1379">
        <f t="shared" si="0"/>
        <v>47</v>
      </c>
      <c r="B52" s="2582"/>
      <c r="C52" s="2573"/>
      <c r="D52" s="2563"/>
      <c r="E52" s="1380"/>
      <c r="F52" s="1380"/>
      <c r="G52" s="1381"/>
      <c r="H52" s="1381"/>
      <c r="I52" s="1381"/>
      <c r="J52" s="1381"/>
      <c r="K52" s="1382"/>
      <c r="L52" s="1382"/>
      <c r="M52" s="1382"/>
      <c r="N52" s="1382"/>
      <c r="O52" s="1384"/>
      <c r="P52" s="1382"/>
      <c r="Q52" s="1384"/>
      <c r="R52" s="1382"/>
      <c r="S52" s="1382"/>
      <c r="T52" s="1382"/>
      <c r="U52" s="1384"/>
      <c r="V52" s="1382"/>
      <c r="W52" s="1385"/>
    </row>
    <row r="53" spans="1:23">
      <c r="A53" s="1379">
        <f t="shared" si="0"/>
        <v>48</v>
      </c>
      <c r="B53" s="2582"/>
      <c r="C53" s="2573"/>
      <c r="D53" s="2563"/>
      <c r="E53" s="1380"/>
      <c r="F53" s="1380"/>
      <c r="G53" s="1381"/>
      <c r="H53" s="1381"/>
      <c r="I53" s="1381"/>
      <c r="J53" s="1381"/>
      <c r="K53" s="1382"/>
      <c r="L53" s="1382"/>
      <c r="M53" s="1382"/>
      <c r="N53" s="1382"/>
      <c r="O53" s="1384"/>
      <c r="P53" s="1382"/>
      <c r="Q53" s="1384"/>
      <c r="R53" s="1382"/>
      <c r="S53" s="1382"/>
      <c r="T53" s="1382"/>
      <c r="U53" s="1384"/>
      <c r="V53" s="1382"/>
      <c r="W53" s="1385"/>
    </row>
    <row r="54" spans="1:23">
      <c r="A54" s="1379">
        <f t="shared" si="0"/>
        <v>49</v>
      </c>
      <c r="B54" s="2582"/>
      <c r="C54" s="2573"/>
      <c r="D54" s="2563"/>
      <c r="E54" s="1380"/>
      <c r="F54" s="1380"/>
      <c r="G54" s="1381"/>
      <c r="H54" s="1381"/>
      <c r="I54" s="1381"/>
      <c r="J54" s="1381"/>
      <c r="K54" s="1382"/>
      <c r="L54" s="1382"/>
      <c r="M54" s="1382"/>
      <c r="N54" s="1382"/>
      <c r="O54" s="1384"/>
      <c r="P54" s="1382"/>
      <c r="Q54" s="1384"/>
      <c r="R54" s="1382"/>
      <c r="S54" s="1382"/>
      <c r="T54" s="1382"/>
      <c r="U54" s="1384"/>
      <c r="V54" s="1382"/>
      <c r="W54" s="1385"/>
    </row>
    <row r="55" spans="1:23">
      <c r="A55" s="1379">
        <f t="shared" si="0"/>
        <v>50</v>
      </c>
      <c r="B55" s="2582"/>
      <c r="C55" s="2573"/>
      <c r="D55" s="2563"/>
      <c r="E55" s="1380"/>
      <c r="F55" s="1380"/>
      <c r="G55" s="1381"/>
      <c r="H55" s="1381"/>
      <c r="I55" s="1381"/>
      <c r="J55" s="1381"/>
      <c r="K55" s="1382"/>
      <c r="L55" s="1382"/>
      <c r="M55" s="1382"/>
      <c r="N55" s="1382"/>
      <c r="O55" s="1384"/>
      <c r="P55" s="1382"/>
      <c r="Q55" s="1384"/>
      <c r="R55" s="1382"/>
      <c r="S55" s="1382"/>
      <c r="T55" s="1382"/>
      <c r="U55" s="1384"/>
      <c r="V55" s="1382"/>
      <c r="W55" s="1385"/>
    </row>
    <row r="56" spans="1:23">
      <c r="A56" s="1379">
        <f t="shared" si="0"/>
        <v>51</v>
      </c>
      <c r="B56" s="2582"/>
      <c r="C56" s="2573"/>
      <c r="D56" s="2563"/>
      <c r="E56" s="1380"/>
      <c r="F56" s="1380"/>
      <c r="G56" s="1381"/>
      <c r="H56" s="1381"/>
      <c r="I56" s="1381"/>
      <c r="J56" s="1381"/>
      <c r="K56" s="1382"/>
      <c r="L56" s="1382"/>
      <c r="M56" s="1382"/>
      <c r="N56" s="1382"/>
      <c r="O56" s="1384"/>
      <c r="P56" s="1382"/>
      <c r="Q56" s="1384"/>
      <c r="R56" s="1382"/>
      <c r="S56" s="1382"/>
      <c r="T56" s="1382"/>
      <c r="U56" s="1384"/>
      <c r="V56" s="1382"/>
      <c r="W56" s="1385"/>
    </row>
    <row r="57" spans="1:23">
      <c r="A57" s="1379">
        <f t="shared" si="0"/>
        <v>52</v>
      </c>
      <c r="B57" s="2582"/>
      <c r="C57" s="2573"/>
      <c r="D57" s="2563"/>
      <c r="E57" s="1380"/>
      <c r="F57" s="1380"/>
      <c r="G57" s="1381"/>
      <c r="H57" s="1381"/>
      <c r="I57" s="1381"/>
      <c r="J57" s="1381"/>
      <c r="K57" s="1382"/>
      <c r="L57" s="1382"/>
      <c r="M57" s="1382"/>
      <c r="N57" s="1382"/>
      <c r="O57" s="1384"/>
      <c r="P57" s="1382"/>
      <c r="Q57" s="1384"/>
      <c r="R57" s="1382"/>
      <c r="S57" s="1382"/>
      <c r="T57" s="1382"/>
      <c r="U57" s="1384"/>
      <c r="V57" s="1382"/>
      <c r="W57" s="1385"/>
    </row>
    <row r="58" spans="1:23">
      <c r="A58" s="1379">
        <f t="shared" si="0"/>
        <v>53</v>
      </c>
      <c r="B58" s="2582"/>
      <c r="C58" s="2573"/>
      <c r="D58" s="2563"/>
      <c r="E58" s="1380"/>
      <c r="F58" s="1380"/>
      <c r="G58" s="1381"/>
      <c r="H58" s="1381"/>
      <c r="I58" s="1381"/>
      <c r="J58" s="1381"/>
      <c r="K58" s="1382"/>
      <c r="L58" s="1382"/>
      <c r="M58" s="1382"/>
      <c r="N58" s="1382"/>
      <c r="O58" s="1384"/>
      <c r="P58" s="1382"/>
      <c r="Q58" s="1384"/>
      <c r="R58" s="1382"/>
      <c r="S58" s="1382"/>
      <c r="T58" s="1382"/>
      <c r="U58" s="1384"/>
      <c r="V58" s="1382"/>
      <c r="W58" s="1385"/>
    </row>
    <row r="59" spans="1:23">
      <c r="A59" s="1379">
        <f t="shared" si="0"/>
        <v>54</v>
      </c>
      <c r="B59" s="2582"/>
      <c r="C59" s="2573"/>
      <c r="D59" s="2563"/>
      <c r="E59" s="1380"/>
      <c r="F59" s="1380"/>
      <c r="G59" s="1381"/>
      <c r="H59" s="1381"/>
      <c r="I59" s="1381"/>
      <c r="J59" s="1381"/>
      <c r="K59" s="1382"/>
      <c r="L59" s="1382"/>
      <c r="M59" s="1382"/>
      <c r="N59" s="1382"/>
      <c r="O59" s="1384"/>
      <c r="P59" s="1382"/>
      <c r="Q59" s="1384"/>
      <c r="R59" s="1382"/>
      <c r="S59" s="1382"/>
      <c r="T59" s="1382"/>
      <c r="U59" s="1384"/>
      <c r="V59" s="1382"/>
      <c r="W59" s="1385"/>
    </row>
    <row r="60" spans="1:23" ht="14.25">
      <c r="A60" s="1379">
        <f t="shared" si="0"/>
        <v>55</v>
      </c>
      <c r="B60" s="2582"/>
      <c r="C60" s="2573"/>
      <c r="D60" s="1397" t="s">
        <v>3617</v>
      </c>
      <c r="E60" s="1389"/>
      <c r="F60" s="1389"/>
      <c r="G60" s="1389"/>
      <c r="H60" s="1389"/>
      <c r="I60" s="1389"/>
      <c r="J60" s="1389"/>
      <c r="K60" s="1389"/>
      <c r="L60" s="1389"/>
      <c r="M60" s="1382">
        <f>SUM(M50:M59)</f>
        <v>0</v>
      </c>
      <c r="N60" s="1382">
        <f>SUM(N50:N59)</f>
        <v>0</v>
      </c>
      <c r="O60" s="1389"/>
      <c r="P60" s="1389"/>
      <c r="Q60" s="1389"/>
      <c r="R60" s="1389"/>
      <c r="S60" s="1382">
        <f>SUM(S50:S59)</f>
        <v>0</v>
      </c>
      <c r="T60" s="1389"/>
      <c r="U60" s="1389"/>
      <c r="V60" s="1389"/>
      <c r="W60" s="1568"/>
    </row>
    <row r="61" spans="1:23" ht="14.25" customHeight="1">
      <c r="A61" s="1379">
        <f t="shared" si="0"/>
        <v>56</v>
      </c>
      <c r="B61" s="2582"/>
      <c r="C61" s="2573"/>
      <c r="D61" s="2593" t="s">
        <v>4501</v>
      </c>
      <c r="E61" s="1380"/>
      <c r="F61" s="1380"/>
      <c r="G61" s="1381"/>
      <c r="H61" s="1381"/>
      <c r="I61" s="1381"/>
      <c r="J61" s="1381"/>
      <c r="K61" s="1382"/>
      <c r="L61" s="1382"/>
      <c r="M61" s="1382"/>
      <c r="N61" s="1382"/>
      <c r="O61" s="1384"/>
      <c r="P61" s="1382"/>
      <c r="Q61" s="1384"/>
      <c r="R61" s="1382"/>
      <c r="S61" s="1382"/>
      <c r="T61" s="1382"/>
      <c r="U61" s="1384"/>
      <c r="V61" s="1382"/>
      <c r="W61" s="1385"/>
    </row>
    <row r="62" spans="1:23">
      <c r="A62" s="1379">
        <f t="shared" si="0"/>
        <v>57</v>
      </c>
      <c r="B62" s="2582"/>
      <c r="C62" s="2573"/>
      <c r="D62" s="2558"/>
      <c r="E62" s="1380"/>
      <c r="F62" s="1380"/>
      <c r="G62" s="1381"/>
      <c r="H62" s="1381"/>
      <c r="I62" s="1381"/>
      <c r="J62" s="1381"/>
      <c r="K62" s="1382"/>
      <c r="L62" s="1382"/>
      <c r="M62" s="1382"/>
      <c r="N62" s="1382"/>
      <c r="O62" s="1384"/>
      <c r="P62" s="1384"/>
      <c r="Q62" s="1384"/>
      <c r="R62" s="1384"/>
      <c r="S62" s="1382"/>
      <c r="T62" s="1382"/>
      <c r="U62" s="1398"/>
      <c r="V62" s="1382"/>
      <c r="W62" s="1385"/>
    </row>
    <row r="63" spans="1:23">
      <c r="A63" s="1379">
        <f t="shared" si="0"/>
        <v>58</v>
      </c>
      <c r="B63" s="2582"/>
      <c r="C63" s="2573"/>
      <c r="D63" s="2558"/>
      <c r="E63" s="1380"/>
      <c r="F63" s="1380"/>
      <c r="G63" s="1381"/>
      <c r="H63" s="1381"/>
      <c r="I63" s="1381"/>
      <c r="J63" s="1381"/>
      <c r="K63" s="1382"/>
      <c r="L63" s="1382"/>
      <c r="M63" s="1382"/>
      <c r="N63" s="1382"/>
      <c r="O63" s="1384"/>
      <c r="P63" s="1384"/>
      <c r="Q63" s="1384"/>
      <c r="R63" s="1384"/>
      <c r="S63" s="1382"/>
      <c r="T63" s="1382"/>
      <c r="U63" s="1398"/>
      <c r="V63" s="1382"/>
      <c r="W63" s="1385"/>
    </row>
    <row r="64" spans="1:23">
      <c r="A64" s="1379">
        <f t="shared" si="0"/>
        <v>59</v>
      </c>
      <c r="B64" s="2582"/>
      <c r="C64" s="2573"/>
      <c r="D64" s="2558"/>
      <c r="E64" s="1380"/>
      <c r="F64" s="1380"/>
      <c r="G64" s="1381"/>
      <c r="H64" s="1381"/>
      <c r="I64" s="1381"/>
      <c r="J64" s="1381"/>
      <c r="K64" s="1382"/>
      <c r="L64" s="1382"/>
      <c r="M64" s="1382"/>
      <c r="N64" s="1382"/>
      <c r="O64" s="1384"/>
      <c r="P64" s="1384"/>
      <c r="Q64" s="1384"/>
      <c r="R64" s="1384"/>
      <c r="S64" s="1382"/>
      <c r="T64" s="1382"/>
      <c r="U64" s="1398"/>
      <c r="V64" s="1382"/>
      <c r="W64" s="1385"/>
    </row>
    <row r="65" spans="1:23">
      <c r="A65" s="1379">
        <f t="shared" si="0"/>
        <v>60</v>
      </c>
      <c r="B65" s="2582"/>
      <c r="C65" s="2573"/>
      <c r="D65" s="2558"/>
      <c r="E65" s="1380"/>
      <c r="F65" s="1380"/>
      <c r="G65" s="1381"/>
      <c r="H65" s="1381"/>
      <c r="I65" s="1381"/>
      <c r="J65" s="1381"/>
      <c r="K65" s="1382"/>
      <c r="L65" s="1382"/>
      <c r="M65" s="1382"/>
      <c r="N65" s="1382"/>
      <c r="O65" s="1384"/>
      <c r="P65" s="1384"/>
      <c r="Q65" s="1384"/>
      <c r="R65" s="1384"/>
      <c r="S65" s="1382"/>
      <c r="T65" s="1382"/>
      <c r="U65" s="1398"/>
      <c r="V65" s="1382"/>
      <c r="W65" s="1385"/>
    </row>
    <row r="66" spans="1:23">
      <c r="A66" s="1379">
        <f t="shared" si="0"/>
        <v>61</v>
      </c>
      <c r="B66" s="2582"/>
      <c r="C66" s="2573"/>
      <c r="D66" s="2558"/>
      <c r="E66" s="1380"/>
      <c r="F66" s="1380"/>
      <c r="G66" s="1381"/>
      <c r="H66" s="1381"/>
      <c r="I66" s="1381"/>
      <c r="J66" s="1381"/>
      <c r="K66" s="1382"/>
      <c r="L66" s="1382"/>
      <c r="M66" s="1382"/>
      <c r="N66" s="1382"/>
      <c r="O66" s="1384"/>
      <c r="P66" s="1384"/>
      <c r="Q66" s="1384"/>
      <c r="R66" s="1384"/>
      <c r="S66" s="1382"/>
      <c r="T66" s="1382"/>
      <c r="U66" s="1398"/>
      <c r="V66" s="1382"/>
      <c r="W66" s="1385"/>
    </row>
    <row r="67" spans="1:23">
      <c r="A67" s="1379">
        <f t="shared" si="0"/>
        <v>62</v>
      </c>
      <c r="B67" s="2582"/>
      <c r="C67" s="2573"/>
      <c r="D67" s="2558"/>
      <c r="E67" s="1380"/>
      <c r="F67" s="1380"/>
      <c r="G67" s="1381"/>
      <c r="H67" s="1381"/>
      <c r="I67" s="1381"/>
      <c r="J67" s="1381"/>
      <c r="K67" s="1382"/>
      <c r="L67" s="1382"/>
      <c r="M67" s="1382"/>
      <c r="N67" s="1382"/>
      <c r="O67" s="1384"/>
      <c r="P67" s="1384"/>
      <c r="Q67" s="1384"/>
      <c r="R67" s="1384"/>
      <c r="S67" s="1382"/>
      <c r="T67" s="1382"/>
      <c r="U67" s="1398"/>
      <c r="V67" s="1382"/>
      <c r="W67" s="1385"/>
    </row>
    <row r="68" spans="1:23">
      <c r="A68" s="1379">
        <f t="shared" si="0"/>
        <v>63</v>
      </c>
      <c r="B68" s="2582"/>
      <c r="C68" s="2573"/>
      <c r="D68" s="2558"/>
      <c r="E68" s="1380"/>
      <c r="F68" s="1380"/>
      <c r="G68" s="1381"/>
      <c r="H68" s="1381"/>
      <c r="I68" s="1381"/>
      <c r="J68" s="1381"/>
      <c r="K68" s="1382"/>
      <c r="L68" s="1382"/>
      <c r="M68" s="1382"/>
      <c r="N68" s="1382"/>
      <c r="O68" s="1384"/>
      <c r="P68" s="1384"/>
      <c r="Q68" s="1384"/>
      <c r="R68" s="1384"/>
      <c r="S68" s="1382"/>
      <c r="T68" s="1382"/>
      <c r="U68" s="1398"/>
      <c r="V68" s="1382"/>
      <c r="W68" s="1385"/>
    </row>
    <row r="69" spans="1:23">
      <c r="A69" s="1379">
        <f t="shared" si="0"/>
        <v>64</v>
      </c>
      <c r="B69" s="2582"/>
      <c r="C69" s="2573"/>
      <c r="D69" s="2558"/>
      <c r="E69" s="1380"/>
      <c r="F69" s="1380"/>
      <c r="G69" s="1381"/>
      <c r="H69" s="1381"/>
      <c r="I69" s="1381"/>
      <c r="J69" s="1381"/>
      <c r="K69" s="1382"/>
      <c r="L69" s="1382"/>
      <c r="M69" s="1382"/>
      <c r="N69" s="1382"/>
      <c r="O69" s="1384"/>
      <c r="P69" s="1384"/>
      <c r="Q69" s="1384"/>
      <c r="R69" s="1384"/>
      <c r="S69" s="1382"/>
      <c r="T69" s="1382"/>
      <c r="U69" s="1398"/>
      <c r="V69" s="1382"/>
      <c r="W69" s="1385"/>
    </row>
    <row r="70" spans="1:23">
      <c r="A70" s="1379">
        <f t="shared" si="0"/>
        <v>65</v>
      </c>
      <c r="B70" s="2582"/>
      <c r="C70" s="2573"/>
      <c r="D70" s="2558"/>
      <c r="E70" s="1380"/>
      <c r="F70" s="1380"/>
      <c r="G70" s="1381"/>
      <c r="H70" s="1381"/>
      <c r="I70" s="1381"/>
      <c r="J70" s="1381"/>
      <c r="K70" s="1382"/>
      <c r="L70" s="1382"/>
      <c r="M70" s="1382"/>
      <c r="N70" s="1382"/>
      <c r="O70" s="1384"/>
      <c r="P70" s="1384"/>
      <c r="Q70" s="1384"/>
      <c r="R70" s="1384"/>
      <c r="S70" s="1382"/>
      <c r="T70" s="1382"/>
      <c r="U70" s="1398"/>
      <c r="V70" s="1382"/>
      <c r="W70" s="1385"/>
    </row>
    <row r="71" spans="1:23" ht="16.5">
      <c r="A71" s="1379">
        <f t="shared" si="0"/>
        <v>66</v>
      </c>
      <c r="B71" s="2582"/>
      <c r="C71" s="2573"/>
      <c r="D71" s="1513" t="s">
        <v>4483</v>
      </c>
      <c r="E71" s="1389"/>
      <c r="F71" s="1389"/>
      <c r="G71" s="1389"/>
      <c r="H71" s="1389"/>
      <c r="I71" s="1389"/>
      <c r="J71" s="1389"/>
      <c r="K71" s="1389"/>
      <c r="L71" s="1389"/>
      <c r="M71" s="1382">
        <f>SUM(M61:M70)</f>
        <v>0</v>
      </c>
      <c r="N71" s="1382">
        <f>SUM(N61:N70)</f>
        <v>0</v>
      </c>
      <c r="O71" s="1389"/>
      <c r="P71" s="1389"/>
      <c r="Q71" s="1389"/>
      <c r="R71" s="1389"/>
      <c r="S71" s="1382">
        <f>SUM(S61:S70)</f>
        <v>0</v>
      </c>
      <c r="T71" s="1389"/>
      <c r="U71" s="1389"/>
      <c r="V71" s="1389"/>
      <c r="W71" s="1568"/>
    </row>
    <row r="72" spans="1:23" ht="14.25" customHeight="1">
      <c r="A72" s="1379">
        <f t="shared" ref="A72:A135" si="1">A71+1</f>
        <v>67</v>
      </c>
      <c r="B72" s="2582"/>
      <c r="C72" s="2573"/>
      <c r="D72" s="2571" t="s">
        <v>4500</v>
      </c>
      <c r="E72" s="1380"/>
      <c r="F72" s="1380"/>
      <c r="G72" s="1381"/>
      <c r="H72" s="1381"/>
      <c r="I72" s="1381"/>
      <c r="J72" s="1381"/>
      <c r="K72" s="1382"/>
      <c r="L72" s="1382"/>
      <c r="M72" s="1382"/>
      <c r="N72" s="1382"/>
      <c r="O72" s="1384"/>
      <c r="P72" s="1384"/>
      <c r="Q72" s="1384"/>
      <c r="R72" s="1384"/>
      <c r="S72" s="1382"/>
      <c r="T72" s="1382"/>
      <c r="U72" s="1398"/>
      <c r="V72" s="1382"/>
      <c r="W72" s="1385"/>
    </row>
    <row r="73" spans="1:23">
      <c r="A73" s="1379">
        <f t="shared" si="1"/>
        <v>68</v>
      </c>
      <c r="B73" s="2582"/>
      <c r="C73" s="2573"/>
      <c r="D73" s="2571"/>
      <c r="E73" s="1380"/>
      <c r="F73" s="1380"/>
      <c r="G73" s="1381"/>
      <c r="H73" s="1381"/>
      <c r="I73" s="1381"/>
      <c r="J73" s="1381"/>
      <c r="K73" s="1382"/>
      <c r="L73" s="1382"/>
      <c r="M73" s="1382"/>
      <c r="N73" s="1382"/>
      <c r="O73" s="1384"/>
      <c r="P73" s="1384"/>
      <c r="Q73" s="1384"/>
      <c r="R73" s="1384"/>
      <c r="S73" s="1382"/>
      <c r="T73" s="1382"/>
      <c r="U73" s="1398"/>
      <c r="V73" s="1382"/>
      <c r="W73" s="1385"/>
    </row>
    <row r="74" spans="1:23">
      <c r="A74" s="1379">
        <f t="shared" si="1"/>
        <v>69</v>
      </c>
      <c r="B74" s="2582"/>
      <c r="C74" s="2573"/>
      <c r="D74" s="2571"/>
      <c r="E74" s="1380"/>
      <c r="F74" s="1380"/>
      <c r="G74" s="1381"/>
      <c r="H74" s="1381"/>
      <c r="I74" s="1381"/>
      <c r="J74" s="1381"/>
      <c r="K74" s="1382"/>
      <c r="L74" s="1382"/>
      <c r="M74" s="1382"/>
      <c r="N74" s="1382"/>
      <c r="O74" s="1384"/>
      <c r="P74" s="1384"/>
      <c r="Q74" s="1384"/>
      <c r="R74" s="1384"/>
      <c r="S74" s="1382"/>
      <c r="T74" s="1382"/>
      <c r="U74" s="1398"/>
      <c r="V74" s="1382"/>
      <c r="W74" s="1385"/>
    </row>
    <row r="75" spans="1:23">
      <c r="A75" s="1379">
        <f t="shared" si="1"/>
        <v>70</v>
      </c>
      <c r="B75" s="2582"/>
      <c r="C75" s="2573"/>
      <c r="D75" s="2571"/>
      <c r="E75" s="1380"/>
      <c r="F75" s="1380"/>
      <c r="G75" s="1381"/>
      <c r="H75" s="1381"/>
      <c r="I75" s="1381"/>
      <c r="J75" s="1381"/>
      <c r="K75" s="1382"/>
      <c r="L75" s="1382"/>
      <c r="M75" s="1382"/>
      <c r="N75" s="1382"/>
      <c r="O75" s="1384"/>
      <c r="P75" s="1384"/>
      <c r="Q75" s="1384"/>
      <c r="R75" s="1384"/>
      <c r="S75" s="1382"/>
      <c r="T75" s="1382"/>
      <c r="U75" s="1398"/>
      <c r="V75" s="1382"/>
      <c r="W75" s="1385"/>
    </row>
    <row r="76" spans="1:23">
      <c r="A76" s="1379">
        <f t="shared" si="1"/>
        <v>71</v>
      </c>
      <c r="B76" s="2582"/>
      <c r="C76" s="2573"/>
      <c r="D76" s="2571"/>
      <c r="E76" s="1380"/>
      <c r="F76" s="1380"/>
      <c r="G76" s="1381"/>
      <c r="H76" s="1381"/>
      <c r="I76" s="1381"/>
      <c r="J76" s="1381"/>
      <c r="K76" s="1382"/>
      <c r="L76" s="1382"/>
      <c r="M76" s="1382"/>
      <c r="N76" s="1382"/>
      <c r="O76" s="1384"/>
      <c r="P76" s="1384"/>
      <c r="Q76" s="1384"/>
      <c r="R76" s="1384"/>
      <c r="S76" s="1382"/>
      <c r="T76" s="1382"/>
      <c r="U76" s="1398"/>
      <c r="V76" s="1382"/>
      <c r="W76" s="1385"/>
    </row>
    <row r="77" spans="1:23">
      <c r="A77" s="1379">
        <f t="shared" si="1"/>
        <v>72</v>
      </c>
      <c r="B77" s="2582"/>
      <c r="C77" s="2573"/>
      <c r="D77" s="2571"/>
      <c r="E77" s="1380"/>
      <c r="F77" s="1380"/>
      <c r="G77" s="1381"/>
      <c r="H77" s="1381"/>
      <c r="I77" s="1381"/>
      <c r="J77" s="1381"/>
      <c r="K77" s="1382"/>
      <c r="L77" s="1382"/>
      <c r="M77" s="1382"/>
      <c r="N77" s="1382"/>
      <c r="O77" s="1384"/>
      <c r="P77" s="1384"/>
      <c r="Q77" s="1384"/>
      <c r="R77" s="1384"/>
      <c r="S77" s="1382"/>
      <c r="T77" s="1382"/>
      <c r="U77" s="1398"/>
      <c r="V77" s="1382"/>
      <c r="W77" s="1385"/>
    </row>
    <row r="78" spans="1:23">
      <c r="A78" s="1379">
        <f t="shared" si="1"/>
        <v>73</v>
      </c>
      <c r="B78" s="2582"/>
      <c r="C78" s="2573"/>
      <c r="D78" s="2571"/>
      <c r="E78" s="1380"/>
      <c r="F78" s="1380"/>
      <c r="G78" s="1381"/>
      <c r="H78" s="1381"/>
      <c r="I78" s="1381"/>
      <c r="J78" s="1381"/>
      <c r="K78" s="1382"/>
      <c r="L78" s="1382"/>
      <c r="M78" s="1382"/>
      <c r="N78" s="1382"/>
      <c r="O78" s="1384"/>
      <c r="P78" s="1382"/>
      <c r="Q78" s="1384"/>
      <c r="R78" s="1382"/>
      <c r="S78" s="1382"/>
      <c r="T78" s="1382"/>
      <c r="U78" s="1384"/>
      <c r="V78" s="1382"/>
      <c r="W78" s="1385"/>
    </row>
    <row r="79" spans="1:23">
      <c r="A79" s="1379">
        <f t="shared" si="1"/>
        <v>74</v>
      </c>
      <c r="B79" s="2582"/>
      <c r="C79" s="2573"/>
      <c r="D79" s="2571"/>
      <c r="E79" s="1380"/>
      <c r="F79" s="1380"/>
      <c r="G79" s="1381"/>
      <c r="H79" s="1381"/>
      <c r="I79" s="1381"/>
      <c r="J79" s="1381"/>
      <c r="K79" s="1382"/>
      <c r="L79" s="1382"/>
      <c r="M79" s="1382"/>
      <c r="N79" s="1382"/>
      <c r="O79" s="1384"/>
      <c r="P79" s="1382"/>
      <c r="Q79" s="1384"/>
      <c r="R79" s="1382"/>
      <c r="S79" s="1382"/>
      <c r="T79" s="1382"/>
      <c r="U79" s="1384"/>
      <c r="V79" s="1382"/>
      <c r="W79" s="1385"/>
    </row>
    <row r="80" spans="1:23">
      <c r="A80" s="1379">
        <f t="shared" si="1"/>
        <v>75</v>
      </c>
      <c r="B80" s="2582"/>
      <c r="C80" s="2573"/>
      <c r="D80" s="2571"/>
      <c r="E80" s="1380"/>
      <c r="F80" s="1380"/>
      <c r="G80" s="1381"/>
      <c r="H80" s="1381"/>
      <c r="I80" s="1381"/>
      <c r="J80" s="1381"/>
      <c r="K80" s="1382"/>
      <c r="L80" s="1382"/>
      <c r="M80" s="1382"/>
      <c r="N80" s="1382"/>
      <c r="O80" s="1384"/>
      <c r="P80" s="1382"/>
      <c r="Q80" s="1384"/>
      <c r="R80" s="1382"/>
      <c r="S80" s="1382"/>
      <c r="T80" s="1382"/>
      <c r="U80" s="1384"/>
      <c r="V80" s="1382"/>
      <c r="W80" s="1385"/>
    </row>
    <row r="81" spans="1:23">
      <c r="A81" s="1379">
        <f t="shared" si="1"/>
        <v>76</v>
      </c>
      <c r="B81" s="2582"/>
      <c r="C81" s="2573"/>
      <c r="D81" s="2571"/>
      <c r="E81" s="1380"/>
      <c r="F81" s="1380"/>
      <c r="G81" s="1381"/>
      <c r="H81" s="1381"/>
      <c r="I81" s="1381"/>
      <c r="J81" s="1381"/>
      <c r="K81" s="1382"/>
      <c r="L81" s="1382"/>
      <c r="M81" s="1382"/>
      <c r="N81" s="1382"/>
      <c r="O81" s="1384"/>
      <c r="P81" s="1382"/>
      <c r="Q81" s="1384"/>
      <c r="R81" s="1382"/>
      <c r="S81" s="1382"/>
      <c r="T81" s="1382"/>
      <c r="U81" s="1384"/>
      <c r="V81" s="1382"/>
      <c r="W81" s="1385"/>
    </row>
    <row r="82" spans="1:23" ht="15" thickBot="1">
      <c r="A82" s="1379">
        <f t="shared" si="1"/>
        <v>77</v>
      </c>
      <c r="B82" s="2582"/>
      <c r="C82" s="2574"/>
      <c r="D82" s="1391" t="s">
        <v>3617</v>
      </c>
      <c r="E82" s="1394"/>
      <c r="F82" s="1394"/>
      <c r="G82" s="1394"/>
      <c r="H82" s="1394"/>
      <c r="I82" s="1394"/>
      <c r="J82" s="1394"/>
      <c r="K82" s="1394"/>
      <c r="L82" s="1394"/>
      <c r="M82" s="1393">
        <f>SUM(M72:M81)</f>
        <v>0</v>
      </c>
      <c r="N82" s="1393">
        <f>SUM(N72:N81)</f>
        <v>0</v>
      </c>
      <c r="O82" s="1394"/>
      <c r="P82" s="1394"/>
      <c r="Q82" s="1394"/>
      <c r="R82" s="1394"/>
      <c r="S82" s="1393">
        <f>SUM(S72:S81)</f>
        <v>0</v>
      </c>
      <c r="T82" s="1394"/>
      <c r="U82" s="1394"/>
      <c r="V82" s="1394"/>
      <c r="W82" s="1571"/>
    </row>
    <row r="83" spans="1:23" ht="16.5" customHeight="1">
      <c r="A83" s="1379">
        <f t="shared" si="1"/>
        <v>78</v>
      </c>
      <c r="B83" s="2582"/>
      <c r="C83" s="2559" t="s">
        <v>4439</v>
      </c>
      <c r="D83" s="2575" t="s">
        <v>4440</v>
      </c>
      <c r="E83" s="1373"/>
      <c r="F83" s="1373"/>
      <c r="G83" s="1374"/>
      <c r="H83" s="1374"/>
      <c r="I83" s="1374"/>
      <c r="J83" s="1374"/>
      <c r="K83" s="1375"/>
      <c r="L83" s="1375"/>
      <c r="M83" s="1375"/>
      <c r="N83" s="1375"/>
      <c r="O83" s="1377"/>
      <c r="P83" s="1375"/>
      <c r="Q83" s="1377"/>
      <c r="R83" s="1375"/>
      <c r="S83" s="1375"/>
      <c r="T83" s="1399"/>
      <c r="U83" s="1377"/>
      <c r="V83" s="1375"/>
      <c r="W83" s="1378"/>
    </row>
    <row r="84" spans="1:23">
      <c r="A84" s="1379">
        <f t="shared" si="1"/>
        <v>79</v>
      </c>
      <c r="B84" s="2582"/>
      <c r="C84" s="2560"/>
      <c r="D84" s="2577"/>
      <c r="E84" s="1380"/>
      <c r="F84" s="1380"/>
      <c r="G84" s="1381"/>
      <c r="H84" s="1381"/>
      <c r="I84" s="1381"/>
      <c r="J84" s="1381"/>
      <c r="K84" s="1382"/>
      <c r="L84" s="1382"/>
      <c r="M84" s="1382"/>
      <c r="N84" s="1382"/>
      <c r="O84" s="1384"/>
      <c r="P84" s="1382"/>
      <c r="Q84" s="1384"/>
      <c r="R84" s="1382"/>
      <c r="S84" s="1382"/>
      <c r="T84" s="1398"/>
      <c r="U84" s="1384"/>
      <c r="V84" s="1382"/>
      <c r="W84" s="1385"/>
    </row>
    <row r="85" spans="1:23">
      <c r="A85" s="1379">
        <f t="shared" si="1"/>
        <v>80</v>
      </c>
      <c r="B85" s="2582"/>
      <c r="C85" s="2560"/>
      <c r="D85" s="2577"/>
      <c r="E85" s="1380"/>
      <c r="F85" s="1380"/>
      <c r="G85" s="1381"/>
      <c r="H85" s="1381"/>
      <c r="I85" s="1381"/>
      <c r="J85" s="1381"/>
      <c r="K85" s="1382"/>
      <c r="L85" s="1382"/>
      <c r="M85" s="1382"/>
      <c r="N85" s="1382"/>
      <c r="O85" s="1384"/>
      <c r="P85" s="1382"/>
      <c r="Q85" s="1384"/>
      <c r="R85" s="1382"/>
      <c r="S85" s="1382"/>
      <c r="T85" s="1398"/>
      <c r="U85" s="1384"/>
      <c r="V85" s="1382"/>
      <c r="W85" s="1385"/>
    </row>
    <row r="86" spans="1:23">
      <c r="A86" s="1379">
        <f t="shared" si="1"/>
        <v>81</v>
      </c>
      <c r="B86" s="2582"/>
      <c r="C86" s="2560"/>
      <c r="D86" s="2577"/>
      <c r="E86" s="1380"/>
      <c r="F86" s="1380"/>
      <c r="G86" s="1381"/>
      <c r="H86" s="1381"/>
      <c r="I86" s="1381"/>
      <c r="J86" s="1381"/>
      <c r="K86" s="1382"/>
      <c r="L86" s="1382"/>
      <c r="M86" s="1382"/>
      <c r="N86" s="1382"/>
      <c r="O86" s="1384"/>
      <c r="P86" s="1382"/>
      <c r="Q86" s="1384"/>
      <c r="R86" s="1382"/>
      <c r="S86" s="1382"/>
      <c r="T86" s="1398"/>
      <c r="U86" s="1384"/>
      <c r="V86" s="1382"/>
      <c r="W86" s="1385"/>
    </row>
    <row r="87" spans="1:23">
      <c r="A87" s="1379">
        <f t="shared" si="1"/>
        <v>82</v>
      </c>
      <c r="B87" s="2582"/>
      <c r="C87" s="2560"/>
      <c r="D87" s="2577"/>
      <c r="E87" s="1380"/>
      <c r="F87" s="1380"/>
      <c r="G87" s="1381"/>
      <c r="H87" s="1381"/>
      <c r="I87" s="1381"/>
      <c r="J87" s="1381"/>
      <c r="K87" s="1382"/>
      <c r="L87" s="1382"/>
      <c r="M87" s="1382"/>
      <c r="N87" s="1382"/>
      <c r="O87" s="1384"/>
      <c r="P87" s="1382"/>
      <c r="Q87" s="1384"/>
      <c r="R87" s="1382"/>
      <c r="S87" s="1382"/>
      <c r="T87" s="1398"/>
      <c r="U87" s="1384"/>
      <c r="V87" s="1382"/>
      <c r="W87" s="1385"/>
    </row>
    <row r="88" spans="1:23">
      <c r="A88" s="1379">
        <f t="shared" si="1"/>
        <v>83</v>
      </c>
      <c r="B88" s="2582"/>
      <c r="C88" s="2560"/>
      <c r="D88" s="2577"/>
      <c r="E88" s="1380"/>
      <c r="F88" s="1380"/>
      <c r="G88" s="1381"/>
      <c r="H88" s="1381"/>
      <c r="I88" s="1381"/>
      <c r="J88" s="1381"/>
      <c r="K88" s="1382"/>
      <c r="L88" s="1382"/>
      <c r="M88" s="1382"/>
      <c r="N88" s="1382"/>
      <c r="O88" s="1384"/>
      <c r="P88" s="1382"/>
      <c r="Q88" s="1384"/>
      <c r="R88" s="1382"/>
      <c r="S88" s="1382"/>
      <c r="T88" s="1398"/>
      <c r="U88" s="1384"/>
      <c r="V88" s="1382"/>
      <c r="W88" s="1385"/>
    </row>
    <row r="89" spans="1:23" ht="14.25">
      <c r="A89" s="1379">
        <f t="shared" si="1"/>
        <v>84</v>
      </c>
      <c r="B89" s="2582"/>
      <c r="C89" s="2560"/>
      <c r="D89" s="1397" t="s">
        <v>3617</v>
      </c>
      <c r="E89" s="1389"/>
      <c r="F89" s="1389"/>
      <c r="G89" s="1389"/>
      <c r="H89" s="1389"/>
      <c r="I89" s="1389"/>
      <c r="J89" s="1389"/>
      <c r="K89" s="1389"/>
      <c r="L89" s="1389"/>
      <c r="M89" s="1382">
        <f>SUM(M83:M88)</f>
        <v>0</v>
      </c>
      <c r="N89" s="1382">
        <f>SUM(N83:N88)</f>
        <v>0</v>
      </c>
      <c r="O89" s="1389"/>
      <c r="P89" s="1389"/>
      <c r="Q89" s="1389"/>
      <c r="R89" s="1389"/>
      <c r="S89" s="1382">
        <f>SUM(S83:S88)</f>
        <v>0</v>
      </c>
      <c r="T89" s="1389"/>
      <c r="U89" s="1389"/>
      <c r="V89" s="1389"/>
      <c r="W89" s="1568"/>
    </row>
    <row r="90" spans="1:23" ht="14.25" customHeight="1">
      <c r="A90" s="1379">
        <f t="shared" si="1"/>
        <v>85</v>
      </c>
      <c r="B90" s="2582"/>
      <c r="C90" s="2560"/>
      <c r="D90" s="2571" t="s">
        <v>4499</v>
      </c>
      <c r="E90" s="1380"/>
      <c r="F90" s="1380"/>
      <c r="G90" s="1381"/>
      <c r="H90" s="1381"/>
      <c r="I90" s="1381"/>
      <c r="J90" s="1381"/>
      <c r="K90" s="1382"/>
      <c r="L90" s="1382"/>
      <c r="M90" s="1382"/>
      <c r="N90" s="1382"/>
      <c r="O90" s="1384"/>
      <c r="P90" s="1382"/>
      <c r="Q90" s="1384"/>
      <c r="R90" s="1382"/>
      <c r="S90" s="1382"/>
      <c r="T90" s="1398"/>
      <c r="U90" s="1384"/>
      <c r="V90" s="1382"/>
      <c r="W90" s="1385"/>
    </row>
    <row r="91" spans="1:23">
      <c r="A91" s="1379">
        <f t="shared" si="1"/>
        <v>86</v>
      </c>
      <c r="B91" s="2582"/>
      <c r="C91" s="2560"/>
      <c r="D91" s="2571"/>
      <c r="E91" s="1380"/>
      <c r="F91" s="1380"/>
      <c r="G91" s="1381"/>
      <c r="H91" s="1381"/>
      <c r="I91" s="1381"/>
      <c r="J91" s="1381"/>
      <c r="K91" s="1382"/>
      <c r="L91" s="1382"/>
      <c r="M91" s="1382"/>
      <c r="N91" s="1382"/>
      <c r="O91" s="1384"/>
      <c r="P91" s="1382"/>
      <c r="Q91" s="1384"/>
      <c r="R91" s="1382"/>
      <c r="S91" s="1382"/>
      <c r="T91" s="1398"/>
      <c r="U91" s="1384"/>
      <c r="V91" s="1382"/>
      <c r="W91" s="1385"/>
    </row>
    <row r="92" spans="1:23">
      <c r="A92" s="1379">
        <f t="shared" si="1"/>
        <v>87</v>
      </c>
      <c r="B92" s="2582"/>
      <c r="C92" s="2560"/>
      <c r="D92" s="2571"/>
      <c r="E92" s="1380"/>
      <c r="F92" s="1380"/>
      <c r="G92" s="1381"/>
      <c r="H92" s="1381"/>
      <c r="I92" s="1381"/>
      <c r="J92" s="1381"/>
      <c r="K92" s="1382"/>
      <c r="L92" s="1382"/>
      <c r="M92" s="1382"/>
      <c r="N92" s="1382"/>
      <c r="O92" s="1384"/>
      <c r="P92" s="1382"/>
      <c r="Q92" s="1384"/>
      <c r="R92" s="1382"/>
      <c r="S92" s="1382"/>
      <c r="T92" s="1398"/>
      <c r="U92" s="1384"/>
      <c r="V92" s="1382"/>
      <c r="W92" s="1385"/>
    </row>
    <row r="93" spans="1:23">
      <c r="A93" s="1379">
        <f t="shared" si="1"/>
        <v>88</v>
      </c>
      <c r="B93" s="2582"/>
      <c r="C93" s="2560"/>
      <c r="D93" s="2571"/>
      <c r="E93" s="1380"/>
      <c r="F93" s="1380"/>
      <c r="G93" s="1381"/>
      <c r="H93" s="1381"/>
      <c r="I93" s="1381"/>
      <c r="J93" s="1381"/>
      <c r="K93" s="1382"/>
      <c r="L93" s="1382"/>
      <c r="M93" s="1382"/>
      <c r="N93" s="1382"/>
      <c r="O93" s="1384"/>
      <c r="P93" s="1382"/>
      <c r="Q93" s="1384"/>
      <c r="R93" s="1382"/>
      <c r="S93" s="1382"/>
      <c r="T93" s="1398"/>
      <c r="U93" s="1384"/>
      <c r="V93" s="1382"/>
      <c r="W93" s="1385"/>
    </row>
    <row r="94" spans="1:23" ht="16.5" customHeight="1">
      <c r="A94" s="1379">
        <f t="shared" si="1"/>
        <v>89</v>
      </c>
      <c r="B94" s="2582"/>
      <c r="C94" s="2560"/>
      <c r="D94" s="2571"/>
      <c r="E94" s="1380"/>
      <c r="F94" s="1380"/>
      <c r="G94" s="1381"/>
      <c r="H94" s="1381"/>
      <c r="I94" s="1381"/>
      <c r="J94" s="1381"/>
      <c r="K94" s="1382"/>
      <c r="L94" s="1382"/>
      <c r="M94" s="1382"/>
      <c r="N94" s="1382"/>
      <c r="O94" s="1384"/>
      <c r="P94" s="1382"/>
      <c r="Q94" s="1384"/>
      <c r="R94" s="1382"/>
      <c r="S94" s="1382"/>
      <c r="T94" s="1398"/>
      <c r="U94" s="1384"/>
      <c r="V94" s="1382"/>
      <c r="W94" s="1385"/>
    </row>
    <row r="95" spans="1:23" ht="16.5" customHeight="1">
      <c r="A95" s="1379">
        <f t="shared" si="1"/>
        <v>90</v>
      </c>
      <c r="B95" s="2582"/>
      <c r="C95" s="2560"/>
      <c r="D95" s="2571"/>
      <c r="E95" s="1380"/>
      <c r="F95" s="1380"/>
      <c r="G95" s="1381"/>
      <c r="H95" s="1381"/>
      <c r="I95" s="1381"/>
      <c r="J95" s="1381"/>
      <c r="K95" s="1382"/>
      <c r="L95" s="1382"/>
      <c r="M95" s="1382"/>
      <c r="N95" s="1382"/>
      <c r="O95" s="1384"/>
      <c r="P95" s="1382"/>
      <c r="Q95" s="1384"/>
      <c r="R95" s="1382"/>
      <c r="S95" s="1382"/>
      <c r="T95" s="1398"/>
      <c r="U95" s="1384"/>
      <c r="V95" s="1382"/>
      <c r="W95" s="1385"/>
    </row>
    <row r="96" spans="1:23" ht="16.5">
      <c r="A96" s="1379">
        <f t="shared" si="1"/>
        <v>91</v>
      </c>
      <c r="B96" s="2582"/>
      <c r="C96" s="2560"/>
      <c r="D96" s="1513" t="s">
        <v>4483</v>
      </c>
      <c r="E96" s="1389"/>
      <c r="F96" s="1389"/>
      <c r="G96" s="1389"/>
      <c r="H96" s="1389"/>
      <c r="I96" s="1389"/>
      <c r="J96" s="1389"/>
      <c r="K96" s="1389"/>
      <c r="L96" s="1389"/>
      <c r="M96" s="1382">
        <f>SUM(M90:M95)</f>
        <v>0</v>
      </c>
      <c r="N96" s="1382">
        <f>SUM(N90:N95)</f>
        <v>0</v>
      </c>
      <c r="O96" s="1389"/>
      <c r="P96" s="1389"/>
      <c r="Q96" s="1389"/>
      <c r="R96" s="1389"/>
      <c r="S96" s="1382">
        <f>SUM(S90:S95)</f>
        <v>0</v>
      </c>
      <c r="T96" s="1389"/>
      <c r="U96" s="1389"/>
      <c r="V96" s="1389"/>
      <c r="W96" s="1568"/>
    </row>
    <row r="97" spans="1:23" ht="14.25" customHeight="1">
      <c r="A97" s="1379">
        <f t="shared" si="1"/>
        <v>92</v>
      </c>
      <c r="B97" s="2582"/>
      <c r="C97" s="2560"/>
      <c r="D97" s="2571" t="s">
        <v>4500</v>
      </c>
      <c r="E97" s="1380"/>
      <c r="F97" s="1380"/>
      <c r="G97" s="1381"/>
      <c r="H97" s="1381"/>
      <c r="I97" s="1381"/>
      <c r="J97" s="1381"/>
      <c r="K97" s="1382"/>
      <c r="L97" s="1382"/>
      <c r="M97" s="1382"/>
      <c r="N97" s="1382"/>
      <c r="O97" s="1384"/>
      <c r="P97" s="1382"/>
      <c r="Q97" s="1384"/>
      <c r="R97" s="1382"/>
      <c r="S97" s="1382"/>
      <c r="T97" s="1398"/>
      <c r="U97" s="1384"/>
      <c r="V97" s="1382"/>
      <c r="W97" s="1385"/>
    </row>
    <row r="98" spans="1:23">
      <c r="A98" s="1379">
        <f t="shared" si="1"/>
        <v>93</v>
      </c>
      <c r="B98" s="2582"/>
      <c r="C98" s="2560"/>
      <c r="D98" s="2571"/>
      <c r="E98" s="1380"/>
      <c r="F98" s="1380"/>
      <c r="G98" s="1381"/>
      <c r="H98" s="1381"/>
      <c r="I98" s="1381"/>
      <c r="J98" s="1381"/>
      <c r="K98" s="1382"/>
      <c r="L98" s="1382"/>
      <c r="M98" s="1382"/>
      <c r="N98" s="1382"/>
      <c r="O98" s="1384"/>
      <c r="P98" s="1382"/>
      <c r="Q98" s="1384"/>
      <c r="R98" s="1382"/>
      <c r="S98" s="1382"/>
      <c r="T98" s="1398"/>
      <c r="U98" s="1384"/>
      <c r="V98" s="1382"/>
      <c r="W98" s="1385"/>
    </row>
    <row r="99" spans="1:23">
      <c r="A99" s="1379">
        <f t="shared" si="1"/>
        <v>94</v>
      </c>
      <c r="B99" s="2582"/>
      <c r="C99" s="2560"/>
      <c r="D99" s="2571"/>
      <c r="E99" s="1380"/>
      <c r="F99" s="1380"/>
      <c r="G99" s="1381"/>
      <c r="H99" s="1381"/>
      <c r="I99" s="1381"/>
      <c r="J99" s="1381"/>
      <c r="K99" s="1382"/>
      <c r="L99" s="1382"/>
      <c r="M99" s="1382"/>
      <c r="N99" s="1382"/>
      <c r="O99" s="1384"/>
      <c r="P99" s="1382"/>
      <c r="Q99" s="1384"/>
      <c r="R99" s="1382"/>
      <c r="S99" s="1382"/>
      <c r="T99" s="1398"/>
      <c r="U99" s="1384"/>
      <c r="V99" s="1382"/>
      <c r="W99" s="1385"/>
    </row>
    <row r="100" spans="1:23">
      <c r="A100" s="1379">
        <f t="shared" si="1"/>
        <v>95</v>
      </c>
      <c r="B100" s="2582"/>
      <c r="C100" s="2560"/>
      <c r="D100" s="2571"/>
      <c r="E100" s="1380"/>
      <c r="F100" s="1380"/>
      <c r="G100" s="1381"/>
      <c r="H100" s="1381"/>
      <c r="I100" s="1381"/>
      <c r="J100" s="1381"/>
      <c r="K100" s="1382"/>
      <c r="L100" s="1382"/>
      <c r="M100" s="1382"/>
      <c r="N100" s="1382"/>
      <c r="O100" s="1384"/>
      <c r="P100" s="1382"/>
      <c r="Q100" s="1384"/>
      <c r="R100" s="1382"/>
      <c r="S100" s="1382"/>
      <c r="T100" s="1398"/>
      <c r="U100" s="1384"/>
      <c r="V100" s="1382"/>
      <c r="W100" s="1385"/>
    </row>
    <row r="101" spans="1:23">
      <c r="A101" s="1379">
        <f t="shared" si="1"/>
        <v>96</v>
      </c>
      <c r="B101" s="2582"/>
      <c r="C101" s="2560"/>
      <c r="D101" s="2571"/>
      <c r="E101" s="1380"/>
      <c r="F101" s="1380"/>
      <c r="G101" s="1381"/>
      <c r="H101" s="1381"/>
      <c r="I101" s="1381"/>
      <c r="J101" s="1381"/>
      <c r="K101" s="1382"/>
      <c r="L101" s="1382"/>
      <c r="M101" s="1382"/>
      <c r="N101" s="1382"/>
      <c r="O101" s="1384"/>
      <c r="P101" s="1382"/>
      <c r="Q101" s="1384"/>
      <c r="R101" s="1382"/>
      <c r="S101" s="1382"/>
      <c r="T101" s="1398"/>
      <c r="U101" s="1384"/>
      <c r="V101" s="1382"/>
      <c r="W101" s="1385"/>
    </row>
    <row r="102" spans="1:23">
      <c r="A102" s="1379">
        <f t="shared" si="1"/>
        <v>97</v>
      </c>
      <c r="B102" s="2582"/>
      <c r="C102" s="2560"/>
      <c r="D102" s="2571"/>
      <c r="E102" s="1380"/>
      <c r="F102" s="1380"/>
      <c r="G102" s="1381"/>
      <c r="H102" s="1381"/>
      <c r="I102" s="1381"/>
      <c r="J102" s="1381"/>
      <c r="K102" s="1382"/>
      <c r="L102" s="1382"/>
      <c r="M102" s="1382"/>
      <c r="N102" s="1382"/>
      <c r="O102" s="1384"/>
      <c r="P102" s="1382"/>
      <c r="Q102" s="1384"/>
      <c r="R102" s="1382"/>
      <c r="S102" s="1382"/>
      <c r="T102" s="1398"/>
      <c r="U102" s="1384"/>
      <c r="V102" s="1382"/>
      <c r="W102" s="1385"/>
    </row>
    <row r="103" spans="1:23" ht="15" thickBot="1">
      <c r="A103" s="1379">
        <f t="shared" si="1"/>
        <v>98</v>
      </c>
      <c r="B103" s="2582"/>
      <c r="C103" s="2569"/>
      <c r="D103" s="1391" t="s">
        <v>3617</v>
      </c>
      <c r="E103" s="1392"/>
      <c r="F103" s="1392"/>
      <c r="G103" s="1572"/>
      <c r="H103" s="1572"/>
      <c r="I103" s="1572"/>
      <c r="J103" s="1572"/>
      <c r="K103" s="1394"/>
      <c r="L103" s="1394"/>
      <c r="M103" s="1393">
        <f>SUM(M97:M102)</f>
        <v>0</v>
      </c>
      <c r="N103" s="1393">
        <f>SUM(N97:N102)</f>
        <v>0</v>
      </c>
      <c r="O103" s="1394"/>
      <c r="P103" s="1394"/>
      <c r="Q103" s="1394"/>
      <c r="R103" s="1394"/>
      <c r="S103" s="1393">
        <f>SUM(S97:S102)</f>
        <v>0</v>
      </c>
      <c r="T103" s="1394"/>
      <c r="U103" s="1394"/>
      <c r="V103" s="1394"/>
      <c r="W103" s="1571"/>
    </row>
    <row r="104" spans="1:23" ht="15" thickBot="1">
      <c r="A104" s="1379">
        <f t="shared" si="1"/>
        <v>99</v>
      </c>
      <c r="B104" s="2613" t="s">
        <v>4441</v>
      </c>
      <c r="C104" s="2557"/>
      <c r="D104" s="1469"/>
      <c r="E104" s="1429"/>
      <c r="F104" s="1429"/>
      <c r="G104" s="1430"/>
      <c r="H104" s="1430"/>
      <c r="I104" s="1430"/>
      <c r="J104" s="1430"/>
      <c r="K104" s="1431"/>
      <c r="L104" s="1431"/>
      <c r="M104" s="1573">
        <f>M103+M96+M89+M82+M71+M60+M49+M38+M27+M20</f>
        <v>0</v>
      </c>
      <c r="N104" s="1573">
        <f>N103+N96+N89+N82+N71+N60+N49+N38+N27+N20</f>
        <v>0</v>
      </c>
      <c r="O104" s="1431"/>
      <c r="P104" s="1431"/>
      <c r="Q104" s="1431"/>
      <c r="R104" s="1431"/>
      <c r="S104" s="1573">
        <f>S103+S96+S89+S82+S71+S60+S49+S38+S27+S20</f>
        <v>0</v>
      </c>
      <c r="T104" s="1431"/>
      <c r="U104" s="1434"/>
      <c r="V104" s="1431"/>
      <c r="W104" s="1574"/>
    </row>
    <row r="105" spans="1:23" ht="16.5" customHeight="1">
      <c r="A105" s="1379">
        <f t="shared" si="1"/>
        <v>100</v>
      </c>
      <c r="B105" s="2566" t="s">
        <v>4468</v>
      </c>
      <c r="C105" s="2559" t="s">
        <v>4443</v>
      </c>
      <c r="D105" s="2570" t="s">
        <v>4502</v>
      </c>
      <c r="E105" s="1373"/>
      <c r="F105" s="1373"/>
      <c r="G105" s="1374"/>
      <c r="H105" s="1374"/>
      <c r="I105" s="1374"/>
      <c r="J105" s="1374"/>
      <c r="K105" s="1375"/>
      <c r="L105" s="1375"/>
      <c r="M105" s="1375"/>
      <c r="N105" s="1375"/>
      <c r="O105" s="1377"/>
      <c r="P105" s="1375"/>
      <c r="Q105" s="1377"/>
      <c r="R105" s="1375"/>
      <c r="S105" s="1375"/>
      <c r="T105" s="1413"/>
      <c r="U105" s="1414"/>
      <c r="V105" s="1375"/>
      <c r="W105" s="1378"/>
    </row>
    <row r="106" spans="1:23" ht="16.5" customHeight="1">
      <c r="A106" s="1379">
        <f t="shared" si="1"/>
        <v>101</v>
      </c>
      <c r="B106" s="2567"/>
      <c r="C106" s="2560"/>
      <c r="D106" s="2571"/>
      <c r="E106" s="1380"/>
      <c r="F106" s="1380"/>
      <c r="G106" s="1381"/>
      <c r="H106" s="1381"/>
      <c r="I106" s="1381"/>
      <c r="J106" s="1381"/>
      <c r="K106" s="1382"/>
      <c r="L106" s="1382"/>
      <c r="M106" s="1382"/>
      <c r="N106" s="1382"/>
      <c r="O106" s="1384"/>
      <c r="P106" s="1382"/>
      <c r="Q106" s="1384"/>
      <c r="R106" s="1382"/>
      <c r="S106" s="1382"/>
      <c r="T106" s="1389"/>
      <c r="U106" s="1390"/>
      <c r="V106" s="1382"/>
      <c r="W106" s="1385"/>
    </row>
    <row r="107" spans="1:23" ht="16.5" customHeight="1">
      <c r="A107" s="1379">
        <f t="shared" si="1"/>
        <v>102</v>
      </c>
      <c r="B107" s="2567"/>
      <c r="C107" s="2560"/>
      <c r="D107" s="2571"/>
      <c r="E107" s="1380"/>
      <c r="F107" s="1380"/>
      <c r="G107" s="1381"/>
      <c r="H107" s="1381"/>
      <c r="I107" s="1381"/>
      <c r="J107" s="1381"/>
      <c r="K107" s="1382"/>
      <c r="L107" s="1382"/>
      <c r="M107" s="1382"/>
      <c r="N107" s="1382"/>
      <c r="O107" s="1384"/>
      <c r="P107" s="1382"/>
      <c r="Q107" s="1384"/>
      <c r="R107" s="1382"/>
      <c r="S107" s="1382"/>
      <c r="T107" s="1389"/>
      <c r="U107" s="1390"/>
      <c r="V107" s="1382"/>
      <c r="W107" s="1385"/>
    </row>
    <row r="108" spans="1:23" ht="16.5" customHeight="1">
      <c r="A108" s="1379">
        <f t="shared" si="1"/>
        <v>103</v>
      </c>
      <c r="B108" s="2567"/>
      <c r="C108" s="2560"/>
      <c r="D108" s="2571"/>
      <c r="E108" s="1380"/>
      <c r="F108" s="1380"/>
      <c r="G108" s="1381"/>
      <c r="H108" s="1381"/>
      <c r="I108" s="1381"/>
      <c r="J108" s="1381"/>
      <c r="K108" s="1382"/>
      <c r="L108" s="1382"/>
      <c r="M108" s="1382"/>
      <c r="N108" s="1382"/>
      <c r="O108" s="1384"/>
      <c r="P108" s="1382"/>
      <c r="Q108" s="1384"/>
      <c r="R108" s="1382"/>
      <c r="S108" s="1382"/>
      <c r="T108" s="1389"/>
      <c r="U108" s="1390"/>
      <c r="V108" s="1382"/>
      <c r="W108" s="1385"/>
    </row>
    <row r="109" spans="1:23" ht="16.5" customHeight="1">
      <c r="A109" s="1379">
        <f t="shared" si="1"/>
        <v>104</v>
      </c>
      <c r="B109" s="2567"/>
      <c r="C109" s="2560"/>
      <c r="D109" s="2571"/>
      <c r="E109" s="1380"/>
      <c r="F109" s="1380"/>
      <c r="G109" s="1381"/>
      <c r="H109" s="1381"/>
      <c r="I109" s="1381"/>
      <c r="J109" s="1381"/>
      <c r="K109" s="1382"/>
      <c r="L109" s="1382"/>
      <c r="M109" s="1382"/>
      <c r="N109" s="1382"/>
      <c r="O109" s="1384"/>
      <c r="P109" s="1382"/>
      <c r="Q109" s="1384"/>
      <c r="R109" s="1382"/>
      <c r="S109" s="1382"/>
      <c r="T109" s="1389"/>
      <c r="U109" s="1390"/>
      <c r="V109" s="1382"/>
      <c r="W109" s="1385"/>
    </row>
    <row r="110" spans="1:23" ht="16.5" customHeight="1">
      <c r="A110" s="1379">
        <f t="shared" si="1"/>
        <v>105</v>
      </c>
      <c r="B110" s="2567"/>
      <c r="C110" s="2560"/>
      <c r="D110" s="2571"/>
      <c r="E110" s="1380"/>
      <c r="F110" s="1380"/>
      <c r="G110" s="1381"/>
      <c r="H110" s="1381"/>
      <c r="I110" s="1381"/>
      <c r="J110" s="1381"/>
      <c r="K110" s="1382"/>
      <c r="L110" s="1382"/>
      <c r="M110" s="1382"/>
      <c r="N110" s="1382"/>
      <c r="O110" s="1384"/>
      <c r="P110" s="1382"/>
      <c r="Q110" s="1384"/>
      <c r="R110" s="1382"/>
      <c r="S110" s="1382"/>
      <c r="T110" s="1389"/>
      <c r="U110" s="1390"/>
      <c r="V110" s="1382"/>
      <c r="W110" s="1385"/>
    </row>
    <row r="111" spans="1:23" ht="16.5" customHeight="1">
      <c r="A111" s="1379">
        <f t="shared" si="1"/>
        <v>106</v>
      </c>
      <c r="B111" s="2567"/>
      <c r="C111" s="2560"/>
      <c r="D111" s="1513" t="s">
        <v>4483</v>
      </c>
      <c r="E111" s="1389"/>
      <c r="F111" s="1389"/>
      <c r="G111" s="1389"/>
      <c r="H111" s="1389"/>
      <c r="I111" s="1389"/>
      <c r="J111" s="1389"/>
      <c r="K111" s="1389"/>
      <c r="L111" s="1389"/>
      <c r="M111" s="1382">
        <f>SUM(M105:M110)</f>
        <v>0</v>
      </c>
      <c r="N111" s="1382">
        <f>SUM(N105:N110)</f>
        <v>0</v>
      </c>
      <c r="O111" s="1389"/>
      <c r="P111" s="1389"/>
      <c r="Q111" s="1389"/>
      <c r="R111" s="1389"/>
      <c r="S111" s="1382">
        <f>SUM(S105:S110)</f>
        <v>0</v>
      </c>
      <c r="T111" s="1389"/>
      <c r="U111" s="1390"/>
      <c r="V111" s="1389"/>
      <c r="W111" s="1568"/>
    </row>
    <row r="112" spans="1:23" ht="16.5" customHeight="1">
      <c r="A112" s="1379">
        <f t="shared" si="1"/>
        <v>107</v>
      </c>
      <c r="B112" s="2567"/>
      <c r="C112" s="2560"/>
      <c r="D112" s="2571" t="s">
        <v>4503</v>
      </c>
      <c r="E112" s="1380"/>
      <c r="F112" s="1380"/>
      <c r="G112" s="1381"/>
      <c r="H112" s="1381"/>
      <c r="I112" s="1381"/>
      <c r="J112" s="1381"/>
      <c r="K112" s="1382"/>
      <c r="L112" s="1382"/>
      <c r="M112" s="1382"/>
      <c r="N112" s="1382"/>
      <c r="O112" s="1384"/>
      <c r="P112" s="1382"/>
      <c r="Q112" s="1384"/>
      <c r="R112" s="1382"/>
      <c r="S112" s="1382"/>
      <c r="T112" s="1389"/>
      <c r="U112" s="1390"/>
      <c r="V112" s="1382"/>
      <c r="W112" s="1385"/>
    </row>
    <row r="113" spans="1:23" ht="16.5" customHeight="1">
      <c r="A113" s="1379">
        <f t="shared" si="1"/>
        <v>108</v>
      </c>
      <c r="B113" s="2567"/>
      <c r="C113" s="2560"/>
      <c r="D113" s="2571"/>
      <c r="E113" s="1380"/>
      <c r="F113" s="1380"/>
      <c r="G113" s="1381"/>
      <c r="H113" s="1381"/>
      <c r="I113" s="1381"/>
      <c r="J113" s="1381"/>
      <c r="K113" s="1382"/>
      <c r="L113" s="1382"/>
      <c r="M113" s="1382"/>
      <c r="N113" s="1382"/>
      <c r="O113" s="1384"/>
      <c r="P113" s="1382"/>
      <c r="Q113" s="1384"/>
      <c r="R113" s="1382"/>
      <c r="S113" s="1382"/>
      <c r="T113" s="1389"/>
      <c r="U113" s="1390"/>
      <c r="V113" s="1382"/>
      <c r="W113" s="1385"/>
    </row>
    <row r="114" spans="1:23" ht="16.5" customHeight="1">
      <c r="A114" s="1379">
        <f t="shared" si="1"/>
        <v>109</v>
      </c>
      <c r="B114" s="2567"/>
      <c r="C114" s="2560"/>
      <c r="D114" s="2571"/>
      <c r="E114" s="1380"/>
      <c r="F114" s="1380"/>
      <c r="G114" s="1381"/>
      <c r="H114" s="1381"/>
      <c r="I114" s="1381"/>
      <c r="J114" s="1381"/>
      <c r="K114" s="1382"/>
      <c r="L114" s="1382"/>
      <c r="M114" s="1382"/>
      <c r="N114" s="1382"/>
      <c r="O114" s="1384"/>
      <c r="P114" s="1382"/>
      <c r="Q114" s="1384"/>
      <c r="R114" s="1382"/>
      <c r="S114" s="1382"/>
      <c r="T114" s="1389"/>
      <c r="U114" s="1390"/>
      <c r="V114" s="1382"/>
      <c r="W114" s="1385"/>
    </row>
    <row r="115" spans="1:23" ht="16.5" customHeight="1">
      <c r="A115" s="1379">
        <f t="shared" si="1"/>
        <v>110</v>
      </c>
      <c r="B115" s="2567"/>
      <c r="C115" s="2560"/>
      <c r="D115" s="2571"/>
      <c r="E115" s="1380"/>
      <c r="F115" s="1380"/>
      <c r="G115" s="1381"/>
      <c r="H115" s="1381"/>
      <c r="I115" s="1381"/>
      <c r="J115" s="1381"/>
      <c r="K115" s="1382"/>
      <c r="L115" s="1382"/>
      <c r="M115" s="1382"/>
      <c r="N115" s="1382"/>
      <c r="O115" s="1384"/>
      <c r="P115" s="1382"/>
      <c r="Q115" s="1384"/>
      <c r="R115" s="1382"/>
      <c r="S115" s="1382"/>
      <c r="T115" s="1389"/>
      <c r="U115" s="1390"/>
      <c r="V115" s="1382"/>
      <c r="W115" s="1385"/>
    </row>
    <row r="116" spans="1:23">
      <c r="A116" s="1379">
        <f t="shared" si="1"/>
        <v>111</v>
      </c>
      <c r="B116" s="2567"/>
      <c r="C116" s="2560"/>
      <c r="D116" s="2571"/>
      <c r="E116" s="1380"/>
      <c r="F116" s="1380"/>
      <c r="G116" s="1381"/>
      <c r="H116" s="1381"/>
      <c r="I116" s="1381"/>
      <c r="J116" s="1381"/>
      <c r="K116" s="1382"/>
      <c r="L116" s="1382"/>
      <c r="M116" s="1382"/>
      <c r="N116" s="1382"/>
      <c r="O116" s="1384"/>
      <c r="P116" s="1382"/>
      <c r="Q116" s="1384"/>
      <c r="R116" s="1382"/>
      <c r="S116" s="1382"/>
      <c r="T116" s="1389"/>
      <c r="U116" s="1390"/>
      <c r="V116" s="1382"/>
      <c r="W116" s="1385"/>
    </row>
    <row r="117" spans="1:23">
      <c r="A117" s="1379">
        <f t="shared" si="1"/>
        <v>112</v>
      </c>
      <c r="B117" s="2567"/>
      <c r="C117" s="2560"/>
      <c r="D117" s="2571"/>
      <c r="E117" s="1380"/>
      <c r="F117" s="1380"/>
      <c r="G117" s="1381"/>
      <c r="H117" s="1381"/>
      <c r="I117" s="1381"/>
      <c r="J117" s="1381"/>
      <c r="K117" s="1382"/>
      <c r="L117" s="1382"/>
      <c r="M117" s="1382"/>
      <c r="N117" s="1382"/>
      <c r="O117" s="1384"/>
      <c r="P117" s="1382"/>
      <c r="Q117" s="1384"/>
      <c r="R117" s="1382"/>
      <c r="S117" s="1382"/>
      <c r="T117" s="1389"/>
      <c r="U117" s="1390"/>
      <c r="V117" s="1382"/>
      <c r="W117" s="1385"/>
    </row>
    <row r="118" spans="1:23" ht="15" thickBot="1">
      <c r="A118" s="1379">
        <f t="shared" si="1"/>
        <v>113</v>
      </c>
      <c r="B118" s="2567"/>
      <c r="C118" s="2569"/>
      <c r="D118" s="1391" t="s">
        <v>3617</v>
      </c>
      <c r="E118" s="1394"/>
      <c r="F118" s="1394"/>
      <c r="G118" s="1394"/>
      <c r="H118" s="1394"/>
      <c r="I118" s="1394"/>
      <c r="J118" s="1394"/>
      <c r="K118" s="1394"/>
      <c r="L118" s="1394"/>
      <c r="M118" s="1393">
        <f>SUM(M112:M117)</f>
        <v>0</v>
      </c>
      <c r="N118" s="1393">
        <f>SUM(N112:N117)</f>
        <v>0</v>
      </c>
      <c r="O118" s="1394"/>
      <c r="P118" s="1394"/>
      <c r="Q118" s="1394"/>
      <c r="R118" s="1394"/>
      <c r="S118" s="1393">
        <f>SUM(S112:S117)</f>
        <v>0</v>
      </c>
      <c r="T118" s="1394"/>
      <c r="U118" s="1417"/>
      <c r="V118" s="1394"/>
      <c r="W118" s="1571"/>
    </row>
    <row r="119" spans="1:23" ht="16.5" customHeight="1">
      <c r="A119" s="1379">
        <f t="shared" si="1"/>
        <v>114</v>
      </c>
      <c r="B119" s="2567"/>
      <c r="C119" s="2572" t="s">
        <v>4438</v>
      </c>
      <c r="D119" s="2575" t="s">
        <v>4504</v>
      </c>
      <c r="E119" s="1373"/>
      <c r="F119" s="1373"/>
      <c r="G119" s="1374"/>
      <c r="H119" s="1374"/>
      <c r="I119" s="1374"/>
      <c r="J119" s="1374"/>
      <c r="K119" s="1375"/>
      <c r="L119" s="1375"/>
      <c r="M119" s="1375"/>
      <c r="N119" s="1375"/>
      <c r="O119" s="1377"/>
      <c r="P119" s="1375"/>
      <c r="Q119" s="1377"/>
      <c r="R119" s="1375"/>
      <c r="S119" s="1375"/>
      <c r="T119" s="1418"/>
      <c r="U119" s="1414"/>
      <c r="V119" s="1375"/>
      <c r="W119" s="1378"/>
    </row>
    <row r="120" spans="1:23">
      <c r="A120" s="1379">
        <f t="shared" si="1"/>
        <v>115</v>
      </c>
      <c r="B120" s="2567"/>
      <c r="C120" s="2573"/>
      <c r="D120" s="2576"/>
      <c r="E120" s="1380"/>
      <c r="F120" s="1380"/>
      <c r="G120" s="1381"/>
      <c r="H120" s="1381"/>
      <c r="I120" s="1381"/>
      <c r="J120" s="1381"/>
      <c r="K120" s="1382"/>
      <c r="L120" s="1382"/>
      <c r="M120" s="1382"/>
      <c r="N120" s="1382"/>
      <c r="O120" s="1384"/>
      <c r="P120" s="1384"/>
      <c r="Q120" s="1384"/>
      <c r="R120" s="1384"/>
      <c r="S120" s="1382"/>
      <c r="T120" s="1389"/>
      <c r="U120" s="1419"/>
      <c r="V120" s="1382"/>
      <c r="W120" s="1385"/>
    </row>
    <row r="121" spans="1:23">
      <c r="A121" s="1379">
        <f t="shared" si="1"/>
        <v>116</v>
      </c>
      <c r="B121" s="2567"/>
      <c r="C121" s="2573"/>
      <c r="D121" s="2576"/>
      <c r="E121" s="1380"/>
      <c r="F121" s="1380"/>
      <c r="G121" s="1381"/>
      <c r="H121" s="1381"/>
      <c r="I121" s="1381"/>
      <c r="J121" s="1381"/>
      <c r="K121" s="1382"/>
      <c r="L121" s="1382"/>
      <c r="M121" s="1382"/>
      <c r="N121" s="1382"/>
      <c r="O121" s="1384"/>
      <c r="P121" s="1384"/>
      <c r="Q121" s="1384"/>
      <c r="R121" s="1384"/>
      <c r="S121" s="1382"/>
      <c r="T121" s="1389"/>
      <c r="U121" s="1419"/>
      <c r="V121" s="1382"/>
      <c r="W121" s="1385"/>
    </row>
    <row r="122" spans="1:23">
      <c r="A122" s="1379">
        <f t="shared" si="1"/>
        <v>117</v>
      </c>
      <c r="B122" s="2567"/>
      <c r="C122" s="2573"/>
      <c r="D122" s="2576"/>
      <c r="E122" s="1380"/>
      <c r="F122" s="1380"/>
      <c r="G122" s="1381"/>
      <c r="H122" s="1381"/>
      <c r="I122" s="1381"/>
      <c r="J122" s="1381"/>
      <c r="K122" s="1382"/>
      <c r="L122" s="1382"/>
      <c r="M122" s="1382"/>
      <c r="N122" s="1382"/>
      <c r="O122" s="1384"/>
      <c r="P122" s="1384"/>
      <c r="Q122" s="1384"/>
      <c r="R122" s="1384"/>
      <c r="S122" s="1382"/>
      <c r="T122" s="1389"/>
      <c r="U122" s="1419"/>
      <c r="V122" s="1382"/>
      <c r="W122" s="1385"/>
    </row>
    <row r="123" spans="1:23">
      <c r="A123" s="1379">
        <f t="shared" si="1"/>
        <v>118</v>
      </c>
      <c r="B123" s="2567"/>
      <c r="C123" s="2573"/>
      <c r="D123" s="2576"/>
      <c r="E123" s="1380"/>
      <c r="F123" s="1380"/>
      <c r="G123" s="1381"/>
      <c r="H123" s="1381"/>
      <c r="I123" s="1381"/>
      <c r="J123" s="1381"/>
      <c r="K123" s="1382"/>
      <c r="L123" s="1382"/>
      <c r="M123" s="1382"/>
      <c r="N123" s="1382"/>
      <c r="O123" s="1384"/>
      <c r="P123" s="1384"/>
      <c r="Q123" s="1384"/>
      <c r="R123" s="1384"/>
      <c r="S123" s="1382"/>
      <c r="T123" s="1389"/>
      <c r="U123" s="1419"/>
      <c r="V123" s="1382"/>
      <c r="W123" s="1385"/>
    </row>
    <row r="124" spans="1:23">
      <c r="A124" s="1379">
        <f t="shared" si="1"/>
        <v>119</v>
      </c>
      <c r="B124" s="2567"/>
      <c r="C124" s="2573"/>
      <c r="D124" s="2576"/>
      <c r="E124" s="1380"/>
      <c r="F124" s="1380"/>
      <c r="G124" s="1381"/>
      <c r="H124" s="1381"/>
      <c r="I124" s="1381"/>
      <c r="J124" s="1381"/>
      <c r="K124" s="1382"/>
      <c r="L124" s="1382"/>
      <c r="M124" s="1382"/>
      <c r="N124" s="1382"/>
      <c r="O124" s="1384"/>
      <c r="P124" s="1384"/>
      <c r="Q124" s="1384"/>
      <c r="R124" s="1384"/>
      <c r="S124" s="1382"/>
      <c r="T124" s="1389"/>
      <c r="U124" s="1419"/>
      <c r="V124" s="1382"/>
      <c r="W124" s="1385"/>
    </row>
    <row r="125" spans="1:23" ht="14.25">
      <c r="A125" s="1379">
        <f t="shared" si="1"/>
        <v>120</v>
      </c>
      <c r="B125" s="2567"/>
      <c r="C125" s="2573"/>
      <c r="D125" s="1397" t="s">
        <v>3617</v>
      </c>
      <c r="E125" s="1389"/>
      <c r="F125" s="1389"/>
      <c r="G125" s="1389"/>
      <c r="H125" s="1389"/>
      <c r="I125" s="1389"/>
      <c r="J125" s="1389"/>
      <c r="K125" s="1389"/>
      <c r="L125" s="1389"/>
      <c r="M125" s="1382">
        <f>SUM(M119:M124)</f>
        <v>0</v>
      </c>
      <c r="N125" s="1382">
        <f>SUM(N119:N124)</f>
        <v>0</v>
      </c>
      <c r="O125" s="1389"/>
      <c r="P125" s="1389"/>
      <c r="Q125" s="1389"/>
      <c r="R125" s="1389"/>
      <c r="S125" s="1382">
        <f>SUM(S119:S124)</f>
        <v>0</v>
      </c>
      <c r="T125" s="1389"/>
      <c r="U125" s="1419"/>
      <c r="V125" s="1389"/>
      <c r="W125" s="1568"/>
    </row>
    <row r="126" spans="1:23" ht="17.649999999999999" customHeight="1">
      <c r="A126" s="1379">
        <f t="shared" si="1"/>
        <v>121</v>
      </c>
      <c r="B126" s="2567"/>
      <c r="C126" s="2573"/>
      <c r="D126" s="2558" t="s">
        <v>4502</v>
      </c>
      <c r="E126" s="1380"/>
      <c r="F126" s="1380"/>
      <c r="G126" s="1381"/>
      <c r="H126" s="1381"/>
      <c r="I126" s="1381"/>
      <c r="J126" s="1381"/>
      <c r="K126" s="1382"/>
      <c r="L126" s="1382"/>
      <c r="M126" s="1382"/>
      <c r="N126" s="1382"/>
      <c r="O126" s="1384"/>
      <c r="P126" s="1384"/>
      <c r="Q126" s="1384"/>
      <c r="R126" s="1384"/>
      <c r="S126" s="1382"/>
      <c r="T126" s="1389"/>
      <c r="U126" s="1419"/>
      <c r="V126" s="1382"/>
      <c r="W126" s="1385"/>
    </row>
    <row r="127" spans="1:23">
      <c r="A127" s="1379">
        <f t="shared" si="1"/>
        <v>122</v>
      </c>
      <c r="B127" s="2567"/>
      <c r="C127" s="2573"/>
      <c r="D127" s="2558"/>
      <c r="E127" s="1380"/>
      <c r="F127" s="1380"/>
      <c r="G127" s="1381"/>
      <c r="H127" s="1381"/>
      <c r="I127" s="1381"/>
      <c r="J127" s="1381"/>
      <c r="K127" s="1382"/>
      <c r="L127" s="1382"/>
      <c r="M127" s="1382"/>
      <c r="N127" s="1382"/>
      <c r="O127" s="1384"/>
      <c r="P127" s="1384"/>
      <c r="Q127" s="1384"/>
      <c r="R127" s="1384"/>
      <c r="S127" s="1382"/>
      <c r="T127" s="1389"/>
      <c r="U127" s="1419"/>
      <c r="V127" s="1382"/>
      <c r="W127" s="1385"/>
    </row>
    <row r="128" spans="1:23">
      <c r="A128" s="1379">
        <f t="shared" si="1"/>
        <v>123</v>
      </c>
      <c r="B128" s="2567"/>
      <c r="C128" s="2573"/>
      <c r="D128" s="2558"/>
      <c r="E128" s="1380"/>
      <c r="F128" s="1380"/>
      <c r="G128" s="1381"/>
      <c r="H128" s="1381"/>
      <c r="I128" s="1381"/>
      <c r="J128" s="1381"/>
      <c r="K128" s="1382"/>
      <c r="L128" s="1382"/>
      <c r="M128" s="1382"/>
      <c r="N128" s="1382"/>
      <c r="O128" s="1384"/>
      <c r="P128" s="1384"/>
      <c r="Q128" s="1384"/>
      <c r="R128" s="1384"/>
      <c r="S128" s="1382"/>
      <c r="T128" s="1389"/>
      <c r="U128" s="1419"/>
      <c r="V128" s="1382"/>
      <c r="W128" s="1385"/>
    </row>
    <row r="129" spans="1:23">
      <c r="A129" s="1379">
        <f t="shared" si="1"/>
        <v>124</v>
      </c>
      <c r="B129" s="2567"/>
      <c r="C129" s="2573"/>
      <c r="D129" s="2558"/>
      <c r="E129" s="1380"/>
      <c r="F129" s="1380"/>
      <c r="G129" s="1381"/>
      <c r="H129" s="1381"/>
      <c r="I129" s="1381"/>
      <c r="J129" s="1381"/>
      <c r="K129" s="1382"/>
      <c r="L129" s="1382"/>
      <c r="M129" s="1382"/>
      <c r="N129" s="1382"/>
      <c r="O129" s="1384"/>
      <c r="P129" s="1384"/>
      <c r="Q129" s="1384"/>
      <c r="R129" s="1384"/>
      <c r="S129" s="1382"/>
      <c r="T129" s="1389"/>
      <c r="U129" s="1419"/>
      <c r="V129" s="1382"/>
      <c r="W129" s="1385"/>
    </row>
    <row r="130" spans="1:23">
      <c r="A130" s="1379">
        <f t="shared" si="1"/>
        <v>125</v>
      </c>
      <c r="B130" s="2567"/>
      <c r="C130" s="2573"/>
      <c r="D130" s="2558"/>
      <c r="E130" s="1380"/>
      <c r="F130" s="1380"/>
      <c r="G130" s="1381"/>
      <c r="H130" s="1381"/>
      <c r="I130" s="1381"/>
      <c r="J130" s="1381"/>
      <c r="K130" s="1382"/>
      <c r="L130" s="1382"/>
      <c r="M130" s="1382"/>
      <c r="N130" s="1382"/>
      <c r="O130" s="1384"/>
      <c r="P130" s="1384"/>
      <c r="Q130" s="1384"/>
      <c r="R130" s="1384"/>
      <c r="S130" s="1382"/>
      <c r="T130" s="1389"/>
      <c r="U130" s="1419"/>
      <c r="V130" s="1382"/>
      <c r="W130" s="1385"/>
    </row>
    <row r="131" spans="1:23">
      <c r="A131" s="1379">
        <f t="shared" si="1"/>
        <v>126</v>
      </c>
      <c r="B131" s="2567"/>
      <c r="C131" s="2573"/>
      <c r="D131" s="2558"/>
      <c r="E131" s="1380"/>
      <c r="F131" s="1380"/>
      <c r="G131" s="1381"/>
      <c r="H131" s="1381"/>
      <c r="I131" s="1381"/>
      <c r="J131" s="1381"/>
      <c r="K131" s="1382"/>
      <c r="L131" s="1382"/>
      <c r="M131" s="1382"/>
      <c r="N131" s="1382"/>
      <c r="O131" s="1384"/>
      <c r="P131" s="1384"/>
      <c r="Q131" s="1384"/>
      <c r="R131" s="1384"/>
      <c r="S131" s="1382"/>
      <c r="T131" s="1389"/>
      <c r="U131" s="1419"/>
      <c r="V131" s="1382"/>
      <c r="W131" s="1385"/>
    </row>
    <row r="132" spans="1:23" ht="16.5">
      <c r="A132" s="1379">
        <f t="shared" si="1"/>
        <v>127</v>
      </c>
      <c r="B132" s="2567"/>
      <c r="C132" s="2573"/>
      <c r="D132" s="1513" t="s">
        <v>4483</v>
      </c>
      <c r="E132" s="1389"/>
      <c r="F132" s="1389"/>
      <c r="G132" s="1389"/>
      <c r="H132" s="1389"/>
      <c r="I132" s="1389"/>
      <c r="J132" s="1389"/>
      <c r="K132" s="1389"/>
      <c r="L132" s="1389"/>
      <c r="M132" s="1382">
        <f>SUM(M126:M131)</f>
        <v>0</v>
      </c>
      <c r="N132" s="1382">
        <f>SUM(N126:N131)</f>
        <v>0</v>
      </c>
      <c r="O132" s="1389"/>
      <c r="P132" s="1389"/>
      <c r="Q132" s="1389"/>
      <c r="R132" s="1389"/>
      <c r="S132" s="1382">
        <f>SUM(S126:S131)</f>
        <v>0</v>
      </c>
      <c r="T132" s="1389"/>
      <c r="U132" s="1419"/>
      <c r="V132" s="1389"/>
      <c r="W132" s="1568"/>
    </row>
    <row r="133" spans="1:23" ht="16.5" customHeight="1">
      <c r="A133" s="1379">
        <f t="shared" si="1"/>
        <v>128</v>
      </c>
      <c r="B133" s="2567"/>
      <c r="C133" s="2573"/>
      <c r="D133" s="2558" t="s">
        <v>4503</v>
      </c>
      <c r="E133" s="1380"/>
      <c r="F133" s="1380"/>
      <c r="G133" s="1381"/>
      <c r="H133" s="1381"/>
      <c r="I133" s="1381"/>
      <c r="J133" s="1381"/>
      <c r="K133" s="1382"/>
      <c r="L133" s="1382"/>
      <c r="M133" s="1382"/>
      <c r="N133" s="1382"/>
      <c r="O133" s="1384"/>
      <c r="P133" s="1384"/>
      <c r="Q133" s="1384"/>
      <c r="R133" s="1384"/>
      <c r="S133" s="1382"/>
      <c r="T133" s="1389"/>
      <c r="U133" s="1419"/>
      <c r="V133" s="1382"/>
      <c r="W133" s="1385"/>
    </row>
    <row r="134" spans="1:23" ht="15.75" customHeight="1">
      <c r="A134" s="1379">
        <f t="shared" si="1"/>
        <v>129</v>
      </c>
      <c r="B134" s="2567"/>
      <c r="C134" s="2573"/>
      <c r="D134" s="2558"/>
      <c r="E134" s="1380"/>
      <c r="F134" s="1380"/>
      <c r="G134" s="1381"/>
      <c r="H134" s="1381"/>
      <c r="I134" s="1381"/>
      <c r="J134" s="1381"/>
      <c r="K134" s="1382"/>
      <c r="L134" s="1382"/>
      <c r="M134" s="1382"/>
      <c r="N134" s="1382"/>
      <c r="O134" s="1384"/>
      <c r="P134" s="1382"/>
      <c r="Q134" s="1384"/>
      <c r="R134" s="1382"/>
      <c r="S134" s="1382"/>
      <c r="T134" s="1389"/>
      <c r="U134" s="1390"/>
      <c r="V134" s="1382"/>
      <c r="W134" s="1385"/>
    </row>
    <row r="135" spans="1:23" ht="15.75" customHeight="1">
      <c r="A135" s="1379">
        <f t="shared" si="1"/>
        <v>130</v>
      </c>
      <c r="B135" s="2567"/>
      <c r="C135" s="2573"/>
      <c r="D135" s="2558"/>
      <c r="E135" s="1380"/>
      <c r="F135" s="1380"/>
      <c r="G135" s="1381"/>
      <c r="H135" s="1381"/>
      <c r="I135" s="1381"/>
      <c r="J135" s="1381"/>
      <c r="K135" s="1382"/>
      <c r="L135" s="1382"/>
      <c r="M135" s="1382"/>
      <c r="N135" s="1382"/>
      <c r="O135" s="1384"/>
      <c r="P135" s="1382"/>
      <c r="Q135" s="1384"/>
      <c r="R135" s="1382"/>
      <c r="S135" s="1382"/>
      <c r="T135" s="1389"/>
      <c r="U135" s="1390"/>
      <c r="V135" s="1382"/>
      <c r="W135" s="1385"/>
    </row>
    <row r="136" spans="1:23" ht="16.5" customHeight="1">
      <c r="A136" s="1379">
        <f t="shared" ref="A136:A162" si="2">A135+1</f>
        <v>131</v>
      </c>
      <c r="B136" s="2567"/>
      <c r="C136" s="2573"/>
      <c r="D136" s="2558"/>
      <c r="E136" s="1380"/>
      <c r="F136" s="1380"/>
      <c r="G136" s="1381"/>
      <c r="H136" s="1381"/>
      <c r="I136" s="1381"/>
      <c r="J136" s="1381"/>
      <c r="K136" s="1382"/>
      <c r="L136" s="1382"/>
      <c r="M136" s="1382"/>
      <c r="N136" s="1382"/>
      <c r="O136" s="1384"/>
      <c r="P136" s="1382"/>
      <c r="Q136" s="1384"/>
      <c r="R136" s="1382"/>
      <c r="S136" s="1382"/>
      <c r="T136" s="1389"/>
      <c r="U136" s="1390"/>
      <c r="V136" s="1382"/>
      <c r="W136" s="1385"/>
    </row>
    <row r="137" spans="1:23">
      <c r="A137" s="1379">
        <f t="shared" si="2"/>
        <v>132</v>
      </c>
      <c r="B137" s="2567"/>
      <c r="C137" s="2573"/>
      <c r="D137" s="2558"/>
      <c r="E137" s="1380"/>
      <c r="F137" s="1380"/>
      <c r="G137" s="1381"/>
      <c r="H137" s="1381"/>
      <c r="I137" s="1381"/>
      <c r="J137" s="1381"/>
      <c r="K137" s="1382"/>
      <c r="L137" s="1382"/>
      <c r="M137" s="1382"/>
      <c r="N137" s="1382"/>
      <c r="O137" s="1384"/>
      <c r="P137" s="1382"/>
      <c r="Q137" s="1384"/>
      <c r="R137" s="1382"/>
      <c r="S137" s="1382"/>
      <c r="T137" s="1389"/>
      <c r="U137" s="1390"/>
      <c r="V137" s="1382"/>
      <c r="W137" s="1385"/>
    </row>
    <row r="138" spans="1:23">
      <c r="A138" s="1379">
        <f t="shared" si="2"/>
        <v>133</v>
      </c>
      <c r="B138" s="2567"/>
      <c r="C138" s="2573"/>
      <c r="D138" s="2558"/>
      <c r="E138" s="1380"/>
      <c r="F138" s="1380"/>
      <c r="G138" s="1381"/>
      <c r="H138" s="1381"/>
      <c r="I138" s="1381"/>
      <c r="J138" s="1381"/>
      <c r="K138" s="1382"/>
      <c r="L138" s="1382"/>
      <c r="M138" s="1382"/>
      <c r="N138" s="1382"/>
      <c r="O138" s="1384"/>
      <c r="P138" s="1382"/>
      <c r="Q138" s="1384"/>
      <c r="R138" s="1382"/>
      <c r="S138" s="1382"/>
      <c r="T138" s="1389"/>
      <c r="U138" s="1390"/>
      <c r="V138" s="1382"/>
      <c r="W138" s="1385"/>
    </row>
    <row r="139" spans="1:23" ht="15" thickBot="1">
      <c r="A139" s="1379">
        <f t="shared" si="2"/>
        <v>134</v>
      </c>
      <c r="B139" s="2567"/>
      <c r="C139" s="2574"/>
      <c r="D139" s="1391" t="s">
        <v>3617</v>
      </c>
      <c r="E139" s="1394"/>
      <c r="F139" s="1394"/>
      <c r="G139" s="1394"/>
      <c r="H139" s="1394"/>
      <c r="I139" s="1394"/>
      <c r="J139" s="1394"/>
      <c r="K139" s="1394"/>
      <c r="L139" s="1394"/>
      <c r="M139" s="1393">
        <f>SUM(M133:M138)</f>
        <v>0</v>
      </c>
      <c r="N139" s="1393">
        <f>SUM(N133:N138)</f>
        <v>0</v>
      </c>
      <c r="O139" s="1394"/>
      <c r="P139" s="1394"/>
      <c r="Q139" s="1394"/>
      <c r="R139" s="1394"/>
      <c r="S139" s="1393">
        <f>SUM(S133:S138)</f>
        <v>0</v>
      </c>
      <c r="T139" s="1394"/>
      <c r="U139" s="1417"/>
      <c r="V139" s="1394"/>
      <c r="W139" s="1571"/>
    </row>
    <row r="140" spans="1:23" ht="16.5" customHeight="1">
      <c r="A140" s="1379">
        <f t="shared" si="2"/>
        <v>135</v>
      </c>
      <c r="B140" s="2567"/>
      <c r="C140" s="2559" t="s">
        <v>4439</v>
      </c>
      <c r="D140" s="2562" t="s">
        <v>4504</v>
      </c>
      <c r="E140" s="1373"/>
      <c r="F140" s="1373"/>
      <c r="G140" s="1374"/>
      <c r="H140" s="1374"/>
      <c r="I140" s="1374"/>
      <c r="J140" s="1374"/>
      <c r="K140" s="1375"/>
      <c r="L140" s="1375"/>
      <c r="M140" s="1375"/>
      <c r="N140" s="1375"/>
      <c r="O140" s="1377"/>
      <c r="P140" s="1375"/>
      <c r="Q140" s="1377"/>
      <c r="R140" s="1375"/>
      <c r="S140" s="1375"/>
      <c r="T140" s="1413"/>
      <c r="U140" s="1414"/>
      <c r="V140" s="1375"/>
      <c r="W140" s="1378"/>
    </row>
    <row r="141" spans="1:23">
      <c r="A141" s="1379">
        <f t="shared" si="2"/>
        <v>136</v>
      </c>
      <c r="B141" s="2567"/>
      <c r="C141" s="2560"/>
      <c r="D141" s="2563"/>
      <c r="E141" s="1380"/>
      <c r="F141" s="1380"/>
      <c r="G141" s="1381"/>
      <c r="H141" s="1381"/>
      <c r="I141" s="1381"/>
      <c r="J141" s="1381"/>
      <c r="K141" s="1382"/>
      <c r="L141" s="1382"/>
      <c r="M141" s="1382"/>
      <c r="N141" s="1382"/>
      <c r="O141" s="1384"/>
      <c r="P141" s="1382"/>
      <c r="Q141" s="1384"/>
      <c r="R141" s="1382"/>
      <c r="S141" s="1382"/>
      <c r="T141" s="1419"/>
      <c r="U141" s="1390"/>
      <c r="V141" s="1382"/>
      <c r="W141" s="1385"/>
    </row>
    <row r="142" spans="1:23">
      <c r="A142" s="1379">
        <f t="shared" si="2"/>
        <v>137</v>
      </c>
      <c r="B142" s="2567"/>
      <c r="C142" s="2560"/>
      <c r="D142" s="2563"/>
      <c r="E142" s="1380"/>
      <c r="F142" s="1380"/>
      <c r="G142" s="1381"/>
      <c r="H142" s="1381"/>
      <c r="I142" s="1381"/>
      <c r="J142" s="1381"/>
      <c r="K142" s="1382"/>
      <c r="L142" s="1382"/>
      <c r="M142" s="1382"/>
      <c r="N142" s="1382"/>
      <c r="O142" s="1384"/>
      <c r="P142" s="1382"/>
      <c r="Q142" s="1384"/>
      <c r="R142" s="1382"/>
      <c r="S142" s="1382"/>
      <c r="T142" s="1419"/>
      <c r="U142" s="1390"/>
      <c r="V142" s="1382"/>
      <c r="W142" s="1385"/>
    </row>
    <row r="143" spans="1:23">
      <c r="A143" s="1379">
        <f t="shared" si="2"/>
        <v>138</v>
      </c>
      <c r="B143" s="2567"/>
      <c r="C143" s="2560"/>
      <c r="D143" s="2563"/>
      <c r="E143" s="1380"/>
      <c r="F143" s="1380"/>
      <c r="G143" s="1381"/>
      <c r="H143" s="1381"/>
      <c r="I143" s="1381"/>
      <c r="J143" s="1381"/>
      <c r="K143" s="1382"/>
      <c r="L143" s="1382"/>
      <c r="M143" s="1382"/>
      <c r="N143" s="1382"/>
      <c r="O143" s="1384"/>
      <c r="P143" s="1382"/>
      <c r="Q143" s="1384"/>
      <c r="R143" s="1382"/>
      <c r="S143" s="1382"/>
      <c r="T143" s="1419"/>
      <c r="U143" s="1390"/>
      <c r="V143" s="1382"/>
      <c r="W143" s="1385"/>
    </row>
    <row r="144" spans="1:23">
      <c r="A144" s="1379">
        <f t="shared" si="2"/>
        <v>139</v>
      </c>
      <c r="B144" s="2567"/>
      <c r="C144" s="2560"/>
      <c r="D144" s="2563"/>
      <c r="E144" s="1380"/>
      <c r="F144" s="1380"/>
      <c r="G144" s="1381"/>
      <c r="H144" s="1381"/>
      <c r="I144" s="1381"/>
      <c r="J144" s="1381"/>
      <c r="K144" s="1382"/>
      <c r="L144" s="1382"/>
      <c r="M144" s="1382"/>
      <c r="N144" s="1382"/>
      <c r="O144" s="1384"/>
      <c r="P144" s="1382"/>
      <c r="Q144" s="1384"/>
      <c r="R144" s="1382"/>
      <c r="S144" s="1382"/>
      <c r="T144" s="1419"/>
      <c r="U144" s="1390"/>
      <c r="V144" s="1382"/>
      <c r="W144" s="1385"/>
    </row>
    <row r="145" spans="1:23">
      <c r="A145" s="1379">
        <f t="shared" si="2"/>
        <v>140</v>
      </c>
      <c r="B145" s="2567"/>
      <c r="C145" s="2560"/>
      <c r="D145" s="2563"/>
      <c r="E145" s="1380"/>
      <c r="F145" s="1380"/>
      <c r="G145" s="1381"/>
      <c r="H145" s="1381"/>
      <c r="I145" s="1381"/>
      <c r="J145" s="1381"/>
      <c r="K145" s="1382"/>
      <c r="L145" s="1382"/>
      <c r="M145" s="1382"/>
      <c r="N145" s="1382"/>
      <c r="O145" s="1384"/>
      <c r="P145" s="1382"/>
      <c r="Q145" s="1384"/>
      <c r="R145" s="1382"/>
      <c r="S145" s="1382"/>
      <c r="T145" s="1419"/>
      <c r="U145" s="1390"/>
      <c r="V145" s="1382"/>
      <c r="W145" s="1385"/>
    </row>
    <row r="146" spans="1:23" ht="14.25">
      <c r="A146" s="1379">
        <f t="shared" si="2"/>
        <v>141</v>
      </c>
      <c r="B146" s="2567"/>
      <c r="C146" s="2560"/>
      <c r="D146" s="1397" t="s">
        <v>3617</v>
      </c>
      <c r="E146" s="1389"/>
      <c r="F146" s="1389"/>
      <c r="G146" s="1389"/>
      <c r="H146" s="1389"/>
      <c r="I146" s="1389"/>
      <c r="J146" s="1389"/>
      <c r="K146" s="1389"/>
      <c r="L146" s="1389"/>
      <c r="M146" s="1382">
        <f>SUM(M140:M145)</f>
        <v>0</v>
      </c>
      <c r="N146" s="1382">
        <f>SUM(N140:N145)</f>
        <v>0</v>
      </c>
      <c r="O146" s="1389"/>
      <c r="P146" s="1389"/>
      <c r="Q146" s="1389"/>
      <c r="R146" s="1389"/>
      <c r="S146" s="1382">
        <f>SUM(S140:S145)</f>
        <v>0</v>
      </c>
      <c r="T146" s="1419"/>
      <c r="U146" s="1390"/>
      <c r="V146" s="1389"/>
      <c r="W146" s="1568"/>
    </row>
    <row r="147" spans="1:23" ht="16.5" customHeight="1">
      <c r="A147" s="1379">
        <f t="shared" si="2"/>
        <v>142</v>
      </c>
      <c r="B147" s="2567"/>
      <c r="C147" s="2560"/>
      <c r="D147" s="2558" t="s">
        <v>4502</v>
      </c>
      <c r="E147" s="1380"/>
      <c r="F147" s="1380"/>
      <c r="G147" s="1381"/>
      <c r="H147" s="1381"/>
      <c r="I147" s="1381"/>
      <c r="J147" s="1381"/>
      <c r="K147" s="1382"/>
      <c r="L147" s="1382"/>
      <c r="M147" s="1382"/>
      <c r="N147" s="1382"/>
      <c r="O147" s="1384"/>
      <c r="P147" s="1382"/>
      <c r="Q147" s="1384"/>
      <c r="R147" s="1382"/>
      <c r="S147" s="1382"/>
      <c r="T147" s="1419"/>
      <c r="U147" s="1390"/>
      <c r="V147" s="1382"/>
      <c r="W147" s="1385"/>
    </row>
    <row r="148" spans="1:23">
      <c r="A148" s="1379">
        <f t="shared" si="2"/>
        <v>143</v>
      </c>
      <c r="B148" s="2567"/>
      <c r="C148" s="2560"/>
      <c r="D148" s="2558"/>
      <c r="E148" s="1380"/>
      <c r="F148" s="1380"/>
      <c r="G148" s="1381"/>
      <c r="H148" s="1381"/>
      <c r="I148" s="1381"/>
      <c r="J148" s="1381"/>
      <c r="K148" s="1382"/>
      <c r="L148" s="1382"/>
      <c r="M148" s="1382"/>
      <c r="N148" s="1382"/>
      <c r="O148" s="1384"/>
      <c r="P148" s="1382"/>
      <c r="Q148" s="1384"/>
      <c r="R148" s="1382"/>
      <c r="S148" s="1382"/>
      <c r="T148" s="1419"/>
      <c r="U148" s="1390"/>
      <c r="V148" s="1382"/>
      <c r="W148" s="1385"/>
    </row>
    <row r="149" spans="1:23">
      <c r="A149" s="1379">
        <f t="shared" si="2"/>
        <v>144</v>
      </c>
      <c r="B149" s="2567"/>
      <c r="C149" s="2560"/>
      <c r="D149" s="2558"/>
      <c r="E149" s="1380"/>
      <c r="F149" s="1380"/>
      <c r="G149" s="1381"/>
      <c r="H149" s="1381"/>
      <c r="I149" s="1381"/>
      <c r="J149" s="1381"/>
      <c r="K149" s="1382"/>
      <c r="L149" s="1382"/>
      <c r="M149" s="1382"/>
      <c r="N149" s="1382"/>
      <c r="O149" s="1384"/>
      <c r="P149" s="1382"/>
      <c r="Q149" s="1384"/>
      <c r="R149" s="1382"/>
      <c r="S149" s="1382"/>
      <c r="T149" s="1419"/>
      <c r="U149" s="1390"/>
      <c r="V149" s="1382"/>
      <c r="W149" s="1385"/>
    </row>
    <row r="150" spans="1:23">
      <c r="A150" s="1379">
        <f t="shared" si="2"/>
        <v>145</v>
      </c>
      <c r="B150" s="2567"/>
      <c r="C150" s="2560"/>
      <c r="D150" s="2558"/>
      <c r="E150" s="1380"/>
      <c r="F150" s="1380"/>
      <c r="G150" s="1381"/>
      <c r="H150" s="1381"/>
      <c r="I150" s="1381"/>
      <c r="J150" s="1381"/>
      <c r="K150" s="1382"/>
      <c r="L150" s="1382"/>
      <c r="M150" s="1382"/>
      <c r="N150" s="1382"/>
      <c r="O150" s="1384"/>
      <c r="P150" s="1382"/>
      <c r="Q150" s="1384"/>
      <c r="R150" s="1382"/>
      <c r="S150" s="1382"/>
      <c r="T150" s="1419"/>
      <c r="U150" s="1390"/>
      <c r="V150" s="1382"/>
      <c r="W150" s="1385"/>
    </row>
    <row r="151" spans="1:23">
      <c r="A151" s="1379">
        <f t="shared" si="2"/>
        <v>146</v>
      </c>
      <c r="B151" s="2567"/>
      <c r="C151" s="2560"/>
      <c r="D151" s="2558"/>
      <c r="E151" s="1380"/>
      <c r="F151" s="1380"/>
      <c r="G151" s="1381"/>
      <c r="H151" s="1381"/>
      <c r="I151" s="1381"/>
      <c r="J151" s="1381"/>
      <c r="K151" s="1382"/>
      <c r="L151" s="1382"/>
      <c r="M151" s="1382"/>
      <c r="N151" s="1382"/>
      <c r="O151" s="1384"/>
      <c r="P151" s="1382"/>
      <c r="Q151" s="1384"/>
      <c r="R151" s="1382"/>
      <c r="S151" s="1382"/>
      <c r="T151" s="1419"/>
      <c r="U151" s="1390"/>
      <c r="V151" s="1382"/>
      <c r="W151" s="1385"/>
    </row>
    <row r="152" spans="1:23">
      <c r="A152" s="1379">
        <f t="shared" si="2"/>
        <v>147</v>
      </c>
      <c r="B152" s="2567"/>
      <c r="C152" s="2560"/>
      <c r="D152" s="2558"/>
      <c r="E152" s="1380"/>
      <c r="F152" s="1380"/>
      <c r="G152" s="1381"/>
      <c r="H152" s="1381"/>
      <c r="I152" s="1381"/>
      <c r="J152" s="1381"/>
      <c r="K152" s="1382"/>
      <c r="L152" s="1382"/>
      <c r="M152" s="1382"/>
      <c r="N152" s="1382"/>
      <c r="O152" s="1384"/>
      <c r="P152" s="1382"/>
      <c r="Q152" s="1384"/>
      <c r="R152" s="1382"/>
      <c r="S152" s="1382"/>
      <c r="T152" s="1419"/>
      <c r="U152" s="1390"/>
      <c r="V152" s="1382"/>
      <c r="W152" s="1385"/>
    </row>
    <row r="153" spans="1:23" ht="16.5">
      <c r="A153" s="1379">
        <f t="shared" si="2"/>
        <v>148</v>
      </c>
      <c r="B153" s="2567"/>
      <c r="C153" s="2560"/>
      <c r="D153" s="1575" t="s">
        <v>4483</v>
      </c>
      <c r="E153" s="1389"/>
      <c r="F153" s="1389"/>
      <c r="G153" s="1389"/>
      <c r="H153" s="1389"/>
      <c r="I153" s="1389"/>
      <c r="J153" s="1389"/>
      <c r="K153" s="1389"/>
      <c r="L153" s="1389"/>
      <c r="M153" s="1382">
        <f>SUM(M147:M152)</f>
        <v>0</v>
      </c>
      <c r="N153" s="1382">
        <f>SUM(N147:N152)</f>
        <v>0</v>
      </c>
      <c r="O153" s="1389"/>
      <c r="P153" s="1389"/>
      <c r="Q153" s="1389"/>
      <c r="R153" s="1389"/>
      <c r="S153" s="1382">
        <f>SUM(S147:S152)</f>
        <v>0</v>
      </c>
      <c r="T153" s="1419"/>
      <c r="U153" s="1390"/>
      <c r="V153" s="1389"/>
      <c r="W153" s="1568"/>
    </row>
    <row r="154" spans="1:23" ht="16.5" customHeight="1">
      <c r="A154" s="1379">
        <f t="shared" si="2"/>
        <v>149</v>
      </c>
      <c r="B154" s="2567"/>
      <c r="C154" s="2560"/>
      <c r="D154" s="2558" t="s">
        <v>4503</v>
      </c>
      <c r="E154" s="1380"/>
      <c r="F154" s="1380"/>
      <c r="G154" s="1381"/>
      <c r="H154" s="1381"/>
      <c r="I154" s="1381"/>
      <c r="J154" s="1381"/>
      <c r="K154" s="1382"/>
      <c r="L154" s="1382"/>
      <c r="M154" s="1382"/>
      <c r="N154" s="1382"/>
      <c r="O154" s="1384"/>
      <c r="P154" s="1382"/>
      <c r="Q154" s="1384"/>
      <c r="R154" s="1382"/>
      <c r="S154" s="1382"/>
      <c r="T154" s="1419"/>
      <c r="U154" s="1390"/>
      <c r="V154" s="1382"/>
      <c r="W154" s="1385"/>
    </row>
    <row r="155" spans="1:23">
      <c r="A155" s="1379">
        <f t="shared" si="2"/>
        <v>150</v>
      </c>
      <c r="B155" s="2567"/>
      <c r="C155" s="2560"/>
      <c r="D155" s="2558"/>
      <c r="E155" s="1380"/>
      <c r="F155" s="1380"/>
      <c r="G155" s="1381"/>
      <c r="H155" s="1381"/>
      <c r="I155" s="1381"/>
      <c r="J155" s="1381"/>
      <c r="K155" s="1382"/>
      <c r="L155" s="1382"/>
      <c r="M155" s="1382"/>
      <c r="N155" s="1382"/>
      <c r="O155" s="1384"/>
      <c r="P155" s="1382"/>
      <c r="Q155" s="1384"/>
      <c r="R155" s="1382"/>
      <c r="S155" s="1382"/>
      <c r="T155" s="1419"/>
      <c r="U155" s="1390"/>
      <c r="V155" s="1382"/>
      <c r="W155" s="1385"/>
    </row>
    <row r="156" spans="1:23">
      <c r="A156" s="1379">
        <f t="shared" si="2"/>
        <v>151</v>
      </c>
      <c r="B156" s="2567"/>
      <c r="C156" s="2560"/>
      <c r="D156" s="2558"/>
      <c r="E156" s="1380"/>
      <c r="F156" s="1380"/>
      <c r="G156" s="1381"/>
      <c r="H156" s="1381"/>
      <c r="I156" s="1381"/>
      <c r="J156" s="1381"/>
      <c r="K156" s="1382"/>
      <c r="L156" s="1382"/>
      <c r="M156" s="1382"/>
      <c r="N156" s="1382"/>
      <c r="O156" s="1384"/>
      <c r="P156" s="1382"/>
      <c r="Q156" s="1384"/>
      <c r="R156" s="1382"/>
      <c r="S156" s="1382"/>
      <c r="T156" s="1419"/>
      <c r="U156" s="1390"/>
      <c r="V156" s="1382"/>
      <c r="W156" s="1385"/>
    </row>
    <row r="157" spans="1:23">
      <c r="A157" s="1379">
        <f t="shared" si="2"/>
        <v>152</v>
      </c>
      <c r="B157" s="2567"/>
      <c r="C157" s="2560"/>
      <c r="D157" s="2558"/>
      <c r="E157" s="1380"/>
      <c r="F157" s="1380"/>
      <c r="G157" s="1381"/>
      <c r="H157" s="1381"/>
      <c r="I157" s="1381"/>
      <c r="J157" s="1381"/>
      <c r="K157" s="1382"/>
      <c r="L157" s="1382"/>
      <c r="M157" s="1382"/>
      <c r="N157" s="1382"/>
      <c r="O157" s="1384"/>
      <c r="P157" s="1382"/>
      <c r="Q157" s="1384"/>
      <c r="R157" s="1382"/>
      <c r="S157" s="1382"/>
      <c r="T157" s="1419"/>
      <c r="U157" s="1390"/>
      <c r="V157" s="1382"/>
      <c r="W157" s="1385"/>
    </row>
    <row r="158" spans="1:23">
      <c r="A158" s="1379">
        <f t="shared" si="2"/>
        <v>153</v>
      </c>
      <c r="B158" s="2567"/>
      <c r="C158" s="2560"/>
      <c r="D158" s="2558"/>
      <c r="E158" s="1380"/>
      <c r="F158" s="1380"/>
      <c r="G158" s="1381"/>
      <c r="H158" s="1381"/>
      <c r="I158" s="1381"/>
      <c r="J158" s="1381"/>
      <c r="K158" s="1382"/>
      <c r="L158" s="1382"/>
      <c r="M158" s="1382"/>
      <c r="N158" s="1382"/>
      <c r="O158" s="1384"/>
      <c r="P158" s="1382"/>
      <c r="Q158" s="1384"/>
      <c r="R158" s="1382"/>
      <c r="S158" s="1382"/>
      <c r="T158" s="1419"/>
      <c r="U158" s="1390"/>
      <c r="V158" s="1382"/>
      <c r="W158" s="1385"/>
    </row>
    <row r="159" spans="1:23">
      <c r="A159" s="1379">
        <f t="shared" si="2"/>
        <v>154</v>
      </c>
      <c r="B159" s="2567"/>
      <c r="C159" s="2560"/>
      <c r="D159" s="2558"/>
      <c r="E159" s="1380"/>
      <c r="F159" s="1380"/>
      <c r="G159" s="1381"/>
      <c r="H159" s="1381"/>
      <c r="I159" s="1381"/>
      <c r="J159" s="1381"/>
      <c r="K159" s="1382"/>
      <c r="L159" s="1382"/>
      <c r="M159" s="1382"/>
      <c r="N159" s="1382"/>
      <c r="O159" s="1384"/>
      <c r="P159" s="1382"/>
      <c r="Q159" s="1384"/>
      <c r="R159" s="1382"/>
      <c r="S159" s="1382"/>
      <c r="T159" s="1419"/>
      <c r="U159" s="1390"/>
      <c r="V159" s="1382"/>
      <c r="W159" s="1385"/>
    </row>
    <row r="160" spans="1:23" ht="15" thickBot="1">
      <c r="A160" s="1379">
        <f t="shared" si="2"/>
        <v>155</v>
      </c>
      <c r="B160" s="2567"/>
      <c r="C160" s="2569"/>
      <c r="D160" s="1391" t="s">
        <v>3617</v>
      </c>
      <c r="E160" s="1394"/>
      <c r="F160" s="1394"/>
      <c r="G160" s="1394"/>
      <c r="H160" s="1394"/>
      <c r="I160" s="1394"/>
      <c r="J160" s="1394"/>
      <c r="K160" s="1394"/>
      <c r="L160" s="1394"/>
      <c r="M160" s="1393">
        <f>SUM(M154:M159)</f>
        <v>0</v>
      </c>
      <c r="N160" s="1393">
        <f>SUM(N154:N159)</f>
        <v>0</v>
      </c>
      <c r="O160" s="1394"/>
      <c r="P160" s="1394"/>
      <c r="Q160" s="1394"/>
      <c r="R160" s="1394"/>
      <c r="S160" s="1393">
        <f>SUM(S154:S159)</f>
        <v>0</v>
      </c>
      <c r="T160" s="1576"/>
      <c r="U160" s="1417"/>
      <c r="V160" s="1394"/>
      <c r="W160" s="1571"/>
    </row>
    <row r="161" spans="1:23" ht="14.25" thickBot="1">
      <c r="A161" s="1379">
        <f t="shared" si="2"/>
        <v>156</v>
      </c>
      <c r="B161" s="2611" t="s">
        <v>4469</v>
      </c>
      <c r="C161" s="2612"/>
      <c r="D161" s="2612"/>
      <c r="E161" s="1429"/>
      <c r="F161" s="1429"/>
      <c r="G161" s="1430"/>
      <c r="H161" s="1430"/>
      <c r="I161" s="1430"/>
      <c r="J161" s="1430"/>
      <c r="K161" s="1431"/>
      <c r="L161" s="1431"/>
      <c r="M161" s="1432">
        <f>M111+M118+M125+M132+M139+M146+M153+M160</f>
        <v>0</v>
      </c>
      <c r="N161" s="1432">
        <f>N111+N118+N125+N132+N139+N146+N153+N160</f>
        <v>0</v>
      </c>
      <c r="O161" s="1431"/>
      <c r="P161" s="1431"/>
      <c r="Q161" s="1431"/>
      <c r="R161" s="1431"/>
      <c r="S161" s="1432">
        <f>S111+S118+S125+S132+S139+S146+S153+S160</f>
        <v>0</v>
      </c>
      <c r="T161" s="1433"/>
      <c r="U161" s="1434"/>
      <c r="V161" s="1431"/>
      <c r="W161" s="1574"/>
    </row>
    <row r="162" spans="1:23" ht="15" thickBot="1">
      <c r="A162" s="1379">
        <f t="shared" si="2"/>
        <v>157</v>
      </c>
      <c r="B162" s="2556" t="s">
        <v>3618</v>
      </c>
      <c r="C162" s="2557"/>
      <c r="D162" s="2557"/>
      <c r="E162" s="1429"/>
      <c r="F162" s="1429"/>
      <c r="G162" s="1430"/>
      <c r="H162" s="1430"/>
      <c r="I162" s="1430"/>
      <c r="J162" s="1430"/>
      <c r="K162" s="1431"/>
      <c r="L162" s="1431"/>
      <c r="M162" s="1577">
        <f>M161+M104</f>
        <v>0</v>
      </c>
      <c r="N162" s="1577">
        <f>N161+N104</f>
        <v>0</v>
      </c>
      <c r="O162" s="1431"/>
      <c r="P162" s="1431"/>
      <c r="Q162" s="1431"/>
      <c r="R162" s="1431"/>
      <c r="S162" s="1577">
        <f>S161+S104</f>
        <v>0</v>
      </c>
      <c r="T162" s="1433"/>
      <c r="U162" s="1434"/>
      <c r="V162" s="1431"/>
      <c r="W162" s="1574"/>
    </row>
    <row r="163" spans="1:23">
      <c r="B163" s="1436"/>
      <c r="C163" s="477"/>
      <c r="D163" s="477"/>
      <c r="E163" s="1437"/>
      <c r="F163" s="1437"/>
      <c r="G163" s="1437"/>
      <c r="H163" s="1437"/>
      <c r="I163" s="1437"/>
      <c r="J163" s="1437"/>
      <c r="K163" s="1437"/>
      <c r="L163" s="1437"/>
      <c r="M163" s="1437"/>
      <c r="N163" s="1437"/>
      <c r="O163" s="1437"/>
      <c r="P163" s="1437"/>
      <c r="Q163" s="1437"/>
      <c r="R163" s="1437"/>
      <c r="S163" s="1437"/>
      <c r="T163" s="1437"/>
      <c r="U163" s="1578"/>
      <c r="V163" s="27"/>
    </row>
    <row r="164" spans="1:23" ht="14.25">
      <c r="A164" s="513" t="s">
        <v>4342</v>
      </c>
      <c r="B164" s="1436"/>
      <c r="C164" s="477"/>
      <c r="D164" s="477"/>
      <c r="E164" s="1437"/>
      <c r="F164" s="1437"/>
      <c r="G164" s="1437"/>
      <c r="H164" s="1437"/>
      <c r="I164" s="1437"/>
      <c r="J164" s="1437"/>
      <c r="K164" s="1437"/>
      <c r="L164" s="1437"/>
      <c r="M164" s="1437"/>
      <c r="N164" s="1437"/>
      <c r="O164" s="1437"/>
      <c r="P164" s="1437"/>
      <c r="Q164" s="1437"/>
      <c r="R164" s="1437"/>
      <c r="S164" s="1437"/>
      <c r="T164" s="1437"/>
      <c r="U164" s="1578"/>
      <c r="V164" s="27"/>
    </row>
    <row r="165" spans="1:23" ht="14.25">
      <c r="A165" s="513">
        <v>1</v>
      </c>
      <c r="B165" s="477" t="s">
        <v>4505</v>
      </c>
      <c r="D165" s="477"/>
      <c r="E165" s="1437"/>
      <c r="F165" s="1437"/>
      <c r="G165" s="1437"/>
      <c r="H165" s="1437"/>
      <c r="I165" s="1437"/>
      <c r="J165" s="1437"/>
      <c r="K165" s="1437"/>
      <c r="L165" s="1437"/>
      <c r="M165" s="1437"/>
      <c r="N165" s="1437"/>
      <c r="O165" s="1437"/>
      <c r="P165" s="1437"/>
      <c r="Q165" s="1437"/>
      <c r="R165" s="1437"/>
      <c r="S165" s="1437"/>
      <c r="T165" s="1437"/>
      <c r="U165" s="1578"/>
      <c r="V165" s="27"/>
    </row>
    <row r="166" spans="1:23" ht="14.25">
      <c r="A166" s="1436" t="s">
        <v>478</v>
      </c>
      <c r="B166" s="477" t="s">
        <v>4506</v>
      </c>
      <c r="D166" s="477"/>
      <c r="E166" s="1437"/>
      <c r="F166" s="1437"/>
      <c r="G166" s="1437"/>
      <c r="H166" s="1437"/>
      <c r="I166" s="1437"/>
      <c r="J166" s="1437"/>
      <c r="K166" s="1437"/>
      <c r="L166" s="1437"/>
      <c r="M166" s="1437"/>
      <c r="N166" s="1437"/>
      <c r="O166" s="1437"/>
      <c r="P166" s="1437"/>
      <c r="Q166" s="1437"/>
      <c r="R166" s="1437"/>
      <c r="S166" s="1437"/>
      <c r="T166" s="1437"/>
      <c r="U166" s="1578"/>
      <c r="V166" s="27"/>
    </row>
    <row r="167" spans="1:23" ht="14.25">
      <c r="A167" s="513">
        <v>3</v>
      </c>
      <c r="B167" s="477" t="s">
        <v>4507</v>
      </c>
      <c r="D167" s="477"/>
      <c r="E167" s="1437"/>
      <c r="F167" s="1437"/>
      <c r="G167" s="1437"/>
      <c r="H167" s="1437"/>
      <c r="I167" s="1437"/>
      <c r="J167" s="1437"/>
      <c r="K167" s="1437"/>
      <c r="L167" s="1437"/>
      <c r="M167" s="1437"/>
      <c r="N167" s="1437"/>
      <c r="O167" s="1437"/>
      <c r="P167" s="1437"/>
      <c r="Q167" s="1437"/>
      <c r="R167" s="1437"/>
      <c r="S167" s="1437"/>
      <c r="T167" s="1437"/>
      <c r="U167" s="1578"/>
      <c r="V167" s="27"/>
    </row>
    <row r="168" spans="1:23" ht="14.25">
      <c r="A168" s="513">
        <v>4</v>
      </c>
      <c r="B168" s="27" t="s">
        <v>4508</v>
      </c>
      <c r="D168" s="27"/>
      <c r="E168" s="27"/>
      <c r="F168" s="27"/>
      <c r="G168" s="27"/>
      <c r="H168" s="27"/>
      <c r="I168" s="27"/>
      <c r="J168" s="27"/>
      <c r="K168" s="27"/>
      <c r="L168" s="27"/>
      <c r="M168" s="27"/>
    </row>
    <row r="169" spans="1:23" ht="14.25">
      <c r="A169" s="1436" t="s">
        <v>479</v>
      </c>
      <c r="B169" s="27" t="s">
        <v>4509</v>
      </c>
      <c r="D169" s="27"/>
      <c r="E169" s="27"/>
      <c r="F169" s="27"/>
      <c r="G169" s="27"/>
      <c r="H169" s="27"/>
      <c r="I169" s="27"/>
      <c r="J169" s="27"/>
      <c r="K169" s="27"/>
      <c r="L169" s="27"/>
      <c r="M169" s="27"/>
    </row>
    <row r="170" spans="1:23" ht="14.25">
      <c r="A170" s="1436" t="s">
        <v>480</v>
      </c>
      <c r="B170" s="477" t="s">
        <v>4492</v>
      </c>
      <c r="D170" s="1437"/>
      <c r="E170" s="1437"/>
      <c r="F170" s="1437"/>
      <c r="G170" s="1437"/>
      <c r="H170" s="1437"/>
      <c r="I170" s="1437"/>
      <c r="J170" s="1437"/>
      <c r="K170" s="1437"/>
      <c r="L170" s="1437"/>
      <c r="M170" s="1437"/>
      <c r="N170" s="1437"/>
      <c r="O170" s="1437"/>
      <c r="P170" s="1437"/>
      <c r="Q170" s="1437"/>
      <c r="R170" s="1437"/>
      <c r="S170" s="1437"/>
      <c r="T170" s="1437"/>
      <c r="U170" s="1578"/>
      <c r="V170" s="27"/>
    </row>
    <row r="171" spans="1:23">
      <c r="A171" s="513"/>
      <c r="B171" s="1436"/>
      <c r="C171" s="477"/>
      <c r="D171" s="477"/>
      <c r="E171" s="1437"/>
      <c r="F171" s="1437"/>
      <c r="G171" s="1437"/>
      <c r="H171" s="1437"/>
      <c r="I171" s="1437"/>
      <c r="J171" s="1437"/>
      <c r="K171" s="1437"/>
      <c r="L171" s="1437"/>
      <c r="M171" s="1437"/>
      <c r="N171" s="1437"/>
      <c r="O171" s="1437"/>
      <c r="P171" s="1437"/>
      <c r="Q171" s="1437"/>
      <c r="R171" s="1437"/>
      <c r="S171" s="1437"/>
      <c r="T171" s="1437"/>
      <c r="U171" s="1578"/>
      <c r="V171" s="27"/>
    </row>
    <row r="172" spans="1:23">
      <c r="A172" s="1436"/>
      <c r="B172" s="1436"/>
      <c r="C172" s="477"/>
      <c r="D172" s="477"/>
      <c r="E172" s="1437"/>
      <c r="F172" s="1437"/>
      <c r="G172" s="1437"/>
      <c r="H172" s="1437"/>
      <c r="I172" s="1437"/>
      <c r="J172" s="1437"/>
      <c r="K172" s="1437"/>
      <c r="L172" s="1437"/>
      <c r="M172" s="1437"/>
      <c r="N172" s="1437"/>
      <c r="O172" s="1437"/>
      <c r="P172" s="1437"/>
      <c r="Q172" s="1437"/>
      <c r="R172" s="1437"/>
      <c r="S172" s="1437"/>
      <c r="T172" s="1437"/>
      <c r="U172" s="1578"/>
      <c r="V172" s="27"/>
    </row>
    <row r="173" spans="1:23">
      <c r="A173" s="513"/>
      <c r="B173" s="1436"/>
      <c r="C173" s="59"/>
      <c r="D173" s="59"/>
      <c r="E173" s="1437"/>
      <c r="F173" s="1437"/>
      <c r="G173" s="1437"/>
      <c r="H173" s="1437"/>
      <c r="I173" s="1437"/>
      <c r="J173" s="1437"/>
      <c r="K173" s="1437"/>
      <c r="L173" s="1437"/>
      <c r="M173" s="1437"/>
      <c r="N173" s="1437"/>
      <c r="O173" s="1437"/>
      <c r="P173" s="1437"/>
      <c r="Q173" s="1437"/>
      <c r="R173" s="1437"/>
      <c r="S173" s="1437"/>
      <c r="T173" s="1437"/>
      <c r="U173" s="1578"/>
      <c r="V173" s="27"/>
    </row>
    <row r="174" spans="1:23">
      <c r="A174" s="513"/>
      <c r="B174" s="1436"/>
      <c r="C174" s="477"/>
      <c r="D174" s="477"/>
      <c r="E174" s="1437"/>
      <c r="F174" s="1437"/>
      <c r="G174" s="1437"/>
      <c r="H174" s="1437"/>
      <c r="I174" s="1437"/>
      <c r="J174" s="1437"/>
      <c r="K174" s="1437"/>
      <c r="L174" s="1437"/>
      <c r="M174" s="1437"/>
      <c r="N174" s="1437"/>
      <c r="O174" s="1437"/>
      <c r="P174" s="1437"/>
      <c r="Q174" s="1437"/>
      <c r="R174" s="1437"/>
      <c r="S174" s="1437"/>
      <c r="T174" s="1437"/>
      <c r="U174" s="1578"/>
      <c r="V174" s="27"/>
    </row>
    <row r="175" spans="1:23">
      <c r="A175" s="1436"/>
      <c r="B175" s="1436"/>
      <c r="C175" s="477"/>
      <c r="D175" s="477"/>
      <c r="E175" s="1437"/>
      <c r="F175" s="1437"/>
      <c r="G175" s="1437"/>
      <c r="H175" s="1437"/>
      <c r="I175" s="1437"/>
      <c r="J175" s="1437"/>
      <c r="K175" s="1437"/>
      <c r="L175" s="1437"/>
      <c r="M175" s="1437"/>
      <c r="N175" s="1437"/>
      <c r="O175" s="1437"/>
      <c r="P175" s="1437"/>
      <c r="Q175" s="1437"/>
      <c r="R175" s="1437"/>
      <c r="S175" s="1437"/>
      <c r="T175" s="1437"/>
      <c r="U175" s="1578"/>
      <c r="V175" s="27"/>
    </row>
    <row r="176" spans="1:23">
      <c r="A176" s="513"/>
      <c r="B176" s="1436"/>
      <c r="C176" s="1437"/>
      <c r="D176" s="1437"/>
      <c r="E176" s="1439"/>
      <c r="F176" s="1441"/>
      <c r="G176" s="1439"/>
      <c r="H176" s="1439"/>
      <c r="I176" s="1439"/>
      <c r="J176" s="1439"/>
      <c r="K176" s="1438"/>
      <c r="L176" s="1438"/>
      <c r="M176" s="1439"/>
      <c r="N176" s="1439"/>
      <c r="O176" s="1440"/>
      <c r="P176" s="1438"/>
      <c r="Q176" s="1440"/>
      <c r="R176" s="1438"/>
      <c r="S176" s="1438"/>
      <c r="T176" s="1438"/>
      <c r="U176" s="1579"/>
    </row>
    <row r="177" spans="1:22">
      <c r="A177" s="513"/>
      <c r="B177" s="1436"/>
      <c r="C177" s="477"/>
      <c r="D177" s="477"/>
      <c r="E177" s="1437"/>
      <c r="F177" s="1437"/>
      <c r="G177" s="1437"/>
      <c r="H177" s="1437"/>
      <c r="I177" s="1437"/>
      <c r="J177" s="1437"/>
      <c r="K177" s="1437"/>
      <c r="L177" s="1437"/>
      <c r="M177" s="1437"/>
      <c r="N177" s="1437"/>
      <c r="O177" s="1437"/>
      <c r="P177" s="1437"/>
      <c r="Q177" s="1437"/>
      <c r="R177" s="1437"/>
      <c r="S177" s="1437"/>
      <c r="T177" s="1437"/>
      <c r="U177" s="1578"/>
      <c r="V177" s="27"/>
    </row>
    <row r="178" spans="1:22">
      <c r="A178" s="1436"/>
      <c r="B178" s="1436"/>
      <c r="C178" s="477"/>
      <c r="D178" s="477"/>
      <c r="E178" s="1437"/>
      <c r="F178" s="1437"/>
      <c r="G178" s="1437"/>
      <c r="H178" s="1437"/>
      <c r="I178" s="1437"/>
      <c r="J178" s="1437"/>
      <c r="K178" s="1437"/>
      <c r="L178" s="1437"/>
      <c r="M178" s="1437"/>
      <c r="N178" s="1437"/>
      <c r="O178" s="1437"/>
      <c r="P178" s="1437"/>
      <c r="Q178" s="1437"/>
      <c r="R178" s="1437"/>
      <c r="S178" s="1437"/>
      <c r="T178" s="1437"/>
      <c r="U178" s="1578"/>
      <c r="V178" s="27"/>
    </row>
    <row r="179" spans="1:22">
      <c r="A179" s="513"/>
      <c r="B179" s="1436"/>
      <c r="C179" s="1437"/>
      <c r="D179" s="1437"/>
      <c r="E179" s="1437"/>
      <c r="F179" s="1437"/>
      <c r="G179" s="1437"/>
      <c r="H179" s="1437"/>
      <c r="I179" s="1437"/>
      <c r="J179" s="1437"/>
      <c r="K179" s="1437"/>
      <c r="L179" s="1437"/>
      <c r="M179" s="1437"/>
      <c r="N179" s="1437"/>
      <c r="O179" s="1437"/>
      <c r="P179" s="1437"/>
      <c r="Q179" s="1437"/>
      <c r="R179" s="1437"/>
      <c r="S179" s="1437"/>
      <c r="T179" s="1437"/>
      <c r="U179" s="1578"/>
    </row>
    <row r="180" spans="1:22">
      <c r="A180" s="513"/>
      <c r="B180" s="1436"/>
      <c r="E180" s="1437"/>
      <c r="F180" s="1437"/>
      <c r="G180" s="1437"/>
      <c r="H180" s="1437"/>
      <c r="I180" s="1437"/>
      <c r="J180" s="1437"/>
      <c r="K180" s="1437"/>
      <c r="L180" s="1437"/>
      <c r="M180" s="1440"/>
      <c r="N180" s="1440"/>
      <c r="O180" s="1437"/>
      <c r="P180" s="1437"/>
      <c r="Q180" s="1437"/>
      <c r="R180" s="1437"/>
      <c r="S180" s="1437"/>
      <c r="T180" s="1437"/>
      <c r="U180" s="1580"/>
    </row>
    <row r="181" spans="1:22">
      <c r="A181" s="1436"/>
      <c r="B181" s="1436"/>
      <c r="C181" s="1437"/>
      <c r="D181" s="1437"/>
      <c r="E181" s="1440"/>
      <c r="F181" s="1440"/>
      <c r="G181" s="1440"/>
      <c r="H181" s="1440"/>
      <c r="I181" s="1440"/>
      <c r="J181" s="1440"/>
      <c r="K181" s="1440"/>
      <c r="L181" s="1440"/>
      <c r="M181" s="1440"/>
      <c r="N181" s="1440"/>
      <c r="O181" s="1437"/>
      <c r="P181" s="1440"/>
      <c r="Q181" s="1437"/>
      <c r="R181" s="1440"/>
      <c r="S181" s="1440"/>
      <c r="T181" s="1440"/>
      <c r="U181" s="1580"/>
    </row>
    <row r="182" spans="1:22">
      <c r="A182" s="513"/>
      <c r="B182" s="1436"/>
      <c r="C182" s="477"/>
      <c r="D182" s="477"/>
      <c r="E182" s="1440"/>
      <c r="F182" s="1440"/>
      <c r="G182" s="1440"/>
      <c r="H182" s="1440"/>
      <c r="I182" s="1440"/>
      <c r="J182" s="1440"/>
      <c r="K182" s="1440"/>
      <c r="L182" s="1440"/>
      <c r="M182" s="1438"/>
      <c r="N182" s="1438"/>
      <c r="O182" s="1440"/>
      <c r="P182" s="1440"/>
      <c r="Q182" s="1440"/>
      <c r="R182" s="1440"/>
      <c r="S182" s="1440"/>
      <c r="T182" s="1440"/>
      <c r="U182" s="1581"/>
    </row>
    <row r="183" spans="1:22">
      <c r="A183" s="513"/>
      <c r="B183" s="1436"/>
      <c r="C183" s="1437"/>
      <c r="D183" s="1437"/>
      <c r="E183" s="1439"/>
      <c r="F183" s="1441"/>
      <c r="G183" s="1439"/>
      <c r="H183" s="1439"/>
      <c r="I183" s="1439"/>
      <c r="J183" s="1439"/>
      <c r="K183" s="1439"/>
      <c r="L183" s="1439"/>
      <c r="M183" s="1439"/>
      <c r="N183" s="1439"/>
      <c r="O183" s="1438"/>
      <c r="P183" s="1439"/>
      <c r="Q183" s="1438"/>
      <c r="R183" s="1439"/>
      <c r="S183" s="1439"/>
      <c r="T183" s="1439"/>
      <c r="U183" s="1582"/>
    </row>
    <row r="184" spans="1:22">
      <c r="A184" s="1436"/>
    </row>
    <row r="185" spans="1:22">
      <c r="A185" s="513"/>
    </row>
  </sheetData>
  <mergeCells count="47">
    <mergeCell ref="Q3:R4"/>
    <mergeCell ref="S3:S4"/>
    <mergeCell ref="M3:M4"/>
    <mergeCell ref="A3:A5"/>
    <mergeCell ref="B3:B4"/>
    <mergeCell ref="C3:D4"/>
    <mergeCell ref="E3:I3"/>
    <mergeCell ref="J3:J4"/>
    <mergeCell ref="W3:W4"/>
    <mergeCell ref="C50:C82"/>
    <mergeCell ref="D50:D59"/>
    <mergeCell ref="D61:D70"/>
    <mergeCell ref="D72:D81"/>
    <mergeCell ref="L3:L4"/>
    <mergeCell ref="O3:P4"/>
    <mergeCell ref="C5:D5"/>
    <mergeCell ref="C6:C27"/>
    <mergeCell ref="N3:N4"/>
    <mergeCell ref="K3:K4"/>
    <mergeCell ref="D6:D19"/>
    <mergeCell ref="T3:T4"/>
    <mergeCell ref="U3:U4"/>
    <mergeCell ref="V3:V4"/>
    <mergeCell ref="D21:D26"/>
    <mergeCell ref="D83:D88"/>
    <mergeCell ref="B105:B160"/>
    <mergeCell ref="D140:D145"/>
    <mergeCell ref="D147:D152"/>
    <mergeCell ref="C83:C103"/>
    <mergeCell ref="D154:D159"/>
    <mergeCell ref="D90:D95"/>
    <mergeCell ref="D97:D102"/>
    <mergeCell ref="B104:C104"/>
    <mergeCell ref="C105:C118"/>
    <mergeCell ref="D105:D110"/>
    <mergeCell ref="D112:D117"/>
    <mergeCell ref="B6:B103"/>
    <mergeCell ref="C28:C49"/>
    <mergeCell ref="D28:D37"/>
    <mergeCell ref="D39:D48"/>
    <mergeCell ref="B161:D161"/>
    <mergeCell ref="B162:D162"/>
    <mergeCell ref="D119:D124"/>
    <mergeCell ref="D126:D131"/>
    <mergeCell ref="D133:D138"/>
    <mergeCell ref="C140:C160"/>
    <mergeCell ref="C119:C139"/>
  </mergeCells>
  <phoneticPr fontId="28" type="noConversion"/>
  <printOptions horizontalCentered="1"/>
  <pageMargins left="0.39370078740157483" right="0.39370078740157483" top="0.39370078740157483" bottom="0.39370078740157483" header="0.19685039370078741" footer="0.19685039370078741"/>
  <pageSetup paperSize="9" scale="33" fitToWidth="0" orientation="portrait" r:id="rId1"/>
  <headerFooter alignWithMargins="0">
    <oddFooter>&amp;C&amp;P+72&amp;R&amp;A</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0">
    <pageSetUpPr fitToPage="1"/>
  </sheetPr>
  <dimension ref="A1:AE216"/>
  <sheetViews>
    <sheetView zoomScale="80" zoomScaleNormal="80" workbookViewId="0">
      <pane xSplit="4" ySplit="5" topLeftCell="E6" activePane="bottomRight" state="frozen"/>
      <selection activeCell="A125" sqref="A1:XFD1048576"/>
      <selection pane="topRight" activeCell="A125" sqref="A1:XFD1048576"/>
      <selection pane="bottomLeft" activeCell="A125" sqref="A1:XFD1048576"/>
      <selection pane="bottomRight" activeCell="G4" sqref="G4"/>
    </sheetView>
  </sheetViews>
  <sheetFormatPr defaultColWidth="9" defaultRowHeight="16.5"/>
  <cols>
    <col min="1" max="1" width="5.125" style="1370" customWidth="1"/>
    <col min="2" max="3" width="9.625" style="1370" customWidth="1"/>
    <col min="4" max="9" width="9" style="1370"/>
    <col min="10" max="10" width="11.375" style="1370" customWidth="1"/>
    <col min="11" max="13" width="9" style="1370"/>
    <col min="14" max="16" width="13.5" style="1370" customWidth="1"/>
    <col min="17" max="17" width="19.75" style="1370" customWidth="1"/>
    <col min="18" max="18" width="18.875" style="1370" customWidth="1"/>
    <col min="19" max="19" width="11" style="1370" customWidth="1"/>
    <col min="20" max="22" width="9" style="1370"/>
    <col min="23" max="23" width="8.375" style="1370" customWidth="1"/>
    <col min="24" max="24" width="11" style="1370" customWidth="1"/>
    <col min="25" max="25" width="14.5" style="1370" customWidth="1"/>
    <col min="26" max="26" width="13" style="34" customWidth="1"/>
    <col min="27" max="27" width="12.5" style="34" customWidth="1"/>
    <col min="28" max="28" width="14.5" style="34" customWidth="1"/>
    <col min="29" max="16384" width="9" style="1370"/>
  </cols>
  <sheetData>
    <row r="1" spans="1:31">
      <c r="A1" s="37" t="str">
        <f>表03!A1</f>
        <v xml:space="preserve"> 保險股份有限公司    年度(月)報表</v>
      </c>
      <c r="B1" s="1367"/>
      <c r="C1" s="1367"/>
      <c r="D1" s="60"/>
      <c r="E1" s="60"/>
      <c r="F1" s="1368"/>
      <c r="G1" s="60"/>
      <c r="H1" s="60"/>
      <c r="I1" s="60"/>
      <c r="J1" s="60"/>
      <c r="K1" s="60"/>
      <c r="L1" s="60"/>
      <c r="M1" s="60"/>
      <c r="N1" s="60"/>
      <c r="O1" s="60"/>
      <c r="P1" s="60"/>
      <c r="Q1" s="60"/>
      <c r="R1" s="60"/>
      <c r="S1" s="60"/>
      <c r="T1" s="60"/>
      <c r="U1" s="60"/>
      <c r="V1" s="60"/>
      <c r="W1" s="60"/>
      <c r="X1" s="60"/>
      <c r="Y1" s="1443"/>
      <c r="AC1" s="60"/>
      <c r="AD1" s="1369" t="s">
        <v>4354</v>
      </c>
    </row>
    <row r="2" spans="1:31" ht="17.25" thickBot="1">
      <c r="A2" s="1369" t="s">
        <v>4473</v>
      </c>
      <c r="B2" s="1369"/>
      <c r="C2" s="1369"/>
      <c r="D2" s="60"/>
      <c r="E2" s="60"/>
      <c r="F2" s="1368"/>
      <c r="G2" s="60"/>
      <c r="H2" s="60"/>
      <c r="I2" s="60"/>
      <c r="J2" s="60"/>
      <c r="K2" s="60"/>
      <c r="L2" s="60"/>
      <c r="M2" s="60"/>
      <c r="N2" s="60"/>
      <c r="O2" s="60"/>
      <c r="P2" s="60"/>
      <c r="Q2" s="60"/>
      <c r="R2" s="60"/>
      <c r="S2" s="60"/>
      <c r="T2" s="60"/>
      <c r="U2" s="60"/>
      <c r="V2" s="60"/>
      <c r="W2" s="60"/>
      <c r="X2" s="60"/>
      <c r="Y2" s="1443"/>
      <c r="AC2" s="60"/>
      <c r="AD2" s="60"/>
    </row>
    <row r="3" spans="1:31" ht="16.5" customHeight="1">
      <c r="A3" s="2607" t="s">
        <v>3733</v>
      </c>
      <c r="B3" s="2580" t="s">
        <v>4410</v>
      </c>
      <c r="C3" s="2562" t="s">
        <v>4411</v>
      </c>
      <c r="D3" s="2562"/>
      <c r="E3" s="2580" t="s">
        <v>4412</v>
      </c>
      <c r="F3" s="2580"/>
      <c r="G3" s="2580"/>
      <c r="H3" s="2580"/>
      <c r="I3" s="2580"/>
      <c r="J3" s="1444"/>
      <c r="K3" s="2580" t="s">
        <v>4414</v>
      </c>
      <c r="L3" s="2580" t="s">
        <v>4415</v>
      </c>
      <c r="M3" s="2614" t="s">
        <v>4416</v>
      </c>
      <c r="N3" s="2580" t="s">
        <v>4380</v>
      </c>
      <c r="O3" s="2580" t="s">
        <v>4457</v>
      </c>
      <c r="P3" s="2580" t="s">
        <v>4458</v>
      </c>
      <c r="Q3" s="2562" t="s">
        <v>4459</v>
      </c>
      <c r="R3" s="2562" t="s">
        <v>4460</v>
      </c>
      <c r="S3" s="2562" t="s">
        <v>4461</v>
      </c>
      <c r="T3" s="2562" t="s">
        <v>4462</v>
      </c>
      <c r="U3" s="2575"/>
      <c r="V3" s="2562" t="s">
        <v>4463</v>
      </c>
      <c r="W3" s="2575"/>
      <c r="X3" s="2580" t="s">
        <v>4422</v>
      </c>
      <c r="Y3" s="2605" t="s">
        <v>4464</v>
      </c>
      <c r="Z3" s="2603" t="s">
        <v>4474</v>
      </c>
      <c r="AA3" s="2603" t="s">
        <v>4475</v>
      </c>
      <c r="AB3" s="2603" t="s">
        <v>4476</v>
      </c>
      <c r="AC3" s="2580" t="s">
        <v>4424</v>
      </c>
      <c r="AD3" s="2580" t="s">
        <v>4425</v>
      </c>
      <c r="AE3" s="2600" t="s">
        <v>4426</v>
      </c>
    </row>
    <row r="4" spans="1:31" ht="31.9" customHeight="1">
      <c r="A4" s="2608"/>
      <c r="B4" s="2581"/>
      <c r="C4" s="2563"/>
      <c r="D4" s="2563"/>
      <c r="E4" s="1237" t="s">
        <v>4427</v>
      </c>
      <c r="F4" s="1237" t="s">
        <v>4428</v>
      </c>
      <c r="G4" s="1238" t="s">
        <v>4429</v>
      </c>
      <c r="H4" s="1238" t="s">
        <v>4430</v>
      </c>
      <c r="I4" s="1238" t="s">
        <v>4431</v>
      </c>
      <c r="J4" s="1238" t="s">
        <v>4465</v>
      </c>
      <c r="K4" s="2581"/>
      <c r="L4" s="2563"/>
      <c r="M4" s="2579"/>
      <c r="N4" s="2563"/>
      <c r="O4" s="2563"/>
      <c r="P4" s="2581"/>
      <c r="Q4" s="2563"/>
      <c r="R4" s="2563"/>
      <c r="S4" s="2563"/>
      <c r="T4" s="2577"/>
      <c r="U4" s="2577"/>
      <c r="V4" s="2577"/>
      <c r="W4" s="2577"/>
      <c r="X4" s="2581"/>
      <c r="Y4" s="2606"/>
      <c r="Z4" s="2604"/>
      <c r="AA4" s="2604"/>
      <c r="AB4" s="2604"/>
      <c r="AC4" s="2581"/>
      <c r="AD4" s="2581"/>
      <c r="AE4" s="2601"/>
    </row>
    <row r="5" spans="1:31" ht="17.25" thickBot="1">
      <c r="A5" s="2609"/>
      <c r="B5" s="1241" t="s">
        <v>66</v>
      </c>
      <c r="C5" s="2610" t="s">
        <v>67</v>
      </c>
      <c r="D5" s="2625"/>
      <c r="E5" s="1241" t="s">
        <v>68</v>
      </c>
      <c r="F5" s="1241" t="s">
        <v>69</v>
      </c>
      <c r="G5" s="1241" t="s">
        <v>70</v>
      </c>
      <c r="H5" s="1241" t="s">
        <v>71</v>
      </c>
      <c r="I5" s="1241" t="s">
        <v>72</v>
      </c>
      <c r="J5" s="1241" t="s">
        <v>461</v>
      </c>
      <c r="K5" s="1241" t="s">
        <v>462</v>
      </c>
      <c r="L5" s="1241" t="s">
        <v>463</v>
      </c>
      <c r="M5" s="1241" t="s">
        <v>464</v>
      </c>
      <c r="N5" s="1241" t="s">
        <v>476</v>
      </c>
      <c r="O5" s="1241" t="s">
        <v>465</v>
      </c>
      <c r="P5" s="1241" t="s">
        <v>466</v>
      </c>
      <c r="Q5" s="1241" t="s">
        <v>467</v>
      </c>
      <c r="R5" s="1241" t="s">
        <v>468</v>
      </c>
      <c r="S5" s="1241" t="s">
        <v>469</v>
      </c>
      <c r="T5" s="1241" t="s">
        <v>4466</v>
      </c>
      <c r="U5" s="1241" t="s">
        <v>4467</v>
      </c>
      <c r="V5" s="1241" t="s">
        <v>4466</v>
      </c>
      <c r="W5" s="1241" t="s">
        <v>4467</v>
      </c>
      <c r="X5" s="1241" t="s">
        <v>472</v>
      </c>
      <c r="Y5" s="1241" t="s">
        <v>473</v>
      </c>
      <c r="Z5" s="1492" t="s">
        <v>189</v>
      </c>
      <c r="AA5" s="1492" t="s">
        <v>482</v>
      </c>
      <c r="AB5" s="1492" t="s">
        <v>1267</v>
      </c>
      <c r="AC5" s="1492" t="s">
        <v>1268</v>
      </c>
      <c r="AD5" s="1492" t="s">
        <v>1269</v>
      </c>
      <c r="AE5" s="1493" t="s">
        <v>1255</v>
      </c>
    </row>
    <row r="6" spans="1:31" ht="14.25" customHeight="1">
      <c r="A6" s="1371">
        <v>1</v>
      </c>
      <c r="B6" s="2566" t="s">
        <v>4432</v>
      </c>
      <c r="C6" s="2559" t="s">
        <v>4433</v>
      </c>
      <c r="D6" s="2575" t="s">
        <v>4434</v>
      </c>
      <c r="E6" s="1372" t="s">
        <v>4435</v>
      </c>
      <c r="F6" s="1445"/>
      <c r="G6" s="1445"/>
      <c r="H6" s="1445"/>
      <c r="I6" s="1445"/>
      <c r="J6" s="1446"/>
      <c r="K6" s="1446"/>
      <c r="L6" s="1446"/>
      <c r="M6" s="1446"/>
      <c r="N6" s="1446"/>
      <c r="O6" s="1446"/>
      <c r="P6" s="1447"/>
      <c r="Q6" s="1446"/>
      <c r="R6" s="1446"/>
      <c r="S6" s="1446"/>
      <c r="T6" s="1446"/>
      <c r="U6" s="1447"/>
      <c r="V6" s="1446"/>
      <c r="W6" s="1447"/>
      <c r="X6" s="1446"/>
      <c r="Y6" s="1446"/>
      <c r="Z6" s="1494"/>
      <c r="AA6" s="1494"/>
      <c r="AB6" s="1494"/>
      <c r="AC6" s="1448"/>
      <c r="AD6" s="1448"/>
      <c r="AE6" s="1449"/>
    </row>
    <row r="7" spans="1:31">
      <c r="A7" s="1379">
        <v>2</v>
      </c>
      <c r="B7" s="2582"/>
      <c r="C7" s="2560"/>
      <c r="D7" s="2577"/>
      <c r="E7" s="1450"/>
      <c r="F7" s="1451"/>
      <c r="G7" s="1451"/>
      <c r="H7" s="1451"/>
      <c r="I7" s="1451"/>
      <c r="J7" s="1452"/>
      <c r="K7" s="1452"/>
      <c r="L7" s="1452"/>
      <c r="M7" s="1452"/>
      <c r="N7" s="1452"/>
      <c r="O7" s="1452"/>
      <c r="P7" s="1453"/>
      <c r="Q7" s="1452"/>
      <c r="R7" s="1452"/>
      <c r="S7" s="1452"/>
      <c r="T7" s="1452"/>
      <c r="U7" s="1453"/>
      <c r="V7" s="1452"/>
      <c r="W7" s="1453"/>
      <c r="X7" s="1452"/>
      <c r="Y7" s="1452"/>
      <c r="Z7" s="1495"/>
      <c r="AA7" s="1495"/>
      <c r="AB7" s="1495"/>
      <c r="AC7" s="1454"/>
      <c r="AD7" s="1454"/>
      <c r="AE7" s="1455"/>
    </row>
    <row r="8" spans="1:31">
      <c r="A8" s="1379">
        <v>3</v>
      </c>
      <c r="B8" s="2582"/>
      <c r="C8" s="2560"/>
      <c r="D8" s="2577"/>
      <c r="E8" s="1450"/>
      <c r="F8" s="1451"/>
      <c r="G8" s="1451"/>
      <c r="H8" s="1451"/>
      <c r="I8" s="1451"/>
      <c r="J8" s="1452"/>
      <c r="K8" s="1452"/>
      <c r="L8" s="1452"/>
      <c r="M8" s="1452"/>
      <c r="N8" s="1452"/>
      <c r="O8" s="1452"/>
      <c r="P8" s="1453"/>
      <c r="Q8" s="1452"/>
      <c r="R8" s="1452"/>
      <c r="S8" s="1452"/>
      <c r="T8" s="1452"/>
      <c r="U8" s="1453"/>
      <c r="V8" s="1452"/>
      <c r="W8" s="1453"/>
      <c r="X8" s="1452"/>
      <c r="Y8" s="1452"/>
      <c r="Z8" s="1495"/>
      <c r="AA8" s="1495"/>
      <c r="AB8" s="1495"/>
      <c r="AC8" s="1454"/>
      <c r="AD8" s="1454"/>
      <c r="AE8" s="1455"/>
    </row>
    <row r="9" spans="1:31">
      <c r="A9" s="1379">
        <v>4</v>
      </c>
      <c r="B9" s="2582"/>
      <c r="C9" s="2560"/>
      <c r="D9" s="2577"/>
      <c r="E9" s="1450"/>
      <c r="F9" s="1451"/>
      <c r="G9" s="1451"/>
      <c r="H9" s="1451"/>
      <c r="I9" s="1451"/>
      <c r="J9" s="1452"/>
      <c r="K9" s="1452"/>
      <c r="L9" s="1452"/>
      <c r="M9" s="1452"/>
      <c r="N9" s="1452"/>
      <c r="O9" s="1452"/>
      <c r="P9" s="1453"/>
      <c r="Q9" s="1452"/>
      <c r="R9" s="1452"/>
      <c r="S9" s="1452"/>
      <c r="T9" s="1452"/>
      <c r="U9" s="1453"/>
      <c r="V9" s="1452"/>
      <c r="W9" s="1453"/>
      <c r="X9" s="1452"/>
      <c r="Y9" s="1452"/>
      <c r="Z9" s="1495"/>
      <c r="AA9" s="1495"/>
      <c r="AB9" s="1495"/>
      <c r="AC9" s="1454"/>
      <c r="AD9" s="1454"/>
      <c r="AE9" s="1455"/>
    </row>
    <row r="10" spans="1:31">
      <c r="A10" s="1379">
        <v>5</v>
      </c>
      <c r="B10" s="2582"/>
      <c r="C10" s="2560"/>
      <c r="D10" s="2577"/>
      <c r="E10" s="1450"/>
      <c r="F10" s="1451"/>
      <c r="G10" s="1451"/>
      <c r="H10" s="1451"/>
      <c r="I10" s="1451"/>
      <c r="J10" s="1452"/>
      <c r="K10" s="1452"/>
      <c r="L10" s="1452"/>
      <c r="M10" s="1452"/>
      <c r="N10" s="1452"/>
      <c r="O10" s="1452"/>
      <c r="P10" s="1453"/>
      <c r="Q10" s="1452"/>
      <c r="R10" s="1452"/>
      <c r="S10" s="1452"/>
      <c r="T10" s="1452"/>
      <c r="U10" s="1453"/>
      <c r="V10" s="1452"/>
      <c r="W10" s="1453"/>
      <c r="X10" s="1452"/>
      <c r="Y10" s="1452"/>
      <c r="Z10" s="1495"/>
      <c r="AA10" s="1495"/>
      <c r="AB10" s="1495"/>
      <c r="AC10" s="1454"/>
      <c r="AD10" s="1454"/>
      <c r="AE10" s="1455"/>
    </row>
    <row r="11" spans="1:31">
      <c r="A11" s="1379">
        <v>6</v>
      </c>
      <c r="B11" s="2582"/>
      <c r="C11" s="2560"/>
      <c r="D11" s="2577"/>
      <c r="E11" s="1450"/>
      <c r="F11" s="1451"/>
      <c r="G11" s="1451"/>
      <c r="H11" s="1451"/>
      <c r="I11" s="1451"/>
      <c r="J11" s="1452"/>
      <c r="K11" s="1452"/>
      <c r="L11" s="1452"/>
      <c r="M11" s="1452"/>
      <c r="N11" s="1452"/>
      <c r="O11" s="1452"/>
      <c r="P11" s="1453"/>
      <c r="Q11" s="1452"/>
      <c r="R11" s="1452"/>
      <c r="S11" s="1452"/>
      <c r="T11" s="1452"/>
      <c r="U11" s="1453"/>
      <c r="V11" s="1452"/>
      <c r="W11" s="1453"/>
      <c r="X11" s="1452"/>
      <c r="Y11" s="1452"/>
      <c r="Z11" s="1495"/>
      <c r="AA11" s="1495"/>
      <c r="AB11" s="1495"/>
      <c r="AC11" s="1454"/>
      <c r="AD11" s="1454"/>
      <c r="AE11" s="1455"/>
    </row>
    <row r="12" spans="1:31">
      <c r="A12" s="1379">
        <v>7</v>
      </c>
      <c r="B12" s="2582"/>
      <c r="C12" s="2560"/>
      <c r="D12" s="2577"/>
      <c r="E12" s="1450"/>
      <c r="F12" s="1451"/>
      <c r="G12" s="1451"/>
      <c r="H12" s="1451"/>
      <c r="I12" s="1451"/>
      <c r="J12" s="1452"/>
      <c r="K12" s="1452"/>
      <c r="L12" s="1452"/>
      <c r="M12" s="1452"/>
      <c r="N12" s="1452"/>
      <c r="O12" s="1452"/>
      <c r="P12" s="1453"/>
      <c r="Q12" s="1452"/>
      <c r="R12" s="1452"/>
      <c r="S12" s="1452"/>
      <c r="T12" s="1452"/>
      <c r="U12" s="1453"/>
      <c r="V12" s="1452"/>
      <c r="W12" s="1453"/>
      <c r="X12" s="1452"/>
      <c r="Y12" s="1452"/>
      <c r="Z12" s="1495"/>
      <c r="AA12" s="1495"/>
      <c r="AB12" s="1495"/>
      <c r="AC12" s="1454"/>
      <c r="AD12" s="1454"/>
      <c r="AE12" s="1455"/>
    </row>
    <row r="13" spans="1:31">
      <c r="A13" s="1379">
        <v>8</v>
      </c>
      <c r="B13" s="2582"/>
      <c r="C13" s="2560"/>
      <c r="D13" s="2577"/>
      <c r="E13" s="1450"/>
      <c r="F13" s="1451"/>
      <c r="G13" s="1451"/>
      <c r="H13" s="1451"/>
      <c r="I13" s="1451"/>
      <c r="J13" s="1452"/>
      <c r="K13" s="1452"/>
      <c r="L13" s="1452"/>
      <c r="M13" s="1452"/>
      <c r="N13" s="1452"/>
      <c r="O13" s="1452"/>
      <c r="P13" s="1453"/>
      <c r="Q13" s="1452"/>
      <c r="R13" s="1452"/>
      <c r="S13" s="1452"/>
      <c r="T13" s="1452"/>
      <c r="U13" s="1453"/>
      <c r="V13" s="1452"/>
      <c r="W13" s="1453"/>
      <c r="X13" s="1452"/>
      <c r="Y13" s="1452"/>
      <c r="Z13" s="1495"/>
      <c r="AA13" s="1495"/>
      <c r="AB13" s="1495"/>
      <c r="AC13" s="1454"/>
      <c r="AD13" s="1454"/>
      <c r="AE13" s="1455"/>
    </row>
    <row r="14" spans="1:31">
      <c r="A14" s="1379">
        <v>9</v>
      </c>
      <c r="B14" s="2582"/>
      <c r="C14" s="2560"/>
      <c r="D14" s="2577"/>
      <c r="E14" s="1450"/>
      <c r="F14" s="1451"/>
      <c r="G14" s="1451"/>
      <c r="H14" s="1451"/>
      <c r="I14" s="1451"/>
      <c r="J14" s="1452"/>
      <c r="K14" s="1452"/>
      <c r="L14" s="1452"/>
      <c r="M14" s="1452"/>
      <c r="N14" s="1452"/>
      <c r="O14" s="1452"/>
      <c r="P14" s="1453"/>
      <c r="Q14" s="1452"/>
      <c r="R14" s="1452"/>
      <c r="S14" s="1452"/>
      <c r="T14" s="1452"/>
      <c r="U14" s="1453"/>
      <c r="V14" s="1452"/>
      <c r="W14" s="1453"/>
      <c r="X14" s="1452"/>
      <c r="Y14" s="1452"/>
      <c r="Z14" s="1495"/>
      <c r="AA14" s="1495"/>
      <c r="AB14" s="1495"/>
      <c r="AC14" s="1454"/>
      <c r="AD14" s="1454"/>
      <c r="AE14" s="1455"/>
    </row>
    <row r="15" spans="1:31">
      <c r="A15" s="1379">
        <v>10</v>
      </c>
      <c r="B15" s="2582"/>
      <c r="C15" s="2560"/>
      <c r="D15" s="2577"/>
      <c r="E15" s="1450"/>
      <c r="F15" s="1451"/>
      <c r="G15" s="1451"/>
      <c r="H15" s="1451"/>
      <c r="I15" s="1451"/>
      <c r="J15" s="1452"/>
      <c r="K15" s="1452"/>
      <c r="L15" s="1452"/>
      <c r="M15" s="1452"/>
      <c r="N15" s="1452"/>
      <c r="O15" s="1452"/>
      <c r="P15" s="1453"/>
      <c r="Q15" s="1452"/>
      <c r="R15" s="1452"/>
      <c r="S15" s="1452"/>
      <c r="T15" s="1452"/>
      <c r="U15" s="1453"/>
      <c r="V15" s="1452"/>
      <c r="W15" s="1453"/>
      <c r="X15" s="1452"/>
      <c r="Y15" s="1452"/>
      <c r="Z15" s="1495"/>
      <c r="AA15" s="1495"/>
      <c r="AB15" s="1495"/>
      <c r="AC15" s="1454"/>
      <c r="AD15" s="1454"/>
      <c r="AE15" s="1455"/>
    </row>
    <row r="16" spans="1:31">
      <c r="A16" s="1379">
        <v>11</v>
      </c>
      <c r="B16" s="2582"/>
      <c r="C16" s="2560"/>
      <c r="D16" s="2577"/>
      <c r="E16" s="1450"/>
      <c r="F16" s="1451"/>
      <c r="G16" s="1451"/>
      <c r="H16" s="1451"/>
      <c r="I16" s="1451"/>
      <c r="J16" s="1452"/>
      <c r="K16" s="1452"/>
      <c r="L16" s="1452"/>
      <c r="M16" s="1452"/>
      <c r="N16" s="1452"/>
      <c r="O16" s="1452"/>
      <c r="P16" s="1453"/>
      <c r="Q16" s="1452"/>
      <c r="R16" s="1452"/>
      <c r="S16" s="1452"/>
      <c r="T16" s="1452"/>
      <c r="U16" s="1453"/>
      <c r="V16" s="1452"/>
      <c r="W16" s="1453"/>
      <c r="X16" s="1452"/>
      <c r="Y16" s="1452"/>
      <c r="Z16" s="1495"/>
      <c r="AA16" s="1495"/>
      <c r="AB16" s="1495"/>
      <c r="AC16" s="1454"/>
      <c r="AD16" s="1454"/>
      <c r="AE16" s="1455"/>
    </row>
    <row r="17" spans="1:31">
      <c r="A17" s="1379">
        <v>12</v>
      </c>
      <c r="B17" s="2582"/>
      <c r="C17" s="2560"/>
      <c r="D17" s="2577"/>
      <c r="E17" s="1450"/>
      <c r="F17" s="1451"/>
      <c r="G17" s="1451"/>
      <c r="H17" s="1451"/>
      <c r="I17" s="1451"/>
      <c r="J17" s="1452"/>
      <c r="K17" s="1452"/>
      <c r="L17" s="1452"/>
      <c r="M17" s="1452"/>
      <c r="N17" s="1452"/>
      <c r="O17" s="1452"/>
      <c r="P17" s="1453"/>
      <c r="Q17" s="1452"/>
      <c r="R17" s="1452"/>
      <c r="S17" s="1452"/>
      <c r="T17" s="1452"/>
      <c r="U17" s="1453"/>
      <c r="V17" s="1452"/>
      <c r="W17" s="1453"/>
      <c r="X17" s="1452"/>
      <c r="Y17" s="1452"/>
      <c r="Z17" s="1495"/>
      <c r="AA17" s="1495"/>
      <c r="AB17" s="1495"/>
      <c r="AC17" s="1454"/>
      <c r="AD17" s="1454"/>
      <c r="AE17" s="1455"/>
    </row>
    <row r="18" spans="1:31">
      <c r="A18" s="1379">
        <v>13</v>
      </c>
      <c r="B18" s="2582"/>
      <c r="C18" s="2560"/>
      <c r="D18" s="1397" t="s">
        <v>3617</v>
      </c>
      <c r="E18" s="1456"/>
      <c r="F18" s="1457"/>
      <c r="G18" s="1457"/>
      <c r="H18" s="1457"/>
      <c r="I18" s="1457"/>
      <c r="J18" s="1458"/>
      <c r="K18" s="1458"/>
      <c r="L18" s="1458"/>
      <c r="M18" s="1452">
        <f>SUM(M6:M17)</f>
        <v>0</v>
      </c>
      <c r="N18" s="1452">
        <f>SUM(N6:N17)</f>
        <v>0</v>
      </c>
      <c r="O18" s="1452">
        <f>SUM(O6:O17)</f>
        <v>0</v>
      </c>
      <c r="P18" s="1452">
        <f>SUM(P6:P17)</f>
        <v>0</v>
      </c>
      <c r="Q18" s="1458"/>
      <c r="R18" s="1452">
        <f>SUM(R6:R17)</f>
        <v>0</v>
      </c>
      <c r="S18" s="1458"/>
      <c r="T18" s="1452">
        <f>SUM(T6:T17)</f>
        <v>0</v>
      </c>
      <c r="U18" s="1452">
        <f>SUM(U6:U17)</f>
        <v>0</v>
      </c>
      <c r="V18" s="1452">
        <f>SUM(V6:V17)</f>
        <v>0</v>
      </c>
      <c r="W18" s="1452">
        <f>SUM(W6:W17)</f>
        <v>0</v>
      </c>
      <c r="X18" s="1458"/>
      <c r="Y18" s="1458"/>
      <c r="Z18" s="1495"/>
      <c r="AA18" s="1495"/>
      <c r="AB18" s="1495"/>
      <c r="AC18" s="1458"/>
      <c r="AD18" s="1458"/>
      <c r="AE18" s="1496"/>
    </row>
    <row r="19" spans="1:31" ht="13.9" customHeight="1">
      <c r="A19" s="1379">
        <v>14</v>
      </c>
      <c r="B19" s="2582"/>
      <c r="C19" s="2560"/>
      <c r="D19" s="2624" t="s">
        <v>4436</v>
      </c>
      <c r="E19" s="1450"/>
      <c r="F19" s="1451"/>
      <c r="G19" s="1451"/>
      <c r="H19" s="1451"/>
      <c r="I19" s="1451"/>
      <c r="J19" s="1452"/>
      <c r="K19" s="1452"/>
      <c r="L19" s="1452"/>
      <c r="M19" s="1452"/>
      <c r="N19" s="1452"/>
      <c r="O19" s="1452"/>
      <c r="P19" s="1453"/>
      <c r="Q19" s="1452"/>
      <c r="R19" s="1452"/>
      <c r="S19" s="1452"/>
      <c r="T19" s="1452"/>
      <c r="U19" s="1453"/>
      <c r="V19" s="1452"/>
      <c r="W19" s="1453"/>
      <c r="X19" s="1452"/>
      <c r="Y19" s="1452"/>
      <c r="Z19" s="1495"/>
      <c r="AA19" s="1495"/>
      <c r="AB19" s="1495"/>
      <c r="AC19" s="1454"/>
      <c r="AD19" s="1454"/>
      <c r="AE19" s="1455"/>
    </row>
    <row r="20" spans="1:31">
      <c r="A20" s="1379">
        <v>15</v>
      </c>
      <c r="B20" s="2582"/>
      <c r="C20" s="2560"/>
      <c r="D20" s="2577"/>
      <c r="E20" s="1450"/>
      <c r="F20" s="1451"/>
      <c r="G20" s="1451"/>
      <c r="H20" s="1451"/>
      <c r="I20" s="1451"/>
      <c r="J20" s="1452"/>
      <c r="K20" s="1452"/>
      <c r="L20" s="1452"/>
      <c r="M20" s="1452"/>
      <c r="N20" s="1452"/>
      <c r="O20" s="1452"/>
      <c r="P20" s="1453"/>
      <c r="Q20" s="1452"/>
      <c r="R20" s="1452"/>
      <c r="S20" s="1452"/>
      <c r="T20" s="1452"/>
      <c r="U20" s="1453"/>
      <c r="V20" s="1452"/>
      <c r="W20" s="1453"/>
      <c r="X20" s="1452"/>
      <c r="Y20" s="1452"/>
      <c r="Z20" s="1495"/>
      <c r="AA20" s="1495"/>
      <c r="AB20" s="1495"/>
      <c r="AC20" s="1454"/>
      <c r="AD20" s="1454"/>
      <c r="AE20" s="1455"/>
    </row>
    <row r="21" spans="1:31">
      <c r="A21" s="1379">
        <v>16</v>
      </c>
      <c r="B21" s="2582"/>
      <c r="C21" s="2560"/>
      <c r="D21" s="2577"/>
      <c r="E21" s="1450"/>
      <c r="F21" s="1451"/>
      <c r="G21" s="1451"/>
      <c r="H21" s="1451"/>
      <c r="I21" s="1451"/>
      <c r="J21" s="1452"/>
      <c r="K21" s="1452"/>
      <c r="L21" s="1452"/>
      <c r="M21" s="1452"/>
      <c r="N21" s="1452"/>
      <c r="O21" s="1452"/>
      <c r="P21" s="1453"/>
      <c r="Q21" s="1452"/>
      <c r="R21" s="1452"/>
      <c r="S21" s="1452"/>
      <c r="T21" s="1452"/>
      <c r="U21" s="1453"/>
      <c r="V21" s="1452"/>
      <c r="W21" s="1453"/>
      <c r="X21" s="1452"/>
      <c r="Y21" s="1452"/>
      <c r="Z21" s="1495"/>
      <c r="AA21" s="1495"/>
      <c r="AB21" s="1495"/>
      <c r="AC21" s="1454"/>
      <c r="AD21" s="1454"/>
      <c r="AE21" s="1455"/>
    </row>
    <row r="22" spans="1:31">
      <c r="A22" s="1379">
        <v>17</v>
      </c>
      <c r="B22" s="2582"/>
      <c r="C22" s="2560"/>
      <c r="D22" s="2577"/>
      <c r="E22" s="1450"/>
      <c r="F22" s="1451"/>
      <c r="G22" s="1451"/>
      <c r="H22" s="1451"/>
      <c r="I22" s="1451"/>
      <c r="J22" s="1452"/>
      <c r="K22" s="1452"/>
      <c r="L22" s="1452"/>
      <c r="M22" s="1452"/>
      <c r="N22" s="1452"/>
      <c r="O22" s="1452"/>
      <c r="P22" s="1453"/>
      <c r="Q22" s="1452"/>
      <c r="R22" s="1452"/>
      <c r="S22" s="1452"/>
      <c r="T22" s="1452"/>
      <c r="U22" s="1453"/>
      <c r="V22" s="1452"/>
      <c r="W22" s="1453"/>
      <c r="X22" s="1452"/>
      <c r="Y22" s="1452"/>
      <c r="Z22" s="1495"/>
      <c r="AA22" s="1495"/>
      <c r="AB22" s="1495"/>
      <c r="AC22" s="1454"/>
      <c r="AD22" s="1454"/>
      <c r="AE22" s="1455"/>
    </row>
    <row r="23" spans="1:31">
      <c r="A23" s="1379">
        <v>18</v>
      </c>
      <c r="B23" s="2582"/>
      <c r="C23" s="2560"/>
      <c r="D23" s="2577"/>
      <c r="E23" s="1450"/>
      <c r="F23" s="1451"/>
      <c r="G23" s="1451"/>
      <c r="H23" s="1451"/>
      <c r="I23" s="1451"/>
      <c r="J23" s="1452"/>
      <c r="K23" s="1452"/>
      <c r="L23" s="1452"/>
      <c r="M23" s="1452"/>
      <c r="N23" s="1452"/>
      <c r="O23" s="1452"/>
      <c r="P23" s="1453"/>
      <c r="Q23" s="1452"/>
      <c r="R23" s="1452"/>
      <c r="S23" s="1452"/>
      <c r="T23" s="1452"/>
      <c r="U23" s="1453"/>
      <c r="V23" s="1452"/>
      <c r="W23" s="1453"/>
      <c r="X23" s="1452"/>
      <c r="Y23" s="1452"/>
      <c r="Z23" s="1495"/>
      <c r="AA23" s="1495"/>
      <c r="AB23" s="1495"/>
      <c r="AC23" s="1454"/>
      <c r="AD23" s="1454"/>
      <c r="AE23" s="1455"/>
    </row>
    <row r="24" spans="1:31">
      <c r="A24" s="1379">
        <v>19</v>
      </c>
      <c r="B24" s="2582"/>
      <c r="C24" s="2560"/>
      <c r="D24" s="2577"/>
      <c r="E24" s="1450"/>
      <c r="F24" s="1451"/>
      <c r="G24" s="1451"/>
      <c r="H24" s="1451"/>
      <c r="I24" s="1451"/>
      <c r="J24" s="1452"/>
      <c r="K24" s="1452"/>
      <c r="L24" s="1452"/>
      <c r="M24" s="1452"/>
      <c r="N24" s="1452"/>
      <c r="O24" s="1452"/>
      <c r="P24" s="1453"/>
      <c r="Q24" s="1452"/>
      <c r="R24" s="1452"/>
      <c r="S24" s="1452"/>
      <c r="T24" s="1452"/>
      <c r="U24" s="1453"/>
      <c r="V24" s="1452"/>
      <c r="W24" s="1453"/>
      <c r="X24" s="1452"/>
      <c r="Y24" s="1452"/>
      <c r="Z24" s="1495"/>
      <c r="AA24" s="1495"/>
      <c r="AB24" s="1495"/>
      <c r="AC24" s="1454"/>
      <c r="AD24" s="1454"/>
      <c r="AE24" s="1455"/>
    </row>
    <row r="25" spans="1:31">
      <c r="A25" s="1379">
        <v>20</v>
      </c>
      <c r="B25" s="2582"/>
      <c r="C25" s="2560"/>
      <c r="D25" s="2577"/>
      <c r="E25" s="1450"/>
      <c r="F25" s="1451"/>
      <c r="G25" s="1451"/>
      <c r="H25" s="1451"/>
      <c r="I25" s="1451"/>
      <c r="J25" s="1452"/>
      <c r="K25" s="1452"/>
      <c r="L25" s="1452"/>
      <c r="M25" s="1452"/>
      <c r="N25" s="1452"/>
      <c r="O25" s="1452"/>
      <c r="P25" s="1453"/>
      <c r="Q25" s="1452"/>
      <c r="R25" s="1452"/>
      <c r="S25" s="1452"/>
      <c r="T25" s="1452"/>
      <c r="U25" s="1453"/>
      <c r="V25" s="1452"/>
      <c r="W25" s="1453"/>
      <c r="X25" s="1452"/>
      <c r="Y25" s="1452"/>
      <c r="Z25" s="1495"/>
      <c r="AA25" s="1495"/>
      <c r="AB25" s="1495"/>
      <c r="AC25" s="1454"/>
      <c r="AD25" s="1454"/>
      <c r="AE25" s="1455"/>
    </row>
    <row r="26" spans="1:31">
      <c r="A26" s="1379">
        <v>21</v>
      </c>
      <c r="B26" s="2582"/>
      <c r="C26" s="2560"/>
      <c r="D26" s="2577"/>
      <c r="E26" s="1450"/>
      <c r="F26" s="1451"/>
      <c r="G26" s="1451"/>
      <c r="H26" s="1451"/>
      <c r="I26" s="1451"/>
      <c r="J26" s="1452"/>
      <c r="K26" s="1452"/>
      <c r="L26" s="1452"/>
      <c r="M26" s="1452"/>
      <c r="N26" s="1452"/>
      <c r="O26" s="1452"/>
      <c r="P26" s="1453"/>
      <c r="Q26" s="1452"/>
      <c r="R26" s="1452"/>
      <c r="S26" s="1452"/>
      <c r="T26" s="1452"/>
      <c r="U26" s="1453"/>
      <c r="V26" s="1452"/>
      <c r="W26" s="1453"/>
      <c r="X26" s="1452"/>
      <c r="Y26" s="1452"/>
      <c r="Z26" s="1495"/>
      <c r="AA26" s="1495"/>
      <c r="AB26" s="1495"/>
      <c r="AC26" s="1454"/>
      <c r="AD26" s="1454"/>
      <c r="AE26" s="1455"/>
    </row>
    <row r="27" spans="1:31">
      <c r="A27" s="1379">
        <v>22</v>
      </c>
      <c r="B27" s="2582"/>
      <c r="C27" s="2560"/>
      <c r="D27" s="2577"/>
      <c r="E27" s="1450"/>
      <c r="F27" s="1451"/>
      <c r="G27" s="1451"/>
      <c r="H27" s="1451"/>
      <c r="I27" s="1451"/>
      <c r="J27" s="1452"/>
      <c r="K27" s="1452"/>
      <c r="L27" s="1452"/>
      <c r="M27" s="1452"/>
      <c r="N27" s="1452"/>
      <c r="O27" s="1452"/>
      <c r="P27" s="1453"/>
      <c r="Q27" s="1452"/>
      <c r="R27" s="1452"/>
      <c r="S27" s="1452"/>
      <c r="T27" s="1452"/>
      <c r="U27" s="1453"/>
      <c r="V27" s="1452"/>
      <c r="W27" s="1453"/>
      <c r="X27" s="1452"/>
      <c r="Y27" s="1452"/>
      <c r="Z27" s="1495"/>
      <c r="AA27" s="1495"/>
      <c r="AB27" s="1495"/>
      <c r="AC27" s="1454"/>
      <c r="AD27" s="1454"/>
      <c r="AE27" s="1455"/>
    </row>
    <row r="28" spans="1:31">
      <c r="A28" s="1379">
        <v>23</v>
      </c>
      <c r="B28" s="2582"/>
      <c r="C28" s="2560"/>
      <c r="D28" s="2577"/>
      <c r="E28" s="1450"/>
      <c r="F28" s="1451"/>
      <c r="G28" s="1451"/>
      <c r="H28" s="1451"/>
      <c r="I28" s="1451"/>
      <c r="J28" s="1452"/>
      <c r="K28" s="1452"/>
      <c r="L28" s="1452"/>
      <c r="M28" s="1452"/>
      <c r="N28" s="1452"/>
      <c r="O28" s="1452"/>
      <c r="P28" s="1453"/>
      <c r="Q28" s="1452"/>
      <c r="R28" s="1452"/>
      <c r="S28" s="1452"/>
      <c r="T28" s="1452"/>
      <c r="U28" s="1453"/>
      <c r="V28" s="1452"/>
      <c r="W28" s="1453"/>
      <c r="X28" s="1452"/>
      <c r="Y28" s="1452"/>
      <c r="Z28" s="1495"/>
      <c r="AA28" s="1495"/>
      <c r="AB28" s="1495"/>
      <c r="AC28" s="1454"/>
      <c r="AD28" s="1454"/>
      <c r="AE28" s="1455"/>
    </row>
    <row r="29" spans="1:31">
      <c r="A29" s="1379">
        <v>24</v>
      </c>
      <c r="B29" s="2582"/>
      <c r="C29" s="2560"/>
      <c r="D29" s="2577"/>
      <c r="E29" s="1450"/>
      <c r="F29" s="1451"/>
      <c r="G29" s="1451"/>
      <c r="H29" s="1451"/>
      <c r="I29" s="1451"/>
      <c r="J29" s="1452"/>
      <c r="K29" s="1452"/>
      <c r="L29" s="1452"/>
      <c r="M29" s="1452"/>
      <c r="N29" s="1452"/>
      <c r="O29" s="1452"/>
      <c r="P29" s="1453"/>
      <c r="Q29" s="1452"/>
      <c r="R29" s="1452"/>
      <c r="S29" s="1452"/>
      <c r="T29" s="1452"/>
      <c r="U29" s="1453"/>
      <c r="V29" s="1452"/>
      <c r="W29" s="1453"/>
      <c r="X29" s="1452"/>
      <c r="Y29" s="1452"/>
      <c r="Z29" s="1495"/>
      <c r="AA29" s="1495"/>
      <c r="AB29" s="1495"/>
      <c r="AC29" s="1454"/>
      <c r="AD29" s="1454"/>
      <c r="AE29" s="1455"/>
    </row>
    <row r="30" spans="1:31">
      <c r="A30" s="1379">
        <v>25</v>
      </c>
      <c r="B30" s="2582"/>
      <c r="C30" s="2560"/>
      <c r="D30" s="2577"/>
      <c r="E30" s="1450"/>
      <c r="F30" s="1451"/>
      <c r="G30" s="1451"/>
      <c r="H30" s="1451"/>
      <c r="I30" s="1451"/>
      <c r="J30" s="1452"/>
      <c r="K30" s="1452"/>
      <c r="L30" s="1452"/>
      <c r="M30" s="1452"/>
      <c r="N30" s="1452"/>
      <c r="O30" s="1452"/>
      <c r="P30" s="1453"/>
      <c r="Q30" s="1452"/>
      <c r="R30" s="1452"/>
      <c r="S30" s="1452"/>
      <c r="T30" s="1452"/>
      <c r="U30" s="1453"/>
      <c r="V30" s="1452"/>
      <c r="W30" s="1453"/>
      <c r="X30" s="1452"/>
      <c r="Y30" s="1452"/>
      <c r="Z30" s="1495"/>
      <c r="AA30" s="1495"/>
      <c r="AB30" s="1495"/>
      <c r="AC30" s="1454"/>
      <c r="AD30" s="1454"/>
      <c r="AE30" s="1455"/>
    </row>
    <row r="31" spans="1:31" ht="17.25" thickBot="1">
      <c r="A31" s="1379">
        <v>26</v>
      </c>
      <c r="B31" s="2582"/>
      <c r="C31" s="2569"/>
      <c r="D31" s="1391" t="s">
        <v>3617</v>
      </c>
      <c r="E31" s="1460"/>
      <c r="F31" s="1460"/>
      <c r="G31" s="1460"/>
      <c r="H31" s="1460"/>
      <c r="I31" s="1460"/>
      <c r="J31" s="1460"/>
      <c r="K31" s="1460"/>
      <c r="L31" s="1461"/>
      <c r="M31" s="1462">
        <f>SUM(M19:M30)</f>
        <v>0</v>
      </c>
      <c r="N31" s="1462">
        <f>SUM(N19:N30)</f>
        <v>0</v>
      </c>
      <c r="O31" s="1462">
        <f>SUM(O19:O30)</f>
        <v>0</v>
      </c>
      <c r="P31" s="1462">
        <f>SUM(P19:P30)</f>
        <v>0</v>
      </c>
      <c r="Q31" s="1461"/>
      <c r="R31" s="1462">
        <f>SUM(R19:R30)</f>
        <v>0</v>
      </c>
      <c r="S31" s="1458"/>
      <c r="T31" s="1462">
        <f>SUM(T19:T30)</f>
        <v>0</v>
      </c>
      <c r="U31" s="1462">
        <f>SUM(U19:U30)</f>
        <v>0</v>
      </c>
      <c r="V31" s="1462">
        <f>SUM(V19:V30)</f>
        <v>0</v>
      </c>
      <c r="W31" s="1462">
        <f>SUM(W19:W30)</f>
        <v>0</v>
      </c>
      <c r="X31" s="1461"/>
      <c r="Y31" s="1461"/>
      <c r="Z31" s="1497"/>
      <c r="AA31" s="1497"/>
      <c r="AB31" s="1497"/>
      <c r="AC31" s="1461"/>
      <c r="AD31" s="1461"/>
      <c r="AE31" s="1496"/>
    </row>
    <row r="32" spans="1:31" ht="16.5" customHeight="1">
      <c r="A32" s="1379">
        <v>27</v>
      </c>
      <c r="B32" s="2582"/>
      <c r="C32" s="2559" t="s">
        <v>4437</v>
      </c>
      <c r="D32" s="2575" t="s">
        <v>4434</v>
      </c>
      <c r="E32" s="1463"/>
      <c r="F32" s="1445"/>
      <c r="G32" s="1445"/>
      <c r="H32" s="1445"/>
      <c r="I32" s="1445"/>
      <c r="J32" s="1446"/>
      <c r="K32" s="1446"/>
      <c r="L32" s="1446"/>
      <c r="M32" s="1446"/>
      <c r="N32" s="1446"/>
      <c r="O32" s="1446"/>
      <c r="P32" s="1447"/>
      <c r="Q32" s="1446"/>
      <c r="R32" s="1446"/>
      <c r="S32" s="1446"/>
      <c r="T32" s="1446"/>
      <c r="U32" s="1447"/>
      <c r="V32" s="1446"/>
      <c r="W32" s="1447"/>
      <c r="X32" s="1446"/>
      <c r="Y32" s="1446"/>
      <c r="Z32" s="1495"/>
      <c r="AA32" s="1495"/>
      <c r="AB32" s="1495"/>
      <c r="AC32" s="1448"/>
      <c r="AD32" s="1448"/>
      <c r="AE32" s="1464"/>
    </row>
    <row r="33" spans="1:31">
      <c r="A33" s="1379">
        <v>28</v>
      </c>
      <c r="B33" s="2582"/>
      <c r="C33" s="2560"/>
      <c r="D33" s="2577"/>
      <c r="E33" s="1450"/>
      <c r="F33" s="1451"/>
      <c r="G33" s="1451"/>
      <c r="H33" s="1451"/>
      <c r="I33" s="1451"/>
      <c r="J33" s="1452"/>
      <c r="K33" s="1452"/>
      <c r="L33" s="1452"/>
      <c r="M33" s="1452"/>
      <c r="N33" s="1452"/>
      <c r="O33" s="1452"/>
      <c r="P33" s="1453"/>
      <c r="Q33" s="1452"/>
      <c r="R33" s="1452"/>
      <c r="S33" s="1452"/>
      <c r="T33" s="1452"/>
      <c r="U33" s="1453"/>
      <c r="V33" s="1452"/>
      <c r="W33" s="1453"/>
      <c r="X33" s="1452"/>
      <c r="Y33" s="1452"/>
      <c r="Z33" s="1495"/>
      <c r="AA33" s="1495"/>
      <c r="AB33" s="1495"/>
      <c r="AC33" s="1454"/>
      <c r="AD33" s="1454"/>
      <c r="AE33" s="1455"/>
    </row>
    <row r="34" spans="1:31">
      <c r="A34" s="1379">
        <v>29</v>
      </c>
      <c r="B34" s="2582"/>
      <c r="C34" s="2560"/>
      <c r="D34" s="2577"/>
      <c r="E34" s="1450"/>
      <c r="F34" s="1451"/>
      <c r="G34" s="1451"/>
      <c r="H34" s="1451"/>
      <c r="I34" s="1451"/>
      <c r="J34" s="1452"/>
      <c r="K34" s="1452"/>
      <c r="L34" s="1452"/>
      <c r="M34" s="1452"/>
      <c r="N34" s="1452"/>
      <c r="O34" s="1452"/>
      <c r="P34" s="1453"/>
      <c r="Q34" s="1452"/>
      <c r="R34" s="1452"/>
      <c r="S34" s="1452"/>
      <c r="T34" s="1452"/>
      <c r="U34" s="1453"/>
      <c r="V34" s="1452"/>
      <c r="W34" s="1453"/>
      <c r="X34" s="1452"/>
      <c r="Y34" s="1452"/>
      <c r="Z34" s="1495"/>
      <c r="AA34" s="1495"/>
      <c r="AB34" s="1495"/>
      <c r="AC34" s="1454"/>
      <c r="AD34" s="1454"/>
      <c r="AE34" s="1455"/>
    </row>
    <row r="35" spans="1:31">
      <c r="A35" s="1379">
        <v>30</v>
      </c>
      <c r="B35" s="2582"/>
      <c r="C35" s="2560"/>
      <c r="D35" s="2577"/>
      <c r="E35" s="1450"/>
      <c r="F35" s="1451"/>
      <c r="G35" s="1451"/>
      <c r="H35" s="1451"/>
      <c r="I35" s="1451"/>
      <c r="J35" s="1452"/>
      <c r="K35" s="1452"/>
      <c r="L35" s="1452"/>
      <c r="M35" s="1452"/>
      <c r="N35" s="1452"/>
      <c r="O35" s="1452"/>
      <c r="P35" s="1453"/>
      <c r="Q35" s="1452"/>
      <c r="R35" s="1452"/>
      <c r="S35" s="1452"/>
      <c r="T35" s="1452"/>
      <c r="U35" s="1453"/>
      <c r="V35" s="1452"/>
      <c r="W35" s="1453"/>
      <c r="X35" s="1452"/>
      <c r="Y35" s="1452"/>
      <c r="Z35" s="1495"/>
      <c r="AA35" s="1495"/>
      <c r="AB35" s="1495"/>
      <c r="AC35" s="1454"/>
      <c r="AD35" s="1454"/>
      <c r="AE35" s="1455"/>
    </row>
    <row r="36" spans="1:31">
      <c r="A36" s="1379">
        <v>31</v>
      </c>
      <c r="B36" s="2582"/>
      <c r="C36" s="2560"/>
      <c r="D36" s="2577"/>
      <c r="E36" s="1450"/>
      <c r="F36" s="1451"/>
      <c r="G36" s="1451"/>
      <c r="H36" s="1451"/>
      <c r="I36" s="1451"/>
      <c r="J36" s="1452"/>
      <c r="K36" s="1452"/>
      <c r="L36" s="1452"/>
      <c r="M36" s="1452"/>
      <c r="N36" s="1452"/>
      <c r="O36" s="1452"/>
      <c r="P36" s="1453"/>
      <c r="Q36" s="1452"/>
      <c r="R36" s="1452"/>
      <c r="S36" s="1452"/>
      <c r="T36" s="1452"/>
      <c r="U36" s="1453"/>
      <c r="V36" s="1452"/>
      <c r="W36" s="1453"/>
      <c r="X36" s="1452"/>
      <c r="Y36" s="1452"/>
      <c r="Z36" s="1495"/>
      <c r="AA36" s="1495"/>
      <c r="AB36" s="1495"/>
      <c r="AC36" s="1454"/>
      <c r="AD36" s="1454"/>
      <c r="AE36" s="1455"/>
    </row>
    <row r="37" spans="1:31">
      <c r="A37" s="1379">
        <v>32</v>
      </c>
      <c r="B37" s="2582"/>
      <c r="C37" s="2560"/>
      <c r="D37" s="2577"/>
      <c r="E37" s="1450"/>
      <c r="F37" s="1451"/>
      <c r="G37" s="1451"/>
      <c r="H37" s="1451"/>
      <c r="I37" s="1451"/>
      <c r="J37" s="1452"/>
      <c r="K37" s="1452"/>
      <c r="L37" s="1452"/>
      <c r="M37" s="1452"/>
      <c r="N37" s="1452"/>
      <c r="O37" s="1452"/>
      <c r="P37" s="1453"/>
      <c r="Q37" s="1452"/>
      <c r="R37" s="1452"/>
      <c r="S37" s="1452"/>
      <c r="T37" s="1452"/>
      <c r="U37" s="1453"/>
      <c r="V37" s="1452"/>
      <c r="W37" s="1453"/>
      <c r="X37" s="1452"/>
      <c r="Y37" s="1452"/>
      <c r="Z37" s="1495"/>
      <c r="AA37" s="1495"/>
      <c r="AB37" s="1495"/>
      <c r="AC37" s="1454"/>
      <c r="AD37" s="1454"/>
      <c r="AE37" s="1455"/>
    </row>
    <row r="38" spans="1:31">
      <c r="A38" s="1379">
        <v>33</v>
      </c>
      <c r="B38" s="2582"/>
      <c r="C38" s="2560"/>
      <c r="D38" s="2577"/>
      <c r="E38" s="1450"/>
      <c r="F38" s="1451"/>
      <c r="G38" s="1451"/>
      <c r="H38" s="1451"/>
      <c r="I38" s="1451"/>
      <c r="J38" s="1452"/>
      <c r="K38" s="1452"/>
      <c r="L38" s="1452"/>
      <c r="M38" s="1452"/>
      <c r="N38" s="1452"/>
      <c r="O38" s="1452"/>
      <c r="P38" s="1453"/>
      <c r="Q38" s="1452"/>
      <c r="R38" s="1452"/>
      <c r="S38" s="1452"/>
      <c r="T38" s="1452"/>
      <c r="U38" s="1453"/>
      <c r="V38" s="1452"/>
      <c r="W38" s="1453"/>
      <c r="X38" s="1452"/>
      <c r="Y38" s="1452"/>
      <c r="Z38" s="1495"/>
      <c r="AA38" s="1495"/>
      <c r="AB38" s="1495"/>
      <c r="AC38" s="1454"/>
      <c r="AD38" s="1454"/>
      <c r="AE38" s="1455"/>
    </row>
    <row r="39" spans="1:31">
      <c r="A39" s="1379">
        <v>34</v>
      </c>
      <c r="B39" s="2582"/>
      <c r="C39" s="2560"/>
      <c r="D39" s="2577"/>
      <c r="E39" s="1450"/>
      <c r="F39" s="1451"/>
      <c r="G39" s="1451"/>
      <c r="H39" s="1451"/>
      <c r="I39" s="1451"/>
      <c r="J39" s="1452"/>
      <c r="K39" s="1452"/>
      <c r="L39" s="1452"/>
      <c r="M39" s="1452"/>
      <c r="N39" s="1452"/>
      <c r="O39" s="1452"/>
      <c r="P39" s="1453"/>
      <c r="Q39" s="1452"/>
      <c r="R39" s="1452"/>
      <c r="S39" s="1452"/>
      <c r="T39" s="1452"/>
      <c r="U39" s="1453"/>
      <c r="V39" s="1452"/>
      <c r="W39" s="1453"/>
      <c r="X39" s="1452"/>
      <c r="Y39" s="1452"/>
      <c r="Z39" s="1495"/>
      <c r="AA39" s="1495"/>
      <c r="AB39" s="1495"/>
      <c r="AC39" s="1454"/>
      <c r="AD39" s="1454"/>
      <c r="AE39" s="1455"/>
    </row>
    <row r="40" spans="1:31">
      <c r="A40" s="1379">
        <v>35</v>
      </c>
      <c r="B40" s="2582"/>
      <c r="C40" s="2560"/>
      <c r="D40" s="2577"/>
      <c r="E40" s="1450"/>
      <c r="F40" s="1451"/>
      <c r="G40" s="1451"/>
      <c r="H40" s="1451"/>
      <c r="I40" s="1451"/>
      <c r="J40" s="1452"/>
      <c r="K40" s="1452"/>
      <c r="L40" s="1452"/>
      <c r="M40" s="1452"/>
      <c r="N40" s="1452"/>
      <c r="O40" s="1452"/>
      <c r="P40" s="1453"/>
      <c r="Q40" s="1452"/>
      <c r="R40" s="1452"/>
      <c r="S40" s="1452"/>
      <c r="T40" s="1452"/>
      <c r="U40" s="1453"/>
      <c r="V40" s="1452"/>
      <c r="W40" s="1453"/>
      <c r="X40" s="1452"/>
      <c r="Y40" s="1452"/>
      <c r="Z40" s="1495"/>
      <c r="AA40" s="1495"/>
      <c r="AB40" s="1495"/>
      <c r="AC40" s="1454"/>
      <c r="AD40" s="1454"/>
      <c r="AE40" s="1455"/>
    </row>
    <row r="41" spans="1:31">
      <c r="A41" s="1379">
        <v>36</v>
      </c>
      <c r="B41" s="2582"/>
      <c r="C41" s="2560"/>
      <c r="D41" s="2577"/>
      <c r="E41" s="1450"/>
      <c r="F41" s="1451"/>
      <c r="G41" s="1451"/>
      <c r="H41" s="1451"/>
      <c r="I41" s="1451"/>
      <c r="J41" s="1452"/>
      <c r="K41" s="1452"/>
      <c r="L41" s="1452"/>
      <c r="M41" s="1452"/>
      <c r="N41" s="1452"/>
      <c r="O41" s="1452"/>
      <c r="P41" s="1453"/>
      <c r="Q41" s="1452"/>
      <c r="R41" s="1452"/>
      <c r="S41" s="1452"/>
      <c r="T41" s="1452"/>
      <c r="U41" s="1453"/>
      <c r="V41" s="1452"/>
      <c r="W41" s="1453"/>
      <c r="X41" s="1452"/>
      <c r="Y41" s="1452"/>
      <c r="Z41" s="1495"/>
      <c r="AA41" s="1495"/>
      <c r="AB41" s="1495"/>
      <c r="AC41" s="1454"/>
      <c r="AD41" s="1454"/>
      <c r="AE41" s="1455"/>
    </row>
    <row r="42" spans="1:31">
      <c r="A42" s="1379">
        <v>37</v>
      </c>
      <c r="B42" s="2582"/>
      <c r="C42" s="2560"/>
      <c r="D42" s="1397" t="s">
        <v>3617</v>
      </c>
      <c r="E42" s="1458"/>
      <c r="F42" s="1458"/>
      <c r="G42" s="1458"/>
      <c r="H42" s="1458"/>
      <c r="I42" s="1458"/>
      <c r="J42" s="1458"/>
      <c r="K42" s="1458"/>
      <c r="L42" s="1458"/>
      <c r="M42" s="1452">
        <f>SUM(M32:M41)</f>
        <v>0</v>
      </c>
      <c r="N42" s="1452">
        <f>SUM(N32:N41)</f>
        <v>0</v>
      </c>
      <c r="O42" s="1452">
        <f>SUM(O32:O41)</f>
        <v>0</v>
      </c>
      <c r="P42" s="1452">
        <f>SUM(P32:P41)</f>
        <v>0</v>
      </c>
      <c r="Q42" s="1458"/>
      <c r="R42" s="1452">
        <f>SUM(R32:R41)</f>
        <v>0</v>
      </c>
      <c r="S42" s="1458"/>
      <c r="T42" s="1452">
        <f>SUM(T32:T41)</f>
        <v>0</v>
      </c>
      <c r="U42" s="1452">
        <f>SUM(U32:U41)</f>
        <v>0</v>
      </c>
      <c r="V42" s="1452">
        <f>SUM(V32:V41)</f>
        <v>0</v>
      </c>
      <c r="W42" s="1452">
        <f>SUM(W32:W41)</f>
        <v>0</v>
      </c>
      <c r="X42" s="1458"/>
      <c r="Y42" s="1458"/>
      <c r="Z42" s="1495"/>
      <c r="AA42" s="1495"/>
      <c r="AB42" s="1495"/>
      <c r="AC42" s="1458"/>
      <c r="AD42" s="1458"/>
      <c r="AE42" s="1496"/>
    </row>
    <row r="43" spans="1:31" ht="13.9" customHeight="1">
      <c r="A43" s="1379">
        <v>38</v>
      </c>
      <c r="B43" s="2582"/>
      <c r="C43" s="2560"/>
      <c r="D43" s="2577" t="s">
        <v>4436</v>
      </c>
      <c r="E43" s="1450"/>
      <c r="F43" s="1451"/>
      <c r="G43" s="1451"/>
      <c r="H43" s="1451"/>
      <c r="I43" s="1451"/>
      <c r="J43" s="1452"/>
      <c r="K43" s="1452"/>
      <c r="L43" s="1452"/>
      <c r="M43" s="1452"/>
      <c r="N43" s="1452"/>
      <c r="O43" s="1452"/>
      <c r="P43" s="1453"/>
      <c r="Q43" s="1452"/>
      <c r="R43" s="1452"/>
      <c r="S43" s="1452"/>
      <c r="T43" s="1452"/>
      <c r="U43" s="1453"/>
      <c r="V43" s="1452"/>
      <c r="W43" s="1453"/>
      <c r="X43" s="1452"/>
      <c r="Y43" s="1452"/>
      <c r="Z43" s="1495"/>
      <c r="AA43" s="1495"/>
      <c r="AB43" s="1495"/>
      <c r="AC43" s="1454"/>
      <c r="AD43" s="1454"/>
      <c r="AE43" s="1455"/>
    </row>
    <row r="44" spans="1:31">
      <c r="A44" s="1379">
        <v>39</v>
      </c>
      <c r="B44" s="2582"/>
      <c r="C44" s="2560"/>
      <c r="D44" s="2577"/>
      <c r="E44" s="1450"/>
      <c r="F44" s="1451"/>
      <c r="G44" s="1451"/>
      <c r="H44" s="1451"/>
      <c r="I44" s="1451"/>
      <c r="J44" s="1452"/>
      <c r="K44" s="1452"/>
      <c r="L44" s="1452"/>
      <c r="M44" s="1452"/>
      <c r="N44" s="1452"/>
      <c r="O44" s="1452"/>
      <c r="P44" s="1453"/>
      <c r="Q44" s="1452"/>
      <c r="R44" s="1452"/>
      <c r="S44" s="1452"/>
      <c r="T44" s="1452"/>
      <c r="U44" s="1453"/>
      <c r="V44" s="1452"/>
      <c r="W44" s="1453"/>
      <c r="X44" s="1452"/>
      <c r="Y44" s="1452"/>
      <c r="Z44" s="1495"/>
      <c r="AA44" s="1495"/>
      <c r="AB44" s="1495"/>
      <c r="AC44" s="1454"/>
      <c r="AD44" s="1454"/>
      <c r="AE44" s="1455"/>
    </row>
    <row r="45" spans="1:31">
      <c r="A45" s="1379">
        <v>40</v>
      </c>
      <c r="B45" s="2582"/>
      <c r="C45" s="2560"/>
      <c r="D45" s="2577"/>
      <c r="E45" s="1450"/>
      <c r="F45" s="1451"/>
      <c r="G45" s="1451"/>
      <c r="H45" s="1451"/>
      <c r="I45" s="1451"/>
      <c r="J45" s="1452"/>
      <c r="K45" s="1452"/>
      <c r="L45" s="1452"/>
      <c r="M45" s="1452"/>
      <c r="N45" s="1452"/>
      <c r="O45" s="1452"/>
      <c r="P45" s="1453"/>
      <c r="Q45" s="1452"/>
      <c r="R45" s="1452"/>
      <c r="S45" s="1452"/>
      <c r="T45" s="1452"/>
      <c r="U45" s="1453"/>
      <c r="V45" s="1452"/>
      <c r="W45" s="1453"/>
      <c r="X45" s="1452"/>
      <c r="Y45" s="1452"/>
      <c r="Z45" s="1495"/>
      <c r="AA45" s="1495"/>
      <c r="AB45" s="1495"/>
      <c r="AC45" s="1454"/>
      <c r="AD45" s="1454"/>
      <c r="AE45" s="1455"/>
    </row>
    <row r="46" spans="1:31">
      <c r="A46" s="1379">
        <v>41</v>
      </c>
      <c r="B46" s="2582"/>
      <c r="C46" s="2560"/>
      <c r="D46" s="2577"/>
      <c r="E46" s="1450"/>
      <c r="F46" s="1451"/>
      <c r="G46" s="1451"/>
      <c r="H46" s="1451"/>
      <c r="I46" s="1451"/>
      <c r="J46" s="1452"/>
      <c r="K46" s="1452"/>
      <c r="L46" s="1452"/>
      <c r="M46" s="1452"/>
      <c r="N46" s="1452"/>
      <c r="O46" s="1452"/>
      <c r="P46" s="1453"/>
      <c r="Q46" s="1452"/>
      <c r="R46" s="1452"/>
      <c r="S46" s="1452"/>
      <c r="T46" s="1452"/>
      <c r="U46" s="1453"/>
      <c r="V46" s="1452"/>
      <c r="W46" s="1453"/>
      <c r="X46" s="1452"/>
      <c r="Y46" s="1452"/>
      <c r="Z46" s="1495"/>
      <c r="AA46" s="1495"/>
      <c r="AB46" s="1495"/>
      <c r="AC46" s="1454"/>
      <c r="AD46" s="1454"/>
      <c r="AE46" s="1455"/>
    </row>
    <row r="47" spans="1:31">
      <c r="A47" s="1379">
        <v>42</v>
      </c>
      <c r="B47" s="2582"/>
      <c r="C47" s="2560"/>
      <c r="D47" s="2577"/>
      <c r="E47" s="1450"/>
      <c r="F47" s="1451"/>
      <c r="G47" s="1451"/>
      <c r="H47" s="1451"/>
      <c r="I47" s="1451"/>
      <c r="J47" s="1452"/>
      <c r="K47" s="1452"/>
      <c r="L47" s="1452"/>
      <c r="M47" s="1452"/>
      <c r="N47" s="1452"/>
      <c r="O47" s="1452"/>
      <c r="P47" s="1453"/>
      <c r="Q47" s="1452"/>
      <c r="R47" s="1452"/>
      <c r="S47" s="1452"/>
      <c r="T47" s="1452"/>
      <c r="U47" s="1453"/>
      <c r="V47" s="1452"/>
      <c r="W47" s="1453"/>
      <c r="X47" s="1452"/>
      <c r="Y47" s="1452"/>
      <c r="Z47" s="1495"/>
      <c r="AA47" s="1495"/>
      <c r="AB47" s="1495"/>
      <c r="AC47" s="1454"/>
      <c r="AD47" s="1454"/>
      <c r="AE47" s="1455"/>
    </row>
    <row r="48" spans="1:31">
      <c r="A48" s="1379">
        <v>43</v>
      </c>
      <c r="B48" s="2582"/>
      <c r="C48" s="2560"/>
      <c r="D48" s="2577"/>
      <c r="E48" s="1450"/>
      <c r="F48" s="1451"/>
      <c r="G48" s="1451"/>
      <c r="H48" s="1451"/>
      <c r="I48" s="1451"/>
      <c r="J48" s="1452"/>
      <c r="K48" s="1452"/>
      <c r="L48" s="1452"/>
      <c r="M48" s="1452"/>
      <c r="N48" s="1452"/>
      <c r="O48" s="1452"/>
      <c r="P48" s="1453"/>
      <c r="Q48" s="1452"/>
      <c r="R48" s="1452"/>
      <c r="S48" s="1452"/>
      <c r="T48" s="1452"/>
      <c r="U48" s="1453"/>
      <c r="V48" s="1452"/>
      <c r="W48" s="1453"/>
      <c r="X48" s="1452"/>
      <c r="Y48" s="1452"/>
      <c r="Z48" s="1495"/>
      <c r="AA48" s="1495"/>
      <c r="AB48" s="1495"/>
      <c r="AC48" s="1454"/>
      <c r="AD48" s="1454"/>
      <c r="AE48" s="1455"/>
    </row>
    <row r="49" spans="1:31">
      <c r="A49" s="1379">
        <v>44</v>
      </c>
      <c r="B49" s="2582"/>
      <c r="C49" s="2560"/>
      <c r="D49" s="2577"/>
      <c r="E49" s="1450"/>
      <c r="F49" s="1451"/>
      <c r="G49" s="1451"/>
      <c r="H49" s="1451"/>
      <c r="I49" s="1451"/>
      <c r="J49" s="1452"/>
      <c r="K49" s="1452"/>
      <c r="L49" s="1452"/>
      <c r="M49" s="1452"/>
      <c r="N49" s="1452"/>
      <c r="O49" s="1452"/>
      <c r="P49" s="1453"/>
      <c r="Q49" s="1452"/>
      <c r="R49" s="1452"/>
      <c r="S49" s="1452"/>
      <c r="T49" s="1452"/>
      <c r="U49" s="1453"/>
      <c r="V49" s="1452"/>
      <c r="W49" s="1453"/>
      <c r="X49" s="1452"/>
      <c r="Y49" s="1452"/>
      <c r="Z49" s="1495"/>
      <c r="AA49" s="1495"/>
      <c r="AB49" s="1495"/>
      <c r="AC49" s="1454"/>
      <c r="AD49" s="1454"/>
      <c r="AE49" s="1455"/>
    </row>
    <row r="50" spans="1:31">
      <c r="A50" s="1379">
        <v>45</v>
      </c>
      <c r="B50" s="2582"/>
      <c r="C50" s="2560"/>
      <c r="D50" s="2577"/>
      <c r="E50" s="1450"/>
      <c r="F50" s="1451"/>
      <c r="G50" s="1451"/>
      <c r="H50" s="1451"/>
      <c r="I50" s="1451"/>
      <c r="J50" s="1452"/>
      <c r="K50" s="1452"/>
      <c r="L50" s="1452"/>
      <c r="M50" s="1452"/>
      <c r="N50" s="1452"/>
      <c r="O50" s="1452"/>
      <c r="P50" s="1453"/>
      <c r="Q50" s="1452"/>
      <c r="R50" s="1452"/>
      <c r="S50" s="1452"/>
      <c r="T50" s="1452"/>
      <c r="U50" s="1453"/>
      <c r="V50" s="1452"/>
      <c r="W50" s="1453"/>
      <c r="X50" s="1452"/>
      <c r="Y50" s="1452"/>
      <c r="Z50" s="1495"/>
      <c r="AA50" s="1495"/>
      <c r="AB50" s="1495"/>
      <c r="AC50" s="1454"/>
      <c r="AD50" s="1454"/>
      <c r="AE50" s="1455"/>
    </row>
    <row r="51" spans="1:31">
      <c r="A51" s="1379">
        <v>46</v>
      </c>
      <c r="B51" s="2582"/>
      <c r="C51" s="2560"/>
      <c r="D51" s="2577"/>
      <c r="E51" s="1450"/>
      <c r="F51" s="1451"/>
      <c r="G51" s="1451"/>
      <c r="H51" s="1451"/>
      <c r="I51" s="1451"/>
      <c r="J51" s="1452"/>
      <c r="K51" s="1452"/>
      <c r="L51" s="1452"/>
      <c r="M51" s="1452"/>
      <c r="N51" s="1452"/>
      <c r="O51" s="1452"/>
      <c r="P51" s="1453"/>
      <c r="Q51" s="1452"/>
      <c r="R51" s="1452"/>
      <c r="S51" s="1452"/>
      <c r="T51" s="1452"/>
      <c r="U51" s="1453"/>
      <c r="V51" s="1452"/>
      <c r="W51" s="1453"/>
      <c r="X51" s="1452"/>
      <c r="Y51" s="1452"/>
      <c r="Z51" s="1495"/>
      <c r="AA51" s="1495"/>
      <c r="AB51" s="1495"/>
      <c r="AC51" s="1454"/>
      <c r="AD51" s="1454"/>
      <c r="AE51" s="1455"/>
    </row>
    <row r="52" spans="1:31">
      <c r="A52" s="1379">
        <v>47</v>
      </c>
      <c r="B52" s="2582"/>
      <c r="C52" s="2560"/>
      <c r="D52" s="2577"/>
      <c r="E52" s="1450"/>
      <c r="F52" s="1451"/>
      <c r="G52" s="1451"/>
      <c r="H52" s="1451"/>
      <c r="I52" s="1451"/>
      <c r="J52" s="1452"/>
      <c r="K52" s="1452"/>
      <c r="L52" s="1452"/>
      <c r="M52" s="1452"/>
      <c r="N52" s="1452"/>
      <c r="O52" s="1452"/>
      <c r="P52" s="1453"/>
      <c r="Q52" s="1452"/>
      <c r="R52" s="1452"/>
      <c r="S52" s="1452"/>
      <c r="T52" s="1452"/>
      <c r="U52" s="1453"/>
      <c r="V52" s="1452"/>
      <c r="W52" s="1453"/>
      <c r="X52" s="1452"/>
      <c r="Y52" s="1452"/>
      <c r="Z52" s="1495"/>
      <c r="AA52" s="1495"/>
      <c r="AB52" s="1495"/>
      <c r="AC52" s="1454"/>
      <c r="AD52" s="1454"/>
      <c r="AE52" s="1455"/>
    </row>
    <row r="53" spans="1:31" ht="17.25" thickBot="1">
      <c r="A53" s="1379">
        <v>48</v>
      </c>
      <c r="B53" s="2582"/>
      <c r="C53" s="2569"/>
      <c r="D53" s="1391" t="s">
        <v>3617</v>
      </c>
      <c r="E53" s="1461"/>
      <c r="F53" s="1461"/>
      <c r="G53" s="1461"/>
      <c r="H53" s="1461"/>
      <c r="I53" s="1461"/>
      <c r="J53" s="1461"/>
      <c r="K53" s="1461"/>
      <c r="L53" s="1461"/>
      <c r="M53" s="1462">
        <f>SUM(M43:M52)</f>
        <v>0</v>
      </c>
      <c r="N53" s="1462">
        <f>SUM(N43:N52)</f>
        <v>0</v>
      </c>
      <c r="O53" s="1462">
        <f>SUM(O43:O52)</f>
        <v>0</v>
      </c>
      <c r="P53" s="1462">
        <f>SUM(P43:P52)</f>
        <v>0</v>
      </c>
      <c r="Q53" s="1461"/>
      <c r="R53" s="1462">
        <f>SUM(R43:R52)</f>
        <v>0</v>
      </c>
      <c r="S53" s="1458"/>
      <c r="T53" s="1462">
        <f>SUM(T43:T52)</f>
        <v>0</v>
      </c>
      <c r="U53" s="1462">
        <f>SUM(U43:U52)</f>
        <v>0</v>
      </c>
      <c r="V53" s="1462">
        <f>SUM(V43:V52)</f>
        <v>0</v>
      </c>
      <c r="W53" s="1462">
        <f>SUM(W43:W52)</f>
        <v>0</v>
      </c>
      <c r="X53" s="1461"/>
      <c r="Y53" s="1461"/>
      <c r="Z53" s="1497"/>
      <c r="AA53" s="1497"/>
      <c r="AB53" s="1497"/>
      <c r="AC53" s="1461"/>
      <c r="AD53" s="1461"/>
      <c r="AE53" s="1496"/>
    </row>
    <row r="54" spans="1:31" ht="17.649999999999999" customHeight="1">
      <c r="A54" s="1498">
        <v>49</v>
      </c>
      <c r="B54" s="2582"/>
      <c r="C54" s="2594" t="s">
        <v>4477</v>
      </c>
      <c r="D54" s="2597" t="s">
        <v>4478</v>
      </c>
      <c r="E54" s="1499"/>
      <c r="F54" s="1500"/>
      <c r="G54" s="1500"/>
      <c r="H54" s="1500"/>
      <c r="I54" s="1500"/>
      <c r="J54" s="1501" t="s">
        <v>4479</v>
      </c>
      <c r="K54" s="1502"/>
      <c r="L54" s="1502"/>
      <c r="M54" s="1502"/>
      <c r="N54" s="1502"/>
      <c r="O54" s="1502"/>
      <c r="P54" s="1503"/>
      <c r="Q54" s="1375" t="s">
        <v>4480</v>
      </c>
      <c r="R54" s="1502"/>
      <c r="S54" s="1502"/>
      <c r="T54" s="1502"/>
      <c r="U54" s="1503"/>
      <c r="V54" s="1502"/>
      <c r="W54" s="1503"/>
      <c r="X54" s="1375" t="s">
        <v>4481</v>
      </c>
      <c r="Y54" s="1502"/>
      <c r="Z54" s="1502"/>
      <c r="AA54" s="1502"/>
      <c r="AB54" s="1502"/>
      <c r="AC54" s="1504"/>
      <c r="AD54" s="1504"/>
      <c r="AE54" s="1505"/>
    </row>
    <row r="55" spans="1:31">
      <c r="A55" s="1498">
        <v>50</v>
      </c>
      <c r="B55" s="2582"/>
      <c r="C55" s="2595"/>
      <c r="D55" s="2598"/>
      <c r="E55" s="1506"/>
      <c r="F55" s="1507"/>
      <c r="G55" s="1507"/>
      <c r="H55" s="1507"/>
      <c r="I55" s="1507"/>
      <c r="J55" s="1508" t="s">
        <v>4482</v>
      </c>
      <c r="K55" s="1509"/>
      <c r="L55" s="1509"/>
      <c r="M55" s="1509"/>
      <c r="N55" s="1509"/>
      <c r="O55" s="1509"/>
      <c r="P55" s="1510"/>
      <c r="Q55" s="1382" t="s">
        <v>4480</v>
      </c>
      <c r="R55" s="1509"/>
      <c r="S55" s="1509"/>
      <c r="T55" s="1509"/>
      <c r="U55" s="1510"/>
      <c r="V55" s="1509"/>
      <c r="W55" s="1510"/>
      <c r="X55" s="1382" t="s">
        <v>4481</v>
      </c>
      <c r="Y55" s="1509"/>
      <c r="Z55" s="1509"/>
      <c r="AA55" s="1509"/>
      <c r="AB55" s="1509"/>
      <c r="AC55" s="1511"/>
      <c r="AD55" s="1511"/>
      <c r="AE55" s="1512"/>
    </row>
    <row r="56" spans="1:31">
      <c r="A56" s="1498">
        <v>51</v>
      </c>
      <c r="B56" s="2582"/>
      <c r="C56" s="2595"/>
      <c r="D56" s="2598"/>
      <c r="E56" s="1506"/>
      <c r="F56" s="1507"/>
      <c r="G56" s="1507"/>
      <c r="H56" s="1507"/>
      <c r="I56" s="1507"/>
      <c r="J56" s="1508" t="s">
        <v>4482</v>
      </c>
      <c r="K56" s="1509"/>
      <c r="L56" s="1509"/>
      <c r="M56" s="1509"/>
      <c r="N56" s="1509"/>
      <c r="O56" s="1509"/>
      <c r="P56" s="1510"/>
      <c r="Q56" s="1382" t="s">
        <v>4480</v>
      </c>
      <c r="R56" s="1509"/>
      <c r="S56" s="1509"/>
      <c r="T56" s="1509"/>
      <c r="U56" s="1510"/>
      <c r="V56" s="1509"/>
      <c r="W56" s="1510"/>
      <c r="X56" s="1382" t="s">
        <v>4481</v>
      </c>
      <c r="Y56" s="1509"/>
      <c r="Z56" s="1509"/>
      <c r="AA56" s="1509"/>
      <c r="AB56" s="1509"/>
      <c r="AC56" s="1511"/>
      <c r="AD56" s="1511"/>
      <c r="AE56" s="1512"/>
    </row>
    <row r="57" spans="1:31">
      <c r="A57" s="1498">
        <v>52</v>
      </c>
      <c r="B57" s="2582"/>
      <c r="C57" s="2595"/>
      <c r="D57" s="2598"/>
      <c r="E57" s="1506"/>
      <c r="F57" s="1507"/>
      <c r="G57" s="1507"/>
      <c r="H57" s="1507"/>
      <c r="I57" s="1507"/>
      <c r="J57" s="1508" t="s">
        <v>4482</v>
      </c>
      <c r="K57" s="1509"/>
      <c r="L57" s="1509"/>
      <c r="M57" s="1509"/>
      <c r="N57" s="1509"/>
      <c r="O57" s="1509"/>
      <c r="P57" s="1510"/>
      <c r="Q57" s="1382" t="s">
        <v>4480</v>
      </c>
      <c r="R57" s="1509"/>
      <c r="S57" s="1509"/>
      <c r="T57" s="1509"/>
      <c r="U57" s="1510"/>
      <c r="V57" s="1509"/>
      <c r="W57" s="1510"/>
      <c r="X57" s="1382" t="s">
        <v>4481</v>
      </c>
      <c r="Y57" s="1509"/>
      <c r="Z57" s="1509"/>
      <c r="AA57" s="1509"/>
      <c r="AB57" s="1509"/>
      <c r="AC57" s="1511"/>
      <c r="AD57" s="1511"/>
      <c r="AE57" s="1512"/>
    </row>
    <row r="58" spans="1:31">
      <c r="A58" s="1498">
        <v>53</v>
      </c>
      <c r="B58" s="2582"/>
      <c r="C58" s="2595"/>
      <c r="D58" s="2598"/>
      <c r="E58" s="1506"/>
      <c r="F58" s="1507"/>
      <c r="G58" s="1507"/>
      <c r="H58" s="1507"/>
      <c r="I58" s="1507"/>
      <c r="J58" s="1508" t="s">
        <v>4482</v>
      </c>
      <c r="K58" s="1509"/>
      <c r="L58" s="1509"/>
      <c r="M58" s="1509"/>
      <c r="N58" s="1509"/>
      <c r="O58" s="1509"/>
      <c r="P58" s="1510"/>
      <c r="Q58" s="1382" t="s">
        <v>4480</v>
      </c>
      <c r="R58" s="1509"/>
      <c r="S58" s="1509"/>
      <c r="T58" s="1509"/>
      <c r="U58" s="1510"/>
      <c r="V58" s="1509"/>
      <c r="W58" s="1510"/>
      <c r="X58" s="1382" t="s">
        <v>4481</v>
      </c>
      <c r="Y58" s="1509"/>
      <c r="Z58" s="1509"/>
      <c r="AA58" s="1509"/>
      <c r="AB58" s="1509"/>
      <c r="AC58" s="1511"/>
      <c r="AD58" s="1511"/>
      <c r="AE58" s="1512"/>
    </row>
    <row r="59" spans="1:31">
      <c r="A59" s="1498">
        <v>54</v>
      </c>
      <c r="B59" s="2582"/>
      <c r="C59" s="2595"/>
      <c r="D59" s="2598"/>
      <c r="E59" s="1506"/>
      <c r="F59" s="1507"/>
      <c r="G59" s="1507"/>
      <c r="H59" s="1507"/>
      <c r="I59" s="1507"/>
      <c r="J59" s="1508" t="s">
        <v>4482</v>
      </c>
      <c r="K59" s="1509"/>
      <c r="L59" s="1509"/>
      <c r="M59" s="1509"/>
      <c r="N59" s="1509"/>
      <c r="O59" s="1509"/>
      <c r="P59" s="1510"/>
      <c r="Q59" s="1382" t="s">
        <v>4480</v>
      </c>
      <c r="R59" s="1509"/>
      <c r="S59" s="1509"/>
      <c r="T59" s="1509"/>
      <c r="U59" s="1510"/>
      <c r="V59" s="1509"/>
      <c r="W59" s="1510"/>
      <c r="X59" s="1382" t="s">
        <v>4481</v>
      </c>
      <c r="Y59" s="1509"/>
      <c r="Z59" s="1509"/>
      <c r="AA59" s="1509"/>
      <c r="AB59" s="1509"/>
      <c r="AC59" s="1511"/>
      <c r="AD59" s="1511"/>
      <c r="AE59" s="1512"/>
    </row>
    <row r="60" spans="1:31">
      <c r="A60" s="1498">
        <v>55</v>
      </c>
      <c r="B60" s="2582"/>
      <c r="C60" s="2595"/>
      <c r="D60" s="2598"/>
      <c r="E60" s="1506"/>
      <c r="F60" s="1507"/>
      <c r="G60" s="1507"/>
      <c r="H60" s="1507"/>
      <c r="I60" s="1507"/>
      <c r="J60" s="1508" t="s">
        <v>4482</v>
      </c>
      <c r="K60" s="1509"/>
      <c r="L60" s="1509"/>
      <c r="M60" s="1509"/>
      <c r="N60" s="1509"/>
      <c r="O60" s="1509"/>
      <c r="P60" s="1510"/>
      <c r="Q60" s="1382" t="s">
        <v>4480</v>
      </c>
      <c r="R60" s="1509"/>
      <c r="S60" s="1509"/>
      <c r="T60" s="1509"/>
      <c r="U60" s="1510"/>
      <c r="V60" s="1509"/>
      <c r="W60" s="1510"/>
      <c r="X60" s="1382" t="s">
        <v>4481</v>
      </c>
      <c r="Y60" s="1509"/>
      <c r="Z60" s="1509"/>
      <c r="AA60" s="1509"/>
      <c r="AB60" s="1509"/>
      <c r="AC60" s="1511"/>
      <c r="AD60" s="1511"/>
      <c r="AE60" s="1512"/>
    </row>
    <row r="61" spans="1:31">
      <c r="A61" s="1498">
        <v>56</v>
      </c>
      <c r="B61" s="2582"/>
      <c r="C61" s="2595"/>
      <c r="D61" s="2598"/>
      <c r="E61" s="1506"/>
      <c r="F61" s="1507"/>
      <c r="G61" s="1507"/>
      <c r="H61" s="1507"/>
      <c r="I61" s="1507"/>
      <c r="J61" s="1508" t="s">
        <v>4482</v>
      </c>
      <c r="K61" s="1509"/>
      <c r="L61" s="1509"/>
      <c r="M61" s="1509"/>
      <c r="N61" s="1509"/>
      <c r="O61" s="1509"/>
      <c r="P61" s="1510"/>
      <c r="Q61" s="1382" t="s">
        <v>4480</v>
      </c>
      <c r="R61" s="1509"/>
      <c r="S61" s="1509"/>
      <c r="T61" s="1509"/>
      <c r="U61" s="1510"/>
      <c r="V61" s="1509"/>
      <c r="W61" s="1510"/>
      <c r="X61" s="1382" t="s">
        <v>4481</v>
      </c>
      <c r="Y61" s="1509"/>
      <c r="Z61" s="1509"/>
      <c r="AA61" s="1509"/>
      <c r="AB61" s="1509"/>
      <c r="AC61" s="1511"/>
      <c r="AD61" s="1511"/>
      <c r="AE61" s="1512"/>
    </row>
    <row r="62" spans="1:31">
      <c r="A62" s="1498">
        <v>57</v>
      </c>
      <c r="B62" s="2582"/>
      <c r="C62" s="2595"/>
      <c r="D62" s="2598"/>
      <c r="E62" s="1506"/>
      <c r="F62" s="1507"/>
      <c r="G62" s="1507"/>
      <c r="H62" s="1507"/>
      <c r="I62" s="1507"/>
      <c r="J62" s="1508" t="s">
        <v>4482</v>
      </c>
      <c r="K62" s="1509"/>
      <c r="L62" s="1509"/>
      <c r="M62" s="1509"/>
      <c r="N62" s="1509"/>
      <c r="O62" s="1509"/>
      <c r="P62" s="1510"/>
      <c r="Q62" s="1382" t="s">
        <v>4480</v>
      </c>
      <c r="R62" s="1509"/>
      <c r="S62" s="1509"/>
      <c r="T62" s="1509"/>
      <c r="U62" s="1510"/>
      <c r="V62" s="1509"/>
      <c r="W62" s="1510"/>
      <c r="X62" s="1382" t="s">
        <v>4481</v>
      </c>
      <c r="Y62" s="1509"/>
      <c r="Z62" s="1509"/>
      <c r="AA62" s="1509"/>
      <c r="AB62" s="1509"/>
      <c r="AC62" s="1511"/>
      <c r="AD62" s="1511"/>
      <c r="AE62" s="1512"/>
    </row>
    <row r="63" spans="1:31">
      <c r="A63" s="1498">
        <v>58</v>
      </c>
      <c r="B63" s="2582"/>
      <c r="C63" s="2595"/>
      <c r="D63" s="2599"/>
      <c r="E63" s="1506"/>
      <c r="F63" s="1507"/>
      <c r="G63" s="1507"/>
      <c r="H63" s="1507"/>
      <c r="I63" s="1507"/>
      <c r="J63" s="1508" t="s">
        <v>4482</v>
      </c>
      <c r="K63" s="1509"/>
      <c r="L63" s="1509"/>
      <c r="M63" s="1509"/>
      <c r="N63" s="1509"/>
      <c r="O63" s="1509"/>
      <c r="P63" s="1510"/>
      <c r="Q63" s="1382" t="s">
        <v>4480</v>
      </c>
      <c r="R63" s="1509"/>
      <c r="S63" s="1509"/>
      <c r="T63" s="1509"/>
      <c r="U63" s="1510"/>
      <c r="V63" s="1509"/>
      <c r="W63" s="1510"/>
      <c r="X63" s="1382" t="s">
        <v>4481</v>
      </c>
      <c r="Y63" s="1509"/>
      <c r="Z63" s="1509"/>
      <c r="AA63" s="1509"/>
      <c r="AB63" s="1509"/>
      <c r="AC63" s="1511"/>
      <c r="AD63" s="1511"/>
      <c r="AE63" s="1512"/>
    </row>
    <row r="64" spans="1:31">
      <c r="A64" s="1498">
        <v>59</v>
      </c>
      <c r="B64" s="2582"/>
      <c r="C64" s="2595"/>
      <c r="D64" s="1513" t="s">
        <v>4483</v>
      </c>
      <c r="E64" s="1514"/>
      <c r="F64" s="1514"/>
      <c r="G64" s="1514"/>
      <c r="H64" s="1514"/>
      <c r="I64" s="1514"/>
      <c r="J64" s="1514"/>
      <c r="K64" s="1514"/>
      <c r="L64" s="1514"/>
      <c r="M64" s="1509">
        <f>SUM(M54:M63)</f>
        <v>0</v>
      </c>
      <c r="N64" s="1509">
        <f>SUM(N54:N63)</f>
        <v>0</v>
      </c>
      <c r="O64" s="1509">
        <f>SUM(O54:O63)</f>
        <v>0</v>
      </c>
      <c r="P64" s="1509">
        <f>SUM(P54:P63)</f>
        <v>0</v>
      </c>
      <c r="Q64" s="1514"/>
      <c r="R64" s="1509">
        <f>SUM(R54:R63)</f>
        <v>0</v>
      </c>
      <c r="S64" s="1514"/>
      <c r="T64" s="1509">
        <f>SUM(T54:T63)</f>
        <v>0</v>
      </c>
      <c r="U64" s="1509">
        <f>SUM(U54:U63)</f>
        <v>0</v>
      </c>
      <c r="V64" s="1509">
        <f>SUM(V54:V63)</f>
        <v>0</v>
      </c>
      <c r="W64" s="1509">
        <f>SUM(W54:W63)</f>
        <v>0</v>
      </c>
      <c r="X64" s="1515"/>
      <c r="Y64" s="1514"/>
      <c r="Z64" s="1514"/>
      <c r="AA64" s="1514"/>
      <c r="AB64" s="1514"/>
      <c r="AC64" s="1514"/>
      <c r="AD64" s="1514"/>
      <c r="AE64" s="1516"/>
    </row>
    <row r="65" spans="1:31" ht="17.649999999999999" customHeight="1">
      <c r="A65" s="1498">
        <v>60</v>
      </c>
      <c r="B65" s="2582"/>
      <c r="C65" s="2595"/>
      <c r="D65" s="2598" t="s">
        <v>4484</v>
      </c>
      <c r="E65" s="1517"/>
      <c r="F65" s="1518"/>
      <c r="G65" s="1518"/>
      <c r="H65" s="1518"/>
      <c r="I65" s="1518"/>
      <c r="J65" s="1519" t="s">
        <v>4479</v>
      </c>
      <c r="K65" s="1520"/>
      <c r="L65" s="1520"/>
      <c r="M65" s="1520"/>
      <c r="N65" s="1520"/>
      <c r="O65" s="1520"/>
      <c r="P65" s="1521"/>
      <c r="Q65" s="1421" t="s">
        <v>4480</v>
      </c>
      <c r="R65" s="1520"/>
      <c r="S65" s="1520"/>
      <c r="T65" s="1520"/>
      <c r="U65" s="1521"/>
      <c r="V65" s="1520"/>
      <c r="W65" s="1521"/>
      <c r="X65" s="1421" t="s">
        <v>4481</v>
      </c>
      <c r="Y65" s="1520"/>
      <c r="Z65" s="1520"/>
      <c r="AA65" s="1520"/>
      <c r="AB65" s="1520"/>
      <c r="AC65" s="1522"/>
      <c r="AD65" s="1522"/>
      <c r="AE65" s="1523"/>
    </row>
    <row r="66" spans="1:31">
      <c r="A66" s="1498">
        <v>61</v>
      </c>
      <c r="B66" s="2582"/>
      <c r="C66" s="2595"/>
      <c r="D66" s="2598"/>
      <c r="E66" s="1506"/>
      <c r="F66" s="1507"/>
      <c r="G66" s="1507"/>
      <c r="H66" s="1507"/>
      <c r="I66" s="1507"/>
      <c r="J66" s="1508" t="s">
        <v>4482</v>
      </c>
      <c r="K66" s="1509"/>
      <c r="L66" s="1509"/>
      <c r="M66" s="1509"/>
      <c r="N66" s="1509"/>
      <c r="O66" s="1509"/>
      <c r="P66" s="1510"/>
      <c r="Q66" s="1382" t="s">
        <v>4480</v>
      </c>
      <c r="R66" s="1509"/>
      <c r="S66" s="1509"/>
      <c r="T66" s="1509"/>
      <c r="U66" s="1510"/>
      <c r="V66" s="1509"/>
      <c r="W66" s="1510"/>
      <c r="X66" s="1382" t="s">
        <v>4481</v>
      </c>
      <c r="Y66" s="1509"/>
      <c r="Z66" s="1509"/>
      <c r="AA66" s="1509"/>
      <c r="AB66" s="1509"/>
      <c r="AC66" s="1511"/>
      <c r="AD66" s="1511"/>
      <c r="AE66" s="1512"/>
    </row>
    <row r="67" spans="1:31">
      <c r="A67" s="1498">
        <v>62</v>
      </c>
      <c r="B67" s="2582"/>
      <c r="C67" s="2595"/>
      <c r="D67" s="2598"/>
      <c r="E67" s="1506"/>
      <c r="F67" s="1507"/>
      <c r="G67" s="1507"/>
      <c r="H67" s="1507"/>
      <c r="I67" s="1507"/>
      <c r="J67" s="1508" t="s">
        <v>4482</v>
      </c>
      <c r="K67" s="1509"/>
      <c r="L67" s="1509"/>
      <c r="M67" s="1509"/>
      <c r="N67" s="1509"/>
      <c r="O67" s="1509"/>
      <c r="P67" s="1510"/>
      <c r="Q67" s="1404" t="s">
        <v>4480</v>
      </c>
      <c r="R67" s="1509"/>
      <c r="S67" s="1509"/>
      <c r="T67" s="1509"/>
      <c r="U67" s="1510"/>
      <c r="V67" s="1509"/>
      <c r="W67" s="1510"/>
      <c r="X67" s="1382" t="s">
        <v>4481</v>
      </c>
      <c r="Y67" s="1509"/>
      <c r="Z67" s="1509"/>
      <c r="AA67" s="1509"/>
      <c r="AB67" s="1509"/>
      <c r="AC67" s="1511"/>
      <c r="AD67" s="1511"/>
      <c r="AE67" s="1512"/>
    </row>
    <row r="68" spans="1:31">
      <c r="A68" s="1498">
        <v>63</v>
      </c>
      <c r="B68" s="2582"/>
      <c r="C68" s="2595"/>
      <c r="D68" s="2598"/>
      <c r="E68" s="1506"/>
      <c r="F68" s="1507"/>
      <c r="G68" s="1507"/>
      <c r="H68" s="1507"/>
      <c r="I68" s="1507"/>
      <c r="J68" s="1508" t="s">
        <v>4482</v>
      </c>
      <c r="K68" s="1509"/>
      <c r="L68" s="1509"/>
      <c r="M68" s="1509"/>
      <c r="N68" s="1509"/>
      <c r="O68" s="1509"/>
      <c r="P68" s="1510"/>
      <c r="Q68" s="1421" t="s">
        <v>4480</v>
      </c>
      <c r="R68" s="1509"/>
      <c r="S68" s="1509"/>
      <c r="T68" s="1509"/>
      <c r="U68" s="1510"/>
      <c r="V68" s="1509"/>
      <c r="W68" s="1510"/>
      <c r="X68" s="1382" t="s">
        <v>4481</v>
      </c>
      <c r="Y68" s="1509"/>
      <c r="Z68" s="1509"/>
      <c r="AA68" s="1509"/>
      <c r="AB68" s="1509"/>
      <c r="AC68" s="1511"/>
      <c r="AD68" s="1511"/>
      <c r="AE68" s="1512"/>
    </row>
    <row r="69" spans="1:31">
      <c r="A69" s="1498">
        <v>64</v>
      </c>
      <c r="B69" s="2582"/>
      <c r="C69" s="2595"/>
      <c r="D69" s="2598"/>
      <c r="E69" s="1506"/>
      <c r="F69" s="1507"/>
      <c r="G69" s="1507"/>
      <c r="H69" s="1507"/>
      <c r="I69" s="1507"/>
      <c r="J69" s="1508" t="s">
        <v>4482</v>
      </c>
      <c r="K69" s="1509"/>
      <c r="L69" s="1509"/>
      <c r="M69" s="1509"/>
      <c r="N69" s="1509"/>
      <c r="O69" s="1509"/>
      <c r="P69" s="1510"/>
      <c r="Q69" s="1382" t="s">
        <v>4480</v>
      </c>
      <c r="R69" s="1509"/>
      <c r="S69" s="1509"/>
      <c r="T69" s="1509"/>
      <c r="U69" s="1510"/>
      <c r="V69" s="1509"/>
      <c r="W69" s="1510"/>
      <c r="X69" s="1382" t="s">
        <v>4481</v>
      </c>
      <c r="Y69" s="1509"/>
      <c r="Z69" s="1509"/>
      <c r="AA69" s="1509"/>
      <c r="AB69" s="1509"/>
      <c r="AC69" s="1511"/>
      <c r="AD69" s="1511"/>
      <c r="AE69" s="1512"/>
    </row>
    <row r="70" spans="1:31">
      <c r="A70" s="1498">
        <v>65</v>
      </c>
      <c r="B70" s="2582"/>
      <c r="C70" s="2595"/>
      <c r="D70" s="2598"/>
      <c r="E70" s="1506"/>
      <c r="F70" s="1507"/>
      <c r="G70" s="1507"/>
      <c r="H70" s="1507"/>
      <c r="I70" s="1507"/>
      <c r="J70" s="1508" t="s">
        <v>4482</v>
      </c>
      <c r="K70" s="1509"/>
      <c r="L70" s="1509"/>
      <c r="M70" s="1509"/>
      <c r="N70" s="1509"/>
      <c r="O70" s="1509"/>
      <c r="P70" s="1510"/>
      <c r="Q70" s="1382" t="s">
        <v>4480</v>
      </c>
      <c r="R70" s="1509"/>
      <c r="S70" s="1509"/>
      <c r="T70" s="1509"/>
      <c r="U70" s="1510"/>
      <c r="V70" s="1509"/>
      <c r="W70" s="1510"/>
      <c r="X70" s="1382" t="s">
        <v>4481</v>
      </c>
      <c r="Y70" s="1509"/>
      <c r="Z70" s="1509"/>
      <c r="AA70" s="1509"/>
      <c r="AB70" s="1509"/>
      <c r="AC70" s="1511"/>
      <c r="AD70" s="1511"/>
      <c r="AE70" s="1512"/>
    </row>
    <row r="71" spans="1:31">
      <c r="A71" s="1498">
        <v>66</v>
      </c>
      <c r="B71" s="2582"/>
      <c r="C71" s="2595"/>
      <c r="D71" s="2598"/>
      <c r="E71" s="1506"/>
      <c r="F71" s="1507"/>
      <c r="G71" s="1507"/>
      <c r="H71" s="1507"/>
      <c r="I71" s="1507"/>
      <c r="J71" s="1508" t="s">
        <v>4482</v>
      </c>
      <c r="K71" s="1509"/>
      <c r="L71" s="1509"/>
      <c r="M71" s="1509"/>
      <c r="N71" s="1509"/>
      <c r="O71" s="1509"/>
      <c r="P71" s="1510"/>
      <c r="Q71" s="1382" t="s">
        <v>4480</v>
      </c>
      <c r="R71" s="1509"/>
      <c r="S71" s="1509"/>
      <c r="T71" s="1509"/>
      <c r="U71" s="1510"/>
      <c r="V71" s="1509"/>
      <c r="W71" s="1510"/>
      <c r="X71" s="1382" t="s">
        <v>4481</v>
      </c>
      <c r="Y71" s="1509"/>
      <c r="Z71" s="1509"/>
      <c r="AA71" s="1509"/>
      <c r="AB71" s="1509"/>
      <c r="AC71" s="1511"/>
      <c r="AD71" s="1511"/>
      <c r="AE71" s="1512"/>
    </row>
    <row r="72" spans="1:31">
      <c r="A72" s="1498">
        <v>67</v>
      </c>
      <c r="B72" s="2582"/>
      <c r="C72" s="2595"/>
      <c r="D72" s="2598"/>
      <c r="E72" s="1506"/>
      <c r="F72" s="1507"/>
      <c r="G72" s="1507"/>
      <c r="H72" s="1507"/>
      <c r="I72" s="1507"/>
      <c r="J72" s="1508" t="s">
        <v>4482</v>
      </c>
      <c r="K72" s="1509"/>
      <c r="L72" s="1509"/>
      <c r="M72" s="1509"/>
      <c r="N72" s="1509"/>
      <c r="O72" s="1509"/>
      <c r="P72" s="1510"/>
      <c r="Q72" s="1382" t="s">
        <v>4480</v>
      </c>
      <c r="R72" s="1509"/>
      <c r="S72" s="1509"/>
      <c r="T72" s="1509"/>
      <c r="U72" s="1510"/>
      <c r="V72" s="1509"/>
      <c r="W72" s="1510"/>
      <c r="X72" s="1382" t="s">
        <v>4481</v>
      </c>
      <c r="Y72" s="1509"/>
      <c r="Z72" s="1509"/>
      <c r="AA72" s="1509"/>
      <c r="AB72" s="1509"/>
      <c r="AC72" s="1511"/>
      <c r="AD72" s="1511"/>
      <c r="AE72" s="1512"/>
    </row>
    <row r="73" spans="1:31">
      <c r="A73" s="1498">
        <v>68</v>
      </c>
      <c r="B73" s="2582"/>
      <c r="C73" s="2595"/>
      <c r="D73" s="2598"/>
      <c r="E73" s="1506"/>
      <c r="F73" s="1507"/>
      <c r="G73" s="1507"/>
      <c r="H73" s="1507"/>
      <c r="I73" s="1507"/>
      <c r="J73" s="1508" t="s">
        <v>4482</v>
      </c>
      <c r="K73" s="1509"/>
      <c r="L73" s="1509"/>
      <c r="M73" s="1509"/>
      <c r="N73" s="1509"/>
      <c r="O73" s="1509"/>
      <c r="P73" s="1510"/>
      <c r="Q73" s="1382" t="s">
        <v>4480</v>
      </c>
      <c r="R73" s="1509"/>
      <c r="S73" s="1509"/>
      <c r="T73" s="1509"/>
      <c r="U73" s="1510"/>
      <c r="V73" s="1509"/>
      <c r="W73" s="1510"/>
      <c r="X73" s="1382" t="s">
        <v>4481</v>
      </c>
      <c r="Y73" s="1509"/>
      <c r="Z73" s="1509"/>
      <c r="AA73" s="1509"/>
      <c r="AB73" s="1509"/>
      <c r="AC73" s="1511"/>
      <c r="AD73" s="1511"/>
      <c r="AE73" s="1512"/>
    </row>
    <row r="74" spans="1:31">
      <c r="A74" s="1498">
        <v>69</v>
      </c>
      <c r="B74" s="2582"/>
      <c r="C74" s="2595"/>
      <c r="D74" s="2599"/>
      <c r="E74" s="1506"/>
      <c r="F74" s="1507"/>
      <c r="G74" s="1507"/>
      <c r="H74" s="1507"/>
      <c r="I74" s="1507"/>
      <c r="J74" s="1508" t="s">
        <v>4482</v>
      </c>
      <c r="K74" s="1509"/>
      <c r="L74" s="1509"/>
      <c r="M74" s="1509"/>
      <c r="N74" s="1509"/>
      <c r="O74" s="1509"/>
      <c r="P74" s="1510"/>
      <c r="Q74" s="1382" t="s">
        <v>4480</v>
      </c>
      <c r="R74" s="1509"/>
      <c r="S74" s="1509"/>
      <c r="T74" s="1509"/>
      <c r="U74" s="1510"/>
      <c r="V74" s="1509"/>
      <c r="W74" s="1510"/>
      <c r="X74" s="1382" t="s">
        <v>4481</v>
      </c>
      <c r="Y74" s="1509"/>
      <c r="Z74" s="1509"/>
      <c r="AA74" s="1509"/>
      <c r="AB74" s="1509"/>
      <c r="AC74" s="1511"/>
      <c r="AD74" s="1511"/>
      <c r="AE74" s="1512"/>
    </row>
    <row r="75" spans="1:31" ht="17.25" thickBot="1">
      <c r="A75" s="1498">
        <v>70</v>
      </c>
      <c r="B75" s="2582"/>
      <c r="C75" s="2596"/>
      <c r="D75" s="1513" t="s">
        <v>4483</v>
      </c>
      <c r="E75" s="1514"/>
      <c r="F75" s="1514"/>
      <c r="G75" s="1514"/>
      <c r="H75" s="1514"/>
      <c r="I75" s="1514"/>
      <c r="J75" s="1514"/>
      <c r="K75" s="1514"/>
      <c r="L75" s="1514"/>
      <c r="M75" s="1509">
        <f>SUM(M65:M74)</f>
        <v>0</v>
      </c>
      <c r="N75" s="1509">
        <f>SUM(N65:N74)</f>
        <v>0</v>
      </c>
      <c r="O75" s="1509">
        <f>SUM(O65:O74)</f>
        <v>0</v>
      </c>
      <c r="P75" s="1509">
        <f>SUM(P65:P74)</f>
        <v>0</v>
      </c>
      <c r="Q75" s="1514"/>
      <c r="R75" s="1509">
        <f>SUM(R65:R74)</f>
        <v>0</v>
      </c>
      <c r="S75" s="1514"/>
      <c r="T75" s="1509">
        <f>SUM(T65:T74)</f>
        <v>0</v>
      </c>
      <c r="U75" s="1509">
        <f>SUM(U65:U74)</f>
        <v>0</v>
      </c>
      <c r="V75" s="1509">
        <f>SUM(V65:V74)</f>
        <v>0</v>
      </c>
      <c r="W75" s="1509">
        <f>SUM(W65:W74)</f>
        <v>0</v>
      </c>
      <c r="X75" s="1514"/>
      <c r="Y75" s="1514"/>
      <c r="Z75" s="1524"/>
      <c r="AA75" s="1524"/>
      <c r="AB75" s="1524"/>
      <c r="AC75" s="1514"/>
      <c r="AD75" s="1514"/>
      <c r="AE75" s="1525"/>
    </row>
    <row r="76" spans="1:31" ht="16.5" customHeight="1">
      <c r="A76" s="1498">
        <v>71</v>
      </c>
      <c r="B76" s="2582"/>
      <c r="C76" s="2590" t="s">
        <v>4485</v>
      </c>
      <c r="D76" s="2562" t="s">
        <v>4377</v>
      </c>
      <c r="E76" s="1463"/>
      <c r="F76" s="1445"/>
      <c r="G76" s="1445"/>
      <c r="H76" s="1445"/>
      <c r="I76" s="1445"/>
      <c r="J76" s="1446"/>
      <c r="K76" s="1446"/>
      <c r="L76" s="1446"/>
      <c r="M76" s="1446"/>
      <c r="N76" s="1446"/>
      <c r="O76" s="1446"/>
      <c r="P76" s="1447"/>
      <c r="Q76" s="1446"/>
      <c r="R76" s="1446"/>
      <c r="S76" s="1446"/>
      <c r="T76" s="1446"/>
      <c r="U76" s="1447"/>
      <c r="V76" s="1446"/>
      <c r="W76" s="1447"/>
      <c r="X76" s="1446"/>
      <c r="Y76" s="1446"/>
      <c r="Z76" s="1494"/>
      <c r="AA76" s="1494"/>
      <c r="AB76" s="1494"/>
      <c r="AC76" s="1448"/>
      <c r="AD76" s="1448"/>
      <c r="AE76" s="1464"/>
    </row>
    <row r="77" spans="1:31">
      <c r="A77" s="1498">
        <v>72</v>
      </c>
      <c r="B77" s="2582"/>
      <c r="C77" s="2591"/>
      <c r="D77" s="2563"/>
      <c r="E77" s="1450"/>
      <c r="F77" s="1451"/>
      <c r="G77" s="1451"/>
      <c r="H77" s="1451"/>
      <c r="I77" s="1451"/>
      <c r="J77" s="1452"/>
      <c r="K77" s="1452"/>
      <c r="L77" s="1452"/>
      <c r="M77" s="1452"/>
      <c r="N77" s="1452"/>
      <c r="O77" s="1452"/>
      <c r="P77" s="1453"/>
      <c r="Q77" s="1452"/>
      <c r="R77" s="1452"/>
      <c r="S77" s="1452"/>
      <c r="T77" s="1452"/>
      <c r="U77" s="1453"/>
      <c r="V77" s="1452"/>
      <c r="W77" s="1453"/>
      <c r="X77" s="1452"/>
      <c r="Y77" s="1452"/>
      <c r="Z77" s="1495"/>
      <c r="AA77" s="1495"/>
      <c r="AB77" s="1495"/>
      <c r="AC77" s="1454"/>
      <c r="AD77" s="1454"/>
      <c r="AE77" s="1455"/>
    </row>
    <row r="78" spans="1:31">
      <c r="A78" s="1498">
        <v>73</v>
      </c>
      <c r="B78" s="2582"/>
      <c r="C78" s="2591"/>
      <c r="D78" s="2563"/>
      <c r="E78" s="1450"/>
      <c r="F78" s="1451"/>
      <c r="G78" s="1451"/>
      <c r="H78" s="1451"/>
      <c r="I78" s="1451"/>
      <c r="J78" s="1452"/>
      <c r="K78" s="1452"/>
      <c r="L78" s="1452"/>
      <c r="M78" s="1452"/>
      <c r="N78" s="1452"/>
      <c r="O78" s="1452"/>
      <c r="P78" s="1453"/>
      <c r="Q78" s="1452"/>
      <c r="R78" s="1452"/>
      <c r="S78" s="1452"/>
      <c r="T78" s="1452"/>
      <c r="U78" s="1453"/>
      <c r="V78" s="1452"/>
      <c r="W78" s="1453"/>
      <c r="X78" s="1452"/>
      <c r="Y78" s="1452"/>
      <c r="Z78" s="1495"/>
      <c r="AA78" s="1495"/>
      <c r="AB78" s="1495"/>
      <c r="AC78" s="1454"/>
      <c r="AD78" s="1454"/>
      <c r="AE78" s="1455"/>
    </row>
    <row r="79" spans="1:31">
      <c r="A79" s="1498">
        <v>74</v>
      </c>
      <c r="B79" s="2582"/>
      <c r="C79" s="2591"/>
      <c r="D79" s="2563"/>
      <c r="E79" s="1450"/>
      <c r="F79" s="1451"/>
      <c r="G79" s="1451"/>
      <c r="H79" s="1451"/>
      <c r="I79" s="1451"/>
      <c r="J79" s="1452"/>
      <c r="K79" s="1452"/>
      <c r="L79" s="1452"/>
      <c r="M79" s="1452"/>
      <c r="N79" s="1452"/>
      <c r="O79" s="1452"/>
      <c r="P79" s="1453"/>
      <c r="Q79" s="1452"/>
      <c r="R79" s="1452"/>
      <c r="S79" s="1452"/>
      <c r="T79" s="1452"/>
      <c r="U79" s="1453"/>
      <c r="V79" s="1452"/>
      <c r="W79" s="1453"/>
      <c r="X79" s="1452"/>
      <c r="Y79" s="1452"/>
      <c r="Z79" s="1495"/>
      <c r="AA79" s="1495"/>
      <c r="AB79" s="1495"/>
      <c r="AC79" s="1454"/>
      <c r="AD79" s="1454"/>
      <c r="AE79" s="1455"/>
    </row>
    <row r="80" spans="1:31">
      <c r="A80" s="1498">
        <v>75</v>
      </c>
      <c r="B80" s="2582"/>
      <c r="C80" s="2591"/>
      <c r="D80" s="2563"/>
      <c r="E80" s="1450"/>
      <c r="F80" s="1451"/>
      <c r="G80" s="1451"/>
      <c r="H80" s="1451"/>
      <c r="I80" s="1451"/>
      <c r="J80" s="1452"/>
      <c r="K80" s="1452"/>
      <c r="L80" s="1452"/>
      <c r="M80" s="1452"/>
      <c r="N80" s="1452"/>
      <c r="O80" s="1452"/>
      <c r="P80" s="1453"/>
      <c r="Q80" s="1452"/>
      <c r="R80" s="1452"/>
      <c r="S80" s="1452"/>
      <c r="T80" s="1452"/>
      <c r="U80" s="1453"/>
      <c r="V80" s="1452"/>
      <c r="W80" s="1453"/>
      <c r="X80" s="1452"/>
      <c r="Y80" s="1452"/>
      <c r="Z80" s="1495"/>
      <c r="AA80" s="1495"/>
      <c r="AB80" s="1495"/>
      <c r="AC80" s="1454"/>
      <c r="AD80" s="1454"/>
      <c r="AE80" s="1455"/>
    </row>
    <row r="81" spans="1:31">
      <c r="A81" s="1498">
        <v>76</v>
      </c>
      <c r="B81" s="2582"/>
      <c r="C81" s="2591"/>
      <c r="D81" s="2563"/>
      <c r="E81" s="1450"/>
      <c r="F81" s="1451"/>
      <c r="G81" s="1451"/>
      <c r="H81" s="1451"/>
      <c r="I81" s="1451"/>
      <c r="J81" s="1452"/>
      <c r="K81" s="1452"/>
      <c r="L81" s="1452"/>
      <c r="M81" s="1452"/>
      <c r="N81" s="1452"/>
      <c r="O81" s="1452"/>
      <c r="P81" s="1453"/>
      <c r="Q81" s="1452"/>
      <c r="R81" s="1452"/>
      <c r="S81" s="1452"/>
      <c r="T81" s="1452"/>
      <c r="U81" s="1453"/>
      <c r="V81" s="1452"/>
      <c r="W81" s="1453"/>
      <c r="X81" s="1452"/>
      <c r="Y81" s="1452"/>
      <c r="Z81" s="1495"/>
      <c r="AA81" s="1495"/>
      <c r="AB81" s="1495"/>
      <c r="AC81" s="1454"/>
      <c r="AD81" s="1454"/>
      <c r="AE81" s="1455"/>
    </row>
    <row r="82" spans="1:31">
      <c r="A82" s="1498">
        <v>77</v>
      </c>
      <c r="B82" s="2582"/>
      <c r="C82" s="2591"/>
      <c r="D82" s="2563"/>
      <c r="E82" s="1450"/>
      <c r="F82" s="1451"/>
      <c r="G82" s="1451"/>
      <c r="H82" s="1451"/>
      <c r="I82" s="1451"/>
      <c r="J82" s="1452"/>
      <c r="K82" s="1452"/>
      <c r="L82" s="1452"/>
      <c r="M82" s="1452"/>
      <c r="N82" s="1452"/>
      <c r="O82" s="1452"/>
      <c r="P82" s="1453"/>
      <c r="Q82" s="1452"/>
      <c r="R82" s="1452"/>
      <c r="S82" s="1452"/>
      <c r="T82" s="1452"/>
      <c r="U82" s="1453"/>
      <c r="V82" s="1452"/>
      <c r="W82" s="1453"/>
      <c r="X82" s="1452"/>
      <c r="Y82" s="1452"/>
      <c r="Z82" s="1495"/>
      <c r="AA82" s="1495"/>
      <c r="AB82" s="1495"/>
      <c r="AC82" s="1454"/>
      <c r="AD82" s="1454"/>
      <c r="AE82" s="1455"/>
    </row>
    <row r="83" spans="1:31">
      <c r="A83" s="1498">
        <v>78</v>
      </c>
      <c r="B83" s="2582"/>
      <c r="C83" s="2591"/>
      <c r="D83" s="2563"/>
      <c r="E83" s="1450"/>
      <c r="F83" s="1451"/>
      <c r="G83" s="1451"/>
      <c r="H83" s="1451"/>
      <c r="I83" s="1451"/>
      <c r="J83" s="1452"/>
      <c r="K83" s="1452"/>
      <c r="L83" s="1452"/>
      <c r="M83" s="1452"/>
      <c r="N83" s="1452"/>
      <c r="O83" s="1452"/>
      <c r="P83" s="1453"/>
      <c r="Q83" s="1452"/>
      <c r="R83" s="1452"/>
      <c r="S83" s="1452"/>
      <c r="T83" s="1452"/>
      <c r="U83" s="1453"/>
      <c r="V83" s="1452"/>
      <c r="W83" s="1453"/>
      <c r="X83" s="1452"/>
      <c r="Y83" s="1452"/>
      <c r="Z83" s="1495"/>
      <c r="AA83" s="1495"/>
      <c r="AB83" s="1495"/>
      <c r="AC83" s="1454"/>
      <c r="AD83" s="1454"/>
      <c r="AE83" s="1455"/>
    </row>
    <row r="84" spans="1:31">
      <c r="A84" s="1498">
        <v>79</v>
      </c>
      <c r="B84" s="2582"/>
      <c r="C84" s="2591"/>
      <c r="D84" s="2563"/>
      <c r="E84" s="1450"/>
      <c r="F84" s="1451"/>
      <c r="G84" s="1451"/>
      <c r="H84" s="1451"/>
      <c r="I84" s="1451"/>
      <c r="J84" s="1452"/>
      <c r="K84" s="1452"/>
      <c r="L84" s="1452"/>
      <c r="M84" s="1452"/>
      <c r="N84" s="1452"/>
      <c r="O84" s="1452"/>
      <c r="P84" s="1453"/>
      <c r="Q84" s="1452"/>
      <c r="R84" s="1452"/>
      <c r="S84" s="1452"/>
      <c r="T84" s="1452"/>
      <c r="U84" s="1453"/>
      <c r="V84" s="1452"/>
      <c r="W84" s="1453"/>
      <c r="X84" s="1452"/>
      <c r="Y84" s="1452"/>
      <c r="Z84" s="1495"/>
      <c r="AA84" s="1495"/>
      <c r="AB84" s="1495"/>
      <c r="AC84" s="1454"/>
      <c r="AD84" s="1454"/>
      <c r="AE84" s="1455"/>
    </row>
    <row r="85" spans="1:31">
      <c r="A85" s="1498">
        <v>80</v>
      </c>
      <c r="B85" s="2582"/>
      <c r="C85" s="2591"/>
      <c r="D85" s="2563"/>
      <c r="E85" s="1450"/>
      <c r="F85" s="1451"/>
      <c r="G85" s="1451"/>
      <c r="H85" s="1451"/>
      <c r="I85" s="1451"/>
      <c r="J85" s="1452"/>
      <c r="K85" s="1452"/>
      <c r="L85" s="1452"/>
      <c r="M85" s="1452"/>
      <c r="N85" s="1452"/>
      <c r="O85" s="1452"/>
      <c r="P85" s="1453"/>
      <c r="Q85" s="1452"/>
      <c r="R85" s="1452"/>
      <c r="S85" s="1452"/>
      <c r="T85" s="1452"/>
      <c r="U85" s="1453"/>
      <c r="V85" s="1452"/>
      <c r="W85" s="1453"/>
      <c r="X85" s="1452"/>
      <c r="Y85" s="1452"/>
      <c r="Z85" s="1495"/>
      <c r="AA85" s="1495"/>
      <c r="AB85" s="1495"/>
      <c r="AC85" s="1454"/>
      <c r="AD85" s="1454"/>
      <c r="AE85" s="1455"/>
    </row>
    <row r="86" spans="1:31">
      <c r="A86" s="1498">
        <v>81</v>
      </c>
      <c r="B86" s="2582"/>
      <c r="C86" s="2591"/>
      <c r="D86" s="1397" t="s">
        <v>3617</v>
      </c>
      <c r="E86" s="1458"/>
      <c r="F86" s="1458"/>
      <c r="G86" s="1458"/>
      <c r="H86" s="1458"/>
      <c r="I86" s="1458"/>
      <c r="J86" s="1458"/>
      <c r="K86" s="1458"/>
      <c r="L86" s="1458"/>
      <c r="M86" s="1452">
        <f>SUM(M76:M85)</f>
        <v>0</v>
      </c>
      <c r="N86" s="1452">
        <f>SUM(N76:N85)</f>
        <v>0</v>
      </c>
      <c r="O86" s="1452">
        <f>SUM(O76:O85)</f>
        <v>0</v>
      </c>
      <c r="P86" s="1452">
        <f>SUM(P76:P85)</f>
        <v>0</v>
      </c>
      <c r="Q86" s="1458"/>
      <c r="R86" s="1452">
        <f>SUM(R76:R85)</f>
        <v>0</v>
      </c>
      <c r="S86" s="1458"/>
      <c r="T86" s="1452">
        <f>SUM(T76:T85)</f>
        <v>0</v>
      </c>
      <c r="U86" s="1452">
        <f>SUM(U76:U85)</f>
        <v>0</v>
      </c>
      <c r="V86" s="1452">
        <f>SUM(V76:V85)</f>
        <v>0</v>
      </c>
      <c r="W86" s="1452">
        <f>SUM(W76:W85)</f>
        <v>0</v>
      </c>
      <c r="X86" s="1458"/>
      <c r="Y86" s="1458"/>
      <c r="Z86" s="1515"/>
      <c r="AA86" s="1515"/>
      <c r="AB86" s="1515"/>
      <c r="AC86" s="1458"/>
      <c r="AD86" s="1458"/>
      <c r="AE86" s="1496"/>
    </row>
    <row r="87" spans="1:31" ht="13.9" customHeight="1">
      <c r="A87" s="1498">
        <v>82</v>
      </c>
      <c r="B87" s="2582"/>
      <c r="C87" s="2591"/>
      <c r="D87" s="2563" t="s">
        <v>4434</v>
      </c>
      <c r="E87" s="1450"/>
      <c r="F87" s="1451"/>
      <c r="G87" s="1451"/>
      <c r="H87" s="1451"/>
      <c r="I87" s="1451"/>
      <c r="J87" s="1452"/>
      <c r="K87" s="1452"/>
      <c r="L87" s="1452"/>
      <c r="M87" s="1452"/>
      <c r="N87" s="1452"/>
      <c r="O87" s="1452"/>
      <c r="P87" s="1453"/>
      <c r="Q87" s="1452"/>
      <c r="R87" s="1452"/>
      <c r="S87" s="1452"/>
      <c r="T87" s="1452"/>
      <c r="U87" s="1453"/>
      <c r="V87" s="1452"/>
      <c r="W87" s="1453"/>
      <c r="X87" s="1452"/>
      <c r="Y87" s="1452"/>
      <c r="Z87" s="1495"/>
      <c r="AA87" s="1495"/>
      <c r="AB87" s="1495"/>
      <c r="AC87" s="1454"/>
      <c r="AD87" s="1454"/>
      <c r="AE87" s="1455"/>
    </row>
    <row r="88" spans="1:31">
      <c r="A88" s="1498">
        <v>83</v>
      </c>
      <c r="B88" s="2582"/>
      <c r="C88" s="2591"/>
      <c r="D88" s="2563"/>
      <c r="E88" s="1450"/>
      <c r="F88" s="1451"/>
      <c r="G88" s="1451"/>
      <c r="H88" s="1451"/>
      <c r="I88" s="1451"/>
      <c r="J88" s="1452"/>
      <c r="K88" s="1452"/>
      <c r="L88" s="1452"/>
      <c r="M88" s="1452"/>
      <c r="N88" s="1452"/>
      <c r="O88" s="1452"/>
      <c r="P88" s="1453"/>
      <c r="Q88" s="1453"/>
      <c r="R88" s="1452"/>
      <c r="S88" s="1453"/>
      <c r="T88" s="1452"/>
      <c r="U88" s="1465"/>
      <c r="V88" s="1452"/>
      <c r="W88" s="1465"/>
      <c r="X88" s="1452"/>
      <c r="Y88" s="1452"/>
      <c r="Z88" s="1495"/>
      <c r="AA88" s="1495"/>
      <c r="AB88" s="1495"/>
      <c r="AC88" s="1454"/>
      <c r="AD88" s="1454"/>
      <c r="AE88" s="1455"/>
    </row>
    <row r="89" spans="1:31">
      <c r="A89" s="1498">
        <v>84</v>
      </c>
      <c r="B89" s="2582"/>
      <c r="C89" s="2591"/>
      <c r="D89" s="2563"/>
      <c r="E89" s="1450"/>
      <c r="F89" s="1451"/>
      <c r="G89" s="1451"/>
      <c r="H89" s="1451"/>
      <c r="I89" s="1451"/>
      <c r="J89" s="1452"/>
      <c r="K89" s="1452"/>
      <c r="L89" s="1452"/>
      <c r="M89" s="1452"/>
      <c r="N89" s="1452"/>
      <c r="O89" s="1452"/>
      <c r="P89" s="1453"/>
      <c r="Q89" s="1453"/>
      <c r="R89" s="1452"/>
      <c r="S89" s="1453"/>
      <c r="T89" s="1452"/>
      <c r="U89" s="1465"/>
      <c r="V89" s="1452"/>
      <c r="W89" s="1465"/>
      <c r="X89" s="1452"/>
      <c r="Y89" s="1452"/>
      <c r="Z89" s="1495"/>
      <c r="AA89" s="1495"/>
      <c r="AB89" s="1495"/>
      <c r="AC89" s="1454"/>
      <c r="AD89" s="1454"/>
      <c r="AE89" s="1455"/>
    </row>
    <row r="90" spans="1:31">
      <c r="A90" s="1498">
        <v>85</v>
      </c>
      <c r="B90" s="2582"/>
      <c r="C90" s="2591"/>
      <c r="D90" s="2563"/>
      <c r="E90" s="1450"/>
      <c r="F90" s="1451"/>
      <c r="G90" s="1451"/>
      <c r="H90" s="1451"/>
      <c r="I90" s="1451"/>
      <c r="J90" s="1452"/>
      <c r="K90" s="1452"/>
      <c r="L90" s="1452"/>
      <c r="M90" s="1452"/>
      <c r="N90" s="1452"/>
      <c r="O90" s="1452"/>
      <c r="P90" s="1453"/>
      <c r="Q90" s="1453"/>
      <c r="R90" s="1452"/>
      <c r="S90" s="1453"/>
      <c r="T90" s="1452"/>
      <c r="U90" s="1465"/>
      <c r="V90" s="1452"/>
      <c r="W90" s="1465"/>
      <c r="X90" s="1452"/>
      <c r="Y90" s="1452"/>
      <c r="Z90" s="1495"/>
      <c r="AA90" s="1495"/>
      <c r="AB90" s="1495"/>
      <c r="AC90" s="1454"/>
      <c r="AD90" s="1454"/>
      <c r="AE90" s="1455"/>
    </row>
    <row r="91" spans="1:31">
      <c r="A91" s="1498">
        <v>86</v>
      </c>
      <c r="B91" s="2582"/>
      <c r="C91" s="2591"/>
      <c r="D91" s="2563"/>
      <c r="E91" s="1450"/>
      <c r="F91" s="1451"/>
      <c r="G91" s="1451"/>
      <c r="H91" s="1451"/>
      <c r="I91" s="1451"/>
      <c r="J91" s="1452"/>
      <c r="K91" s="1452"/>
      <c r="L91" s="1452"/>
      <c r="M91" s="1452"/>
      <c r="N91" s="1452"/>
      <c r="O91" s="1452"/>
      <c r="P91" s="1453"/>
      <c r="Q91" s="1453"/>
      <c r="R91" s="1452"/>
      <c r="S91" s="1453"/>
      <c r="T91" s="1452"/>
      <c r="U91" s="1465"/>
      <c r="V91" s="1452"/>
      <c r="W91" s="1465"/>
      <c r="X91" s="1452"/>
      <c r="Y91" s="1452"/>
      <c r="Z91" s="1495"/>
      <c r="AA91" s="1495"/>
      <c r="AB91" s="1495"/>
      <c r="AC91" s="1454"/>
      <c r="AD91" s="1454"/>
      <c r="AE91" s="1455"/>
    </row>
    <row r="92" spans="1:31">
      <c r="A92" s="1498">
        <v>87</v>
      </c>
      <c r="B92" s="2582"/>
      <c r="C92" s="2591"/>
      <c r="D92" s="2563"/>
      <c r="E92" s="1450"/>
      <c r="F92" s="1451"/>
      <c r="G92" s="1451"/>
      <c r="H92" s="1451"/>
      <c r="I92" s="1451"/>
      <c r="J92" s="1452"/>
      <c r="K92" s="1452"/>
      <c r="L92" s="1452"/>
      <c r="M92" s="1452"/>
      <c r="N92" s="1452"/>
      <c r="O92" s="1452"/>
      <c r="P92" s="1453"/>
      <c r="Q92" s="1453"/>
      <c r="R92" s="1452"/>
      <c r="S92" s="1453"/>
      <c r="T92" s="1452"/>
      <c r="U92" s="1465"/>
      <c r="V92" s="1452"/>
      <c r="W92" s="1465"/>
      <c r="X92" s="1452"/>
      <c r="Y92" s="1452"/>
      <c r="Z92" s="1495"/>
      <c r="AA92" s="1495"/>
      <c r="AB92" s="1495"/>
      <c r="AC92" s="1454"/>
      <c r="AD92" s="1454"/>
      <c r="AE92" s="1455"/>
    </row>
    <row r="93" spans="1:31">
      <c r="A93" s="1498">
        <v>88</v>
      </c>
      <c r="B93" s="2582"/>
      <c r="C93" s="2591"/>
      <c r="D93" s="2563"/>
      <c r="E93" s="1450"/>
      <c r="F93" s="1451"/>
      <c r="G93" s="1451"/>
      <c r="H93" s="1451"/>
      <c r="I93" s="1451"/>
      <c r="J93" s="1452"/>
      <c r="K93" s="1452"/>
      <c r="L93" s="1452"/>
      <c r="M93" s="1452"/>
      <c r="N93" s="1452"/>
      <c r="O93" s="1452"/>
      <c r="P93" s="1453"/>
      <c r="Q93" s="1453"/>
      <c r="R93" s="1452"/>
      <c r="S93" s="1453"/>
      <c r="T93" s="1452"/>
      <c r="U93" s="1465"/>
      <c r="V93" s="1452"/>
      <c r="W93" s="1465"/>
      <c r="X93" s="1452"/>
      <c r="Y93" s="1452"/>
      <c r="Z93" s="1495"/>
      <c r="AA93" s="1495"/>
      <c r="AB93" s="1495"/>
      <c r="AC93" s="1454"/>
      <c r="AD93" s="1454"/>
      <c r="AE93" s="1455"/>
    </row>
    <row r="94" spans="1:31">
      <c r="A94" s="1498">
        <v>89</v>
      </c>
      <c r="B94" s="2582"/>
      <c r="C94" s="2591"/>
      <c r="D94" s="2563"/>
      <c r="E94" s="1450"/>
      <c r="F94" s="1451"/>
      <c r="G94" s="1451"/>
      <c r="H94" s="1451"/>
      <c r="I94" s="1451"/>
      <c r="J94" s="1452"/>
      <c r="K94" s="1452"/>
      <c r="L94" s="1452"/>
      <c r="M94" s="1452"/>
      <c r="N94" s="1452"/>
      <c r="O94" s="1452"/>
      <c r="P94" s="1453"/>
      <c r="Q94" s="1453"/>
      <c r="R94" s="1452"/>
      <c r="S94" s="1453"/>
      <c r="T94" s="1452"/>
      <c r="U94" s="1465"/>
      <c r="V94" s="1452"/>
      <c r="W94" s="1465"/>
      <c r="X94" s="1452"/>
      <c r="Y94" s="1452"/>
      <c r="Z94" s="1495"/>
      <c r="AA94" s="1495"/>
      <c r="AB94" s="1495"/>
      <c r="AC94" s="1454"/>
      <c r="AD94" s="1454"/>
      <c r="AE94" s="1455"/>
    </row>
    <row r="95" spans="1:31">
      <c r="A95" s="1498">
        <v>90</v>
      </c>
      <c r="B95" s="2582"/>
      <c r="C95" s="2591"/>
      <c r="D95" s="2563"/>
      <c r="E95" s="1450"/>
      <c r="F95" s="1451"/>
      <c r="G95" s="1451"/>
      <c r="H95" s="1451"/>
      <c r="I95" s="1451"/>
      <c r="J95" s="1452"/>
      <c r="K95" s="1452"/>
      <c r="L95" s="1452"/>
      <c r="M95" s="1452"/>
      <c r="N95" s="1452"/>
      <c r="O95" s="1452"/>
      <c r="P95" s="1453"/>
      <c r="Q95" s="1453"/>
      <c r="R95" s="1452"/>
      <c r="S95" s="1453"/>
      <c r="T95" s="1452"/>
      <c r="U95" s="1465"/>
      <c r="V95" s="1452"/>
      <c r="W95" s="1465"/>
      <c r="X95" s="1452"/>
      <c r="Y95" s="1452"/>
      <c r="Z95" s="1495"/>
      <c r="AA95" s="1495"/>
      <c r="AB95" s="1495"/>
      <c r="AC95" s="1454"/>
      <c r="AD95" s="1454"/>
      <c r="AE95" s="1455"/>
    </row>
    <row r="96" spans="1:31">
      <c r="A96" s="1498">
        <v>91</v>
      </c>
      <c r="B96" s="2582"/>
      <c r="C96" s="2591"/>
      <c r="D96" s="2563"/>
      <c r="E96" s="1450"/>
      <c r="F96" s="1451"/>
      <c r="G96" s="1451"/>
      <c r="H96" s="1451"/>
      <c r="I96" s="1451"/>
      <c r="J96" s="1452"/>
      <c r="K96" s="1452"/>
      <c r="L96" s="1452"/>
      <c r="M96" s="1452"/>
      <c r="N96" s="1452"/>
      <c r="O96" s="1452"/>
      <c r="P96" s="1453"/>
      <c r="Q96" s="1453"/>
      <c r="R96" s="1452"/>
      <c r="S96" s="1453"/>
      <c r="T96" s="1452"/>
      <c r="U96" s="1465"/>
      <c r="V96" s="1452"/>
      <c r="W96" s="1465"/>
      <c r="X96" s="1452"/>
      <c r="Y96" s="1452"/>
      <c r="Z96" s="1495"/>
      <c r="AA96" s="1495"/>
      <c r="AB96" s="1495"/>
      <c r="AC96" s="1454"/>
      <c r="AD96" s="1454"/>
      <c r="AE96" s="1455"/>
    </row>
    <row r="97" spans="1:31">
      <c r="A97" s="1498">
        <v>92</v>
      </c>
      <c r="B97" s="2582"/>
      <c r="C97" s="2591"/>
      <c r="D97" s="1397" t="s">
        <v>3617</v>
      </c>
      <c r="E97" s="1458"/>
      <c r="F97" s="1458"/>
      <c r="G97" s="1458"/>
      <c r="H97" s="1458"/>
      <c r="I97" s="1458"/>
      <c r="J97" s="1458"/>
      <c r="K97" s="1458"/>
      <c r="L97" s="1458"/>
      <c r="M97" s="1452">
        <f>SUM(M87:M96)</f>
        <v>0</v>
      </c>
      <c r="N97" s="1452">
        <f>SUM(N87:N96)</f>
        <v>0</v>
      </c>
      <c r="O97" s="1452">
        <f>SUM(O87:O96)</f>
        <v>0</v>
      </c>
      <c r="P97" s="1452">
        <f>SUM(P87:P96)</f>
        <v>0</v>
      </c>
      <c r="Q97" s="1458"/>
      <c r="R97" s="1452">
        <f>SUM(R87:R96)</f>
        <v>0</v>
      </c>
      <c r="S97" s="1458"/>
      <c r="T97" s="1452">
        <f>SUM(T87:T96)</f>
        <v>0</v>
      </c>
      <c r="U97" s="1452">
        <f>SUM(U87:U96)</f>
        <v>0</v>
      </c>
      <c r="V97" s="1452">
        <f>SUM(V87:V96)</f>
        <v>0</v>
      </c>
      <c r="W97" s="1452">
        <f>SUM(W87:W96)</f>
        <v>0</v>
      </c>
      <c r="X97" s="1458"/>
      <c r="Y97" s="1458"/>
      <c r="Z97" s="1495"/>
      <c r="AA97" s="1495"/>
      <c r="AB97" s="1495"/>
      <c r="AC97" s="1458"/>
      <c r="AD97" s="1458"/>
      <c r="AE97" s="1496"/>
    </row>
    <row r="98" spans="1:31" ht="13.9" customHeight="1">
      <c r="A98" s="1498">
        <v>93</v>
      </c>
      <c r="B98" s="2582"/>
      <c r="C98" s="2591"/>
      <c r="D98" s="2577" t="s">
        <v>4436</v>
      </c>
      <c r="E98" s="1450"/>
      <c r="F98" s="1451"/>
      <c r="G98" s="1451"/>
      <c r="H98" s="1451"/>
      <c r="I98" s="1451"/>
      <c r="J98" s="1452"/>
      <c r="K98" s="1452"/>
      <c r="L98" s="1452"/>
      <c r="M98" s="1452"/>
      <c r="N98" s="1452"/>
      <c r="O98" s="1452"/>
      <c r="P98" s="1453"/>
      <c r="Q98" s="1453"/>
      <c r="R98" s="1452"/>
      <c r="S98" s="1453"/>
      <c r="T98" s="1452"/>
      <c r="U98" s="1465"/>
      <c r="V98" s="1452"/>
      <c r="W98" s="1465"/>
      <c r="X98" s="1452"/>
      <c r="Y98" s="1452"/>
      <c r="Z98" s="1495"/>
      <c r="AA98" s="1495"/>
      <c r="AB98" s="1495"/>
      <c r="AC98" s="1454"/>
      <c r="AD98" s="1454"/>
      <c r="AE98" s="1455"/>
    </row>
    <row r="99" spans="1:31">
      <c r="A99" s="1498">
        <v>94</v>
      </c>
      <c r="B99" s="2582"/>
      <c r="C99" s="2591"/>
      <c r="D99" s="2577"/>
      <c r="E99" s="1450"/>
      <c r="F99" s="1451"/>
      <c r="G99" s="1451"/>
      <c r="H99" s="1451"/>
      <c r="I99" s="1451"/>
      <c r="J99" s="1452"/>
      <c r="K99" s="1452"/>
      <c r="L99" s="1452"/>
      <c r="M99" s="1452"/>
      <c r="N99" s="1452"/>
      <c r="O99" s="1452"/>
      <c r="P99" s="1453"/>
      <c r="Q99" s="1453"/>
      <c r="R99" s="1452"/>
      <c r="S99" s="1453"/>
      <c r="T99" s="1452"/>
      <c r="U99" s="1465"/>
      <c r="V99" s="1452"/>
      <c r="W99" s="1465"/>
      <c r="X99" s="1452"/>
      <c r="Y99" s="1452"/>
      <c r="Z99" s="1495"/>
      <c r="AA99" s="1495"/>
      <c r="AB99" s="1495"/>
      <c r="AC99" s="1454"/>
      <c r="AD99" s="1454"/>
      <c r="AE99" s="1455"/>
    </row>
    <row r="100" spans="1:31">
      <c r="A100" s="1498">
        <v>95</v>
      </c>
      <c r="B100" s="2582"/>
      <c r="C100" s="2591"/>
      <c r="D100" s="2577"/>
      <c r="E100" s="1450"/>
      <c r="F100" s="1451"/>
      <c r="G100" s="1451"/>
      <c r="H100" s="1451"/>
      <c r="I100" s="1451"/>
      <c r="J100" s="1452"/>
      <c r="K100" s="1452"/>
      <c r="L100" s="1452"/>
      <c r="M100" s="1452"/>
      <c r="N100" s="1452"/>
      <c r="O100" s="1452"/>
      <c r="P100" s="1453"/>
      <c r="Q100" s="1453"/>
      <c r="R100" s="1452"/>
      <c r="S100" s="1453"/>
      <c r="T100" s="1452"/>
      <c r="U100" s="1465"/>
      <c r="V100" s="1452"/>
      <c r="W100" s="1465"/>
      <c r="X100" s="1452"/>
      <c r="Y100" s="1452"/>
      <c r="Z100" s="1495"/>
      <c r="AA100" s="1495"/>
      <c r="AB100" s="1495"/>
      <c r="AC100" s="1454"/>
      <c r="AD100" s="1454"/>
      <c r="AE100" s="1455"/>
    </row>
    <row r="101" spans="1:31">
      <c r="A101" s="1498">
        <v>96</v>
      </c>
      <c r="B101" s="2582"/>
      <c r="C101" s="2591"/>
      <c r="D101" s="2577"/>
      <c r="E101" s="1450"/>
      <c r="F101" s="1451"/>
      <c r="G101" s="1451"/>
      <c r="H101" s="1451"/>
      <c r="I101" s="1451"/>
      <c r="J101" s="1452"/>
      <c r="K101" s="1452"/>
      <c r="L101" s="1452"/>
      <c r="M101" s="1452"/>
      <c r="N101" s="1452"/>
      <c r="O101" s="1452"/>
      <c r="P101" s="1453"/>
      <c r="Q101" s="1453"/>
      <c r="R101" s="1452"/>
      <c r="S101" s="1453"/>
      <c r="T101" s="1452"/>
      <c r="U101" s="1465"/>
      <c r="V101" s="1452"/>
      <c r="W101" s="1465"/>
      <c r="X101" s="1452"/>
      <c r="Y101" s="1452"/>
      <c r="Z101" s="1495"/>
      <c r="AA101" s="1495"/>
      <c r="AB101" s="1495"/>
      <c r="AC101" s="1454"/>
      <c r="AD101" s="1454"/>
      <c r="AE101" s="1455"/>
    </row>
    <row r="102" spans="1:31">
      <c r="A102" s="1498">
        <v>97</v>
      </c>
      <c r="B102" s="2582"/>
      <c r="C102" s="2591"/>
      <c r="D102" s="2577"/>
      <c r="E102" s="1450"/>
      <c r="F102" s="1451"/>
      <c r="G102" s="1451"/>
      <c r="H102" s="1451"/>
      <c r="I102" s="1451"/>
      <c r="J102" s="1452"/>
      <c r="K102" s="1452"/>
      <c r="L102" s="1452"/>
      <c r="M102" s="1452"/>
      <c r="N102" s="1452"/>
      <c r="O102" s="1452"/>
      <c r="P102" s="1453"/>
      <c r="Q102" s="1453"/>
      <c r="R102" s="1452"/>
      <c r="S102" s="1453"/>
      <c r="T102" s="1452"/>
      <c r="U102" s="1465"/>
      <c r="V102" s="1452"/>
      <c r="W102" s="1465"/>
      <c r="X102" s="1452"/>
      <c r="Y102" s="1452"/>
      <c r="Z102" s="1495"/>
      <c r="AA102" s="1495"/>
      <c r="AB102" s="1495"/>
      <c r="AC102" s="1454"/>
      <c r="AD102" s="1454"/>
      <c r="AE102" s="1455"/>
    </row>
    <row r="103" spans="1:31">
      <c r="A103" s="1498">
        <v>98</v>
      </c>
      <c r="B103" s="2582"/>
      <c r="C103" s="2591"/>
      <c r="D103" s="2577"/>
      <c r="E103" s="1450"/>
      <c r="F103" s="1451"/>
      <c r="G103" s="1451"/>
      <c r="H103" s="1451"/>
      <c r="I103" s="1451"/>
      <c r="J103" s="1452"/>
      <c r="K103" s="1452"/>
      <c r="L103" s="1452"/>
      <c r="M103" s="1452"/>
      <c r="N103" s="1452"/>
      <c r="O103" s="1452"/>
      <c r="P103" s="1453"/>
      <c r="Q103" s="1453"/>
      <c r="R103" s="1452"/>
      <c r="S103" s="1453"/>
      <c r="T103" s="1452"/>
      <c r="U103" s="1465"/>
      <c r="V103" s="1452"/>
      <c r="W103" s="1465"/>
      <c r="X103" s="1452"/>
      <c r="Y103" s="1452"/>
      <c r="Z103" s="1495"/>
      <c r="AA103" s="1495"/>
      <c r="AB103" s="1495"/>
      <c r="AC103" s="1454"/>
      <c r="AD103" s="1454"/>
      <c r="AE103" s="1455"/>
    </row>
    <row r="104" spans="1:31">
      <c r="A104" s="1498">
        <v>99</v>
      </c>
      <c r="B104" s="2582"/>
      <c r="C104" s="2591"/>
      <c r="D104" s="2577"/>
      <c r="E104" s="1450"/>
      <c r="F104" s="1451"/>
      <c r="G104" s="1451"/>
      <c r="H104" s="1451"/>
      <c r="I104" s="1451"/>
      <c r="J104" s="1452"/>
      <c r="K104" s="1452"/>
      <c r="L104" s="1452"/>
      <c r="M104" s="1452"/>
      <c r="N104" s="1452"/>
      <c r="O104" s="1452"/>
      <c r="P104" s="1453"/>
      <c r="Q104" s="1452"/>
      <c r="R104" s="1452"/>
      <c r="S104" s="1452"/>
      <c r="T104" s="1452"/>
      <c r="U104" s="1453"/>
      <c r="V104" s="1452"/>
      <c r="W104" s="1453"/>
      <c r="X104" s="1452"/>
      <c r="Y104" s="1452"/>
      <c r="Z104" s="1495"/>
      <c r="AA104" s="1495"/>
      <c r="AB104" s="1495"/>
      <c r="AC104" s="1454"/>
      <c r="AD104" s="1454"/>
      <c r="AE104" s="1455"/>
    </row>
    <row r="105" spans="1:31">
      <c r="A105" s="1498">
        <v>100</v>
      </c>
      <c r="B105" s="2582"/>
      <c r="C105" s="2591"/>
      <c r="D105" s="2577"/>
      <c r="E105" s="1450"/>
      <c r="F105" s="1451"/>
      <c r="G105" s="1451"/>
      <c r="H105" s="1451"/>
      <c r="I105" s="1451"/>
      <c r="J105" s="1452"/>
      <c r="K105" s="1452"/>
      <c r="L105" s="1452"/>
      <c r="M105" s="1452"/>
      <c r="N105" s="1452"/>
      <c r="O105" s="1452"/>
      <c r="P105" s="1453"/>
      <c r="Q105" s="1452"/>
      <c r="R105" s="1452"/>
      <c r="S105" s="1452"/>
      <c r="T105" s="1452"/>
      <c r="U105" s="1453"/>
      <c r="V105" s="1452"/>
      <c r="W105" s="1453"/>
      <c r="X105" s="1452"/>
      <c r="Y105" s="1452"/>
      <c r="Z105" s="1495"/>
      <c r="AA105" s="1495"/>
      <c r="AB105" s="1495"/>
      <c r="AC105" s="1454"/>
      <c r="AD105" s="1454"/>
      <c r="AE105" s="1455"/>
    </row>
    <row r="106" spans="1:31">
      <c r="A106" s="1498">
        <v>101</v>
      </c>
      <c r="B106" s="2582"/>
      <c r="C106" s="2591"/>
      <c r="D106" s="2577"/>
      <c r="E106" s="1450"/>
      <c r="F106" s="1451"/>
      <c r="G106" s="1451"/>
      <c r="H106" s="1451"/>
      <c r="I106" s="1451"/>
      <c r="J106" s="1452"/>
      <c r="K106" s="1452"/>
      <c r="L106" s="1452"/>
      <c r="M106" s="1452"/>
      <c r="N106" s="1452"/>
      <c r="O106" s="1452"/>
      <c r="P106" s="1453"/>
      <c r="Q106" s="1452"/>
      <c r="R106" s="1452"/>
      <c r="S106" s="1452"/>
      <c r="T106" s="1452"/>
      <c r="U106" s="1453"/>
      <c r="V106" s="1452"/>
      <c r="W106" s="1453"/>
      <c r="X106" s="1452"/>
      <c r="Y106" s="1452"/>
      <c r="Z106" s="1495"/>
      <c r="AA106" s="1495"/>
      <c r="AB106" s="1495"/>
      <c r="AC106" s="1454"/>
      <c r="AD106" s="1454"/>
      <c r="AE106" s="1455"/>
    </row>
    <row r="107" spans="1:31">
      <c r="A107" s="1498">
        <v>102</v>
      </c>
      <c r="B107" s="2582"/>
      <c r="C107" s="2591"/>
      <c r="D107" s="2577"/>
      <c r="E107" s="1450"/>
      <c r="F107" s="1451"/>
      <c r="G107" s="1451"/>
      <c r="H107" s="1451"/>
      <c r="I107" s="1451"/>
      <c r="J107" s="1452"/>
      <c r="K107" s="1452"/>
      <c r="L107" s="1452"/>
      <c r="M107" s="1452"/>
      <c r="N107" s="1452"/>
      <c r="O107" s="1452"/>
      <c r="P107" s="1453"/>
      <c r="Q107" s="1452"/>
      <c r="R107" s="1452"/>
      <c r="S107" s="1452"/>
      <c r="T107" s="1452"/>
      <c r="U107" s="1453"/>
      <c r="V107" s="1452"/>
      <c r="W107" s="1453"/>
      <c r="X107" s="1452"/>
      <c r="Y107" s="1452"/>
      <c r="Z107" s="1495"/>
      <c r="AA107" s="1495"/>
      <c r="AB107" s="1495"/>
      <c r="AC107" s="1454"/>
      <c r="AD107" s="1454"/>
      <c r="AE107" s="1455"/>
    </row>
    <row r="108" spans="1:31" ht="17.25" thickBot="1">
      <c r="A108" s="1498">
        <v>103</v>
      </c>
      <c r="B108" s="2582"/>
      <c r="C108" s="2592"/>
      <c r="D108" s="1391" t="s">
        <v>3617</v>
      </c>
      <c r="E108" s="1461"/>
      <c r="F108" s="1461"/>
      <c r="G108" s="1461"/>
      <c r="H108" s="1461"/>
      <c r="I108" s="1461"/>
      <c r="J108" s="1461"/>
      <c r="K108" s="1461"/>
      <c r="L108" s="1461"/>
      <c r="M108" s="1462">
        <f>SUM(M98:M107)</f>
        <v>0</v>
      </c>
      <c r="N108" s="1462">
        <f>SUM(N98:N107)</f>
        <v>0</v>
      </c>
      <c r="O108" s="1462">
        <f>SUM(O98:O107)</f>
        <v>0</v>
      </c>
      <c r="P108" s="1462">
        <f>SUM(P98:P107)</f>
        <v>0</v>
      </c>
      <c r="Q108" s="1461"/>
      <c r="R108" s="1462">
        <f>SUM(R98:R107)</f>
        <v>0</v>
      </c>
      <c r="S108" s="1458"/>
      <c r="T108" s="1462">
        <f>SUM(T98:T107)</f>
        <v>0</v>
      </c>
      <c r="U108" s="1462">
        <f>SUM(U98:U107)</f>
        <v>0</v>
      </c>
      <c r="V108" s="1462">
        <f>SUM(V98:V107)</f>
        <v>0</v>
      </c>
      <c r="W108" s="1462">
        <f>SUM(W98:W107)</f>
        <v>0</v>
      </c>
      <c r="X108" s="1461"/>
      <c r="Y108" s="1461"/>
      <c r="Z108" s="1497"/>
      <c r="AA108" s="1497"/>
      <c r="AB108" s="1497"/>
      <c r="AC108" s="1461"/>
      <c r="AD108" s="1461"/>
      <c r="AE108" s="1496"/>
    </row>
    <row r="109" spans="1:31" ht="16.5" customHeight="1">
      <c r="A109" s="1498">
        <v>104</v>
      </c>
      <c r="B109" s="2582"/>
      <c r="C109" s="2559" t="s">
        <v>4439</v>
      </c>
      <c r="D109" s="2575" t="s">
        <v>4440</v>
      </c>
      <c r="E109" s="1463"/>
      <c r="F109" s="1445"/>
      <c r="G109" s="1445"/>
      <c r="H109" s="1445"/>
      <c r="I109" s="1445"/>
      <c r="J109" s="1446"/>
      <c r="K109" s="1446"/>
      <c r="L109" s="1446"/>
      <c r="M109" s="1446"/>
      <c r="N109" s="1446"/>
      <c r="O109" s="1446"/>
      <c r="P109" s="1447"/>
      <c r="Q109" s="1446"/>
      <c r="R109" s="1446"/>
      <c r="S109" s="1446"/>
      <c r="T109" s="1466"/>
      <c r="U109" s="1447"/>
      <c r="V109" s="1466"/>
      <c r="W109" s="1447"/>
      <c r="X109" s="1446"/>
      <c r="Y109" s="1446"/>
      <c r="Z109" s="1526"/>
      <c r="AA109" s="1526"/>
      <c r="AB109" s="1527"/>
      <c r="AC109" s="1448"/>
      <c r="AD109" s="1448"/>
      <c r="AE109" s="1464"/>
    </row>
    <row r="110" spans="1:31">
      <c r="A110" s="1498">
        <v>105</v>
      </c>
      <c r="B110" s="2582"/>
      <c r="C110" s="2560"/>
      <c r="D110" s="2577"/>
      <c r="E110" s="1450"/>
      <c r="F110" s="1451"/>
      <c r="G110" s="1451"/>
      <c r="H110" s="1451"/>
      <c r="I110" s="1451"/>
      <c r="J110" s="1452"/>
      <c r="K110" s="1452"/>
      <c r="L110" s="1452"/>
      <c r="M110" s="1452"/>
      <c r="N110" s="1452"/>
      <c r="O110" s="1452"/>
      <c r="P110" s="1453"/>
      <c r="Q110" s="1452"/>
      <c r="R110" s="1452"/>
      <c r="S110" s="1452"/>
      <c r="T110" s="1465"/>
      <c r="U110" s="1453"/>
      <c r="V110" s="1465"/>
      <c r="W110" s="1453"/>
      <c r="X110" s="1452"/>
      <c r="Y110" s="1452"/>
      <c r="Z110" s="1495"/>
      <c r="AA110" s="1495"/>
      <c r="AB110" s="1495"/>
      <c r="AC110" s="1454"/>
      <c r="AD110" s="1454"/>
      <c r="AE110" s="1455"/>
    </row>
    <row r="111" spans="1:31">
      <c r="A111" s="1498">
        <v>106</v>
      </c>
      <c r="B111" s="2582"/>
      <c r="C111" s="2560"/>
      <c r="D111" s="2577"/>
      <c r="E111" s="1450"/>
      <c r="F111" s="1451"/>
      <c r="G111" s="1451"/>
      <c r="H111" s="1451"/>
      <c r="I111" s="1451"/>
      <c r="J111" s="1452"/>
      <c r="K111" s="1452"/>
      <c r="L111" s="1452"/>
      <c r="M111" s="1452"/>
      <c r="N111" s="1452"/>
      <c r="O111" s="1452"/>
      <c r="P111" s="1453"/>
      <c r="Q111" s="1452"/>
      <c r="R111" s="1452"/>
      <c r="S111" s="1452"/>
      <c r="T111" s="1465"/>
      <c r="U111" s="1453"/>
      <c r="V111" s="1465"/>
      <c r="W111" s="1453"/>
      <c r="X111" s="1452"/>
      <c r="Y111" s="1452"/>
      <c r="Z111" s="1495"/>
      <c r="AA111" s="1495"/>
      <c r="AB111" s="1495"/>
      <c r="AC111" s="1454"/>
      <c r="AD111" s="1454"/>
      <c r="AE111" s="1455"/>
    </row>
    <row r="112" spans="1:31">
      <c r="A112" s="1498">
        <v>107</v>
      </c>
      <c r="B112" s="2582"/>
      <c r="C112" s="2560"/>
      <c r="D112" s="2577"/>
      <c r="E112" s="1450"/>
      <c r="F112" s="1451"/>
      <c r="G112" s="1451"/>
      <c r="H112" s="1451"/>
      <c r="I112" s="1451"/>
      <c r="J112" s="1452"/>
      <c r="K112" s="1452"/>
      <c r="L112" s="1452"/>
      <c r="M112" s="1452"/>
      <c r="N112" s="1452"/>
      <c r="O112" s="1452"/>
      <c r="P112" s="1453"/>
      <c r="Q112" s="1452"/>
      <c r="R112" s="1452"/>
      <c r="S112" s="1452"/>
      <c r="T112" s="1465"/>
      <c r="U112" s="1453"/>
      <c r="V112" s="1465"/>
      <c r="W112" s="1453"/>
      <c r="X112" s="1452"/>
      <c r="Y112" s="1452"/>
      <c r="Z112" s="1495"/>
      <c r="AA112" s="1495"/>
      <c r="AB112" s="1495"/>
      <c r="AC112" s="1454"/>
      <c r="AD112" s="1454"/>
      <c r="AE112" s="1455"/>
    </row>
    <row r="113" spans="1:31">
      <c r="A113" s="1498">
        <v>108</v>
      </c>
      <c r="B113" s="2582"/>
      <c r="C113" s="2560"/>
      <c r="D113" s="2577"/>
      <c r="E113" s="1450"/>
      <c r="F113" s="1451"/>
      <c r="G113" s="1451"/>
      <c r="H113" s="1451"/>
      <c r="I113" s="1451"/>
      <c r="J113" s="1452"/>
      <c r="K113" s="1452"/>
      <c r="L113" s="1452"/>
      <c r="M113" s="1452"/>
      <c r="N113" s="1452"/>
      <c r="O113" s="1452"/>
      <c r="P113" s="1453"/>
      <c r="Q113" s="1452"/>
      <c r="R113" s="1452"/>
      <c r="S113" s="1452"/>
      <c r="T113" s="1465"/>
      <c r="U113" s="1453"/>
      <c r="V113" s="1465"/>
      <c r="W113" s="1453"/>
      <c r="X113" s="1452"/>
      <c r="Y113" s="1452"/>
      <c r="Z113" s="1495"/>
      <c r="AA113" s="1495"/>
      <c r="AB113" s="1495"/>
      <c r="AC113" s="1454"/>
      <c r="AD113" s="1454"/>
      <c r="AE113" s="1455"/>
    </row>
    <row r="114" spans="1:31">
      <c r="A114" s="1498">
        <v>109</v>
      </c>
      <c r="B114" s="2582"/>
      <c r="C114" s="2560"/>
      <c r="D114" s="2577"/>
      <c r="E114" s="1450"/>
      <c r="F114" s="1451"/>
      <c r="G114" s="1451"/>
      <c r="H114" s="1451"/>
      <c r="I114" s="1451"/>
      <c r="J114" s="1452"/>
      <c r="K114" s="1452"/>
      <c r="L114" s="1452"/>
      <c r="M114" s="1452"/>
      <c r="N114" s="1452"/>
      <c r="O114" s="1452"/>
      <c r="P114" s="1453"/>
      <c r="Q114" s="1452"/>
      <c r="R114" s="1452"/>
      <c r="S114" s="1452"/>
      <c r="T114" s="1465"/>
      <c r="U114" s="1453"/>
      <c r="V114" s="1465"/>
      <c r="W114" s="1453"/>
      <c r="X114" s="1452"/>
      <c r="Y114" s="1452"/>
      <c r="Z114" s="1495"/>
      <c r="AA114" s="1495"/>
      <c r="AB114" s="1495"/>
      <c r="AC114" s="1454"/>
      <c r="AD114" s="1454"/>
      <c r="AE114" s="1455"/>
    </row>
    <row r="115" spans="1:31">
      <c r="A115" s="1498">
        <v>110</v>
      </c>
      <c r="B115" s="2582"/>
      <c r="C115" s="2560"/>
      <c r="D115" s="1397" t="s">
        <v>3617</v>
      </c>
      <c r="E115" s="1458"/>
      <c r="F115" s="1458"/>
      <c r="G115" s="1458"/>
      <c r="H115" s="1458"/>
      <c r="I115" s="1458"/>
      <c r="J115" s="1458"/>
      <c r="K115" s="1458"/>
      <c r="L115" s="1458"/>
      <c r="M115" s="1452">
        <f>SUM(M109:M114)</f>
        <v>0</v>
      </c>
      <c r="N115" s="1452">
        <f>SUM(N109:N114)</f>
        <v>0</v>
      </c>
      <c r="O115" s="1452">
        <f>SUM(O109:O114)</f>
        <v>0</v>
      </c>
      <c r="P115" s="1452">
        <f>SUM(P109:P114)</f>
        <v>0</v>
      </c>
      <c r="Q115" s="1458"/>
      <c r="R115" s="1452">
        <f>SUM(R109:R114)</f>
        <v>0</v>
      </c>
      <c r="S115" s="1458"/>
      <c r="T115" s="1452">
        <f>SUM(T109:T114)</f>
        <v>0</v>
      </c>
      <c r="U115" s="1452">
        <f>SUM(U109:U114)</f>
        <v>0</v>
      </c>
      <c r="V115" s="1452">
        <f>SUM(V109:V114)</f>
        <v>0</v>
      </c>
      <c r="W115" s="1452">
        <f>SUM(W109:W114)</f>
        <v>0</v>
      </c>
      <c r="X115" s="1458"/>
      <c r="Y115" s="1458"/>
      <c r="Z115" s="1495"/>
      <c r="AA115" s="1495"/>
      <c r="AB115" s="1495"/>
      <c r="AC115" s="1458"/>
      <c r="AD115" s="1458"/>
      <c r="AE115" s="1496"/>
    </row>
    <row r="116" spans="1:31" ht="13.9" customHeight="1">
      <c r="A116" s="1498">
        <v>111</v>
      </c>
      <c r="B116" s="2582"/>
      <c r="C116" s="2560"/>
      <c r="D116" s="2577" t="s">
        <v>4434</v>
      </c>
      <c r="E116" s="1450"/>
      <c r="F116" s="1451"/>
      <c r="G116" s="1451"/>
      <c r="H116" s="1451"/>
      <c r="I116" s="1451"/>
      <c r="J116" s="1452"/>
      <c r="K116" s="1452"/>
      <c r="L116" s="1452"/>
      <c r="M116" s="1452"/>
      <c r="N116" s="1452"/>
      <c r="O116" s="1452"/>
      <c r="P116" s="1453"/>
      <c r="Q116" s="1452"/>
      <c r="R116" s="1452"/>
      <c r="S116" s="1452"/>
      <c r="T116" s="1465"/>
      <c r="U116" s="1453"/>
      <c r="V116" s="1465"/>
      <c r="W116" s="1453"/>
      <c r="X116" s="1452"/>
      <c r="Y116" s="1452"/>
      <c r="Z116" s="1495"/>
      <c r="AA116" s="1495"/>
      <c r="AB116" s="1495"/>
      <c r="AC116" s="1454"/>
      <c r="AD116" s="1454"/>
      <c r="AE116" s="1455"/>
    </row>
    <row r="117" spans="1:31">
      <c r="A117" s="1498">
        <v>112</v>
      </c>
      <c r="B117" s="2582"/>
      <c r="C117" s="2560"/>
      <c r="D117" s="2577"/>
      <c r="E117" s="1450"/>
      <c r="F117" s="1451"/>
      <c r="G117" s="1451"/>
      <c r="H117" s="1451"/>
      <c r="I117" s="1451"/>
      <c r="J117" s="1452"/>
      <c r="K117" s="1452"/>
      <c r="L117" s="1452"/>
      <c r="M117" s="1452"/>
      <c r="N117" s="1452"/>
      <c r="O117" s="1452"/>
      <c r="P117" s="1453"/>
      <c r="Q117" s="1452"/>
      <c r="R117" s="1452"/>
      <c r="S117" s="1452"/>
      <c r="T117" s="1465"/>
      <c r="U117" s="1453"/>
      <c r="V117" s="1465"/>
      <c r="W117" s="1453"/>
      <c r="X117" s="1452"/>
      <c r="Y117" s="1452"/>
      <c r="Z117" s="1495"/>
      <c r="AA117" s="1495"/>
      <c r="AB117" s="1495"/>
      <c r="AC117" s="1454"/>
      <c r="AD117" s="1454"/>
      <c r="AE117" s="1455"/>
    </row>
    <row r="118" spans="1:31">
      <c r="A118" s="1498">
        <v>113</v>
      </c>
      <c r="B118" s="2582"/>
      <c r="C118" s="2560"/>
      <c r="D118" s="2577"/>
      <c r="E118" s="1450"/>
      <c r="F118" s="1451"/>
      <c r="G118" s="1451"/>
      <c r="H118" s="1451"/>
      <c r="I118" s="1451"/>
      <c r="J118" s="1452"/>
      <c r="K118" s="1452"/>
      <c r="L118" s="1452"/>
      <c r="M118" s="1452"/>
      <c r="N118" s="1452"/>
      <c r="O118" s="1452"/>
      <c r="P118" s="1453"/>
      <c r="Q118" s="1452"/>
      <c r="R118" s="1452"/>
      <c r="S118" s="1452"/>
      <c r="T118" s="1465"/>
      <c r="U118" s="1453"/>
      <c r="V118" s="1465"/>
      <c r="W118" s="1453"/>
      <c r="X118" s="1452"/>
      <c r="Y118" s="1452"/>
      <c r="Z118" s="1495"/>
      <c r="AA118" s="1495"/>
      <c r="AB118" s="1495"/>
      <c r="AC118" s="1454"/>
      <c r="AD118" s="1454"/>
      <c r="AE118" s="1455"/>
    </row>
    <row r="119" spans="1:31">
      <c r="A119" s="1498">
        <v>114</v>
      </c>
      <c r="B119" s="2582"/>
      <c r="C119" s="2560"/>
      <c r="D119" s="2577"/>
      <c r="E119" s="1450"/>
      <c r="F119" s="1451"/>
      <c r="G119" s="1451"/>
      <c r="H119" s="1451"/>
      <c r="I119" s="1451"/>
      <c r="J119" s="1452"/>
      <c r="K119" s="1452"/>
      <c r="L119" s="1452"/>
      <c r="M119" s="1452"/>
      <c r="N119" s="1452"/>
      <c r="O119" s="1452"/>
      <c r="P119" s="1453"/>
      <c r="Q119" s="1452"/>
      <c r="R119" s="1452"/>
      <c r="S119" s="1452"/>
      <c r="T119" s="1465"/>
      <c r="U119" s="1453"/>
      <c r="V119" s="1465"/>
      <c r="W119" s="1453"/>
      <c r="X119" s="1452"/>
      <c r="Y119" s="1452"/>
      <c r="Z119" s="1495"/>
      <c r="AA119" s="1495"/>
      <c r="AB119" s="1495"/>
      <c r="AC119" s="1454"/>
      <c r="AD119" s="1454"/>
      <c r="AE119" s="1455"/>
    </row>
    <row r="120" spans="1:31" ht="16.5" customHeight="1">
      <c r="A120" s="1498">
        <v>115</v>
      </c>
      <c r="B120" s="2582"/>
      <c r="C120" s="2560"/>
      <c r="D120" s="2577"/>
      <c r="E120" s="1450"/>
      <c r="F120" s="1451"/>
      <c r="G120" s="1451"/>
      <c r="H120" s="1451"/>
      <c r="I120" s="1451"/>
      <c r="J120" s="1452"/>
      <c r="K120" s="1452"/>
      <c r="L120" s="1452"/>
      <c r="M120" s="1452"/>
      <c r="N120" s="1452"/>
      <c r="O120" s="1452"/>
      <c r="P120" s="1453"/>
      <c r="Q120" s="1452"/>
      <c r="R120" s="1452"/>
      <c r="S120" s="1452"/>
      <c r="T120" s="1465"/>
      <c r="U120" s="1453"/>
      <c r="V120" s="1465"/>
      <c r="W120" s="1453"/>
      <c r="X120" s="1452"/>
      <c r="Y120" s="1452"/>
      <c r="Z120" s="1495"/>
      <c r="AA120" s="1495"/>
      <c r="AB120" s="1495"/>
      <c r="AC120" s="1454"/>
      <c r="AD120" s="1454"/>
      <c r="AE120" s="1455"/>
    </row>
    <row r="121" spans="1:31" ht="16.5" customHeight="1">
      <c r="A121" s="1498">
        <v>116</v>
      </c>
      <c r="B121" s="2582"/>
      <c r="C121" s="2560"/>
      <c r="D121" s="2577"/>
      <c r="E121" s="1450"/>
      <c r="F121" s="1451"/>
      <c r="G121" s="1451"/>
      <c r="H121" s="1451"/>
      <c r="I121" s="1451"/>
      <c r="J121" s="1452"/>
      <c r="K121" s="1452"/>
      <c r="L121" s="1452"/>
      <c r="M121" s="1452"/>
      <c r="N121" s="1452"/>
      <c r="O121" s="1452"/>
      <c r="P121" s="1453"/>
      <c r="Q121" s="1452"/>
      <c r="R121" s="1452"/>
      <c r="S121" s="1452"/>
      <c r="T121" s="1465"/>
      <c r="U121" s="1453"/>
      <c r="V121" s="1465"/>
      <c r="W121" s="1453"/>
      <c r="X121" s="1452"/>
      <c r="Y121" s="1452"/>
      <c r="Z121" s="1495"/>
      <c r="AA121" s="1495"/>
      <c r="AB121" s="1495"/>
      <c r="AC121" s="1454"/>
      <c r="AD121" s="1454"/>
      <c r="AE121" s="1455"/>
    </row>
    <row r="122" spans="1:31">
      <c r="A122" s="1498">
        <v>117</v>
      </c>
      <c r="B122" s="2582"/>
      <c r="C122" s="2560"/>
      <c r="D122" s="1397" t="s">
        <v>3617</v>
      </c>
      <c r="E122" s="1458"/>
      <c r="F122" s="1458"/>
      <c r="G122" s="1458"/>
      <c r="H122" s="1458"/>
      <c r="I122" s="1458"/>
      <c r="J122" s="1458"/>
      <c r="K122" s="1458"/>
      <c r="L122" s="1458"/>
      <c r="M122" s="1452">
        <f>SUM(M116:M121)</f>
        <v>0</v>
      </c>
      <c r="N122" s="1452">
        <f>SUM(N116:N121)</f>
        <v>0</v>
      </c>
      <c r="O122" s="1452">
        <f>SUM(O116:O121)</f>
        <v>0</v>
      </c>
      <c r="P122" s="1452">
        <f>SUM(P116:P121)</f>
        <v>0</v>
      </c>
      <c r="Q122" s="1458"/>
      <c r="R122" s="1452">
        <f>SUM(R116:R121)</f>
        <v>0</v>
      </c>
      <c r="S122" s="1458"/>
      <c r="T122" s="1452">
        <f>SUM(T116:T121)</f>
        <v>0</v>
      </c>
      <c r="U122" s="1452">
        <f>SUM(U116:U121)</f>
        <v>0</v>
      </c>
      <c r="V122" s="1452">
        <f>SUM(V116:V121)</f>
        <v>0</v>
      </c>
      <c r="W122" s="1452">
        <f>SUM(W116:W121)</f>
        <v>0</v>
      </c>
      <c r="X122" s="1458"/>
      <c r="Y122" s="1458"/>
      <c r="Z122" s="1515"/>
      <c r="AA122" s="1515"/>
      <c r="AB122" s="1515"/>
      <c r="AC122" s="1458"/>
      <c r="AD122" s="1458"/>
      <c r="AE122" s="1496"/>
    </row>
    <row r="123" spans="1:31" ht="13.9" customHeight="1">
      <c r="A123" s="1498">
        <v>118</v>
      </c>
      <c r="B123" s="2582"/>
      <c r="C123" s="2560"/>
      <c r="D123" s="2577" t="s">
        <v>4436</v>
      </c>
      <c r="E123" s="1450"/>
      <c r="F123" s="1451"/>
      <c r="G123" s="1451"/>
      <c r="H123" s="1451"/>
      <c r="I123" s="1451"/>
      <c r="J123" s="1452"/>
      <c r="K123" s="1452"/>
      <c r="L123" s="1452"/>
      <c r="M123" s="1452"/>
      <c r="N123" s="1452"/>
      <c r="O123" s="1452"/>
      <c r="P123" s="1453"/>
      <c r="Q123" s="1452"/>
      <c r="R123" s="1452"/>
      <c r="S123" s="1452"/>
      <c r="T123" s="1465"/>
      <c r="U123" s="1453"/>
      <c r="V123" s="1465"/>
      <c r="W123" s="1453"/>
      <c r="X123" s="1452"/>
      <c r="Y123" s="1452"/>
      <c r="Z123" s="1495"/>
      <c r="AA123" s="1495"/>
      <c r="AB123" s="1495"/>
      <c r="AC123" s="1454"/>
      <c r="AD123" s="1454"/>
      <c r="AE123" s="1455"/>
    </row>
    <row r="124" spans="1:31">
      <c r="A124" s="1498">
        <v>119</v>
      </c>
      <c r="B124" s="2582"/>
      <c r="C124" s="2560"/>
      <c r="D124" s="2577"/>
      <c r="E124" s="1450"/>
      <c r="F124" s="1451"/>
      <c r="G124" s="1451"/>
      <c r="H124" s="1451"/>
      <c r="I124" s="1451"/>
      <c r="J124" s="1452"/>
      <c r="K124" s="1452"/>
      <c r="L124" s="1452"/>
      <c r="M124" s="1452"/>
      <c r="N124" s="1452"/>
      <c r="O124" s="1452"/>
      <c r="P124" s="1453"/>
      <c r="Q124" s="1452"/>
      <c r="R124" s="1452"/>
      <c r="S124" s="1452"/>
      <c r="T124" s="1465"/>
      <c r="U124" s="1453"/>
      <c r="V124" s="1465"/>
      <c r="W124" s="1453"/>
      <c r="X124" s="1452"/>
      <c r="Y124" s="1452"/>
      <c r="Z124" s="1495"/>
      <c r="AA124" s="1495"/>
      <c r="AB124" s="1495"/>
      <c r="AC124" s="1454"/>
      <c r="AD124" s="1454"/>
      <c r="AE124" s="1455"/>
    </row>
    <row r="125" spans="1:31">
      <c r="A125" s="1498">
        <v>120</v>
      </c>
      <c r="B125" s="2582"/>
      <c r="C125" s="2560"/>
      <c r="D125" s="2577"/>
      <c r="E125" s="1450"/>
      <c r="F125" s="1451"/>
      <c r="G125" s="1451"/>
      <c r="H125" s="1451"/>
      <c r="I125" s="1451"/>
      <c r="J125" s="1452"/>
      <c r="K125" s="1452"/>
      <c r="L125" s="1452"/>
      <c r="M125" s="1452"/>
      <c r="N125" s="1452"/>
      <c r="O125" s="1452"/>
      <c r="P125" s="1453"/>
      <c r="Q125" s="1452"/>
      <c r="R125" s="1452"/>
      <c r="S125" s="1452"/>
      <c r="T125" s="1465"/>
      <c r="U125" s="1453"/>
      <c r="V125" s="1465"/>
      <c r="W125" s="1453"/>
      <c r="X125" s="1452"/>
      <c r="Y125" s="1452"/>
      <c r="Z125" s="1495"/>
      <c r="AA125" s="1495"/>
      <c r="AB125" s="1495"/>
      <c r="AC125" s="1454"/>
      <c r="AD125" s="1454"/>
      <c r="AE125" s="1455"/>
    </row>
    <row r="126" spans="1:31">
      <c r="A126" s="1498">
        <v>121</v>
      </c>
      <c r="B126" s="2582"/>
      <c r="C126" s="2560"/>
      <c r="D126" s="2577"/>
      <c r="E126" s="1450"/>
      <c r="F126" s="1451"/>
      <c r="G126" s="1451"/>
      <c r="H126" s="1451"/>
      <c r="I126" s="1451"/>
      <c r="J126" s="1452"/>
      <c r="K126" s="1452"/>
      <c r="L126" s="1452"/>
      <c r="M126" s="1452"/>
      <c r="N126" s="1452"/>
      <c r="O126" s="1452"/>
      <c r="P126" s="1453"/>
      <c r="Q126" s="1452"/>
      <c r="R126" s="1452"/>
      <c r="S126" s="1452"/>
      <c r="T126" s="1465"/>
      <c r="U126" s="1453"/>
      <c r="V126" s="1465"/>
      <c r="W126" s="1453"/>
      <c r="X126" s="1452"/>
      <c r="Y126" s="1452"/>
      <c r="Z126" s="1495"/>
      <c r="AA126" s="1495"/>
      <c r="AB126" s="1495"/>
      <c r="AC126" s="1454"/>
      <c r="AD126" s="1454"/>
      <c r="AE126" s="1455"/>
    </row>
    <row r="127" spans="1:31">
      <c r="A127" s="1498">
        <v>122</v>
      </c>
      <c r="B127" s="2582"/>
      <c r="C127" s="2560"/>
      <c r="D127" s="2577"/>
      <c r="E127" s="1450"/>
      <c r="F127" s="1451"/>
      <c r="G127" s="1451"/>
      <c r="H127" s="1451"/>
      <c r="I127" s="1451"/>
      <c r="J127" s="1452"/>
      <c r="K127" s="1452"/>
      <c r="L127" s="1452"/>
      <c r="M127" s="1452"/>
      <c r="N127" s="1452"/>
      <c r="O127" s="1452"/>
      <c r="P127" s="1453"/>
      <c r="Q127" s="1452"/>
      <c r="R127" s="1452"/>
      <c r="S127" s="1452"/>
      <c r="T127" s="1465"/>
      <c r="U127" s="1453"/>
      <c r="V127" s="1465"/>
      <c r="W127" s="1453"/>
      <c r="X127" s="1452"/>
      <c r="Y127" s="1452"/>
      <c r="Z127" s="1495"/>
      <c r="AA127" s="1495"/>
      <c r="AB127" s="1495"/>
      <c r="AC127" s="1454"/>
      <c r="AD127" s="1454"/>
      <c r="AE127" s="1455"/>
    </row>
    <row r="128" spans="1:31">
      <c r="A128" s="1498">
        <v>123</v>
      </c>
      <c r="B128" s="2582"/>
      <c r="C128" s="2560"/>
      <c r="D128" s="2577"/>
      <c r="E128" s="1450"/>
      <c r="F128" s="1451"/>
      <c r="G128" s="1451"/>
      <c r="H128" s="1451"/>
      <c r="I128" s="1451"/>
      <c r="J128" s="1452"/>
      <c r="K128" s="1452"/>
      <c r="L128" s="1452"/>
      <c r="M128" s="1452"/>
      <c r="N128" s="1452"/>
      <c r="O128" s="1452"/>
      <c r="P128" s="1453"/>
      <c r="Q128" s="1452"/>
      <c r="R128" s="1452"/>
      <c r="S128" s="1452"/>
      <c r="T128" s="1465"/>
      <c r="U128" s="1453"/>
      <c r="V128" s="1465"/>
      <c r="W128" s="1453"/>
      <c r="X128" s="1452"/>
      <c r="Y128" s="1452"/>
      <c r="Z128" s="1495"/>
      <c r="AA128" s="1495"/>
      <c r="AB128" s="1495"/>
      <c r="AC128" s="1454"/>
      <c r="AD128" s="1454"/>
      <c r="AE128" s="1455"/>
    </row>
    <row r="129" spans="1:31" ht="17.25" thickBot="1">
      <c r="A129" s="1528">
        <v>124</v>
      </c>
      <c r="B129" s="2583"/>
      <c r="C129" s="2561"/>
      <c r="D129" s="1386" t="s">
        <v>3617</v>
      </c>
      <c r="E129" s="1529"/>
      <c r="F129" s="1530"/>
      <c r="G129" s="1530"/>
      <c r="H129" s="1530"/>
      <c r="I129" s="1530"/>
      <c r="J129" s="1531"/>
      <c r="K129" s="1531"/>
      <c r="L129" s="1531"/>
      <c r="M129" s="1532">
        <f>SUM(M123:M128)</f>
        <v>0</v>
      </c>
      <c r="N129" s="1532">
        <f>SUM(N123:N128)</f>
        <v>0</v>
      </c>
      <c r="O129" s="1532">
        <f>SUM(O123:O128)</f>
        <v>0</v>
      </c>
      <c r="P129" s="1532">
        <f>SUM(P123:P128)</f>
        <v>0</v>
      </c>
      <c r="Q129" s="1531"/>
      <c r="R129" s="1532">
        <f>SUM(R123:R128)</f>
        <v>0</v>
      </c>
      <c r="S129" s="1531"/>
      <c r="T129" s="1532">
        <f>SUM(T123:T128)</f>
        <v>0</v>
      </c>
      <c r="U129" s="1532">
        <f>SUM(U123:U128)</f>
        <v>0</v>
      </c>
      <c r="V129" s="1532">
        <f>SUM(V123:V128)</f>
        <v>0</v>
      </c>
      <c r="W129" s="1532">
        <f>SUM(W123:W128)</f>
        <v>0</v>
      </c>
      <c r="X129" s="1531"/>
      <c r="Y129" s="1531"/>
      <c r="Z129" s="1515"/>
      <c r="AA129" s="1515"/>
      <c r="AB129" s="1515"/>
      <c r="AC129" s="1531"/>
      <c r="AD129" s="1531"/>
      <c r="AE129" s="1533"/>
    </row>
    <row r="130" spans="1:31" ht="17.25" thickBot="1">
      <c r="A130" s="1534">
        <v>125</v>
      </c>
      <c r="B130" s="2564" t="s">
        <v>4441</v>
      </c>
      <c r="C130" s="2565"/>
      <c r="D130" s="1535"/>
      <c r="E130" s="1536"/>
      <c r="F130" s="1537"/>
      <c r="G130" s="1537"/>
      <c r="H130" s="1537"/>
      <c r="I130" s="1537"/>
      <c r="J130" s="1538"/>
      <c r="K130" s="1538"/>
      <c r="L130" s="1538"/>
      <c r="M130" s="1539">
        <f>M129+M122+M115+M108+M97+M86+M75+M64+M53+M42+M31+M18</f>
        <v>0</v>
      </c>
      <c r="N130" s="34">
        <f t="shared" ref="N130:V130" si="0">N129+N122+N115+N108+N97+N86+N75+N64+N53+N42+N31+N18</f>
        <v>0</v>
      </c>
      <c r="O130" s="34">
        <f t="shared" si="0"/>
        <v>0</v>
      </c>
      <c r="P130" s="34">
        <f t="shared" si="0"/>
        <v>0</v>
      </c>
      <c r="Q130" s="34"/>
      <c r="R130" s="34">
        <f t="shared" si="0"/>
        <v>0</v>
      </c>
      <c r="S130" s="34"/>
      <c r="T130" s="34">
        <f>T129+T122+T115+T108+T97+T86+T75+T64+T53+T42+T31+T18</f>
        <v>0</v>
      </c>
      <c r="U130" s="34">
        <f t="shared" si="0"/>
        <v>0</v>
      </c>
      <c r="V130" s="34">
        <f t="shared" si="0"/>
        <v>0</v>
      </c>
      <c r="W130" s="34">
        <f>W129+W122+W115+W108+W97+W86+W75+W64+W53+W42+W31+W18</f>
        <v>0</v>
      </c>
      <c r="X130" s="1538"/>
      <c r="Y130" s="1538"/>
      <c r="Z130" s="1540"/>
      <c r="AA130" s="1540"/>
      <c r="AB130" s="1540"/>
      <c r="AC130" s="1541"/>
      <c r="AD130" s="1541"/>
      <c r="AE130" s="1542"/>
    </row>
    <row r="131" spans="1:31" ht="16.5" customHeight="1">
      <c r="A131" s="1534">
        <v>126</v>
      </c>
      <c r="B131" s="2621" t="s">
        <v>4468</v>
      </c>
      <c r="C131" s="2559" t="s">
        <v>4443</v>
      </c>
      <c r="D131" s="2575" t="s">
        <v>4444</v>
      </c>
      <c r="E131" s="1463"/>
      <c r="F131" s="1445"/>
      <c r="G131" s="1445"/>
      <c r="H131" s="1445"/>
      <c r="I131" s="1445"/>
      <c r="J131" s="1446"/>
      <c r="K131" s="1446"/>
      <c r="L131" s="1446"/>
      <c r="M131" s="1446"/>
      <c r="N131" s="1446"/>
      <c r="O131" s="1446"/>
      <c r="P131" s="1447"/>
      <c r="Q131" s="1446"/>
      <c r="R131" s="1446"/>
      <c r="S131" s="1446"/>
      <c r="T131" s="1448"/>
      <c r="U131" s="1448"/>
      <c r="V131" s="1448"/>
      <c r="W131" s="1448"/>
      <c r="X131" s="1477"/>
      <c r="Y131" s="1478"/>
      <c r="Z131" s="1526"/>
      <c r="AA131" s="1526"/>
      <c r="AB131" s="1527"/>
      <c r="AC131" s="1448"/>
      <c r="AD131" s="1448"/>
      <c r="AE131" s="1449"/>
    </row>
    <row r="132" spans="1:31" ht="16.5" customHeight="1">
      <c r="A132" s="1498">
        <v>127</v>
      </c>
      <c r="B132" s="2622"/>
      <c r="C132" s="2560"/>
      <c r="D132" s="2577"/>
      <c r="E132" s="1450"/>
      <c r="F132" s="1451"/>
      <c r="G132" s="1451"/>
      <c r="H132" s="1451"/>
      <c r="I132" s="1451"/>
      <c r="J132" s="1452"/>
      <c r="K132" s="1452"/>
      <c r="L132" s="1452"/>
      <c r="M132" s="1452"/>
      <c r="N132" s="1452"/>
      <c r="O132" s="1452"/>
      <c r="P132" s="1453"/>
      <c r="Q132" s="1452"/>
      <c r="R132" s="1452"/>
      <c r="S132" s="1452"/>
      <c r="T132" s="1454"/>
      <c r="U132" s="1454"/>
      <c r="V132" s="1454"/>
      <c r="W132" s="1454"/>
      <c r="X132" s="1458"/>
      <c r="Y132" s="1480"/>
      <c r="Z132" s="1515"/>
      <c r="AA132" s="1515"/>
      <c r="AB132" s="1495"/>
      <c r="AC132" s="1454"/>
      <c r="AD132" s="1454"/>
      <c r="AE132" s="1455"/>
    </row>
    <row r="133" spans="1:31" ht="16.5" customHeight="1">
      <c r="A133" s="1498">
        <v>128</v>
      </c>
      <c r="B133" s="2622"/>
      <c r="C133" s="2560"/>
      <c r="D133" s="2577"/>
      <c r="E133" s="1450"/>
      <c r="F133" s="1451"/>
      <c r="G133" s="1451"/>
      <c r="H133" s="1451"/>
      <c r="I133" s="1451"/>
      <c r="J133" s="1452"/>
      <c r="K133" s="1452"/>
      <c r="L133" s="1452"/>
      <c r="M133" s="1452"/>
      <c r="N133" s="1452"/>
      <c r="O133" s="1452"/>
      <c r="P133" s="1453"/>
      <c r="Q133" s="1452"/>
      <c r="R133" s="1452"/>
      <c r="S133" s="1452"/>
      <c r="T133" s="1454"/>
      <c r="U133" s="1454"/>
      <c r="V133" s="1454"/>
      <c r="W133" s="1454"/>
      <c r="X133" s="1458"/>
      <c r="Y133" s="1480"/>
      <c r="Z133" s="1515"/>
      <c r="AA133" s="1515"/>
      <c r="AB133" s="1495"/>
      <c r="AC133" s="1454"/>
      <c r="AD133" s="1454"/>
      <c r="AE133" s="1455"/>
    </row>
    <row r="134" spans="1:31" ht="16.5" customHeight="1">
      <c r="A134" s="1498">
        <v>129</v>
      </c>
      <c r="B134" s="2622"/>
      <c r="C134" s="2560"/>
      <c r="D134" s="2577"/>
      <c r="E134" s="1450"/>
      <c r="F134" s="1451"/>
      <c r="G134" s="1451"/>
      <c r="H134" s="1451"/>
      <c r="I134" s="1451"/>
      <c r="J134" s="1452"/>
      <c r="K134" s="1452"/>
      <c r="L134" s="1452"/>
      <c r="M134" s="1452"/>
      <c r="N134" s="1452"/>
      <c r="O134" s="1452"/>
      <c r="P134" s="1453"/>
      <c r="Q134" s="1452"/>
      <c r="R134" s="1452"/>
      <c r="S134" s="1452"/>
      <c r="T134" s="1454"/>
      <c r="U134" s="1454"/>
      <c r="V134" s="1454"/>
      <c r="W134" s="1454"/>
      <c r="X134" s="1458"/>
      <c r="Y134" s="1480"/>
      <c r="Z134" s="1515"/>
      <c r="AA134" s="1515"/>
      <c r="AB134" s="1495"/>
      <c r="AC134" s="1454"/>
      <c r="AD134" s="1454"/>
      <c r="AE134" s="1455"/>
    </row>
    <row r="135" spans="1:31" ht="16.5" customHeight="1">
      <c r="A135" s="1498">
        <v>130</v>
      </c>
      <c r="B135" s="2622"/>
      <c r="C135" s="2560"/>
      <c r="D135" s="2577"/>
      <c r="E135" s="1450"/>
      <c r="F135" s="1451"/>
      <c r="G135" s="1451"/>
      <c r="H135" s="1451"/>
      <c r="I135" s="1451"/>
      <c r="J135" s="1452"/>
      <c r="K135" s="1452"/>
      <c r="L135" s="1452"/>
      <c r="M135" s="1452"/>
      <c r="N135" s="1452"/>
      <c r="O135" s="1452"/>
      <c r="P135" s="1453"/>
      <c r="Q135" s="1452"/>
      <c r="R135" s="1452"/>
      <c r="S135" s="1452"/>
      <c r="T135" s="1454"/>
      <c r="U135" s="1454"/>
      <c r="V135" s="1454"/>
      <c r="W135" s="1454"/>
      <c r="X135" s="1458"/>
      <c r="Y135" s="1480"/>
      <c r="Z135" s="1515"/>
      <c r="AA135" s="1515"/>
      <c r="AB135" s="1495"/>
      <c r="AC135" s="1454"/>
      <c r="AD135" s="1454"/>
      <c r="AE135" s="1455"/>
    </row>
    <row r="136" spans="1:31" ht="16.5" customHeight="1">
      <c r="A136" s="1498">
        <v>131</v>
      </c>
      <c r="B136" s="2622"/>
      <c r="C136" s="2560"/>
      <c r="D136" s="2577"/>
      <c r="E136" s="1450"/>
      <c r="F136" s="1451"/>
      <c r="G136" s="1451"/>
      <c r="H136" s="1451"/>
      <c r="I136" s="1451"/>
      <c r="J136" s="1452"/>
      <c r="K136" s="1452"/>
      <c r="L136" s="1452"/>
      <c r="M136" s="1452"/>
      <c r="N136" s="1452"/>
      <c r="O136" s="1452"/>
      <c r="P136" s="1453"/>
      <c r="Q136" s="1452"/>
      <c r="R136" s="1452"/>
      <c r="S136" s="1452"/>
      <c r="T136" s="1454"/>
      <c r="U136" s="1454"/>
      <c r="V136" s="1454"/>
      <c r="W136" s="1454"/>
      <c r="X136" s="1458"/>
      <c r="Y136" s="1480"/>
      <c r="Z136" s="1515"/>
      <c r="AA136" s="1515"/>
      <c r="AB136" s="1495"/>
      <c r="AC136" s="1454"/>
      <c r="AD136" s="1454"/>
      <c r="AE136" s="1455"/>
    </row>
    <row r="137" spans="1:31" ht="16.5" customHeight="1">
      <c r="A137" s="1498">
        <v>132</v>
      </c>
      <c r="B137" s="2622"/>
      <c r="C137" s="2560"/>
      <c r="D137" s="1415" t="s">
        <v>3617</v>
      </c>
      <c r="E137" s="1458"/>
      <c r="F137" s="1458"/>
      <c r="G137" s="1458"/>
      <c r="H137" s="1458"/>
      <c r="I137" s="1458"/>
      <c r="J137" s="1458"/>
      <c r="K137" s="1458"/>
      <c r="L137" s="1458"/>
      <c r="M137" s="1452">
        <f>SUM(M131:M136)</f>
        <v>0</v>
      </c>
      <c r="N137" s="1452">
        <f>SUM(N131:N136)</f>
        <v>0</v>
      </c>
      <c r="O137" s="1452">
        <f>SUM(O131:O136)</f>
        <v>0</v>
      </c>
      <c r="P137" s="1452">
        <f>SUM(P131:P136)</f>
        <v>0</v>
      </c>
      <c r="Q137" s="1458"/>
      <c r="R137" s="1452">
        <f>SUM(R131:R136)</f>
        <v>0</v>
      </c>
      <c r="S137" s="1458"/>
      <c r="T137" s="1452">
        <f>SUM(T131:T136)</f>
        <v>0</v>
      </c>
      <c r="U137" s="1452">
        <f>SUM(U131:U136)</f>
        <v>0</v>
      </c>
      <c r="V137" s="1452">
        <f>SUM(V131:V136)</f>
        <v>0</v>
      </c>
      <c r="W137" s="1452">
        <f>SUM(W131:W136)</f>
        <v>0</v>
      </c>
      <c r="X137" s="1458"/>
      <c r="Y137" s="1480"/>
      <c r="Z137" s="1515"/>
      <c r="AA137" s="1515"/>
      <c r="AB137" s="1495"/>
      <c r="AC137" s="1480"/>
      <c r="AD137" s="1480"/>
      <c r="AE137" s="1543"/>
    </row>
    <row r="138" spans="1:31" ht="16.5" customHeight="1">
      <c r="A138" s="1498">
        <v>133</v>
      </c>
      <c r="B138" s="2622"/>
      <c r="C138" s="2560"/>
      <c r="D138" s="2577" t="s">
        <v>4445</v>
      </c>
      <c r="E138" s="1450"/>
      <c r="F138" s="1451"/>
      <c r="G138" s="1451"/>
      <c r="H138" s="1451"/>
      <c r="I138" s="1451"/>
      <c r="J138" s="1452"/>
      <c r="K138" s="1452"/>
      <c r="L138" s="1452"/>
      <c r="M138" s="1452"/>
      <c r="N138" s="1452"/>
      <c r="O138" s="1452"/>
      <c r="P138" s="1453"/>
      <c r="Q138" s="1452"/>
      <c r="R138" s="1452"/>
      <c r="S138" s="1452"/>
      <c r="T138" s="1454"/>
      <c r="U138" s="1454"/>
      <c r="V138" s="1454"/>
      <c r="W138" s="1454"/>
      <c r="X138" s="1458"/>
      <c r="Y138" s="1480"/>
      <c r="Z138" s="1515"/>
      <c r="AA138" s="1515"/>
      <c r="AB138" s="1495"/>
      <c r="AC138" s="1454"/>
      <c r="AD138" s="1454"/>
      <c r="AE138" s="1455"/>
    </row>
    <row r="139" spans="1:31" ht="16.5" customHeight="1">
      <c r="A139" s="1498">
        <v>134</v>
      </c>
      <c r="B139" s="2622"/>
      <c r="C139" s="2560"/>
      <c r="D139" s="2577"/>
      <c r="E139" s="1450"/>
      <c r="F139" s="1451"/>
      <c r="G139" s="1451"/>
      <c r="H139" s="1451"/>
      <c r="I139" s="1451"/>
      <c r="J139" s="1452"/>
      <c r="K139" s="1452"/>
      <c r="L139" s="1452"/>
      <c r="M139" s="1452"/>
      <c r="N139" s="1452"/>
      <c r="O139" s="1452"/>
      <c r="P139" s="1453"/>
      <c r="Q139" s="1452"/>
      <c r="R139" s="1452"/>
      <c r="S139" s="1452"/>
      <c r="T139" s="1454"/>
      <c r="U139" s="1454"/>
      <c r="V139" s="1454"/>
      <c r="W139" s="1454"/>
      <c r="X139" s="1458"/>
      <c r="Y139" s="1480"/>
      <c r="Z139" s="1515"/>
      <c r="AA139" s="1515"/>
      <c r="AB139" s="1495"/>
      <c r="AC139" s="1454"/>
      <c r="AD139" s="1454"/>
      <c r="AE139" s="1455"/>
    </row>
    <row r="140" spans="1:31" ht="16.5" customHeight="1">
      <c r="A140" s="1498">
        <v>135</v>
      </c>
      <c r="B140" s="2622"/>
      <c r="C140" s="2560"/>
      <c r="D140" s="2577"/>
      <c r="E140" s="1450"/>
      <c r="F140" s="1451"/>
      <c r="G140" s="1451"/>
      <c r="H140" s="1451"/>
      <c r="I140" s="1451"/>
      <c r="J140" s="1452"/>
      <c r="K140" s="1452"/>
      <c r="L140" s="1452"/>
      <c r="M140" s="1452"/>
      <c r="N140" s="1452"/>
      <c r="O140" s="1452"/>
      <c r="P140" s="1453"/>
      <c r="Q140" s="1452"/>
      <c r="R140" s="1452"/>
      <c r="S140" s="1452"/>
      <c r="T140" s="1454"/>
      <c r="U140" s="1454"/>
      <c r="V140" s="1454"/>
      <c r="W140" s="1454"/>
      <c r="X140" s="1458"/>
      <c r="Y140" s="1480"/>
      <c r="Z140" s="1515"/>
      <c r="AA140" s="1515"/>
      <c r="AB140" s="1495"/>
      <c r="AC140" s="1454"/>
      <c r="AD140" s="1454"/>
      <c r="AE140" s="1455"/>
    </row>
    <row r="141" spans="1:31" ht="16.5" customHeight="1">
      <c r="A141" s="1498">
        <v>136</v>
      </c>
      <c r="B141" s="2622"/>
      <c r="C141" s="2560"/>
      <c r="D141" s="2577"/>
      <c r="E141" s="1450"/>
      <c r="F141" s="1451"/>
      <c r="G141" s="1451"/>
      <c r="H141" s="1451"/>
      <c r="I141" s="1451"/>
      <c r="J141" s="1452"/>
      <c r="K141" s="1452"/>
      <c r="L141" s="1452"/>
      <c r="M141" s="1452"/>
      <c r="N141" s="1452"/>
      <c r="O141" s="1452"/>
      <c r="P141" s="1453"/>
      <c r="Q141" s="1452"/>
      <c r="R141" s="1452"/>
      <c r="S141" s="1452"/>
      <c r="T141" s="1454"/>
      <c r="U141" s="1454"/>
      <c r="V141" s="1454"/>
      <c r="W141" s="1454"/>
      <c r="X141" s="1458"/>
      <c r="Y141" s="1480"/>
      <c r="Z141" s="1515"/>
      <c r="AA141" s="1515"/>
      <c r="AB141" s="1495"/>
      <c r="AC141" s="1454"/>
      <c r="AD141" s="1454"/>
      <c r="AE141" s="1455"/>
    </row>
    <row r="142" spans="1:31">
      <c r="A142" s="1498">
        <v>137</v>
      </c>
      <c r="B142" s="2622"/>
      <c r="C142" s="2560"/>
      <c r="D142" s="2577"/>
      <c r="E142" s="1450"/>
      <c r="F142" s="1451"/>
      <c r="G142" s="1451"/>
      <c r="H142" s="1451"/>
      <c r="I142" s="1451"/>
      <c r="J142" s="1452"/>
      <c r="K142" s="1452"/>
      <c r="L142" s="1452"/>
      <c r="M142" s="1452"/>
      <c r="N142" s="1452"/>
      <c r="O142" s="1452"/>
      <c r="P142" s="1453"/>
      <c r="Q142" s="1452"/>
      <c r="R142" s="1452"/>
      <c r="S142" s="1452"/>
      <c r="T142" s="1454"/>
      <c r="U142" s="1454"/>
      <c r="V142" s="1454"/>
      <c r="W142" s="1454"/>
      <c r="X142" s="1458"/>
      <c r="Y142" s="1480"/>
      <c r="Z142" s="1515"/>
      <c r="AA142" s="1515"/>
      <c r="AB142" s="1495"/>
      <c r="AC142" s="1454"/>
      <c r="AD142" s="1454"/>
      <c r="AE142" s="1455"/>
    </row>
    <row r="143" spans="1:31">
      <c r="A143" s="1498">
        <v>138</v>
      </c>
      <c r="B143" s="2622"/>
      <c r="C143" s="2560"/>
      <c r="D143" s="2577"/>
      <c r="E143" s="1450"/>
      <c r="F143" s="1451"/>
      <c r="G143" s="1451"/>
      <c r="H143" s="1451"/>
      <c r="I143" s="1451"/>
      <c r="J143" s="1452"/>
      <c r="K143" s="1452"/>
      <c r="L143" s="1452"/>
      <c r="M143" s="1452"/>
      <c r="N143" s="1452"/>
      <c r="O143" s="1452"/>
      <c r="P143" s="1453"/>
      <c r="Q143" s="1452"/>
      <c r="R143" s="1452"/>
      <c r="S143" s="1452"/>
      <c r="T143" s="1454"/>
      <c r="U143" s="1454"/>
      <c r="V143" s="1454"/>
      <c r="W143" s="1454"/>
      <c r="X143" s="1458"/>
      <c r="Y143" s="1480"/>
      <c r="Z143" s="1515"/>
      <c r="AA143" s="1515"/>
      <c r="AB143" s="1495"/>
      <c r="AC143" s="1454"/>
      <c r="AD143" s="1454"/>
      <c r="AE143" s="1455"/>
    </row>
    <row r="144" spans="1:31" ht="17.25" thickBot="1">
      <c r="A144" s="1498">
        <v>139</v>
      </c>
      <c r="B144" s="2622"/>
      <c r="C144" s="2569"/>
      <c r="D144" s="1481" t="s">
        <v>3617</v>
      </c>
      <c r="E144" s="1461"/>
      <c r="F144" s="1461"/>
      <c r="G144" s="1461"/>
      <c r="H144" s="1461"/>
      <c r="I144" s="1461"/>
      <c r="J144" s="1461"/>
      <c r="K144" s="1461"/>
      <c r="L144" s="1461"/>
      <c r="M144" s="1462">
        <f>SUM(M138:M143)</f>
        <v>0</v>
      </c>
      <c r="N144" s="1462">
        <f>SUM(N138:N143)</f>
        <v>0</v>
      </c>
      <c r="O144" s="1462">
        <f>SUM(O138:O143)</f>
        <v>0</v>
      </c>
      <c r="P144" s="1462">
        <f>SUM(P138:P143)</f>
        <v>0</v>
      </c>
      <c r="Q144" s="1461"/>
      <c r="R144" s="1462">
        <f>SUM(R138:R143)</f>
        <v>0</v>
      </c>
      <c r="S144" s="1458"/>
      <c r="T144" s="1462">
        <f>SUM(T138:T143)</f>
        <v>0</v>
      </c>
      <c r="U144" s="1462">
        <f>SUM(U138:U143)</f>
        <v>0</v>
      </c>
      <c r="V144" s="1462">
        <f>SUM(V138:V143)</f>
        <v>0</v>
      </c>
      <c r="W144" s="1462">
        <f>SUM(W138:W143)</f>
        <v>0</v>
      </c>
      <c r="X144" s="1461"/>
      <c r="Y144" s="1482"/>
      <c r="Z144" s="1497"/>
      <c r="AA144" s="1497"/>
      <c r="AB144" s="1544"/>
      <c r="AC144" s="1482"/>
      <c r="AD144" s="1482"/>
      <c r="AE144" s="1543"/>
    </row>
    <row r="145" spans="1:31" ht="16.5" customHeight="1">
      <c r="A145" s="1498">
        <v>140</v>
      </c>
      <c r="B145" s="2622"/>
      <c r="C145" s="2572" t="s">
        <v>4438</v>
      </c>
      <c r="D145" s="2575" t="s">
        <v>4446</v>
      </c>
      <c r="E145" s="1463"/>
      <c r="F145" s="1445"/>
      <c r="G145" s="1445"/>
      <c r="H145" s="1445"/>
      <c r="I145" s="1445"/>
      <c r="J145" s="1446"/>
      <c r="K145" s="1446"/>
      <c r="L145" s="1446"/>
      <c r="M145" s="1446"/>
      <c r="N145" s="1446"/>
      <c r="O145" s="1446"/>
      <c r="P145" s="1447"/>
      <c r="Q145" s="1446"/>
      <c r="R145" s="1446"/>
      <c r="S145" s="1446"/>
      <c r="T145" s="1448"/>
      <c r="U145" s="1448"/>
      <c r="V145" s="1448"/>
      <c r="W145" s="1448"/>
      <c r="X145" s="1483"/>
      <c r="Y145" s="1478"/>
      <c r="Z145" s="1545"/>
      <c r="AA145" s="1545"/>
      <c r="AB145" s="1527"/>
      <c r="AC145" s="1448"/>
      <c r="AD145" s="1448"/>
      <c r="AE145" s="1464"/>
    </row>
    <row r="146" spans="1:31">
      <c r="A146" s="1498">
        <v>141</v>
      </c>
      <c r="B146" s="2622"/>
      <c r="C146" s="2573"/>
      <c r="D146" s="2576"/>
      <c r="E146" s="1450"/>
      <c r="F146" s="1451"/>
      <c r="G146" s="1451"/>
      <c r="H146" s="1451"/>
      <c r="I146" s="1451"/>
      <c r="J146" s="1452"/>
      <c r="K146" s="1452"/>
      <c r="L146" s="1452"/>
      <c r="M146" s="1452"/>
      <c r="N146" s="1452"/>
      <c r="O146" s="1452"/>
      <c r="P146" s="1453"/>
      <c r="Q146" s="1453"/>
      <c r="R146" s="1452"/>
      <c r="S146" s="1453"/>
      <c r="T146" s="1454"/>
      <c r="U146" s="1454"/>
      <c r="V146" s="1454"/>
      <c r="W146" s="1454"/>
      <c r="X146" s="1458"/>
      <c r="Y146" s="1484"/>
      <c r="Z146" s="1515"/>
      <c r="AA146" s="1515"/>
      <c r="AB146" s="1546"/>
      <c r="AC146" s="1454"/>
      <c r="AD146" s="1454"/>
      <c r="AE146" s="1455"/>
    </row>
    <row r="147" spans="1:31">
      <c r="A147" s="1498">
        <v>142</v>
      </c>
      <c r="B147" s="2622"/>
      <c r="C147" s="2573"/>
      <c r="D147" s="2576"/>
      <c r="E147" s="1450"/>
      <c r="F147" s="1451"/>
      <c r="G147" s="1451"/>
      <c r="H147" s="1451"/>
      <c r="I147" s="1451"/>
      <c r="J147" s="1452"/>
      <c r="K147" s="1452"/>
      <c r="L147" s="1452"/>
      <c r="M147" s="1452"/>
      <c r="N147" s="1452"/>
      <c r="O147" s="1452"/>
      <c r="P147" s="1453"/>
      <c r="Q147" s="1453"/>
      <c r="R147" s="1452"/>
      <c r="S147" s="1453"/>
      <c r="T147" s="1454"/>
      <c r="U147" s="1454"/>
      <c r="V147" s="1454"/>
      <c r="W147" s="1454"/>
      <c r="X147" s="1458"/>
      <c r="Y147" s="1484"/>
      <c r="Z147" s="1515"/>
      <c r="AA147" s="1515"/>
      <c r="AB147" s="1546"/>
      <c r="AC147" s="1454"/>
      <c r="AD147" s="1454"/>
      <c r="AE147" s="1455"/>
    </row>
    <row r="148" spans="1:31">
      <c r="A148" s="1498">
        <v>143</v>
      </c>
      <c r="B148" s="2622"/>
      <c r="C148" s="2573"/>
      <c r="D148" s="2576"/>
      <c r="E148" s="1450"/>
      <c r="F148" s="1451"/>
      <c r="G148" s="1451"/>
      <c r="H148" s="1451"/>
      <c r="I148" s="1451"/>
      <c r="J148" s="1452"/>
      <c r="K148" s="1452"/>
      <c r="L148" s="1452"/>
      <c r="M148" s="1452"/>
      <c r="N148" s="1452"/>
      <c r="O148" s="1452"/>
      <c r="P148" s="1453"/>
      <c r="Q148" s="1453"/>
      <c r="R148" s="1452"/>
      <c r="S148" s="1453"/>
      <c r="T148" s="1454"/>
      <c r="U148" s="1454"/>
      <c r="V148" s="1454"/>
      <c r="W148" s="1454"/>
      <c r="X148" s="1458"/>
      <c r="Y148" s="1484"/>
      <c r="Z148" s="1515"/>
      <c r="AA148" s="1515"/>
      <c r="AB148" s="1546"/>
      <c r="AC148" s="1454"/>
      <c r="AD148" s="1454"/>
      <c r="AE148" s="1455"/>
    </row>
    <row r="149" spans="1:31">
      <c r="A149" s="1498">
        <v>144</v>
      </c>
      <c r="B149" s="2622"/>
      <c r="C149" s="2573"/>
      <c r="D149" s="2576"/>
      <c r="E149" s="1450"/>
      <c r="F149" s="1451"/>
      <c r="G149" s="1451"/>
      <c r="H149" s="1451"/>
      <c r="I149" s="1451"/>
      <c r="J149" s="1452"/>
      <c r="K149" s="1452"/>
      <c r="L149" s="1452"/>
      <c r="M149" s="1452"/>
      <c r="N149" s="1452"/>
      <c r="O149" s="1452"/>
      <c r="P149" s="1453"/>
      <c r="Q149" s="1453"/>
      <c r="R149" s="1452"/>
      <c r="S149" s="1453"/>
      <c r="T149" s="1454"/>
      <c r="U149" s="1454"/>
      <c r="V149" s="1454"/>
      <c r="W149" s="1454"/>
      <c r="X149" s="1458"/>
      <c r="Y149" s="1484"/>
      <c r="Z149" s="1515"/>
      <c r="AA149" s="1515"/>
      <c r="AB149" s="1546"/>
      <c r="AC149" s="1454"/>
      <c r="AD149" s="1454"/>
      <c r="AE149" s="1455"/>
    </row>
    <row r="150" spans="1:31">
      <c r="A150" s="1498">
        <v>145</v>
      </c>
      <c r="B150" s="2622"/>
      <c r="C150" s="2573"/>
      <c r="D150" s="2576"/>
      <c r="E150" s="1450"/>
      <c r="F150" s="1451"/>
      <c r="G150" s="1451"/>
      <c r="H150" s="1451"/>
      <c r="I150" s="1451"/>
      <c r="J150" s="1452"/>
      <c r="K150" s="1452"/>
      <c r="L150" s="1452"/>
      <c r="M150" s="1452"/>
      <c r="N150" s="1452"/>
      <c r="O150" s="1452"/>
      <c r="P150" s="1453"/>
      <c r="Q150" s="1453"/>
      <c r="R150" s="1452"/>
      <c r="S150" s="1453"/>
      <c r="T150" s="1454"/>
      <c r="U150" s="1454"/>
      <c r="V150" s="1454"/>
      <c r="W150" s="1454"/>
      <c r="X150" s="1458"/>
      <c r="Y150" s="1484"/>
      <c r="Z150" s="1515"/>
      <c r="AA150" s="1515"/>
      <c r="AB150" s="1546"/>
      <c r="AC150" s="1454"/>
      <c r="AD150" s="1454"/>
      <c r="AE150" s="1455"/>
    </row>
    <row r="151" spans="1:31">
      <c r="A151" s="1498">
        <v>146</v>
      </c>
      <c r="B151" s="2622"/>
      <c r="C151" s="2573"/>
      <c r="D151" s="1415" t="s">
        <v>3617</v>
      </c>
      <c r="E151" s="1458"/>
      <c r="F151" s="1458"/>
      <c r="G151" s="1458"/>
      <c r="H151" s="1458"/>
      <c r="I151" s="1458"/>
      <c r="J151" s="1458"/>
      <c r="K151" s="1458"/>
      <c r="L151" s="1458"/>
      <c r="M151" s="1452">
        <f>SUM(M145:M150)</f>
        <v>0</v>
      </c>
      <c r="N151" s="1452">
        <f>SUM(N145:N150)</f>
        <v>0</v>
      </c>
      <c r="O151" s="1452">
        <f>SUM(O145:O150)</f>
        <v>0</v>
      </c>
      <c r="P151" s="1452">
        <f>SUM(P145:P150)</f>
        <v>0</v>
      </c>
      <c r="Q151" s="1458"/>
      <c r="R151" s="1452">
        <f>SUM(R145:R150)</f>
        <v>0</v>
      </c>
      <c r="S151" s="1458"/>
      <c r="T151" s="1452">
        <f>SUM(T145:T150)</f>
        <v>0</v>
      </c>
      <c r="U151" s="1452">
        <f>SUM(U145:U150)</f>
        <v>0</v>
      </c>
      <c r="V151" s="1452">
        <f>SUM(V145:V150)</f>
        <v>0</v>
      </c>
      <c r="W151" s="1452">
        <f>SUM(W145:W150)</f>
        <v>0</v>
      </c>
      <c r="X151" s="1458"/>
      <c r="Y151" s="1484"/>
      <c r="Z151" s="1515"/>
      <c r="AA151" s="1515"/>
      <c r="AB151" s="1546"/>
      <c r="AC151" s="1484"/>
      <c r="AD151" s="1484"/>
      <c r="AE151" s="1547"/>
    </row>
    <row r="152" spans="1:31" ht="17.649999999999999" customHeight="1">
      <c r="A152" s="1498">
        <v>147</v>
      </c>
      <c r="B152" s="2622"/>
      <c r="C152" s="2573"/>
      <c r="D152" s="2563" t="s">
        <v>4444</v>
      </c>
      <c r="E152" s="1450"/>
      <c r="F152" s="1451"/>
      <c r="G152" s="1451"/>
      <c r="H152" s="1451"/>
      <c r="I152" s="1451"/>
      <c r="J152" s="1452"/>
      <c r="K152" s="1452"/>
      <c r="L152" s="1452"/>
      <c r="M152" s="1452"/>
      <c r="N152" s="1452"/>
      <c r="O152" s="1452"/>
      <c r="P152" s="1453"/>
      <c r="Q152" s="1453"/>
      <c r="R152" s="1452"/>
      <c r="S152" s="1453"/>
      <c r="T152" s="1454"/>
      <c r="U152" s="1454"/>
      <c r="V152" s="1454"/>
      <c r="W152" s="1454"/>
      <c r="X152" s="1458"/>
      <c r="Y152" s="1484"/>
      <c r="Z152" s="1515"/>
      <c r="AA152" s="1515"/>
      <c r="AB152" s="1546"/>
      <c r="AC152" s="1454"/>
      <c r="AD152" s="1454"/>
      <c r="AE152" s="1455"/>
    </row>
    <row r="153" spans="1:31">
      <c r="A153" s="1498">
        <v>148</v>
      </c>
      <c r="B153" s="2622"/>
      <c r="C153" s="2573"/>
      <c r="D153" s="2563"/>
      <c r="E153" s="1450"/>
      <c r="F153" s="1451"/>
      <c r="G153" s="1451"/>
      <c r="H153" s="1451"/>
      <c r="I153" s="1451"/>
      <c r="J153" s="1452"/>
      <c r="K153" s="1452"/>
      <c r="L153" s="1452"/>
      <c r="M153" s="1452"/>
      <c r="N153" s="1452"/>
      <c r="O153" s="1452"/>
      <c r="P153" s="1453"/>
      <c r="Q153" s="1453"/>
      <c r="R153" s="1452"/>
      <c r="S153" s="1453"/>
      <c r="T153" s="1454"/>
      <c r="U153" s="1454"/>
      <c r="V153" s="1454"/>
      <c r="W153" s="1454"/>
      <c r="X153" s="1458"/>
      <c r="Y153" s="1484"/>
      <c r="Z153" s="1515"/>
      <c r="AA153" s="1515"/>
      <c r="AB153" s="1546"/>
      <c r="AC153" s="1454"/>
      <c r="AD153" s="1454"/>
      <c r="AE153" s="1455"/>
    </row>
    <row r="154" spans="1:31">
      <c r="A154" s="1498">
        <v>149</v>
      </c>
      <c r="B154" s="2622"/>
      <c r="C154" s="2573"/>
      <c r="D154" s="2563"/>
      <c r="E154" s="1450"/>
      <c r="F154" s="1451"/>
      <c r="G154" s="1451"/>
      <c r="H154" s="1451"/>
      <c r="I154" s="1451"/>
      <c r="J154" s="1452"/>
      <c r="K154" s="1452"/>
      <c r="L154" s="1452"/>
      <c r="M154" s="1452"/>
      <c r="N154" s="1452"/>
      <c r="O154" s="1452"/>
      <c r="P154" s="1453"/>
      <c r="Q154" s="1453"/>
      <c r="R154" s="1452"/>
      <c r="S154" s="1453"/>
      <c r="T154" s="1454"/>
      <c r="U154" s="1454"/>
      <c r="V154" s="1454"/>
      <c r="W154" s="1454"/>
      <c r="X154" s="1458"/>
      <c r="Y154" s="1484"/>
      <c r="Z154" s="1515"/>
      <c r="AA154" s="1515"/>
      <c r="AB154" s="1546"/>
      <c r="AC154" s="1454"/>
      <c r="AD154" s="1454"/>
      <c r="AE154" s="1455"/>
    </row>
    <row r="155" spans="1:31">
      <c r="A155" s="1498">
        <v>150</v>
      </c>
      <c r="B155" s="2622"/>
      <c r="C155" s="2573"/>
      <c r="D155" s="2563"/>
      <c r="E155" s="1450"/>
      <c r="F155" s="1451"/>
      <c r="G155" s="1451"/>
      <c r="H155" s="1451"/>
      <c r="I155" s="1451"/>
      <c r="J155" s="1452"/>
      <c r="K155" s="1452"/>
      <c r="L155" s="1452"/>
      <c r="M155" s="1452"/>
      <c r="N155" s="1452"/>
      <c r="O155" s="1452"/>
      <c r="P155" s="1453"/>
      <c r="Q155" s="1453"/>
      <c r="R155" s="1452"/>
      <c r="S155" s="1453"/>
      <c r="T155" s="1454"/>
      <c r="U155" s="1454"/>
      <c r="V155" s="1454"/>
      <c r="W155" s="1454"/>
      <c r="X155" s="1458"/>
      <c r="Y155" s="1484"/>
      <c r="Z155" s="1515"/>
      <c r="AA155" s="1515"/>
      <c r="AB155" s="1546"/>
      <c r="AC155" s="1454"/>
      <c r="AD155" s="1454"/>
      <c r="AE155" s="1455"/>
    </row>
    <row r="156" spans="1:31">
      <c r="A156" s="1498">
        <v>151</v>
      </c>
      <c r="B156" s="2622"/>
      <c r="C156" s="2573"/>
      <c r="D156" s="2563"/>
      <c r="E156" s="1450"/>
      <c r="F156" s="1451"/>
      <c r="G156" s="1451"/>
      <c r="H156" s="1451"/>
      <c r="I156" s="1451"/>
      <c r="J156" s="1452"/>
      <c r="K156" s="1452"/>
      <c r="L156" s="1452"/>
      <c r="M156" s="1452"/>
      <c r="N156" s="1452"/>
      <c r="O156" s="1452"/>
      <c r="P156" s="1453"/>
      <c r="Q156" s="1453"/>
      <c r="R156" s="1452"/>
      <c r="S156" s="1453"/>
      <c r="T156" s="1454"/>
      <c r="U156" s="1454"/>
      <c r="V156" s="1454"/>
      <c r="W156" s="1454"/>
      <c r="X156" s="1458"/>
      <c r="Y156" s="1484"/>
      <c r="Z156" s="1515"/>
      <c r="AA156" s="1515"/>
      <c r="AB156" s="1546"/>
      <c r="AC156" s="1454"/>
      <c r="AD156" s="1454"/>
      <c r="AE156" s="1455"/>
    </row>
    <row r="157" spans="1:31">
      <c r="A157" s="1498">
        <v>152</v>
      </c>
      <c r="B157" s="2622"/>
      <c r="C157" s="2573"/>
      <c r="D157" s="2563"/>
      <c r="E157" s="1450"/>
      <c r="F157" s="1451"/>
      <c r="G157" s="1451"/>
      <c r="H157" s="1451"/>
      <c r="I157" s="1451"/>
      <c r="J157" s="1452"/>
      <c r="K157" s="1452"/>
      <c r="L157" s="1452"/>
      <c r="M157" s="1452"/>
      <c r="N157" s="1452"/>
      <c r="O157" s="1452"/>
      <c r="P157" s="1453"/>
      <c r="Q157" s="1453"/>
      <c r="R157" s="1452"/>
      <c r="S157" s="1453"/>
      <c r="T157" s="1454"/>
      <c r="U157" s="1454"/>
      <c r="V157" s="1454"/>
      <c r="W157" s="1454"/>
      <c r="X157" s="1458"/>
      <c r="Y157" s="1484"/>
      <c r="Z157" s="1515"/>
      <c r="AA157" s="1515"/>
      <c r="AB157" s="1546"/>
      <c r="AC157" s="1454"/>
      <c r="AD157" s="1454"/>
      <c r="AE157" s="1455"/>
    </row>
    <row r="158" spans="1:31">
      <c r="A158" s="1498">
        <v>153</v>
      </c>
      <c r="B158" s="2622"/>
      <c r="C158" s="2573"/>
      <c r="D158" s="1415" t="s">
        <v>3617</v>
      </c>
      <c r="E158" s="1458"/>
      <c r="F158" s="1458"/>
      <c r="G158" s="1458"/>
      <c r="H158" s="1458"/>
      <c r="I158" s="1458"/>
      <c r="J158" s="1458"/>
      <c r="K158" s="1458"/>
      <c r="L158" s="1458"/>
      <c r="M158" s="1452">
        <f>SUM(M152:M157)</f>
        <v>0</v>
      </c>
      <c r="N158" s="1452">
        <f>SUM(N152:N157)</f>
        <v>0</v>
      </c>
      <c r="O158" s="1452">
        <f>SUM(O152:O157)</f>
        <v>0</v>
      </c>
      <c r="P158" s="1452">
        <f>SUM(P152:P157)</f>
        <v>0</v>
      </c>
      <c r="Q158" s="1458"/>
      <c r="R158" s="1452">
        <f>SUM(R152:R157)</f>
        <v>0</v>
      </c>
      <c r="S158" s="1458"/>
      <c r="T158" s="1452">
        <f>SUM(T152:T157)</f>
        <v>0</v>
      </c>
      <c r="U158" s="1452">
        <f>SUM(U152:U157)</f>
        <v>0</v>
      </c>
      <c r="V158" s="1452">
        <f>SUM(V152:V157)</f>
        <v>0</v>
      </c>
      <c r="W158" s="1452">
        <f>SUM(W152:W157)</f>
        <v>0</v>
      </c>
      <c r="X158" s="1458"/>
      <c r="Y158" s="1484"/>
      <c r="Z158" s="1515"/>
      <c r="AA158" s="1515"/>
      <c r="AB158" s="1546"/>
      <c r="AC158" s="1484"/>
      <c r="AD158" s="1484"/>
      <c r="AE158" s="1547"/>
    </row>
    <row r="159" spans="1:31" ht="16.5" customHeight="1">
      <c r="A159" s="1498">
        <v>154</v>
      </c>
      <c r="B159" s="2622"/>
      <c r="C159" s="2573"/>
      <c r="D159" s="2563" t="s">
        <v>4445</v>
      </c>
      <c r="E159" s="1450"/>
      <c r="F159" s="1451"/>
      <c r="G159" s="1451"/>
      <c r="H159" s="1451"/>
      <c r="I159" s="1451"/>
      <c r="J159" s="1452"/>
      <c r="K159" s="1452"/>
      <c r="L159" s="1452"/>
      <c r="M159" s="1452"/>
      <c r="N159" s="1452"/>
      <c r="O159" s="1452"/>
      <c r="P159" s="1453"/>
      <c r="Q159" s="1453"/>
      <c r="R159" s="1452"/>
      <c r="S159" s="1453"/>
      <c r="T159" s="1454"/>
      <c r="U159" s="1454"/>
      <c r="V159" s="1454"/>
      <c r="W159" s="1454"/>
      <c r="X159" s="1458"/>
      <c r="Y159" s="1484"/>
      <c r="Z159" s="1515"/>
      <c r="AA159" s="1515"/>
      <c r="AB159" s="1546"/>
      <c r="AC159" s="1454"/>
      <c r="AD159" s="1454"/>
      <c r="AE159" s="1455"/>
    </row>
    <row r="160" spans="1:31" ht="15.75" customHeight="1">
      <c r="A160" s="1498">
        <v>155</v>
      </c>
      <c r="B160" s="2622"/>
      <c r="C160" s="2573"/>
      <c r="D160" s="2563"/>
      <c r="E160" s="1450"/>
      <c r="F160" s="1451"/>
      <c r="G160" s="1451"/>
      <c r="H160" s="1451"/>
      <c r="I160" s="1451"/>
      <c r="J160" s="1452"/>
      <c r="K160" s="1452"/>
      <c r="L160" s="1452"/>
      <c r="M160" s="1452"/>
      <c r="N160" s="1452"/>
      <c r="O160" s="1452"/>
      <c r="P160" s="1453"/>
      <c r="Q160" s="1452"/>
      <c r="R160" s="1452"/>
      <c r="S160" s="1452"/>
      <c r="T160" s="1454"/>
      <c r="U160" s="1454"/>
      <c r="V160" s="1454"/>
      <c r="W160" s="1454"/>
      <c r="X160" s="1458"/>
      <c r="Y160" s="1480"/>
      <c r="Z160" s="1515"/>
      <c r="AA160" s="1515"/>
      <c r="AB160" s="1495"/>
      <c r="AC160" s="1454"/>
      <c r="AD160" s="1454"/>
      <c r="AE160" s="1455"/>
    </row>
    <row r="161" spans="1:31" ht="15.75" customHeight="1">
      <c r="A161" s="1498">
        <v>156</v>
      </c>
      <c r="B161" s="2622"/>
      <c r="C161" s="2573"/>
      <c r="D161" s="2563"/>
      <c r="E161" s="1450"/>
      <c r="F161" s="1451"/>
      <c r="G161" s="1451"/>
      <c r="H161" s="1451"/>
      <c r="I161" s="1451"/>
      <c r="J161" s="1452"/>
      <c r="K161" s="1452"/>
      <c r="L161" s="1452"/>
      <c r="M161" s="1452"/>
      <c r="N161" s="1452"/>
      <c r="O161" s="1452"/>
      <c r="P161" s="1453"/>
      <c r="Q161" s="1452"/>
      <c r="R161" s="1452"/>
      <c r="S161" s="1452"/>
      <c r="T161" s="1454"/>
      <c r="U161" s="1454"/>
      <c r="V161" s="1454"/>
      <c r="W161" s="1454"/>
      <c r="X161" s="1458"/>
      <c r="Y161" s="1480"/>
      <c r="Z161" s="1515"/>
      <c r="AA161" s="1515"/>
      <c r="AB161" s="1495"/>
      <c r="AC161" s="1454"/>
      <c r="AD161" s="1454"/>
      <c r="AE161" s="1455"/>
    </row>
    <row r="162" spans="1:31" ht="16.5" customHeight="1">
      <c r="A162" s="1498">
        <v>157</v>
      </c>
      <c r="B162" s="2622"/>
      <c r="C162" s="2573"/>
      <c r="D162" s="2563"/>
      <c r="E162" s="1450"/>
      <c r="F162" s="1451"/>
      <c r="G162" s="1451"/>
      <c r="H162" s="1451"/>
      <c r="I162" s="1451"/>
      <c r="J162" s="1452"/>
      <c r="K162" s="1452"/>
      <c r="L162" s="1452"/>
      <c r="M162" s="1452"/>
      <c r="N162" s="1452"/>
      <c r="O162" s="1452"/>
      <c r="P162" s="1453"/>
      <c r="Q162" s="1452"/>
      <c r="R162" s="1452"/>
      <c r="S162" s="1452"/>
      <c r="T162" s="1454"/>
      <c r="U162" s="1454"/>
      <c r="V162" s="1454"/>
      <c r="W162" s="1454"/>
      <c r="X162" s="1458"/>
      <c r="Y162" s="1480"/>
      <c r="Z162" s="1515"/>
      <c r="AA162" s="1515"/>
      <c r="AB162" s="1495"/>
      <c r="AC162" s="1454"/>
      <c r="AD162" s="1454"/>
      <c r="AE162" s="1455"/>
    </row>
    <row r="163" spans="1:31">
      <c r="A163" s="1498">
        <v>158</v>
      </c>
      <c r="B163" s="2622"/>
      <c r="C163" s="2573"/>
      <c r="D163" s="2563"/>
      <c r="E163" s="1450"/>
      <c r="F163" s="1451"/>
      <c r="G163" s="1451"/>
      <c r="H163" s="1451"/>
      <c r="I163" s="1451"/>
      <c r="J163" s="1452"/>
      <c r="K163" s="1452"/>
      <c r="L163" s="1452"/>
      <c r="M163" s="1452"/>
      <c r="N163" s="1452"/>
      <c r="O163" s="1452"/>
      <c r="P163" s="1453"/>
      <c r="Q163" s="1452"/>
      <c r="R163" s="1452"/>
      <c r="S163" s="1452"/>
      <c r="T163" s="1454"/>
      <c r="U163" s="1454"/>
      <c r="V163" s="1454"/>
      <c r="W163" s="1454"/>
      <c r="X163" s="1458"/>
      <c r="Y163" s="1480"/>
      <c r="Z163" s="1515"/>
      <c r="AA163" s="1515"/>
      <c r="AB163" s="1495"/>
      <c r="AC163" s="1454"/>
      <c r="AD163" s="1454"/>
      <c r="AE163" s="1455"/>
    </row>
    <row r="164" spans="1:31">
      <c r="A164" s="1498">
        <v>159</v>
      </c>
      <c r="B164" s="2622"/>
      <c r="C164" s="2573"/>
      <c r="D164" s="2563"/>
      <c r="E164" s="1450"/>
      <c r="F164" s="1451"/>
      <c r="G164" s="1451"/>
      <c r="H164" s="1451"/>
      <c r="I164" s="1451"/>
      <c r="J164" s="1452"/>
      <c r="K164" s="1452"/>
      <c r="L164" s="1452"/>
      <c r="M164" s="1452"/>
      <c r="N164" s="1452"/>
      <c r="O164" s="1452"/>
      <c r="P164" s="1453"/>
      <c r="Q164" s="1452"/>
      <c r="R164" s="1452"/>
      <c r="S164" s="1452"/>
      <c r="T164" s="1454"/>
      <c r="U164" s="1454"/>
      <c r="V164" s="1454"/>
      <c r="W164" s="1454"/>
      <c r="X164" s="1458"/>
      <c r="Y164" s="1480"/>
      <c r="Z164" s="1515"/>
      <c r="AA164" s="1515"/>
      <c r="AB164" s="1495"/>
      <c r="AC164" s="1454"/>
      <c r="AD164" s="1454"/>
      <c r="AE164" s="1455"/>
    </row>
    <row r="165" spans="1:31" ht="17.25" thickBot="1">
      <c r="A165" s="1498">
        <v>160</v>
      </c>
      <c r="B165" s="2622"/>
      <c r="C165" s="2574"/>
      <c r="D165" s="1481" t="s">
        <v>3617</v>
      </c>
      <c r="E165" s="1461"/>
      <c r="F165" s="1461"/>
      <c r="G165" s="1461"/>
      <c r="H165" s="1461"/>
      <c r="I165" s="1461"/>
      <c r="J165" s="1461"/>
      <c r="K165" s="1461"/>
      <c r="L165" s="1461"/>
      <c r="M165" s="1462">
        <f>SUM(M159:M164)</f>
        <v>0</v>
      </c>
      <c r="N165" s="1462">
        <f>SUM(N159:N164)</f>
        <v>0</v>
      </c>
      <c r="O165" s="1462">
        <f>SUM(O159:O164)</f>
        <v>0</v>
      </c>
      <c r="P165" s="1462">
        <f>SUM(P159:P164)</f>
        <v>0</v>
      </c>
      <c r="Q165" s="1461"/>
      <c r="R165" s="1462">
        <f>SUM(R159:R164)</f>
        <v>0</v>
      </c>
      <c r="S165" s="1458"/>
      <c r="T165" s="1462">
        <f>SUM(T159:T164)</f>
        <v>0</v>
      </c>
      <c r="U165" s="1462">
        <f>SUM(U159:U164)</f>
        <v>0</v>
      </c>
      <c r="V165" s="1462">
        <f>SUM(V159:V164)</f>
        <v>0</v>
      </c>
      <c r="W165" s="1462">
        <f>SUM(W159:W164)</f>
        <v>0</v>
      </c>
      <c r="X165" s="1461"/>
      <c r="Y165" s="1482"/>
      <c r="Z165" s="1497"/>
      <c r="AA165" s="1497"/>
      <c r="AB165" s="1544"/>
      <c r="AC165" s="1482"/>
      <c r="AD165" s="1482"/>
      <c r="AE165" s="1543"/>
    </row>
    <row r="166" spans="1:31" ht="16.5" customHeight="1">
      <c r="A166" s="1498">
        <v>161</v>
      </c>
      <c r="B166" s="2622"/>
      <c r="C166" s="2559" t="s">
        <v>4439</v>
      </c>
      <c r="D166" s="2562" t="s">
        <v>4447</v>
      </c>
      <c r="E166" s="1463"/>
      <c r="F166" s="1445"/>
      <c r="G166" s="1445"/>
      <c r="H166" s="1445"/>
      <c r="I166" s="1445"/>
      <c r="J166" s="1446"/>
      <c r="K166" s="1446"/>
      <c r="L166" s="1446"/>
      <c r="M166" s="1446"/>
      <c r="N166" s="1446"/>
      <c r="O166" s="1446"/>
      <c r="P166" s="1447"/>
      <c r="Q166" s="1446"/>
      <c r="R166" s="1446"/>
      <c r="S166" s="1446"/>
      <c r="T166" s="1448"/>
      <c r="U166" s="1448"/>
      <c r="V166" s="1448"/>
      <c r="W166" s="1448"/>
      <c r="X166" s="1477"/>
      <c r="Y166" s="1478"/>
      <c r="Z166" s="1545"/>
      <c r="AA166" s="1545"/>
      <c r="AB166" s="1527"/>
      <c r="AC166" s="1448"/>
      <c r="AD166" s="1448"/>
      <c r="AE166" s="1464"/>
    </row>
    <row r="167" spans="1:31">
      <c r="A167" s="1498">
        <v>162</v>
      </c>
      <c r="B167" s="2622"/>
      <c r="C167" s="2560"/>
      <c r="D167" s="2563"/>
      <c r="E167" s="1450"/>
      <c r="F167" s="1451"/>
      <c r="G167" s="1451"/>
      <c r="H167" s="1451"/>
      <c r="I167" s="1451"/>
      <c r="J167" s="1452"/>
      <c r="K167" s="1452"/>
      <c r="L167" s="1452"/>
      <c r="M167" s="1452"/>
      <c r="N167" s="1452"/>
      <c r="O167" s="1452"/>
      <c r="P167" s="1453"/>
      <c r="Q167" s="1452"/>
      <c r="R167" s="1452"/>
      <c r="S167" s="1452"/>
      <c r="T167" s="1454"/>
      <c r="U167" s="1454"/>
      <c r="V167" s="1454"/>
      <c r="W167" s="1454"/>
      <c r="X167" s="1484"/>
      <c r="Y167" s="1480"/>
      <c r="Z167" s="1515"/>
      <c r="AA167" s="1515"/>
      <c r="AB167" s="1546"/>
      <c r="AC167" s="1454"/>
      <c r="AD167" s="1454"/>
      <c r="AE167" s="1455"/>
    </row>
    <row r="168" spans="1:31">
      <c r="A168" s="1498">
        <v>163</v>
      </c>
      <c r="B168" s="2622"/>
      <c r="C168" s="2560"/>
      <c r="D168" s="2563"/>
      <c r="E168" s="1450"/>
      <c r="F168" s="1451"/>
      <c r="G168" s="1451"/>
      <c r="H168" s="1451"/>
      <c r="I168" s="1451"/>
      <c r="J168" s="1452"/>
      <c r="K168" s="1452"/>
      <c r="L168" s="1452"/>
      <c r="M168" s="1452"/>
      <c r="N168" s="1452"/>
      <c r="O168" s="1452"/>
      <c r="P168" s="1453"/>
      <c r="Q168" s="1452"/>
      <c r="R168" s="1452"/>
      <c r="S168" s="1452"/>
      <c r="T168" s="1454"/>
      <c r="U168" s="1454"/>
      <c r="V168" s="1454"/>
      <c r="W168" s="1454"/>
      <c r="X168" s="1484"/>
      <c r="Y168" s="1480"/>
      <c r="Z168" s="1515"/>
      <c r="AA168" s="1515"/>
      <c r="AB168" s="1546"/>
      <c r="AC168" s="1454"/>
      <c r="AD168" s="1454"/>
      <c r="AE168" s="1455"/>
    </row>
    <row r="169" spans="1:31">
      <c r="A169" s="1498">
        <v>164</v>
      </c>
      <c r="B169" s="2622"/>
      <c r="C169" s="2560"/>
      <c r="D169" s="2563"/>
      <c r="E169" s="1450"/>
      <c r="F169" s="1451"/>
      <c r="G169" s="1451"/>
      <c r="H169" s="1451"/>
      <c r="I169" s="1451"/>
      <c r="J169" s="1452"/>
      <c r="K169" s="1452"/>
      <c r="L169" s="1452"/>
      <c r="M169" s="1452"/>
      <c r="N169" s="1452"/>
      <c r="O169" s="1452"/>
      <c r="P169" s="1453"/>
      <c r="Q169" s="1452"/>
      <c r="R169" s="1452"/>
      <c r="S169" s="1452"/>
      <c r="T169" s="1454"/>
      <c r="U169" s="1454"/>
      <c r="V169" s="1454"/>
      <c r="W169" s="1454"/>
      <c r="X169" s="1484"/>
      <c r="Y169" s="1480"/>
      <c r="Z169" s="1515"/>
      <c r="AA169" s="1515"/>
      <c r="AB169" s="1546"/>
      <c r="AC169" s="1454"/>
      <c r="AD169" s="1454"/>
      <c r="AE169" s="1455"/>
    </row>
    <row r="170" spans="1:31">
      <c r="A170" s="1498">
        <v>165</v>
      </c>
      <c r="B170" s="2622"/>
      <c r="C170" s="2560"/>
      <c r="D170" s="2563"/>
      <c r="E170" s="1450"/>
      <c r="F170" s="1451"/>
      <c r="G170" s="1451"/>
      <c r="H170" s="1451"/>
      <c r="I170" s="1451"/>
      <c r="J170" s="1452"/>
      <c r="K170" s="1452"/>
      <c r="L170" s="1452"/>
      <c r="M170" s="1452"/>
      <c r="N170" s="1452"/>
      <c r="O170" s="1452"/>
      <c r="P170" s="1453"/>
      <c r="Q170" s="1452"/>
      <c r="R170" s="1452"/>
      <c r="S170" s="1452"/>
      <c r="T170" s="1454"/>
      <c r="U170" s="1454"/>
      <c r="V170" s="1454"/>
      <c r="W170" s="1454"/>
      <c r="X170" s="1484"/>
      <c r="Y170" s="1480"/>
      <c r="Z170" s="1515"/>
      <c r="AA170" s="1515"/>
      <c r="AB170" s="1546"/>
      <c r="AC170" s="1454"/>
      <c r="AD170" s="1454"/>
      <c r="AE170" s="1455"/>
    </row>
    <row r="171" spans="1:31">
      <c r="A171" s="1498">
        <v>166</v>
      </c>
      <c r="B171" s="2622"/>
      <c r="C171" s="2560"/>
      <c r="D171" s="2563"/>
      <c r="E171" s="1450"/>
      <c r="F171" s="1451"/>
      <c r="G171" s="1451"/>
      <c r="H171" s="1451"/>
      <c r="I171" s="1451"/>
      <c r="J171" s="1452"/>
      <c r="K171" s="1452"/>
      <c r="L171" s="1452"/>
      <c r="M171" s="1452"/>
      <c r="N171" s="1452"/>
      <c r="O171" s="1452"/>
      <c r="P171" s="1453"/>
      <c r="Q171" s="1452"/>
      <c r="R171" s="1452"/>
      <c r="S171" s="1452"/>
      <c r="T171" s="1454"/>
      <c r="U171" s="1454"/>
      <c r="V171" s="1454"/>
      <c r="W171" s="1454"/>
      <c r="X171" s="1484"/>
      <c r="Y171" s="1480"/>
      <c r="Z171" s="1515"/>
      <c r="AA171" s="1515"/>
      <c r="AB171" s="1546"/>
      <c r="AC171" s="1454"/>
      <c r="AD171" s="1454"/>
      <c r="AE171" s="1455"/>
    </row>
    <row r="172" spans="1:31">
      <c r="A172" s="1498">
        <v>167</v>
      </c>
      <c r="B172" s="2622"/>
      <c r="C172" s="2560"/>
      <c r="D172" s="1397" t="s">
        <v>3617</v>
      </c>
      <c r="E172" s="1458"/>
      <c r="F172" s="1458"/>
      <c r="G172" s="1458"/>
      <c r="H172" s="1458"/>
      <c r="I172" s="1458"/>
      <c r="J172" s="1458"/>
      <c r="K172" s="1458"/>
      <c r="L172" s="1458"/>
      <c r="M172" s="1452">
        <f>SUM(M166:M171)</f>
        <v>0</v>
      </c>
      <c r="N172" s="1452">
        <f>SUM(N166:N171)</f>
        <v>0</v>
      </c>
      <c r="O172" s="1452">
        <f>SUM(O166:O171)</f>
        <v>0</v>
      </c>
      <c r="P172" s="1452">
        <f>SUM(P166:P171)</f>
        <v>0</v>
      </c>
      <c r="Q172" s="1458"/>
      <c r="R172" s="1452">
        <f>SUM(R166:R171)</f>
        <v>0</v>
      </c>
      <c r="S172" s="1458"/>
      <c r="T172" s="1452">
        <f>SUM(T166:T171)</f>
        <v>0</v>
      </c>
      <c r="U172" s="1452">
        <f>SUM(U166:U171)</f>
        <v>0</v>
      </c>
      <c r="V172" s="1452">
        <f>SUM(V166:V171)</f>
        <v>0</v>
      </c>
      <c r="W172" s="1452">
        <f>SUM(W166:W171)</f>
        <v>0</v>
      </c>
      <c r="X172" s="1484"/>
      <c r="Y172" s="1480"/>
      <c r="Z172" s="1515"/>
      <c r="AA172" s="1515"/>
      <c r="AB172" s="1495"/>
      <c r="AC172" s="1480"/>
      <c r="AD172" s="1480"/>
      <c r="AE172" s="1543"/>
    </row>
    <row r="173" spans="1:31" ht="16.5" customHeight="1">
      <c r="A173" s="1498">
        <v>168</v>
      </c>
      <c r="B173" s="2622"/>
      <c r="C173" s="2560"/>
      <c r="D173" s="2563" t="s">
        <v>4444</v>
      </c>
      <c r="E173" s="1450"/>
      <c r="F173" s="1451"/>
      <c r="G173" s="1451"/>
      <c r="H173" s="1451"/>
      <c r="I173" s="1451"/>
      <c r="J173" s="1452"/>
      <c r="K173" s="1452"/>
      <c r="L173" s="1452"/>
      <c r="M173" s="1452"/>
      <c r="N173" s="1452"/>
      <c r="O173" s="1452"/>
      <c r="P173" s="1453"/>
      <c r="Q173" s="1452"/>
      <c r="R173" s="1452"/>
      <c r="S173" s="1452"/>
      <c r="T173" s="1454"/>
      <c r="U173" s="1454"/>
      <c r="V173" s="1454"/>
      <c r="W173" s="1454"/>
      <c r="X173" s="1484"/>
      <c r="Y173" s="1480"/>
      <c r="Z173" s="1515"/>
      <c r="AA173" s="1515"/>
      <c r="AB173" s="1495"/>
      <c r="AC173" s="1454"/>
      <c r="AD173" s="1454"/>
      <c r="AE173" s="1455"/>
    </row>
    <row r="174" spans="1:31">
      <c r="A174" s="1498">
        <v>169</v>
      </c>
      <c r="B174" s="2622"/>
      <c r="C174" s="2560"/>
      <c r="D174" s="2563"/>
      <c r="E174" s="1450"/>
      <c r="F174" s="1451"/>
      <c r="G174" s="1451"/>
      <c r="H174" s="1451"/>
      <c r="I174" s="1451"/>
      <c r="J174" s="1452"/>
      <c r="K174" s="1452"/>
      <c r="L174" s="1452"/>
      <c r="M174" s="1452"/>
      <c r="N174" s="1452"/>
      <c r="O174" s="1452"/>
      <c r="P174" s="1453"/>
      <c r="Q174" s="1452"/>
      <c r="R174" s="1452"/>
      <c r="S174" s="1452"/>
      <c r="T174" s="1454"/>
      <c r="U174" s="1454"/>
      <c r="V174" s="1454"/>
      <c r="W174" s="1454"/>
      <c r="X174" s="1484"/>
      <c r="Y174" s="1480"/>
      <c r="Z174" s="1515"/>
      <c r="AA174" s="1515"/>
      <c r="AB174" s="1495"/>
      <c r="AC174" s="1454"/>
      <c r="AD174" s="1454"/>
      <c r="AE174" s="1455"/>
    </row>
    <row r="175" spans="1:31">
      <c r="A175" s="1498">
        <v>170</v>
      </c>
      <c r="B175" s="2622"/>
      <c r="C175" s="2560"/>
      <c r="D175" s="2563"/>
      <c r="E175" s="1450"/>
      <c r="F175" s="1451"/>
      <c r="G175" s="1451"/>
      <c r="H175" s="1451"/>
      <c r="I175" s="1451"/>
      <c r="J175" s="1452"/>
      <c r="K175" s="1452"/>
      <c r="L175" s="1452"/>
      <c r="M175" s="1452"/>
      <c r="N175" s="1452"/>
      <c r="O175" s="1452"/>
      <c r="P175" s="1453"/>
      <c r="Q175" s="1452"/>
      <c r="R175" s="1452"/>
      <c r="S175" s="1452"/>
      <c r="T175" s="1454"/>
      <c r="U175" s="1454"/>
      <c r="V175" s="1454"/>
      <c r="W175" s="1454"/>
      <c r="X175" s="1484"/>
      <c r="Y175" s="1480"/>
      <c r="Z175" s="1515"/>
      <c r="AA175" s="1515"/>
      <c r="AB175" s="1495"/>
      <c r="AC175" s="1454"/>
      <c r="AD175" s="1454"/>
      <c r="AE175" s="1455"/>
    </row>
    <row r="176" spans="1:31">
      <c r="A176" s="1498">
        <v>171</v>
      </c>
      <c r="B176" s="2622"/>
      <c r="C176" s="2560"/>
      <c r="D176" s="2563"/>
      <c r="E176" s="1450"/>
      <c r="F176" s="1451"/>
      <c r="G176" s="1451"/>
      <c r="H176" s="1451"/>
      <c r="I176" s="1451"/>
      <c r="J176" s="1452"/>
      <c r="K176" s="1452"/>
      <c r="L176" s="1452"/>
      <c r="M176" s="1452"/>
      <c r="N176" s="1452"/>
      <c r="O176" s="1452"/>
      <c r="P176" s="1453"/>
      <c r="Q176" s="1452"/>
      <c r="R176" s="1452"/>
      <c r="S176" s="1452"/>
      <c r="T176" s="1454"/>
      <c r="U176" s="1454"/>
      <c r="V176" s="1454"/>
      <c r="W176" s="1454"/>
      <c r="X176" s="1484"/>
      <c r="Y176" s="1480"/>
      <c r="Z176" s="1515"/>
      <c r="AA176" s="1515"/>
      <c r="AB176" s="1546"/>
      <c r="AC176" s="1454"/>
      <c r="AD176" s="1454"/>
      <c r="AE176" s="1455"/>
    </row>
    <row r="177" spans="1:31">
      <c r="A177" s="1498">
        <v>172</v>
      </c>
      <c r="B177" s="2622"/>
      <c r="C177" s="2560"/>
      <c r="D177" s="2563"/>
      <c r="E177" s="1450"/>
      <c r="F177" s="1451"/>
      <c r="G177" s="1451"/>
      <c r="H177" s="1451"/>
      <c r="I177" s="1451"/>
      <c r="J177" s="1452"/>
      <c r="K177" s="1452"/>
      <c r="L177" s="1452"/>
      <c r="M177" s="1452"/>
      <c r="N177" s="1452"/>
      <c r="O177" s="1452"/>
      <c r="P177" s="1453"/>
      <c r="Q177" s="1452"/>
      <c r="R177" s="1452"/>
      <c r="S177" s="1452"/>
      <c r="T177" s="1454"/>
      <c r="U177" s="1454"/>
      <c r="V177" s="1454"/>
      <c r="W177" s="1454"/>
      <c r="X177" s="1484"/>
      <c r="Y177" s="1480"/>
      <c r="Z177" s="1515"/>
      <c r="AA177" s="1515"/>
      <c r="AB177" s="1546"/>
      <c r="AC177" s="1454"/>
      <c r="AD177" s="1454"/>
      <c r="AE177" s="1455"/>
    </row>
    <row r="178" spans="1:31">
      <c r="A178" s="1498">
        <v>173</v>
      </c>
      <c r="B178" s="2622"/>
      <c r="C178" s="2560"/>
      <c r="D178" s="2563"/>
      <c r="E178" s="1450"/>
      <c r="F178" s="1451"/>
      <c r="G178" s="1451"/>
      <c r="H178" s="1451"/>
      <c r="I178" s="1451"/>
      <c r="J178" s="1452"/>
      <c r="K178" s="1452"/>
      <c r="L178" s="1452"/>
      <c r="M178" s="1452"/>
      <c r="N178" s="1452"/>
      <c r="O178" s="1452"/>
      <c r="P178" s="1453"/>
      <c r="Q178" s="1452"/>
      <c r="R178" s="1452"/>
      <c r="S178" s="1452"/>
      <c r="T178" s="1454"/>
      <c r="U178" s="1454"/>
      <c r="V178" s="1454"/>
      <c r="W178" s="1454"/>
      <c r="X178" s="1484"/>
      <c r="Y178" s="1480"/>
      <c r="Z178" s="1515"/>
      <c r="AA178" s="1515"/>
      <c r="AB178" s="1546"/>
      <c r="AC178" s="1454"/>
      <c r="AD178" s="1454"/>
      <c r="AE178" s="1455"/>
    </row>
    <row r="179" spans="1:31">
      <c r="A179" s="1498">
        <v>174</v>
      </c>
      <c r="B179" s="2622"/>
      <c r="C179" s="2560"/>
      <c r="D179" s="1415" t="s">
        <v>3617</v>
      </c>
      <c r="E179" s="1458"/>
      <c r="F179" s="1458"/>
      <c r="G179" s="1458"/>
      <c r="H179" s="1458"/>
      <c r="I179" s="1458"/>
      <c r="J179" s="1458"/>
      <c r="K179" s="1458"/>
      <c r="L179" s="1458"/>
      <c r="M179" s="1452">
        <f>SUM(M173:M178)</f>
        <v>0</v>
      </c>
      <c r="N179" s="1452">
        <f>SUM(N173:N178)</f>
        <v>0</v>
      </c>
      <c r="O179" s="1452">
        <f>SUM(O173:O178)</f>
        <v>0</v>
      </c>
      <c r="P179" s="1452">
        <f>SUM(P173:P178)</f>
        <v>0</v>
      </c>
      <c r="Q179" s="1458"/>
      <c r="R179" s="1452">
        <f>SUM(R173:R178)</f>
        <v>0</v>
      </c>
      <c r="S179" s="1458"/>
      <c r="T179" s="1452">
        <f>SUM(T173:T178)</f>
        <v>0</v>
      </c>
      <c r="U179" s="1452">
        <f>SUM(U173:U178)</f>
        <v>0</v>
      </c>
      <c r="V179" s="1452">
        <f>SUM(V173:V178)</f>
        <v>0</v>
      </c>
      <c r="W179" s="1452">
        <f>SUM(W173:W178)</f>
        <v>0</v>
      </c>
      <c r="X179" s="1484"/>
      <c r="Y179" s="1480"/>
      <c r="Z179" s="1515"/>
      <c r="AA179" s="1515"/>
      <c r="AB179" s="1546"/>
      <c r="AC179" s="1480"/>
      <c r="AD179" s="1480"/>
      <c r="AE179" s="1543"/>
    </row>
    <row r="180" spans="1:31" ht="16.5" customHeight="1">
      <c r="A180" s="1498">
        <v>175</v>
      </c>
      <c r="B180" s="2622"/>
      <c r="C180" s="2560"/>
      <c r="D180" s="2563" t="s">
        <v>4445</v>
      </c>
      <c r="E180" s="1450"/>
      <c r="F180" s="1451"/>
      <c r="G180" s="1451"/>
      <c r="H180" s="1451"/>
      <c r="I180" s="1451"/>
      <c r="J180" s="1452"/>
      <c r="K180" s="1452"/>
      <c r="L180" s="1452"/>
      <c r="M180" s="1452"/>
      <c r="N180" s="1452"/>
      <c r="O180" s="1452"/>
      <c r="P180" s="1453"/>
      <c r="Q180" s="1452"/>
      <c r="R180" s="1452"/>
      <c r="S180" s="1452"/>
      <c r="T180" s="1454"/>
      <c r="U180" s="1454"/>
      <c r="V180" s="1454"/>
      <c r="W180" s="1454"/>
      <c r="X180" s="1484"/>
      <c r="Y180" s="1480"/>
      <c r="Z180" s="1515"/>
      <c r="AA180" s="1515"/>
      <c r="AB180" s="1546"/>
      <c r="AC180" s="1454"/>
      <c r="AD180" s="1454"/>
      <c r="AE180" s="1455"/>
    </row>
    <row r="181" spans="1:31">
      <c r="A181" s="1498">
        <v>176</v>
      </c>
      <c r="B181" s="2622"/>
      <c r="C181" s="2560"/>
      <c r="D181" s="2563"/>
      <c r="E181" s="1450"/>
      <c r="F181" s="1451"/>
      <c r="G181" s="1451"/>
      <c r="H181" s="1451"/>
      <c r="I181" s="1451"/>
      <c r="J181" s="1452"/>
      <c r="K181" s="1452"/>
      <c r="L181" s="1452"/>
      <c r="M181" s="1452"/>
      <c r="N181" s="1452"/>
      <c r="O181" s="1452"/>
      <c r="P181" s="1453"/>
      <c r="Q181" s="1452"/>
      <c r="R181" s="1452"/>
      <c r="S181" s="1452"/>
      <c r="T181" s="1454"/>
      <c r="U181" s="1454"/>
      <c r="V181" s="1454"/>
      <c r="W181" s="1454"/>
      <c r="X181" s="1484"/>
      <c r="Y181" s="1480"/>
      <c r="Z181" s="1515"/>
      <c r="AA181" s="1515"/>
      <c r="AB181" s="1495"/>
      <c r="AC181" s="1454"/>
      <c r="AD181" s="1454"/>
      <c r="AE181" s="1455"/>
    </row>
    <row r="182" spans="1:31">
      <c r="A182" s="1498">
        <v>177</v>
      </c>
      <c r="B182" s="2622"/>
      <c r="C182" s="2560"/>
      <c r="D182" s="2563"/>
      <c r="E182" s="1450"/>
      <c r="F182" s="1451"/>
      <c r="G182" s="1451"/>
      <c r="H182" s="1451"/>
      <c r="I182" s="1451"/>
      <c r="J182" s="1452"/>
      <c r="K182" s="1452"/>
      <c r="L182" s="1452"/>
      <c r="M182" s="1452"/>
      <c r="N182" s="1452"/>
      <c r="O182" s="1452"/>
      <c r="P182" s="1453"/>
      <c r="Q182" s="1452"/>
      <c r="R182" s="1452"/>
      <c r="S182" s="1452"/>
      <c r="T182" s="1454"/>
      <c r="U182" s="1454"/>
      <c r="V182" s="1454"/>
      <c r="W182" s="1454"/>
      <c r="X182" s="1484"/>
      <c r="Y182" s="1480"/>
      <c r="Z182" s="1515"/>
      <c r="AA182" s="1515"/>
      <c r="AB182" s="1495"/>
      <c r="AC182" s="1454"/>
      <c r="AD182" s="1454"/>
      <c r="AE182" s="1455"/>
    </row>
    <row r="183" spans="1:31">
      <c r="A183" s="1498">
        <v>178</v>
      </c>
      <c r="B183" s="2622"/>
      <c r="C183" s="2560"/>
      <c r="D183" s="2563"/>
      <c r="E183" s="1450"/>
      <c r="F183" s="1451"/>
      <c r="G183" s="1451"/>
      <c r="H183" s="1451"/>
      <c r="I183" s="1451"/>
      <c r="J183" s="1452"/>
      <c r="K183" s="1452"/>
      <c r="L183" s="1452"/>
      <c r="M183" s="1452"/>
      <c r="N183" s="1452"/>
      <c r="O183" s="1452"/>
      <c r="P183" s="1453"/>
      <c r="Q183" s="1452"/>
      <c r="R183" s="1452"/>
      <c r="S183" s="1452"/>
      <c r="T183" s="1454"/>
      <c r="U183" s="1454"/>
      <c r="V183" s="1454"/>
      <c r="W183" s="1454"/>
      <c r="X183" s="1484"/>
      <c r="Y183" s="1480"/>
      <c r="Z183" s="1515"/>
      <c r="AA183" s="1515"/>
      <c r="AB183" s="1495"/>
      <c r="AC183" s="1454"/>
      <c r="AD183" s="1454"/>
      <c r="AE183" s="1455"/>
    </row>
    <row r="184" spans="1:31">
      <c r="A184" s="1498">
        <v>179</v>
      </c>
      <c r="B184" s="2622"/>
      <c r="C184" s="2560"/>
      <c r="D184" s="2563"/>
      <c r="E184" s="1450"/>
      <c r="F184" s="1451"/>
      <c r="G184" s="1451"/>
      <c r="H184" s="1451"/>
      <c r="I184" s="1451"/>
      <c r="J184" s="1452"/>
      <c r="K184" s="1452"/>
      <c r="L184" s="1452"/>
      <c r="M184" s="1452"/>
      <c r="N184" s="1452"/>
      <c r="O184" s="1452"/>
      <c r="P184" s="1453"/>
      <c r="Q184" s="1452"/>
      <c r="R184" s="1452"/>
      <c r="S184" s="1452"/>
      <c r="T184" s="1454"/>
      <c r="U184" s="1454"/>
      <c r="V184" s="1454"/>
      <c r="W184" s="1454"/>
      <c r="X184" s="1484"/>
      <c r="Y184" s="1480"/>
      <c r="Z184" s="1515"/>
      <c r="AA184" s="1515"/>
      <c r="AB184" s="1495"/>
      <c r="AC184" s="1454"/>
      <c r="AD184" s="1454"/>
      <c r="AE184" s="1455"/>
    </row>
    <row r="185" spans="1:31">
      <c r="A185" s="1498">
        <v>180</v>
      </c>
      <c r="B185" s="2622"/>
      <c r="C185" s="2560"/>
      <c r="D185" s="2563"/>
      <c r="E185" s="1450"/>
      <c r="F185" s="1451"/>
      <c r="G185" s="1451"/>
      <c r="H185" s="1451"/>
      <c r="I185" s="1451"/>
      <c r="J185" s="1452"/>
      <c r="K185" s="1452"/>
      <c r="L185" s="1452"/>
      <c r="M185" s="1452"/>
      <c r="N185" s="1452"/>
      <c r="O185" s="1452"/>
      <c r="P185" s="1453"/>
      <c r="Q185" s="1452"/>
      <c r="R185" s="1452"/>
      <c r="S185" s="1452"/>
      <c r="T185" s="1454"/>
      <c r="U185" s="1454"/>
      <c r="V185" s="1454"/>
      <c r="W185" s="1454"/>
      <c r="X185" s="1484"/>
      <c r="Y185" s="1480"/>
      <c r="Z185" s="1515"/>
      <c r="AA185" s="1515"/>
      <c r="AB185" s="1495"/>
      <c r="AC185" s="1454"/>
      <c r="AD185" s="1454"/>
      <c r="AE185" s="1455"/>
    </row>
    <row r="186" spans="1:31" ht="17.25" thickBot="1">
      <c r="A186" s="1528">
        <v>181</v>
      </c>
      <c r="B186" s="2623"/>
      <c r="C186" s="2561"/>
      <c r="D186" s="1386" t="s">
        <v>3617</v>
      </c>
      <c r="E186" s="1531"/>
      <c r="F186" s="1531"/>
      <c r="G186" s="1531"/>
      <c r="H186" s="1531"/>
      <c r="I186" s="1531"/>
      <c r="J186" s="1531"/>
      <c r="K186" s="1531"/>
      <c r="L186" s="1531"/>
      <c r="M186" s="1532">
        <f>SUM(M180:M185)</f>
        <v>0</v>
      </c>
      <c r="N186" s="1532">
        <f>SUM(N180:N185)</f>
        <v>0</v>
      </c>
      <c r="O186" s="1532">
        <f>SUM(O180:O185)</f>
        <v>0</v>
      </c>
      <c r="P186" s="1532">
        <f>SUM(P180:P185)</f>
        <v>0</v>
      </c>
      <c r="Q186" s="1531"/>
      <c r="R186" s="1532">
        <f>SUM(R180:R185)</f>
        <v>0</v>
      </c>
      <c r="S186" s="1531"/>
      <c r="T186" s="1532">
        <f>SUM(T180:T185)</f>
        <v>0</v>
      </c>
      <c r="U186" s="1532">
        <f>SUM(U180:U185)</f>
        <v>0</v>
      </c>
      <c r="V186" s="1532">
        <f>SUM(V180:V185)</f>
        <v>0</v>
      </c>
      <c r="W186" s="1532">
        <f>SUM(W180:W185)</f>
        <v>0</v>
      </c>
      <c r="X186" s="1548"/>
      <c r="Y186" s="1549"/>
      <c r="AC186" s="1549"/>
      <c r="AD186" s="1549"/>
      <c r="AE186" s="1550"/>
    </row>
    <row r="187" spans="1:31" ht="17.25" thickBot="1">
      <c r="A187" s="34">
        <v>182</v>
      </c>
      <c r="B187" s="2620" t="s">
        <v>4469</v>
      </c>
      <c r="C187" s="2565"/>
      <c r="D187" s="2565"/>
      <c r="E187" s="1536"/>
      <c r="F187" s="1537"/>
      <c r="G187" s="1537"/>
      <c r="H187" s="1537"/>
      <c r="I187" s="1537"/>
      <c r="J187" s="1538"/>
      <c r="K187" s="1538"/>
      <c r="L187" s="1538"/>
      <c r="M187" s="1551">
        <f>M137+M144+M151+M158+M165+M172+M179+M186</f>
        <v>0</v>
      </c>
      <c r="N187" s="1551">
        <f>N137+N144+N151+N158+N165+N172+N179+N186</f>
        <v>0</v>
      </c>
      <c r="O187" s="1551">
        <f>O137+O144+O151+O158+O165+O172+O179+O186</f>
        <v>0</v>
      </c>
      <c r="P187" s="1551">
        <f>P137+P144+P151+P158+P165+P172+P179+P186</f>
        <v>0</v>
      </c>
      <c r="Q187" s="1538"/>
      <c r="R187" s="1551">
        <f>R137+R144+R151+R158+R165+R172+R179+R186</f>
        <v>0</v>
      </c>
      <c r="S187" s="1538"/>
      <c r="T187" s="1551">
        <f>T137+T144+T151+T158+T165+T172+T179+T186</f>
        <v>0</v>
      </c>
      <c r="U187" s="1551">
        <f>U137+U144+U151+U158+U165+U172+U179+U186</f>
        <v>0</v>
      </c>
      <c r="V187" s="1551">
        <f>V137+V144+V151+V158+V165+V172+V179+V186</f>
        <v>0</v>
      </c>
      <c r="W187" s="1551">
        <f>W137+W144+W151+W158+W165+W172+W179+W186</f>
        <v>0</v>
      </c>
      <c r="X187" s="1552"/>
      <c r="Y187" s="1553"/>
      <c r="AC187" s="1553"/>
      <c r="AD187" s="1553"/>
      <c r="AE187" s="1554"/>
    </row>
    <row r="188" spans="1:31" ht="17.25" thickBot="1">
      <c r="A188" s="34">
        <v>183</v>
      </c>
      <c r="B188" s="2556" t="s">
        <v>3618</v>
      </c>
      <c r="C188" s="2557"/>
      <c r="D188" s="2557"/>
      <c r="E188" s="1470"/>
      <c r="F188" s="1471"/>
      <c r="G188" s="1471"/>
      <c r="H188" s="1471"/>
      <c r="I188" s="1471"/>
      <c r="J188" s="1472"/>
      <c r="K188" s="1472"/>
      <c r="L188" s="1472"/>
      <c r="M188" s="1487">
        <f>M187+M130</f>
        <v>0</v>
      </c>
      <c r="N188" s="1487">
        <f>N187+N130</f>
        <v>0</v>
      </c>
      <c r="O188" s="1487">
        <f>O187+O130</f>
        <v>0</v>
      </c>
      <c r="P188" s="1487">
        <f>P187+P130</f>
        <v>0</v>
      </c>
      <c r="Q188" s="1472"/>
      <c r="R188" s="1487">
        <f>R187+R130</f>
        <v>0</v>
      </c>
      <c r="S188" s="1491"/>
      <c r="T188" s="1487">
        <f>T187+T130</f>
        <v>0</v>
      </c>
      <c r="U188" s="1487">
        <f>U187+U130</f>
        <v>0</v>
      </c>
      <c r="V188" s="1487">
        <f>V187+V130</f>
        <v>0</v>
      </c>
      <c r="W188" s="1487">
        <f>W187+W130</f>
        <v>0</v>
      </c>
      <c r="X188" s="1488"/>
      <c r="Y188" s="1489"/>
      <c r="AC188" s="1489"/>
      <c r="AD188" s="1489"/>
      <c r="AE188" s="1555"/>
    </row>
    <row r="191" spans="1:31">
      <c r="A191" s="1436" t="s">
        <v>4349</v>
      </c>
      <c r="B191" s="1436"/>
      <c r="C191" s="477"/>
      <c r="D191" s="1437"/>
      <c r="E191" s="1437"/>
      <c r="F191" s="1437"/>
      <c r="G191" s="1437"/>
      <c r="H191" s="1437"/>
      <c r="I191" s="1437"/>
      <c r="J191" s="1437"/>
      <c r="K191" s="1437"/>
      <c r="L191" s="1437"/>
      <c r="M191" s="1437"/>
      <c r="N191" s="1437"/>
      <c r="O191" s="1437"/>
    </row>
    <row r="192" spans="1:31">
      <c r="A192" s="513">
        <v>1</v>
      </c>
      <c r="B192" s="477" t="s">
        <v>4486</v>
      </c>
      <c r="C192" s="477"/>
      <c r="D192" s="1437"/>
      <c r="E192" s="1437"/>
      <c r="F192" s="1437"/>
      <c r="G192" s="1437"/>
      <c r="H192" s="1437"/>
      <c r="I192" s="1437"/>
      <c r="J192" s="1437"/>
      <c r="K192" s="1437"/>
      <c r="L192" s="1437"/>
      <c r="M192" s="1437"/>
      <c r="N192" s="1437"/>
      <c r="O192" s="1437"/>
    </row>
    <row r="193" spans="1:15">
      <c r="A193" s="1436" t="s">
        <v>485</v>
      </c>
      <c r="B193" s="477" t="s">
        <v>4471</v>
      </c>
      <c r="C193" s="477"/>
      <c r="D193" s="1437"/>
      <c r="E193" s="1437"/>
      <c r="F193" s="1437"/>
      <c r="G193" s="1437"/>
      <c r="H193" s="1437"/>
      <c r="I193" s="1437"/>
      <c r="J193" s="1437"/>
      <c r="K193" s="1437"/>
      <c r="L193" s="1437"/>
      <c r="M193" s="1437"/>
      <c r="N193" s="1437"/>
      <c r="O193" s="1437"/>
    </row>
    <row r="194" spans="1:15">
      <c r="A194" s="513">
        <v>3</v>
      </c>
      <c r="B194" s="1556" t="s">
        <v>4487</v>
      </c>
      <c r="C194" s="477"/>
      <c r="D194" s="1437"/>
      <c r="E194" s="1437"/>
      <c r="F194" s="1437"/>
      <c r="G194" s="1437"/>
      <c r="H194" s="1437"/>
      <c r="I194" s="1437"/>
      <c r="J194" s="1437"/>
      <c r="K194" s="1437"/>
      <c r="L194" s="1437"/>
      <c r="M194" s="1437"/>
      <c r="N194" s="1437"/>
      <c r="O194" s="1437"/>
    </row>
    <row r="195" spans="1:15">
      <c r="A195" s="1436"/>
      <c r="B195" s="34" t="s">
        <v>4488</v>
      </c>
      <c r="C195" s="477"/>
      <c r="D195" s="1437"/>
      <c r="E195" s="1437"/>
      <c r="F195" s="1437"/>
      <c r="G195" s="1437"/>
      <c r="H195" s="1437"/>
      <c r="I195" s="1437"/>
      <c r="J195" s="1437"/>
      <c r="K195" s="1437"/>
      <c r="L195" s="1437"/>
      <c r="M195" s="1437"/>
      <c r="N195" s="1437"/>
      <c r="O195" s="1437"/>
    </row>
    <row r="196" spans="1:15">
      <c r="A196" s="513"/>
      <c r="B196" s="34" t="s">
        <v>4489</v>
      </c>
      <c r="C196" s="477"/>
      <c r="D196" s="1437"/>
      <c r="E196" s="1437"/>
      <c r="F196" s="1437"/>
      <c r="G196" s="1437"/>
      <c r="H196" s="1437"/>
      <c r="I196" s="1437"/>
      <c r="J196" s="1437"/>
      <c r="K196" s="1437"/>
      <c r="L196" s="1437"/>
      <c r="M196" s="1437"/>
      <c r="N196" s="1437"/>
      <c r="O196" s="1437"/>
    </row>
    <row r="197" spans="1:15">
      <c r="A197" s="1436"/>
      <c r="B197" s="34" t="s">
        <v>4490</v>
      </c>
      <c r="C197" s="477"/>
      <c r="D197" s="1437"/>
      <c r="E197" s="1437"/>
      <c r="F197" s="1437"/>
      <c r="G197" s="1437"/>
      <c r="H197" s="1437"/>
      <c r="I197" s="1437"/>
      <c r="J197" s="1437"/>
      <c r="K197" s="1437"/>
      <c r="L197" s="1437"/>
      <c r="M197" s="1437"/>
      <c r="N197" s="1437"/>
      <c r="O197" s="1437"/>
    </row>
    <row r="198" spans="1:15">
      <c r="A198" s="513">
        <v>4</v>
      </c>
      <c r="B198" s="27" t="s">
        <v>4491</v>
      </c>
      <c r="C198" s="27"/>
      <c r="D198" s="27"/>
      <c r="E198" s="27"/>
      <c r="F198" s="27"/>
      <c r="G198" s="27"/>
      <c r="H198" s="27"/>
      <c r="I198" s="27"/>
      <c r="J198" s="27"/>
      <c r="K198" s="27"/>
      <c r="L198" s="27"/>
      <c r="M198" s="27"/>
      <c r="N198" s="27"/>
      <c r="O198" s="27"/>
    </row>
    <row r="199" spans="1:15">
      <c r="A199" s="1436">
        <v>5</v>
      </c>
      <c r="B199" s="27" t="s">
        <v>4454</v>
      </c>
      <c r="C199" s="27"/>
      <c r="D199" s="27"/>
      <c r="E199" s="27"/>
      <c r="F199" s="27"/>
      <c r="G199" s="27"/>
      <c r="H199" s="27"/>
      <c r="I199" s="27"/>
      <c r="J199" s="27"/>
      <c r="K199" s="27"/>
      <c r="L199" s="27"/>
      <c r="M199" s="27"/>
      <c r="N199" s="27"/>
      <c r="O199" s="27"/>
    </row>
    <row r="200" spans="1:15">
      <c r="A200" s="513" t="s">
        <v>480</v>
      </c>
      <c r="B200" s="477" t="s">
        <v>4492</v>
      </c>
      <c r="C200" s="477"/>
      <c r="D200" s="1437"/>
      <c r="E200" s="1437"/>
      <c r="F200" s="1437"/>
      <c r="G200" s="1437"/>
      <c r="H200" s="1437"/>
      <c r="I200" s="1437"/>
      <c r="J200" s="1437"/>
      <c r="K200" s="1437"/>
      <c r="L200" s="1437"/>
      <c r="M200" s="1437"/>
      <c r="N200" s="1437"/>
      <c r="O200" s="1437"/>
    </row>
    <row r="201" spans="1:15">
      <c r="A201" s="1436">
        <v>7</v>
      </c>
      <c r="B201" s="477" t="s">
        <v>4493</v>
      </c>
      <c r="C201" s="477"/>
      <c r="D201" s="1437"/>
      <c r="E201" s="1437"/>
      <c r="F201" s="1437"/>
      <c r="G201" s="1437"/>
      <c r="H201" s="1437"/>
      <c r="I201" s="1437"/>
      <c r="J201" s="1437"/>
      <c r="K201" s="1437"/>
      <c r="L201" s="1437"/>
      <c r="M201" s="1437"/>
      <c r="N201" s="1437"/>
      <c r="O201" s="1437"/>
    </row>
    <row r="202" spans="1:15">
      <c r="A202" s="513"/>
      <c r="B202" s="34"/>
      <c r="C202" s="477"/>
      <c r="D202" s="1437"/>
      <c r="E202" s="1437"/>
      <c r="F202" s="1437"/>
      <c r="G202" s="1437"/>
      <c r="H202" s="1437"/>
      <c r="I202" s="1437"/>
      <c r="J202" s="1437"/>
      <c r="K202" s="1437"/>
      <c r="L202" s="1437"/>
      <c r="M202" s="1437"/>
      <c r="N202" s="1437"/>
      <c r="O202" s="1437"/>
    </row>
    <row r="203" spans="1:15">
      <c r="A203" s="1436"/>
      <c r="B203" s="34"/>
      <c r="C203" s="59"/>
      <c r="D203" s="1437"/>
      <c r="E203" s="1437"/>
      <c r="F203" s="1437"/>
      <c r="G203" s="1437"/>
      <c r="H203" s="1437"/>
      <c r="I203" s="1437"/>
      <c r="J203" s="1437"/>
      <c r="K203" s="1437"/>
      <c r="L203" s="1437"/>
      <c r="M203" s="1437"/>
      <c r="N203" s="1437"/>
      <c r="O203" s="1437"/>
    </row>
    <row r="204" spans="1:15">
      <c r="A204" s="513"/>
      <c r="B204" s="34"/>
      <c r="C204" s="477"/>
      <c r="D204" s="1437"/>
      <c r="E204" s="1437"/>
      <c r="F204" s="1437"/>
      <c r="G204" s="1437"/>
      <c r="H204" s="1437"/>
      <c r="I204" s="1437"/>
      <c r="J204" s="1437"/>
      <c r="K204" s="1437"/>
      <c r="L204" s="1437"/>
      <c r="M204" s="1437"/>
      <c r="N204" s="1437"/>
      <c r="O204" s="1437"/>
    </row>
    <row r="205" spans="1:15">
      <c r="A205" s="513"/>
      <c r="B205" s="34"/>
      <c r="C205" s="477"/>
      <c r="D205" s="1437"/>
      <c r="E205" s="1437"/>
      <c r="F205" s="1437"/>
      <c r="G205" s="1437"/>
      <c r="H205" s="1437"/>
      <c r="I205" s="1437"/>
      <c r="J205" s="1437"/>
      <c r="K205" s="1437"/>
      <c r="L205" s="1437"/>
      <c r="M205" s="1437"/>
      <c r="N205" s="1437"/>
      <c r="O205" s="1437"/>
    </row>
    <row r="206" spans="1:15">
      <c r="A206" s="513"/>
      <c r="B206" s="34"/>
      <c r="C206" s="477"/>
      <c r="D206" s="1437"/>
      <c r="E206" s="1437"/>
      <c r="F206" s="1437"/>
      <c r="G206" s="1437"/>
      <c r="H206" s="1437"/>
      <c r="I206" s="1437"/>
      <c r="J206" s="1437"/>
      <c r="K206" s="1437"/>
      <c r="L206" s="1437"/>
      <c r="M206" s="1437"/>
      <c r="N206" s="1437"/>
      <c r="O206" s="1437"/>
    </row>
    <row r="207" spans="1:15">
      <c r="A207" s="1436"/>
      <c r="B207" s="34"/>
      <c r="C207" s="1437"/>
      <c r="D207" s="1439"/>
      <c r="E207" s="1441"/>
      <c r="F207" s="1439"/>
      <c r="G207" s="1439"/>
      <c r="H207" s="1439"/>
      <c r="I207" s="1439"/>
      <c r="J207" s="1438"/>
      <c r="K207" s="1438"/>
      <c r="L207" s="1439"/>
      <c r="M207" s="1439"/>
      <c r="N207" s="1438"/>
      <c r="O207" s="1438"/>
    </row>
    <row r="208" spans="1:15">
      <c r="A208" s="513"/>
      <c r="B208" s="1436"/>
      <c r="C208" s="477"/>
      <c r="D208" s="1437"/>
      <c r="E208" s="1437"/>
      <c r="F208" s="1437"/>
      <c r="G208" s="1437"/>
      <c r="H208" s="1437"/>
      <c r="I208" s="1437"/>
      <c r="J208" s="1437"/>
      <c r="K208" s="1437"/>
      <c r="L208" s="1437"/>
      <c r="M208" s="1437"/>
      <c r="N208" s="1437"/>
      <c r="O208" s="1437"/>
    </row>
    <row r="209" spans="1:15">
      <c r="A209" s="513"/>
      <c r="B209" s="1436"/>
      <c r="C209" s="477"/>
      <c r="D209" s="1437"/>
      <c r="E209" s="1437"/>
      <c r="F209" s="1437"/>
      <c r="G209" s="1437"/>
      <c r="H209" s="1437"/>
      <c r="I209" s="1437"/>
      <c r="J209" s="1437"/>
      <c r="K209" s="1437"/>
      <c r="L209" s="1437"/>
      <c r="M209" s="1437"/>
      <c r="N209" s="1437"/>
      <c r="O209" s="1437"/>
    </row>
    <row r="210" spans="1:15">
      <c r="A210" s="1436"/>
      <c r="B210" s="1436"/>
      <c r="C210" s="477"/>
      <c r="D210" s="1437"/>
      <c r="E210" s="1437"/>
      <c r="F210" s="1437"/>
      <c r="G210" s="1437"/>
      <c r="H210" s="1437"/>
      <c r="I210" s="1437"/>
      <c r="J210" s="1437"/>
      <c r="K210" s="1437"/>
      <c r="L210" s="1437"/>
      <c r="M210" s="1437"/>
      <c r="N210" s="1437"/>
      <c r="O210" s="1437"/>
    </row>
    <row r="211" spans="1:15">
      <c r="A211" s="513"/>
      <c r="B211" s="1436"/>
      <c r="C211" s="477"/>
      <c r="D211" s="1437"/>
      <c r="E211" s="1437"/>
      <c r="F211" s="1437"/>
      <c r="G211" s="1437"/>
      <c r="H211" s="1437"/>
      <c r="I211" s="1437"/>
      <c r="J211" s="1437"/>
      <c r="K211" s="1437"/>
      <c r="L211" s="1437"/>
      <c r="M211" s="1437"/>
      <c r="N211" s="1437"/>
      <c r="O211" s="1437"/>
    </row>
    <row r="212" spans="1:15">
      <c r="A212" s="1436"/>
      <c r="B212" s="1436"/>
      <c r="C212" s="1437"/>
      <c r="D212" s="1437"/>
      <c r="E212" s="1437"/>
      <c r="F212" s="1437"/>
      <c r="G212" s="1437"/>
      <c r="H212" s="1437"/>
      <c r="I212" s="1437"/>
      <c r="J212" s="1437"/>
      <c r="K212" s="1437"/>
      <c r="L212" s="1440"/>
      <c r="M212" s="1440"/>
      <c r="N212" s="1437"/>
      <c r="O212" s="1437"/>
    </row>
    <row r="213" spans="1:15">
      <c r="A213" s="513"/>
      <c r="B213" s="1436"/>
      <c r="D213" s="1437"/>
      <c r="E213" s="1437"/>
      <c r="F213" s="1437"/>
      <c r="G213" s="1437"/>
      <c r="H213" s="1437"/>
      <c r="I213" s="1437"/>
      <c r="J213" s="1437"/>
      <c r="K213" s="1437"/>
      <c r="L213" s="1440"/>
      <c r="M213" s="1440"/>
      <c r="N213" s="1437"/>
      <c r="O213" s="1437"/>
    </row>
    <row r="214" spans="1:15">
      <c r="A214" s="513"/>
      <c r="B214" s="1436"/>
      <c r="C214" s="1437"/>
      <c r="D214" s="1440"/>
      <c r="E214" s="1440"/>
      <c r="F214" s="1440"/>
      <c r="G214" s="1440"/>
      <c r="H214" s="1440"/>
      <c r="I214" s="1440"/>
      <c r="J214" s="1440"/>
      <c r="K214" s="1440"/>
      <c r="L214" s="1438"/>
      <c r="M214" s="1438"/>
      <c r="N214" s="1440"/>
      <c r="O214" s="1440"/>
    </row>
    <row r="215" spans="1:15">
      <c r="A215" s="1436"/>
      <c r="B215" s="1436"/>
      <c r="C215" s="477"/>
      <c r="D215" s="1440"/>
      <c r="E215" s="1440"/>
      <c r="F215" s="1440"/>
      <c r="G215" s="1440"/>
      <c r="H215" s="1440"/>
      <c r="I215" s="1440"/>
      <c r="J215" s="1440"/>
      <c r="K215" s="1440"/>
      <c r="L215" s="1439"/>
      <c r="M215" s="1439"/>
      <c r="N215" s="1440"/>
      <c r="O215" s="1440"/>
    </row>
    <row r="216" spans="1:15">
      <c r="A216" s="513"/>
      <c r="B216" s="1436"/>
      <c r="C216" s="1437"/>
      <c r="D216" s="1439"/>
      <c r="E216" s="1441"/>
      <c r="F216" s="1439"/>
      <c r="G216" s="1439"/>
      <c r="H216" s="1439"/>
      <c r="I216" s="1439"/>
      <c r="J216" s="1439"/>
      <c r="K216" s="1439"/>
      <c r="L216" s="1439"/>
      <c r="M216" s="1439"/>
      <c r="N216" s="1439"/>
      <c r="O216" s="1439"/>
    </row>
  </sheetData>
  <mergeCells count="57">
    <mergeCell ref="AA3:AA4"/>
    <mergeCell ref="AB3:AB4"/>
    <mergeCell ref="K3:K4"/>
    <mergeCell ref="L3:L4"/>
    <mergeCell ref="R3:R4"/>
    <mergeCell ref="S3:S4"/>
    <mergeCell ref="X3:X4"/>
    <mergeCell ref="M3:M4"/>
    <mergeCell ref="N3:N4"/>
    <mergeCell ref="O3:O4"/>
    <mergeCell ref="P3:P4"/>
    <mergeCell ref="A3:A5"/>
    <mergeCell ref="B3:B4"/>
    <mergeCell ref="C3:D4"/>
    <mergeCell ref="E3:I3"/>
    <mergeCell ref="C5:D5"/>
    <mergeCell ref="AD3:AD4"/>
    <mergeCell ref="AE3:AE4"/>
    <mergeCell ref="Y3:Y4"/>
    <mergeCell ref="AC3:AC4"/>
    <mergeCell ref="B6:B129"/>
    <mergeCell ref="C6:C31"/>
    <mergeCell ref="D6:D17"/>
    <mergeCell ref="D19:D30"/>
    <mergeCell ref="C32:C53"/>
    <mergeCell ref="T3:U4"/>
    <mergeCell ref="V3:W4"/>
    <mergeCell ref="Q3:Q4"/>
    <mergeCell ref="C54:C75"/>
    <mergeCell ref="D54:D63"/>
    <mergeCell ref="D65:D74"/>
    <mergeCell ref="Z3:Z4"/>
    <mergeCell ref="D32:D41"/>
    <mergeCell ref="D43:D52"/>
    <mergeCell ref="C109:C129"/>
    <mergeCell ref="D109:D114"/>
    <mergeCell ref="D116:D121"/>
    <mergeCell ref="D123:D128"/>
    <mergeCell ref="C76:C108"/>
    <mergeCell ref="D76:D85"/>
    <mergeCell ref="D87:D96"/>
    <mergeCell ref="D98:D107"/>
    <mergeCell ref="B188:D188"/>
    <mergeCell ref="B187:D187"/>
    <mergeCell ref="B130:C130"/>
    <mergeCell ref="B131:B186"/>
    <mergeCell ref="C131:C144"/>
    <mergeCell ref="D131:D136"/>
    <mergeCell ref="D173:D178"/>
    <mergeCell ref="D180:D185"/>
    <mergeCell ref="C166:C186"/>
    <mergeCell ref="D138:D143"/>
    <mergeCell ref="C145:C165"/>
    <mergeCell ref="D145:D150"/>
    <mergeCell ref="D152:D157"/>
    <mergeCell ref="D159:D164"/>
    <mergeCell ref="D166:D171"/>
  </mergeCells>
  <phoneticPr fontId="28" type="noConversion"/>
  <printOptions horizontalCentered="1"/>
  <pageMargins left="0.39370078740157483" right="0.39370078740157483" top="0.39370078740157483" bottom="0.39370078740157483" header="0.19685039370078741" footer="0.19685039370078741"/>
  <pageSetup paperSize="9" scale="24" orientation="portrait" r:id="rId1"/>
  <headerFooter alignWithMargins="0">
    <oddFooter>&amp;C&amp;P+76&amp;R&amp;A</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1">
    <pageSetUpPr fitToPage="1"/>
  </sheetPr>
  <dimension ref="A1:AB190"/>
  <sheetViews>
    <sheetView zoomScale="70" zoomScaleNormal="70" workbookViewId="0">
      <pane xSplit="4" ySplit="5" topLeftCell="E132" activePane="bottomRight" state="frozen"/>
      <selection activeCell="A125" sqref="A1:XFD1048576"/>
      <selection pane="topRight" activeCell="A125" sqref="A1:XFD1048576"/>
      <selection pane="bottomLeft" activeCell="A125" sqref="A1:XFD1048576"/>
      <selection pane="bottomRight" activeCell="G4" sqref="G4"/>
    </sheetView>
  </sheetViews>
  <sheetFormatPr defaultColWidth="9" defaultRowHeight="13.5"/>
  <cols>
    <col min="1" max="1" width="5.125" style="1370" customWidth="1"/>
    <col min="2" max="3" width="9.625" style="1370" customWidth="1"/>
    <col min="4" max="5" width="9" style="1370"/>
    <col min="6" max="6" width="14" style="1370" customWidth="1"/>
    <col min="7" max="8" width="9" style="1370"/>
    <col min="9" max="9" width="7.625" style="1370" customWidth="1"/>
    <col min="10" max="10" width="11.375" style="1370" customWidth="1"/>
    <col min="11" max="13" width="9" style="1370"/>
    <col min="14" max="14" width="13.5" style="1370" customWidth="1"/>
    <col min="15" max="15" width="15" style="1370" customWidth="1"/>
    <col min="16" max="16" width="13.5" style="1370" customWidth="1"/>
    <col min="17" max="17" width="11.875" style="1370" customWidth="1"/>
    <col min="18" max="18" width="18.875" style="1370" customWidth="1"/>
    <col min="19" max="19" width="11" style="1370" customWidth="1"/>
    <col min="20" max="22" width="9" style="1370"/>
    <col min="23" max="23" width="8.375" style="1370" customWidth="1"/>
    <col min="24" max="24" width="11" style="1370" customWidth="1"/>
    <col min="25" max="25" width="14.5" style="1370" customWidth="1"/>
    <col min="26" max="16384" width="9" style="1370"/>
  </cols>
  <sheetData>
    <row r="1" spans="1:28" ht="14.25">
      <c r="A1" s="37" t="str">
        <f>表03!A1</f>
        <v xml:space="preserve"> 保險股份有限公司    年度(月)報表</v>
      </c>
      <c r="B1" s="1367"/>
      <c r="C1" s="1367"/>
      <c r="D1" s="60"/>
      <c r="E1" s="60"/>
      <c r="F1" s="1368"/>
      <c r="G1" s="60"/>
      <c r="H1" s="60"/>
      <c r="I1" s="60"/>
      <c r="J1" s="60"/>
      <c r="K1" s="60"/>
      <c r="L1" s="60"/>
      <c r="M1" s="60"/>
      <c r="N1" s="60"/>
      <c r="O1" s="60"/>
      <c r="P1" s="60"/>
      <c r="Q1" s="60"/>
      <c r="R1" s="60"/>
      <c r="S1" s="60"/>
      <c r="T1" s="60"/>
      <c r="U1" s="60"/>
      <c r="V1" s="60"/>
      <c r="W1" s="60"/>
      <c r="X1" s="60"/>
      <c r="Y1" s="1443"/>
      <c r="Z1" s="60"/>
      <c r="AA1" s="1369" t="s">
        <v>4354</v>
      </c>
    </row>
    <row r="2" spans="1:28" ht="15" thickBot="1">
      <c r="A2" s="1369" t="s">
        <v>4456</v>
      </c>
      <c r="B2" s="1369"/>
      <c r="C2" s="1369"/>
      <c r="D2" s="60"/>
      <c r="E2" s="60"/>
      <c r="F2" s="1368"/>
      <c r="G2" s="60"/>
      <c r="H2" s="60"/>
      <c r="I2" s="60"/>
      <c r="J2" s="60"/>
      <c r="K2" s="60"/>
      <c r="L2" s="60"/>
      <c r="M2" s="60"/>
      <c r="N2" s="60"/>
      <c r="O2" s="60"/>
      <c r="P2" s="60"/>
      <c r="Q2" s="60"/>
      <c r="R2" s="60"/>
      <c r="S2" s="60"/>
      <c r="T2" s="60"/>
      <c r="U2" s="60"/>
      <c r="V2" s="60"/>
      <c r="W2" s="60"/>
      <c r="X2" s="60"/>
      <c r="Y2" s="1443"/>
      <c r="Z2" s="60"/>
      <c r="AA2" s="60"/>
    </row>
    <row r="3" spans="1:28" ht="16.5" customHeight="1">
      <c r="A3" s="2607" t="s">
        <v>3733</v>
      </c>
      <c r="B3" s="2580" t="s">
        <v>4410</v>
      </c>
      <c r="C3" s="2562" t="s">
        <v>4411</v>
      </c>
      <c r="D3" s="2562"/>
      <c r="E3" s="2580" t="s">
        <v>4412</v>
      </c>
      <c r="F3" s="2580"/>
      <c r="G3" s="2580"/>
      <c r="H3" s="2580"/>
      <c r="I3" s="2580"/>
      <c r="J3" s="1444"/>
      <c r="K3" s="2580" t="s">
        <v>4414</v>
      </c>
      <c r="L3" s="2580" t="s">
        <v>4415</v>
      </c>
      <c r="M3" s="2614" t="s">
        <v>4416</v>
      </c>
      <c r="N3" s="2580" t="s">
        <v>4380</v>
      </c>
      <c r="O3" s="2580" t="s">
        <v>4457</v>
      </c>
      <c r="P3" s="2580" t="s">
        <v>4458</v>
      </c>
      <c r="Q3" s="2562" t="s">
        <v>4459</v>
      </c>
      <c r="R3" s="2562" t="s">
        <v>4460</v>
      </c>
      <c r="S3" s="2562" t="s">
        <v>4461</v>
      </c>
      <c r="T3" s="2562" t="s">
        <v>4462</v>
      </c>
      <c r="U3" s="2575"/>
      <c r="V3" s="2562" t="s">
        <v>4463</v>
      </c>
      <c r="W3" s="2575"/>
      <c r="X3" s="2580" t="s">
        <v>4422</v>
      </c>
      <c r="Y3" s="2605" t="s">
        <v>4464</v>
      </c>
      <c r="Z3" s="2580" t="s">
        <v>4424</v>
      </c>
      <c r="AA3" s="2580" t="s">
        <v>4425</v>
      </c>
      <c r="AB3" s="2600" t="s">
        <v>4426</v>
      </c>
    </row>
    <row r="4" spans="1:28" ht="31.9" customHeight="1">
      <c r="A4" s="2608"/>
      <c r="B4" s="2581"/>
      <c r="C4" s="2563"/>
      <c r="D4" s="2563"/>
      <c r="E4" s="1237" t="s">
        <v>4427</v>
      </c>
      <c r="F4" s="1237" t="s">
        <v>4428</v>
      </c>
      <c r="G4" s="1238" t="s">
        <v>4429</v>
      </c>
      <c r="H4" s="1238" t="s">
        <v>4430</v>
      </c>
      <c r="I4" s="1238" t="s">
        <v>4431</v>
      </c>
      <c r="J4" s="1238" t="s">
        <v>4465</v>
      </c>
      <c r="K4" s="2581"/>
      <c r="L4" s="2563"/>
      <c r="M4" s="2579"/>
      <c r="N4" s="2563"/>
      <c r="O4" s="2563"/>
      <c r="P4" s="2581"/>
      <c r="Q4" s="2563"/>
      <c r="R4" s="2563"/>
      <c r="S4" s="2563"/>
      <c r="T4" s="2577"/>
      <c r="U4" s="2577"/>
      <c r="V4" s="2577"/>
      <c r="W4" s="2577"/>
      <c r="X4" s="2581"/>
      <c r="Y4" s="2606"/>
      <c r="Z4" s="2581"/>
      <c r="AA4" s="2581"/>
      <c r="AB4" s="2601"/>
    </row>
    <row r="5" spans="1:28" ht="15" thickBot="1">
      <c r="A5" s="2609"/>
      <c r="B5" s="1241" t="s">
        <v>66</v>
      </c>
      <c r="C5" s="2610" t="s">
        <v>67</v>
      </c>
      <c r="D5" s="2625"/>
      <c r="E5" s="1241" t="s">
        <v>68</v>
      </c>
      <c r="F5" s="1241" t="s">
        <v>69</v>
      </c>
      <c r="G5" s="1241" t="s">
        <v>70</v>
      </c>
      <c r="H5" s="1241" t="s">
        <v>71</v>
      </c>
      <c r="I5" s="1241" t="s">
        <v>72</v>
      </c>
      <c r="J5" s="1241" t="s">
        <v>461</v>
      </c>
      <c r="K5" s="1241" t="s">
        <v>462</v>
      </c>
      <c r="L5" s="1241" t="s">
        <v>463</v>
      </c>
      <c r="M5" s="1241" t="s">
        <v>464</v>
      </c>
      <c r="N5" s="1241" t="s">
        <v>476</v>
      </c>
      <c r="O5" s="1241" t="s">
        <v>465</v>
      </c>
      <c r="P5" s="1241" t="s">
        <v>466</v>
      </c>
      <c r="Q5" s="1241" t="s">
        <v>467</v>
      </c>
      <c r="R5" s="1241" t="s">
        <v>468</v>
      </c>
      <c r="S5" s="1241" t="s">
        <v>469</v>
      </c>
      <c r="T5" s="1241" t="s">
        <v>4466</v>
      </c>
      <c r="U5" s="1241" t="s">
        <v>4467</v>
      </c>
      <c r="V5" s="1241" t="s">
        <v>4466</v>
      </c>
      <c r="W5" s="1241" t="s">
        <v>4467</v>
      </c>
      <c r="X5" s="1241" t="s">
        <v>472</v>
      </c>
      <c r="Y5" s="1241" t="s">
        <v>473</v>
      </c>
      <c r="Z5" s="1241" t="s">
        <v>481</v>
      </c>
      <c r="AA5" s="1243" t="s">
        <v>482</v>
      </c>
      <c r="AB5" s="1243" t="s">
        <v>483</v>
      </c>
    </row>
    <row r="6" spans="1:28" ht="14.25" customHeight="1">
      <c r="A6" s="1371">
        <v>1</v>
      </c>
      <c r="B6" s="2566" t="s">
        <v>4432</v>
      </c>
      <c r="C6" s="2559" t="s">
        <v>4433</v>
      </c>
      <c r="D6" s="2575" t="s">
        <v>4434</v>
      </c>
      <c r="E6" s="1372" t="s">
        <v>4435</v>
      </c>
      <c r="F6" s="1445"/>
      <c r="G6" s="1445"/>
      <c r="H6" s="1445"/>
      <c r="I6" s="1445"/>
      <c r="J6" s="1446"/>
      <c r="K6" s="1446"/>
      <c r="L6" s="1446"/>
      <c r="M6" s="1446"/>
      <c r="N6" s="1446"/>
      <c r="O6" s="1446"/>
      <c r="P6" s="1447"/>
      <c r="Q6" s="1446"/>
      <c r="R6" s="1446"/>
      <c r="S6" s="1446"/>
      <c r="T6" s="1446"/>
      <c r="U6" s="1447"/>
      <c r="V6" s="1446"/>
      <c r="W6" s="1447"/>
      <c r="X6" s="1446"/>
      <c r="Y6" s="1446"/>
      <c r="Z6" s="1448"/>
      <c r="AA6" s="1448"/>
      <c r="AB6" s="1449"/>
    </row>
    <row r="7" spans="1:28">
      <c r="A7" s="1379">
        <v>2</v>
      </c>
      <c r="B7" s="2582"/>
      <c r="C7" s="2560"/>
      <c r="D7" s="2577"/>
      <c r="E7" s="1450"/>
      <c r="F7" s="1451"/>
      <c r="G7" s="1451"/>
      <c r="H7" s="1451"/>
      <c r="I7" s="1451"/>
      <c r="J7" s="1452"/>
      <c r="K7" s="1452"/>
      <c r="L7" s="1452"/>
      <c r="M7" s="1452"/>
      <c r="N7" s="1452"/>
      <c r="O7" s="1452"/>
      <c r="P7" s="1453"/>
      <c r="Q7" s="1452"/>
      <c r="R7" s="1452"/>
      <c r="S7" s="1452"/>
      <c r="T7" s="1452"/>
      <c r="U7" s="1453"/>
      <c r="V7" s="1452"/>
      <c r="W7" s="1453"/>
      <c r="X7" s="1452"/>
      <c r="Y7" s="1452"/>
      <c r="Z7" s="1454"/>
      <c r="AA7" s="1454"/>
      <c r="AB7" s="1455"/>
    </row>
    <row r="8" spans="1:28">
      <c r="A8" s="1379">
        <v>3</v>
      </c>
      <c r="B8" s="2582"/>
      <c r="C8" s="2560"/>
      <c r="D8" s="2577"/>
      <c r="E8" s="1450"/>
      <c r="F8" s="1451"/>
      <c r="G8" s="1451"/>
      <c r="H8" s="1451"/>
      <c r="I8" s="1451"/>
      <c r="J8" s="1452"/>
      <c r="K8" s="1452"/>
      <c r="L8" s="1452"/>
      <c r="M8" s="1452"/>
      <c r="N8" s="1452"/>
      <c r="O8" s="1452"/>
      <c r="P8" s="1453"/>
      <c r="Q8" s="1452"/>
      <c r="R8" s="1452"/>
      <c r="S8" s="1452"/>
      <c r="T8" s="1452"/>
      <c r="U8" s="1453"/>
      <c r="V8" s="1452"/>
      <c r="W8" s="1453"/>
      <c r="X8" s="1452"/>
      <c r="Y8" s="1452"/>
      <c r="Z8" s="1454"/>
      <c r="AA8" s="1454"/>
      <c r="AB8" s="1455"/>
    </row>
    <row r="9" spans="1:28">
      <c r="A9" s="1379">
        <v>4</v>
      </c>
      <c r="B9" s="2582"/>
      <c r="C9" s="2560"/>
      <c r="D9" s="2577"/>
      <c r="E9" s="1450"/>
      <c r="F9" s="1451"/>
      <c r="G9" s="1451"/>
      <c r="H9" s="1451"/>
      <c r="I9" s="1451"/>
      <c r="J9" s="1452"/>
      <c r="K9" s="1452"/>
      <c r="L9" s="1452"/>
      <c r="M9" s="1452"/>
      <c r="N9" s="1452"/>
      <c r="O9" s="1452"/>
      <c r="P9" s="1453"/>
      <c r="Q9" s="1452"/>
      <c r="R9" s="1452"/>
      <c r="S9" s="1452"/>
      <c r="T9" s="1452"/>
      <c r="U9" s="1453"/>
      <c r="V9" s="1452"/>
      <c r="W9" s="1453"/>
      <c r="X9" s="1452"/>
      <c r="Y9" s="1452"/>
      <c r="Z9" s="1454"/>
      <c r="AA9" s="1454"/>
      <c r="AB9" s="1455"/>
    </row>
    <row r="10" spans="1:28">
      <c r="A10" s="1379">
        <v>5</v>
      </c>
      <c r="B10" s="2582"/>
      <c r="C10" s="2560"/>
      <c r="D10" s="2577"/>
      <c r="E10" s="1450"/>
      <c r="F10" s="1451"/>
      <c r="G10" s="1451"/>
      <c r="H10" s="1451"/>
      <c r="I10" s="1451"/>
      <c r="J10" s="1452"/>
      <c r="K10" s="1452"/>
      <c r="L10" s="1452"/>
      <c r="M10" s="1452"/>
      <c r="N10" s="1452"/>
      <c r="O10" s="1452"/>
      <c r="P10" s="1453"/>
      <c r="Q10" s="1452"/>
      <c r="R10" s="1452"/>
      <c r="S10" s="1452"/>
      <c r="T10" s="1452"/>
      <c r="U10" s="1453"/>
      <c r="V10" s="1452"/>
      <c r="W10" s="1453"/>
      <c r="X10" s="1452"/>
      <c r="Y10" s="1452"/>
      <c r="Z10" s="1454"/>
      <c r="AA10" s="1454"/>
      <c r="AB10" s="1455"/>
    </row>
    <row r="11" spans="1:28">
      <c r="A11" s="1379">
        <v>6</v>
      </c>
      <c r="B11" s="2582"/>
      <c r="C11" s="2560"/>
      <c r="D11" s="2577"/>
      <c r="E11" s="1450"/>
      <c r="F11" s="1451"/>
      <c r="G11" s="1451"/>
      <c r="H11" s="1451"/>
      <c r="I11" s="1451"/>
      <c r="J11" s="1452"/>
      <c r="K11" s="1452"/>
      <c r="L11" s="1452"/>
      <c r="M11" s="1452"/>
      <c r="N11" s="1452"/>
      <c r="O11" s="1452"/>
      <c r="P11" s="1453"/>
      <c r="Q11" s="1452"/>
      <c r="R11" s="1452"/>
      <c r="S11" s="1452"/>
      <c r="T11" s="1452"/>
      <c r="U11" s="1453"/>
      <c r="V11" s="1452"/>
      <c r="W11" s="1453"/>
      <c r="X11" s="1452"/>
      <c r="Y11" s="1452"/>
      <c r="Z11" s="1454"/>
      <c r="AA11" s="1454"/>
      <c r="AB11" s="1455"/>
    </row>
    <row r="12" spans="1:28">
      <c r="A12" s="1379">
        <v>7</v>
      </c>
      <c r="B12" s="2582"/>
      <c r="C12" s="2560"/>
      <c r="D12" s="2577"/>
      <c r="E12" s="1450"/>
      <c r="F12" s="1451"/>
      <c r="G12" s="1451"/>
      <c r="H12" s="1451"/>
      <c r="I12" s="1451"/>
      <c r="J12" s="1452"/>
      <c r="K12" s="1452"/>
      <c r="L12" s="1452"/>
      <c r="M12" s="1452"/>
      <c r="N12" s="1452"/>
      <c r="O12" s="1452"/>
      <c r="P12" s="1453"/>
      <c r="Q12" s="1452"/>
      <c r="R12" s="1452"/>
      <c r="S12" s="1452"/>
      <c r="T12" s="1452"/>
      <c r="U12" s="1453"/>
      <c r="V12" s="1452"/>
      <c r="W12" s="1453"/>
      <c r="X12" s="1452"/>
      <c r="Y12" s="1452"/>
      <c r="Z12" s="1454"/>
      <c r="AA12" s="1454"/>
      <c r="AB12" s="1455"/>
    </row>
    <row r="13" spans="1:28">
      <c r="A13" s="1379">
        <v>8</v>
      </c>
      <c r="B13" s="2582"/>
      <c r="C13" s="2560"/>
      <c r="D13" s="2577"/>
      <c r="E13" s="1450"/>
      <c r="F13" s="1451"/>
      <c r="G13" s="1451"/>
      <c r="H13" s="1451"/>
      <c r="I13" s="1451"/>
      <c r="J13" s="1452"/>
      <c r="K13" s="1452"/>
      <c r="L13" s="1452"/>
      <c r="M13" s="1452"/>
      <c r="N13" s="1452"/>
      <c r="O13" s="1452"/>
      <c r="P13" s="1453"/>
      <c r="Q13" s="1452"/>
      <c r="R13" s="1452"/>
      <c r="S13" s="1452"/>
      <c r="T13" s="1452"/>
      <c r="U13" s="1453"/>
      <c r="V13" s="1452"/>
      <c r="W13" s="1453"/>
      <c r="X13" s="1452"/>
      <c r="Y13" s="1452"/>
      <c r="Z13" s="1454"/>
      <c r="AA13" s="1454"/>
      <c r="AB13" s="1455"/>
    </row>
    <row r="14" spans="1:28">
      <c r="A14" s="1379">
        <v>9</v>
      </c>
      <c r="B14" s="2582"/>
      <c r="C14" s="2560"/>
      <c r="D14" s="2577"/>
      <c r="E14" s="1450"/>
      <c r="F14" s="1451"/>
      <c r="G14" s="1451"/>
      <c r="H14" s="1451"/>
      <c r="I14" s="1451"/>
      <c r="J14" s="1452"/>
      <c r="K14" s="1452"/>
      <c r="L14" s="1452"/>
      <c r="M14" s="1452"/>
      <c r="N14" s="1452"/>
      <c r="O14" s="1452"/>
      <c r="P14" s="1453"/>
      <c r="Q14" s="1452"/>
      <c r="R14" s="1452"/>
      <c r="S14" s="1452"/>
      <c r="T14" s="1452"/>
      <c r="U14" s="1453"/>
      <c r="V14" s="1452"/>
      <c r="W14" s="1453"/>
      <c r="X14" s="1452"/>
      <c r="Y14" s="1452"/>
      <c r="Z14" s="1454"/>
      <c r="AA14" s="1454"/>
      <c r="AB14" s="1455"/>
    </row>
    <row r="15" spans="1:28">
      <c r="A15" s="1379">
        <v>10</v>
      </c>
      <c r="B15" s="2582"/>
      <c r="C15" s="2560"/>
      <c r="D15" s="2577"/>
      <c r="E15" s="1450"/>
      <c r="F15" s="1451"/>
      <c r="G15" s="1451"/>
      <c r="H15" s="1451"/>
      <c r="I15" s="1451"/>
      <c r="J15" s="1452"/>
      <c r="K15" s="1452"/>
      <c r="L15" s="1452"/>
      <c r="M15" s="1452"/>
      <c r="N15" s="1452"/>
      <c r="O15" s="1452"/>
      <c r="P15" s="1453"/>
      <c r="Q15" s="1452"/>
      <c r="R15" s="1452"/>
      <c r="S15" s="1452"/>
      <c r="T15" s="1452"/>
      <c r="U15" s="1453"/>
      <c r="V15" s="1452"/>
      <c r="W15" s="1453"/>
      <c r="X15" s="1452"/>
      <c r="Y15" s="1452"/>
      <c r="Z15" s="1454"/>
      <c r="AA15" s="1454"/>
      <c r="AB15" s="1455"/>
    </row>
    <row r="16" spans="1:28">
      <c r="A16" s="1379">
        <v>11</v>
      </c>
      <c r="B16" s="2582"/>
      <c r="C16" s="2560"/>
      <c r="D16" s="2577"/>
      <c r="E16" s="1450"/>
      <c r="F16" s="1451"/>
      <c r="G16" s="1451"/>
      <c r="H16" s="1451"/>
      <c r="I16" s="1451"/>
      <c r="J16" s="1452"/>
      <c r="K16" s="1452"/>
      <c r="L16" s="1452"/>
      <c r="M16" s="1452"/>
      <c r="N16" s="1452"/>
      <c r="O16" s="1452"/>
      <c r="P16" s="1453"/>
      <c r="Q16" s="1452"/>
      <c r="R16" s="1452"/>
      <c r="S16" s="1452"/>
      <c r="T16" s="1452"/>
      <c r="U16" s="1453"/>
      <c r="V16" s="1452"/>
      <c r="W16" s="1453"/>
      <c r="X16" s="1452"/>
      <c r="Y16" s="1452"/>
      <c r="Z16" s="1454"/>
      <c r="AA16" s="1454"/>
      <c r="AB16" s="1455"/>
    </row>
    <row r="17" spans="1:28">
      <c r="A17" s="1379">
        <v>12</v>
      </c>
      <c r="B17" s="2582"/>
      <c r="C17" s="2560"/>
      <c r="D17" s="2577"/>
      <c r="E17" s="1450"/>
      <c r="F17" s="1451"/>
      <c r="G17" s="1451"/>
      <c r="H17" s="1451"/>
      <c r="I17" s="1451"/>
      <c r="J17" s="1452"/>
      <c r="K17" s="1452"/>
      <c r="L17" s="1452"/>
      <c r="M17" s="1452"/>
      <c r="N17" s="1452"/>
      <c r="O17" s="1452"/>
      <c r="P17" s="1453"/>
      <c r="Q17" s="1452"/>
      <c r="R17" s="1452"/>
      <c r="S17" s="1452"/>
      <c r="T17" s="1452"/>
      <c r="U17" s="1453"/>
      <c r="V17" s="1452"/>
      <c r="W17" s="1453"/>
      <c r="X17" s="1452"/>
      <c r="Y17" s="1452"/>
      <c r="Z17" s="1454"/>
      <c r="AA17" s="1454"/>
      <c r="AB17" s="1455"/>
    </row>
    <row r="18" spans="1:28" ht="14.25">
      <c r="A18" s="1379">
        <v>13</v>
      </c>
      <c r="B18" s="2582"/>
      <c r="C18" s="2560"/>
      <c r="D18" s="1397" t="s">
        <v>3617</v>
      </c>
      <c r="E18" s="1456"/>
      <c r="F18" s="1457"/>
      <c r="G18" s="1457"/>
      <c r="H18" s="1457"/>
      <c r="I18" s="1457"/>
      <c r="J18" s="1458"/>
      <c r="K18" s="1458"/>
      <c r="L18" s="1458"/>
      <c r="M18" s="1452">
        <f>SUM(M6:M17)</f>
        <v>0</v>
      </c>
      <c r="N18" s="1452">
        <f>SUM(N6:N17)</f>
        <v>0</v>
      </c>
      <c r="O18" s="1452">
        <f>SUM(O6:O17)</f>
        <v>0</v>
      </c>
      <c r="P18" s="1452">
        <f>SUM(P6:P17)</f>
        <v>0</v>
      </c>
      <c r="Q18" s="1458"/>
      <c r="R18" s="1452">
        <f>SUM(R6:R17)</f>
        <v>0</v>
      </c>
      <c r="S18" s="1458"/>
      <c r="T18" s="1452">
        <f>SUM(T6:T17)</f>
        <v>0</v>
      </c>
      <c r="U18" s="1452">
        <f>SUM(U6:U17)</f>
        <v>0</v>
      </c>
      <c r="V18" s="1452">
        <f>SUM(V6:V17)</f>
        <v>0</v>
      </c>
      <c r="W18" s="1452">
        <f>SUM(W6:W17)</f>
        <v>0</v>
      </c>
      <c r="X18" s="1458"/>
      <c r="Y18" s="1458"/>
      <c r="Z18" s="1458"/>
      <c r="AA18" s="1458"/>
      <c r="AB18" s="1459"/>
    </row>
    <row r="19" spans="1:28" ht="13.9" customHeight="1">
      <c r="A19" s="1379">
        <v>14</v>
      </c>
      <c r="B19" s="2582"/>
      <c r="C19" s="2560"/>
      <c r="D19" s="2624" t="s">
        <v>4436</v>
      </c>
      <c r="E19" s="1450"/>
      <c r="F19" s="1451"/>
      <c r="G19" s="1451"/>
      <c r="H19" s="1451"/>
      <c r="I19" s="1451"/>
      <c r="J19" s="1452"/>
      <c r="K19" s="1452"/>
      <c r="L19" s="1452"/>
      <c r="M19" s="1452"/>
      <c r="N19" s="1452"/>
      <c r="O19" s="1452"/>
      <c r="P19" s="1453"/>
      <c r="Q19" s="1452"/>
      <c r="R19" s="1452"/>
      <c r="S19" s="1452"/>
      <c r="T19" s="1452"/>
      <c r="U19" s="1453"/>
      <c r="V19" s="1452"/>
      <c r="W19" s="1453"/>
      <c r="X19" s="1452"/>
      <c r="Y19" s="1452"/>
      <c r="Z19" s="1454"/>
      <c r="AA19" s="1454"/>
      <c r="AB19" s="1455"/>
    </row>
    <row r="20" spans="1:28">
      <c r="A20" s="1379">
        <v>15</v>
      </c>
      <c r="B20" s="2582"/>
      <c r="C20" s="2560"/>
      <c r="D20" s="2577"/>
      <c r="E20" s="1450"/>
      <c r="F20" s="1451"/>
      <c r="G20" s="1451"/>
      <c r="H20" s="1451"/>
      <c r="I20" s="1451"/>
      <c r="J20" s="1452"/>
      <c r="K20" s="1452"/>
      <c r="L20" s="1452"/>
      <c r="M20" s="1452"/>
      <c r="N20" s="1452"/>
      <c r="O20" s="1452"/>
      <c r="P20" s="1453"/>
      <c r="Q20" s="1452"/>
      <c r="R20" s="1452"/>
      <c r="S20" s="1452"/>
      <c r="T20" s="1452"/>
      <c r="U20" s="1453"/>
      <c r="V20" s="1452"/>
      <c r="W20" s="1453"/>
      <c r="X20" s="1452"/>
      <c r="Y20" s="1452"/>
      <c r="Z20" s="1454"/>
      <c r="AA20" s="1454"/>
      <c r="AB20" s="1455"/>
    </row>
    <row r="21" spans="1:28">
      <c r="A21" s="1379">
        <v>16</v>
      </c>
      <c r="B21" s="2582"/>
      <c r="C21" s="2560"/>
      <c r="D21" s="2577"/>
      <c r="E21" s="1450"/>
      <c r="F21" s="1451"/>
      <c r="G21" s="1451"/>
      <c r="H21" s="1451"/>
      <c r="I21" s="1451"/>
      <c r="J21" s="1452"/>
      <c r="K21" s="1452"/>
      <c r="L21" s="1452"/>
      <c r="M21" s="1452"/>
      <c r="N21" s="1452"/>
      <c r="O21" s="1452"/>
      <c r="P21" s="1453"/>
      <c r="Q21" s="1452"/>
      <c r="R21" s="1452"/>
      <c r="S21" s="1452"/>
      <c r="T21" s="1452"/>
      <c r="U21" s="1453"/>
      <c r="V21" s="1452"/>
      <c r="W21" s="1453"/>
      <c r="X21" s="1452"/>
      <c r="Y21" s="1452"/>
      <c r="Z21" s="1454"/>
      <c r="AA21" s="1454"/>
      <c r="AB21" s="1455"/>
    </row>
    <row r="22" spans="1:28">
      <c r="A22" s="1379">
        <v>17</v>
      </c>
      <c r="B22" s="2582"/>
      <c r="C22" s="2560"/>
      <c r="D22" s="2577"/>
      <c r="E22" s="1450"/>
      <c r="F22" s="1451"/>
      <c r="G22" s="1451"/>
      <c r="H22" s="1451"/>
      <c r="I22" s="1451"/>
      <c r="J22" s="1452"/>
      <c r="K22" s="1452"/>
      <c r="L22" s="1452"/>
      <c r="M22" s="1452"/>
      <c r="N22" s="1452"/>
      <c r="O22" s="1452"/>
      <c r="P22" s="1453"/>
      <c r="Q22" s="1452"/>
      <c r="R22" s="1452"/>
      <c r="S22" s="1452"/>
      <c r="T22" s="1452"/>
      <c r="U22" s="1453"/>
      <c r="V22" s="1452"/>
      <c r="W22" s="1453"/>
      <c r="X22" s="1452"/>
      <c r="Y22" s="1452"/>
      <c r="Z22" s="1454"/>
      <c r="AA22" s="1454"/>
      <c r="AB22" s="1455"/>
    </row>
    <row r="23" spans="1:28">
      <c r="A23" s="1379">
        <v>18</v>
      </c>
      <c r="B23" s="2582"/>
      <c r="C23" s="2560"/>
      <c r="D23" s="2577"/>
      <c r="E23" s="1450"/>
      <c r="F23" s="1451"/>
      <c r="G23" s="1451"/>
      <c r="H23" s="1451"/>
      <c r="I23" s="1451"/>
      <c r="J23" s="1452"/>
      <c r="K23" s="1452"/>
      <c r="L23" s="1452"/>
      <c r="M23" s="1452"/>
      <c r="N23" s="1452"/>
      <c r="O23" s="1452"/>
      <c r="P23" s="1453"/>
      <c r="Q23" s="1452"/>
      <c r="R23" s="1452"/>
      <c r="S23" s="1452"/>
      <c r="T23" s="1452"/>
      <c r="U23" s="1453"/>
      <c r="V23" s="1452"/>
      <c r="W23" s="1453"/>
      <c r="X23" s="1452"/>
      <c r="Y23" s="1452"/>
      <c r="Z23" s="1454"/>
      <c r="AA23" s="1454"/>
      <c r="AB23" s="1455"/>
    </row>
    <row r="24" spans="1:28">
      <c r="A24" s="1379">
        <v>19</v>
      </c>
      <c r="B24" s="2582"/>
      <c r="C24" s="2560"/>
      <c r="D24" s="2577"/>
      <c r="E24" s="1450"/>
      <c r="F24" s="1451"/>
      <c r="G24" s="1451"/>
      <c r="H24" s="1451"/>
      <c r="I24" s="1451"/>
      <c r="J24" s="1452"/>
      <c r="K24" s="1452"/>
      <c r="L24" s="1452"/>
      <c r="M24" s="1452"/>
      <c r="N24" s="1452"/>
      <c r="O24" s="1452"/>
      <c r="P24" s="1453"/>
      <c r="Q24" s="1452"/>
      <c r="R24" s="1452"/>
      <c r="S24" s="1452"/>
      <c r="T24" s="1452"/>
      <c r="U24" s="1453"/>
      <c r="V24" s="1452"/>
      <c r="W24" s="1453"/>
      <c r="X24" s="1452"/>
      <c r="Y24" s="1452"/>
      <c r="Z24" s="1454"/>
      <c r="AA24" s="1454"/>
      <c r="AB24" s="1455"/>
    </row>
    <row r="25" spans="1:28">
      <c r="A25" s="1379">
        <v>20</v>
      </c>
      <c r="B25" s="2582"/>
      <c r="C25" s="2560"/>
      <c r="D25" s="2577"/>
      <c r="E25" s="1450"/>
      <c r="F25" s="1451"/>
      <c r="G25" s="1451"/>
      <c r="H25" s="1451"/>
      <c r="I25" s="1451"/>
      <c r="J25" s="1452"/>
      <c r="K25" s="1452"/>
      <c r="L25" s="1452"/>
      <c r="M25" s="1452"/>
      <c r="N25" s="1452"/>
      <c r="O25" s="1452"/>
      <c r="P25" s="1453"/>
      <c r="Q25" s="1452"/>
      <c r="R25" s="1452"/>
      <c r="S25" s="1452"/>
      <c r="T25" s="1452"/>
      <c r="U25" s="1453"/>
      <c r="V25" s="1452"/>
      <c r="W25" s="1453"/>
      <c r="X25" s="1452"/>
      <c r="Y25" s="1452"/>
      <c r="Z25" s="1454"/>
      <c r="AA25" s="1454"/>
      <c r="AB25" s="1455"/>
    </row>
    <row r="26" spans="1:28">
      <c r="A26" s="1379">
        <v>21</v>
      </c>
      <c r="B26" s="2582"/>
      <c r="C26" s="2560"/>
      <c r="D26" s="2577"/>
      <c r="E26" s="1450"/>
      <c r="F26" s="1451"/>
      <c r="G26" s="1451"/>
      <c r="H26" s="1451"/>
      <c r="I26" s="1451"/>
      <c r="J26" s="1452"/>
      <c r="K26" s="1452"/>
      <c r="L26" s="1452"/>
      <c r="M26" s="1452"/>
      <c r="N26" s="1452"/>
      <c r="O26" s="1452"/>
      <c r="P26" s="1453"/>
      <c r="Q26" s="1452"/>
      <c r="R26" s="1452"/>
      <c r="S26" s="1452"/>
      <c r="T26" s="1452"/>
      <c r="U26" s="1453"/>
      <c r="V26" s="1452"/>
      <c r="W26" s="1453"/>
      <c r="X26" s="1452"/>
      <c r="Y26" s="1452"/>
      <c r="Z26" s="1454"/>
      <c r="AA26" s="1454"/>
      <c r="AB26" s="1455"/>
    </row>
    <row r="27" spans="1:28">
      <c r="A27" s="1379">
        <v>22</v>
      </c>
      <c r="B27" s="2582"/>
      <c r="C27" s="2560"/>
      <c r="D27" s="2577"/>
      <c r="E27" s="1450"/>
      <c r="F27" s="1451"/>
      <c r="G27" s="1451"/>
      <c r="H27" s="1451"/>
      <c r="I27" s="1451"/>
      <c r="J27" s="1452"/>
      <c r="K27" s="1452"/>
      <c r="L27" s="1452"/>
      <c r="M27" s="1452"/>
      <c r="N27" s="1452"/>
      <c r="O27" s="1452"/>
      <c r="P27" s="1453"/>
      <c r="Q27" s="1452"/>
      <c r="R27" s="1452"/>
      <c r="S27" s="1452"/>
      <c r="T27" s="1452"/>
      <c r="U27" s="1453"/>
      <c r="V27" s="1452"/>
      <c r="W27" s="1453"/>
      <c r="X27" s="1452"/>
      <c r="Y27" s="1452"/>
      <c r="Z27" s="1454"/>
      <c r="AA27" s="1454"/>
      <c r="AB27" s="1455"/>
    </row>
    <row r="28" spans="1:28">
      <c r="A28" s="1379">
        <v>23</v>
      </c>
      <c r="B28" s="2582"/>
      <c r="C28" s="2560"/>
      <c r="D28" s="2577"/>
      <c r="E28" s="1450"/>
      <c r="F28" s="1451"/>
      <c r="G28" s="1451"/>
      <c r="H28" s="1451"/>
      <c r="I28" s="1451"/>
      <c r="J28" s="1452"/>
      <c r="K28" s="1452"/>
      <c r="L28" s="1452"/>
      <c r="M28" s="1452"/>
      <c r="N28" s="1452"/>
      <c r="O28" s="1452"/>
      <c r="P28" s="1453"/>
      <c r="Q28" s="1452"/>
      <c r="R28" s="1452"/>
      <c r="S28" s="1452"/>
      <c r="T28" s="1452"/>
      <c r="U28" s="1453"/>
      <c r="V28" s="1452"/>
      <c r="W28" s="1453"/>
      <c r="X28" s="1452"/>
      <c r="Y28" s="1452"/>
      <c r="Z28" s="1454"/>
      <c r="AA28" s="1454"/>
      <c r="AB28" s="1455"/>
    </row>
    <row r="29" spans="1:28">
      <c r="A29" s="1379">
        <v>24</v>
      </c>
      <c r="B29" s="2582"/>
      <c r="C29" s="2560"/>
      <c r="D29" s="2577"/>
      <c r="E29" s="1450"/>
      <c r="F29" s="1451"/>
      <c r="G29" s="1451"/>
      <c r="H29" s="1451"/>
      <c r="I29" s="1451"/>
      <c r="J29" s="1452"/>
      <c r="K29" s="1452"/>
      <c r="L29" s="1452"/>
      <c r="M29" s="1452"/>
      <c r="N29" s="1452"/>
      <c r="O29" s="1452"/>
      <c r="P29" s="1453"/>
      <c r="Q29" s="1452"/>
      <c r="R29" s="1452"/>
      <c r="S29" s="1452"/>
      <c r="T29" s="1452"/>
      <c r="U29" s="1453"/>
      <c r="V29" s="1452"/>
      <c r="W29" s="1453"/>
      <c r="X29" s="1452"/>
      <c r="Y29" s="1452"/>
      <c r="Z29" s="1454"/>
      <c r="AA29" s="1454"/>
      <c r="AB29" s="1455"/>
    </row>
    <row r="30" spans="1:28">
      <c r="A30" s="1379">
        <v>25</v>
      </c>
      <c r="B30" s="2582"/>
      <c r="C30" s="2560"/>
      <c r="D30" s="2577"/>
      <c r="E30" s="1450"/>
      <c r="F30" s="1451"/>
      <c r="G30" s="1451"/>
      <c r="H30" s="1451"/>
      <c r="I30" s="1451"/>
      <c r="J30" s="1452"/>
      <c r="K30" s="1452"/>
      <c r="L30" s="1452"/>
      <c r="M30" s="1452"/>
      <c r="N30" s="1452"/>
      <c r="O30" s="1452"/>
      <c r="P30" s="1453"/>
      <c r="Q30" s="1452"/>
      <c r="R30" s="1452"/>
      <c r="S30" s="1452"/>
      <c r="T30" s="1452"/>
      <c r="U30" s="1453"/>
      <c r="V30" s="1452"/>
      <c r="W30" s="1453"/>
      <c r="X30" s="1452"/>
      <c r="Y30" s="1452"/>
      <c r="Z30" s="1454"/>
      <c r="AA30" s="1454"/>
      <c r="AB30" s="1455"/>
    </row>
    <row r="31" spans="1:28" ht="15" thickBot="1">
      <c r="A31" s="1379">
        <v>26</v>
      </c>
      <c r="B31" s="2582"/>
      <c r="C31" s="2569"/>
      <c r="D31" s="1391" t="s">
        <v>3617</v>
      </c>
      <c r="E31" s="1460"/>
      <c r="F31" s="1460"/>
      <c r="G31" s="1460"/>
      <c r="H31" s="1460"/>
      <c r="I31" s="1460"/>
      <c r="J31" s="1460"/>
      <c r="K31" s="1460"/>
      <c r="L31" s="1461"/>
      <c r="M31" s="1462">
        <f>SUM(M19:M30)</f>
        <v>0</v>
      </c>
      <c r="N31" s="1462">
        <f>SUM(N19:N30)</f>
        <v>0</v>
      </c>
      <c r="O31" s="1462">
        <f>SUM(O19:O30)</f>
        <v>0</v>
      </c>
      <c r="P31" s="1462">
        <f>SUM(P19:P30)</f>
        <v>0</v>
      </c>
      <c r="Q31" s="1461"/>
      <c r="R31" s="1462">
        <f>SUM(R19:R30)</f>
        <v>0</v>
      </c>
      <c r="S31" s="1458"/>
      <c r="T31" s="1462">
        <f>SUM(T19:T30)</f>
        <v>0</v>
      </c>
      <c r="U31" s="1462">
        <f>SUM(U19:U30)</f>
        <v>0</v>
      </c>
      <c r="V31" s="1462">
        <f>SUM(V19:V30)</f>
        <v>0</v>
      </c>
      <c r="W31" s="1462">
        <f>SUM(W19:W30)</f>
        <v>0</v>
      </c>
      <c r="X31" s="1461"/>
      <c r="Y31" s="1461"/>
      <c r="Z31" s="1461"/>
      <c r="AA31" s="1461"/>
      <c r="AB31" s="1459"/>
    </row>
    <row r="32" spans="1:28" ht="16.5" customHeight="1">
      <c r="A32" s="1379">
        <v>27</v>
      </c>
      <c r="B32" s="2582"/>
      <c r="C32" s="2559" t="s">
        <v>4437</v>
      </c>
      <c r="D32" s="2575" t="s">
        <v>4434</v>
      </c>
      <c r="E32" s="1463"/>
      <c r="F32" s="1445"/>
      <c r="G32" s="1445"/>
      <c r="H32" s="1445"/>
      <c r="I32" s="1445"/>
      <c r="J32" s="1446"/>
      <c r="K32" s="1446"/>
      <c r="L32" s="1446"/>
      <c r="M32" s="1446"/>
      <c r="N32" s="1446"/>
      <c r="O32" s="1446"/>
      <c r="P32" s="1447"/>
      <c r="Q32" s="1446"/>
      <c r="R32" s="1446"/>
      <c r="S32" s="1446"/>
      <c r="T32" s="1446"/>
      <c r="U32" s="1447"/>
      <c r="V32" s="1446"/>
      <c r="W32" s="1447"/>
      <c r="X32" s="1446"/>
      <c r="Y32" s="1446"/>
      <c r="Z32" s="1448"/>
      <c r="AA32" s="1448"/>
      <c r="AB32" s="1464"/>
    </row>
    <row r="33" spans="1:28">
      <c r="A33" s="1379">
        <v>28</v>
      </c>
      <c r="B33" s="2582"/>
      <c r="C33" s="2560"/>
      <c r="D33" s="2577"/>
      <c r="E33" s="1450"/>
      <c r="F33" s="1451"/>
      <c r="G33" s="1451"/>
      <c r="H33" s="1451"/>
      <c r="I33" s="1451"/>
      <c r="J33" s="1452"/>
      <c r="K33" s="1452"/>
      <c r="L33" s="1452"/>
      <c r="M33" s="1452"/>
      <c r="N33" s="1452"/>
      <c r="O33" s="1452"/>
      <c r="P33" s="1453"/>
      <c r="Q33" s="1452"/>
      <c r="R33" s="1452"/>
      <c r="S33" s="1452"/>
      <c r="T33" s="1452"/>
      <c r="U33" s="1453"/>
      <c r="V33" s="1452"/>
      <c r="W33" s="1453"/>
      <c r="X33" s="1452"/>
      <c r="Y33" s="1452"/>
      <c r="Z33" s="1454"/>
      <c r="AA33" s="1454"/>
      <c r="AB33" s="1455"/>
    </row>
    <row r="34" spans="1:28">
      <c r="A34" s="1379">
        <v>29</v>
      </c>
      <c r="B34" s="2582"/>
      <c r="C34" s="2560"/>
      <c r="D34" s="2577"/>
      <c r="E34" s="1450"/>
      <c r="F34" s="1451"/>
      <c r="G34" s="1451"/>
      <c r="H34" s="1451"/>
      <c r="I34" s="1451"/>
      <c r="J34" s="1452"/>
      <c r="K34" s="1452"/>
      <c r="L34" s="1452"/>
      <c r="M34" s="1452"/>
      <c r="N34" s="1452"/>
      <c r="O34" s="1452"/>
      <c r="P34" s="1453"/>
      <c r="Q34" s="1452"/>
      <c r="R34" s="1452"/>
      <c r="S34" s="1452"/>
      <c r="T34" s="1452"/>
      <c r="U34" s="1453"/>
      <c r="V34" s="1452"/>
      <c r="W34" s="1453"/>
      <c r="X34" s="1452"/>
      <c r="Y34" s="1452"/>
      <c r="Z34" s="1454"/>
      <c r="AA34" s="1454"/>
      <c r="AB34" s="1455"/>
    </row>
    <row r="35" spans="1:28">
      <c r="A35" s="1379">
        <v>30</v>
      </c>
      <c r="B35" s="2582"/>
      <c r="C35" s="2560"/>
      <c r="D35" s="2577"/>
      <c r="E35" s="1450"/>
      <c r="F35" s="1451"/>
      <c r="G35" s="1451"/>
      <c r="H35" s="1451"/>
      <c r="I35" s="1451"/>
      <c r="J35" s="1452"/>
      <c r="K35" s="1452"/>
      <c r="L35" s="1452"/>
      <c r="M35" s="1452"/>
      <c r="N35" s="1452"/>
      <c r="O35" s="1452"/>
      <c r="P35" s="1453"/>
      <c r="Q35" s="1452"/>
      <c r="R35" s="1452"/>
      <c r="S35" s="1452"/>
      <c r="T35" s="1452"/>
      <c r="U35" s="1453"/>
      <c r="V35" s="1452"/>
      <c r="W35" s="1453"/>
      <c r="X35" s="1452"/>
      <c r="Y35" s="1452"/>
      <c r="Z35" s="1454"/>
      <c r="AA35" s="1454"/>
      <c r="AB35" s="1455"/>
    </row>
    <row r="36" spans="1:28">
      <c r="A36" s="1379">
        <v>31</v>
      </c>
      <c r="B36" s="2582"/>
      <c r="C36" s="2560"/>
      <c r="D36" s="2577"/>
      <c r="E36" s="1450"/>
      <c r="F36" s="1451"/>
      <c r="G36" s="1451"/>
      <c r="H36" s="1451"/>
      <c r="I36" s="1451"/>
      <c r="J36" s="1452"/>
      <c r="K36" s="1452"/>
      <c r="L36" s="1452"/>
      <c r="M36" s="1452"/>
      <c r="N36" s="1452"/>
      <c r="O36" s="1452"/>
      <c r="P36" s="1453"/>
      <c r="Q36" s="1452"/>
      <c r="R36" s="1452"/>
      <c r="S36" s="1452"/>
      <c r="T36" s="1452"/>
      <c r="U36" s="1453"/>
      <c r="V36" s="1452"/>
      <c r="W36" s="1453"/>
      <c r="X36" s="1452"/>
      <c r="Y36" s="1452"/>
      <c r="Z36" s="1454"/>
      <c r="AA36" s="1454"/>
      <c r="AB36" s="1455"/>
    </row>
    <row r="37" spans="1:28">
      <c r="A37" s="1379">
        <v>32</v>
      </c>
      <c r="B37" s="2582"/>
      <c r="C37" s="2560"/>
      <c r="D37" s="2577"/>
      <c r="E37" s="1450"/>
      <c r="F37" s="1451"/>
      <c r="G37" s="1451"/>
      <c r="H37" s="1451"/>
      <c r="I37" s="1451"/>
      <c r="J37" s="1452"/>
      <c r="K37" s="1452"/>
      <c r="L37" s="1452"/>
      <c r="M37" s="1452"/>
      <c r="N37" s="1452"/>
      <c r="O37" s="1452"/>
      <c r="P37" s="1453"/>
      <c r="Q37" s="1452"/>
      <c r="R37" s="1452"/>
      <c r="S37" s="1452"/>
      <c r="T37" s="1452"/>
      <c r="U37" s="1453"/>
      <c r="V37" s="1452"/>
      <c r="W37" s="1453"/>
      <c r="X37" s="1452"/>
      <c r="Y37" s="1452"/>
      <c r="Z37" s="1454"/>
      <c r="AA37" s="1454"/>
      <c r="AB37" s="1455"/>
    </row>
    <row r="38" spans="1:28">
      <c r="A38" s="1379">
        <v>33</v>
      </c>
      <c r="B38" s="2582"/>
      <c r="C38" s="2560"/>
      <c r="D38" s="2577"/>
      <c r="E38" s="1450"/>
      <c r="F38" s="1451"/>
      <c r="G38" s="1451"/>
      <c r="H38" s="1451"/>
      <c r="I38" s="1451"/>
      <c r="J38" s="1452"/>
      <c r="K38" s="1452"/>
      <c r="L38" s="1452"/>
      <c r="M38" s="1452"/>
      <c r="N38" s="1452"/>
      <c r="O38" s="1452"/>
      <c r="P38" s="1453"/>
      <c r="Q38" s="1452"/>
      <c r="R38" s="1452"/>
      <c r="S38" s="1452"/>
      <c r="T38" s="1452"/>
      <c r="U38" s="1453"/>
      <c r="V38" s="1452"/>
      <c r="W38" s="1453"/>
      <c r="X38" s="1452"/>
      <c r="Y38" s="1452"/>
      <c r="Z38" s="1454"/>
      <c r="AA38" s="1454"/>
      <c r="AB38" s="1455"/>
    </row>
    <row r="39" spans="1:28">
      <c r="A39" s="1379">
        <v>34</v>
      </c>
      <c r="B39" s="2582"/>
      <c r="C39" s="2560"/>
      <c r="D39" s="2577"/>
      <c r="E39" s="1450"/>
      <c r="F39" s="1451"/>
      <c r="G39" s="1451"/>
      <c r="H39" s="1451"/>
      <c r="I39" s="1451"/>
      <c r="J39" s="1452"/>
      <c r="K39" s="1452"/>
      <c r="L39" s="1452"/>
      <c r="M39" s="1452"/>
      <c r="N39" s="1452"/>
      <c r="O39" s="1452"/>
      <c r="P39" s="1453"/>
      <c r="Q39" s="1452"/>
      <c r="R39" s="1452"/>
      <c r="S39" s="1452"/>
      <c r="T39" s="1452"/>
      <c r="U39" s="1453"/>
      <c r="V39" s="1452"/>
      <c r="W39" s="1453"/>
      <c r="X39" s="1452"/>
      <c r="Y39" s="1452"/>
      <c r="Z39" s="1454"/>
      <c r="AA39" s="1454"/>
      <c r="AB39" s="1455"/>
    </row>
    <row r="40" spans="1:28">
      <c r="A40" s="1379">
        <v>35</v>
      </c>
      <c r="B40" s="2582"/>
      <c r="C40" s="2560"/>
      <c r="D40" s="2577"/>
      <c r="E40" s="1450"/>
      <c r="F40" s="1451"/>
      <c r="G40" s="1451"/>
      <c r="H40" s="1451"/>
      <c r="I40" s="1451"/>
      <c r="J40" s="1452"/>
      <c r="K40" s="1452"/>
      <c r="L40" s="1452"/>
      <c r="M40" s="1452"/>
      <c r="N40" s="1452"/>
      <c r="O40" s="1452"/>
      <c r="P40" s="1453"/>
      <c r="Q40" s="1452"/>
      <c r="R40" s="1452"/>
      <c r="S40" s="1452"/>
      <c r="T40" s="1452"/>
      <c r="U40" s="1453"/>
      <c r="V40" s="1452"/>
      <c r="W40" s="1453"/>
      <c r="X40" s="1452"/>
      <c r="Y40" s="1452"/>
      <c r="Z40" s="1454"/>
      <c r="AA40" s="1454"/>
      <c r="AB40" s="1455"/>
    </row>
    <row r="41" spans="1:28">
      <c r="A41" s="1379">
        <v>36</v>
      </c>
      <c r="B41" s="2582"/>
      <c r="C41" s="2560"/>
      <c r="D41" s="2577"/>
      <c r="E41" s="1450"/>
      <c r="F41" s="1451"/>
      <c r="G41" s="1451"/>
      <c r="H41" s="1451"/>
      <c r="I41" s="1451"/>
      <c r="J41" s="1452"/>
      <c r="K41" s="1452"/>
      <c r="L41" s="1452"/>
      <c r="M41" s="1452"/>
      <c r="N41" s="1452"/>
      <c r="O41" s="1452"/>
      <c r="P41" s="1453"/>
      <c r="Q41" s="1452"/>
      <c r="R41" s="1452"/>
      <c r="S41" s="1452"/>
      <c r="T41" s="1452"/>
      <c r="U41" s="1453"/>
      <c r="V41" s="1452"/>
      <c r="W41" s="1453"/>
      <c r="X41" s="1452"/>
      <c r="Y41" s="1452"/>
      <c r="Z41" s="1454"/>
      <c r="AA41" s="1454"/>
      <c r="AB41" s="1455"/>
    </row>
    <row r="42" spans="1:28" ht="14.25">
      <c r="A42" s="1379">
        <v>37</v>
      </c>
      <c r="B42" s="2582"/>
      <c r="C42" s="2560"/>
      <c r="D42" s="1397" t="s">
        <v>3617</v>
      </c>
      <c r="E42" s="1458"/>
      <c r="F42" s="1458"/>
      <c r="G42" s="1458"/>
      <c r="H42" s="1458"/>
      <c r="I42" s="1458"/>
      <c r="J42" s="1458"/>
      <c r="K42" s="1458"/>
      <c r="L42" s="1458"/>
      <c r="M42" s="1452">
        <f>SUM(M32:M41)</f>
        <v>0</v>
      </c>
      <c r="N42" s="1452">
        <f>SUM(N32:N41)</f>
        <v>0</v>
      </c>
      <c r="O42" s="1452">
        <f>SUM(O32:O41)</f>
        <v>0</v>
      </c>
      <c r="P42" s="1452">
        <f>SUM(P32:P41)</f>
        <v>0</v>
      </c>
      <c r="Q42" s="1458"/>
      <c r="R42" s="1452">
        <f>SUM(R32:R41)</f>
        <v>0</v>
      </c>
      <c r="S42" s="1458"/>
      <c r="T42" s="1452">
        <f>SUM(T32:T41)</f>
        <v>0</v>
      </c>
      <c r="U42" s="1452">
        <f>SUM(U32:U41)</f>
        <v>0</v>
      </c>
      <c r="V42" s="1452">
        <f>SUM(V32:V41)</f>
        <v>0</v>
      </c>
      <c r="W42" s="1452">
        <f>SUM(W32:W41)</f>
        <v>0</v>
      </c>
      <c r="X42" s="1458"/>
      <c r="Y42" s="1458"/>
      <c r="Z42" s="1458"/>
      <c r="AA42" s="1458"/>
      <c r="AB42" s="1459"/>
    </row>
    <row r="43" spans="1:28" ht="13.9" customHeight="1">
      <c r="A43" s="1379">
        <v>38</v>
      </c>
      <c r="B43" s="2582"/>
      <c r="C43" s="2560"/>
      <c r="D43" s="2577" t="s">
        <v>4436</v>
      </c>
      <c r="E43" s="1450"/>
      <c r="F43" s="1451"/>
      <c r="G43" s="1451"/>
      <c r="H43" s="1451"/>
      <c r="I43" s="1451"/>
      <c r="J43" s="1452"/>
      <c r="K43" s="1452"/>
      <c r="L43" s="1452"/>
      <c r="M43" s="1452"/>
      <c r="N43" s="1452"/>
      <c r="O43" s="1452"/>
      <c r="P43" s="1453"/>
      <c r="Q43" s="1452"/>
      <c r="R43" s="1452"/>
      <c r="S43" s="1452"/>
      <c r="T43" s="1452"/>
      <c r="U43" s="1453"/>
      <c r="V43" s="1452"/>
      <c r="W43" s="1453"/>
      <c r="X43" s="1452"/>
      <c r="Y43" s="1452"/>
      <c r="Z43" s="1454"/>
      <c r="AA43" s="1454"/>
      <c r="AB43" s="1455"/>
    </row>
    <row r="44" spans="1:28">
      <c r="A44" s="1379">
        <v>39</v>
      </c>
      <c r="B44" s="2582"/>
      <c r="C44" s="2560"/>
      <c r="D44" s="2577"/>
      <c r="E44" s="1450"/>
      <c r="F44" s="1451"/>
      <c r="G44" s="1451"/>
      <c r="H44" s="1451"/>
      <c r="I44" s="1451"/>
      <c r="J44" s="1452"/>
      <c r="K44" s="1452"/>
      <c r="L44" s="1452"/>
      <c r="M44" s="1452"/>
      <c r="N44" s="1452"/>
      <c r="O44" s="1452"/>
      <c r="P44" s="1453"/>
      <c r="Q44" s="1452"/>
      <c r="R44" s="1452"/>
      <c r="S44" s="1452"/>
      <c r="T44" s="1452"/>
      <c r="U44" s="1453"/>
      <c r="V44" s="1452"/>
      <c r="W44" s="1453"/>
      <c r="X44" s="1452"/>
      <c r="Y44" s="1452"/>
      <c r="Z44" s="1454"/>
      <c r="AA44" s="1454"/>
      <c r="AB44" s="1455"/>
    </row>
    <row r="45" spans="1:28">
      <c r="A45" s="1379">
        <v>40</v>
      </c>
      <c r="B45" s="2582"/>
      <c r="C45" s="2560"/>
      <c r="D45" s="2577"/>
      <c r="E45" s="1450"/>
      <c r="F45" s="1451"/>
      <c r="G45" s="1451"/>
      <c r="H45" s="1451"/>
      <c r="I45" s="1451"/>
      <c r="J45" s="1452"/>
      <c r="K45" s="1452"/>
      <c r="L45" s="1452"/>
      <c r="M45" s="1452"/>
      <c r="N45" s="1452"/>
      <c r="O45" s="1452"/>
      <c r="P45" s="1453"/>
      <c r="Q45" s="1452"/>
      <c r="R45" s="1452"/>
      <c r="S45" s="1452"/>
      <c r="T45" s="1452"/>
      <c r="U45" s="1453"/>
      <c r="V45" s="1452"/>
      <c r="W45" s="1453"/>
      <c r="X45" s="1452"/>
      <c r="Y45" s="1452"/>
      <c r="Z45" s="1454"/>
      <c r="AA45" s="1454"/>
      <c r="AB45" s="1455"/>
    </row>
    <row r="46" spans="1:28">
      <c r="A46" s="1379">
        <v>41</v>
      </c>
      <c r="B46" s="2582"/>
      <c r="C46" s="2560"/>
      <c r="D46" s="2577"/>
      <c r="E46" s="1450"/>
      <c r="F46" s="1451"/>
      <c r="G46" s="1451"/>
      <c r="H46" s="1451"/>
      <c r="I46" s="1451"/>
      <c r="J46" s="1452"/>
      <c r="K46" s="1452"/>
      <c r="L46" s="1452"/>
      <c r="M46" s="1452"/>
      <c r="N46" s="1452"/>
      <c r="O46" s="1452"/>
      <c r="P46" s="1453"/>
      <c r="Q46" s="1452"/>
      <c r="R46" s="1452"/>
      <c r="S46" s="1452"/>
      <c r="T46" s="1452"/>
      <c r="U46" s="1453"/>
      <c r="V46" s="1452"/>
      <c r="W46" s="1453"/>
      <c r="X46" s="1452"/>
      <c r="Y46" s="1452"/>
      <c r="Z46" s="1454"/>
      <c r="AA46" s="1454"/>
      <c r="AB46" s="1455"/>
    </row>
    <row r="47" spans="1:28">
      <c r="A47" s="1379">
        <v>42</v>
      </c>
      <c r="B47" s="2582"/>
      <c r="C47" s="2560"/>
      <c r="D47" s="2577"/>
      <c r="E47" s="1450"/>
      <c r="F47" s="1451"/>
      <c r="G47" s="1451"/>
      <c r="H47" s="1451"/>
      <c r="I47" s="1451"/>
      <c r="J47" s="1452"/>
      <c r="K47" s="1452"/>
      <c r="L47" s="1452"/>
      <c r="M47" s="1452"/>
      <c r="N47" s="1452"/>
      <c r="O47" s="1452"/>
      <c r="P47" s="1453"/>
      <c r="Q47" s="1452"/>
      <c r="R47" s="1452"/>
      <c r="S47" s="1452"/>
      <c r="T47" s="1452"/>
      <c r="U47" s="1453"/>
      <c r="V47" s="1452"/>
      <c r="W47" s="1453"/>
      <c r="X47" s="1452"/>
      <c r="Y47" s="1452"/>
      <c r="Z47" s="1454"/>
      <c r="AA47" s="1454"/>
      <c r="AB47" s="1455"/>
    </row>
    <row r="48" spans="1:28">
      <c r="A48" s="1379">
        <v>43</v>
      </c>
      <c r="B48" s="2582"/>
      <c r="C48" s="2560"/>
      <c r="D48" s="2577"/>
      <c r="E48" s="1450"/>
      <c r="F48" s="1451"/>
      <c r="G48" s="1451"/>
      <c r="H48" s="1451"/>
      <c r="I48" s="1451"/>
      <c r="J48" s="1452"/>
      <c r="K48" s="1452"/>
      <c r="L48" s="1452"/>
      <c r="M48" s="1452"/>
      <c r="N48" s="1452"/>
      <c r="O48" s="1452"/>
      <c r="P48" s="1453"/>
      <c r="Q48" s="1452"/>
      <c r="R48" s="1452"/>
      <c r="S48" s="1452"/>
      <c r="T48" s="1452"/>
      <c r="U48" s="1453"/>
      <c r="V48" s="1452"/>
      <c r="W48" s="1453"/>
      <c r="X48" s="1452"/>
      <c r="Y48" s="1452"/>
      <c r="Z48" s="1454"/>
      <c r="AA48" s="1454"/>
      <c r="AB48" s="1455"/>
    </row>
    <row r="49" spans="1:28">
      <c r="A49" s="1379">
        <v>44</v>
      </c>
      <c r="B49" s="2582"/>
      <c r="C49" s="2560"/>
      <c r="D49" s="2577"/>
      <c r="E49" s="1450"/>
      <c r="F49" s="1451"/>
      <c r="G49" s="1451"/>
      <c r="H49" s="1451"/>
      <c r="I49" s="1451"/>
      <c r="J49" s="1452"/>
      <c r="K49" s="1452"/>
      <c r="L49" s="1452"/>
      <c r="M49" s="1452"/>
      <c r="N49" s="1452"/>
      <c r="O49" s="1452"/>
      <c r="P49" s="1453"/>
      <c r="Q49" s="1452"/>
      <c r="R49" s="1452"/>
      <c r="S49" s="1452"/>
      <c r="T49" s="1452"/>
      <c r="U49" s="1453"/>
      <c r="V49" s="1452"/>
      <c r="W49" s="1453"/>
      <c r="X49" s="1452"/>
      <c r="Y49" s="1452"/>
      <c r="Z49" s="1454"/>
      <c r="AA49" s="1454"/>
      <c r="AB49" s="1455"/>
    </row>
    <row r="50" spans="1:28">
      <c r="A50" s="1379">
        <v>45</v>
      </c>
      <c r="B50" s="2582"/>
      <c r="C50" s="2560"/>
      <c r="D50" s="2577"/>
      <c r="E50" s="1450"/>
      <c r="F50" s="1451"/>
      <c r="G50" s="1451"/>
      <c r="H50" s="1451"/>
      <c r="I50" s="1451"/>
      <c r="J50" s="1452"/>
      <c r="K50" s="1452"/>
      <c r="L50" s="1452"/>
      <c r="M50" s="1452"/>
      <c r="N50" s="1452"/>
      <c r="O50" s="1452"/>
      <c r="P50" s="1453"/>
      <c r="Q50" s="1452"/>
      <c r="R50" s="1452"/>
      <c r="S50" s="1452"/>
      <c r="T50" s="1452"/>
      <c r="U50" s="1453"/>
      <c r="V50" s="1452"/>
      <c r="W50" s="1453"/>
      <c r="X50" s="1452"/>
      <c r="Y50" s="1452"/>
      <c r="Z50" s="1454"/>
      <c r="AA50" s="1454"/>
      <c r="AB50" s="1455"/>
    </row>
    <row r="51" spans="1:28">
      <c r="A51" s="1379">
        <v>46</v>
      </c>
      <c r="B51" s="2582"/>
      <c r="C51" s="2560"/>
      <c r="D51" s="2577"/>
      <c r="E51" s="1450"/>
      <c r="F51" s="1451"/>
      <c r="G51" s="1451"/>
      <c r="H51" s="1451"/>
      <c r="I51" s="1451"/>
      <c r="J51" s="1452"/>
      <c r="K51" s="1452"/>
      <c r="L51" s="1452"/>
      <c r="M51" s="1452"/>
      <c r="N51" s="1452"/>
      <c r="O51" s="1452"/>
      <c r="P51" s="1453"/>
      <c r="Q51" s="1452"/>
      <c r="R51" s="1452"/>
      <c r="S51" s="1452"/>
      <c r="T51" s="1452"/>
      <c r="U51" s="1453"/>
      <c r="V51" s="1452"/>
      <c r="W51" s="1453"/>
      <c r="X51" s="1452"/>
      <c r="Y51" s="1452"/>
      <c r="Z51" s="1454"/>
      <c r="AA51" s="1454"/>
      <c r="AB51" s="1455"/>
    </row>
    <row r="52" spans="1:28">
      <c r="A52" s="1379">
        <v>47</v>
      </c>
      <c r="B52" s="2582"/>
      <c r="C52" s="2560"/>
      <c r="D52" s="2577"/>
      <c r="E52" s="1450"/>
      <c r="F52" s="1451"/>
      <c r="G52" s="1451"/>
      <c r="H52" s="1451"/>
      <c r="I52" s="1451"/>
      <c r="J52" s="1452"/>
      <c r="K52" s="1452"/>
      <c r="L52" s="1452"/>
      <c r="M52" s="1452"/>
      <c r="N52" s="1452"/>
      <c r="O52" s="1452"/>
      <c r="P52" s="1453"/>
      <c r="Q52" s="1452"/>
      <c r="R52" s="1452"/>
      <c r="S52" s="1452"/>
      <c r="T52" s="1452"/>
      <c r="U52" s="1453"/>
      <c r="V52" s="1452"/>
      <c r="W52" s="1453"/>
      <c r="X52" s="1452"/>
      <c r="Y52" s="1452"/>
      <c r="Z52" s="1454"/>
      <c r="AA52" s="1454"/>
      <c r="AB52" s="1455"/>
    </row>
    <row r="53" spans="1:28" ht="15" thickBot="1">
      <c r="A53" s="1379">
        <v>48</v>
      </c>
      <c r="B53" s="2582"/>
      <c r="C53" s="2569"/>
      <c r="D53" s="1391" t="s">
        <v>3617</v>
      </c>
      <c r="E53" s="1461"/>
      <c r="F53" s="1461"/>
      <c r="G53" s="1461"/>
      <c r="H53" s="1461"/>
      <c r="I53" s="1461"/>
      <c r="J53" s="1461"/>
      <c r="K53" s="1461"/>
      <c r="L53" s="1461"/>
      <c r="M53" s="1462">
        <f>SUM(M43:M52)</f>
        <v>0</v>
      </c>
      <c r="N53" s="1462">
        <f>SUM(N43:N52)</f>
        <v>0</v>
      </c>
      <c r="O53" s="1462">
        <f>SUM(O43:O52)</f>
        <v>0</v>
      </c>
      <c r="P53" s="1462">
        <f>SUM(P43:P52)</f>
        <v>0</v>
      </c>
      <c r="Q53" s="1461"/>
      <c r="R53" s="1462">
        <f>SUM(R43:R52)</f>
        <v>0</v>
      </c>
      <c r="S53" s="1458"/>
      <c r="T53" s="1462">
        <f>SUM(T43:T52)</f>
        <v>0</v>
      </c>
      <c r="U53" s="1462">
        <f>SUM(U43:U52)</f>
        <v>0</v>
      </c>
      <c r="V53" s="1462">
        <f>SUM(V43:V52)</f>
        <v>0</v>
      </c>
      <c r="W53" s="1462">
        <f>SUM(W43:W52)</f>
        <v>0</v>
      </c>
      <c r="X53" s="1461"/>
      <c r="Y53" s="1461"/>
      <c r="Z53" s="1461"/>
      <c r="AA53" s="1461"/>
      <c r="AB53" s="1459"/>
    </row>
    <row r="54" spans="1:28">
      <c r="A54" s="1379">
        <v>49</v>
      </c>
      <c r="B54" s="2582"/>
      <c r="C54" s="2572" t="s">
        <v>4438</v>
      </c>
      <c r="D54" s="2562" t="s">
        <v>4377</v>
      </c>
      <c r="E54" s="1463"/>
      <c r="F54" s="1445"/>
      <c r="G54" s="1445"/>
      <c r="H54" s="1445"/>
      <c r="I54" s="1445"/>
      <c r="J54" s="1446"/>
      <c r="K54" s="1446"/>
      <c r="L54" s="1446"/>
      <c r="M54" s="1446"/>
      <c r="N54" s="1446"/>
      <c r="O54" s="1446"/>
      <c r="P54" s="1447"/>
      <c r="Q54" s="1446"/>
      <c r="R54" s="1446"/>
      <c r="S54" s="1446"/>
      <c r="T54" s="1446"/>
      <c r="U54" s="1447"/>
      <c r="V54" s="1446"/>
      <c r="W54" s="1447"/>
      <c r="X54" s="1446"/>
      <c r="Y54" s="1446"/>
      <c r="Z54" s="1448"/>
      <c r="AA54" s="1448"/>
      <c r="AB54" s="1464"/>
    </row>
    <row r="55" spans="1:28">
      <c r="A55" s="1379">
        <v>50</v>
      </c>
      <c r="B55" s="2582"/>
      <c r="C55" s="2573"/>
      <c r="D55" s="2563"/>
      <c r="E55" s="1450"/>
      <c r="F55" s="1451"/>
      <c r="G55" s="1451"/>
      <c r="H55" s="1451"/>
      <c r="I55" s="1451"/>
      <c r="J55" s="1452"/>
      <c r="K55" s="1452"/>
      <c r="L55" s="1452"/>
      <c r="M55" s="1452"/>
      <c r="N55" s="1452"/>
      <c r="O55" s="1452"/>
      <c r="P55" s="1453"/>
      <c r="Q55" s="1452"/>
      <c r="R55" s="1452"/>
      <c r="S55" s="1452"/>
      <c r="T55" s="1452"/>
      <c r="U55" s="1453"/>
      <c r="V55" s="1452"/>
      <c r="W55" s="1453"/>
      <c r="X55" s="1452"/>
      <c r="Y55" s="1452"/>
      <c r="Z55" s="1454"/>
      <c r="AA55" s="1454"/>
      <c r="AB55" s="1455"/>
    </row>
    <row r="56" spans="1:28">
      <c r="A56" s="1379">
        <v>51</v>
      </c>
      <c r="B56" s="2582"/>
      <c r="C56" s="2573"/>
      <c r="D56" s="2563"/>
      <c r="E56" s="1450"/>
      <c r="F56" s="1451"/>
      <c r="G56" s="1451"/>
      <c r="H56" s="1451"/>
      <c r="I56" s="1451"/>
      <c r="J56" s="1452"/>
      <c r="K56" s="1452"/>
      <c r="L56" s="1452"/>
      <c r="M56" s="1452"/>
      <c r="N56" s="1452"/>
      <c r="O56" s="1452"/>
      <c r="P56" s="1453"/>
      <c r="Q56" s="1452"/>
      <c r="R56" s="1452"/>
      <c r="S56" s="1452"/>
      <c r="T56" s="1452"/>
      <c r="U56" s="1453"/>
      <c r="V56" s="1452"/>
      <c r="W56" s="1453"/>
      <c r="X56" s="1452"/>
      <c r="Y56" s="1452"/>
      <c r="Z56" s="1454"/>
      <c r="AA56" s="1454"/>
      <c r="AB56" s="1455"/>
    </row>
    <row r="57" spans="1:28">
      <c r="A57" s="1379">
        <v>52</v>
      </c>
      <c r="B57" s="2582"/>
      <c r="C57" s="2573"/>
      <c r="D57" s="2563"/>
      <c r="E57" s="1450"/>
      <c r="F57" s="1451"/>
      <c r="G57" s="1451"/>
      <c r="H57" s="1451"/>
      <c r="I57" s="1451"/>
      <c r="J57" s="1452"/>
      <c r="K57" s="1452"/>
      <c r="L57" s="1452"/>
      <c r="M57" s="1452"/>
      <c r="N57" s="1452"/>
      <c r="O57" s="1452"/>
      <c r="P57" s="1453"/>
      <c r="Q57" s="1452"/>
      <c r="R57" s="1452"/>
      <c r="S57" s="1452"/>
      <c r="T57" s="1452"/>
      <c r="U57" s="1453"/>
      <c r="V57" s="1452"/>
      <c r="W57" s="1453"/>
      <c r="X57" s="1452"/>
      <c r="Y57" s="1452"/>
      <c r="Z57" s="1454"/>
      <c r="AA57" s="1454"/>
      <c r="AB57" s="1455"/>
    </row>
    <row r="58" spans="1:28">
      <c r="A58" s="1379">
        <v>53</v>
      </c>
      <c r="B58" s="2582"/>
      <c r="C58" s="2573"/>
      <c r="D58" s="2563"/>
      <c r="E58" s="1450"/>
      <c r="F58" s="1451"/>
      <c r="G58" s="1451"/>
      <c r="H58" s="1451"/>
      <c r="I58" s="1451"/>
      <c r="J58" s="1452"/>
      <c r="K58" s="1452"/>
      <c r="L58" s="1452"/>
      <c r="M58" s="1452"/>
      <c r="N58" s="1452"/>
      <c r="O58" s="1452"/>
      <c r="P58" s="1453"/>
      <c r="Q58" s="1452"/>
      <c r="R58" s="1452"/>
      <c r="S58" s="1452"/>
      <c r="T58" s="1452"/>
      <c r="U58" s="1453"/>
      <c r="V58" s="1452"/>
      <c r="W58" s="1453"/>
      <c r="X58" s="1452"/>
      <c r="Y58" s="1452"/>
      <c r="Z58" s="1454"/>
      <c r="AA58" s="1454"/>
      <c r="AB58" s="1455"/>
    </row>
    <row r="59" spans="1:28">
      <c r="A59" s="1379">
        <v>54</v>
      </c>
      <c r="B59" s="2582"/>
      <c r="C59" s="2573"/>
      <c r="D59" s="2563"/>
      <c r="E59" s="1450"/>
      <c r="F59" s="1451"/>
      <c r="G59" s="1451"/>
      <c r="H59" s="1451"/>
      <c r="I59" s="1451"/>
      <c r="J59" s="1452"/>
      <c r="K59" s="1452"/>
      <c r="L59" s="1452"/>
      <c r="M59" s="1452"/>
      <c r="N59" s="1452"/>
      <c r="O59" s="1452"/>
      <c r="P59" s="1453"/>
      <c r="Q59" s="1452"/>
      <c r="R59" s="1452"/>
      <c r="S59" s="1452"/>
      <c r="T59" s="1452"/>
      <c r="U59" s="1453"/>
      <c r="V59" s="1452"/>
      <c r="W59" s="1453"/>
      <c r="X59" s="1452"/>
      <c r="Y59" s="1452"/>
      <c r="Z59" s="1454"/>
      <c r="AA59" s="1454"/>
      <c r="AB59" s="1455"/>
    </row>
    <row r="60" spans="1:28">
      <c r="A60" s="1379">
        <v>55</v>
      </c>
      <c r="B60" s="2582"/>
      <c r="C60" s="2573"/>
      <c r="D60" s="2563"/>
      <c r="E60" s="1450"/>
      <c r="F60" s="1451"/>
      <c r="G60" s="1451"/>
      <c r="H60" s="1451"/>
      <c r="I60" s="1451"/>
      <c r="J60" s="1452"/>
      <c r="K60" s="1452"/>
      <c r="L60" s="1452"/>
      <c r="M60" s="1452"/>
      <c r="N60" s="1452"/>
      <c r="O60" s="1452"/>
      <c r="P60" s="1453"/>
      <c r="Q60" s="1452"/>
      <c r="R60" s="1452"/>
      <c r="S60" s="1452"/>
      <c r="T60" s="1452"/>
      <c r="U60" s="1453"/>
      <c r="V60" s="1452"/>
      <c r="W60" s="1453"/>
      <c r="X60" s="1452"/>
      <c r="Y60" s="1452"/>
      <c r="Z60" s="1454"/>
      <c r="AA60" s="1454"/>
      <c r="AB60" s="1455"/>
    </row>
    <row r="61" spans="1:28">
      <c r="A61" s="1379">
        <v>56</v>
      </c>
      <c r="B61" s="2582"/>
      <c r="C61" s="2573"/>
      <c r="D61" s="2563"/>
      <c r="E61" s="1450"/>
      <c r="F61" s="1451"/>
      <c r="G61" s="1451"/>
      <c r="H61" s="1451"/>
      <c r="I61" s="1451"/>
      <c r="J61" s="1452"/>
      <c r="K61" s="1452"/>
      <c r="L61" s="1452"/>
      <c r="M61" s="1452"/>
      <c r="N61" s="1452"/>
      <c r="O61" s="1452"/>
      <c r="P61" s="1453"/>
      <c r="Q61" s="1452"/>
      <c r="R61" s="1452"/>
      <c r="S61" s="1452"/>
      <c r="T61" s="1452"/>
      <c r="U61" s="1453"/>
      <c r="V61" s="1452"/>
      <c r="W61" s="1453"/>
      <c r="X61" s="1452"/>
      <c r="Y61" s="1452"/>
      <c r="Z61" s="1454"/>
      <c r="AA61" s="1454"/>
      <c r="AB61" s="1455"/>
    </row>
    <row r="62" spans="1:28">
      <c r="A62" s="1379">
        <v>57</v>
      </c>
      <c r="B62" s="2582"/>
      <c r="C62" s="2573"/>
      <c r="D62" s="2563"/>
      <c r="E62" s="1450"/>
      <c r="F62" s="1451"/>
      <c r="G62" s="1451"/>
      <c r="H62" s="1451"/>
      <c r="I62" s="1451"/>
      <c r="J62" s="1452"/>
      <c r="K62" s="1452"/>
      <c r="L62" s="1452"/>
      <c r="M62" s="1452"/>
      <c r="N62" s="1452"/>
      <c r="O62" s="1452"/>
      <c r="P62" s="1453"/>
      <c r="Q62" s="1452"/>
      <c r="R62" s="1452"/>
      <c r="S62" s="1452"/>
      <c r="T62" s="1452"/>
      <c r="U62" s="1453"/>
      <c r="V62" s="1452"/>
      <c r="W62" s="1453"/>
      <c r="X62" s="1452"/>
      <c r="Y62" s="1452"/>
      <c r="Z62" s="1454"/>
      <c r="AA62" s="1454"/>
      <c r="AB62" s="1455"/>
    </row>
    <row r="63" spans="1:28">
      <c r="A63" s="1379">
        <v>58</v>
      </c>
      <c r="B63" s="2582"/>
      <c r="C63" s="2573"/>
      <c r="D63" s="2563"/>
      <c r="E63" s="1450"/>
      <c r="F63" s="1451"/>
      <c r="G63" s="1451"/>
      <c r="H63" s="1451"/>
      <c r="I63" s="1451"/>
      <c r="J63" s="1452"/>
      <c r="K63" s="1452"/>
      <c r="L63" s="1452"/>
      <c r="M63" s="1452"/>
      <c r="N63" s="1452"/>
      <c r="O63" s="1452"/>
      <c r="P63" s="1453"/>
      <c r="Q63" s="1452"/>
      <c r="R63" s="1452"/>
      <c r="S63" s="1452"/>
      <c r="T63" s="1452"/>
      <c r="U63" s="1453"/>
      <c r="V63" s="1452"/>
      <c r="W63" s="1453"/>
      <c r="X63" s="1452"/>
      <c r="Y63" s="1452"/>
      <c r="Z63" s="1454"/>
      <c r="AA63" s="1454"/>
      <c r="AB63" s="1455"/>
    </row>
    <row r="64" spans="1:28" ht="14.25">
      <c r="A64" s="1379">
        <v>59</v>
      </c>
      <c r="B64" s="2582"/>
      <c r="C64" s="2573"/>
      <c r="D64" s="1397" t="s">
        <v>3617</v>
      </c>
      <c r="E64" s="1458"/>
      <c r="F64" s="1458"/>
      <c r="G64" s="1458"/>
      <c r="H64" s="1458"/>
      <c r="I64" s="1458"/>
      <c r="J64" s="1458"/>
      <c r="K64" s="1458"/>
      <c r="L64" s="1458"/>
      <c r="M64" s="1452">
        <f>SUM(M54:M63)</f>
        <v>0</v>
      </c>
      <c r="N64" s="1452">
        <f>SUM(N54:N63)</f>
        <v>0</v>
      </c>
      <c r="O64" s="1452">
        <f>SUM(O54:O63)</f>
        <v>0</v>
      </c>
      <c r="P64" s="1452">
        <f>SUM(P54:P63)</f>
        <v>0</v>
      </c>
      <c r="Q64" s="1458"/>
      <c r="R64" s="1452">
        <f>SUM(R54:R63)</f>
        <v>0</v>
      </c>
      <c r="S64" s="1458"/>
      <c r="T64" s="1452">
        <f>SUM(T54:T63)</f>
        <v>0</v>
      </c>
      <c r="U64" s="1452">
        <f>SUM(U54:U63)</f>
        <v>0</v>
      </c>
      <c r="V64" s="1452">
        <f>SUM(V54:V63)</f>
        <v>0</v>
      </c>
      <c r="W64" s="1452">
        <f>SUM(W54:W63)</f>
        <v>0</v>
      </c>
      <c r="X64" s="1458"/>
      <c r="Y64" s="1458"/>
      <c r="Z64" s="1458"/>
      <c r="AA64" s="1458"/>
      <c r="AB64" s="1459"/>
    </row>
    <row r="65" spans="1:28" ht="13.9" customHeight="1">
      <c r="A65" s="1379">
        <v>60</v>
      </c>
      <c r="B65" s="2582"/>
      <c r="C65" s="2573"/>
      <c r="D65" s="2563" t="s">
        <v>4434</v>
      </c>
      <c r="E65" s="1450"/>
      <c r="F65" s="1451"/>
      <c r="G65" s="1451"/>
      <c r="H65" s="1451"/>
      <c r="I65" s="1451"/>
      <c r="J65" s="1452"/>
      <c r="K65" s="1452"/>
      <c r="L65" s="1452"/>
      <c r="M65" s="1452"/>
      <c r="N65" s="1452"/>
      <c r="O65" s="1452"/>
      <c r="P65" s="1453"/>
      <c r="Q65" s="1452"/>
      <c r="R65" s="1452"/>
      <c r="S65" s="1452"/>
      <c r="T65" s="1452"/>
      <c r="U65" s="1453"/>
      <c r="V65" s="1452"/>
      <c r="W65" s="1453"/>
      <c r="X65" s="1452"/>
      <c r="Y65" s="1452"/>
      <c r="Z65" s="1454"/>
      <c r="AA65" s="1454"/>
      <c r="AB65" s="1455"/>
    </row>
    <row r="66" spans="1:28">
      <c r="A66" s="1379">
        <v>61</v>
      </c>
      <c r="B66" s="2582"/>
      <c r="C66" s="2573"/>
      <c r="D66" s="2563"/>
      <c r="E66" s="1450"/>
      <c r="F66" s="1451"/>
      <c r="G66" s="1451"/>
      <c r="H66" s="1451"/>
      <c r="I66" s="1451"/>
      <c r="J66" s="1452"/>
      <c r="K66" s="1452"/>
      <c r="L66" s="1452"/>
      <c r="M66" s="1452"/>
      <c r="N66" s="1452"/>
      <c r="O66" s="1452"/>
      <c r="P66" s="1453"/>
      <c r="Q66" s="1453"/>
      <c r="R66" s="1452"/>
      <c r="S66" s="1453"/>
      <c r="T66" s="1452"/>
      <c r="U66" s="1465"/>
      <c r="V66" s="1452"/>
      <c r="W66" s="1465"/>
      <c r="X66" s="1452"/>
      <c r="Y66" s="1452"/>
      <c r="Z66" s="1454"/>
      <c r="AA66" s="1454"/>
      <c r="AB66" s="1455"/>
    </row>
    <row r="67" spans="1:28">
      <c r="A67" s="1379">
        <v>62</v>
      </c>
      <c r="B67" s="2582"/>
      <c r="C67" s="2573"/>
      <c r="D67" s="2563"/>
      <c r="E67" s="1450"/>
      <c r="F67" s="1451"/>
      <c r="G67" s="1451"/>
      <c r="H67" s="1451"/>
      <c r="I67" s="1451"/>
      <c r="J67" s="1452"/>
      <c r="K67" s="1452"/>
      <c r="L67" s="1452"/>
      <c r="M67" s="1452"/>
      <c r="N67" s="1452"/>
      <c r="O67" s="1452"/>
      <c r="P67" s="1453"/>
      <c r="Q67" s="1453"/>
      <c r="R67" s="1452"/>
      <c r="S67" s="1453"/>
      <c r="T67" s="1452"/>
      <c r="U67" s="1465"/>
      <c r="V67" s="1452"/>
      <c r="W67" s="1465"/>
      <c r="X67" s="1452"/>
      <c r="Y67" s="1452"/>
      <c r="Z67" s="1454"/>
      <c r="AA67" s="1454"/>
      <c r="AB67" s="1455"/>
    </row>
    <row r="68" spans="1:28">
      <c r="A68" s="1379">
        <v>63</v>
      </c>
      <c r="B68" s="2582"/>
      <c r="C68" s="2573"/>
      <c r="D68" s="2563"/>
      <c r="E68" s="1450"/>
      <c r="F68" s="1451"/>
      <c r="G68" s="1451"/>
      <c r="H68" s="1451"/>
      <c r="I68" s="1451"/>
      <c r="J68" s="1452"/>
      <c r="K68" s="1452"/>
      <c r="L68" s="1452"/>
      <c r="M68" s="1452"/>
      <c r="N68" s="1452"/>
      <c r="O68" s="1452"/>
      <c r="P68" s="1453"/>
      <c r="Q68" s="1453"/>
      <c r="R68" s="1452"/>
      <c r="S68" s="1453"/>
      <c r="T68" s="1452"/>
      <c r="U68" s="1465"/>
      <c r="V68" s="1452"/>
      <c r="W68" s="1465"/>
      <c r="X68" s="1452"/>
      <c r="Y68" s="1452"/>
      <c r="Z68" s="1454"/>
      <c r="AA68" s="1454"/>
      <c r="AB68" s="1455"/>
    </row>
    <row r="69" spans="1:28">
      <c r="A69" s="1379">
        <v>64</v>
      </c>
      <c r="B69" s="2582"/>
      <c r="C69" s="2573"/>
      <c r="D69" s="2563"/>
      <c r="E69" s="1450"/>
      <c r="F69" s="1451"/>
      <c r="G69" s="1451"/>
      <c r="H69" s="1451"/>
      <c r="I69" s="1451"/>
      <c r="J69" s="1452"/>
      <c r="K69" s="1452"/>
      <c r="L69" s="1452"/>
      <c r="M69" s="1452"/>
      <c r="N69" s="1452"/>
      <c r="O69" s="1452"/>
      <c r="P69" s="1453"/>
      <c r="Q69" s="1453"/>
      <c r="R69" s="1452"/>
      <c r="S69" s="1453"/>
      <c r="T69" s="1452"/>
      <c r="U69" s="1465"/>
      <c r="V69" s="1452"/>
      <c r="W69" s="1465"/>
      <c r="X69" s="1452"/>
      <c r="Y69" s="1452"/>
      <c r="Z69" s="1454"/>
      <c r="AA69" s="1454"/>
      <c r="AB69" s="1455"/>
    </row>
    <row r="70" spans="1:28">
      <c r="A70" s="1379">
        <v>65</v>
      </c>
      <c r="B70" s="2582"/>
      <c r="C70" s="2573"/>
      <c r="D70" s="2563"/>
      <c r="E70" s="1450"/>
      <c r="F70" s="1451"/>
      <c r="G70" s="1451"/>
      <c r="H70" s="1451"/>
      <c r="I70" s="1451"/>
      <c r="J70" s="1452"/>
      <c r="K70" s="1452"/>
      <c r="L70" s="1452"/>
      <c r="M70" s="1452"/>
      <c r="N70" s="1452"/>
      <c r="O70" s="1452"/>
      <c r="P70" s="1453"/>
      <c r="Q70" s="1453"/>
      <c r="R70" s="1452"/>
      <c r="S70" s="1453"/>
      <c r="T70" s="1452"/>
      <c r="U70" s="1465"/>
      <c r="V70" s="1452"/>
      <c r="W70" s="1465"/>
      <c r="X70" s="1452"/>
      <c r="Y70" s="1452"/>
      <c r="Z70" s="1454"/>
      <c r="AA70" s="1454"/>
      <c r="AB70" s="1455"/>
    </row>
    <row r="71" spans="1:28">
      <c r="A71" s="1379">
        <v>66</v>
      </c>
      <c r="B71" s="2582"/>
      <c r="C71" s="2573"/>
      <c r="D71" s="2563"/>
      <c r="E71" s="1450"/>
      <c r="F71" s="1451"/>
      <c r="G71" s="1451"/>
      <c r="H71" s="1451"/>
      <c r="I71" s="1451"/>
      <c r="J71" s="1452"/>
      <c r="K71" s="1452"/>
      <c r="L71" s="1452"/>
      <c r="M71" s="1452"/>
      <c r="N71" s="1452"/>
      <c r="O71" s="1452"/>
      <c r="P71" s="1453"/>
      <c r="Q71" s="1453"/>
      <c r="R71" s="1452"/>
      <c r="S71" s="1453"/>
      <c r="T71" s="1452"/>
      <c r="U71" s="1465"/>
      <c r="V71" s="1452"/>
      <c r="W71" s="1465"/>
      <c r="X71" s="1452"/>
      <c r="Y71" s="1452"/>
      <c r="Z71" s="1454"/>
      <c r="AA71" s="1454"/>
      <c r="AB71" s="1455"/>
    </row>
    <row r="72" spans="1:28">
      <c r="A72" s="1379">
        <v>67</v>
      </c>
      <c r="B72" s="2582"/>
      <c r="C72" s="2573"/>
      <c r="D72" s="2563"/>
      <c r="E72" s="1450"/>
      <c r="F72" s="1451"/>
      <c r="G72" s="1451"/>
      <c r="H72" s="1451"/>
      <c r="I72" s="1451"/>
      <c r="J72" s="1452"/>
      <c r="K72" s="1452"/>
      <c r="L72" s="1452"/>
      <c r="M72" s="1452"/>
      <c r="N72" s="1452"/>
      <c r="O72" s="1452"/>
      <c r="P72" s="1453"/>
      <c r="Q72" s="1453"/>
      <c r="R72" s="1452"/>
      <c r="S72" s="1453"/>
      <c r="T72" s="1452"/>
      <c r="U72" s="1465"/>
      <c r="V72" s="1452"/>
      <c r="W72" s="1465"/>
      <c r="X72" s="1452"/>
      <c r="Y72" s="1452"/>
      <c r="Z72" s="1454"/>
      <c r="AA72" s="1454"/>
      <c r="AB72" s="1455"/>
    </row>
    <row r="73" spans="1:28">
      <c r="A73" s="1379">
        <v>68</v>
      </c>
      <c r="B73" s="2582"/>
      <c r="C73" s="2573"/>
      <c r="D73" s="2563"/>
      <c r="E73" s="1450"/>
      <c r="F73" s="1451"/>
      <c r="G73" s="1451"/>
      <c r="H73" s="1451"/>
      <c r="I73" s="1451"/>
      <c r="J73" s="1452"/>
      <c r="K73" s="1452"/>
      <c r="L73" s="1452"/>
      <c r="M73" s="1452"/>
      <c r="N73" s="1452"/>
      <c r="O73" s="1452"/>
      <c r="P73" s="1453"/>
      <c r="Q73" s="1453"/>
      <c r="R73" s="1452"/>
      <c r="S73" s="1453"/>
      <c r="T73" s="1452"/>
      <c r="U73" s="1465"/>
      <c r="V73" s="1452"/>
      <c r="W73" s="1465"/>
      <c r="X73" s="1452"/>
      <c r="Y73" s="1452"/>
      <c r="Z73" s="1454"/>
      <c r="AA73" s="1454"/>
      <c r="AB73" s="1455"/>
    </row>
    <row r="74" spans="1:28">
      <c r="A74" s="1379">
        <v>69</v>
      </c>
      <c r="B74" s="2582"/>
      <c r="C74" s="2573"/>
      <c r="D74" s="2563"/>
      <c r="E74" s="1450"/>
      <c r="F74" s="1451"/>
      <c r="G74" s="1451"/>
      <c r="H74" s="1451"/>
      <c r="I74" s="1451"/>
      <c r="J74" s="1452"/>
      <c r="K74" s="1452"/>
      <c r="L74" s="1452"/>
      <c r="M74" s="1452"/>
      <c r="N74" s="1452"/>
      <c r="O74" s="1452"/>
      <c r="P74" s="1453"/>
      <c r="Q74" s="1453"/>
      <c r="R74" s="1452"/>
      <c r="S74" s="1453"/>
      <c r="T74" s="1452"/>
      <c r="U74" s="1465"/>
      <c r="V74" s="1452"/>
      <c r="W74" s="1465"/>
      <c r="X74" s="1452"/>
      <c r="Y74" s="1452"/>
      <c r="Z74" s="1454"/>
      <c r="AA74" s="1454"/>
      <c r="AB74" s="1455"/>
    </row>
    <row r="75" spans="1:28" ht="14.25">
      <c r="A75" s="1379">
        <v>70</v>
      </c>
      <c r="B75" s="2582"/>
      <c r="C75" s="2573"/>
      <c r="D75" s="1397" t="s">
        <v>3617</v>
      </c>
      <c r="E75" s="1458"/>
      <c r="F75" s="1458"/>
      <c r="G75" s="1458"/>
      <c r="H75" s="1458"/>
      <c r="I75" s="1458"/>
      <c r="J75" s="1458"/>
      <c r="K75" s="1458"/>
      <c r="L75" s="1458"/>
      <c r="M75" s="1452">
        <f>SUM(M65:M74)</f>
        <v>0</v>
      </c>
      <c r="N75" s="1452">
        <f>SUM(N65:N74)</f>
        <v>0</v>
      </c>
      <c r="O75" s="1452">
        <f>SUM(O65:O74)</f>
        <v>0</v>
      </c>
      <c r="P75" s="1452">
        <f>SUM(P65:P74)</f>
        <v>0</v>
      </c>
      <c r="Q75" s="1458"/>
      <c r="R75" s="1452">
        <f>SUM(R65:R74)</f>
        <v>0</v>
      </c>
      <c r="S75" s="1458"/>
      <c r="T75" s="1452">
        <f>SUM(T65:T74)</f>
        <v>0</v>
      </c>
      <c r="U75" s="1452">
        <f>SUM(U65:U74)</f>
        <v>0</v>
      </c>
      <c r="V75" s="1452">
        <f>SUM(V65:V74)</f>
        <v>0</v>
      </c>
      <c r="W75" s="1452">
        <f>SUM(W65:W74)</f>
        <v>0</v>
      </c>
      <c r="X75" s="1458"/>
      <c r="Y75" s="1458"/>
      <c r="Z75" s="1458"/>
      <c r="AA75" s="1458"/>
      <c r="AB75" s="1459"/>
    </row>
    <row r="76" spans="1:28" ht="13.9" customHeight="1">
      <c r="A76" s="1379">
        <v>71</v>
      </c>
      <c r="B76" s="2582"/>
      <c r="C76" s="2573"/>
      <c r="D76" s="2577" t="s">
        <v>4436</v>
      </c>
      <c r="E76" s="1450"/>
      <c r="F76" s="1451"/>
      <c r="G76" s="1451"/>
      <c r="H76" s="1451"/>
      <c r="I76" s="1451"/>
      <c r="J76" s="1452"/>
      <c r="K76" s="1452"/>
      <c r="L76" s="1452"/>
      <c r="M76" s="1452"/>
      <c r="N76" s="1452"/>
      <c r="O76" s="1452"/>
      <c r="P76" s="1453"/>
      <c r="Q76" s="1453"/>
      <c r="R76" s="1452"/>
      <c r="S76" s="1453"/>
      <c r="T76" s="1452"/>
      <c r="U76" s="1465"/>
      <c r="V76" s="1452"/>
      <c r="W76" s="1465"/>
      <c r="X76" s="1452"/>
      <c r="Y76" s="1452"/>
      <c r="Z76" s="1454"/>
      <c r="AA76" s="1454"/>
      <c r="AB76" s="1455"/>
    </row>
    <row r="77" spans="1:28">
      <c r="A77" s="1379">
        <v>72</v>
      </c>
      <c r="B77" s="2582"/>
      <c r="C77" s="2573"/>
      <c r="D77" s="2577"/>
      <c r="E77" s="1450"/>
      <c r="F77" s="1451"/>
      <c r="G77" s="1451"/>
      <c r="H77" s="1451"/>
      <c r="I77" s="1451"/>
      <c r="J77" s="1452"/>
      <c r="K77" s="1452"/>
      <c r="L77" s="1452"/>
      <c r="M77" s="1452"/>
      <c r="N77" s="1452"/>
      <c r="O77" s="1452"/>
      <c r="P77" s="1453"/>
      <c r="Q77" s="1453"/>
      <c r="R77" s="1452"/>
      <c r="S77" s="1453"/>
      <c r="T77" s="1452"/>
      <c r="U77" s="1465"/>
      <c r="V77" s="1452"/>
      <c r="W77" s="1465"/>
      <c r="X77" s="1452"/>
      <c r="Y77" s="1452"/>
      <c r="Z77" s="1454"/>
      <c r="AA77" s="1454"/>
      <c r="AB77" s="1455"/>
    </row>
    <row r="78" spans="1:28">
      <c r="A78" s="1379">
        <v>73</v>
      </c>
      <c r="B78" s="2582"/>
      <c r="C78" s="2573"/>
      <c r="D78" s="2577"/>
      <c r="E78" s="1450"/>
      <c r="F78" s="1451"/>
      <c r="G78" s="1451"/>
      <c r="H78" s="1451"/>
      <c r="I78" s="1451"/>
      <c r="J78" s="1452"/>
      <c r="K78" s="1452"/>
      <c r="L78" s="1452"/>
      <c r="M78" s="1452"/>
      <c r="N78" s="1452"/>
      <c r="O78" s="1452"/>
      <c r="P78" s="1453"/>
      <c r="Q78" s="1453"/>
      <c r="R78" s="1452"/>
      <c r="S78" s="1453"/>
      <c r="T78" s="1452"/>
      <c r="U78" s="1465"/>
      <c r="V78" s="1452"/>
      <c r="W78" s="1465"/>
      <c r="X78" s="1452"/>
      <c r="Y78" s="1452"/>
      <c r="Z78" s="1454"/>
      <c r="AA78" s="1454"/>
      <c r="AB78" s="1455"/>
    </row>
    <row r="79" spans="1:28">
      <c r="A79" s="1379">
        <v>74</v>
      </c>
      <c r="B79" s="2582"/>
      <c r="C79" s="2573"/>
      <c r="D79" s="2577"/>
      <c r="E79" s="1450"/>
      <c r="F79" s="1451"/>
      <c r="G79" s="1451"/>
      <c r="H79" s="1451"/>
      <c r="I79" s="1451"/>
      <c r="J79" s="1452"/>
      <c r="K79" s="1452"/>
      <c r="L79" s="1452"/>
      <c r="M79" s="1452"/>
      <c r="N79" s="1452"/>
      <c r="O79" s="1452"/>
      <c r="P79" s="1453"/>
      <c r="Q79" s="1453"/>
      <c r="R79" s="1452"/>
      <c r="S79" s="1453"/>
      <c r="T79" s="1452"/>
      <c r="U79" s="1465"/>
      <c r="V79" s="1452"/>
      <c r="W79" s="1465"/>
      <c r="X79" s="1452"/>
      <c r="Y79" s="1452"/>
      <c r="Z79" s="1454"/>
      <c r="AA79" s="1454"/>
      <c r="AB79" s="1455"/>
    </row>
    <row r="80" spans="1:28">
      <c r="A80" s="1379">
        <v>75</v>
      </c>
      <c r="B80" s="2582"/>
      <c r="C80" s="2573"/>
      <c r="D80" s="2577"/>
      <c r="E80" s="1450"/>
      <c r="F80" s="1451"/>
      <c r="G80" s="1451"/>
      <c r="H80" s="1451"/>
      <c r="I80" s="1451"/>
      <c r="J80" s="1452"/>
      <c r="K80" s="1452"/>
      <c r="L80" s="1452"/>
      <c r="M80" s="1452"/>
      <c r="N80" s="1452"/>
      <c r="O80" s="1452"/>
      <c r="P80" s="1453"/>
      <c r="Q80" s="1453"/>
      <c r="R80" s="1452"/>
      <c r="S80" s="1453"/>
      <c r="T80" s="1452"/>
      <c r="U80" s="1465"/>
      <c r="V80" s="1452"/>
      <c r="W80" s="1465"/>
      <c r="X80" s="1452"/>
      <c r="Y80" s="1452"/>
      <c r="Z80" s="1454"/>
      <c r="AA80" s="1454"/>
      <c r="AB80" s="1455"/>
    </row>
    <row r="81" spans="1:28">
      <c r="A81" s="1379">
        <v>76</v>
      </c>
      <c r="B81" s="2582"/>
      <c r="C81" s="2573"/>
      <c r="D81" s="2577"/>
      <c r="E81" s="1450"/>
      <c r="F81" s="1451"/>
      <c r="G81" s="1451"/>
      <c r="H81" s="1451"/>
      <c r="I81" s="1451"/>
      <c r="J81" s="1452"/>
      <c r="K81" s="1452"/>
      <c r="L81" s="1452"/>
      <c r="M81" s="1452"/>
      <c r="N81" s="1452"/>
      <c r="O81" s="1452"/>
      <c r="P81" s="1453"/>
      <c r="Q81" s="1453"/>
      <c r="R81" s="1452"/>
      <c r="S81" s="1453"/>
      <c r="T81" s="1452"/>
      <c r="U81" s="1465"/>
      <c r="V81" s="1452"/>
      <c r="W81" s="1465"/>
      <c r="X81" s="1452"/>
      <c r="Y81" s="1452"/>
      <c r="Z81" s="1454"/>
      <c r="AA81" s="1454"/>
      <c r="AB81" s="1455"/>
    </row>
    <row r="82" spans="1:28">
      <c r="A82" s="1379">
        <v>77</v>
      </c>
      <c r="B82" s="2582"/>
      <c r="C82" s="2573"/>
      <c r="D82" s="2577"/>
      <c r="E82" s="1450"/>
      <c r="F82" s="1451"/>
      <c r="G82" s="1451"/>
      <c r="H82" s="1451"/>
      <c r="I82" s="1451"/>
      <c r="J82" s="1452"/>
      <c r="K82" s="1452"/>
      <c r="L82" s="1452"/>
      <c r="M82" s="1452"/>
      <c r="N82" s="1452"/>
      <c r="O82" s="1452"/>
      <c r="P82" s="1453"/>
      <c r="Q82" s="1452"/>
      <c r="R82" s="1452"/>
      <c r="S82" s="1452"/>
      <c r="T82" s="1452"/>
      <c r="U82" s="1453"/>
      <c r="V82" s="1452"/>
      <c r="W82" s="1453"/>
      <c r="X82" s="1452"/>
      <c r="Y82" s="1452"/>
      <c r="Z82" s="1454"/>
      <c r="AA82" s="1454"/>
      <c r="AB82" s="1455"/>
    </row>
    <row r="83" spans="1:28">
      <c r="A83" s="1379">
        <v>78</v>
      </c>
      <c r="B83" s="2582"/>
      <c r="C83" s="2573"/>
      <c r="D83" s="2577"/>
      <c r="E83" s="1450"/>
      <c r="F83" s="1451"/>
      <c r="G83" s="1451"/>
      <c r="H83" s="1451"/>
      <c r="I83" s="1451"/>
      <c r="J83" s="1452"/>
      <c r="K83" s="1452"/>
      <c r="L83" s="1452"/>
      <c r="M83" s="1452"/>
      <c r="N83" s="1452"/>
      <c r="O83" s="1452"/>
      <c r="P83" s="1453"/>
      <c r="Q83" s="1452"/>
      <c r="R83" s="1452"/>
      <c r="S83" s="1452"/>
      <c r="T83" s="1452"/>
      <c r="U83" s="1453"/>
      <c r="V83" s="1452"/>
      <c r="W83" s="1453"/>
      <c r="X83" s="1452"/>
      <c r="Y83" s="1452"/>
      <c r="Z83" s="1454"/>
      <c r="AA83" s="1454"/>
      <c r="AB83" s="1455"/>
    </row>
    <row r="84" spans="1:28">
      <c r="A84" s="1379">
        <v>79</v>
      </c>
      <c r="B84" s="2582"/>
      <c r="C84" s="2573"/>
      <c r="D84" s="2577"/>
      <c r="E84" s="1450"/>
      <c r="F84" s="1451"/>
      <c r="G84" s="1451"/>
      <c r="H84" s="1451"/>
      <c r="I84" s="1451"/>
      <c r="J84" s="1452"/>
      <c r="K84" s="1452"/>
      <c r="L84" s="1452"/>
      <c r="M84" s="1452"/>
      <c r="N84" s="1452"/>
      <c r="O84" s="1452"/>
      <c r="P84" s="1453"/>
      <c r="Q84" s="1452"/>
      <c r="R84" s="1452"/>
      <c r="S84" s="1452"/>
      <c r="T84" s="1452"/>
      <c r="U84" s="1453"/>
      <c r="V84" s="1452"/>
      <c r="W84" s="1453"/>
      <c r="X84" s="1452"/>
      <c r="Y84" s="1452"/>
      <c r="Z84" s="1454"/>
      <c r="AA84" s="1454"/>
      <c r="AB84" s="1455"/>
    </row>
    <row r="85" spans="1:28">
      <c r="A85" s="1379">
        <v>80</v>
      </c>
      <c r="B85" s="2582"/>
      <c r="C85" s="2573"/>
      <c r="D85" s="2577"/>
      <c r="E85" s="1450"/>
      <c r="F85" s="1451"/>
      <c r="G85" s="1451"/>
      <c r="H85" s="1451"/>
      <c r="I85" s="1451"/>
      <c r="J85" s="1452"/>
      <c r="K85" s="1452"/>
      <c r="L85" s="1452"/>
      <c r="M85" s="1452"/>
      <c r="N85" s="1452"/>
      <c r="O85" s="1452"/>
      <c r="P85" s="1453"/>
      <c r="Q85" s="1452"/>
      <c r="R85" s="1452"/>
      <c r="S85" s="1452"/>
      <c r="T85" s="1452"/>
      <c r="U85" s="1453"/>
      <c r="V85" s="1452"/>
      <c r="W85" s="1453"/>
      <c r="X85" s="1452"/>
      <c r="Y85" s="1452"/>
      <c r="Z85" s="1454"/>
      <c r="AA85" s="1454"/>
      <c r="AB85" s="1455"/>
    </row>
    <row r="86" spans="1:28" ht="15" thickBot="1">
      <c r="A86" s="1379">
        <v>81</v>
      </c>
      <c r="B86" s="2582"/>
      <c r="C86" s="2574"/>
      <c r="D86" s="1391" t="s">
        <v>3617</v>
      </c>
      <c r="E86" s="1461"/>
      <c r="F86" s="1461"/>
      <c r="G86" s="1461"/>
      <c r="H86" s="1461"/>
      <c r="I86" s="1461"/>
      <c r="J86" s="1461"/>
      <c r="K86" s="1461"/>
      <c r="L86" s="1461"/>
      <c r="M86" s="1462">
        <f>SUM(M76:M85)</f>
        <v>0</v>
      </c>
      <c r="N86" s="1462">
        <f>SUM(N76:N85)</f>
        <v>0</v>
      </c>
      <c r="O86" s="1462">
        <f>SUM(O76:O85)</f>
        <v>0</v>
      </c>
      <c r="P86" s="1462">
        <f>SUM(P76:P85)</f>
        <v>0</v>
      </c>
      <c r="Q86" s="1461"/>
      <c r="R86" s="1462">
        <f>SUM(R76:R85)</f>
        <v>0</v>
      </c>
      <c r="S86" s="1458"/>
      <c r="T86" s="1462">
        <f>SUM(T76:T85)</f>
        <v>0</v>
      </c>
      <c r="U86" s="1462">
        <f>SUM(U76:U85)</f>
        <v>0</v>
      </c>
      <c r="V86" s="1462">
        <f>SUM(V76:V85)</f>
        <v>0</v>
      </c>
      <c r="W86" s="1462">
        <f>SUM(W76:W85)</f>
        <v>0</v>
      </c>
      <c r="X86" s="1461"/>
      <c r="Y86" s="1461"/>
      <c r="Z86" s="1461"/>
      <c r="AA86" s="1461"/>
      <c r="AB86" s="1459"/>
    </row>
    <row r="87" spans="1:28" ht="16.5" customHeight="1">
      <c r="A87" s="1379">
        <v>82</v>
      </c>
      <c r="B87" s="2582"/>
      <c r="C87" s="2559" t="s">
        <v>4439</v>
      </c>
      <c r="D87" s="2575" t="s">
        <v>4440</v>
      </c>
      <c r="E87" s="1463"/>
      <c r="F87" s="1445"/>
      <c r="G87" s="1445"/>
      <c r="H87" s="1445"/>
      <c r="I87" s="1445"/>
      <c r="J87" s="1446"/>
      <c r="K87" s="1446"/>
      <c r="L87" s="1446"/>
      <c r="M87" s="1446"/>
      <c r="N87" s="1446"/>
      <c r="O87" s="1446"/>
      <c r="P87" s="1447"/>
      <c r="Q87" s="1446"/>
      <c r="R87" s="1446"/>
      <c r="S87" s="1446"/>
      <c r="T87" s="1466"/>
      <c r="U87" s="1447"/>
      <c r="V87" s="1466"/>
      <c r="W87" s="1447"/>
      <c r="X87" s="1446"/>
      <c r="Y87" s="1446"/>
      <c r="Z87" s="1448"/>
      <c r="AA87" s="1448"/>
      <c r="AB87" s="1464"/>
    </row>
    <row r="88" spans="1:28">
      <c r="A88" s="1379">
        <v>83</v>
      </c>
      <c r="B88" s="2582"/>
      <c r="C88" s="2560"/>
      <c r="D88" s="2577"/>
      <c r="E88" s="1450"/>
      <c r="F88" s="1451"/>
      <c r="G88" s="1451"/>
      <c r="H88" s="1451"/>
      <c r="I88" s="1451"/>
      <c r="J88" s="1452"/>
      <c r="K88" s="1452"/>
      <c r="L88" s="1452"/>
      <c r="M88" s="1452"/>
      <c r="N88" s="1452"/>
      <c r="O88" s="1452"/>
      <c r="P88" s="1453"/>
      <c r="Q88" s="1452"/>
      <c r="R88" s="1452"/>
      <c r="S88" s="1452"/>
      <c r="T88" s="1465"/>
      <c r="U88" s="1453"/>
      <c r="V88" s="1465"/>
      <c r="W88" s="1453"/>
      <c r="X88" s="1452"/>
      <c r="Y88" s="1452"/>
      <c r="Z88" s="1454"/>
      <c r="AA88" s="1454"/>
      <c r="AB88" s="1455"/>
    </row>
    <row r="89" spans="1:28">
      <c r="A89" s="1379">
        <v>84</v>
      </c>
      <c r="B89" s="2582"/>
      <c r="C89" s="2560"/>
      <c r="D89" s="2577"/>
      <c r="E89" s="1450"/>
      <c r="F89" s="1451"/>
      <c r="G89" s="1451"/>
      <c r="H89" s="1451"/>
      <c r="I89" s="1451"/>
      <c r="J89" s="1452"/>
      <c r="K89" s="1452"/>
      <c r="L89" s="1452"/>
      <c r="M89" s="1452"/>
      <c r="N89" s="1452"/>
      <c r="O89" s="1452"/>
      <c r="P89" s="1453"/>
      <c r="Q89" s="1452"/>
      <c r="R89" s="1452"/>
      <c r="S89" s="1452"/>
      <c r="T89" s="1465"/>
      <c r="U89" s="1453"/>
      <c r="V89" s="1465"/>
      <c r="W89" s="1453"/>
      <c r="X89" s="1452"/>
      <c r="Y89" s="1452"/>
      <c r="Z89" s="1454"/>
      <c r="AA89" s="1454"/>
      <c r="AB89" s="1455"/>
    </row>
    <row r="90" spans="1:28">
      <c r="A90" s="1379">
        <v>85</v>
      </c>
      <c r="B90" s="2582"/>
      <c r="C90" s="2560"/>
      <c r="D90" s="2577"/>
      <c r="E90" s="1450"/>
      <c r="F90" s="1451"/>
      <c r="G90" s="1451"/>
      <c r="H90" s="1451"/>
      <c r="I90" s="1451"/>
      <c r="J90" s="1452"/>
      <c r="K90" s="1452"/>
      <c r="L90" s="1452"/>
      <c r="M90" s="1452"/>
      <c r="N90" s="1452"/>
      <c r="O90" s="1452"/>
      <c r="P90" s="1453"/>
      <c r="Q90" s="1452"/>
      <c r="R90" s="1452"/>
      <c r="S90" s="1452"/>
      <c r="T90" s="1465"/>
      <c r="U90" s="1453"/>
      <c r="V90" s="1465"/>
      <c r="W90" s="1453"/>
      <c r="X90" s="1452"/>
      <c r="Y90" s="1452"/>
      <c r="Z90" s="1454"/>
      <c r="AA90" s="1454"/>
      <c r="AB90" s="1455"/>
    </row>
    <row r="91" spans="1:28">
      <c r="A91" s="1379">
        <v>86</v>
      </c>
      <c r="B91" s="2582"/>
      <c r="C91" s="2560"/>
      <c r="D91" s="2577"/>
      <c r="E91" s="1450"/>
      <c r="F91" s="1451"/>
      <c r="G91" s="1451"/>
      <c r="H91" s="1451"/>
      <c r="I91" s="1451"/>
      <c r="J91" s="1452"/>
      <c r="K91" s="1452"/>
      <c r="L91" s="1452"/>
      <c r="M91" s="1452"/>
      <c r="N91" s="1452"/>
      <c r="O91" s="1452"/>
      <c r="P91" s="1453"/>
      <c r="Q91" s="1452"/>
      <c r="R91" s="1452"/>
      <c r="S91" s="1452"/>
      <c r="T91" s="1465"/>
      <c r="U91" s="1453"/>
      <c r="V91" s="1465"/>
      <c r="W91" s="1453"/>
      <c r="X91" s="1452"/>
      <c r="Y91" s="1452"/>
      <c r="Z91" s="1454"/>
      <c r="AA91" s="1454"/>
      <c r="AB91" s="1455"/>
    </row>
    <row r="92" spans="1:28">
      <c r="A92" s="1379">
        <v>87</v>
      </c>
      <c r="B92" s="2582"/>
      <c r="C92" s="2560"/>
      <c r="D92" s="2577"/>
      <c r="E92" s="1450"/>
      <c r="F92" s="1451"/>
      <c r="G92" s="1451"/>
      <c r="H92" s="1451"/>
      <c r="I92" s="1451"/>
      <c r="J92" s="1452"/>
      <c r="K92" s="1452"/>
      <c r="L92" s="1452"/>
      <c r="M92" s="1452"/>
      <c r="N92" s="1452"/>
      <c r="O92" s="1452"/>
      <c r="P92" s="1453"/>
      <c r="Q92" s="1452"/>
      <c r="R92" s="1452"/>
      <c r="S92" s="1452"/>
      <c r="T92" s="1465"/>
      <c r="U92" s="1453"/>
      <c r="V92" s="1465"/>
      <c r="W92" s="1453"/>
      <c r="X92" s="1452"/>
      <c r="Y92" s="1452"/>
      <c r="Z92" s="1454"/>
      <c r="AA92" s="1454"/>
      <c r="AB92" s="1455"/>
    </row>
    <row r="93" spans="1:28" ht="14.25">
      <c r="A93" s="1379">
        <v>88</v>
      </c>
      <c r="B93" s="2582"/>
      <c r="C93" s="2560"/>
      <c r="D93" s="1397" t="s">
        <v>3617</v>
      </c>
      <c r="E93" s="1458"/>
      <c r="F93" s="1458"/>
      <c r="G93" s="1458"/>
      <c r="H93" s="1458"/>
      <c r="I93" s="1458"/>
      <c r="J93" s="1458"/>
      <c r="K93" s="1458"/>
      <c r="L93" s="1458"/>
      <c r="M93" s="1452">
        <f>SUM(M87:M92)</f>
        <v>0</v>
      </c>
      <c r="N93" s="1452">
        <f>SUM(N87:N92)</f>
        <v>0</v>
      </c>
      <c r="O93" s="1452">
        <f>SUM(O87:O92)</f>
        <v>0</v>
      </c>
      <c r="P93" s="1452">
        <f>SUM(P87:P92)</f>
        <v>0</v>
      </c>
      <c r="Q93" s="1458"/>
      <c r="R93" s="1452">
        <f>SUM(R87:R92)</f>
        <v>0</v>
      </c>
      <c r="S93" s="1458"/>
      <c r="T93" s="1452">
        <f>SUM(T87:T92)</f>
        <v>0</v>
      </c>
      <c r="U93" s="1452">
        <f>SUM(U87:U92)</f>
        <v>0</v>
      </c>
      <c r="V93" s="1452">
        <f>SUM(V87:V92)</f>
        <v>0</v>
      </c>
      <c r="W93" s="1452">
        <f>SUM(W87:W92)</f>
        <v>0</v>
      </c>
      <c r="X93" s="1458"/>
      <c r="Y93" s="1458"/>
      <c r="Z93" s="1458"/>
      <c r="AA93" s="1458"/>
      <c r="AB93" s="1459"/>
    </row>
    <row r="94" spans="1:28" ht="13.9" customHeight="1">
      <c r="A94" s="1379">
        <v>89</v>
      </c>
      <c r="B94" s="2582"/>
      <c r="C94" s="2560"/>
      <c r="D94" s="2577" t="s">
        <v>4434</v>
      </c>
      <c r="E94" s="1450"/>
      <c r="F94" s="1451"/>
      <c r="G94" s="1451"/>
      <c r="H94" s="1451"/>
      <c r="I94" s="1451"/>
      <c r="J94" s="1452"/>
      <c r="K94" s="1452"/>
      <c r="L94" s="1452"/>
      <c r="M94" s="1452"/>
      <c r="N94" s="1452"/>
      <c r="O94" s="1452"/>
      <c r="P94" s="1453"/>
      <c r="Q94" s="1452"/>
      <c r="R94" s="1452"/>
      <c r="S94" s="1452"/>
      <c r="T94" s="1465"/>
      <c r="U94" s="1453"/>
      <c r="V94" s="1465"/>
      <c r="W94" s="1453"/>
      <c r="X94" s="1452"/>
      <c r="Y94" s="1452"/>
      <c r="Z94" s="1454"/>
      <c r="AA94" s="1454"/>
      <c r="AB94" s="1455"/>
    </row>
    <row r="95" spans="1:28">
      <c r="A95" s="1379">
        <v>90</v>
      </c>
      <c r="B95" s="2582"/>
      <c r="C95" s="2560"/>
      <c r="D95" s="2577"/>
      <c r="E95" s="1450"/>
      <c r="F95" s="1451"/>
      <c r="G95" s="1451"/>
      <c r="H95" s="1451"/>
      <c r="I95" s="1451"/>
      <c r="J95" s="1452"/>
      <c r="K95" s="1452"/>
      <c r="L95" s="1452"/>
      <c r="M95" s="1452"/>
      <c r="N95" s="1452"/>
      <c r="O95" s="1452"/>
      <c r="P95" s="1453"/>
      <c r="Q95" s="1452"/>
      <c r="R95" s="1452"/>
      <c r="S95" s="1452"/>
      <c r="T95" s="1465"/>
      <c r="U95" s="1453"/>
      <c r="V95" s="1465"/>
      <c r="W95" s="1453"/>
      <c r="X95" s="1452"/>
      <c r="Y95" s="1452"/>
      <c r="Z95" s="1454"/>
      <c r="AA95" s="1454"/>
      <c r="AB95" s="1455"/>
    </row>
    <row r="96" spans="1:28">
      <c r="A96" s="1379">
        <v>91</v>
      </c>
      <c r="B96" s="2582"/>
      <c r="C96" s="2560"/>
      <c r="D96" s="2577"/>
      <c r="E96" s="1450"/>
      <c r="F96" s="1451"/>
      <c r="G96" s="1451"/>
      <c r="H96" s="1451"/>
      <c r="I96" s="1451"/>
      <c r="J96" s="1452"/>
      <c r="K96" s="1452"/>
      <c r="L96" s="1452"/>
      <c r="M96" s="1452"/>
      <c r="N96" s="1452"/>
      <c r="O96" s="1452"/>
      <c r="P96" s="1453"/>
      <c r="Q96" s="1452"/>
      <c r="R96" s="1452"/>
      <c r="S96" s="1452"/>
      <c r="T96" s="1465"/>
      <c r="U96" s="1453"/>
      <c r="V96" s="1465"/>
      <c r="W96" s="1453"/>
      <c r="X96" s="1452"/>
      <c r="Y96" s="1452"/>
      <c r="Z96" s="1454"/>
      <c r="AA96" s="1454"/>
      <c r="AB96" s="1455"/>
    </row>
    <row r="97" spans="1:28">
      <c r="A97" s="1379">
        <v>92</v>
      </c>
      <c r="B97" s="2582"/>
      <c r="C97" s="2560"/>
      <c r="D97" s="2577"/>
      <c r="E97" s="1450"/>
      <c r="F97" s="1451"/>
      <c r="G97" s="1451"/>
      <c r="H97" s="1451"/>
      <c r="I97" s="1451"/>
      <c r="J97" s="1452"/>
      <c r="K97" s="1452"/>
      <c r="L97" s="1452"/>
      <c r="M97" s="1452"/>
      <c r="N97" s="1452"/>
      <c r="O97" s="1452"/>
      <c r="P97" s="1453"/>
      <c r="Q97" s="1452"/>
      <c r="R97" s="1452"/>
      <c r="S97" s="1452"/>
      <c r="T97" s="1465"/>
      <c r="U97" s="1453"/>
      <c r="V97" s="1465"/>
      <c r="W97" s="1453"/>
      <c r="X97" s="1452"/>
      <c r="Y97" s="1452"/>
      <c r="Z97" s="1454"/>
      <c r="AA97" s="1454"/>
      <c r="AB97" s="1455"/>
    </row>
    <row r="98" spans="1:28" ht="16.5" customHeight="1">
      <c r="A98" s="1379">
        <v>93</v>
      </c>
      <c r="B98" s="2582"/>
      <c r="C98" s="2560"/>
      <c r="D98" s="2577"/>
      <c r="E98" s="1450"/>
      <c r="F98" s="1451"/>
      <c r="G98" s="1451"/>
      <c r="H98" s="1451"/>
      <c r="I98" s="1451"/>
      <c r="J98" s="1452"/>
      <c r="K98" s="1452"/>
      <c r="L98" s="1452"/>
      <c r="M98" s="1452"/>
      <c r="N98" s="1452"/>
      <c r="O98" s="1452"/>
      <c r="P98" s="1453"/>
      <c r="Q98" s="1452"/>
      <c r="R98" s="1452"/>
      <c r="S98" s="1452"/>
      <c r="T98" s="1465"/>
      <c r="U98" s="1453"/>
      <c r="V98" s="1465"/>
      <c r="W98" s="1453"/>
      <c r="X98" s="1452"/>
      <c r="Y98" s="1452"/>
      <c r="Z98" s="1454"/>
      <c r="AA98" s="1454"/>
      <c r="AB98" s="1455"/>
    </row>
    <row r="99" spans="1:28" ht="16.5" customHeight="1">
      <c r="A99" s="1379">
        <v>94</v>
      </c>
      <c r="B99" s="2582"/>
      <c r="C99" s="2560"/>
      <c r="D99" s="2577"/>
      <c r="E99" s="1450"/>
      <c r="F99" s="1451"/>
      <c r="G99" s="1451"/>
      <c r="H99" s="1451"/>
      <c r="I99" s="1451"/>
      <c r="J99" s="1452"/>
      <c r="K99" s="1452"/>
      <c r="L99" s="1452"/>
      <c r="M99" s="1452"/>
      <c r="N99" s="1452"/>
      <c r="O99" s="1452"/>
      <c r="P99" s="1453"/>
      <c r="Q99" s="1452"/>
      <c r="R99" s="1452"/>
      <c r="S99" s="1452"/>
      <c r="T99" s="1465"/>
      <c r="U99" s="1453"/>
      <c r="V99" s="1465"/>
      <c r="W99" s="1453"/>
      <c r="X99" s="1452"/>
      <c r="Y99" s="1452"/>
      <c r="Z99" s="1454"/>
      <c r="AA99" s="1454"/>
      <c r="AB99" s="1455"/>
    </row>
    <row r="100" spans="1:28" ht="14.25">
      <c r="A100" s="1379">
        <v>95</v>
      </c>
      <c r="B100" s="2582"/>
      <c r="C100" s="2560"/>
      <c r="D100" s="1397" t="s">
        <v>3617</v>
      </c>
      <c r="E100" s="1458"/>
      <c r="F100" s="1458"/>
      <c r="G100" s="1458"/>
      <c r="H100" s="1458"/>
      <c r="I100" s="1458"/>
      <c r="J100" s="1458"/>
      <c r="K100" s="1458"/>
      <c r="L100" s="1458"/>
      <c r="M100" s="1452">
        <f>SUM(M94:M99)</f>
        <v>0</v>
      </c>
      <c r="N100" s="1452">
        <f>SUM(N94:N99)</f>
        <v>0</v>
      </c>
      <c r="O100" s="1452">
        <f>SUM(O94:O99)</f>
        <v>0</v>
      </c>
      <c r="P100" s="1452">
        <f>SUM(P94:P99)</f>
        <v>0</v>
      </c>
      <c r="Q100" s="1458"/>
      <c r="R100" s="1452">
        <f>SUM(R94:R99)</f>
        <v>0</v>
      </c>
      <c r="S100" s="1458"/>
      <c r="T100" s="1452">
        <f>SUM(T94:T99)</f>
        <v>0</v>
      </c>
      <c r="U100" s="1452">
        <f>SUM(U94:U99)</f>
        <v>0</v>
      </c>
      <c r="V100" s="1452">
        <f>SUM(V94:V99)</f>
        <v>0</v>
      </c>
      <c r="W100" s="1452">
        <f>SUM(W94:W99)</f>
        <v>0</v>
      </c>
      <c r="X100" s="1458"/>
      <c r="Y100" s="1458"/>
      <c r="Z100" s="1458"/>
      <c r="AA100" s="1458"/>
      <c r="AB100" s="1459"/>
    </row>
    <row r="101" spans="1:28" ht="13.9" customHeight="1">
      <c r="A101" s="1379">
        <v>96</v>
      </c>
      <c r="B101" s="2582"/>
      <c r="C101" s="2560"/>
      <c r="D101" s="2577" t="s">
        <v>4436</v>
      </c>
      <c r="E101" s="1450"/>
      <c r="F101" s="1451"/>
      <c r="G101" s="1451"/>
      <c r="H101" s="1451"/>
      <c r="I101" s="1451"/>
      <c r="J101" s="1452"/>
      <c r="K101" s="1452"/>
      <c r="L101" s="1452"/>
      <c r="M101" s="1452"/>
      <c r="N101" s="1452"/>
      <c r="O101" s="1452"/>
      <c r="P101" s="1453"/>
      <c r="Q101" s="1452"/>
      <c r="R101" s="1452"/>
      <c r="S101" s="1452"/>
      <c r="T101" s="1465"/>
      <c r="U101" s="1453"/>
      <c r="V101" s="1465"/>
      <c r="W101" s="1453"/>
      <c r="X101" s="1452"/>
      <c r="Y101" s="1452"/>
      <c r="Z101" s="1454"/>
      <c r="AA101" s="1454"/>
      <c r="AB101" s="1455"/>
    </row>
    <row r="102" spans="1:28">
      <c r="A102" s="1379">
        <v>97</v>
      </c>
      <c r="B102" s="2582"/>
      <c r="C102" s="2560"/>
      <c r="D102" s="2577"/>
      <c r="E102" s="1450"/>
      <c r="F102" s="1451"/>
      <c r="G102" s="1451"/>
      <c r="H102" s="1451"/>
      <c r="I102" s="1451"/>
      <c r="J102" s="1452"/>
      <c r="K102" s="1452"/>
      <c r="L102" s="1452"/>
      <c r="M102" s="1452"/>
      <c r="N102" s="1452"/>
      <c r="O102" s="1452"/>
      <c r="P102" s="1453"/>
      <c r="Q102" s="1452"/>
      <c r="R102" s="1452"/>
      <c r="S102" s="1452"/>
      <c r="T102" s="1465"/>
      <c r="U102" s="1453"/>
      <c r="V102" s="1465"/>
      <c r="W102" s="1453"/>
      <c r="X102" s="1452"/>
      <c r="Y102" s="1452"/>
      <c r="Z102" s="1454"/>
      <c r="AA102" s="1454"/>
      <c r="AB102" s="1455"/>
    </row>
    <row r="103" spans="1:28">
      <c r="A103" s="1379">
        <v>98</v>
      </c>
      <c r="B103" s="2582"/>
      <c r="C103" s="2560"/>
      <c r="D103" s="2577"/>
      <c r="E103" s="1450"/>
      <c r="F103" s="1451"/>
      <c r="G103" s="1451"/>
      <c r="H103" s="1451"/>
      <c r="I103" s="1451"/>
      <c r="J103" s="1452"/>
      <c r="K103" s="1452"/>
      <c r="L103" s="1452"/>
      <c r="M103" s="1452"/>
      <c r="N103" s="1452"/>
      <c r="O103" s="1452"/>
      <c r="P103" s="1453"/>
      <c r="Q103" s="1452"/>
      <c r="R103" s="1452"/>
      <c r="S103" s="1452"/>
      <c r="T103" s="1465"/>
      <c r="U103" s="1453"/>
      <c r="V103" s="1465"/>
      <c r="W103" s="1453"/>
      <c r="X103" s="1452"/>
      <c r="Y103" s="1452"/>
      <c r="Z103" s="1454"/>
      <c r="AA103" s="1454"/>
      <c r="AB103" s="1455"/>
    </row>
    <row r="104" spans="1:28">
      <c r="A104" s="1379">
        <v>99</v>
      </c>
      <c r="B104" s="2582"/>
      <c r="C104" s="2560"/>
      <c r="D104" s="2577"/>
      <c r="E104" s="1450"/>
      <c r="F104" s="1451"/>
      <c r="G104" s="1451"/>
      <c r="H104" s="1451"/>
      <c r="I104" s="1451"/>
      <c r="J104" s="1452"/>
      <c r="K104" s="1452"/>
      <c r="L104" s="1452"/>
      <c r="M104" s="1452"/>
      <c r="N104" s="1452"/>
      <c r="O104" s="1452"/>
      <c r="P104" s="1453"/>
      <c r="Q104" s="1452"/>
      <c r="R104" s="1452"/>
      <c r="S104" s="1452"/>
      <c r="T104" s="1465"/>
      <c r="U104" s="1453"/>
      <c r="V104" s="1465"/>
      <c r="W104" s="1453"/>
      <c r="X104" s="1452"/>
      <c r="Y104" s="1452"/>
      <c r="Z104" s="1454"/>
      <c r="AA104" s="1454"/>
      <c r="AB104" s="1455"/>
    </row>
    <row r="105" spans="1:28">
      <c r="A105" s="1379">
        <v>100</v>
      </c>
      <c r="B105" s="2582"/>
      <c r="C105" s="2560"/>
      <c r="D105" s="2577"/>
      <c r="E105" s="1450"/>
      <c r="F105" s="1451"/>
      <c r="G105" s="1451"/>
      <c r="H105" s="1451"/>
      <c r="I105" s="1451"/>
      <c r="J105" s="1452"/>
      <c r="K105" s="1452"/>
      <c r="L105" s="1452"/>
      <c r="M105" s="1452"/>
      <c r="N105" s="1452"/>
      <c r="O105" s="1452"/>
      <c r="P105" s="1453"/>
      <c r="Q105" s="1452"/>
      <c r="R105" s="1452"/>
      <c r="S105" s="1452"/>
      <c r="T105" s="1465"/>
      <c r="U105" s="1453"/>
      <c r="V105" s="1465"/>
      <c r="W105" s="1453"/>
      <c r="X105" s="1452"/>
      <c r="Y105" s="1452"/>
      <c r="Z105" s="1454"/>
      <c r="AA105" s="1454"/>
      <c r="AB105" s="1455"/>
    </row>
    <row r="106" spans="1:28">
      <c r="A106" s="1379">
        <v>101</v>
      </c>
      <c r="B106" s="2582"/>
      <c r="C106" s="2560"/>
      <c r="D106" s="2577"/>
      <c r="E106" s="1450"/>
      <c r="F106" s="1451"/>
      <c r="G106" s="1451"/>
      <c r="H106" s="1451"/>
      <c r="I106" s="1451"/>
      <c r="J106" s="1452"/>
      <c r="K106" s="1452"/>
      <c r="L106" s="1452"/>
      <c r="M106" s="1452"/>
      <c r="N106" s="1452"/>
      <c r="O106" s="1452"/>
      <c r="P106" s="1453"/>
      <c r="Q106" s="1452"/>
      <c r="R106" s="1452"/>
      <c r="S106" s="1452"/>
      <c r="T106" s="1465"/>
      <c r="U106" s="1453"/>
      <c r="V106" s="1465"/>
      <c r="W106" s="1453"/>
      <c r="X106" s="1452"/>
      <c r="Y106" s="1452"/>
      <c r="Z106" s="1454"/>
      <c r="AA106" s="1454"/>
      <c r="AB106" s="1455"/>
    </row>
    <row r="107" spans="1:28" ht="15" thickBot="1">
      <c r="A107" s="1379">
        <v>102</v>
      </c>
      <c r="B107" s="2582"/>
      <c r="C107" s="2569"/>
      <c r="D107" s="1391" t="s">
        <v>3617</v>
      </c>
      <c r="E107" s="1460"/>
      <c r="F107" s="1467"/>
      <c r="G107" s="1467"/>
      <c r="H107" s="1467"/>
      <c r="I107" s="1467"/>
      <c r="J107" s="1461"/>
      <c r="K107" s="1461"/>
      <c r="L107" s="1461"/>
      <c r="M107" s="1462">
        <f>SUM(M101:M106)</f>
        <v>0</v>
      </c>
      <c r="N107" s="1462">
        <f>SUM(N101:N106)</f>
        <v>0</v>
      </c>
      <c r="O107" s="1462">
        <f>SUM(O101:O106)</f>
        <v>0</v>
      </c>
      <c r="P107" s="1462">
        <f>SUM(P101:P106)</f>
        <v>0</v>
      </c>
      <c r="Q107" s="1461"/>
      <c r="R107" s="1462">
        <f>SUM(R101:R106)</f>
        <v>0</v>
      </c>
      <c r="S107" s="1458"/>
      <c r="T107" s="1462">
        <f>SUM(T101:T106)</f>
        <v>0</v>
      </c>
      <c r="U107" s="1462">
        <f>SUM(U101:U106)</f>
        <v>0</v>
      </c>
      <c r="V107" s="1462">
        <f>SUM(V101:V106)</f>
        <v>0</v>
      </c>
      <c r="W107" s="1462">
        <f>SUM(W101:W106)</f>
        <v>0</v>
      </c>
      <c r="X107" s="1461"/>
      <c r="Y107" s="1461"/>
      <c r="Z107" s="1461"/>
      <c r="AA107" s="1461"/>
      <c r="AB107" s="1459"/>
    </row>
    <row r="108" spans="1:28" ht="15" thickBot="1">
      <c r="A108" s="1468">
        <v>103</v>
      </c>
      <c r="B108" s="2613" t="s">
        <v>4441</v>
      </c>
      <c r="C108" s="2557"/>
      <c r="D108" s="1469"/>
      <c r="E108" s="1470"/>
      <c r="F108" s="1471"/>
      <c r="G108" s="1471"/>
      <c r="H108" s="1471"/>
      <c r="I108" s="1471"/>
      <c r="J108" s="1472"/>
      <c r="K108" s="1472"/>
      <c r="L108" s="1472"/>
      <c r="M108" s="1473">
        <f>M107+M100+M93+M86+M75+M64+M53+M42+M31+M18</f>
        <v>0</v>
      </c>
      <c r="N108" s="1473">
        <f>N107+N100+N93+N86+N75+N64+N53+N42+N31+N18</f>
        <v>0</v>
      </c>
      <c r="O108" s="1473">
        <f>O107+O100+O93+O86+O75+O64+O53+O42+O31+O18</f>
        <v>0</v>
      </c>
      <c r="P108" s="1473">
        <f>P107+P100+P93+P86+P75+P64+P53+P42+P31+P18</f>
        <v>0</v>
      </c>
      <c r="Q108" s="1472"/>
      <c r="R108" s="1473">
        <f>R107+R100+R93+R86+R75+R64+R53+R42+R31+R18</f>
        <v>0</v>
      </c>
      <c r="S108" s="1458"/>
      <c r="T108" s="1473">
        <f>T107+T100+T93+T86+T75+T64+T53+T42+T31+T18</f>
        <v>0</v>
      </c>
      <c r="U108" s="1473">
        <f>U107+U100+U93+U86+U75+U64+U53+U42+U31+U18</f>
        <v>0</v>
      </c>
      <c r="V108" s="1473">
        <f>V107+V100+V93+V86+V75+V64+V53+V42+V31+V18</f>
        <v>0</v>
      </c>
      <c r="W108" s="1473">
        <f>W107+W100+W93+W86+W75+W64+W53+W42+W31+W18</f>
        <v>0</v>
      </c>
      <c r="X108" s="1472"/>
      <c r="Y108" s="1472"/>
      <c r="Z108" s="1474"/>
      <c r="AA108" s="1474"/>
      <c r="AB108" s="1475"/>
    </row>
    <row r="109" spans="1:28" ht="16.5" customHeight="1">
      <c r="A109" s="1476">
        <v>104</v>
      </c>
      <c r="B109" s="2621" t="s">
        <v>4468</v>
      </c>
      <c r="C109" s="2559" t="s">
        <v>4443</v>
      </c>
      <c r="D109" s="2575" t="s">
        <v>4444</v>
      </c>
      <c r="E109" s="1463"/>
      <c r="F109" s="1445"/>
      <c r="G109" s="1445"/>
      <c r="H109" s="1445"/>
      <c r="I109" s="1445"/>
      <c r="J109" s="1446"/>
      <c r="K109" s="1446"/>
      <c r="L109" s="1446"/>
      <c r="M109" s="1446"/>
      <c r="N109" s="1446"/>
      <c r="O109" s="1446"/>
      <c r="P109" s="1447"/>
      <c r="Q109" s="1446"/>
      <c r="R109" s="1446"/>
      <c r="S109" s="1446"/>
      <c r="T109" s="1448"/>
      <c r="U109" s="1448"/>
      <c r="V109" s="1448"/>
      <c r="W109" s="1448"/>
      <c r="X109" s="1477"/>
      <c r="Y109" s="1478"/>
      <c r="Z109" s="1448"/>
      <c r="AA109" s="1448"/>
      <c r="AB109" s="1449"/>
    </row>
    <row r="110" spans="1:28" ht="16.5" customHeight="1">
      <c r="A110" s="1479">
        <v>105</v>
      </c>
      <c r="B110" s="2622"/>
      <c r="C110" s="2560"/>
      <c r="D110" s="2577"/>
      <c r="E110" s="1450"/>
      <c r="F110" s="1451"/>
      <c r="G110" s="1451"/>
      <c r="H110" s="1451"/>
      <c r="I110" s="1451"/>
      <c r="J110" s="1452"/>
      <c r="K110" s="1452"/>
      <c r="L110" s="1452"/>
      <c r="M110" s="1452"/>
      <c r="N110" s="1452"/>
      <c r="O110" s="1452"/>
      <c r="P110" s="1453"/>
      <c r="Q110" s="1452"/>
      <c r="R110" s="1452"/>
      <c r="S110" s="1452"/>
      <c r="T110" s="1454"/>
      <c r="U110" s="1454"/>
      <c r="V110" s="1454"/>
      <c r="W110" s="1454"/>
      <c r="X110" s="1458"/>
      <c r="Y110" s="1480"/>
      <c r="Z110" s="1454"/>
      <c r="AA110" s="1454"/>
      <c r="AB110" s="1455"/>
    </row>
    <row r="111" spans="1:28" ht="16.5" customHeight="1">
      <c r="A111" s="1479">
        <v>106</v>
      </c>
      <c r="B111" s="2622"/>
      <c r="C111" s="2560"/>
      <c r="D111" s="2577"/>
      <c r="E111" s="1450"/>
      <c r="F111" s="1451"/>
      <c r="G111" s="1451"/>
      <c r="H111" s="1451"/>
      <c r="I111" s="1451"/>
      <c r="J111" s="1452"/>
      <c r="K111" s="1452"/>
      <c r="L111" s="1452"/>
      <c r="M111" s="1452"/>
      <c r="N111" s="1452"/>
      <c r="O111" s="1452"/>
      <c r="P111" s="1453"/>
      <c r="Q111" s="1452"/>
      <c r="R111" s="1452"/>
      <c r="S111" s="1452"/>
      <c r="T111" s="1454"/>
      <c r="U111" s="1454"/>
      <c r="V111" s="1454"/>
      <c r="W111" s="1454"/>
      <c r="X111" s="1458"/>
      <c r="Y111" s="1480"/>
      <c r="Z111" s="1454"/>
      <c r="AA111" s="1454"/>
      <c r="AB111" s="1455"/>
    </row>
    <row r="112" spans="1:28" ht="16.5" customHeight="1">
      <c r="A112" s="1479">
        <v>107</v>
      </c>
      <c r="B112" s="2622"/>
      <c r="C112" s="2560"/>
      <c r="D112" s="2577"/>
      <c r="E112" s="1450"/>
      <c r="F112" s="1451"/>
      <c r="G112" s="1451"/>
      <c r="H112" s="1451"/>
      <c r="I112" s="1451"/>
      <c r="J112" s="1452"/>
      <c r="K112" s="1452"/>
      <c r="L112" s="1452"/>
      <c r="M112" s="1452"/>
      <c r="N112" s="1452"/>
      <c r="O112" s="1452"/>
      <c r="P112" s="1453"/>
      <c r="Q112" s="1452"/>
      <c r="R112" s="1452"/>
      <c r="S112" s="1452"/>
      <c r="T112" s="1454"/>
      <c r="U112" s="1454"/>
      <c r="V112" s="1454"/>
      <c r="W112" s="1454"/>
      <c r="X112" s="1458"/>
      <c r="Y112" s="1480"/>
      <c r="Z112" s="1454"/>
      <c r="AA112" s="1454"/>
      <c r="AB112" s="1455"/>
    </row>
    <row r="113" spans="1:28" ht="16.5" customHeight="1">
      <c r="A113" s="1479">
        <v>108</v>
      </c>
      <c r="B113" s="2622"/>
      <c r="C113" s="2560"/>
      <c r="D113" s="2577"/>
      <c r="E113" s="1450"/>
      <c r="F113" s="1451"/>
      <c r="G113" s="1451"/>
      <c r="H113" s="1451"/>
      <c r="I113" s="1451"/>
      <c r="J113" s="1452"/>
      <c r="K113" s="1452"/>
      <c r="L113" s="1452"/>
      <c r="M113" s="1452"/>
      <c r="N113" s="1452"/>
      <c r="O113" s="1452"/>
      <c r="P113" s="1453"/>
      <c r="Q113" s="1452"/>
      <c r="R113" s="1452"/>
      <c r="S113" s="1452"/>
      <c r="T113" s="1454"/>
      <c r="U113" s="1454"/>
      <c r="V113" s="1454"/>
      <c r="W113" s="1454"/>
      <c r="X113" s="1458"/>
      <c r="Y113" s="1480"/>
      <c r="Z113" s="1454"/>
      <c r="AA113" s="1454"/>
      <c r="AB113" s="1455"/>
    </row>
    <row r="114" spans="1:28" ht="16.5" customHeight="1">
      <c r="A114" s="1479">
        <v>109</v>
      </c>
      <c r="B114" s="2622"/>
      <c r="C114" s="2560"/>
      <c r="D114" s="2577"/>
      <c r="E114" s="1450"/>
      <c r="F114" s="1451"/>
      <c r="G114" s="1451"/>
      <c r="H114" s="1451"/>
      <c r="I114" s="1451"/>
      <c r="J114" s="1452"/>
      <c r="K114" s="1452"/>
      <c r="L114" s="1452"/>
      <c r="M114" s="1452"/>
      <c r="N114" s="1452"/>
      <c r="O114" s="1452"/>
      <c r="P114" s="1453"/>
      <c r="Q114" s="1452"/>
      <c r="R114" s="1452"/>
      <c r="S114" s="1452"/>
      <c r="T114" s="1454"/>
      <c r="U114" s="1454"/>
      <c r="V114" s="1454"/>
      <c r="W114" s="1454"/>
      <c r="X114" s="1458"/>
      <c r="Y114" s="1480"/>
      <c r="Z114" s="1454"/>
      <c r="AA114" s="1454"/>
      <c r="AB114" s="1455"/>
    </row>
    <row r="115" spans="1:28" ht="16.5" customHeight="1">
      <c r="A115" s="1479">
        <v>110</v>
      </c>
      <c r="B115" s="2622"/>
      <c r="C115" s="2560"/>
      <c r="D115" s="1415" t="s">
        <v>3617</v>
      </c>
      <c r="E115" s="1458"/>
      <c r="F115" s="1458"/>
      <c r="G115" s="1458"/>
      <c r="H115" s="1458"/>
      <c r="I115" s="1458"/>
      <c r="J115" s="1458"/>
      <c r="K115" s="1458"/>
      <c r="L115" s="1458"/>
      <c r="M115" s="1452">
        <f>SUM(M109:M114)</f>
        <v>0</v>
      </c>
      <c r="N115" s="1452">
        <f>SUM(N109:N114)</f>
        <v>0</v>
      </c>
      <c r="O115" s="1452">
        <f>SUM(O109:O114)</f>
        <v>0</v>
      </c>
      <c r="P115" s="1452">
        <f>SUM(P109:P114)</f>
        <v>0</v>
      </c>
      <c r="Q115" s="1458"/>
      <c r="R115" s="1452">
        <f>SUM(R109:R114)</f>
        <v>0</v>
      </c>
      <c r="S115" s="1458"/>
      <c r="T115" s="1452">
        <f>SUM(T109:T114)</f>
        <v>0</v>
      </c>
      <c r="U115" s="1452">
        <f>SUM(U109:U114)</f>
        <v>0</v>
      </c>
      <c r="V115" s="1452">
        <f>SUM(V109:V114)</f>
        <v>0</v>
      </c>
      <c r="W115" s="1452">
        <f>SUM(W109:W114)</f>
        <v>0</v>
      </c>
      <c r="X115" s="1458"/>
      <c r="Y115" s="1480"/>
      <c r="Z115" s="1480"/>
      <c r="AA115" s="1480"/>
      <c r="AB115" s="1459"/>
    </row>
    <row r="116" spans="1:28" ht="16.5" customHeight="1">
      <c r="A116" s="1479">
        <v>111</v>
      </c>
      <c r="B116" s="2622"/>
      <c r="C116" s="2560"/>
      <c r="D116" s="2577" t="s">
        <v>4445</v>
      </c>
      <c r="E116" s="1450"/>
      <c r="F116" s="1451"/>
      <c r="G116" s="1451"/>
      <c r="H116" s="1451"/>
      <c r="I116" s="1451"/>
      <c r="J116" s="1452"/>
      <c r="K116" s="1452"/>
      <c r="L116" s="1452"/>
      <c r="M116" s="1452"/>
      <c r="N116" s="1452"/>
      <c r="O116" s="1452"/>
      <c r="P116" s="1453"/>
      <c r="Q116" s="1452"/>
      <c r="R116" s="1452"/>
      <c r="S116" s="1452"/>
      <c r="T116" s="1454"/>
      <c r="U116" s="1454"/>
      <c r="V116" s="1454"/>
      <c r="W116" s="1454"/>
      <c r="X116" s="1458"/>
      <c r="Y116" s="1480"/>
      <c r="Z116" s="1454"/>
      <c r="AA116" s="1454"/>
      <c r="AB116" s="1455"/>
    </row>
    <row r="117" spans="1:28" ht="16.5" customHeight="1">
      <c r="A117" s="1479">
        <v>112</v>
      </c>
      <c r="B117" s="2622"/>
      <c r="C117" s="2560"/>
      <c r="D117" s="2577"/>
      <c r="E117" s="1450"/>
      <c r="F117" s="1451"/>
      <c r="G117" s="1451"/>
      <c r="H117" s="1451"/>
      <c r="I117" s="1451"/>
      <c r="J117" s="1452"/>
      <c r="K117" s="1452"/>
      <c r="L117" s="1452"/>
      <c r="M117" s="1452"/>
      <c r="N117" s="1452"/>
      <c r="O117" s="1452"/>
      <c r="P117" s="1453"/>
      <c r="Q117" s="1452"/>
      <c r="R117" s="1452"/>
      <c r="S117" s="1452"/>
      <c r="T117" s="1454"/>
      <c r="U117" s="1454"/>
      <c r="V117" s="1454"/>
      <c r="W117" s="1454"/>
      <c r="X117" s="1458"/>
      <c r="Y117" s="1480"/>
      <c r="Z117" s="1454"/>
      <c r="AA117" s="1454"/>
      <c r="AB117" s="1455"/>
    </row>
    <row r="118" spans="1:28" ht="16.5" customHeight="1">
      <c r="A118" s="1479">
        <v>113</v>
      </c>
      <c r="B118" s="2622"/>
      <c r="C118" s="2560"/>
      <c r="D118" s="2577"/>
      <c r="E118" s="1450"/>
      <c r="F118" s="1451"/>
      <c r="G118" s="1451"/>
      <c r="H118" s="1451"/>
      <c r="I118" s="1451"/>
      <c r="J118" s="1452"/>
      <c r="K118" s="1452"/>
      <c r="L118" s="1452"/>
      <c r="M118" s="1452"/>
      <c r="N118" s="1452"/>
      <c r="O118" s="1452"/>
      <c r="P118" s="1453"/>
      <c r="Q118" s="1452"/>
      <c r="R118" s="1452"/>
      <c r="S118" s="1452"/>
      <c r="T118" s="1454"/>
      <c r="U118" s="1454"/>
      <c r="V118" s="1454"/>
      <c r="W118" s="1454"/>
      <c r="X118" s="1458"/>
      <c r="Y118" s="1480"/>
      <c r="Z118" s="1454"/>
      <c r="AA118" s="1454"/>
      <c r="AB118" s="1455"/>
    </row>
    <row r="119" spans="1:28" ht="16.5" customHeight="1">
      <c r="A119" s="1479">
        <v>114</v>
      </c>
      <c r="B119" s="2622"/>
      <c r="C119" s="2560"/>
      <c r="D119" s="2577"/>
      <c r="E119" s="1450"/>
      <c r="F119" s="1451"/>
      <c r="G119" s="1451"/>
      <c r="H119" s="1451"/>
      <c r="I119" s="1451"/>
      <c r="J119" s="1452"/>
      <c r="K119" s="1452"/>
      <c r="L119" s="1452"/>
      <c r="M119" s="1452"/>
      <c r="N119" s="1452"/>
      <c r="O119" s="1452"/>
      <c r="P119" s="1453"/>
      <c r="Q119" s="1452"/>
      <c r="R119" s="1452"/>
      <c r="S119" s="1452"/>
      <c r="T119" s="1454"/>
      <c r="U119" s="1454"/>
      <c r="V119" s="1454"/>
      <c r="W119" s="1454"/>
      <c r="X119" s="1458"/>
      <c r="Y119" s="1480"/>
      <c r="Z119" s="1454"/>
      <c r="AA119" s="1454"/>
      <c r="AB119" s="1455"/>
    </row>
    <row r="120" spans="1:28">
      <c r="A120" s="1479">
        <v>115</v>
      </c>
      <c r="B120" s="2622"/>
      <c r="C120" s="2560"/>
      <c r="D120" s="2577"/>
      <c r="E120" s="1450"/>
      <c r="F120" s="1451"/>
      <c r="G120" s="1451"/>
      <c r="H120" s="1451"/>
      <c r="I120" s="1451"/>
      <c r="J120" s="1452"/>
      <c r="K120" s="1452"/>
      <c r="L120" s="1452"/>
      <c r="M120" s="1452"/>
      <c r="N120" s="1452"/>
      <c r="O120" s="1452"/>
      <c r="P120" s="1453"/>
      <c r="Q120" s="1452"/>
      <c r="R120" s="1452"/>
      <c r="S120" s="1452"/>
      <c r="T120" s="1454"/>
      <c r="U120" s="1454"/>
      <c r="V120" s="1454"/>
      <c r="W120" s="1454"/>
      <c r="X120" s="1458"/>
      <c r="Y120" s="1480"/>
      <c r="Z120" s="1454"/>
      <c r="AA120" s="1454"/>
      <c r="AB120" s="1455"/>
    </row>
    <row r="121" spans="1:28">
      <c r="A121" s="1479">
        <v>116</v>
      </c>
      <c r="B121" s="2622"/>
      <c r="C121" s="2560"/>
      <c r="D121" s="2577"/>
      <c r="E121" s="1450"/>
      <c r="F121" s="1451"/>
      <c r="G121" s="1451"/>
      <c r="H121" s="1451"/>
      <c r="I121" s="1451"/>
      <c r="J121" s="1452"/>
      <c r="K121" s="1452"/>
      <c r="L121" s="1452"/>
      <c r="M121" s="1452"/>
      <c r="N121" s="1452"/>
      <c r="O121" s="1452"/>
      <c r="P121" s="1453"/>
      <c r="Q121" s="1452"/>
      <c r="R121" s="1452"/>
      <c r="S121" s="1452"/>
      <c r="T121" s="1454"/>
      <c r="U121" s="1454"/>
      <c r="V121" s="1454"/>
      <c r="W121" s="1454"/>
      <c r="X121" s="1458"/>
      <c r="Y121" s="1480"/>
      <c r="Z121" s="1454"/>
      <c r="AA121" s="1454"/>
      <c r="AB121" s="1455"/>
    </row>
    <row r="122" spans="1:28" ht="15" thickBot="1">
      <c r="A122" s="1479">
        <v>117</v>
      </c>
      <c r="B122" s="2622"/>
      <c r="C122" s="2569"/>
      <c r="D122" s="1481" t="s">
        <v>3617</v>
      </c>
      <c r="E122" s="1461"/>
      <c r="F122" s="1461"/>
      <c r="G122" s="1461"/>
      <c r="H122" s="1461"/>
      <c r="I122" s="1461"/>
      <c r="J122" s="1461"/>
      <c r="K122" s="1461"/>
      <c r="L122" s="1461"/>
      <c r="M122" s="1462">
        <f>SUM(M116:M121)</f>
        <v>0</v>
      </c>
      <c r="N122" s="1462">
        <f>SUM(N116:N121)</f>
        <v>0</v>
      </c>
      <c r="O122" s="1462">
        <f>SUM(O116:O121)</f>
        <v>0</v>
      </c>
      <c r="P122" s="1462">
        <f>SUM(P116:P121)</f>
        <v>0</v>
      </c>
      <c r="Q122" s="1461"/>
      <c r="R122" s="1462">
        <f>SUM(R116:R121)</f>
        <v>0</v>
      </c>
      <c r="S122" s="1458"/>
      <c r="T122" s="1462">
        <f>SUM(T116:T121)</f>
        <v>0</v>
      </c>
      <c r="U122" s="1462">
        <f>SUM(U116:U121)</f>
        <v>0</v>
      </c>
      <c r="V122" s="1462">
        <f>SUM(V116:V121)</f>
        <v>0</v>
      </c>
      <c r="W122" s="1462">
        <f>SUM(W116:W121)</f>
        <v>0</v>
      </c>
      <c r="X122" s="1461"/>
      <c r="Y122" s="1482"/>
      <c r="Z122" s="1482"/>
      <c r="AA122" s="1482"/>
      <c r="AB122" s="1459"/>
    </row>
    <row r="123" spans="1:28" ht="16.5" customHeight="1">
      <c r="A123" s="1479">
        <v>118</v>
      </c>
      <c r="B123" s="2622"/>
      <c r="C123" s="2572" t="s">
        <v>4438</v>
      </c>
      <c r="D123" s="2575" t="s">
        <v>4446</v>
      </c>
      <c r="E123" s="1463"/>
      <c r="F123" s="1445"/>
      <c r="G123" s="1445"/>
      <c r="H123" s="1445"/>
      <c r="I123" s="1445"/>
      <c r="J123" s="1446"/>
      <c r="K123" s="1446"/>
      <c r="L123" s="1446"/>
      <c r="M123" s="1446"/>
      <c r="N123" s="1446"/>
      <c r="O123" s="1446"/>
      <c r="P123" s="1447"/>
      <c r="Q123" s="1446"/>
      <c r="R123" s="1446"/>
      <c r="S123" s="1446"/>
      <c r="T123" s="1448"/>
      <c r="U123" s="1448"/>
      <c r="V123" s="1448"/>
      <c r="W123" s="1448"/>
      <c r="X123" s="1483"/>
      <c r="Y123" s="1478"/>
      <c r="Z123" s="1448"/>
      <c r="AA123" s="1448"/>
      <c r="AB123" s="1464"/>
    </row>
    <row r="124" spans="1:28">
      <c r="A124" s="1479">
        <v>119</v>
      </c>
      <c r="B124" s="2622"/>
      <c r="C124" s="2573"/>
      <c r="D124" s="2576"/>
      <c r="E124" s="1450"/>
      <c r="F124" s="1451"/>
      <c r="G124" s="1451"/>
      <c r="H124" s="1451"/>
      <c r="I124" s="1451"/>
      <c r="J124" s="1452"/>
      <c r="K124" s="1452"/>
      <c r="L124" s="1452"/>
      <c r="M124" s="1452"/>
      <c r="N124" s="1452"/>
      <c r="O124" s="1452"/>
      <c r="P124" s="1453"/>
      <c r="Q124" s="1453"/>
      <c r="R124" s="1452"/>
      <c r="S124" s="1453"/>
      <c r="T124" s="1454"/>
      <c r="U124" s="1454"/>
      <c r="V124" s="1454"/>
      <c r="W124" s="1454"/>
      <c r="X124" s="1458"/>
      <c r="Y124" s="1484"/>
      <c r="Z124" s="1454"/>
      <c r="AA124" s="1454"/>
      <c r="AB124" s="1455"/>
    </row>
    <row r="125" spans="1:28">
      <c r="A125" s="1479">
        <v>120</v>
      </c>
      <c r="B125" s="2622"/>
      <c r="C125" s="2573"/>
      <c r="D125" s="2576"/>
      <c r="E125" s="1450"/>
      <c r="F125" s="1451"/>
      <c r="G125" s="1451"/>
      <c r="H125" s="1451"/>
      <c r="I125" s="1451"/>
      <c r="J125" s="1452"/>
      <c r="K125" s="1452"/>
      <c r="L125" s="1452"/>
      <c r="M125" s="1452"/>
      <c r="N125" s="1452"/>
      <c r="O125" s="1452"/>
      <c r="P125" s="1453"/>
      <c r="Q125" s="1453"/>
      <c r="R125" s="1452"/>
      <c r="S125" s="1453"/>
      <c r="T125" s="1454"/>
      <c r="U125" s="1454"/>
      <c r="V125" s="1454"/>
      <c r="W125" s="1454"/>
      <c r="X125" s="1458"/>
      <c r="Y125" s="1484"/>
      <c r="Z125" s="1454"/>
      <c r="AA125" s="1454"/>
      <c r="AB125" s="1455"/>
    </row>
    <row r="126" spans="1:28">
      <c r="A126" s="1479">
        <v>121</v>
      </c>
      <c r="B126" s="2622"/>
      <c r="C126" s="2573"/>
      <c r="D126" s="2576"/>
      <c r="E126" s="1450"/>
      <c r="F126" s="1451"/>
      <c r="G126" s="1451"/>
      <c r="H126" s="1451"/>
      <c r="I126" s="1451"/>
      <c r="J126" s="1452"/>
      <c r="K126" s="1452"/>
      <c r="L126" s="1452"/>
      <c r="M126" s="1452"/>
      <c r="N126" s="1452"/>
      <c r="O126" s="1452"/>
      <c r="P126" s="1453"/>
      <c r="Q126" s="1453"/>
      <c r="R126" s="1452"/>
      <c r="S126" s="1453"/>
      <c r="T126" s="1454"/>
      <c r="U126" s="1454"/>
      <c r="V126" s="1454"/>
      <c r="W126" s="1454"/>
      <c r="X126" s="1458"/>
      <c r="Y126" s="1484"/>
      <c r="Z126" s="1454"/>
      <c r="AA126" s="1454"/>
      <c r="AB126" s="1455"/>
    </row>
    <row r="127" spans="1:28">
      <c r="A127" s="1479">
        <v>122</v>
      </c>
      <c r="B127" s="2622"/>
      <c r="C127" s="2573"/>
      <c r="D127" s="2576"/>
      <c r="E127" s="1450"/>
      <c r="F127" s="1451"/>
      <c r="G127" s="1451"/>
      <c r="H127" s="1451"/>
      <c r="I127" s="1451"/>
      <c r="J127" s="1452"/>
      <c r="K127" s="1452"/>
      <c r="L127" s="1452"/>
      <c r="M127" s="1452"/>
      <c r="N127" s="1452"/>
      <c r="O127" s="1452"/>
      <c r="P127" s="1453"/>
      <c r="Q127" s="1453"/>
      <c r="R127" s="1452"/>
      <c r="S127" s="1453"/>
      <c r="T127" s="1454"/>
      <c r="U127" s="1454"/>
      <c r="V127" s="1454"/>
      <c r="W127" s="1454"/>
      <c r="X127" s="1458"/>
      <c r="Y127" s="1484"/>
      <c r="Z127" s="1454"/>
      <c r="AA127" s="1454"/>
      <c r="AB127" s="1455"/>
    </row>
    <row r="128" spans="1:28">
      <c r="A128" s="1479">
        <v>123</v>
      </c>
      <c r="B128" s="2622"/>
      <c r="C128" s="2573"/>
      <c r="D128" s="2576"/>
      <c r="E128" s="1450"/>
      <c r="F128" s="1451"/>
      <c r="G128" s="1451"/>
      <c r="H128" s="1451"/>
      <c r="I128" s="1451"/>
      <c r="J128" s="1452"/>
      <c r="K128" s="1452"/>
      <c r="L128" s="1452"/>
      <c r="M128" s="1452"/>
      <c r="N128" s="1452"/>
      <c r="O128" s="1452"/>
      <c r="P128" s="1453"/>
      <c r="Q128" s="1453"/>
      <c r="R128" s="1452"/>
      <c r="S128" s="1453"/>
      <c r="T128" s="1454"/>
      <c r="U128" s="1454"/>
      <c r="V128" s="1454"/>
      <c r="W128" s="1454"/>
      <c r="X128" s="1458"/>
      <c r="Y128" s="1484"/>
      <c r="Z128" s="1454"/>
      <c r="AA128" s="1454"/>
      <c r="AB128" s="1455"/>
    </row>
    <row r="129" spans="1:28" ht="14.25">
      <c r="A129" s="1479">
        <v>124</v>
      </c>
      <c r="B129" s="2622"/>
      <c r="C129" s="2573"/>
      <c r="D129" s="1415" t="s">
        <v>3617</v>
      </c>
      <c r="E129" s="1458"/>
      <c r="F129" s="1458"/>
      <c r="G129" s="1458"/>
      <c r="H129" s="1458"/>
      <c r="I129" s="1458"/>
      <c r="J129" s="1458"/>
      <c r="K129" s="1458"/>
      <c r="L129" s="1458"/>
      <c r="M129" s="1452">
        <f>SUM(M123:M128)</f>
        <v>0</v>
      </c>
      <c r="N129" s="1452">
        <f>SUM(N123:N128)</f>
        <v>0</v>
      </c>
      <c r="O129" s="1452">
        <f>SUM(O123:O128)</f>
        <v>0</v>
      </c>
      <c r="P129" s="1452">
        <f>SUM(P123:P128)</f>
        <v>0</v>
      </c>
      <c r="Q129" s="1458"/>
      <c r="R129" s="1452">
        <f>SUM(R123:R128)</f>
        <v>0</v>
      </c>
      <c r="S129" s="1458"/>
      <c r="T129" s="1452">
        <f>SUM(T123:T128)</f>
        <v>0</v>
      </c>
      <c r="U129" s="1452">
        <f>SUM(U123:U128)</f>
        <v>0</v>
      </c>
      <c r="V129" s="1452">
        <f>SUM(V123:V128)</f>
        <v>0</v>
      </c>
      <c r="W129" s="1452">
        <f>SUM(W123:W128)</f>
        <v>0</v>
      </c>
      <c r="X129" s="1458"/>
      <c r="Y129" s="1484"/>
      <c r="Z129" s="1484"/>
      <c r="AA129" s="1484"/>
      <c r="AB129" s="1459"/>
    </row>
    <row r="130" spans="1:28" ht="17.649999999999999" customHeight="1">
      <c r="A130" s="1479">
        <v>125</v>
      </c>
      <c r="B130" s="2622"/>
      <c r="C130" s="2573"/>
      <c r="D130" s="2563" t="s">
        <v>4444</v>
      </c>
      <c r="E130" s="1450"/>
      <c r="F130" s="1451"/>
      <c r="G130" s="1451"/>
      <c r="H130" s="1451"/>
      <c r="I130" s="1451"/>
      <c r="J130" s="1452"/>
      <c r="K130" s="1452"/>
      <c r="L130" s="1452"/>
      <c r="M130" s="1452"/>
      <c r="N130" s="1452"/>
      <c r="O130" s="1452"/>
      <c r="P130" s="1453"/>
      <c r="Q130" s="1453"/>
      <c r="R130" s="1452"/>
      <c r="S130" s="1453"/>
      <c r="T130" s="1454"/>
      <c r="U130" s="1454"/>
      <c r="V130" s="1454"/>
      <c r="W130" s="1454"/>
      <c r="X130" s="1458"/>
      <c r="Y130" s="1484"/>
      <c r="Z130" s="1454"/>
      <c r="AA130" s="1454"/>
      <c r="AB130" s="1455"/>
    </row>
    <row r="131" spans="1:28">
      <c r="A131" s="1479">
        <v>126</v>
      </c>
      <c r="B131" s="2622"/>
      <c r="C131" s="2573"/>
      <c r="D131" s="2563"/>
      <c r="E131" s="1450"/>
      <c r="F131" s="1451"/>
      <c r="G131" s="1451"/>
      <c r="H131" s="1451"/>
      <c r="I131" s="1451"/>
      <c r="J131" s="1452"/>
      <c r="K131" s="1452"/>
      <c r="L131" s="1452"/>
      <c r="M131" s="1452"/>
      <c r="N131" s="1452"/>
      <c r="O131" s="1452"/>
      <c r="P131" s="1453"/>
      <c r="Q131" s="1453"/>
      <c r="R131" s="1452"/>
      <c r="S131" s="1453"/>
      <c r="T131" s="1454"/>
      <c r="U131" s="1454"/>
      <c r="V131" s="1454"/>
      <c r="W131" s="1454"/>
      <c r="X131" s="1458"/>
      <c r="Y131" s="1484"/>
      <c r="Z131" s="1454"/>
      <c r="AA131" s="1454"/>
      <c r="AB131" s="1455"/>
    </row>
    <row r="132" spans="1:28">
      <c r="A132" s="1479">
        <v>127</v>
      </c>
      <c r="B132" s="2622"/>
      <c r="C132" s="2573"/>
      <c r="D132" s="2563"/>
      <c r="E132" s="1450"/>
      <c r="F132" s="1451"/>
      <c r="G132" s="1451"/>
      <c r="H132" s="1451"/>
      <c r="I132" s="1451"/>
      <c r="J132" s="1452"/>
      <c r="K132" s="1452"/>
      <c r="L132" s="1452"/>
      <c r="M132" s="1452"/>
      <c r="N132" s="1452"/>
      <c r="O132" s="1452"/>
      <c r="P132" s="1453"/>
      <c r="Q132" s="1453"/>
      <c r="R132" s="1452"/>
      <c r="S132" s="1453"/>
      <c r="T132" s="1454"/>
      <c r="U132" s="1454"/>
      <c r="V132" s="1454"/>
      <c r="W132" s="1454"/>
      <c r="X132" s="1458"/>
      <c r="Y132" s="1484"/>
      <c r="Z132" s="1454"/>
      <c r="AA132" s="1454"/>
      <c r="AB132" s="1455"/>
    </row>
    <row r="133" spans="1:28">
      <c r="A133" s="1479">
        <v>128</v>
      </c>
      <c r="B133" s="2622"/>
      <c r="C133" s="2573"/>
      <c r="D133" s="2563"/>
      <c r="E133" s="1450"/>
      <c r="F133" s="1451"/>
      <c r="G133" s="1451"/>
      <c r="H133" s="1451"/>
      <c r="I133" s="1451"/>
      <c r="J133" s="1452"/>
      <c r="K133" s="1452"/>
      <c r="L133" s="1452"/>
      <c r="M133" s="1452"/>
      <c r="N133" s="1452"/>
      <c r="O133" s="1452"/>
      <c r="P133" s="1453"/>
      <c r="Q133" s="1453"/>
      <c r="R133" s="1452"/>
      <c r="S133" s="1453"/>
      <c r="T133" s="1454"/>
      <c r="U133" s="1454"/>
      <c r="V133" s="1454"/>
      <c r="W133" s="1454"/>
      <c r="X133" s="1458"/>
      <c r="Y133" s="1484"/>
      <c r="Z133" s="1454"/>
      <c r="AA133" s="1454"/>
      <c r="AB133" s="1455"/>
    </row>
    <row r="134" spans="1:28">
      <c r="A134" s="1479">
        <v>129</v>
      </c>
      <c r="B134" s="2622"/>
      <c r="C134" s="2573"/>
      <c r="D134" s="2563"/>
      <c r="E134" s="1450"/>
      <c r="F134" s="1451"/>
      <c r="G134" s="1451"/>
      <c r="H134" s="1451"/>
      <c r="I134" s="1451"/>
      <c r="J134" s="1452"/>
      <c r="K134" s="1452"/>
      <c r="L134" s="1452"/>
      <c r="M134" s="1452"/>
      <c r="N134" s="1452"/>
      <c r="O134" s="1452"/>
      <c r="P134" s="1453"/>
      <c r="Q134" s="1453"/>
      <c r="R134" s="1452"/>
      <c r="S134" s="1453"/>
      <c r="T134" s="1454"/>
      <c r="U134" s="1454"/>
      <c r="V134" s="1454"/>
      <c r="W134" s="1454"/>
      <c r="X134" s="1458"/>
      <c r="Y134" s="1484"/>
      <c r="Z134" s="1454"/>
      <c r="AA134" s="1454"/>
      <c r="AB134" s="1455"/>
    </row>
    <row r="135" spans="1:28">
      <c r="A135" s="1479">
        <v>130</v>
      </c>
      <c r="B135" s="2622"/>
      <c r="C135" s="2573"/>
      <c r="D135" s="2563"/>
      <c r="E135" s="1450"/>
      <c r="F135" s="1451"/>
      <c r="G135" s="1451"/>
      <c r="H135" s="1451"/>
      <c r="I135" s="1451"/>
      <c r="J135" s="1452"/>
      <c r="K135" s="1452"/>
      <c r="L135" s="1452"/>
      <c r="M135" s="1452"/>
      <c r="N135" s="1452"/>
      <c r="O135" s="1452"/>
      <c r="P135" s="1453"/>
      <c r="Q135" s="1453"/>
      <c r="R135" s="1452"/>
      <c r="S135" s="1453"/>
      <c r="T135" s="1454"/>
      <c r="U135" s="1454"/>
      <c r="V135" s="1454"/>
      <c r="W135" s="1454"/>
      <c r="X135" s="1458"/>
      <c r="Y135" s="1484"/>
      <c r="Z135" s="1454"/>
      <c r="AA135" s="1454"/>
      <c r="AB135" s="1455"/>
    </row>
    <row r="136" spans="1:28" ht="14.25">
      <c r="A136" s="1479">
        <v>131</v>
      </c>
      <c r="B136" s="2622"/>
      <c r="C136" s="2573"/>
      <c r="D136" s="1415" t="s">
        <v>3617</v>
      </c>
      <c r="E136" s="1458"/>
      <c r="F136" s="1458"/>
      <c r="G136" s="1458"/>
      <c r="H136" s="1458"/>
      <c r="I136" s="1458"/>
      <c r="J136" s="1458"/>
      <c r="K136" s="1458"/>
      <c r="L136" s="1458"/>
      <c r="M136" s="1452">
        <f>SUM(M130:M135)</f>
        <v>0</v>
      </c>
      <c r="N136" s="1452">
        <f>SUM(N130:N135)</f>
        <v>0</v>
      </c>
      <c r="O136" s="1452">
        <f>SUM(O130:O135)</f>
        <v>0</v>
      </c>
      <c r="P136" s="1452">
        <f>SUM(P130:P135)</f>
        <v>0</v>
      </c>
      <c r="Q136" s="1458"/>
      <c r="R136" s="1452">
        <f>SUM(R130:R135)</f>
        <v>0</v>
      </c>
      <c r="S136" s="1458"/>
      <c r="T136" s="1452">
        <f>SUM(T130:T135)</f>
        <v>0</v>
      </c>
      <c r="U136" s="1452">
        <f>SUM(U130:U135)</f>
        <v>0</v>
      </c>
      <c r="V136" s="1452">
        <f>SUM(V130:V135)</f>
        <v>0</v>
      </c>
      <c r="W136" s="1452">
        <f>SUM(W130:W135)</f>
        <v>0</v>
      </c>
      <c r="X136" s="1458"/>
      <c r="Y136" s="1484"/>
      <c r="Z136" s="1484"/>
      <c r="AA136" s="1484"/>
      <c r="AB136" s="1459"/>
    </row>
    <row r="137" spans="1:28" ht="16.5" customHeight="1">
      <c r="A137" s="1479">
        <v>132</v>
      </c>
      <c r="B137" s="2622"/>
      <c r="C137" s="2573"/>
      <c r="D137" s="2563" t="s">
        <v>4445</v>
      </c>
      <c r="E137" s="1450"/>
      <c r="F137" s="1451"/>
      <c r="G137" s="1451"/>
      <c r="H137" s="1451"/>
      <c r="I137" s="1451"/>
      <c r="J137" s="1452"/>
      <c r="K137" s="1452"/>
      <c r="L137" s="1452"/>
      <c r="M137" s="1452"/>
      <c r="N137" s="1452"/>
      <c r="O137" s="1452"/>
      <c r="P137" s="1453"/>
      <c r="Q137" s="1453"/>
      <c r="R137" s="1452"/>
      <c r="S137" s="1453"/>
      <c r="T137" s="1454"/>
      <c r="U137" s="1454"/>
      <c r="V137" s="1454"/>
      <c r="W137" s="1454"/>
      <c r="X137" s="1458"/>
      <c r="Y137" s="1484"/>
      <c r="Z137" s="1454"/>
      <c r="AA137" s="1454"/>
      <c r="AB137" s="1455"/>
    </row>
    <row r="138" spans="1:28" ht="15.75" customHeight="1">
      <c r="A138" s="1479">
        <v>133</v>
      </c>
      <c r="B138" s="2622"/>
      <c r="C138" s="2573"/>
      <c r="D138" s="2563"/>
      <c r="E138" s="1450"/>
      <c r="F138" s="1451"/>
      <c r="G138" s="1451"/>
      <c r="H138" s="1451"/>
      <c r="I138" s="1451"/>
      <c r="J138" s="1452"/>
      <c r="K138" s="1452"/>
      <c r="L138" s="1452"/>
      <c r="M138" s="1452"/>
      <c r="N138" s="1452"/>
      <c r="O138" s="1452"/>
      <c r="P138" s="1453"/>
      <c r="Q138" s="1452"/>
      <c r="R138" s="1452"/>
      <c r="S138" s="1452"/>
      <c r="T138" s="1454"/>
      <c r="U138" s="1454"/>
      <c r="V138" s="1454"/>
      <c r="W138" s="1454"/>
      <c r="X138" s="1458"/>
      <c r="Y138" s="1480"/>
      <c r="Z138" s="1454"/>
      <c r="AA138" s="1454"/>
      <c r="AB138" s="1455"/>
    </row>
    <row r="139" spans="1:28" ht="15.75" customHeight="1">
      <c r="A139" s="1479">
        <v>134</v>
      </c>
      <c r="B139" s="2622"/>
      <c r="C139" s="2573"/>
      <c r="D139" s="2563"/>
      <c r="E139" s="1450"/>
      <c r="F139" s="1451"/>
      <c r="G139" s="1451"/>
      <c r="H139" s="1451"/>
      <c r="I139" s="1451"/>
      <c r="J139" s="1452"/>
      <c r="K139" s="1452"/>
      <c r="L139" s="1452"/>
      <c r="M139" s="1452"/>
      <c r="N139" s="1452"/>
      <c r="O139" s="1452"/>
      <c r="P139" s="1453"/>
      <c r="Q139" s="1452"/>
      <c r="R139" s="1452"/>
      <c r="S139" s="1452"/>
      <c r="T139" s="1454"/>
      <c r="U139" s="1454"/>
      <c r="V139" s="1454"/>
      <c r="W139" s="1454"/>
      <c r="X139" s="1458"/>
      <c r="Y139" s="1480"/>
      <c r="Z139" s="1454"/>
      <c r="AA139" s="1454"/>
      <c r="AB139" s="1455"/>
    </row>
    <row r="140" spans="1:28" ht="16.5" customHeight="1">
      <c r="A140" s="1479">
        <v>135</v>
      </c>
      <c r="B140" s="2622"/>
      <c r="C140" s="2573"/>
      <c r="D140" s="2563"/>
      <c r="E140" s="1450"/>
      <c r="F140" s="1451"/>
      <c r="G140" s="1451"/>
      <c r="H140" s="1451"/>
      <c r="I140" s="1451"/>
      <c r="J140" s="1452"/>
      <c r="K140" s="1452"/>
      <c r="L140" s="1452"/>
      <c r="M140" s="1452"/>
      <c r="N140" s="1452"/>
      <c r="O140" s="1452"/>
      <c r="P140" s="1453"/>
      <c r="Q140" s="1452"/>
      <c r="R140" s="1452"/>
      <c r="S140" s="1452"/>
      <c r="T140" s="1454"/>
      <c r="U140" s="1454"/>
      <c r="V140" s="1454"/>
      <c r="W140" s="1454"/>
      <c r="X140" s="1458"/>
      <c r="Y140" s="1480"/>
      <c r="Z140" s="1454"/>
      <c r="AA140" s="1454"/>
      <c r="AB140" s="1455"/>
    </row>
    <row r="141" spans="1:28">
      <c r="A141" s="1479">
        <v>136</v>
      </c>
      <c r="B141" s="2622"/>
      <c r="C141" s="2573"/>
      <c r="D141" s="2563"/>
      <c r="E141" s="1450"/>
      <c r="F141" s="1451"/>
      <c r="G141" s="1451"/>
      <c r="H141" s="1451"/>
      <c r="I141" s="1451"/>
      <c r="J141" s="1452"/>
      <c r="K141" s="1452"/>
      <c r="L141" s="1452"/>
      <c r="M141" s="1452"/>
      <c r="N141" s="1452"/>
      <c r="O141" s="1452"/>
      <c r="P141" s="1453"/>
      <c r="Q141" s="1452"/>
      <c r="R141" s="1452"/>
      <c r="S141" s="1452"/>
      <c r="T141" s="1454"/>
      <c r="U141" s="1454"/>
      <c r="V141" s="1454"/>
      <c r="W141" s="1454"/>
      <c r="X141" s="1458"/>
      <c r="Y141" s="1480"/>
      <c r="Z141" s="1454"/>
      <c r="AA141" s="1454"/>
      <c r="AB141" s="1455"/>
    </row>
    <row r="142" spans="1:28">
      <c r="A142" s="1479">
        <v>137</v>
      </c>
      <c r="B142" s="2622"/>
      <c r="C142" s="2573"/>
      <c r="D142" s="2563"/>
      <c r="E142" s="1450"/>
      <c r="F142" s="1451"/>
      <c r="G142" s="1451"/>
      <c r="H142" s="1451"/>
      <c r="I142" s="1451"/>
      <c r="J142" s="1452"/>
      <c r="K142" s="1452"/>
      <c r="L142" s="1452"/>
      <c r="M142" s="1452"/>
      <c r="N142" s="1452"/>
      <c r="O142" s="1452"/>
      <c r="P142" s="1453"/>
      <c r="Q142" s="1452"/>
      <c r="R142" s="1452"/>
      <c r="S142" s="1452"/>
      <c r="T142" s="1454"/>
      <c r="U142" s="1454"/>
      <c r="V142" s="1454"/>
      <c r="W142" s="1454"/>
      <c r="X142" s="1458"/>
      <c r="Y142" s="1480"/>
      <c r="Z142" s="1454"/>
      <c r="AA142" s="1454"/>
      <c r="AB142" s="1455"/>
    </row>
    <row r="143" spans="1:28" ht="15" thickBot="1">
      <c r="A143" s="1479">
        <v>138</v>
      </c>
      <c r="B143" s="2622"/>
      <c r="C143" s="2574"/>
      <c r="D143" s="1481" t="s">
        <v>3617</v>
      </c>
      <c r="E143" s="1461"/>
      <c r="F143" s="1461"/>
      <c r="G143" s="1461"/>
      <c r="H143" s="1461"/>
      <c r="I143" s="1461"/>
      <c r="J143" s="1461"/>
      <c r="K143" s="1461"/>
      <c r="L143" s="1461"/>
      <c r="M143" s="1462">
        <f>SUM(M137:M142)</f>
        <v>0</v>
      </c>
      <c r="N143" s="1462">
        <f>SUM(N137:N142)</f>
        <v>0</v>
      </c>
      <c r="O143" s="1462">
        <f>SUM(O137:O142)</f>
        <v>0</v>
      </c>
      <c r="P143" s="1462">
        <f>SUM(P137:P142)</f>
        <v>0</v>
      </c>
      <c r="Q143" s="1461"/>
      <c r="R143" s="1462">
        <f>SUM(R137:R142)</f>
        <v>0</v>
      </c>
      <c r="S143" s="1458"/>
      <c r="T143" s="1462">
        <f>SUM(T137:T142)</f>
        <v>0</v>
      </c>
      <c r="U143" s="1462">
        <f>SUM(U137:U142)</f>
        <v>0</v>
      </c>
      <c r="V143" s="1462">
        <f>SUM(V137:V142)</f>
        <v>0</v>
      </c>
      <c r="W143" s="1462">
        <f>SUM(W137:W142)</f>
        <v>0</v>
      </c>
      <c r="X143" s="1461"/>
      <c r="Y143" s="1482"/>
      <c r="Z143" s="1482"/>
      <c r="AA143" s="1482"/>
      <c r="AB143" s="1459"/>
    </row>
    <row r="144" spans="1:28" ht="16.5" customHeight="1">
      <c r="A144" s="1479">
        <v>139</v>
      </c>
      <c r="B144" s="2622"/>
      <c r="C144" s="2559" t="s">
        <v>4439</v>
      </c>
      <c r="D144" s="2562" t="s">
        <v>4447</v>
      </c>
      <c r="E144" s="1463"/>
      <c r="F144" s="1445"/>
      <c r="G144" s="1445"/>
      <c r="H144" s="1445"/>
      <c r="I144" s="1445"/>
      <c r="J144" s="1446"/>
      <c r="K144" s="1446"/>
      <c r="L144" s="1446"/>
      <c r="M144" s="1446"/>
      <c r="N144" s="1446"/>
      <c r="O144" s="1446"/>
      <c r="P144" s="1447"/>
      <c r="Q144" s="1446"/>
      <c r="R144" s="1446"/>
      <c r="S144" s="1446"/>
      <c r="T144" s="1448"/>
      <c r="U144" s="1448"/>
      <c r="V144" s="1448"/>
      <c r="W144" s="1448"/>
      <c r="X144" s="1477"/>
      <c r="Y144" s="1478"/>
      <c r="Z144" s="1448"/>
      <c r="AA144" s="1448"/>
      <c r="AB144" s="1464"/>
    </row>
    <row r="145" spans="1:28">
      <c r="A145" s="1479">
        <v>140</v>
      </c>
      <c r="B145" s="2622"/>
      <c r="C145" s="2560"/>
      <c r="D145" s="2563"/>
      <c r="E145" s="1450"/>
      <c r="F145" s="1451"/>
      <c r="G145" s="1451"/>
      <c r="H145" s="1451"/>
      <c r="I145" s="1451"/>
      <c r="J145" s="1452"/>
      <c r="K145" s="1452"/>
      <c r="L145" s="1452"/>
      <c r="M145" s="1452"/>
      <c r="N145" s="1452"/>
      <c r="O145" s="1452"/>
      <c r="P145" s="1453"/>
      <c r="Q145" s="1452"/>
      <c r="R145" s="1452"/>
      <c r="S145" s="1452"/>
      <c r="T145" s="1454"/>
      <c r="U145" s="1454"/>
      <c r="V145" s="1454"/>
      <c r="W145" s="1454"/>
      <c r="X145" s="1484"/>
      <c r="Y145" s="1480"/>
      <c r="Z145" s="1454"/>
      <c r="AA145" s="1454"/>
      <c r="AB145" s="1455"/>
    </row>
    <row r="146" spans="1:28">
      <c r="A146" s="1479">
        <v>141</v>
      </c>
      <c r="B146" s="2622"/>
      <c r="C146" s="2560"/>
      <c r="D146" s="2563"/>
      <c r="E146" s="1450"/>
      <c r="F146" s="1451"/>
      <c r="G146" s="1451"/>
      <c r="H146" s="1451"/>
      <c r="I146" s="1451"/>
      <c r="J146" s="1452"/>
      <c r="K146" s="1452"/>
      <c r="L146" s="1452"/>
      <c r="M146" s="1452"/>
      <c r="N146" s="1452"/>
      <c r="O146" s="1452"/>
      <c r="P146" s="1453"/>
      <c r="Q146" s="1452"/>
      <c r="R146" s="1452"/>
      <c r="S146" s="1452"/>
      <c r="T146" s="1454"/>
      <c r="U146" s="1454"/>
      <c r="V146" s="1454"/>
      <c r="W146" s="1454"/>
      <c r="X146" s="1484"/>
      <c r="Y146" s="1480"/>
      <c r="Z146" s="1454"/>
      <c r="AA146" s="1454"/>
      <c r="AB146" s="1455"/>
    </row>
    <row r="147" spans="1:28">
      <c r="A147" s="1479">
        <v>142</v>
      </c>
      <c r="B147" s="2622"/>
      <c r="C147" s="2560"/>
      <c r="D147" s="2563"/>
      <c r="E147" s="1450"/>
      <c r="F147" s="1451"/>
      <c r="G147" s="1451"/>
      <c r="H147" s="1451"/>
      <c r="I147" s="1451"/>
      <c r="J147" s="1452"/>
      <c r="K147" s="1452"/>
      <c r="L147" s="1452"/>
      <c r="M147" s="1452"/>
      <c r="N147" s="1452"/>
      <c r="O147" s="1452"/>
      <c r="P147" s="1453"/>
      <c r="Q147" s="1452"/>
      <c r="R147" s="1452"/>
      <c r="S147" s="1452"/>
      <c r="T147" s="1454"/>
      <c r="U147" s="1454"/>
      <c r="V147" s="1454"/>
      <c r="W147" s="1454"/>
      <c r="X147" s="1484"/>
      <c r="Y147" s="1480"/>
      <c r="Z147" s="1454"/>
      <c r="AA147" s="1454"/>
      <c r="AB147" s="1455"/>
    </row>
    <row r="148" spans="1:28">
      <c r="A148" s="1479">
        <v>143</v>
      </c>
      <c r="B148" s="2622"/>
      <c r="C148" s="2560"/>
      <c r="D148" s="2563"/>
      <c r="E148" s="1450"/>
      <c r="F148" s="1451"/>
      <c r="G148" s="1451"/>
      <c r="H148" s="1451"/>
      <c r="I148" s="1451"/>
      <c r="J148" s="1452"/>
      <c r="K148" s="1452"/>
      <c r="L148" s="1452"/>
      <c r="M148" s="1452"/>
      <c r="N148" s="1452"/>
      <c r="O148" s="1452"/>
      <c r="P148" s="1453"/>
      <c r="Q148" s="1452"/>
      <c r="R148" s="1452"/>
      <c r="S148" s="1452"/>
      <c r="T148" s="1454"/>
      <c r="U148" s="1454"/>
      <c r="V148" s="1454"/>
      <c r="W148" s="1454"/>
      <c r="X148" s="1484"/>
      <c r="Y148" s="1480"/>
      <c r="Z148" s="1454"/>
      <c r="AA148" s="1454"/>
      <c r="AB148" s="1455"/>
    </row>
    <row r="149" spans="1:28">
      <c r="A149" s="1479">
        <v>144</v>
      </c>
      <c r="B149" s="2622"/>
      <c r="C149" s="2560"/>
      <c r="D149" s="2563"/>
      <c r="E149" s="1450"/>
      <c r="F149" s="1451"/>
      <c r="G149" s="1451"/>
      <c r="H149" s="1451"/>
      <c r="I149" s="1451"/>
      <c r="J149" s="1452"/>
      <c r="K149" s="1452"/>
      <c r="L149" s="1452"/>
      <c r="M149" s="1452"/>
      <c r="N149" s="1452"/>
      <c r="O149" s="1452"/>
      <c r="P149" s="1453"/>
      <c r="Q149" s="1452"/>
      <c r="R149" s="1452"/>
      <c r="S149" s="1452"/>
      <c r="T149" s="1454"/>
      <c r="U149" s="1454"/>
      <c r="V149" s="1454"/>
      <c r="W149" s="1454"/>
      <c r="X149" s="1484"/>
      <c r="Y149" s="1480"/>
      <c r="Z149" s="1454"/>
      <c r="AA149" s="1454"/>
      <c r="AB149" s="1455"/>
    </row>
    <row r="150" spans="1:28" ht="14.25">
      <c r="A150" s="1479">
        <v>145</v>
      </c>
      <c r="B150" s="2622"/>
      <c r="C150" s="2560"/>
      <c r="D150" s="1397" t="s">
        <v>3617</v>
      </c>
      <c r="E150" s="1458"/>
      <c r="F150" s="1458"/>
      <c r="G150" s="1458"/>
      <c r="H150" s="1458"/>
      <c r="I150" s="1458"/>
      <c r="J150" s="1458"/>
      <c r="K150" s="1458"/>
      <c r="L150" s="1458"/>
      <c r="M150" s="1452">
        <f>SUM(M144:M149)</f>
        <v>0</v>
      </c>
      <c r="N150" s="1452">
        <f>SUM(N144:N149)</f>
        <v>0</v>
      </c>
      <c r="O150" s="1452">
        <f>SUM(O144:O149)</f>
        <v>0</v>
      </c>
      <c r="P150" s="1452">
        <f>SUM(P144:P149)</f>
        <v>0</v>
      </c>
      <c r="Q150" s="1458"/>
      <c r="R150" s="1452">
        <f>SUM(R144:R149)</f>
        <v>0</v>
      </c>
      <c r="S150" s="1458"/>
      <c r="T150" s="1452">
        <f>SUM(T144:T149)</f>
        <v>0</v>
      </c>
      <c r="U150" s="1452">
        <f>SUM(U144:U149)</f>
        <v>0</v>
      </c>
      <c r="V150" s="1452">
        <f>SUM(V144:V149)</f>
        <v>0</v>
      </c>
      <c r="W150" s="1452">
        <f>SUM(W144:W149)</f>
        <v>0</v>
      </c>
      <c r="X150" s="1484"/>
      <c r="Y150" s="1480"/>
      <c r="Z150" s="1480"/>
      <c r="AA150" s="1480"/>
      <c r="AB150" s="1459"/>
    </row>
    <row r="151" spans="1:28" ht="16.5" customHeight="1">
      <c r="A151" s="1479">
        <v>146</v>
      </c>
      <c r="B151" s="2622"/>
      <c r="C151" s="2560"/>
      <c r="D151" s="2563" t="s">
        <v>4444</v>
      </c>
      <c r="E151" s="1450"/>
      <c r="F151" s="1451"/>
      <c r="G151" s="1451"/>
      <c r="H151" s="1451"/>
      <c r="I151" s="1451"/>
      <c r="J151" s="1452"/>
      <c r="K151" s="1452"/>
      <c r="L151" s="1452"/>
      <c r="M151" s="1452"/>
      <c r="N151" s="1452"/>
      <c r="O151" s="1452"/>
      <c r="P151" s="1453"/>
      <c r="Q151" s="1452"/>
      <c r="R151" s="1452"/>
      <c r="S151" s="1452"/>
      <c r="T151" s="1454"/>
      <c r="U151" s="1454"/>
      <c r="V151" s="1454"/>
      <c r="W151" s="1454"/>
      <c r="X151" s="1484"/>
      <c r="Y151" s="1480"/>
      <c r="Z151" s="1454"/>
      <c r="AA151" s="1454"/>
      <c r="AB151" s="1455"/>
    </row>
    <row r="152" spans="1:28">
      <c r="A152" s="1479">
        <v>147</v>
      </c>
      <c r="B152" s="2622"/>
      <c r="C152" s="2560"/>
      <c r="D152" s="2563"/>
      <c r="E152" s="1450"/>
      <c r="F152" s="1451"/>
      <c r="G152" s="1451"/>
      <c r="H152" s="1451"/>
      <c r="I152" s="1451"/>
      <c r="J152" s="1452"/>
      <c r="K152" s="1452"/>
      <c r="L152" s="1452"/>
      <c r="M152" s="1452"/>
      <c r="N152" s="1452"/>
      <c r="O152" s="1452"/>
      <c r="P152" s="1453"/>
      <c r="Q152" s="1452"/>
      <c r="R152" s="1452"/>
      <c r="S152" s="1452"/>
      <c r="T152" s="1454"/>
      <c r="U152" s="1454"/>
      <c r="V152" s="1454"/>
      <c r="W152" s="1454"/>
      <c r="X152" s="1484"/>
      <c r="Y152" s="1480"/>
      <c r="Z152" s="1454"/>
      <c r="AA152" s="1454"/>
      <c r="AB152" s="1455"/>
    </row>
    <row r="153" spans="1:28">
      <c r="A153" s="1479">
        <v>148</v>
      </c>
      <c r="B153" s="2622"/>
      <c r="C153" s="2560"/>
      <c r="D153" s="2563"/>
      <c r="E153" s="1450"/>
      <c r="F153" s="1451"/>
      <c r="G153" s="1451"/>
      <c r="H153" s="1451"/>
      <c r="I153" s="1451"/>
      <c r="J153" s="1452"/>
      <c r="K153" s="1452"/>
      <c r="L153" s="1452"/>
      <c r="M153" s="1452"/>
      <c r="N153" s="1452"/>
      <c r="O153" s="1452"/>
      <c r="P153" s="1453"/>
      <c r="Q153" s="1452"/>
      <c r="R153" s="1452"/>
      <c r="S153" s="1452"/>
      <c r="T153" s="1454"/>
      <c r="U153" s="1454"/>
      <c r="V153" s="1454"/>
      <c r="W153" s="1454"/>
      <c r="X153" s="1484"/>
      <c r="Y153" s="1480"/>
      <c r="Z153" s="1454"/>
      <c r="AA153" s="1454"/>
      <c r="AB153" s="1455"/>
    </row>
    <row r="154" spans="1:28">
      <c r="A154" s="1479">
        <v>149</v>
      </c>
      <c r="B154" s="2622"/>
      <c r="C154" s="2560"/>
      <c r="D154" s="2563"/>
      <c r="E154" s="1450"/>
      <c r="F154" s="1451"/>
      <c r="G154" s="1451"/>
      <c r="H154" s="1451"/>
      <c r="I154" s="1451"/>
      <c r="J154" s="1452"/>
      <c r="K154" s="1452"/>
      <c r="L154" s="1452"/>
      <c r="M154" s="1452"/>
      <c r="N154" s="1452"/>
      <c r="O154" s="1452"/>
      <c r="P154" s="1453"/>
      <c r="Q154" s="1452"/>
      <c r="R154" s="1452"/>
      <c r="S154" s="1452"/>
      <c r="T154" s="1454"/>
      <c r="U154" s="1454"/>
      <c r="V154" s="1454"/>
      <c r="W154" s="1454"/>
      <c r="X154" s="1484"/>
      <c r="Y154" s="1480"/>
      <c r="Z154" s="1454"/>
      <c r="AA154" s="1454"/>
      <c r="AB154" s="1455"/>
    </row>
    <row r="155" spans="1:28">
      <c r="A155" s="1479">
        <v>150</v>
      </c>
      <c r="B155" s="2622"/>
      <c r="C155" s="2560"/>
      <c r="D155" s="2563"/>
      <c r="E155" s="1450"/>
      <c r="F155" s="1451"/>
      <c r="G155" s="1451"/>
      <c r="H155" s="1451"/>
      <c r="I155" s="1451"/>
      <c r="J155" s="1452"/>
      <c r="K155" s="1452"/>
      <c r="L155" s="1452"/>
      <c r="M155" s="1452"/>
      <c r="N155" s="1452"/>
      <c r="O155" s="1452"/>
      <c r="P155" s="1453"/>
      <c r="Q155" s="1452"/>
      <c r="R155" s="1452"/>
      <c r="S155" s="1452"/>
      <c r="T155" s="1454"/>
      <c r="U155" s="1454"/>
      <c r="V155" s="1454"/>
      <c r="W155" s="1454"/>
      <c r="X155" s="1484"/>
      <c r="Y155" s="1480"/>
      <c r="Z155" s="1454"/>
      <c r="AA155" s="1454"/>
      <c r="AB155" s="1455"/>
    </row>
    <row r="156" spans="1:28">
      <c r="A156" s="1479">
        <v>151</v>
      </c>
      <c r="B156" s="2622"/>
      <c r="C156" s="2560"/>
      <c r="D156" s="2563"/>
      <c r="E156" s="1450"/>
      <c r="F156" s="1451"/>
      <c r="G156" s="1451"/>
      <c r="H156" s="1451"/>
      <c r="I156" s="1451"/>
      <c r="J156" s="1452"/>
      <c r="K156" s="1452"/>
      <c r="L156" s="1452"/>
      <c r="M156" s="1452"/>
      <c r="N156" s="1452"/>
      <c r="O156" s="1452"/>
      <c r="P156" s="1453"/>
      <c r="Q156" s="1452"/>
      <c r="R156" s="1452"/>
      <c r="S156" s="1452"/>
      <c r="T156" s="1454"/>
      <c r="U156" s="1454"/>
      <c r="V156" s="1454"/>
      <c r="W156" s="1454"/>
      <c r="X156" s="1484"/>
      <c r="Y156" s="1480"/>
      <c r="Z156" s="1454"/>
      <c r="AA156" s="1454"/>
      <c r="AB156" s="1455"/>
    </row>
    <row r="157" spans="1:28" ht="14.25">
      <c r="A157" s="1479">
        <v>152</v>
      </c>
      <c r="B157" s="2622"/>
      <c r="C157" s="2560"/>
      <c r="D157" s="1415" t="s">
        <v>3617</v>
      </c>
      <c r="E157" s="1458"/>
      <c r="F157" s="1458"/>
      <c r="G157" s="1458"/>
      <c r="H157" s="1458"/>
      <c r="I157" s="1458"/>
      <c r="J157" s="1458"/>
      <c r="K157" s="1458"/>
      <c r="L157" s="1458"/>
      <c r="M157" s="1452">
        <f>SUM(M151:M156)</f>
        <v>0</v>
      </c>
      <c r="N157" s="1452">
        <f>SUM(N151:N156)</f>
        <v>0</v>
      </c>
      <c r="O157" s="1452">
        <f>SUM(O151:O156)</f>
        <v>0</v>
      </c>
      <c r="P157" s="1452">
        <f>SUM(P151:P156)</f>
        <v>0</v>
      </c>
      <c r="Q157" s="1458"/>
      <c r="R157" s="1452">
        <f>SUM(R151:R156)</f>
        <v>0</v>
      </c>
      <c r="S157" s="1458"/>
      <c r="T157" s="1452">
        <f>SUM(T151:T156)</f>
        <v>0</v>
      </c>
      <c r="U157" s="1452">
        <f>SUM(U151:U156)</f>
        <v>0</v>
      </c>
      <c r="V157" s="1452">
        <f>SUM(V151:V156)</f>
        <v>0</v>
      </c>
      <c r="W157" s="1452">
        <f>SUM(W151:W156)</f>
        <v>0</v>
      </c>
      <c r="X157" s="1484"/>
      <c r="Y157" s="1480"/>
      <c r="Z157" s="1480"/>
      <c r="AA157" s="1480"/>
      <c r="AB157" s="1459"/>
    </row>
    <row r="158" spans="1:28" ht="16.5" customHeight="1">
      <c r="A158" s="1479">
        <v>153</v>
      </c>
      <c r="B158" s="2622"/>
      <c r="C158" s="2560"/>
      <c r="D158" s="2563" t="s">
        <v>4445</v>
      </c>
      <c r="E158" s="1450"/>
      <c r="F158" s="1451"/>
      <c r="G158" s="1451"/>
      <c r="H158" s="1451"/>
      <c r="I158" s="1451"/>
      <c r="J158" s="1452"/>
      <c r="K158" s="1452"/>
      <c r="L158" s="1452"/>
      <c r="M158" s="1452"/>
      <c r="N158" s="1452"/>
      <c r="O158" s="1452"/>
      <c r="P158" s="1453"/>
      <c r="Q158" s="1452"/>
      <c r="R158" s="1452"/>
      <c r="S158" s="1452"/>
      <c r="T158" s="1454"/>
      <c r="U158" s="1454"/>
      <c r="V158" s="1454"/>
      <c r="W158" s="1454"/>
      <c r="X158" s="1484"/>
      <c r="Y158" s="1480"/>
      <c r="Z158" s="1454"/>
      <c r="AA158" s="1454"/>
      <c r="AB158" s="1455"/>
    </row>
    <row r="159" spans="1:28">
      <c r="A159" s="1479">
        <v>154</v>
      </c>
      <c r="B159" s="2622"/>
      <c r="C159" s="2560"/>
      <c r="D159" s="2563"/>
      <c r="E159" s="1450"/>
      <c r="F159" s="1451"/>
      <c r="G159" s="1451"/>
      <c r="H159" s="1451"/>
      <c r="I159" s="1451"/>
      <c r="J159" s="1452"/>
      <c r="K159" s="1452"/>
      <c r="L159" s="1452"/>
      <c r="M159" s="1452"/>
      <c r="N159" s="1452"/>
      <c r="O159" s="1452"/>
      <c r="P159" s="1453"/>
      <c r="Q159" s="1452"/>
      <c r="R159" s="1452"/>
      <c r="S159" s="1452"/>
      <c r="T159" s="1454"/>
      <c r="U159" s="1454"/>
      <c r="V159" s="1454"/>
      <c r="W159" s="1454"/>
      <c r="X159" s="1484"/>
      <c r="Y159" s="1480"/>
      <c r="Z159" s="1454"/>
      <c r="AA159" s="1454"/>
      <c r="AB159" s="1455"/>
    </row>
    <row r="160" spans="1:28">
      <c r="A160" s="1479">
        <v>155</v>
      </c>
      <c r="B160" s="2622"/>
      <c r="C160" s="2560"/>
      <c r="D160" s="2563"/>
      <c r="E160" s="1450"/>
      <c r="F160" s="1451"/>
      <c r="G160" s="1451"/>
      <c r="H160" s="1451"/>
      <c r="I160" s="1451"/>
      <c r="J160" s="1452"/>
      <c r="K160" s="1452"/>
      <c r="L160" s="1452"/>
      <c r="M160" s="1452"/>
      <c r="N160" s="1452"/>
      <c r="O160" s="1452"/>
      <c r="P160" s="1453"/>
      <c r="Q160" s="1452"/>
      <c r="R160" s="1452"/>
      <c r="S160" s="1452"/>
      <c r="T160" s="1454"/>
      <c r="U160" s="1454"/>
      <c r="V160" s="1454"/>
      <c r="W160" s="1454"/>
      <c r="X160" s="1484"/>
      <c r="Y160" s="1480"/>
      <c r="Z160" s="1454"/>
      <c r="AA160" s="1454"/>
      <c r="AB160" s="1455"/>
    </row>
    <row r="161" spans="1:28">
      <c r="A161" s="1479">
        <v>156</v>
      </c>
      <c r="B161" s="2622"/>
      <c r="C161" s="2560"/>
      <c r="D161" s="2563"/>
      <c r="E161" s="1450"/>
      <c r="F161" s="1451"/>
      <c r="G161" s="1451"/>
      <c r="H161" s="1451"/>
      <c r="I161" s="1451"/>
      <c r="J161" s="1452"/>
      <c r="K161" s="1452"/>
      <c r="L161" s="1452"/>
      <c r="M161" s="1452"/>
      <c r="N161" s="1452"/>
      <c r="O161" s="1452"/>
      <c r="P161" s="1453"/>
      <c r="Q161" s="1452"/>
      <c r="R161" s="1452"/>
      <c r="S161" s="1452"/>
      <c r="T161" s="1454"/>
      <c r="U161" s="1454"/>
      <c r="V161" s="1454"/>
      <c r="W161" s="1454"/>
      <c r="X161" s="1484"/>
      <c r="Y161" s="1480"/>
      <c r="Z161" s="1454"/>
      <c r="AA161" s="1454"/>
      <c r="AB161" s="1455"/>
    </row>
    <row r="162" spans="1:28">
      <c r="A162" s="1479">
        <v>157</v>
      </c>
      <c r="B162" s="2622"/>
      <c r="C162" s="2560"/>
      <c r="D162" s="2563"/>
      <c r="E162" s="1450"/>
      <c r="F162" s="1451"/>
      <c r="G162" s="1451"/>
      <c r="H162" s="1451"/>
      <c r="I162" s="1451"/>
      <c r="J162" s="1452"/>
      <c r="K162" s="1452"/>
      <c r="L162" s="1452"/>
      <c r="M162" s="1452"/>
      <c r="N162" s="1452"/>
      <c r="O162" s="1452"/>
      <c r="P162" s="1453"/>
      <c r="Q162" s="1452"/>
      <c r="R162" s="1452"/>
      <c r="S162" s="1452"/>
      <c r="T162" s="1454"/>
      <c r="U162" s="1454"/>
      <c r="V162" s="1454"/>
      <c r="W162" s="1454"/>
      <c r="X162" s="1484"/>
      <c r="Y162" s="1480"/>
      <c r="Z162" s="1454"/>
      <c r="AA162" s="1454"/>
      <c r="AB162" s="1455"/>
    </row>
    <row r="163" spans="1:28">
      <c r="A163" s="1479">
        <v>158</v>
      </c>
      <c r="B163" s="2622"/>
      <c r="C163" s="2560"/>
      <c r="D163" s="2563"/>
      <c r="E163" s="1450"/>
      <c r="F163" s="1451"/>
      <c r="G163" s="1451"/>
      <c r="H163" s="1451"/>
      <c r="I163" s="1451"/>
      <c r="J163" s="1452"/>
      <c r="K163" s="1452"/>
      <c r="L163" s="1452"/>
      <c r="M163" s="1452"/>
      <c r="N163" s="1452"/>
      <c r="O163" s="1452"/>
      <c r="P163" s="1453"/>
      <c r="Q163" s="1452"/>
      <c r="R163" s="1452"/>
      <c r="S163" s="1452"/>
      <c r="T163" s="1454"/>
      <c r="U163" s="1454"/>
      <c r="V163" s="1454"/>
      <c r="W163" s="1454"/>
      <c r="X163" s="1484"/>
      <c r="Y163" s="1480"/>
      <c r="Z163" s="1454"/>
      <c r="AA163" s="1454"/>
      <c r="AB163" s="1455"/>
    </row>
    <row r="164" spans="1:28" ht="15" thickBot="1">
      <c r="A164" s="1479">
        <v>159</v>
      </c>
      <c r="B164" s="2622"/>
      <c r="C164" s="2569"/>
      <c r="D164" s="1391" t="s">
        <v>3617</v>
      </c>
      <c r="E164" s="1461"/>
      <c r="F164" s="1461"/>
      <c r="G164" s="1461"/>
      <c r="H164" s="1461"/>
      <c r="I164" s="1461"/>
      <c r="J164" s="1461"/>
      <c r="K164" s="1461"/>
      <c r="L164" s="1461"/>
      <c r="M164" s="1462">
        <f>SUM(M158:M163)</f>
        <v>0</v>
      </c>
      <c r="N164" s="1462">
        <f>SUM(N158:N163)</f>
        <v>0</v>
      </c>
      <c r="O164" s="1462">
        <f>SUM(O158:O163)</f>
        <v>0</v>
      </c>
      <c r="P164" s="1462">
        <f>SUM(P158:P163)</f>
        <v>0</v>
      </c>
      <c r="Q164" s="1461"/>
      <c r="R164" s="1462">
        <f>SUM(R158:R163)</f>
        <v>0</v>
      </c>
      <c r="S164" s="1458"/>
      <c r="T164" s="1462">
        <f>SUM(T158:T163)</f>
        <v>0</v>
      </c>
      <c r="U164" s="1462">
        <f>SUM(U158:U163)</f>
        <v>0</v>
      </c>
      <c r="V164" s="1462">
        <f>SUM(V158:V163)</f>
        <v>0</v>
      </c>
      <c r="W164" s="1462">
        <f>SUM(W158:W163)</f>
        <v>0</v>
      </c>
      <c r="X164" s="1485"/>
      <c r="Y164" s="1482"/>
      <c r="Z164" s="1482"/>
      <c r="AA164" s="1482"/>
      <c r="AB164" s="1459"/>
    </row>
    <row r="165" spans="1:28" ht="15" thickBot="1">
      <c r="A165" s="1486">
        <v>160</v>
      </c>
      <c r="B165" s="2626" t="s">
        <v>4469</v>
      </c>
      <c r="C165" s="2557"/>
      <c r="D165" s="2557"/>
      <c r="E165" s="1470"/>
      <c r="F165" s="1471"/>
      <c r="G165" s="1471"/>
      <c r="H165" s="1471"/>
      <c r="I165" s="1471"/>
      <c r="J165" s="1472"/>
      <c r="K165" s="1472"/>
      <c r="L165" s="1472"/>
      <c r="M165" s="1487">
        <f>M115+M122+M129+M136+M143+M150+M157+M164</f>
        <v>0</v>
      </c>
      <c r="N165" s="1487">
        <f>N115+N122+N129+N136+N143+N150+N157+N164</f>
        <v>0</v>
      </c>
      <c r="O165" s="1487">
        <f>O115+O122+O129+O136+O143+O150+O157+O164</f>
        <v>0</v>
      </c>
      <c r="P165" s="1487">
        <f>P115+P122+P129+P136+P143+P150+P157+P164</f>
        <v>0</v>
      </c>
      <c r="Q165" s="1472"/>
      <c r="R165" s="1487">
        <f>R115+R122+R129+R136+R143+R150+R157+R164</f>
        <v>0</v>
      </c>
      <c r="S165" s="1461"/>
      <c r="T165" s="1487">
        <f>T115+T122+T129+T136+T143+T150+T157+T164</f>
        <v>0</v>
      </c>
      <c r="U165" s="1487">
        <f>U115+U122+U129+U136+U143+U150+U157+U164</f>
        <v>0</v>
      </c>
      <c r="V165" s="1487">
        <f>V115+V122+V129+V136+V143+V150+V157+V164</f>
        <v>0</v>
      </c>
      <c r="W165" s="1487">
        <f>W115+W122+W129+W136+W143+W150+W157+W164</f>
        <v>0</v>
      </c>
      <c r="X165" s="1488"/>
      <c r="Y165" s="1489"/>
      <c r="Z165" s="1489"/>
      <c r="AA165" s="1489"/>
      <c r="AB165" s="1459"/>
    </row>
    <row r="166" spans="1:28" ht="15" thickBot="1">
      <c r="A166" s="1490">
        <v>161</v>
      </c>
      <c r="B166" s="2556" t="s">
        <v>3618</v>
      </c>
      <c r="C166" s="2557"/>
      <c r="D166" s="2557"/>
      <c r="E166" s="1470"/>
      <c r="F166" s="1471"/>
      <c r="G166" s="1471"/>
      <c r="H166" s="1471"/>
      <c r="I166" s="1471"/>
      <c r="J166" s="1472"/>
      <c r="K166" s="1472"/>
      <c r="L166" s="1472"/>
      <c r="M166" s="1487">
        <f>M165+M108</f>
        <v>0</v>
      </c>
      <c r="N166" s="1487">
        <f>N165+N108</f>
        <v>0</v>
      </c>
      <c r="O166" s="1487">
        <f>O165+O108</f>
        <v>0</v>
      </c>
      <c r="P166" s="1487">
        <f>P165+P108</f>
        <v>0</v>
      </c>
      <c r="Q166" s="1472"/>
      <c r="R166" s="1487">
        <f>R165+R108</f>
        <v>0</v>
      </c>
      <c r="S166" s="1491"/>
      <c r="T166" s="1487">
        <f>T165+T108</f>
        <v>0</v>
      </c>
      <c r="U166" s="1487">
        <f>U165+U108</f>
        <v>0</v>
      </c>
      <c r="V166" s="1487">
        <f>V165+V108</f>
        <v>0</v>
      </c>
      <c r="W166" s="1487">
        <f>W165+W108</f>
        <v>0</v>
      </c>
      <c r="X166" s="1488"/>
      <c r="Y166" s="1489"/>
      <c r="Z166" s="1489"/>
      <c r="AA166" s="1489"/>
      <c r="AB166" s="1459"/>
    </row>
    <row r="169" spans="1:28" ht="14.25">
      <c r="A169" s="1436" t="s">
        <v>4349</v>
      </c>
      <c r="B169" s="1436"/>
      <c r="C169" s="477"/>
      <c r="D169" s="1437"/>
      <c r="E169" s="1437"/>
      <c r="F169" s="1437"/>
      <c r="G169" s="1437"/>
      <c r="H169" s="1437"/>
      <c r="I169" s="1437"/>
      <c r="J169" s="1437"/>
      <c r="K169" s="1437"/>
      <c r="L169" s="1437"/>
      <c r="M169" s="1437"/>
      <c r="N169" s="1437"/>
      <c r="O169" s="1437"/>
    </row>
    <row r="170" spans="1:28" ht="14.25">
      <c r="A170" s="513">
        <v>1</v>
      </c>
      <c r="B170" s="477" t="s">
        <v>4470</v>
      </c>
      <c r="D170" s="1437"/>
      <c r="E170" s="1437"/>
      <c r="F170" s="1437"/>
      <c r="G170" s="1437"/>
      <c r="H170" s="1437"/>
      <c r="I170" s="1437"/>
      <c r="J170" s="1437"/>
      <c r="K170" s="1437"/>
      <c r="L170" s="1437"/>
      <c r="M170" s="1437"/>
      <c r="N170" s="1437"/>
      <c r="O170" s="1437"/>
    </row>
    <row r="171" spans="1:28" ht="14.25">
      <c r="A171" s="1436" t="s">
        <v>485</v>
      </c>
      <c r="B171" s="477" t="s">
        <v>4471</v>
      </c>
      <c r="D171" s="1437"/>
      <c r="E171" s="1437"/>
      <c r="F171" s="1437"/>
      <c r="G171" s="1437"/>
      <c r="H171" s="1437"/>
      <c r="I171" s="1437"/>
      <c r="J171" s="1437"/>
      <c r="K171" s="1437"/>
      <c r="L171" s="1437"/>
      <c r="M171" s="1437"/>
      <c r="N171" s="1437"/>
      <c r="O171" s="1437"/>
    </row>
    <row r="172" spans="1:28" ht="14.25">
      <c r="A172" s="513">
        <v>3</v>
      </c>
      <c r="B172" s="27" t="s">
        <v>4453</v>
      </c>
      <c r="D172" s="27"/>
      <c r="E172" s="27"/>
      <c r="F172" s="27"/>
      <c r="G172" s="27"/>
      <c r="H172" s="27"/>
      <c r="I172" s="27"/>
      <c r="J172" s="27"/>
      <c r="K172" s="27"/>
      <c r="L172" s="27"/>
      <c r="M172" s="27"/>
      <c r="N172" s="27"/>
      <c r="O172" s="27"/>
    </row>
    <row r="173" spans="1:28" ht="14.25">
      <c r="A173" s="513">
        <v>4</v>
      </c>
      <c r="B173" s="27" t="s">
        <v>4454</v>
      </c>
      <c r="D173" s="27"/>
      <c r="E173" s="27"/>
      <c r="F173" s="27"/>
      <c r="G173" s="27"/>
      <c r="H173" s="27"/>
      <c r="I173" s="27"/>
      <c r="J173" s="27"/>
      <c r="K173" s="27"/>
      <c r="L173" s="27"/>
      <c r="M173" s="27"/>
      <c r="N173" s="27"/>
      <c r="O173" s="27"/>
    </row>
    <row r="174" spans="1:28" ht="14.25">
      <c r="A174" s="1436" t="s">
        <v>486</v>
      </c>
      <c r="B174" s="477" t="s">
        <v>4472</v>
      </c>
      <c r="D174" s="1437"/>
      <c r="E174" s="1437"/>
      <c r="F174" s="1437"/>
      <c r="G174" s="1437"/>
      <c r="H174" s="1437"/>
      <c r="I174" s="1437"/>
      <c r="J174" s="1437"/>
      <c r="K174" s="1437"/>
      <c r="L174" s="1437"/>
      <c r="M174" s="1437"/>
      <c r="N174" s="1437"/>
      <c r="O174" s="1437"/>
    </row>
    <row r="175" spans="1:28">
      <c r="A175" s="513"/>
      <c r="B175" s="1436"/>
      <c r="C175" s="477"/>
      <c r="D175" s="1437"/>
      <c r="E175" s="1437"/>
      <c r="F175" s="1437"/>
      <c r="G175" s="1437"/>
      <c r="H175" s="1437"/>
      <c r="I175" s="1437"/>
      <c r="J175" s="1437"/>
      <c r="K175" s="1437"/>
      <c r="L175" s="1437"/>
      <c r="M175" s="1437"/>
      <c r="N175" s="1437"/>
      <c r="O175" s="1437"/>
    </row>
    <row r="176" spans="1:28">
      <c r="A176" s="513"/>
      <c r="B176" s="1436"/>
      <c r="C176" s="477"/>
      <c r="D176" s="1437"/>
      <c r="E176" s="1437"/>
      <c r="F176" s="1437"/>
      <c r="G176" s="1437"/>
      <c r="H176" s="1437"/>
      <c r="I176" s="1437"/>
      <c r="J176" s="1437"/>
      <c r="K176" s="1437"/>
      <c r="L176" s="1437"/>
      <c r="M176" s="1437"/>
      <c r="N176" s="1437"/>
      <c r="O176" s="1437"/>
    </row>
    <row r="177" spans="1:15">
      <c r="A177" s="1436"/>
      <c r="B177" s="1436"/>
      <c r="C177" s="59"/>
      <c r="D177" s="1437"/>
      <c r="E177" s="1437"/>
      <c r="F177" s="1437"/>
      <c r="G177" s="1437"/>
      <c r="H177" s="1437"/>
      <c r="I177" s="1437"/>
      <c r="J177" s="1437"/>
      <c r="K177" s="1437"/>
      <c r="L177" s="1437"/>
      <c r="M177" s="1437"/>
      <c r="N177" s="1437"/>
      <c r="O177" s="1437"/>
    </row>
    <row r="178" spans="1:15">
      <c r="A178" s="513"/>
      <c r="B178" s="1436"/>
      <c r="C178" s="477"/>
      <c r="D178" s="1437"/>
      <c r="E178" s="1437"/>
      <c r="F178" s="1437"/>
      <c r="G178" s="1437"/>
      <c r="H178" s="1437"/>
      <c r="I178" s="1437"/>
      <c r="J178" s="1437"/>
      <c r="K178" s="1437"/>
      <c r="L178" s="1437"/>
      <c r="M178" s="1437"/>
      <c r="N178" s="1437"/>
      <c r="O178" s="1437"/>
    </row>
    <row r="179" spans="1:15">
      <c r="A179" s="513"/>
      <c r="B179" s="1436"/>
      <c r="C179" s="477"/>
      <c r="D179" s="1437"/>
      <c r="E179" s="1437"/>
      <c r="F179" s="1437"/>
      <c r="G179" s="1437"/>
      <c r="H179" s="1437"/>
      <c r="I179" s="1437"/>
      <c r="J179" s="1437"/>
      <c r="K179" s="1437"/>
      <c r="L179" s="1437"/>
      <c r="M179" s="1437"/>
      <c r="N179" s="1437"/>
      <c r="O179" s="1437"/>
    </row>
    <row r="180" spans="1:15">
      <c r="A180" s="513"/>
      <c r="B180" s="1436"/>
      <c r="C180" s="477"/>
      <c r="D180" s="1437"/>
      <c r="E180" s="1437"/>
      <c r="F180" s="1437"/>
      <c r="G180" s="1437"/>
      <c r="H180" s="1437"/>
      <c r="I180" s="1437"/>
      <c r="J180" s="1437"/>
      <c r="K180" s="1437"/>
      <c r="L180" s="1437"/>
      <c r="M180" s="1437"/>
      <c r="N180" s="1437"/>
      <c r="O180" s="1437"/>
    </row>
    <row r="181" spans="1:15">
      <c r="A181" s="1436"/>
      <c r="B181" s="1436"/>
      <c r="C181" s="1437"/>
      <c r="D181" s="1439"/>
      <c r="E181" s="1441"/>
      <c r="F181" s="1439"/>
      <c r="G181" s="1439"/>
      <c r="H181" s="1439"/>
      <c r="I181" s="1439"/>
      <c r="J181" s="1438"/>
      <c r="K181" s="1438"/>
      <c r="L181" s="1439"/>
      <c r="M181" s="1439"/>
      <c r="N181" s="1438"/>
      <c r="O181" s="1438"/>
    </row>
    <row r="182" spans="1:15">
      <c r="A182" s="513"/>
      <c r="B182" s="1436"/>
      <c r="C182" s="477"/>
      <c r="D182" s="1437"/>
      <c r="E182" s="1437"/>
      <c r="F182" s="1437"/>
      <c r="G182" s="1437"/>
      <c r="H182" s="1437"/>
      <c r="I182" s="1437"/>
      <c r="J182" s="1437"/>
      <c r="K182" s="1437"/>
      <c r="L182" s="1437"/>
      <c r="M182" s="1437"/>
      <c r="N182" s="1437"/>
      <c r="O182" s="1437"/>
    </row>
    <row r="183" spans="1:15">
      <c r="A183" s="513"/>
      <c r="B183" s="1436"/>
      <c r="C183" s="477"/>
      <c r="D183" s="1437"/>
      <c r="E183" s="1437"/>
      <c r="F183" s="1437"/>
      <c r="G183" s="1437"/>
      <c r="H183" s="1437"/>
      <c r="I183" s="1437"/>
      <c r="J183" s="1437"/>
      <c r="K183" s="1437"/>
      <c r="L183" s="1437"/>
      <c r="M183" s="1437"/>
      <c r="N183" s="1437"/>
      <c r="O183" s="1437"/>
    </row>
    <row r="184" spans="1:15">
      <c r="A184" s="1436"/>
      <c r="B184" s="1436"/>
      <c r="C184" s="477"/>
      <c r="D184" s="1437"/>
      <c r="E184" s="1437"/>
      <c r="F184" s="1437"/>
      <c r="G184" s="1437"/>
      <c r="H184" s="1437"/>
      <c r="I184" s="1437"/>
      <c r="J184" s="1437"/>
      <c r="K184" s="1437"/>
      <c r="L184" s="1437"/>
      <c r="M184" s="1437"/>
      <c r="N184" s="1437"/>
      <c r="O184" s="1437"/>
    </row>
    <row r="185" spans="1:15">
      <c r="A185" s="513"/>
      <c r="B185" s="1436"/>
      <c r="C185" s="477"/>
      <c r="D185" s="1437"/>
      <c r="E185" s="1437"/>
      <c r="F185" s="1437"/>
      <c r="G185" s="1437"/>
      <c r="H185" s="1437"/>
      <c r="I185" s="1437"/>
      <c r="J185" s="1437"/>
      <c r="K185" s="1437"/>
      <c r="L185" s="1437"/>
      <c r="M185" s="1437"/>
      <c r="N185" s="1437"/>
      <c r="O185" s="1437"/>
    </row>
    <row r="186" spans="1:15">
      <c r="A186" s="1436"/>
      <c r="B186" s="1436"/>
      <c r="C186" s="1437"/>
      <c r="D186" s="1437"/>
      <c r="E186" s="1437"/>
      <c r="F186" s="1437"/>
      <c r="G186" s="1437"/>
      <c r="H186" s="1437"/>
      <c r="I186" s="1437"/>
      <c r="J186" s="1437"/>
      <c r="K186" s="1437"/>
      <c r="L186" s="1440"/>
      <c r="M186" s="1440"/>
      <c r="N186" s="1437"/>
      <c r="O186" s="1437"/>
    </row>
    <row r="187" spans="1:15">
      <c r="A187" s="513"/>
      <c r="B187" s="1436"/>
      <c r="D187" s="1437"/>
      <c r="E187" s="1437"/>
      <c r="F187" s="1437"/>
      <c r="G187" s="1437"/>
      <c r="H187" s="1437"/>
      <c r="I187" s="1437"/>
      <c r="J187" s="1437"/>
      <c r="K187" s="1437"/>
      <c r="L187" s="1440"/>
      <c r="M187" s="1440"/>
      <c r="N187" s="1437"/>
      <c r="O187" s="1437"/>
    </row>
    <row r="188" spans="1:15">
      <c r="A188" s="513"/>
      <c r="B188" s="1436"/>
      <c r="C188" s="1437"/>
      <c r="D188" s="1440"/>
      <c r="E188" s="1440"/>
      <c r="F188" s="1440"/>
      <c r="G188" s="1440"/>
      <c r="H188" s="1440"/>
      <c r="I188" s="1440"/>
      <c r="J188" s="1440"/>
      <c r="K188" s="1440"/>
      <c r="L188" s="1438"/>
      <c r="M188" s="1438"/>
      <c r="N188" s="1440"/>
      <c r="O188" s="1440"/>
    </row>
    <row r="189" spans="1:15">
      <c r="A189" s="1436"/>
      <c r="B189" s="1436"/>
      <c r="C189" s="477"/>
      <c r="D189" s="1440"/>
      <c r="E189" s="1440"/>
      <c r="F189" s="1440"/>
      <c r="G189" s="1440"/>
      <c r="H189" s="1440"/>
      <c r="I189" s="1440"/>
      <c r="J189" s="1440"/>
      <c r="K189" s="1440"/>
      <c r="L189" s="1439"/>
      <c r="M189" s="1439"/>
      <c r="N189" s="1440"/>
      <c r="O189" s="1440"/>
    </row>
    <row r="190" spans="1:15">
      <c r="A190" s="513"/>
      <c r="B190" s="1436"/>
      <c r="C190" s="1437"/>
      <c r="D190" s="1439"/>
      <c r="E190" s="1441"/>
      <c r="F190" s="1439"/>
      <c r="G190" s="1439"/>
      <c r="H190" s="1439"/>
      <c r="I190" s="1439"/>
      <c r="J190" s="1439"/>
      <c r="K190" s="1439"/>
      <c r="L190" s="1439"/>
      <c r="M190" s="1439"/>
      <c r="N190" s="1439"/>
      <c r="O190" s="1439"/>
    </row>
  </sheetData>
  <mergeCells count="51">
    <mergeCell ref="K3:K4"/>
    <mergeCell ref="L3:L4"/>
    <mergeCell ref="A3:A5"/>
    <mergeCell ref="B3:B4"/>
    <mergeCell ref="C3:D4"/>
    <mergeCell ref="E3:I3"/>
    <mergeCell ref="C5:D5"/>
    <mergeCell ref="Q3:Q4"/>
    <mergeCell ref="R3:R4"/>
    <mergeCell ref="S3:S4"/>
    <mergeCell ref="T3:U4"/>
    <mergeCell ref="M3:M4"/>
    <mergeCell ref="N3:N4"/>
    <mergeCell ref="O3:O4"/>
    <mergeCell ref="P3:P4"/>
    <mergeCell ref="V3:W4"/>
    <mergeCell ref="X3:X4"/>
    <mergeCell ref="AA3:AA4"/>
    <mergeCell ref="AB3:AB4"/>
    <mergeCell ref="Y3:Y4"/>
    <mergeCell ref="Z3:Z4"/>
    <mergeCell ref="B6:B107"/>
    <mergeCell ref="C6:C31"/>
    <mergeCell ref="D6:D17"/>
    <mergeCell ref="D19:D30"/>
    <mergeCell ref="C32:C53"/>
    <mergeCell ref="D32:D41"/>
    <mergeCell ref="D43:D52"/>
    <mergeCell ref="C87:C107"/>
    <mergeCell ref="D87:D92"/>
    <mergeCell ref="D94:D99"/>
    <mergeCell ref="D101:D106"/>
    <mergeCell ref="C54:C86"/>
    <mergeCell ref="D54:D63"/>
    <mergeCell ref="D65:D74"/>
    <mergeCell ref="D76:D85"/>
    <mergeCell ref="B166:D166"/>
    <mergeCell ref="B108:C108"/>
    <mergeCell ref="B109:B164"/>
    <mergeCell ref="C109:C122"/>
    <mergeCell ref="D109:D114"/>
    <mergeCell ref="D151:D156"/>
    <mergeCell ref="D158:D163"/>
    <mergeCell ref="B165:D165"/>
    <mergeCell ref="C144:C164"/>
    <mergeCell ref="D116:D121"/>
    <mergeCell ref="C123:C143"/>
    <mergeCell ref="D123:D128"/>
    <mergeCell ref="D130:D135"/>
    <mergeCell ref="D137:D142"/>
    <mergeCell ref="D144:D149"/>
  </mergeCells>
  <phoneticPr fontId="28" type="noConversion"/>
  <printOptions horizontalCentered="1"/>
  <pageMargins left="0.39370078740157483" right="0.39370078740157483" top="0.39370078740157483" bottom="0.39370078740157483" header="0.19685039370078741" footer="0.19685039370078741"/>
  <pageSetup paperSize="9" scale="32" fitToHeight="4" orientation="portrait" r:id="rId1"/>
  <headerFooter alignWithMargins="0">
    <oddFooter>&amp;C&amp;P+79&amp;R&amp;A</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2">
    <pageSetUpPr fitToPage="1"/>
  </sheetPr>
  <dimension ref="A1:W247"/>
  <sheetViews>
    <sheetView zoomScale="85" zoomScaleNormal="85" workbookViewId="0">
      <pane xSplit="4" ySplit="5" topLeftCell="E6" activePane="bottomRight" state="frozen"/>
      <selection activeCell="A125" sqref="A1:XFD1048576"/>
      <selection pane="topRight" activeCell="A125" sqref="A1:XFD1048576"/>
      <selection pane="bottomLeft" activeCell="A125" sqref="A1:XFD1048576"/>
      <selection pane="bottomRight" activeCell="G4" sqref="G4"/>
    </sheetView>
  </sheetViews>
  <sheetFormatPr defaultColWidth="9" defaultRowHeight="13.5"/>
  <cols>
    <col min="1" max="1" width="5.125" style="1370" customWidth="1"/>
    <col min="2" max="2" width="9" style="1370"/>
    <col min="3" max="3" width="12.25" style="1370" customWidth="1"/>
    <col min="4" max="8" width="9" style="1370"/>
    <col min="9" max="9" width="9.125" style="1370" customWidth="1"/>
    <col min="10" max="10" width="14.875" style="1370" customWidth="1"/>
    <col min="11" max="13" width="9" style="1370"/>
    <col min="14" max="14" width="14.625" style="1370" customWidth="1"/>
    <col min="15" max="16" width="16.875" style="1370" customWidth="1"/>
    <col min="17" max="17" width="13.125" style="1370" customWidth="1"/>
    <col min="18" max="18" width="11.5" style="1370" customWidth="1"/>
    <col min="19" max="19" width="19.75" style="1370" customWidth="1"/>
    <col min="20" max="20" width="16" style="1370" customWidth="1"/>
    <col min="21" max="21" width="12" style="1370" customWidth="1"/>
    <col min="22" max="16384" width="9" style="1370"/>
  </cols>
  <sheetData>
    <row r="1" spans="1:23" ht="14.25">
      <c r="A1" s="37" t="str">
        <f>表03!A1</f>
        <v xml:space="preserve"> 保險股份有限公司    年度(月)報表</v>
      </c>
      <c r="B1" s="1367"/>
      <c r="C1" s="60"/>
      <c r="D1" s="60"/>
      <c r="E1" s="60"/>
      <c r="F1" s="1368"/>
      <c r="G1" s="60"/>
      <c r="H1" s="60"/>
      <c r="I1" s="60"/>
      <c r="J1" s="60"/>
      <c r="K1" s="60"/>
      <c r="L1" s="60"/>
      <c r="M1" s="60"/>
      <c r="N1" s="60"/>
      <c r="O1" s="60"/>
      <c r="P1" s="60"/>
      <c r="Q1" s="60"/>
      <c r="R1" s="60"/>
      <c r="S1" s="60"/>
      <c r="T1" s="60"/>
      <c r="U1" s="60"/>
      <c r="V1" s="1369" t="s">
        <v>4354</v>
      </c>
    </row>
    <row r="2" spans="1:23" ht="15" thickBot="1">
      <c r="A2" s="1369" t="s">
        <v>4409</v>
      </c>
      <c r="B2" s="1369"/>
      <c r="C2" s="60"/>
      <c r="D2" s="60"/>
      <c r="E2" s="60"/>
      <c r="F2" s="1368"/>
      <c r="G2" s="60"/>
      <c r="H2" s="60"/>
      <c r="I2" s="60"/>
      <c r="J2" s="60"/>
      <c r="K2" s="60"/>
      <c r="L2" s="60"/>
      <c r="M2" s="60"/>
      <c r="N2" s="60"/>
      <c r="O2" s="60"/>
      <c r="P2" s="60"/>
      <c r="Q2" s="60"/>
      <c r="R2" s="60"/>
      <c r="S2" s="60"/>
      <c r="T2" s="60"/>
      <c r="U2" s="60"/>
      <c r="V2" s="60"/>
    </row>
    <row r="3" spans="1:23" ht="16.5" customHeight="1">
      <c r="A3" s="2607" t="s">
        <v>3733</v>
      </c>
      <c r="B3" s="2580" t="s">
        <v>4410</v>
      </c>
      <c r="C3" s="2562" t="s">
        <v>4411</v>
      </c>
      <c r="D3" s="2562"/>
      <c r="E3" s="2580" t="s">
        <v>4412</v>
      </c>
      <c r="F3" s="2580"/>
      <c r="G3" s="2580"/>
      <c r="H3" s="2580"/>
      <c r="I3" s="2580"/>
      <c r="J3" s="2578" t="s">
        <v>4413</v>
      </c>
      <c r="K3" s="2580" t="s">
        <v>4414</v>
      </c>
      <c r="L3" s="2602" t="s">
        <v>4415</v>
      </c>
      <c r="M3" s="2602" t="s">
        <v>4416</v>
      </c>
      <c r="N3" s="2580" t="s">
        <v>4417</v>
      </c>
      <c r="O3" s="2580" t="s">
        <v>4418</v>
      </c>
      <c r="P3" s="2580" t="s">
        <v>4419</v>
      </c>
      <c r="Q3" s="2580" t="s">
        <v>4420</v>
      </c>
      <c r="R3" s="2562" t="s">
        <v>4421</v>
      </c>
      <c r="S3" s="2580" t="s">
        <v>4422</v>
      </c>
      <c r="T3" s="2605" t="s">
        <v>4423</v>
      </c>
      <c r="U3" s="2580" t="s">
        <v>4424</v>
      </c>
      <c r="V3" s="2580" t="s">
        <v>4425</v>
      </c>
      <c r="W3" s="2600" t="s">
        <v>4426</v>
      </c>
    </row>
    <row r="4" spans="1:23" ht="28.5">
      <c r="A4" s="2608"/>
      <c r="B4" s="2581"/>
      <c r="C4" s="2563"/>
      <c r="D4" s="2563"/>
      <c r="E4" s="1237" t="s">
        <v>4427</v>
      </c>
      <c r="F4" s="1237" t="s">
        <v>4428</v>
      </c>
      <c r="G4" s="1238" t="s">
        <v>4429</v>
      </c>
      <c r="H4" s="1238" t="s">
        <v>4430</v>
      </c>
      <c r="I4" s="1238" t="s">
        <v>4431</v>
      </c>
      <c r="J4" s="2579"/>
      <c r="K4" s="2581"/>
      <c r="L4" s="2579"/>
      <c r="M4" s="2579"/>
      <c r="N4" s="2581"/>
      <c r="O4" s="2581"/>
      <c r="P4" s="2581"/>
      <c r="Q4" s="2581"/>
      <c r="R4" s="2563"/>
      <c r="S4" s="2581"/>
      <c r="T4" s="2606"/>
      <c r="U4" s="2581"/>
      <c r="V4" s="2581"/>
      <c r="W4" s="2601"/>
    </row>
    <row r="5" spans="1:23" ht="14.25" thickBot="1">
      <c r="A5" s="2609"/>
      <c r="B5" s="1241" t="s">
        <v>66</v>
      </c>
      <c r="C5" s="2610" t="s">
        <v>67</v>
      </c>
      <c r="D5" s="2610"/>
      <c r="E5" s="1241" t="s">
        <v>68</v>
      </c>
      <c r="F5" s="1241" t="s">
        <v>69</v>
      </c>
      <c r="G5" s="1241" t="s">
        <v>70</v>
      </c>
      <c r="H5" s="1241" t="s">
        <v>71</v>
      </c>
      <c r="I5" s="1241" t="s">
        <v>72</v>
      </c>
      <c r="J5" s="1241" t="s">
        <v>461</v>
      </c>
      <c r="K5" s="1241" t="s">
        <v>462</v>
      </c>
      <c r="L5" s="1241" t="s">
        <v>463</v>
      </c>
      <c r="M5" s="1241" t="s">
        <v>464</v>
      </c>
      <c r="N5" s="1241" t="s">
        <v>476</v>
      </c>
      <c r="O5" s="1241" t="s">
        <v>465</v>
      </c>
      <c r="P5" s="1241" t="s">
        <v>466</v>
      </c>
      <c r="Q5" s="1241" t="s">
        <v>467</v>
      </c>
      <c r="R5" s="1241" t="s">
        <v>468</v>
      </c>
      <c r="S5" s="1241" t="s">
        <v>469</v>
      </c>
      <c r="T5" s="1241" t="s">
        <v>470</v>
      </c>
      <c r="U5" s="1241" t="s">
        <v>471</v>
      </c>
      <c r="V5" s="1241" t="s">
        <v>472</v>
      </c>
      <c r="W5" s="1243" t="s">
        <v>473</v>
      </c>
    </row>
    <row r="6" spans="1:23" ht="14.25" customHeight="1">
      <c r="A6" s="1371">
        <v>1</v>
      </c>
      <c r="B6" s="2635" t="s">
        <v>4432</v>
      </c>
      <c r="C6" s="2559" t="s">
        <v>4433</v>
      </c>
      <c r="D6" s="2638" t="s">
        <v>4434</v>
      </c>
      <c r="E6" s="1372" t="s">
        <v>4435</v>
      </c>
      <c r="F6" s="1373"/>
      <c r="G6" s="1374"/>
      <c r="H6" s="1374"/>
      <c r="I6" s="1374"/>
      <c r="J6" s="1374"/>
      <c r="K6" s="1375"/>
      <c r="L6" s="1375"/>
      <c r="M6" s="1375"/>
      <c r="N6" s="1375"/>
      <c r="O6" s="1376"/>
      <c r="P6" s="1377"/>
      <c r="Q6" s="1375"/>
      <c r="R6" s="1376"/>
      <c r="S6" s="1375"/>
      <c r="T6" s="1377"/>
      <c r="U6" s="1375"/>
      <c r="V6" s="1375"/>
      <c r="W6" s="1378"/>
    </row>
    <row r="7" spans="1:23" ht="13.9" customHeight="1">
      <c r="A7" s="1379">
        <v>2</v>
      </c>
      <c r="B7" s="2646"/>
      <c r="C7" s="2560"/>
      <c r="D7" s="2639"/>
      <c r="E7" s="1380"/>
      <c r="F7" s="1380"/>
      <c r="G7" s="1381"/>
      <c r="H7" s="1381"/>
      <c r="I7" s="1381"/>
      <c r="J7" s="1381"/>
      <c r="K7" s="1382"/>
      <c r="L7" s="1382"/>
      <c r="M7" s="1382"/>
      <c r="N7" s="1382"/>
      <c r="O7" s="1383"/>
      <c r="P7" s="1384"/>
      <c r="Q7" s="1382"/>
      <c r="R7" s="1383"/>
      <c r="S7" s="1382"/>
      <c r="T7" s="1384"/>
      <c r="U7" s="1382"/>
      <c r="V7" s="1382"/>
      <c r="W7" s="1385"/>
    </row>
    <row r="8" spans="1:23" ht="13.9" customHeight="1">
      <c r="A8" s="1379">
        <v>3</v>
      </c>
      <c r="B8" s="2646"/>
      <c r="C8" s="2560"/>
      <c r="D8" s="2639"/>
      <c r="E8" s="1380"/>
      <c r="F8" s="1380"/>
      <c r="G8" s="1381"/>
      <c r="H8" s="1381"/>
      <c r="I8" s="1381"/>
      <c r="J8" s="1381"/>
      <c r="K8" s="1382"/>
      <c r="L8" s="1382"/>
      <c r="M8" s="1382"/>
      <c r="N8" s="1382"/>
      <c r="O8" s="1383"/>
      <c r="P8" s="1384"/>
      <c r="Q8" s="1382"/>
      <c r="R8" s="1383"/>
      <c r="S8" s="1382"/>
      <c r="T8" s="1384"/>
      <c r="U8" s="1382"/>
      <c r="V8" s="1382"/>
      <c r="W8" s="1385"/>
    </row>
    <row r="9" spans="1:23" ht="13.9" customHeight="1">
      <c r="A9" s="1379">
        <v>4</v>
      </c>
      <c r="B9" s="2646"/>
      <c r="C9" s="2560"/>
      <c r="D9" s="2639"/>
      <c r="E9" s="1380"/>
      <c r="F9" s="1380"/>
      <c r="G9" s="1381"/>
      <c r="H9" s="1381"/>
      <c r="I9" s="1381"/>
      <c r="J9" s="1381"/>
      <c r="K9" s="1382"/>
      <c r="L9" s="1382"/>
      <c r="M9" s="1382"/>
      <c r="N9" s="1382"/>
      <c r="O9" s="1383"/>
      <c r="P9" s="1384"/>
      <c r="Q9" s="1382"/>
      <c r="R9" s="1383"/>
      <c r="S9" s="1382"/>
      <c r="T9" s="1384"/>
      <c r="U9" s="1382"/>
      <c r="V9" s="1382"/>
      <c r="W9" s="1385"/>
    </row>
    <row r="10" spans="1:23" ht="13.9" customHeight="1">
      <c r="A10" s="1379">
        <v>5</v>
      </c>
      <c r="B10" s="2646"/>
      <c r="C10" s="2560"/>
      <c r="D10" s="2639"/>
      <c r="E10" s="1380"/>
      <c r="F10" s="1380"/>
      <c r="G10" s="1381"/>
      <c r="H10" s="1381"/>
      <c r="I10" s="1381"/>
      <c r="J10" s="1381"/>
      <c r="K10" s="1382"/>
      <c r="L10" s="1382"/>
      <c r="M10" s="1382"/>
      <c r="N10" s="1382"/>
      <c r="O10" s="1383"/>
      <c r="P10" s="1384"/>
      <c r="Q10" s="1382"/>
      <c r="R10" s="1383"/>
      <c r="S10" s="1382"/>
      <c r="T10" s="1384"/>
      <c r="U10" s="1382"/>
      <c r="V10" s="1382"/>
      <c r="W10" s="1385"/>
    </row>
    <row r="11" spans="1:23" ht="13.9" customHeight="1">
      <c r="A11" s="1379">
        <v>6</v>
      </c>
      <c r="B11" s="2646"/>
      <c r="C11" s="2560"/>
      <c r="D11" s="2639"/>
      <c r="E11" s="1380"/>
      <c r="F11" s="1380"/>
      <c r="G11" s="1381"/>
      <c r="H11" s="1381"/>
      <c r="I11" s="1381"/>
      <c r="J11" s="1381"/>
      <c r="K11" s="1382"/>
      <c r="L11" s="1382"/>
      <c r="M11" s="1382"/>
      <c r="N11" s="1382"/>
      <c r="O11" s="1383"/>
      <c r="P11" s="1384"/>
      <c r="Q11" s="1382"/>
      <c r="R11" s="1383"/>
      <c r="S11" s="1382"/>
      <c r="T11" s="1384"/>
      <c r="U11" s="1382"/>
      <c r="V11" s="1382"/>
      <c r="W11" s="1385"/>
    </row>
    <row r="12" spans="1:23" ht="13.9" customHeight="1">
      <c r="A12" s="1379">
        <v>7</v>
      </c>
      <c r="B12" s="2646"/>
      <c r="C12" s="2560"/>
      <c r="D12" s="2639"/>
      <c r="E12" s="1380"/>
      <c r="F12" s="1380"/>
      <c r="G12" s="1381"/>
      <c r="H12" s="1381"/>
      <c r="I12" s="1381"/>
      <c r="J12" s="1381"/>
      <c r="K12" s="1382"/>
      <c r="L12" s="1382"/>
      <c r="M12" s="1382"/>
      <c r="N12" s="1382"/>
      <c r="O12" s="1383"/>
      <c r="P12" s="1384"/>
      <c r="Q12" s="1382"/>
      <c r="R12" s="1383"/>
      <c r="S12" s="1382"/>
      <c r="T12" s="1384"/>
      <c r="U12" s="1382"/>
      <c r="V12" s="1382"/>
      <c r="W12" s="1385"/>
    </row>
    <row r="13" spans="1:23" ht="13.9" customHeight="1">
      <c r="A13" s="1379">
        <v>8</v>
      </c>
      <c r="B13" s="2646"/>
      <c r="C13" s="2560"/>
      <c r="D13" s="2639"/>
      <c r="E13" s="1380"/>
      <c r="F13" s="1380"/>
      <c r="G13" s="1381"/>
      <c r="H13" s="1381"/>
      <c r="I13" s="1381"/>
      <c r="J13" s="1381"/>
      <c r="K13" s="1382"/>
      <c r="L13" s="1382"/>
      <c r="M13" s="1382"/>
      <c r="N13" s="1382"/>
      <c r="O13" s="1383"/>
      <c r="P13" s="1384"/>
      <c r="Q13" s="1382"/>
      <c r="R13" s="1383"/>
      <c r="S13" s="1382"/>
      <c r="T13" s="1384"/>
      <c r="U13" s="1382"/>
      <c r="V13" s="1382"/>
      <c r="W13" s="1385"/>
    </row>
    <row r="14" spans="1:23" ht="13.9" customHeight="1">
      <c r="A14" s="1379">
        <v>9</v>
      </c>
      <c r="B14" s="2646"/>
      <c r="C14" s="2560"/>
      <c r="D14" s="2639"/>
      <c r="E14" s="1380"/>
      <c r="F14" s="1380"/>
      <c r="G14" s="1381"/>
      <c r="H14" s="1381"/>
      <c r="I14" s="1381"/>
      <c r="J14" s="1381"/>
      <c r="K14" s="1382"/>
      <c r="L14" s="1382"/>
      <c r="M14" s="1382"/>
      <c r="N14" s="1382"/>
      <c r="O14" s="1383"/>
      <c r="P14" s="1384"/>
      <c r="Q14" s="1382"/>
      <c r="R14" s="1383"/>
      <c r="S14" s="1382"/>
      <c r="T14" s="1384"/>
      <c r="U14" s="1382"/>
      <c r="V14" s="1382"/>
      <c r="W14" s="1385"/>
    </row>
    <row r="15" spans="1:23" ht="13.9" customHeight="1">
      <c r="A15" s="1379">
        <v>10</v>
      </c>
      <c r="B15" s="2646"/>
      <c r="C15" s="2560"/>
      <c r="D15" s="2639"/>
      <c r="E15" s="1380"/>
      <c r="F15" s="1380"/>
      <c r="G15" s="1381"/>
      <c r="H15" s="1381"/>
      <c r="I15" s="1381"/>
      <c r="J15" s="1381"/>
      <c r="K15" s="1382"/>
      <c r="L15" s="1382"/>
      <c r="M15" s="1382"/>
      <c r="N15" s="1382"/>
      <c r="O15" s="1383"/>
      <c r="P15" s="1384"/>
      <c r="Q15" s="1382"/>
      <c r="R15" s="1383"/>
      <c r="S15" s="1382"/>
      <c r="T15" s="1384"/>
      <c r="U15" s="1382"/>
      <c r="V15" s="1382"/>
      <c r="W15" s="1385"/>
    </row>
    <row r="16" spans="1:23" ht="13.9" customHeight="1">
      <c r="A16" s="1379">
        <v>11</v>
      </c>
      <c r="B16" s="2646"/>
      <c r="C16" s="2560"/>
      <c r="D16" s="2639"/>
      <c r="E16" s="1380"/>
      <c r="F16" s="1380"/>
      <c r="G16" s="1381"/>
      <c r="H16" s="1381"/>
      <c r="I16" s="1381"/>
      <c r="J16" s="1381"/>
      <c r="K16" s="1382"/>
      <c r="L16" s="1382"/>
      <c r="M16" s="1382"/>
      <c r="N16" s="1382"/>
      <c r="O16" s="1383"/>
      <c r="P16" s="1384"/>
      <c r="Q16" s="1382"/>
      <c r="R16" s="1383"/>
      <c r="S16" s="1382"/>
      <c r="T16" s="1384"/>
      <c r="U16" s="1382"/>
      <c r="V16" s="1382"/>
      <c r="W16" s="1385"/>
    </row>
    <row r="17" spans="1:23" ht="13.9" customHeight="1">
      <c r="A17" s="1379">
        <v>12</v>
      </c>
      <c r="B17" s="2646"/>
      <c r="C17" s="2560"/>
      <c r="D17" s="2639"/>
      <c r="E17" s="1380"/>
      <c r="F17" s="1380"/>
      <c r="G17" s="1381"/>
      <c r="H17" s="1381"/>
      <c r="I17" s="1381"/>
      <c r="J17" s="1381"/>
      <c r="K17" s="1382"/>
      <c r="L17" s="1382"/>
      <c r="M17" s="1382"/>
      <c r="N17" s="1382"/>
      <c r="O17" s="1383"/>
      <c r="P17" s="1384"/>
      <c r="Q17" s="1382"/>
      <c r="R17" s="1383"/>
      <c r="S17" s="1382"/>
      <c r="T17" s="1384"/>
      <c r="U17" s="1382"/>
      <c r="V17" s="1382"/>
      <c r="W17" s="1385"/>
    </row>
    <row r="18" spans="1:23" ht="14.25">
      <c r="A18" s="1379">
        <v>13</v>
      </c>
      <c r="B18" s="2646"/>
      <c r="C18" s="2560"/>
      <c r="D18" s="1386" t="s">
        <v>3617</v>
      </c>
      <c r="E18" s="1387"/>
      <c r="F18" s="1387"/>
      <c r="G18" s="1388"/>
      <c r="H18" s="1388"/>
      <c r="I18" s="1388"/>
      <c r="J18" s="1388"/>
      <c r="K18" s="1389"/>
      <c r="L18" s="1389"/>
      <c r="M18" s="1389"/>
      <c r="N18" s="1382">
        <f>SUM(N6:N17)</f>
        <v>0</v>
      </c>
      <c r="O18" s="1382">
        <f>SUM(O6:O17)</f>
        <v>0</v>
      </c>
      <c r="P18" s="1382">
        <f>SUM(P6:P17)</f>
        <v>0</v>
      </c>
      <c r="Q18" s="1389"/>
      <c r="R18" s="1382">
        <f>SUM(R6:R17)</f>
        <v>0</v>
      </c>
      <c r="S18" s="1389"/>
      <c r="T18" s="1390"/>
      <c r="U18" s="1389"/>
      <c r="V18" s="1389"/>
      <c r="W18" s="1385"/>
    </row>
    <row r="19" spans="1:23" ht="13.9" customHeight="1">
      <c r="A19" s="1379">
        <v>14</v>
      </c>
      <c r="B19" s="2646"/>
      <c r="C19" s="2560"/>
      <c r="D19" s="2640" t="s">
        <v>4436</v>
      </c>
      <c r="E19" s="1380"/>
      <c r="F19" s="1380"/>
      <c r="G19" s="1381"/>
      <c r="H19" s="1381"/>
      <c r="I19" s="1381"/>
      <c r="J19" s="1381"/>
      <c r="K19" s="1382"/>
      <c r="L19" s="1382"/>
      <c r="M19" s="1382"/>
      <c r="N19" s="1382"/>
      <c r="O19" s="1383"/>
      <c r="P19" s="1384"/>
      <c r="Q19" s="1382"/>
      <c r="R19" s="1383"/>
      <c r="S19" s="1382"/>
      <c r="T19" s="1384"/>
      <c r="U19" s="1382"/>
      <c r="V19" s="1382"/>
      <c r="W19" s="1385"/>
    </row>
    <row r="20" spans="1:23" ht="13.9" customHeight="1">
      <c r="A20" s="1379">
        <v>15</v>
      </c>
      <c r="B20" s="2646"/>
      <c r="C20" s="2560"/>
      <c r="D20" s="2639"/>
      <c r="E20" s="1380"/>
      <c r="F20" s="1380"/>
      <c r="G20" s="1381"/>
      <c r="H20" s="1381"/>
      <c r="I20" s="1381"/>
      <c r="J20" s="1381"/>
      <c r="K20" s="1382"/>
      <c r="L20" s="1382"/>
      <c r="M20" s="1382"/>
      <c r="N20" s="1382"/>
      <c r="O20" s="1383"/>
      <c r="P20" s="1384"/>
      <c r="Q20" s="1382"/>
      <c r="R20" s="1383"/>
      <c r="S20" s="1382"/>
      <c r="T20" s="1384"/>
      <c r="U20" s="1382"/>
      <c r="V20" s="1382"/>
      <c r="W20" s="1385"/>
    </row>
    <row r="21" spans="1:23" ht="13.9" customHeight="1">
      <c r="A21" s="1379">
        <v>16</v>
      </c>
      <c r="B21" s="2646"/>
      <c r="C21" s="2560"/>
      <c r="D21" s="2639"/>
      <c r="E21" s="1380"/>
      <c r="F21" s="1380"/>
      <c r="G21" s="1381"/>
      <c r="H21" s="1381"/>
      <c r="I21" s="1381"/>
      <c r="J21" s="1381"/>
      <c r="K21" s="1382"/>
      <c r="L21" s="1382"/>
      <c r="M21" s="1382"/>
      <c r="N21" s="1382"/>
      <c r="O21" s="1383"/>
      <c r="P21" s="1384"/>
      <c r="Q21" s="1382"/>
      <c r="R21" s="1383"/>
      <c r="S21" s="1382"/>
      <c r="T21" s="1384"/>
      <c r="U21" s="1382"/>
      <c r="V21" s="1382"/>
      <c r="W21" s="1385"/>
    </row>
    <row r="22" spans="1:23" ht="13.9" customHeight="1">
      <c r="A22" s="1379">
        <v>17</v>
      </c>
      <c r="B22" s="2646"/>
      <c r="C22" s="2560"/>
      <c r="D22" s="2639"/>
      <c r="E22" s="1380"/>
      <c r="F22" s="1380"/>
      <c r="G22" s="1381"/>
      <c r="H22" s="1381"/>
      <c r="I22" s="1381"/>
      <c r="J22" s="1381"/>
      <c r="K22" s="1382"/>
      <c r="L22" s="1382"/>
      <c r="M22" s="1382"/>
      <c r="N22" s="1382"/>
      <c r="O22" s="1383"/>
      <c r="P22" s="1384"/>
      <c r="Q22" s="1382"/>
      <c r="R22" s="1383"/>
      <c r="S22" s="1382"/>
      <c r="T22" s="1384"/>
      <c r="U22" s="1382"/>
      <c r="V22" s="1382"/>
      <c r="W22" s="1385"/>
    </row>
    <row r="23" spans="1:23" ht="13.9" customHeight="1">
      <c r="A23" s="1379">
        <v>18</v>
      </c>
      <c r="B23" s="2646"/>
      <c r="C23" s="2560"/>
      <c r="D23" s="2639"/>
      <c r="E23" s="1380"/>
      <c r="F23" s="1380"/>
      <c r="G23" s="1381"/>
      <c r="H23" s="1381"/>
      <c r="I23" s="1381"/>
      <c r="J23" s="1381"/>
      <c r="K23" s="1382"/>
      <c r="L23" s="1382"/>
      <c r="M23" s="1382"/>
      <c r="N23" s="1382"/>
      <c r="O23" s="1383"/>
      <c r="P23" s="1384"/>
      <c r="Q23" s="1382"/>
      <c r="R23" s="1383"/>
      <c r="S23" s="1382"/>
      <c r="T23" s="1384"/>
      <c r="U23" s="1382"/>
      <c r="V23" s="1382"/>
      <c r="W23" s="1385"/>
    </row>
    <row r="24" spans="1:23" ht="13.9" customHeight="1">
      <c r="A24" s="1379">
        <v>19</v>
      </c>
      <c r="B24" s="2646"/>
      <c r="C24" s="2560"/>
      <c r="D24" s="2639"/>
      <c r="E24" s="1380"/>
      <c r="F24" s="1380"/>
      <c r="G24" s="1381"/>
      <c r="H24" s="1381"/>
      <c r="I24" s="1381"/>
      <c r="J24" s="1381"/>
      <c r="K24" s="1382"/>
      <c r="L24" s="1382"/>
      <c r="M24" s="1382"/>
      <c r="N24" s="1382"/>
      <c r="O24" s="1383"/>
      <c r="P24" s="1384"/>
      <c r="Q24" s="1382"/>
      <c r="R24" s="1383"/>
      <c r="S24" s="1382"/>
      <c r="T24" s="1384"/>
      <c r="U24" s="1382"/>
      <c r="V24" s="1382"/>
      <c r="W24" s="1385"/>
    </row>
    <row r="25" spans="1:23" ht="13.9" customHeight="1">
      <c r="A25" s="1379">
        <v>20</v>
      </c>
      <c r="B25" s="2646"/>
      <c r="C25" s="2560"/>
      <c r="D25" s="2639"/>
      <c r="E25" s="1380"/>
      <c r="F25" s="1380"/>
      <c r="G25" s="1381"/>
      <c r="H25" s="1381"/>
      <c r="I25" s="1381"/>
      <c r="J25" s="1381"/>
      <c r="K25" s="1382"/>
      <c r="L25" s="1382"/>
      <c r="M25" s="1382"/>
      <c r="N25" s="1382"/>
      <c r="O25" s="1383"/>
      <c r="P25" s="1384"/>
      <c r="Q25" s="1382"/>
      <c r="R25" s="1383"/>
      <c r="S25" s="1382"/>
      <c r="T25" s="1384"/>
      <c r="U25" s="1382"/>
      <c r="V25" s="1382"/>
      <c r="W25" s="1385"/>
    </row>
    <row r="26" spans="1:23" ht="13.9" customHeight="1">
      <c r="A26" s="1379">
        <v>21</v>
      </c>
      <c r="B26" s="2646"/>
      <c r="C26" s="2560"/>
      <c r="D26" s="2639"/>
      <c r="E26" s="1380"/>
      <c r="F26" s="1380"/>
      <c r="G26" s="1381"/>
      <c r="H26" s="1381"/>
      <c r="I26" s="1381"/>
      <c r="J26" s="1381"/>
      <c r="K26" s="1382"/>
      <c r="L26" s="1382"/>
      <c r="M26" s="1382"/>
      <c r="N26" s="1382"/>
      <c r="O26" s="1383"/>
      <c r="P26" s="1384"/>
      <c r="Q26" s="1382"/>
      <c r="R26" s="1383"/>
      <c r="S26" s="1382"/>
      <c r="T26" s="1384"/>
      <c r="U26" s="1382"/>
      <c r="V26" s="1382"/>
      <c r="W26" s="1385"/>
    </row>
    <row r="27" spans="1:23" ht="13.9" customHeight="1">
      <c r="A27" s="1379">
        <v>22</v>
      </c>
      <c r="B27" s="2646"/>
      <c r="C27" s="2560"/>
      <c r="D27" s="2639"/>
      <c r="E27" s="1380"/>
      <c r="F27" s="1380"/>
      <c r="G27" s="1381"/>
      <c r="H27" s="1381"/>
      <c r="I27" s="1381"/>
      <c r="J27" s="1381"/>
      <c r="K27" s="1382"/>
      <c r="L27" s="1382"/>
      <c r="M27" s="1382"/>
      <c r="N27" s="1382"/>
      <c r="O27" s="1383"/>
      <c r="P27" s="1384"/>
      <c r="Q27" s="1382"/>
      <c r="R27" s="1383"/>
      <c r="S27" s="1382"/>
      <c r="T27" s="1384"/>
      <c r="U27" s="1382"/>
      <c r="V27" s="1382"/>
      <c r="W27" s="1385"/>
    </row>
    <row r="28" spans="1:23" ht="13.9" customHeight="1">
      <c r="A28" s="1379">
        <v>23</v>
      </c>
      <c r="B28" s="2646"/>
      <c r="C28" s="2560"/>
      <c r="D28" s="2639"/>
      <c r="E28" s="1380"/>
      <c r="F28" s="1380"/>
      <c r="G28" s="1381"/>
      <c r="H28" s="1381"/>
      <c r="I28" s="1381"/>
      <c r="J28" s="1381"/>
      <c r="K28" s="1382"/>
      <c r="L28" s="1382"/>
      <c r="M28" s="1382"/>
      <c r="N28" s="1382"/>
      <c r="O28" s="1383"/>
      <c r="P28" s="1384"/>
      <c r="Q28" s="1382"/>
      <c r="R28" s="1383"/>
      <c r="S28" s="1382"/>
      <c r="T28" s="1384"/>
      <c r="U28" s="1382"/>
      <c r="V28" s="1382"/>
      <c r="W28" s="1385"/>
    </row>
    <row r="29" spans="1:23" ht="13.9" customHeight="1">
      <c r="A29" s="1379">
        <v>24</v>
      </c>
      <c r="B29" s="2646"/>
      <c r="C29" s="2560"/>
      <c r="D29" s="2639"/>
      <c r="E29" s="1380"/>
      <c r="F29" s="1380"/>
      <c r="G29" s="1381"/>
      <c r="H29" s="1381"/>
      <c r="I29" s="1381"/>
      <c r="J29" s="1381"/>
      <c r="K29" s="1382"/>
      <c r="L29" s="1382"/>
      <c r="M29" s="1382"/>
      <c r="N29" s="1382"/>
      <c r="O29" s="1383"/>
      <c r="P29" s="1384"/>
      <c r="Q29" s="1382"/>
      <c r="R29" s="1383"/>
      <c r="S29" s="1382"/>
      <c r="T29" s="1384"/>
      <c r="U29" s="1382"/>
      <c r="V29" s="1382"/>
      <c r="W29" s="1385"/>
    </row>
    <row r="30" spans="1:23" ht="13.9" customHeight="1">
      <c r="A30" s="1379">
        <v>25</v>
      </c>
      <c r="B30" s="2646"/>
      <c r="C30" s="2560"/>
      <c r="D30" s="2624"/>
      <c r="E30" s="1380"/>
      <c r="F30" s="1380"/>
      <c r="G30" s="1381"/>
      <c r="H30" s="1381"/>
      <c r="I30" s="1381"/>
      <c r="J30" s="1381"/>
      <c r="K30" s="1382"/>
      <c r="L30" s="1382"/>
      <c r="M30" s="1382"/>
      <c r="N30" s="1382"/>
      <c r="O30" s="1383"/>
      <c r="P30" s="1384"/>
      <c r="Q30" s="1382"/>
      <c r="R30" s="1383"/>
      <c r="S30" s="1382"/>
      <c r="T30" s="1384"/>
      <c r="U30" s="1382"/>
      <c r="V30" s="1382"/>
      <c r="W30" s="1385"/>
    </row>
    <row r="31" spans="1:23" ht="15" thickBot="1">
      <c r="A31" s="1379">
        <v>26</v>
      </c>
      <c r="B31" s="2646"/>
      <c r="C31" s="2569"/>
      <c r="D31" s="1391" t="s">
        <v>3617</v>
      </c>
      <c r="E31" s="1392"/>
      <c r="F31" s="1392"/>
      <c r="G31" s="1392"/>
      <c r="H31" s="1392"/>
      <c r="I31" s="1392"/>
      <c r="J31" s="1392"/>
      <c r="K31" s="1392"/>
      <c r="L31" s="1392"/>
      <c r="M31" s="1392"/>
      <c r="N31" s="1393">
        <f>SUM(N19:N30)</f>
        <v>0</v>
      </c>
      <c r="O31" s="1393">
        <f>SUM(O19:O30)</f>
        <v>0</v>
      </c>
      <c r="P31" s="1393">
        <f>SUM(P19:P30)</f>
        <v>0</v>
      </c>
      <c r="Q31" s="1394"/>
      <c r="R31" s="1395">
        <f>SUM(R19:R30)</f>
        <v>0</v>
      </c>
      <c r="S31" s="1394"/>
      <c r="T31" s="1394"/>
      <c r="U31" s="1394"/>
      <c r="V31" s="1394"/>
      <c r="W31" s="1396"/>
    </row>
    <row r="32" spans="1:23" ht="16.5" customHeight="1">
      <c r="A32" s="1379">
        <v>27</v>
      </c>
      <c r="B32" s="2646"/>
      <c r="C32" s="2630" t="s">
        <v>4437</v>
      </c>
      <c r="D32" s="2638" t="s">
        <v>4434</v>
      </c>
      <c r="E32" s="1373"/>
      <c r="F32" s="1373"/>
      <c r="G32" s="1374"/>
      <c r="H32" s="1374"/>
      <c r="I32" s="1374"/>
      <c r="J32" s="1374"/>
      <c r="K32" s="1375"/>
      <c r="L32" s="1375"/>
      <c r="M32" s="1375"/>
      <c r="N32" s="1375"/>
      <c r="O32" s="1376"/>
      <c r="P32" s="1377"/>
      <c r="Q32" s="1375"/>
      <c r="R32" s="1376"/>
      <c r="S32" s="1375"/>
      <c r="T32" s="1377"/>
      <c r="U32" s="1375"/>
      <c r="V32" s="1375"/>
      <c r="W32" s="1378"/>
    </row>
    <row r="33" spans="1:23" ht="13.9" customHeight="1">
      <c r="A33" s="1379">
        <v>28</v>
      </c>
      <c r="B33" s="2646"/>
      <c r="C33" s="2631"/>
      <c r="D33" s="2639"/>
      <c r="E33" s="1380"/>
      <c r="F33" s="1380"/>
      <c r="G33" s="1381"/>
      <c r="H33" s="1381"/>
      <c r="I33" s="1381"/>
      <c r="J33" s="1381"/>
      <c r="K33" s="1382"/>
      <c r="L33" s="1382"/>
      <c r="M33" s="1382"/>
      <c r="N33" s="1382"/>
      <c r="O33" s="1383"/>
      <c r="P33" s="1384"/>
      <c r="Q33" s="1382"/>
      <c r="R33" s="1383"/>
      <c r="S33" s="1382"/>
      <c r="T33" s="1384"/>
      <c r="U33" s="1382"/>
      <c r="V33" s="1382"/>
      <c r="W33" s="1385"/>
    </row>
    <row r="34" spans="1:23" ht="13.9" customHeight="1">
      <c r="A34" s="1379">
        <v>29</v>
      </c>
      <c r="B34" s="2646"/>
      <c r="C34" s="2631"/>
      <c r="D34" s="2639"/>
      <c r="E34" s="1380"/>
      <c r="F34" s="1380"/>
      <c r="G34" s="1381"/>
      <c r="H34" s="1381"/>
      <c r="I34" s="1381"/>
      <c r="J34" s="1381"/>
      <c r="K34" s="1382"/>
      <c r="L34" s="1382"/>
      <c r="M34" s="1382"/>
      <c r="N34" s="1382"/>
      <c r="O34" s="1383"/>
      <c r="P34" s="1384"/>
      <c r="Q34" s="1382"/>
      <c r="R34" s="1383"/>
      <c r="S34" s="1382"/>
      <c r="T34" s="1384"/>
      <c r="U34" s="1382"/>
      <c r="V34" s="1382"/>
      <c r="W34" s="1385"/>
    </row>
    <row r="35" spans="1:23" ht="13.9" customHeight="1">
      <c r="A35" s="1379">
        <v>30</v>
      </c>
      <c r="B35" s="2646"/>
      <c r="C35" s="2631"/>
      <c r="D35" s="2639"/>
      <c r="E35" s="1380"/>
      <c r="F35" s="1380"/>
      <c r="G35" s="1381"/>
      <c r="H35" s="1381"/>
      <c r="I35" s="1381"/>
      <c r="J35" s="1381"/>
      <c r="K35" s="1382"/>
      <c r="L35" s="1382"/>
      <c r="M35" s="1382"/>
      <c r="N35" s="1382"/>
      <c r="O35" s="1383"/>
      <c r="P35" s="1384"/>
      <c r="Q35" s="1382"/>
      <c r="R35" s="1383"/>
      <c r="S35" s="1382"/>
      <c r="T35" s="1384"/>
      <c r="U35" s="1382"/>
      <c r="V35" s="1382"/>
      <c r="W35" s="1385"/>
    </row>
    <row r="36" spans="1:23" ht="13.9" customHeight="1">
      <c r="A36" s="1379">
        <v>31</v>
      </c>
      <c r="B36" s="2646"/>
      <c r="C36" s="2631"/>
      <c r="D36" s="2639"/>
      <c r="E36" s="1380"/>
      <c r="F36" s="1380"/>
      <c r="G36" s="1381"/>
      <c r="H36" s="1381"/>
      <c r="I36" s="1381"/>
      <c r="J36" s="1381"/>
      <c r="K36" s="1382"/>
      <c r="L36" s="1382"/>
      <c r="M36" s="1382"/>
      <c r="N36" s="1382"/>
      <c r="O36" s="1383"/>
      <c r="P36" s="1384"/>
      <c r="Q36" s="1382"/>
      <c r="R36" s="1383"/>
      <c r="S36" s="1382"/>
      <c r="T36" s="1384"/>
      <c r="U36" s="1382"/>
      <c r="V36" s="1382"/>
      <c r="W36" s="1385"/>
    </row>
    <row r="37" spans="1:23" ht="13.9" customHeight="1">
      <c r="A37" s="1379">
        <v>32</v>
      </c>
      <c r="B37" s="2646"/>
      <c r="C37" s="2631"/>
      <c r="D37" s="2639"/>
      <c r="E37" s="1380"/>
      <c r="F37" s="1380"/>
      <c r="G37" s="1381"/>
      <c r="H37" s="1381"/>
      <c r="I37" s="1381"/>
      <c r="J37" s="1381"/>
      <c r="K37" s="1382"/>
      <c r="L37" s="1382"/>
      <c r="M37" s="1382"/>
      <c r="N37" s="1382"/>
      <c r="O37" s="1383"/>
      <c r="P37" s="1384"/>
      <c r="Q37" s="1382"/>
      <c r="R37" s="1383"/>
      <c r="S37" s="1382"/>
      <c r="T37" s="1384"/>
      <c r="U37" s="1382"/>
      <c r="V37" s="1382"/>
      <c r="W37" s="1385"/>
    </row>
    <row r="38" spans="1:23" ht="13.9" customHeight="1">
      <c r="A38" s="1379">
        <v>33</v>
      </c>
      <c r="B38" s="2646"/>
      <c r="C38" s="2631"/>
      <c r="D38" s="2639"/>
      <c r="E38" s="1380"/>
      <c r="F38" s="1380"/>
      <c r="G38" s="1381"/>
      <c r="H38" s="1381"/>
      <c r="I38" s="1381"/>
      <c r="J38" s="1381"/>
      <c r="K38" s="1382"/>
      <c r="L38" s="1382"/>
      <c r="M38" s="1382"/>
      <c r="N38" s="1382"/>
      <c r="O38" s="1383"/>
      <c r="P38" s="1384"/>
      <c r="Q38" s="1382"/>
      <c r="R38" s="1383"/>
      <c r="S38" s="1382"/>
      <c r="T38" s="1384"/>
      <c r="U38" s="1382"/>
      <c r="V38" s="1382"/>
      <c r="W38" s="1385"/>
    </row>
    <row r="39" spans="1:23" ht="13.9" customHeight="1">
      <c r="A39" s="1379">
        <v>34</v>
      </c>
      <c r="B39" s="2646"/>
      <c r="C39" s="2631"/>
      <c r="D39" s="2639"/>
      <c r="E39" s="1380"/>
      <c r="F39" s="1380"/>
      <c r="G39" s="1381"/>
      <c r="H39" s="1381"/>
      <c r="I39" s="1381"/>
      <c r="J39" s="1381"/>
      <c r="K39" s="1382"/>
      <c r="L39" s="1382"/>
      <c r="M39" s="1382"/>
      <c r="N39" s="1382"/>
      <c r="O39" s="1383"/>
      <c r="P39" s="1384"/>
      <c r="Q39" s="1382"/>
      <c r="R39" s="1383"/>
      <c r="S39" s="1382"/>
      <c r="T39" s="1384"/>
      <c r="U39" s="1382"/>
      <c r="V39" s="1382"/>
      <c r="W39" s="1385"/>
    </row>
    <row r="40" spans="1:23" ht="13.9" customHeight="1">
      <c r="A40" s="1379">
        <v>35</v>
      </c>
      <c r="B40" s="2646"/>
      <c r="C40" s="2631"/>
      <c r="D40" s="2639"/>
      <c r="E40" s="1380"/>
      <c r="F40" s="1380"/>
      <c r="G40" s="1381"/>
      <c r="H40" s="1381"/>
      <c r="I40" s="1381"/>
      <c r="J40" s="1381"/>
      <c r="K40" s="1382"/>
      <c r="L40" s="1382"/>
      <c r="M40" s="1382"/>
      <c r="N40" s="1382"/>
      <c r="O40" s="1383"/>
      <c r="P40" s="1384"/>
      <c r="Q40" s="1382"/>
      <c r="R40" s="1383"/>
      <c r="S40" s="1382"/>
      <c r="T40" s="1384"/>
      <c r="U40" s="1382"/>
      <c r="V40" s="1382"/>
      <c r="W40" s="1385"/>
    </row>
    <row r="41" spans="1:23" ht="13.9" customHeight="1">
      <c r="A41" s="1379">
        <v>36</v>
      </c>
      <c r="B41" s="2646"/>
      <c r="C41" s="2631"/>
      <c r="D41" s="2624"/>
      <c r="E41" s="1380"/>
      <c r="F41" s="1380"/>
      <c r="G41" s="1381"/>
      <c r="H41" s="1381"/>
      <c r="I41" s="1381"/>
      <c r="J41" s="1381"/>
      <c r="K41" s="1382"/>
      <c r="L41" s="1382"/>
      <c r="M41" s="1382"/>
      <c r="N41" s="1382"/>
      <c r="O41" s="1383"/>
      <c r="P41" s="1384"/>
      <c r="Q41" s="1382"/>
      <c r="R41" s="1383"/>
      <c r="S41" s="1382"/>
      <c r="T41" s="1384"/>
      <c r="U41" s="1382"/>
      <c r="V41" s="1382"/>
      <c r="W41" s="1385"/>
    </row>
    <row r="42" spans="1:23" ht="14.25">
      <c r="A42" s="1379">
        <v>37</v>
      </c>
      <c r="B42" s="2646"/>
      <c r="C42" s="2631"/>
      <c r="D42" s="1397" t="s">
        <v>3617</v>
      </c>
      <c r="E42" s="1389"/>
      <c r="F42" s="1389"/>
      <c r="G42" s="1389"/>
      <c r="H42" s="1389"/>
      <c r="I42" s="1389"/>
      <c r="J42" s="1389"/>
      <c r="K42" s="1389"/>
      <c r="L42" s="1389"/>
      <c r="M42" s="1389"/>
      <c r="N42" s="1382">
        <f>SUM(N32:N41)</f>
        <v>0</v>
      </c>
      <c r="O42" s="1382">
        <f>SUM(O32:O41)</f>
        <v>0</v>
      </c>
      <c r="P42" s="1382">
        <f>SUM(P32:P41)</f>
        <v>0</v>
      </c>
      <c r="Q42" s="1389"/>
      <c r="R42" s="1382">
        <f>SUM(R32:R41)</f>
        <v>0</v>
      </c>
      <c r="S42" s="1389"/>
      <c r="T42" s="1390"/>
      <c r="U42" s="1389"/>
      <c r="V42" s="1389"/>
      <c r="W42" s="1385"/>
    </row>
    <row r="43" spans="1:23" ht="13.9" customHeight="1">
      <c r="A43" s="1379">
        <v>38</v>
      </c>
      <c r="B43" s="2646"/>
      <c r="C43" s="2631"/>
      <c r="D43" s="2640" t="s">
        <v>4436</v>
      </c>
      <c r="E43" s="1380"/>
      <c r="F43" s="1380"/>
      <c r="G43" s="1381"/>
      <c r="H43" s="1381"/>
      <c r="I43" s="1381"/>
      <c r="J43" s="1381"/>
      <c r="K43" s="1382"/>
      <c r="L43" s="1382"/>
      <c r="M43" s="1382"/>
      <c r="N43" s="1382"/>
      <c r="O43" s="1383"/>
      <c r="P43" s="1384"/>
      <c r="Q43" s="1382"/>
      <c r="R43" s="1383"/>
      <c r="S43" s="1382"/>
      <c r="T43" s="1384"/>
      <c r="U43" s="1382"/>
      <c r="V43" s="1382"/>
      <c r="W43" s="1385"/>
    </row>
    <row r="44" spans="1:23" ht="13.9" customHeight="1">
      <c r="A44" s="1379">
        <v>39</v>
      </c>
      <c r="B44" s="2646"/>
      <c r="C44" s="2631"/>
      <c r="D44" s="2639"/>
      <c r="E44" s="1380"/>
      <c r="F44" s="1380"/>
      <c r="G44" s="1381"/>
      <c r="H44" s="1381"/>
      <c r="I44" s="1381"/>
      <c r="J44" s="1381"/>
      <c r="K44" s="1382"/>
      <c r="L44" s="1382"/>
      <c r="M44" s="1382"/>
      <c r="N44" s="1382"/>
      <c r="O44" s="1383"/>
      <c r="P44" s="1384"/>
      <c r="Q44" s="1382"/>
      <c r="R44" s="1383"/>
      <c r="S44" s="1382"/>
      <c r="T44" s="1384"/>
      <c r="U44" s="1382"/>
      <c r="V44" s="1382"/>
      <c r="W44" s="1385"/>
    </row>
    <row r="45" spans="1:23" ht="13.9" customHeight="1">
      <c r="A45" s="1379">
        <v>40</v>
      </c>
      <c r="B45" s="2646"/>
      <c r="C45" s="2631"/>
      <c r="D45" s="2639"/>
      <c r="E45" s="1380"/>
      <c r="F45" s="1380"/>
      <c r="G45" s="1381"/>
      <c r="H45" s="1381"/>
      <c r="I45" s="1381"/>
      <c r="J45" s="1381"/>
      <c r="K45" s="1382"/>
      <c r="L45" s="1382"/>
      <c r="M45" s="1382"/>
      <c r="N45" s="1382"/>
      <c r="O45" s="1383"/>
      <c r="P45" s="1384"/>
      <c r="Q45" s="1382"/>
      <c r="R45" s="1383"/>
      <c r="S45" s="1382"/>
      <c r="T45" s="1384"/>
      <c r="U45" s="1382"/>
      <c r="V45" s="1382"/>
      <c r="W45" s="1385"/>
    </row>
    <row r="46" spans="1:23" ht="13.9" customHeight="1">
      <c r="A46" s="1379">
        <v>41</v>
      </c>
      <c r="B46" s="2646"/>
      <c r="C46" s="2631"/>
      <c r="D46" s="2639"/>
      <c r="E46" s="1380"/>
      <c r="F46" s="1380"/>
      <c r="G46" s="1381"/>
      <c r="H46" s="1381"/>
      <c r="I46" s="1381"/>
      <c r="J46" s="1381"/>
      <c r="K46" s="1382"/>
      <c r="L46" s="1382"/>
      <c r="M46" s="1382"/>
      <c r="N46" s="1382"/>
      <c r="O46" s="1383"/>
      <c r="P46" s="1384"/>
      <c r="Q46" s="1382"/>
      <c r="R46" s="1383"/>
      <c r="S46" s="1382"/>
      <c r="T46" s="1384"/>
      <c r="U46" s="1382"/>
      <c r="V46" s="1382"/>
      <c r="W46" s="1385"/>
    </row>
    <row r="47" spans="1:23" ht="13.9" customHeight="1">
      <c r="A47" s="1379">
        <v>42</v>
      </c>
      <c r="B47" s="2646"/>
      <c r="C47" s="2631"/>
      <c r="D47" s="2639"/>
      <c r="E47" s="1380"/>
      <c r="F47" s="1380"/>
      <c r="G47" s="1381"/>
      <c r="H47" s="1381"/>
      <c r="I47" s="1381"/>
      <c r="J47" s="1381"/>
      <c r="K47" s="1382"/>
      <c r="L47" s="1382"/>
      <c r="M47" s="1382"/>
      <c r="N47" s="1382"/>
      <c r="O47" s="1383"/>
      <c r="P47" s="1384"/>
      <c r="Q47" s="1382"/>
      <c r="R47" s="1383"/>
      <c r="S47" s="1382"/>
      <c r="T47" s="1384"/>
      <c r="U47" s="1382"/>
      <c r="V47" s="1382"/>
      <c r="W47" s="1385"/>
    </row>
    <row r="48" spans="1:23" ht="13.9" customHeight="1">
      <c r="A48" s="1379">
        <v>43</v>
      </c>
      <c r="B48" s="2646"/>
      <c r="C48" s="2631"/>
      <c r="D48" s="2639"/>
      <c r="E48" s="1380"/>
      <c r="F48" s="1380"/>
      <c r="G48" s="1381"/>
      <c r="H48" s="1381"/>
      <c r="I48" s="1381"/>
      <c r="J48" s="1381"/>
      <c r="K48" s="1382"/>
      <c r="L48" s="1382"/>
      <c r="M48" s="1382"/>
      <c r="N48" s="1382"/>
      <c r="O48" s="1383"/>
      <c r="P48" s="1384"/>
      <c r="Q48" s="1382"/>
      <c r="R48" s="1383"/>
      <c r="S48" s="1382"/>
      <c r="T48" s="1384"/>
      <c r="U48" s="1382"/>
      <c r="V48" s="1382"/>
      <c r="W48" s="1385"/>
    </row>
    <row r="49" spans="1:23" ht="13.9" customHeight="1">
      <c r="A49" s="1379">
        <v>44</v>
      </c>
      <c r="B49" s="2646"/>
      <c r="C49" s="2631"/>
      <c r="D49" s="2639"/>
      <c r="E49" s="1380"/>
      <c r="F49" s="1380"/>
      <c r="G49" s="1381"/>
      <c r="H49" s="1381"/>
      <c r="I49" s="1381"/>
      <c r="J49" s="1381"/>
      <c r="K49" s="1382"/>
      <c r="L49" s="1382"/>
      <c r="M49" s="1382"/>
      <c r="N49" s="1382"/>
      <c r="O49" s="1383"/>
      <c r="P49" s="1384"/>
      <c r="Q49" s="1382"/>
      <c r="R49" s="1383"/>
      <c r="S49" s="1382"/>
      <c r="T49" s="1384"/>
      <c r="U49" s="1382"/>
      <c r="V49" s="1382"/>
      <c r="W49" s="1385"/>
    </row>
    <row r="50" spans="1:23" ht="13.9" customHeight="1">
      <c r="A50" s="1379">
        <v>45</v>
      </c>
      <c r="B50" s="2646"/>
      <c r="C50" s="2631"/>
      <c r="D50" s="2639"/>
      <c r="E50" s="1380"/>
      <c r="F50" s="1380"/>
      <c r="G50" s="1381"/>
      <c r="H50" s="1381"/>
      <c r="I50" s="1381"/>
      <c r="J50" s="1381"/>
      <c r="K50" s="1382"/>
      <c r="L50" s="1382"/>
      <c r="M50" s="1382"/>
      <c r="N50" s="1382"/>
      <c r="O50" s="1383"/>
      <c r="P50" s="1384"/>
      <c r="Q50" s="1382"/>
      <c r="R50" s="1383"/>
      <c r="S50" s="1382"/>
      <c r="T50" s="1384"/>
      <c r="U50" s="1382"/>
      <c r="V50" s="1382"/>
      <c r="W50" s="1385"/>
    </row>
    <row r="51" spans="1:23" ht="13.9" customHeight="1">
      <c r="A51" s="1379">
        <v>46</v>
      </c>
      <c r="B51" s="2646"/>
      <c r="C51" s="2631"/>
      <c r="D51" s="2639"/>
      <c r="E51" s="1380"/>
      <c r="F51" s="1380"/>
      <c r="G51" s="1381"/>
      <c r="H51" s="1381"/>
      <c r="I51" s="1381"/>
      <c r="J51" s="1381"/>
      <c r="K51" s="1382"/>
      <c r="L51" s="1382"/>
      <c r="M51" s="1382"/>
      <c r="N51" s="1382"/>
      <c r="O51" s="1383"/>
      <c r="P51" s="1384"/>
      <c r="Q51" s="1382"/>
      <c r="R51" s="1383"/>
      <c r="S51" s="1382"/>
      <c r="T51" s="1384"/>
      <c r="U51" s="1382"/>
      <c r="V51" s="1382"/>
      <c r="W51" s="1385"/>
    </row>
    <row r="52" spans="1:23" ht="13.9" customHeight="1">
      <c r="A52" s="1379">
        <v>47</v>
      </c>
      <c r="B52" s="2646"/>
      <c r="C52" s="2631"/>
      <c r="D52" s="2639"/>
      <c r="E52" s="1380"/>
      <c r="F52" s="1380"/>
      <c r="G52" s="1381"/>
      <c r="H52" s="1381"/>
      <c r="I52" s="1381"/>
      <c r="J52" s="1381"/>
      <c r="K52" s="1382"/>
      <c r="L52" s="1382"/>
      <c r="M52" s="1382"/>
      <c r="N52" s="1382"/>
      <c r="O52" s="1383"/>
      <c r="P52" s="1384"/>
      <c r="Q52" s="1382"/>
      <c r="R52" s="1383"/>
      <c r="S52" s="1382"/>
      <c r="T52" s="1384"/>
      <c r="U52" s="1382"/>
      <c r="V52" s="1382"/>
      <c r="W52" s="1385"/>
    </row>
    <row r="53" spans="1:23" ht="15" thickBot="1">
      <c r="A53" s="1379">
        <v>48</v>
      </c>
      <c r="B53" s="2646"/>
      <c r="C53" s="2637"/>
      <c r="D53" s="1391" t="s">
        <v>3617</v>
      </c>
      <c r="E53" s="1394"/>
      <c r="F53" s="1394"/>
      <c r="G53" s="1394"/>
      <c r="H53" s="1394"/>
      <c r="I53" s="1394"/>
      <c r="J53" s="1394"/>
      <c r="K53" s="1394"/>
      <c r="L53" s="1394"/>
      <c r="M53" s="1394"/>
      <c r="N53" s="1393">
        <f>SUM(N43:N52)</f>
        <v>0</v>
      </c>
      <c r="O53" s="1393">
        <f>SUM(O43:O52)</f>
        <v>0</v>
      </c>
      <c r="P53" s="1393">
        <f>SUM(P43:P52)</f>
        <v>0</v>
      </c>
      <c r="Q53" s="1394"/>
      <c r="R53" s="1393">
        <f>SUM(R43:R52)</f>
        <v>0</v>
      </c>
      <c r="S53" s="1394"/>
      <c r="T53" s="1394"/>
      <c r="U53" s="1394"/>
      <c r="V53" s="1394"/>
      <c r="W53" s="1396"/>
    </row>
    <row r="54" spans="1:23">
      <c r="A54" s="1379">
        <v>49</v>
      </c>
      <c r="B54" s="2646"/>
      <c r="C54" s="2641" t="s">
        <v>4438</v>
      </c>
      <c r="D54" s="2614" t="s">
        <v>4377</v>
      </c>
      <c r="E54" s="1373"/>
      <c r="F54" s="1373"/>
      <c r="G54" s="1374"/>
      <c r="H54" s="1374"/>
      <c r="I54" s="1374"/>
      <c r="J54" s="1374"/>
      <c r="K54" s="1375"/>
      <c r="L54" s="1375"/>
      <c r="M54" s="1375"/>
      <c r="N54" s="1375"/>
      <c r="O54" s="1376"/>
      <c r="P54" s="1377"/>
      <c r="Q54" s="1375"/>
      <c r="R54" s="1376"/>
      <c r="S54" s="1375"/>
      <c r="T54" s="1377"/>
      <c r="U54" s="1375"/>
      <c r="V54" s="1375"/>
      <c r="W54" s="1378"/>
    </row>
    <row r="55" spans="1:23">
      <c r="A55" s="1379">
        <v>50</v>
      </c>
      <c r="B55" s="2646"/>
      <c r="C55" s="2642"/>
      <c r="D55" s="2615"/>
      <c r="E55" s="1380"/>
      <c r="F55" s="1380"/>
      <c r="G55" s="1381"/>
      <c r="H55" s="1381"/>
      <c r="I55" s="1381"/>
      <c r="J55" s="1381"/>
      <c r="K55" s="1382"/>
      <c r="L55" s="1382"/>
      <c r="M55" s="1382"/>
      <c r="N55" s="1382"/>
      <c r="O55" s="1383"/>
      <c r="P55" s="1384"/>
      <c r="Q55" s="1382"/>
      <c r="R55" s="1383"/>
      <c r="S55" s="1382"/>
      <c r="T55" s="1384"/>
      <c r="U55" s="1382"/>
      <c r="V55" s="1382"/>
      <c r="W55" s="1385"/>
    </row>
    <row r="56" spans="1:23">
      <c r="A56" s="1379">
        <v>51</v>
      </c>
      <c r="B56" s="2646"/>
      <c r="C56" s="2642"/>
      <c r="D56" s="2615"/>
      <c r="E56" s="1380"/>
      <c r="F56" s="1380"/>
      <c r="G56" s="1381"/>
      <c r="H56" s="1381"/>
      <c r="I56" s="1381"/>
      <c r="J56" s="1381"/>
      <c r="K56" s="1382"/>
      <c r="L56" s="1382"/>
      <c r="M56" s="1382"/>
      <c r="N56" s="1382"/>
      <c r="O56" s="1383"/>
      <c r="P56" s="1384"/>
      <c r="Q56" s="1382"/>
      <c r="R56" s="1383"/>
      <c r="S56" s="1382"/>
      <c r="T56" s="1384"/>
      <c r="U56" s="1382"/>
      <c r="V56" s="1382"/>
      <c r="W56" s="1385"/>
    </row>
    <row r="57" spans="1:23">
      <c r="A57" s="1379">
        <v>52</v>
      </c>
      <c r="B57" s="2646"/>
      <c r="C57" s="2642"/>
      <c r="D57" s="2615"/>
      <c r="E57" s="1380"/>
      <c r="F57" s="1380"/>
      <c r="G57" s="1381"/>
      <c r="H57" s="1381"/>
      <c r="I57" s="1381"/>
      <c r="J57" s="1381"/>
      <c r="K57" s="1382"/>
      <c r="L57" s="1382"/>
      <c r="M57" s="1382"/>
      <c r="N57" s="1382"/>
      <c r="O57" s="1383"/>
      <c r="P57" s="1384"/>
      <c r="Q57" s="1382"/>
      <c r="R57" s="1383"/>
      <c r="S57" s="1382"/>
      <c r="T57" s="1384"/>
      <c r="U57" s="1382"/>
      <c r="V57" s="1382"/>
      <c r="W57" s="1385"/>
    </row>
    <row r="58" spans="1:23">
      <c r="A58" s="1379">
        <v>53</v>
      </c>
      <c r="B58" s="2646"/>
      <c r="C58" s="2642"/>
      <c r="D58" s="2615"/>
      <c r="E58" s="1380"/>
      <c r="F58" s="1380"/>
      <c r="G58" s="1381"/>
      <c r="H58" s="1381"/>
      <c r="I58" s="1381"/>
      <c r="J58" s="1381"/>
      <c r="K58" s="1382"/>
      <c r="L58" s="1382"/>
      <c r="M58" s="1382"/>
      <c r="N58" s="1382"/>
      <c r="O58" s="1383"/>
      <c r="P58" s="1384"/>
      <c r="Q58" s="1382"/>
      <c r="R58" s="1383"/>
      <c r="S58" s="1382"/>
      <c r="T58" s="1384"/>
      <c r="U58" s="1382"/>
      <c r="V58" s="1382"/>
      <c r="W58" s="1385"/>
    </row>
    <row r="59" spans="1:23">
      <c r="A59" s="1379">
        <v>54</v>
      </c>
      <c r="B59" s="2646"/>
      <c r="C59" s="2642"/>
      <c r="D59" s="2615"/>
      <c r="E59" s="1380"/>
      <c r="F59" s="1380"/>
      <c r="G59" s="1381"/>
      <c r="H59" s="1381"/>
      <c r="I59" s="1381"/>
      <c r="J59" s="1381"/>
      <c r="K59" s="1382"/>
      <c r="L59" s="1382"/>
      <c r="M59" s="1382"/>
      <c r="N59" s="1382"/>
      <c r="O59" s="1383"/>
      <c r="P59" s="1384"/>
      <c r="Q59" s="1382"/>
      <c r="R59" s="1383"/>
      <c r="S59" s="1382"/>
      <c r="T59" s="1384"/>
      <c r="U59" s="1382"/>
      <c r="V59" s="1382"/>
      <c r="W59" s="1385"/>
    </row>
    <row r="60" spans="1:23">
      <c r="A60" s="1379">
        <v>55</v>
      </c>
      <c r="B60" s="2646"/>
      <c r="C60" s="2642"/>
      <c r="D60" s="2615"/>
      <c r="E60" s="1380"/>
      <c r="F60" s="1380"/>
      <c r="G60" s="1381"/>
      <c r="H60" s="1381"/>
      <c r="I60" s="1381"/>
      <c r="J60" s="1381"/>
      <c r="K60" s="1382"/>
      <c r="L60" s="1382"/>
      <c r="M60" s="1382"/>
      <c r="N60" s="1382"/>
      <c r="O60" s="1383"/>
      <c r="P60" s="1384"/>
      <c r="Q60" s="1382"/>
      <c r="R60" s="1383"/>
      <c r="S60" s="1382"/>
      <c r="T60" s="1384"/>
      <c r="U60" s="1382"/>
      <c r="V60" s="1382"/>
      <c r="W60" s="1385"/>
    </row>
    <row r="61" spans="1:23">
      <c r="A61" s="1379">
        <v>56</v>
      </c>
      <c r="B61" s="2646"/>
      <c r="C61" s="2642"/>
      <c r="D61" s="2615"/>
      <c r="E61" s="1380"/>
      <c r="F61" s="1380"/>
      <c r="G61" s="1381"/>
      <c r="H61" s="1381"/>
      <c r="I61" s="1381"/>
      <c r="J61" s="1381"/>
      <c r="K61" s="1382"/>
      <c r="L61" s="1382"/>
      <c r="M61" s="1382"/>
      <c r="N61" s="1382"/>
      <c r="O61" s="1383"/>
      <c r="P61" s="1384"/>
      <c r="Q61" s="1382"/>
      <c r="R61" s="1383"/>
      <c r="S61" s="1382"/>
      <c r="T61" s="1384"/>
      <c r="U61" s="1382"/>
      <c r="V61" s="1382"/>
      <c r="W61" s="1385"/>
    </row>
    <row r="62" spans="1:23">
      <c r="A62" s="1379">
        <v>57</v>
      </c>
      <c r="B62" s="2646"/>
      <c r="C62" s="2642"/>
      <c r="D62" s="2615"/>
      <c r="E62" s="1380"/>
      <c r="F62" s="1380"/>
      <c r="G62" s="1381"/>
      <c r="H62" s="1381"/>
      <c r="I62" s="1381"/>
      <c r="J62" s="1381"/>
      <c r="K62" s="1382"/>
      <c r="L62" s="1382"/>
      <c r="M62" s="1382"/>
      <c r="N62" s="1382"/>
      <c r="O62" s="1383"/>
      <c r="P62" s="1384"/>
      <c r="Q62" s="1382"/>
      <c r="R62" s="1383"/>
      <c r="S62" s="1382"/>
      <c r="T62" s="1384"/>
      <c r="U62" s="1382"/>
      <c r="V62" s="1382"/>
      <c r="W62" s="1385"/>
    </row>
    <row r="63" spans="1:23">
      <c r="A63" s="1379">
        <v>58</v>
      </c>
      <c r="B63" s="2646"/>
      <c r="C63" s="2642"/>
      <c r="D63" s="2579"/>
      <c r="E63" s="1380"/>
      <c r="F63" s="1380"/>
      <c r="G63" s="1381"/>
      <c r="H63" s="1381"/>
      <c r="I63" s="1381"/>
      <c r="J63" s="1381"/>
      <c r="K63" s="1382"/>
      <c r="L63" s="1382"/>
      <c r="M63" s="1382"/>
      <c r="N63" s="1382"/>
      <c r="O63" s="1383"/>
      <c r="P63" s="1384"/>
      <c r="Q63" s="1382"/>
      <c r="R63" s="1383"/>
      <c r="S63" s="1382"/>
      <c r="T63" s="1384"/>
      <c r="U63" s="1382"/>
      <c r="V63" s="1382"/>
      <c r="W63" s="1385"/>
    </row>
    <row r="64" spans="1:23" ht="14.25">
      <c r="A64" s="1379">
        <v>59</v>
      </c>
      <c r="B64" s="2646"/>
      <c r="C64" s="2642"/>
      <c r="D64" s="1397" t="s">
        <v>3617</v>
      </c>
      <c r="E64" s="1389"/>
      <c r="F64" s="1389"/>
      <c r="G64" s="1389"/>
      <c r="H64" s="1389"/>
      <c r="I64" s="1389"/>
      <c r="J64" s="1389"/>
      <c r="K64" s="1389"/>
      <c r="L64" s="1389"/>
      <c r="M64" s="1389"/>
      <c r="N64" s="1382">
        <f>SUM(N54:N63)</f>
        <v>0</v>
      </c>
      <c r="O64" s="1382">
        <f>SUM(O54:O63)</f>
        <v>0</v>
      </c>
      <c r="P64" s="1382">
        <f>SUM(P54:P63)</f>
        <v>0</v>
      </c>
      <c r="Q64" s="1389"/>
      <c r="R64" s="1382">
        <f>SUM(R54:R63)</f>
        <v>0</v>
      </c>
      <c r="S64" s="1389"/>
      <c r="T64" s="1389"/>
      <c r="U64" s="1389"/>
      <c r="V64" s="1389"/>
      <c r="W64" s="1385"/>
    </row>
    <row r="65" spans="1:23" ht="13.9" customHeight="1">
      <c r="A65" s="1379">
        <v>60</v>
      </c>
      <c r="B65" s="2646"/>
      <c r="C65" s="2642"/>
      <c r="D65" s="2625" t="s">
        <v>4434</v>
      </c>
      <c r="E65" s="1380"/>
      <c r="F65" s="1380"/>
      <c r="G65" s="1381"/>
      <c r="H65" s="1381"/>
      <c r="I65" s="1381"/>
      <c r="J65" s="1381"/>
      <c r="K65" s="1382"/>
      <c r="L65" s="1382"/>
      <c r="M65" s="1382"/>
      <c r="N65" s="1382"/>
      <c r="O65" s="1383"/>
      <c r="P65" s="1384"/>
      <c r="Q65" s="1382"/>
      <c r="R65" s="1383"/>
      <c r="S65" s="1382"/>
      <c r="T65" s="1384"/>
      <c r="U65" s="1382"/>
      <c r="V65" s="1382"/>
      <c r="W65" s="1385"/>
    </row>
    <row r="66" spans="1:23" ht="13.9" customHeight="1">
      <c r="A66" s="1379">
        <v>61</v>
      </c>
      <c r="B66" s="2646"/>
      <c r="C66" s="2642"/>
      <c r="D66" s="2615"/>
      <c r="E66" s="1380"/>
      <c r="F66" s="1380"/>
      <c r="G66" s="1381"/>
      <c r="H66" s="1381"/>
      <c r="I66" s="1381"/>
      <c r="J66" s="1381"/>
      <c r="K66" s="1382"/>
      <c r="L66" s="1382"/>
      <c r="M66" s="1382"/>
      <c r="N66" s="1382"/>
      <c r="O66" s="1383"/>
      <c r="P66" s="1384"/>
      <c r="Q66" s="1384"/>
      <c r="R66" s="1383"/>
      <c r="S66" s="1382"/>
      <c r="T66" s="1398"/>
      <c r="U66" s="1382"/>
      <c r="V66" s="1382"/>
      <c r="W66" s="1385"/>
    </row>
    <row r="67" spans="1:23" ht="13.9" customHeight="1">
      <c r="A67" s="1379">
        <v>62</v>
      </c>
      <c r="B67" s="2646"/>
      <c r="C67" s="2642"/>
      <c r="D67" s="2615"/>
      <c r="E67" s="1380"/>
      <c r="F67" s="1380"/>
      <c r="G67" s="1381"/>
      <c r="H67" s="1381"/>
      <c r="I67" s="1381"/>
      <c r="J67" s="1381"/>
      <c r="K67" s="1382"/>
      <c r="L67" s="1382"/>
      <c r="M67" s="1382"/>
      <c r="N67" s="1382"/>
      <c r="O67" s="1383"/>
      <c r="P67" s="1384"/>
      <c r="Q67" s="1384"/>
      <c r="R67" s="1383"/>
      <c r="S67" s="1382"/>
      <c r="T67" s="1398"/>
      <c r="U67" s="1382"/>
      <c r="V67" s="1382"/>
      <c r="W67" s="1385"/>
    </row>
    <row r="68" spans="1:23" ht="13.9" customHeight="1">
      <c r="A68" s="1379">
        <v>63</v>
      </c>
      <c r="B68" s="2646"/>
      <c r="C68" s="2642"/>
      <c r="D68" s="2615"/>
      <c r="E68" s="1380"/>
      <c r="F68" s="1380"/>
      <c r="G68" s="1381"/>
      <c r="H68" s="1381"/>
      <c r="I68" s="1381"/>
      <c r="J68" s="1381"/>
      <c r="K68" s="1382"/>
      <c r="L68" s="1382"/>
      <c r="M68" s="1382"/>
      <c r="N68" s="1382"/>
      <c r="O68" s="1383"/>
      <c r="P68" s="1384"/>
      <c r="Q68" s="1384"/>
      <c r="R68" s="1383"/>
      <c r="S68" s="1382"/>
      <c r="T68" s="1398"/>
      <c r="U68" s="1382"/>
      <c r="V68" s="1382"/>
      <c r="W68" s="1385"/>
    </row>
    <row r="69" spans="1:23" ht="13.9" customHeight="1">
      <c r="A69" s="1379">
        <v>64</v>
      </c>
      <c r="B69" s="2646"/>
      <c r="C69" s="2642"/>
      <c r="D69" s="2615"/>
      <c r="E69" s="1380"/>
      <c r="F69" s="1380"/>
      <c r="G69" s="1381"/>
      <c r="H69" s="1381"/>
      <c r="I69" s="1381"/>
      <c r="J69" s="1381"/>
      <c r="K69" s="1382"/>
      <c r="L69" s="1382"/>
      <c r="M69" s="1382"/>
      <c r="N69" s="1382"/>
      <c r="O69" s="1383"/>
      <c r="P69" s="1384"/>
      <c r="Q69" s="1384"/>
      <c r="R69" s="1383"/>
      <c r="S69" s="1382"/>
      <c r="T69" s="1398"/>
      <c r="U69" s="1382"/>
      <c r="V69" s="1382"/>
      <c r="W69" s="1385"/>
    </row>
    <row r="70" spans="1:23" ht="13.9" customHeight="1">
      <c r="A70" s="1379">
        <v>65</v>
      </c>
      <c r="B70" s="2646"/>
      <c r="C70" s="2642"/>
      <c r="D70" s="2615"/>
      <c r="E70" s="1380"/>
      <c r="F70" s="1380"/>
      <c r="G70" s="1381"/>
      <c r="H70" s="1381"/>
      <c r="I70" s="1381"/>
      <c r="J70" s="1381"/>
      <c r="K70" s="1382"/>
      <c r="L70" s="1382"/>
      <c r="M70" s="1382"/>
      <c r="N70" s="1382"/>
      <c r="O70" s="1383"/>
      <c r="P70" s="1384"/>
      <c r="Q70" s="1384"/>
      <c r="R70" s="1383"/>
      <c r="S70" s="1382"/>
      <c r="T70" s="1398"/>
      <c r="U70" s="1382"/>
      <c r="V70" s="1382"/>
      <c r="W70" s="1385"/>
    </row>
    <row r="71" spans="1:23" ht="13.9" customHeight="1">
      <c r="A71" s="1379">
        <v>66</v>
      </c>
      <c r="B71" s="2646"/>
      <c r="C71" s="2642"/>
      <c r="D71" s="2615"/>
      <c r="E71" s="1380"/>
      <c r="F71" s="1380"/>
      <c r="G71" s="1381"/>
      <c r="H71" s="1381"/>
      <c r="I71" s="1381"/>
      <c r="J71" s="1381"/>
      <c r="K71" s="1382"/>
      <c r="L71" s="1382"/>
      <c r="M71" s="1382"/>
      <c r="N71" s="1382"/>
      <c r="O71" s="1383"/>
      <c r="P71" s="1384"/>
      <c r="Q71" s="1384"/>
      <c r="R71" s="1383"/>
      <c r="S71" s="1382"/>
      <c r="T71" s="1398"/>
      <c r="U71" s="1382"/>
      <c r="V71" s="1382"/>
      <c r="W71" s="1385"/>
    </row>
    <row r="72" spans="1:23" ht="13.9" customHeight="1">
      <c r="A72" s="1379">
        <v>67</v>
      </c>
      <c r="B72" s="2646"/>
      <c r="C72" s="2642"/>
      <c r="D72" s="2615"/>
      <c r="E72" s="1380"/>
      <c r="F72" s="1380"/>
      <c r="G72" s="1381"/>
      <c r="H72" s="1381"/>
      <c r="I72" s="1381"/>
      <c r="J72" s="1381"/>
      <c r="K72" s="1382"/>
      <c r="L72" s="1382"/>
      <c r="M72" s="1382"/>
      <c r="N72" s="1382"/>
      <c r="O72" s="1383"/>
      <c r="P72" s="1384"/>
      <c r="Q72" s="1384"/>
      <c r="R72" s="1383"/>
      <c r="S72" s="1382"/>
      <c r="T72" s="1398"/>
      <c r="U72" s="1382"/>
      <c r="V72" s="1382"/>
      <c r="W72" s="1385"/>
    </row>
    <row r="73" spans="1:23" ht="13.9" customHeight="1">
      <c r="A73" s="1379">
        <v>68</v>
      </c>
      <c r="B73" s="2646"/>
      <c r="C73" s="2642"/>
      <c r="D73" s="2615"/>
      <c r="E73" s="1380"/>
      <c r="F73" s="1380"/>
      <c r="G73" s="1381"/>
      <c r="H73" s="1381"/>
      <c r="I73" s="1381"/>
      <c r="J73" s="1381"/>
      <c r="K73" s="1382"/>
      <c r="L73" s="1382"/>
      <c r="M73" s="1382"/>
      <c r="N73" s="1382"/>
      <c r="O73" s="1383"/>
      <c r="P73" s="1384"/>
      <c r="Q73" s="1384"/>
      <c r="R73" s="1383"/>
      <c r="S73" s="1382"/>
      <c r="T73" s="1398"/>
      <c r="U73" s="1382"/>
      <c r="V73" s="1382"/>
      <c r="W73" s="1385"/>
    </row>
    <row r="74" spans="1:23" ht="13.9" customHeight="1">
      <c r="A74" s="1379">
        <v>69</v>
      </c>
      <c r="B74" s="2646"/>
      <c r="C74" s="2642"/>
      <c r="D74" s="2615"/>
      <c r="E74" s="1380"/>
      <c r="F74" s="1380"/>
      <c r="G74" s="1381"/>
      <c r="H74" s="1381"/>
      <c r="I74" s="1381"/>
      <c r="J74" s="1381"/>
      <c r="K74" s="1382"/>
      <c r="L74" s="1382"/>
      <c r="M74" s="1382"/>
      <c r="N74" s="1382"/>
      <c r="O74" s="1383"/>
      <c r="P74" s="1384"/>
      <c r="Q74" s="1384"/>
      <c r="R74" s="1383"/>
      <c r="S74" s="1382"/>
      <c r="T74" s="1398"/>
      <c r="U74" s="1382"/>
      <c r="V74" s="1382"/>
      <c r="W74" s="1385"/>
    </row>
    <row r="75" spans="1:23" ht="14.25">
      <c r="A75" s="1379">
        <v>70</v>
      </c>
      <c r="B75" s="2646"/>
      <c r="C75" s="2642"/>
      <c r="D75" s="1397" t="s">
        <v>3617</v>
      </c>
      <c r="E75" s="1389"/>
      <c r="F75" s="1389"/>
      <c r="G75" s="1389"/>
      <c r="H75" s="1389"/>
      <c r="I75" s="1389"/>
      <c r="J75" s="1389"/>
      <c r="K75" s="1389"/>
      <c r="L75" s="1389"/>
      <c r="M75" s="1389"/>
      <c r="N75" s="1382">
        <f>SUM(N65:N74)</f>
        <v>0</v>
      </c>
      <c r="O75" s="1382">
        <f>SUM(O65:O74)</f>
        <v>0</v>
      </c>
      <c r="P75" s="1382">
        <f>SUM(P65:P74)</f>
        <v>0</v>
      </c>
      <c r="Q75" s="1389"/>
      <c r="R75" s="1382">
        <f>SUM(R65:R74)</f>
        <v>0</v>
      </c>
      <c r="S75" s="1389"/>
      <c r="T75" s="1389"/>
      <c r="U75" s="1389"/>
      <c r="V75" s="1389"/>
      <c r="W75" s="1385"/>
    </row>
    <row r="76" spans="1:23" ht="13.9" customHeight="1">
      <c r="A76" s="1379">
        <v>71</v>
      </c>
      <c r="B76" s="2646"/>
      <c r="C76" s="2642"/>
      <c r="D76" s="2640" t="s">
        <v>4436</v>
      </c>
      <c r="E76" s="1380"/>
      <c r="F76" s="1380"/>
      <c r="G76" s="1381"/>
      <c r="H76" s="1381"/>
      <c r="I76" s="1381"/>
      <c r="J76" s="1381"/>
      <c r="K76" s="1382"/>
      <c r="L76" s="1382"/>
      <c r="M76" s="1382"/>
      <c r="N76" s="1382"/>
      <c r="O76" s="1383"/>
      <c r="P76" s="1384"/>
      <c r="Q76" s="1384"/>
      <c r="R76" s="1383"/>
      <c r="S76" s="1382"/>
      <c r="T76" s="1398"/>
      <c r="U76" s="1382"/>
      <c r="V76" s="1382"/>
      <c r="W76" s="1385"/>
    </row>
    <row r="77" spans="1:23" ht="13.9" customHeight="1">
      <c r="A77" s="1379">
        <v>72</v>
      </c>
      <c r="B77" s="2646"/>
      <c r="C77" s="2642"/>
      <c r="D77" s="2639"/>
      <c r="E77" s="1380"/>
      <c r="F77" s="1380"/>
      <c r="G77" s="1381"/>
      <c r="H77" s="1381"/>
      <c r="I77" s="1381"/>
      <c r="J77" s="1381"/>
      <c r="K77" s="1382"/>
      <c r="L77" s="1382"/>
      <c r="M77" s="1382"/>
      <c r="N77" s="1382"/>
      <c r="O77" s="1383"/>
      <c r="P77" s="1384"/>
      <c r="Q77" s="1384"/>
      <c r="R77" s="1383"/>
      <c r="S77" s="1382"/>
      <c r="T77" s="1398"/>
      <c r="U77" s="1382"/>
      <c r="V77" s="1382"/>
      <c r="W77" s="1385"/>
    </row>
    <row r="78" spans="1:23" ht="13.9" customHeight="1">
      <c r="A78" s="1379">
        <v>73</v>
      </c>
      <c r="B78" s="2646"/>
      <c r="C78" s="2642"/>
      <c r="D78" s="2639"/>
      <c r="E78" s="1380"/>
      <c r="F78" s="1380"/>
      <c r="G78" s="1381"/>
      <c r="H78" s="1381"/>
      <c r="I78" s="1381"/>
      <c r="J78" s="1381"/>
      <c r="K78" s="1382"/>
      <c r="L78" s="1382"/>
      <c r="M78" s="1382"/>
      <c r="N78" s="1382"/>
      <c r="O78" s="1383"/>
      <c r="P78" s="1384"/>
      <c r="Q78" s="1384"/>
      <c r="R78" s="1383"/>
      <c r="S78" s="1382"/>
      <c r="T78" s="1398"/>
      <c r="U78" s="1382"/>
      <c r="V78" s="1382"/>
      <c r="W78" s="1385"/>
    </row>
    <row r="79" spans="1:23" ht="13.9" customHeight="1">
      <c r="A79" s="1379">
        <v>74</v>
      </c>
      <c r="B79" s="2646"/>
      <c r="C79" s="2642"/>
      <c r="D79" s="2639"/>
      <c r="E79" s="1380"/>
      <c r="F79" s="1380"/>
      <c r="G79" s="1381"/>
      <c r="H79" s="1381"/>
      <c r="I79" s="1381"/>
      <c r="J79" s="1381"/>
      <c r="K79" s="1382"/>
      <c r="L79" s="1382"/>
      <c r="M79" s="1382"/>
      <c r="N79" s="1382"/>
      <c r="O79" s="1383"/>
      <c r="P79" s="1384"/>
      <c r="Q79" s="1384"/>
      <c r="R79" s="1383"/>
      <c r="S79" s="1382"/>
      <c r="T79" s="1398"/>
      <c r="U79" s="1382"/>
      <c r="V79" s="1382"/>
      <c r="W79" s="1385"/>
    </row>
    <row r="80" spans="1:23" ht="13.9" customHeight="1">
      <c r="A80" s="1379">
        <v>75</v>
      </c>
      <c r="B80" s="2646"/>
      <c r="C80" s="2642"/>
      <c r="D80" s="2639"/>
      <c r="E80" s="1380"/>
      <c r="F80" s="1380"/>
      <c r="G80" s="1381"/>
      <c r="H80" s="1381"/>
      <c r="I80" s="1381"/>
      <c r="J80" s="1381"/>
      <c r="K80" s="1382"/>
      <c r="L80" s="1382"/>
      <c r="M80" s="1382"/>
      <c r="N80" s="1382"/>
      <c r="O80" s="1383"/>
      <c r="P80" s="1384"/>
      <c r="Q80" s="1384"/>
      <c r="R80" s="1383"/>
      <c r="S80" s="1382"/>
      <c r="T80" s="1398"/>
      <c r="U80" s="1382"/>
      <c r="V80" s="1382"/>
      <c r="W80" s="1385"/>
    </row>
    <row r="81" spans="1:23" ht="13.9" customHeight="1">
      <c r="A81" s="1379">
        <v>76</v>
      </c>
      <c r="B81" s="2646"/>
      <c r="C81" s="2642"/>
      <c r="D81" s="2639"/>
      <c r="E81" s="1380"/>
      <c r="F81" s="1380"/>
      <c r="G81" s="1381"/>
      <c r="H81" s="1381"/>
      <c r="I81" s="1381"/>
      <c r="J81" s="1381"/>
      <c r="K81" s="1382"/>
      <c r="L81" s="1382"/>
      <c r="M81" s="1382"/>
      <c r="N81" s="1382"/>
      <c r="O81" s="1383"/>
      <c r="P81" s="1384"/>
      <c r="Q81" s="1384"/>
      <c r="R81" s="1383"/>
      <c r="S81" s="1382"/>
      <c r="T81" s="1398"/>
      <c r="U81" s="1382"/>
      <c r="V81" s="1382"/>
      <c r="W81" s="1385"/>
    </row>
    <row r="82" spans="1:23" ht="13.9" customHeight="1">
      <c r="A82" s="1379">
        <v>77</v>
      </c>
      <c r="B82" s="2646"/>
      <c r="C82" s="2642"/>
      <c r="D82" s="2639"/>
      <c r="E82" s="1380"/>
      <c r="F82" s="1380"/>
      <c r="G82" s="1381"/>
      <c r="H82" s="1381"/>
      <c r="I82" s="1381"/>
      <c r="J82" s="1381"/>
      <c r="K82" s="1382"/>
      <c r="L82" s="1382"/>
      <c r="M82" s="1382"/>
      <c r="N82" s="1382"/>
      <c r="O82" s="1383"/>
      <c r="P82" s="1384"/>
      <c r="Q82" s="1382"/>
      <c r="R82" s="1383"/>
      <c r="S82" s="1382"/>
      <c r="T82" s="1384"/>
      <c r="U82" s="1382"/>
      <c r="V82" s="1382"/>
      <c r="W82" s="1385"/>
    </row>
    <row r="83" spans="1:23" ht="13.9" customHeight="1">
      <c r="A83" s="1379">
        <v>78</v>
      </c>
      <c r="B83" s="2646"/>
      <c r="C83" s="2642"/>
      <c r="D83" s="2639"/>
      <c r="E83" s="1380"/>
      <c r="F83" s="1380"/>
      <c r="G83" s="1381"/>
      <c r="H83" s="1381"/>
      <c r="I83" s="1381"/>
      <c r="J83" s="1381"/>
      <c r="K83" s="1382"/>
      <c r="L83" s="1382"/>
      <c r="M83" s="1382"/>
      <c r="N83" s="1382"/>
      <c r="O83" s="1383"/>
      <c r="P83" s="1384"/>
      <c r="Q83" s="1382"/>
      <c r="R83" s="1383"/>
      <c r="S83" s="1382"/>
      <c r="T83" s="1384"/>
      <c r="U83" s="1382"/>
      <c r="V83" s="1382"/>
      <c r="W83" s="1385"/>
    </row>
    <row r="84" spans="1:23" ht="13.9" customHeight="1">
      <c r="A84" s="1379">
        <v>79</v>
      </c>
      <c r="B84" s="2646"/>
      <c r="C84" s="2642"/>
      <c r="D84" s="2639"/>
      <c r="E84" s="1380"/>
      <c r="F84" s="1380"/>
      <c r="G84" s="1381"/>
      <c r="H84" s="1381"/>
      <c r="I84" s="1381"/>
      <c r="J84" s="1381"/>
      <c r="K84" s="1382"/>
      <c r="L84" s="1382"/>
      <c r="M84" s="1382"/>
      <c r="N84" s="1382"/>
      <c r="O84" s="1383"/>
      <c r="P84" s="1384"/>
      <c r="Q84" s="1382"/>
      <c r="R84" s="1383"/>
      <c r="S84" s="1382"/>
      <c r="T84" s="1384"/>
      <c r="U84" s="1382"/>
      <c r="V84" s="1382"/>
      <c r="W84" s="1385"/>
    </row>
    <row r="85" spans="1:23" ht="13.9" customHeight="1">
      <c r="A85" s="1379">
        <v>80</v>
      </c>
      <c r="B85" s="2646"/>
      <c r="C85" s="2642"/>
      <c r="D85" s="2639"/>
      <c r="E85" s="1380"/>
      <c r="F85" s="1380"/>
      <c r="G85" s="1381"/>
      <c r="H85" s="1381"/>
      <c r="I85" s="1381"/>
      <c r="J85" s="1381"/>
      <c r="K85" s="1382"/>
      <c r="L85" s="1382"/>
      <c r="M85" s="1382"/>
      <c r="N85" s="1382"/>
      <c r="O85" s="1383"/>
      <c r="P85" s="1384"/>
      <c r="Q85" s="1382"/>
      <c r="R85" s="1383"/>
      <c r="S85" s="1382"/>
      <c r="T85" s="1384"/>
      <c r="U85" s="1382"/>
      <c r="V85" s="1382"/>
      <c r="W85" s="1385"/>
    </row>
    <row r="86" spans="1:23" ht="15" thickBot="1">
      <c r="A86" s="1379">
        <v>81</v>
      </c>
      <c r="B86" s="2646"/>
      <c r="C86" s="2643"/>
      <c r="D86" s="1391" t="s">
        <v>3617</v>
      </c>
      <c r="E86" s="1394"/>
      <c r="F86" s="1394"/>
      <c r="G86" s="1394"/>
      <c r="H86" s="1394"/>
      <c r="I86" s="1394"/>
      <c r="J86" s="1394"/>
      <c r="K86" s="1394"/>
      <c r="L86" s="1394"/>
      <c r="M86" s="1394"/>
      <c r="N86" s="1393">
        <f>SUM(N76:N85)</f>
        <v>0</v>
      </c>
      <c r="O86" s="1393">
        <f>SUM(O76:O85)</f>
        <v>0</v>
      </c>
      <c r="P86" s="1393">
        <f>SUM(P76:P85)</f>
        <v>0</v>
      </c>
      <c r="Q86" s="1394"/>
      <c r="R86" s="1393">
        <f>SUM(R76:R85)</f>
        <v>0</v>
      </c>
      <c r="S86" s="1394"/>
      <c r="T86" s="1394"/>
      <c r="U86" s="1394"/>
      <c r="V86" s="1394"/>
      <c r="W86" s="1396"/>
    </row>
    <row r="87" spans="1:23" ht="16.5" customHeight="1">
      <c r="A87" s="1379">
        <v>82</v>
      </c>
      <c r="B87" s="2646"/>
      <c r="C87" s="2630" t="s">
        <v>4439</v>
      </c>
      <c r="D87" s="2638" t="s">
        <v>4440</v>
      </c>
      <c r="E87" s="1373"/>
      <c r="F87" s="1373"/>
      <c r="G87" s="1374"/>
      <c r="H87" s="1374"/>
      <c r="I87" s="1374"/>
      <c r="J87" s="1374"/>
      <c r="K87" s="1375"/>
      <c r="L87" s="1375"/>
      <c r="M87" s="1375"/>
      <c r="N87" s="1375"/>
      <c r="O87" s="1376"/>
      <c r="P87" s="1377"/>
      <c r="Q87" s="1375"/>
      <c r="R87" s="1376"/>
      <c r="S87" s="1399"/>
      <c r="T87" s="1377"/>
      <c r="U87" s="1375"/>
      <c r="V87" s="1375"/>
      <c r="W87" s="1378"/>
    </row>
    <row r="88" spans="1:23">
      <c r="A88" s="1379">
        <v>83</v>
      </c>
      <c r="B88" s="2646"/>
      <c r="C88" s="2631"/>
      <c r="D88" s="2639"/>
      <c r="E88" s="1380"/>
      <c r="F88" s="1380"/>
      <c r="G88" s="1381"/>
      <c r="H88" s="1381"/>
      <c r="I88" s="1381"/>
      <c r="J88" s="1381"/>
      <c r="K88" s="1382"/>
      <c r="L88" s="1382"/>
      <c r="M88" s="1382"/>
      <c r="N88" s="1382"/>
      <c r="O88" s="1383"/>
      <c r="P88" s="1384"/>
      <c r="Q88" s="1382"/>
      <c r="R88" s="1383"/>
      <c r="S88" s="1398"/>
      <c r="T88" s="1384"/>
      <c r="U88" s="1382"/>
      <c r="V88" s="1382"/>
      <c r="W88" s="1385"/>
    </row>
    <row r="89" spans="1:23">
      <c r="A89" s="1379">
        <v>84</v>
      </c>
      <c r="B89" s="2646"/>
      <c r="C89" s="2631"/>
      <c r="D89" s="2639"/>
      <c r="E89" s="1380"/>
      <c r="F89" s="1380"/>
      <c r="G89" s="1381"/>
      <c r="H89" s="1381"/>
      <c r="I89" s="1381"/>
      <c r="J89" s="1381"/>
      <c r="K89" s="1382"/>
      <c r="L89" s="1382"/>
      <c r="M89" s="1382"/>
      <c r="N89" s="1382"/>
      <c r="O89" s="1383"/>
      <c r="P89" s="1384"/>
      <c r="Q89" s="1382"/>
      <c r="R89" s="1383"/>
      <c r="S89" s="1398"/>
      <c r="T89" s="1384"/>
      <c r="U89" s="1382"/>
      <c r="V89" s="1382"/>
      <c r="W89" s="1385"/>
    </row>
    <row r="90" spans="1:23">
      <c r="A90" s="1379">
        <v>85</v>
      </c>
      <c r="B90" s="2646"/>
      <c r="C90" s="2631"/>
      <c r="D90" s="2639"/>
      <c r="E90" s="1380"/>
      <c r="F90" s="1380"/>
      <c r="G90" s="1381"/>
      <c r="H90" s="1381"/>
      <c r="I90" s="1381"/>
      <c r="J90" s="1381"/>
      <c r="K90" s="1382"/>
      <c r="L90" s="1382"/>
      <c r="M90" s="1382"/>
      <c r="N90" s="1382"/>
      <c r="O90" s="1383"/>
      <c r="P90" s="1384"/>
      <c r="Q90" s="1382"/>
      <c r="R90" s="1383"/>
      <c r="S90" s="1398"/>
      <c r="T90" s="1384"/>
      <c r="U90" s="1382"/>
      <c r="V90" s="1382"/>
      <c r="W90" s="1385"/>
    </row>
    <row r="91" spans="1:23">
      <c r="A91" s="1379">
        <v>86</v>
      </c>
      <c r="B91" s="2646"/>
      <c r="C91" s="2631"/>
      <c r="D91" s="2639"/>
      <c r="E91" s="1380"/>
      <c r="F91" s="1380"/>
      <c r="G91" s="1381"/>
      <c r="H91" s="1381"/>
      <c r="I91" s="1381"/>
      <c r="J91" s="1381"/>
      <c r="K91" s="1382"/>
      <c r="L91" s="1382"/>
      <c r="M91" s="1382"/>
      <c r="N91" s="1382"/>
      <c r="O91" s="1383"/>
      <c r="P91" s="1384"/>
      <c r="Q91" s="1382"/>
      <c r="R91" s="1383"/>
      <c r="S91" s="1398"/>
      <c r="T91" s="1384"/>
      <c r="U91" s="1382"/>
      <c r="V91" s="1382"/>
      <c r="W91" s="1385"/>
    </row>
    <row r="92" spans="1:23">
      <c r="A92" s="1379">
        <v>87</v>
      </c>
      <c r="B92" s="2646"/>
      <c r="C92" s="2631"/>
      <c r="D92" s="2639"/>
      <c r="E92" s="1380"/>
      <c r="F92" s="1380"/>
      <c r="G92" s="1381"/>
      <c r="H92" s="1381"/>
      <c r="I92" s="1381"/>
      <c r="J92" s="1381"/>
      <c r="K92" s="1382"/>
      <c r="L92" s="1382"/>
      <c r="M92" s="1382"/>
      <c r="N92" s="1382"/>
      <c r="O92" s="1383"/>
      <c r="P92" s="1384"/>
      <c r="Q92" s="1382"/>
      <c r="R92" s="1383"/>
      <c r="S92" s="1398"/>
      <c r="T92" s="1384"/>
      <c r="U92" s="1382"/>
      <c r="V92" s="1382"/>
      <c r="W92" s="1385"/>
    </row>
    <row r="93" spans="1:23" ht="14.25">
      <c r="A93" s="1379">
        <v>88</v>
      </c>
      <c r="B93" s="2646"/>
      <c r="C93" s="2631"/>
      <c r="D93" s="1397" t="s">
        <v>3617</v>
      </c>
      <c r="E93" s="1389"/>
      <c r="F93" s="1389"/>
      <c r="G93" s="1389"/>
      <c r="H93" s="1389"/>
      <c r="I93" s="1389"/>
      <c r="J93" s="1389"/>
      <c r="K93" s="1389"/>
      <c r="L93" s="1389"/>
      <c r="M93" s="1389"/>
      <c r="N93" s="1382">
        <f>SUM(N87:N92)</f>
        <v>0</v>
      </c>
      <c r="O93" s="1382">
        <f>SUM(O87:O92)</f>
        <v>0</v>
      </c>
      <c r="P93" s="1382">
        <f>SUM(P87:P92)</f>
        <v>0</v>
      </c>
      <c r="Q93" s="1389"/>
      <c r="R93" s="1382">
        <f>SUM(R87:R92)</f>
        <v>0</v>
      </c>
      <c r="S93" s="1389"/>
      <c r="T93" s="1389"/>
      <c r="U93" s="1389"/>
      <c r="V93" s="1389"/>
      <c r="W93" s="1385"/>
    </row>
    <row r="94" spans="1:23" ht="13.9" customHeight="1">
      <c r="A94" s="1379">
        <v>89</v>
      </c>
      <c r="B94" s="2646"/>
      <c r="C94" s="2631"/>
      <c r="D94" s="2640" t="s">
        <v>4434</v>
      </c>
      <c r="E94" s="1380"/>
      <c r="F94" s="1380"/>
      <c r="G94" s="1381"/>
      <c r="H94" s="1381"/>
      <c r="I94" s="1381"/>
      <c r="J94" s="1381"/>
      <c r="K94" s="1382"/>
      <c r="L94" s="1382"/>
      <c r="M94" s="1382"/>
      <c r="N94" s="1382"/>
      <c r="O94" s="1383"/>
      <c r="P94" s="1384"/>
      <c r="Q94" s="1382"/>
      <c r="R94" s="1383"/>
      <c r="S94" s="1398"/>
      <c r="T94" s="1384"/>
      <c r="U94" s="1382"/>
      <c r="V94" s="1382"/>
      <c r="W94" s="1385"/>
    </row>
    <row r="95" spans="1:23" ht="13.9" customHeight="1">
      <c r="A95" s="1379">
        <v>90</v>
      </c>
      <c r="B95" s="2646"/>
      <c r="C95" s="2631"/>
      <c r="D95" s="2639"/>
      <c r="E95" s="1380"/>
      <c r="F95" s="1380"/>
      <c r="G95" s="1381"/>
      <c r="H95" s="1381"/>
      <c r="I95" s="1381"/>
      <c r="J95" s="1381"/>
      <c r="K95" s="1382"/>
      <c r="L95" s="1382"/>
      <c r="M95" s="1382"/>
      <c r="N95" s="1382"/>
      <c r="O95" s="1383"/>
      <c r="P95" s="1384"/>
      <c r="Q95" s="1382"/>
      <c r="R95" s="1383"/>
      <c r="S95" s="1398"/>
      <c r="T95" s="1384"/>
      <c r="U95" s="1382"/>
      <c r="V95" s="1382"/>
      <c r="W95" s="1385"/>
    </row>
    <row r="96" spans="1:23" ht="13.9" customHeight="1">
      <c r="A96" s="1379">
        <v>91</v>
      </c>
      <c r="B96" s="2646"/>
      <c r="C96" s="2631"/>
      <c r="D96" s="2639"/>
      <c r="E96" s="1380"/>
      <c r="F96" s="1380"/>
      <c r="G96" s="1381"/>
      <c r="H96" s="1381"/>
      <c r="I96" s="1381"/>
      <c r="J96" s="1381"/>
      <c r="K96" s="1382"/>
      <c r="L96" s="1382"/>
      <c r="M96" s="1382"/>
      <c r="N96" s="1382"/>
      <c r="O96" s="1383"/>
      <c r="P96" s="1384"/>
      <c r="Q96" s="1382"/>
      <c r="R96" s="1383"/>
      <c r="S96" s="1398"/>
      <c r="T96" s="1384"/>
      <c r="U96" s="1382"/>
      <c r="V96" s="1382"/>
      <c r="W96" s="1385"/>
    </row>
    <row r="97" spans="1:23" ht="13.9" customHeight="1">
      <c r="A97" s="1379">
        <v>92</v>
      </c>
      <c r="B97" s="2646"/>
      <c r="C97" s="2631"/>
      <c r="D97" s="2639"/>
      <c r="E97" s="1380"/>
      <c r="F97" s="1380"/>
      <c r="G97" s="1381"/>
      <c r="H97" s="1381"/>
      <c r="I97" s="1381"/>
      <c r="J97" s="1381"/>
      <c r="K97" s="1382"/>
      <c r="L97" s="1382"/>
      <c r="M97" s="1382"/>
      <c r="N97" s="1382"/>
      <c r="O97" s="1383"/>
      <c r="P97" s="1384"/>
      <c r="Q97" s="1382"/>
      <c r="R97" s="1383"/>
      <c r="S97" s="1398"/>
      <c r="T97" s="1384"/>
      <c r="U97" s="1382"/>
      <c r="V97" s="1382"/>
      <c r="W97" s="1385"/>
    </row>
    <row r="98" spans="1:23" ht="16.5" customHeight="1">
      <c r="A98" s="1379">
        <v>93</v>
      </c>
      <c r="B98" s="2646"/>
      <c r="C98" s="2631"/>
      <c r="D98" s="2639"/>
      <c r="E98" s="1380"/>
      <c r="F98" s="1380"/>
      <c r="G98" s="1381"/>
      <c r="H98" s="1381"/>
      <c r="I98" s="1381"/>
      <c r="J98" s="1381"/>
      <c r="K98" s="1382"/>
      <c r="L98" s="1382"/>
      <c r="M98" s="1382"/>
      <c r="N98" s="1382"/>
      <c r="O98" s="1383"/>
      <c r="P98" s="1384"/>
      <c r="Q98" s="1382"/>
      <c r="R98" s="1383"/>
      <c r="S98" s="1398"/>
      <c r="T98" s="1384"/>
      <c r="U98" s="1382"/>
      <c r="V98" s="1382"/>
      <c r="W98" s="1385"/>
    </row>
    <row r="99" spans="1:23" ht="16.5" customHeight="1">
      <c r="A99" s="1379">
        <v>94</v>
      </c>
      <c r="B99" s="2646"/>
      <c r="C99" s="2631"/>
      <c r="D99" s="2639"/>
      <c r="E99" s="1380"/>
      <c r="F99" s="1380"/>
      <c r="G99" s="1381"/>
      <c r="H99" s="1381"/>
      <c r="I99" s="1381"/>
      <c r="J99" s="1381"/>
      <c r="K99" s="1382"/>
      <c r="L99" s="1382"/>
      <c r="M99" s="1382"/>
      <c r="N99" s="1382"/>
      <c r="O99" s="1383"/>
      <c r="P99" s="1384"/>
      <c r="Q99" s="1382"/>
      <c r="R99" s="1383"/>
      <c r="S99" s="1398"/>
      <c r="T99" s="1384"/>
      <c r="U99" s="1382"/>
      <c r="V99" s="1382"/>
      <c r="W99" s="1385"/>
    </row>
    <row r="100" spans="1:23" ht="14.25">
      <c r="A100" s="1379">
        <v>95</v>
      </c>
      <c r="B100" s="2646"/>
      <c r="C100" s="2631"/>
      <c r="D100" s="1397" t="s">
        <v>3617</v>
      </c>
      <c r="E100" s="1389"/>
      <c r="F100" s="1389"/>
      <c r="G100" s="1389"/>
      <c r="H100" s="1389"/>
      <c r="I100" s="1389"/>
      <c r="J100" s="1389"/>
      <c r="K100" s="1389"/>
      <c r="L100" s="1389"/>
      <c r="M100" s="1389"/>
      <c r="N100" s="1382">
        <f>SUM(N94:N99)</f>
        <v>0</v>
      </c>
      <c r="O100" s="1382">
        <f>SUM(O94:O99)</f>
        <v>0</v>
      </c>
      <c r="P100" s="1382">
        <f>SUM(P94:P99)</f>
        <v>0</v>
      </c>
      <c r="Q100" s="1389"/>
      <c r="R100" s="1382">
        <f>SUM(R94:R99)</f>
        <v>0</v>
      </c>
      <c r="S100" s="1389"/>
      <c r="T100" s="1389"/>
      <c r="U100" s="1389"/>
      <c r="V100" s="1389"/>
      <c r="W100" s="1385"/>
    </row>
    <row r="101" spans="1:23" ht="13.9" customHeight="1">
      <c r="A101" s="1379">
        <v>96</v>
      </c>
      <c r="B101" s="2646"/>
      <c r="C101" s="2631"/>
      <c r="D101" s="2640" t="s">
        <v>4436</v>
      </c>
      <c r="E101" s="1380"/>
      <c r="F101" s="1380"/>
      <c r="G101" s="1381"/>
      <c r="H101" s="1381"/>
      <c r="I101" s="1381"/>
      <c r="J101" s="1381"/>
      <c r="K101" s="1382"/>
      <c r="L101" s="1382"/>
      <c r="M101" s="1382"/>
      <c r="N101" s="1382"/>
      <c r="O101" s="1383"/>
      <c r="P101" s="1384"/>
      <c r="Q101" s="1382"/>
      <c r="R101" s="1383"/>
      <c r="S101" s="1398"/>
      <c r="T101" s="1384"/>
      <c r="U101" s="1382"/>
      <c r="V101" s="1382"/>
      <c r="W101" s="1385"/>
    </row>
    <row r="102" spans="1:23" ht="13.9" customHeight="1">
      <c r="A102" s="1379">
        <v>97</v>
      </c>
      <c r="B102" s="2646"/>
      <c r="C102" s="2631"/>
      <c r="D102" s="2639"/>
      <c r="E102" s="1380"/>
      <c r="F102" s="1380"/>
      <c r="G102" s="1381"/>
      <c r="H102" s="1381"/>
      <c r="I102" s="1381"/>
      <c r="J102" s="1381"/>
      <c r="K102" s="1382"/>
      <c r="L102" s="1382"/>
      <c r="M102" s="1382"/>
      <c r="N102" s="1382"/>
      <c r="O102" s="1383"/>
      <c r="P102" s="1384"/>
      <c r="Q102" s="1382"/>
      <c r="R102" s="1383"/>
      <c r="S102" s="1398"/>
      <c r="T102" s="1384"/>
      <c r="U102" s="1382"/>
      <c r="V102" s="1382"/>
      <c r="W102" s="1385"/>
    </row>
    <row r="103" spans="1:23" ht="13.9" customHeight="1">
      <c r="A103" s="1379">
        <v>98</v>
      </c>
      <c r="B103" s="2646"/>
      <c r="C103" s="2631"/>
      <c r="D103" s="2639"/>
      <c r="E103" s="1380"/>
      <c r="F103" s="1380"/>
      <c r="G103" s="1381"/>
      <c r="H103" s="1381"/>
      <c r="I103" s="1381"/>
      <c r="J103" s="1381"/>
      <c r="K103" s="1382"/>
      <c r="L103" s="1382"/>
      <c r="M103" s="1382"/>
      <c r="N103" s="1382"/>
      <c r="O103" s="1383"/>
      <c r="P103" s="1384"/>
      <c r="Q103" s="1382"/>
      <c r="R103" s="1383"/>
      <c r="S103" s="1398"/>
      <c r="T103" s="1384"/>
      <c r="U103" s="1382"/>
      <c r="V103" s="1382"/>
      <c r="W103" s="1385"/>
    </row>
    <row r="104" spans="1:23" ht="13.9" customHeight="1">
      <c r="A104" s="1379">
        <v>99</v>
      </c>
      <c r="B104" s="2646"/>
      <c r="C104" s="2631"/>
      <c r="D104" s="2639"/>
      <c r="E104" s="1380"/>
      <c r="F104" s="1380"/>
      <c r="G104" s="1381"/>
      <c r="H104" s="1381"/>
      <c r="I104" s="1381"/>
      <c r="J104" s="1381"/>
      <c r="K104" s="1382"/>
      <c r="L104" s="1382"/>
      <c r="M104" s="1382"/>
      <c r="N104" s="1382"/>
      <c r="O104" s="1383"/>
      <c r="P104" s="1384"/>
      <c r="Q104" s="1382"/>
      <c r="R104" s="1383"/>
      <c r="S104" s="1398"/>
      <c r="T104" s="1384"/>
      <c r="U104" s="1382"/>
      <c r="V104" s="1382"/>
      <c r="W104" s="1385"/>
    </row>
    <row r="105" spans="1:23" ht="13.9" customHeight="1">
      <c r="A105" s="1379">
        <v>100</v>
      </c>
      <c r="B105" s="2646"/>
      <c r="C105" s="2631"/>
      <c r="D105" s="2639"/>
      <c r="E105" s="1380"/>
      <c r="F105" s="1380"/>
      <c r="G105" s="1381"/>
      <c r="H105" s="1381"/>
      <c r="I105" s="1381"/>
      <c r="J105" s="1381"/>
      <c r="K105" s="1382"/>
      <c r="L105" s="1382"/>
      <c r="M105" s="1382"/>
      <c r="N105" s="1382"/>
      <c r="O105" s="1383"/>
      <c r="P105" s="1384"/>
      <c r="Q105" s="1382"/>
      <c r="R105" s="1383"/>
      <c r="S105" s="1398"/>
      <c r="T105" s="1384"/>
      <c r="U105" s="1382"/>
      <c r="V105" s="1382"/>
      <c r="W105" s="1385"/>
    </row>
    <row r="106" spans="1:23" ht="13.9" customHeight="1">
      <c r="A106" s="1379">
        <v>101</v>
      </c>
      <c r="B106" s="2646"/>
      <c r="C106" s="2631"/>
      <c r="D106" s="2639"/>
      <c r="E106" s="1380"/>
      <c r="F106" s="1380"/>
      <c r="G106" s="1381"/>
      <c r="H106" s="1381"/>
      <c r="I106" s="1381"/>
      <c r="J106" s="1381"/>
      <c r="K106" s="1382"/>
      <c r="L106" s="1382"/>
      <c r="M106" s="1382"/>
      <c r="N106" s="1382"/>
      <c r="O106" s="1383"/>
      <c r="P106" s="1384"/>
      <c r="Q106" s="1382"/>
      <c r="R106" s="1383"/>
      <c r="S106" s="1398"/>
      <c r="T106" s="1384"/>
      <c r="U106" s="1382"/>
      <c r="V106" s="1382"/>
      <c r="W106" s="1385"/>
    </row>
    <row r="107" spans="1:23" ht="15" thickBot="1">
      <c r="A107" s="1400">
        <v>102</v>
      </c>
      <c r="B107" s="2646"/>
      <c r="C107" s="2631"/>
      <c r="D107" s="1386" t="s">
        <v>3617</v>
      </c>
      <c r="E107" s="1401"/>
      <c r="F107" s="1401"/>
      <c r="G107" s="1402"/>
      <c r="H107" s="1402"/>
      <c r="I107" s="1402"/>
      <c r="J107" s="1402"/>
      <c r="K107" s="1403"/>
      <c r="L107" s="1403"/>
      <c r="M107" s="1403"/>
      <c r="N107" s="1404">
        <f>SUM(N101:N106)</f>
        <v>0</v>
      </c>
      <c r="O107" s="1404">
        <f>SUM(O101:O106)</f>
        <v>0</v>
      </c>
      <c r="P107" s="1404">
        <f>SUM(P101:P106)</f>
        <v>0</v>
      </c>
      <c r="Q107" s="1403"/>
      <c r="R107" s="1404">
        <f>SUM(R101:R106)</f>
        <v>0</v>
      </c>
      <c r="S107" s="1403"/>
      <c r="T107" s="1403"/>
      <c r="U107" s="1403"/>
      <c r="V107" s="1403"/>
      <c r="W107" s="1405"/>
    </row>
    <row r="108" spans="1:23" ht="15" thickBot="1">
      <c r="A108" s="1406">
        <v>103</v>
      </c>
      <c r="B108" s="2632" t="s">
        <v>4441</v>
      </c>
      <c r="C108" s="2633"/>
      <c r="D108" s="2634"/>
      <c r="E108" s="1407"/>
      <c r="F108" s="1407"/>
      <c r="G108" s="1408"/>
      <c r="H108" s="1408"/>
      <c r="I108" s="1408"/>
      <c r="J108" s="1408"/>
      <c r="K108" s="1409"/>
      <c r="L108" s="1409"/>
      <c r="M108" s="1409"/>
      <c r="N108" s="1410">
        <f>N107+N100+N93+N86+N75+N64+N53+N42+N31+N18</f>
        <v>0</v>
      </c>
      <c r="O108" s="1410">
        <f>O107+O100+O93+O86+O75+O64+O53+O42+O31+O18</f>
        <v>0</v>
      </c>
      <c r="P108" s="1410">
        <f>P107+P100+P93+P86+P75+P64+P53+P42+P31+P18</f>
        <v>0</v>
      </c>
      <c r="Q108" s="1409"/>
      <c r="R108" s="1410">
        <f>R107+R100+R93+R86+R75+R64+R53+R42+R31+R18</f>
        <v>0</v>
      </c>
      <c r="S108" s="1409"/>
      <c r="T108" s="1411"/>
      <c r="U108" s="1409"/>
      <c r="V108" s="1409"/>
      <c r="W108" s="1412"/>
    </row>
    <row r="109" spans="1:23" ht="16.5" customHeight="1">
      <c r="A109" s="1371">
        <v>104</v>
      </c>
      <c r="B109" s="2635" t="s">
        <v>4442</v>
      </c>
      <c r="C109" s="2630" t="s">
        <v>4443</v>
      </c>
      <c r="D109" s="2638" t="s">
        <v>4444</v>
      </c>
      <c r="E109" s="1373"/>
      <c r="F109" s="1373"/>
      <c r="G109" s="1374"/>
      <c r="H109" s="1374"/>
      <c r="I109" s="1374"/>
      <c r="J109" s="1374"/>
      <c r="K109" s="1375"/>
      <c r="L109" s="1375"/>
      <c r="M109" s="1375"/>
      <c r="N109" s="1375"/>
      <c r="O109" s="1376"/>
      <c r="P109" s="1377"/>
      <c r="Q109" s="1375"/>
      <c r="R109" s="1376"/>
      <c r="S109" s="1413"/>
      <c r="T109" s="1414"/>
      <c r="U109" s="1375"/>
      <c r="V109" s="1375"/>
      <c r="W109" s="1378"/>
    </row>
    <row r="110" spans="1:23" ht="16.5" customHeight="1">
      <c r="A110" s="1379">
        <v>105</v>
      </c>
      <c r="B110" s="2636"/>
      <c r="C110" s="2631"/>
      <c r="D110" s="2639"/>
      <c r="E110" s="1380"/>
      <c r="F110" s="1380"/>
      <c r="G110" s="1381"/>
      <c r="H110" s="1381"/>
      <c r="I110" s="1381"/>
      <c r="J110" s="1381"/>
      <c r="K110" s="1382"/>
      <c r="L110" s="1382"/>
      <c r="M110" s="1382"/>
      <c r="N110" s="1382"/>
      <c r="O110" s="1383"/>
      <c r="P110" s="1384"/>
      <c r="Q110" s="1382"/>
      <c r="R110" s="1383"/>
      <c r="S110" s="1389"/>
      <c r="T110" s="1390"/>
      <c r="U110" s="1382"/>
      <c r="V110" s="1382"/>
      <c r="W110" s="1385"/>
    </row>
    <row r="111" spans="1:23" ht="16.5" customHeight="1">
      <c r="A111" s="1379">
        <v>106</v>
      </c>
      <c r="B111" s="2636"/>
      <c r="C111" s="2631"/>
      <c r="D111" s="2639"/>
      <c r="E111" s="1380"/>
      <c r="F111" s="1380"/>
      <c r="G111" s="1381"/>
      <c r="H111" s="1381"/>
      <c r="I111" s="1381"/>
      <c r="J111" s="1381"/>
      <c r="K111" s="1382"/>
      <c r="L111" s="1382"/>
      <c r="M111" s="1382"/>
      <c r="N111" s="1382"/>
      <c r="O111" s="1383"/>
      <c r="P111" s="1384"/>
      <c r="Q111" s="1382"/>
      <c r="R111" s="1383"/>
      <c r="S111" s="1389"/>
      <c r="T111" s="1390"/>
      <c r="U111" s="1382"/>
      <c r="V111" s="1382"/>
      <c r="W111" s="1385"/>
    </row>
    <row r="112" spans="1:23" ht="16.5" customHeight="1">
      <c r="A112" s="1379">
        <v>107</v>
      </c>
      <c r="B112" s="2636"/>
      <c r="C112" s="2631"/>
      <c r="D112" s="2639"/>
      <c r="E112" s="1380"/>
      <c r="F112" s="1380"/>
      <c r="G112" s="1381"/>
      <c r="H112" s="1381"/>
      <c r="I112" s="1381"/>
      <c r="J112" s="1381"/>
      <c r="K112" s="1382"/>
      <c r="L112" s="1382"/>
      <c r="M112" s="1382"/>
      <c r="N112" s="1382"/>
      <c r="O112" s="1383"/>
      <c r="P112" s="1384"/>
      <c r="Q112" s="1382"/>
      <c r="R112" s="1383"/>
      <c r="S112" s="1389"/>
      <c r="T112" s="1390"/>
      <c r="U112" s="1382"/>
      <c r="V112" s="1382"/>
      <c r="W112" s="1385"/>
    </row>
    <row r="113" spans="1:23" ht="16.5" customHeight="1">
      <c r="A113" s="1379">
        <v>108</v>
      </c>
      <c r="B113" s="2636"/>
      <c r="C113" s="2631"/>
      <c r="D113" s="2639"/>
      <c r="E113" s="1380"/>
      <c r="F113" s="1380"/>
      <c r="G113" s="1381"/>
      <c r="H113" s="1381"/>
      <c r="I113" s="1381"/>
      <c r="J113" s="1381"/>
      <c r="K113" s="1382"/>
      <c r="L113" s="1382"/>
      <c r="M113" s="1382"/>
      <c r="N113" s="1382"/>
      <c r="O113" s="1383"/>
      <c r="P113" s="1384"/>
      <c r="Q113" s="1382"/>
      <c r="R113" s="1383"/>
      <c r="S113" s="1389"/>
      <c r="T113" s="1390"/>
      <c r="U113" s="1382"/>
      <c r="V113" s="1382"/>
      <c r="W113" s="1385"/>
    </row>
    <row r="114" spans="1:23" ht="16.5" customHeight="1">
      <c r="A114" s="1379">
        <v>109</v>
      </c>
      <c r="B114" s="2636"/>
      <c r="C114" s="2631"/>
      <c r="D114" s="2639"/>
      <c r="E114" s="1380"/>
      <c r="F114" s="1380"/>
      <c r="G114" s="1381"/>
      <c r="H114" s="1381"/>
      <c r="I114" s="1381"/>
      <c r="J114" s="1381"/>
      <c r="K114" s="1382"/>
      <c r="L114" s="1382"/>
      <c r="M114" s="1382"/>
      <c r="N114" s="1382"/>
      <c r="O114" s="1383"/>
      <c r="P114" s="1384"/>
      <c r="Q114" s="1382"/>
      <c r="R114" s="1383"/>
      <c r="S114" s="1389"/>
      <c r="T114" s="1390"/>
      <c r="U114" s="1382"/>
      <c r="V114" s="1382"/>
      <c r="W114" s="1385"/>
    </row>
    <row r="115" spans="1:23" ht="16.5" customHeight="1" thickBot="1">
      <c r="A115" s="1379">
        <v>110</v>
      </c>
      <c r="B115" s="2636"/>
      <c r="C115" s="2631"/>
      <c r="D115" s="1415" t="s">
        <v>3617</v>
      </c>
      <c r="E115" s="1389"/>
      <c r="F115" s="1389"/>
      <c r="G115" s="1389"/>
      <c r="H115" s="1389"/>
      <c r="I115" s="1389"/>
      <c r="J115" s="1389"/>
      <c r="K115" s="1389"/>
      <c r="L115" s="1389"/>
      <c r="M115" s="1389"/>
      <c r="N115" s="1382">
        <f>SUM(N109:N114)</f>
        <v>0</v>
      </c>
      <c r="O115" s="1382">
        <f>SUM(O109:O114)</f>
        <v>0</v>
      </c>
      <c r="P115" s="1382">
        <f>SUM(P109:P114)</f>
        <v>0</v>
      </c>
      <c r="Q115" s="1389"/>
      <c r="R115" s="1382">
        <f>SUM(R109:R114)</f>
        <v>0</v>
      </c>
      <c r="S115" s="1389"/>
      <c r="T115" s="1390"/>
      <c r="U115" s="1394"/>
      <c r="V115" s="1394"/>
      <c r="W115" s="1385"/>
    </row>
    <row r="116" spans="1:23" ht="16.5" customHeight="1">
      <c r="A116" s="1379">
        <v>111</v>
      </c>
      <c r="B116" s="2636"/>
      <c r="C116" s="2631"/>
      <c r="D116" s="2640" t="s">
        <v>4445</v>
      </c>
      <c r="E116" s="1380"/>
      <c r="F116" s="1380"/>
      <c r="G116" s="1381"/>
      <c r="H116" s="1381"/>
      <c r="I116" s="1381"/>
      <c r="J116" s="1381"/>
      <c r="K116" s="1382"/>
      <c r="L116" s="1382"/>
      <c r="M116" s="1382"/>
      <c r="N116" s="1382"/>
      <c r="O116" s="1383"/>
      <c r="P116" s="1384"/>
      <c r="Q116" s="1382"/>
      <c r="R116" s="1383"/>
      <c r="S116" s="1389"/>
      <c r="T116" s="1390"/>
      <c r="U116" s="1382"/>
      <c r="V116" s="1382"/>
      <c r="W116" s="1385"/>
    </row>
    <row r="117" spans="1:23" ht="16.5" customHeight="1">
      <c r="A117" s="1379">
        <v>112</v>
      </c>
      <c r="B117" s="2636"/>
      <c r="C117" s="2631"/>
      <c r="D117" s="2639"/>
      <c r="E117" s="1380"/>
      <c r="F117" s="1380"/>
      <c r="G117" s="1381"/>
      <c r="H117" s="1381"/>
      <c r="I117" s="1381"/>
      <c r="J117" s="1381"/>
      <c r="K117" s="1382"/>
      <c r="L117" s="1382"/>
      <c r="M117" s="1382"/>
      <c r="N117" s="1382"/>
      <c r="O117" s="1383"/>
      <c r="P117" s="1384"/>
      <c r="Q117" s="1382"/>
      <c r="R117" s="1383"/>
      <c r="S117" s="1389"/>
      <c r="T117" s="1390"/>
      <c r="U117" s="1382"/>
      <c r="V117" s="1382"/>
      <c r="W117" s="1385"/>
    </row>
    <row r="118" spans="1:23" ht="16.5" customHeight="1">
      <c r="A118" s="1379">
        <v>113</v>
      </c>
      <c r="B118" s="2636"/>
      <c r="C118" s="2631"/>
      <c r="D118" s="2639"/>
      <c r="E118" s="1380"/>
      <c r="F118" s="1380"/>
      <c r="G118" s="1381"/>
      <c r="H118" s="1381"/>
      <c r="I118" s="1381"/>
      <c r="J118" s="1381"/>
      <c r="K118" s="1382"/>
      <c r="L118" s="1382"/>
      <c r="M118" s="1382"/>
      <c r="N118" s="1382"/>
      <c r="O118" s="1383"/>
      <c r="P118" s="1384"/>
      <c r="Q118" s="1382"/>
      <c r="R118" s="1383"/>
      <c r="S118" s="1389"/>
      <c r="T118" s="1390"/>
      <c r="U118" s="1382"/>
      <c r="V118" s="1382"/>
      <c r="W118" s="1385"/>
    </row>
    <row r="119" spans="1:23" ht="16.5" customHeight="1">
      <c r="A119" s="1379">
        <v>114</v>
      </c>
      <c r="B119" s="2636"/>
      <c r="C119" s="2631"/>
      <c r="D119" s="2639"/>
      <c r="E119" s="1380"/>
      <c r="F119" s="1380"/>
      <c r="G119" s="1381"/>
      <c r="H119" s="1381"/>
      <c r="I119" s="1381"/>
      <c r="J119" s="1381"/>
      <c r="K119" s="1382"/>
      <c r="L119" s="1382"/>
      <c r="M119" s="1382"/>
      <c r="N119" s="1382"/>
      <c r="O119" s="1383"/>
      <c r="P119" s="1384"/>
      <c r="Q119" s="1382"/>
      <c r="R119" s="1383"/>
      <c r="S119" s="1389"/>
      <c r="T119" s="1390"/>
      <c r="U119" s="1382"/>
      <c r="V119" s="1382"/>
      <c r="W119" s="1385"/>
    </row>
    <row r="120" spans="1:23" ht="13.9" customHeight="1">
      <c r="A120" s="1379">
        <v>115</v>
      </c>
      <c r="B120" s="2636"/>
      <c r="C120" s="2631"/>
      <c r="D120" s="2639"/>
      <c r="E120" s="1380"/>
      <c r="F120" s="1380"/>
      <c r="G120" s="1381"/>
      <c r="H120" s="1381"/>
      <c r="I120" s="1381"/>
      <c r="J120" s="1381"/>
      <c r="K120" s="1382"/>
      <c r="L120" s="1382"/>
      <c r="M120" s="1382"/>
      <c r="N120" s="1382"/>
      <c r="O120" s="1383"/>
      <c r="P120" s="1384"/>
      <c r="Q120" s="1382"/>
      <c r="R120" s="1383"/>
      <c r="S120" s="1389"/>
      <c r="T120" s="1390"/>
      <c r="U120" s="1382"/>
      <c r="V120" s="1382"/>
      <c r="W120" s="1385"/>
    </row>
    <row r="121" spans="1:23" ht="13.9" customHeight="1">
      <c r="A121" s="1379">
        <v>116</v>
      </c>
      <c r="B121" s="2636"/>
      <c r="C121" s="2631"/>
      <c r="D121" s="2639"/>
      <c r="E121" s="1380"/>
      <c r="F121" s="1380"/>
      <c r="G121" s="1381"/>
      <c r="H121" s="1381"/>
      <c r="I121" s="1381"/>
      <c r="J121" s="1381"/>
      <c r="K121" s="1382"/>
      <c r="L121" s="1382"/>
      <c r="M121" s="1382"/>
      <c r="N121" s="1382"/>
      <c r="O121" s="1383"/>
      <c r="P121" s="1384"/>
      <c r="Q121" s="1382"/>
      <c r="R121" s="1383"/>
      <c r="S121" s="1389"/>
      <c r="T121" s="1390"/>
      <c r="U121" s="1382"/>
      <c r="V121" s="1382"/>
      <c r="W121" s="1385"/>
    </row>
    <row r="122" spans="1:23" ht="15" thickBot="1">
      <c r="A122" s="1379">
        <v>117</v>
      </c>
      <c r="B122" s="2636"/>
      <c r="C122" s="2637"/>
      <c r="D122" s="1416" t="s">
        <v>3617</v>
      </c>
      <c r="E122" s="1394"/>
      <c r="F122" s="1394"/>
      <c r="G122" s="1394"/>
      <c r="H122" s="1394"/>
      <c r="I122" s="1394"/>
      <c r="J122" s="1394"/>
      <c r="K122" s="1394"/>
      <c r="L122" s="1394"/>
      <c r="M122" s="1394"/>
      <c r="N122" s="1393">
        <f>SUM(N116:N121)</f>
        <v>0</v>
      </c>
      <c r="O122" s="1393">
        <f>SUM(O116:O121)</f>
        <v>0</v>
      </c>
      <c r="P122" s="1393">
        <f>SUM(P116:P121)</f>
        <v>0</v>
      </c>
      <c r="Q122" s="1394"/>
      <c r="R122" s="1393">
        <f>SUM(R116:R121)</f>
        <v>0</v>
      </c>
      <c r="S122" s="1394"/>
      <c r="T122" s="1417"/>
      <c r="U122" s="1394"/>
      <c r="V122" s="1394"/>
      <c r="W122" s="1396"/>
    </row>
    <row r="123" spans="1:23" ht="16.5" customHeight="1">
      <c r="A123" s="1379">
        <v>118</v>
      </c>
      <c r="B123" s="2636"/>
      <c r="C123" s="2641" t="s">
        <v>4438</v>
      </c>
      <c r="D123" s="2638" t="s">
        <v>4446</v>
      </c>
      <c r="E123" s="1373"/>
      <c r="F123" s="1373"/>
      <c r="G123" s="1374"/>
      <c r="H123" s="1374"/>
      <c r="I123" s="1374"/>
      <c r="J123" s="1374"/>
      <c r="K123" s="1375"/>
      <c r="L123" s="1375"/>
      <c r="M123" s="1375"/>
      <c r="N123" s="1375"/>
      <c r="O123" s="1376"/>
      <c r="P123" s="1377"/>
      <c r="Q123" s="1375"/>
      <c r="R123" s="1376"/>
      <c r="S123" s="1418"/>
      <c r="T123" s="1414"/>
      <c r="U123" s="1375"/>
      <c r="V123" s="1375"/>
      <c r="W123" s="1378"/>
    </row>
    <row r="124" spans="1:23">
      <c r="A124" s="1379">
        <v>119</v>
      </c>
      <c r="B124" s="2636"/>
      <c r="C124" s="2642"/>
      <c r="D124" s="2644"/>
      <c r="E124" s="1380"/>
      <c r="F124" s="1380"/>
      <c r="G124" s="1381"/>
      <c r="H124" s="1381"/>
      <c r="I124" s="1381"/>
      <c r="J124" s="1381"/>
      <c r="K124" s="1382"/>
      <c r="L124" s="1382"/>
      <c r="M124" s="1382"/>
      <c r="N124" s="1382"/>
      <c r="O124" s="1383"/>
      <c r="P124" s="1384"/>
      <c r="Q124" s="1384"/>
      <c r="R124" s="1383"/>
      <c r="S124" s="1389"/>
      <c r="T124" s="1419"/>
      <c r="U124" s="1382"/>
      <c r="V124" s="1382"/>
      <c r="W124" s="1385"/>
    </row>
    <row r="125" spans="1:23">
      <c r="A125" s="1379">
        <v>120</v>
      </c>
      <c r="B125" s="2636"/>
      <c r="C125" s="2642"/>
      <c r="D125" s="2644"/>
      <c r="E125" s="1380"/>
      <c r="F125" s="1380"/>
      <c r="G125" s="1381"/>
      <c r="H125" s="1381"/>
      <c r="I125" s="1381"/>
      <c r="J125" s="1381"/>
      <c r="K125" s="1382"/>
      <c r="L125" s="1382"/>
      <c r="M125" s="1382"/>
      <c r="N125" s="1382"/>
      <c r="O125" s="1383"/>
      <c r="P125" s="1384"/>
      <c r="Q125" s="1384"/>
      <c r="R125" s="1383"/>
      <c r="S125" s="1389"/>
      <c r="T125" s="1419"/>
      <c r="U125" s="1382"/>
      <c r="V125" s="1382"/>
      <c r="W125" s="1385"/>
    </row>
    <row r="126" spans="1:23">
      <c r="A126" s="1379">
        <v>121</v>
      </c>
      <c r="B126" s="2636"/>
      <c r="C126" s="2642"/>
      <c r="D126" s="2644"/>
      <c r="E126" s="1380"/>
      <c r="F126" s="1380"/>
      <c r="G126" s="1381"/>
      <c r="H126" s="1381"/>
      <c r="I126" s="1381"/>
      <c r="J126" s="1381"/>
      <c r="K126" s="1382"/>
      <c r="L126" s="1382"/>
      <c r="M126" s="1382"/>
      <c r="N126" s="1382"/>
      <c r="O126" s="1383"/>
      <c r="P126" s="1384"/>
      <c r="Q126" s="1384"/>
      <c r="R126" s="1383"/>
      <c r="S126" s="1389"/>
      <c r="T126" s="1419"/>
      <c r="U126" s="1382"/>
      <c r="V126" s="1382"/>
      <c r="W126" s="1385"/>
    </row>
    <row r="127" spans="1:23">
      <c r="A127" s="1379">
        <v>122</v>
      </c>
      <c r="B127" s="2636"/>
      <c r="C127" s="2642"/>
      <c r="D127" s="2644"/>
      <c r="E127" s="1380"/>
      <c r="F127" s="1380"/>
      <c r="G127" s="1381"/>
      <c r="H127" s="1381"/>
      <c r="I127" s="1381"/>
      <c r="J127" s="1381"/>
      <c r="K127" s="1382"/>
      <c r="L127" s="1382"/>
      <c r="M127" s="1382"/>
      <c r="N127" s="1382"/>
      <c r="O127" s="1383"/>
      <c r="P127" s="1384"/>
      <c r="Q127" s="1384"/>
      <c r="R127" s="1383"/>
      <c r="S127" s="1389"/>
      <c r="T127" s="1419"/>
      <c r="U127" s="1382"/>
      <c r="V127" s="1382"/>
      <c r="W127" s="1385"/>
    </row>
    <row r="128" spans="1:23">
      <c r="A128" s="1379">
        <v>123</v>
      </c>
      <c r="B128" s="2636"/>
      <c r="C128" s="2642"/>
      <c r="D128" s="2645"/>
      <c r="E128" s="1380"/>
      <c r="F128" s="1380"/>
      <c r="G128" s="1381"/>
      <c r="H128" s="1381"/>
      <c r="I128" s="1381"/>
      <c r="J128" s="1381"/>
      <c r="K128" s="1382"/>
      <c r="L128" s="1382"/>
      <c r="M128" s="1382"/>
      <c r="N128" s="1382"/>
      <c r="O128" s="1383"/>
      <c r="P128" s="1384"/>
      <c r="Q128" s="1384"/>
      <c r="R128" s="1383"/>
      <c r="S128" s="1389"/>
      <c r="T128" s="1419"/>
      <c r="U128" s="1382"/>
      <c r="V128" s="1382"/>
      <c r="W128" s="1385"/>
    </row>
    <row r="129" spans="1:23" ht="15" thickBot="1">
      <c r="A129" s="1379">
        <v>124</v>
      </c>
      <c r="B129" s="2636"/>
      <c r="C129" s="2642"/>
      <c r="D129" s="1415" t="s">
        <v>3617</v>
      </c>
      <c r="E129" s="1389"/>
      <c r="F129" s="1389"/>
      <c r="G129" s="1389"/>
      <c r="H129" s="1389"/>
      <c r="I129" s="1389"/>
      <c r="J129" s="1389"/>
      <c r="K129" s="1389"/>
      <c r="L129" s="1389"/>
      <c r="M129" s="1389"/>
      <c r="N129" s="1382">
        <f>SUM(N123:N128)</f>
        <v>0</v>
      </c>
      <c r="O129" s="1382">
        <f>SUM(O123:O128)</f>
        <v>0</v>
      </c>
      <c r="P129" s="1382">
        <f>SUM(P123:P128)</f>
        <v>0</v>
      </c>
      <c r="Q129" s="1389"/>
      <c r="R129" s="1382">
        <f>SUM(R123:R128)</f>
        <v>0</v>
      </c>
      <c r="S129" s="1389"/>
      <c r="T129" s="1419"/>
      <c r="U129" s="1394"/>
      <c r="V129" s="1394"/>
      <c r="W129" s="1385"/>
    </row>
    <row r="130" spans="1:23" ht="17.649999999999999" customHeight="1">
      <c r="A130" s="1379">
        <v>125</v>
      </c>
      <c r="B130" s="2636"/>
      <c r="C130" s="2642"/>
      <c r="D130" s="2625" t="s">
        <v>4444</v>
      </c>
      <c r="E130" s="1380"/>
      <c r="F130" s="1380"/>
      <c r="G130" s="1381"/>
      <c r="H130" s="1381"/>
      <c r="I130" s="1381"/>
      <c r="J130" s="1381"/>
      <c r="K130" s="1382"/>
      <c r="L130" s="1382"/>
      <c r="M130" s="1382"/>
      <c r="N130" s="1382"/>
      <c r="O130" s="1383"/>
      <c r="P130" s="1384"/>
      <c r="Q130" s="1384"/>
      <c r="R130" s="1383"/>
      <c r="S130" s="1389"/>
      <c r="T130" s="1419"/>
      <c r="U130" s="1382"/>
      <c r="V130" s="1382"/>
      <c r="W130" s="1385"/>
    </row>
    <row r="131" spans="1:23" ht="13.9" customHeight="1">
      <c r="A131" s="1379">
        <v>126</v>
      </c>
      <c r="B131" s="2636"/>
      <c r="C131" s="2642"/>
      <c r="D131" s="2615"/>
      <c r="E131" s="1380"/>
      <c r="F131" s="1380"/>
      <c r="G131" s="1381"/>
      <c r="H131" s="1381"/>
      <c r="I131" s="1381"/>
      <c r="J131" s="1381"/>
      <c r="K131" s="1382"/>
      <c r="L131" s="1382"/>
      <c r="M131" s="1382"/>
      <c r="N131" s="1382"/>
      <c r="O131" s="1383"/>
      <c r="P131" s="1384"/>
      <c r="Q131" s="1384"/>
      <c r="R131" s="1383"/>
      <c r="S131" s="1389"/>
      <c r="T131" s="1419"/>
      <c r="U131" s="1382"/>
      <c r="V131" s="1382"/>
      <c r="W131" s="1385"/>
    </row>
    <row r="132" spans="1:23" ht="13.9" customHeight="1">
      <c r="A132" s="1379">
        <v>127</v>
      </c>
      <c r="B132" s="2636"/>
      <c r="C132" s="2642"/>
      <c r="D132" s="2615"/>
      <c r="E132" s="1380"/>
      <c r="F132" s="1380"/>
      <c r="G132" s="1381"/>
      <c r="H132" s="1381"/>
      <c r="I132" s="1381"/>
      <c r="J132" s="1381"/>
      <c r="K132" s="1382"/>
      <c r="L132" s="1382"/>
      <c r="M132" s="1382"/>
      <c r="N132" s="1382"/>
      <c r="O132" s="1383"/>
      <c r="P132" s="1384"/>
      <c r="Q132" s="1384"/>
      <c r="R132" s="1383"/>
      <c r="S132" s="1389"/>
      <c r="T132" s="1419"/>
      <c r="U132" s="1382"/>
      <c r="V132" s="1382"/>
      <c r="W132" s="1385"/>
    </row>
    <row r="133" spans="1:23" ht="13.9" customHeight="1">
      <c r="A133" s="1379">
        <v>128</v>
      </c>
      <c r="B133" s="2636"/>
      <c r="C133" s="2642"/>
      <c r="D133" s="2615"/>
      <c r="E133" s="1380"/>
      <c r="F133" s="1380"/>
      <c r="G133" s="1381"/>
      <c r="H133" s="1381"/>
      <c r="I133" s="1381"/>
      <c r="J133" s="1381"/>
      <c r="K133" s="1382"/>
      <c r="L133" s="1382"/>
      <c r="M133" s="1382"/>
      <c r="N133" s="1382"/>
      <c r="O133" s="1383"/>
      <c r="P133" s="1384"/>
      <c r="Q133" s="1384"/>
      <c r="R133" s="1383"/>
      <c r="S133" s="1389"/>
      <c r="T133" s="1419"/>
      <c r="U133" s="1382"/>
      <c r="V133" s="1382"/>
      <c r="W133" s="1385"/>
    </row>
    <row r="134" spans="1:23" ht="13.9" customHeight="1">
      <c r="A134" s="1379">
        <v>129</v>
      </c>
      <c r="B134" s="2636"/>
      <c r="C134" s="2642"/>
      <c r="D134" s="2615"/>
      <c r="E134" s="1380"/>
      <c r="F134" s="1380"/>
      <c r="G134" s="1381"/>
      <c r="H134" s="1381"/>
      <c r="I134" s="1381"/>
      <c r="J134" s="1381"/>
      <c r="K134" s="1382"/>
      <c r="L134" s="1382"/>
      <c r="M134" s="1382"/>
      <c r="N134" s="1382"/>
      <c r="O134" s="1383"/>
      <c r="P134" s="1384"/>
      <c r="Q134" s="1384"/>
      <c r="R134" s="1383"/>
      <c r="S134" s="1389"/>
      <c r="T134" s="1419"/>
      <c r="U134" s="1382"/>
      <c r="V134" s="1382"/>
      <c r="W134" s="1385"/>
    </row>
    <row r="135" spans="1:23" ht="13.9" customHeight="1">
      <c r="A135" s="1379">
        <v>130</v>
      </c>
      <c r="B135" s="2636"/>
      <c r="C135" s="2642"/>
      <c r="D135" s="2615"/>
      <c r="E135" s="1380"/>
      <c r="F135" s="1380"/>
      <c r="G135" s="1381"/>
      <c r="H135" s="1381"/>
      <c r="I135" s="1381"/>
      <c r="J135" s="1381"/>
      <c r="K135" s="1382"/>
      <c r="L135" s="1382"/>
      <c r="M135" s="1382"/>
      <c r="N135" s="1382"/>
      <c r="O135" s="1383"/>
      <c r="P135" s="1384"/>
      <c r="Q135" s="1384"/>
      <c r="R135" s="1383"/>
      <c r="S135" s="1389"/>
      <c r="T135" s="1419"/>
      <c r="U135" s="1382"/>
      <c r="V135" s="1382"/>
      <c r="W135" s="1385"/>
    </row>
    <row r="136" spans="1:23" ht="15" thickBot="1">
      <c r="A136" s="1379">
        <v>131</v>
      </c>
      <c r="B136" s="2636"/>
      <c r="C136" s="2642"/>
      <c r="D136" s="1420" t="s">
        <v>3617</v>
      </c>
      <c r="E136" s="1389"/>
      <c r="F136" s="1389"/>
      <c r="G136" s="1389"/>
      <c r="H136" s="1389"/>
      <c r="I136" s="1389"/>
      <c r="J136" s="1389"/>
      <c r="K136" s="1389"/>
      <c r="L136" s="1389"/>
      <c r="M136" s="1389"/>
      <c r="N136" s="1382">
        <f>SUM(N130:N135)</f>
        <v>0</v>
      </c>
      <c r="O136" s="1382">
        <f>SUM(O130:O135)</f>
        <v>0</v>
      </c>
      <c r="P136" s="1382">
        <f>SUM(P130:P135)</f>
        <v>0</v>
      </c>
      <c r="Q136" s="1389"/>
      <c r="R136" s="1382">
        <f>SUM(R130:R135)</f>
        <v>0</v>
      </c>
      <c r="S136" s="1389"/>
      <c r="T136" s="1419"/>
      <c r="U136" s="1394"/>
      <c r="V136" s="1394"/>
      <c r="W136" s="1385"/>
    </row>
    <row r="137" spans="1:23" ht="16.5" customHeight="1">
      <c r="A137" s="1379">
        <v>132</v>
      </c>
      <c r="B137" s="2636"/>
      <c r="C137" s="2642"/>
      <c r="D137" s="2625" t="s">
        <v>4445</v>
      </c>
      <c r="E137" s="1380"/>
      <c r="F137" s="1380"/>
      <c r="G137" s="1381"/>
      <c r="H137" s="1381"/>
      <c r="I137" s="1381"/>
      <c r="J137" s="1381"/>
      <c r="K137" s="1382"/>
      <c r="L137" s="1382"/>
      <c r="M137" s="1382"/>
      <c r="N137" s="1382"/>
      <c r="O137" s="1383"/>
      <c r="P137" s="1384"/>
      <c r="Q137" s="1384"/>
      <c r="R137" s="1383"/>
      <c r="S137" s="1389"/>
      <c r="T137" s="1419"/>
      <c r="U137" s="1382"/>
      <c r="V137" s="1382"/>
      <c r="W137" s="1385"/>
    </row>
    <row r="138" spans="1:23" ht="15.75" customHeight="1">
      <c r="A138" s="1379">
        <v>133</v>
      </c>
      <c r="B138" s="2636"/>
      <c r="C138" s="2642"/>
      <c r="D138" s="2615"/>
      <c r="E138" s="1380"/>
      <c r="F138" s="1380"/>
      <c r="G138" s="1381"/>
      <c r="H138" s="1381"/>
      <c r="I138" s="1381"/>
      <c r="J138" s="1381"/>
      <c r="K138" s="1382"/>
      <c r="L138" s="1382"/>
      <c r="M138" s="1382"/>
      <c r="N138" s="1382"/>
      <c r="O138" s="1383"/>
      <c r="P138" s="1384"/>
      <c r="Q138" s="1382"/>
      <c r="R138" s="1383"/>
      <c r="S138" s="1389"/>
      <c r="T138" s="1390"/>
      <c r="U138" s="1382"/>
      <c r="V138" s="1382"/>
      <c r="W138" s="1385"/>
    </row>
    <row r="139" spans="1:23" ht="15.75" customHeight="1">
      <c r="A139" s="1379">
        <v>134</v>
      </c>
      <c r="B139" s="2636"/>
      <c r="C139" s="2642"/>
      <c r="D139" s="2615"/>
      <c r="E139" s="1380"/>
      <c r="F139" s="1380"/>
      <c r="G139" s="1381"/>
      <c r="H139" s="1381"/>
      <c r="I139" s="1381"/>
      <c r="J139" s="1381"/>
      <c r="K139" s="1382"/>
      <c r="L139" s="1382"/>
      <c r="M139" s="1382"/>
      <c r="N139" s="1382"/>
      <c r="O139" s="1383"/>
      <c r="P139" s="1384"/>
      <c r="Q139" s="1382"/>
      <c r="R139" s="1383"/>
      <c r="S139" s="1389"/>
      <c r="T139" s="1390"/>
      <c r="U139" s="1382"/>
      <c r="V139" s="1382"/>
      <c r="W139" s="1385"/>
    </row>
    <row r="140" spans="1:23" ht="16.5" customHeight="1">
      <c r="A140" s="1379">
        <v>135</v>
      </c>
      <c r="B140" s="2636"/>
      <c r="C140" s="2642"/>
      <c r="D140" s="2615"/>
      <c r="E140" s="1380"/>
      <c r="F140" s="1380"/>
      <c r="G140" s="1381"/>
      <c r="H140" s="1381"/>
      <c r="I140" s="1381"/>
      <c r="J140" s="1381"/>
      <c r="K140" s="1382"/>
      <c r="L140" s="1382"/>
      <c r="M140" s="1382"/>
      <c r="N140" s="1382"/>
      <c r="O140" s="1383"/>
      <c r="P140" s="1384"/>
      <c r="Q140" s="1382"/>
      <c r="R140" s="1383"/>
      <c r="S140" s="1389"/>
      <c r="T140" s="1390"/>
      <c r="U140" s="1382"/>
      <c r="V140" s="1382"/>
      <c r="W140" s="1385"/>
    </row>
    <row r="141" spans="1:23" ht="13.9" customHeight="1">
      <c r="A141" s="1379">
        <v>136</v>
      </c>
      <c r="B141" s="2636"/>
      <c r="C141" s="2642"/>
      <c r="D141" s="2615"/>
      <c r="E141" s="1380"/>
      <c r="F141" s="1380"/>
      <c r="G141" s="1381"/>
      <c r="H141" s="1381"/>
      <c r="I141" s="1381"/>
      <c r="J141" s="1381"/>
      <c r="K141" s="1382"/>
      <c r="L141" s="1382"/>
      <c r="M141" s="1382"/>
      <c r="N141" s="1382"/>
      <c r="O141" s="1383"/>
      <c r="P141" s="1384"/>
      <c r="Q141" s="1382"/>
      <c r="R141" s="1383"/>
      <c r="S141" s="1389"/>
      <c r="T141" s="1390"/>
      <c r="U141" s="1382"/>
      <c r="V141" s="1382"/>
      <c r="W141" s="1385"/>
    </row>
    <row r="142" spans="1:23" ht="13.9" customHeight="1">
      <c r="A142" s="1379">
        <v>137</v>
      </c>
      <c r="B142" s="2636"/>
      <c r="C142" s="2642"/>
      <c r="D142" s="2615"/>
      <c r="E142" s="1380"/>
      <c r="F142" s="1380"/>
      <c r="G142" s="1381"/>
      <c r="H142" s="1381"/>
      <c r="I142" s="1381"/>
      <c r="J142" s="1381"/>
      <c r="K142" s="1382"/>
      <c r="L142" s="1382"/>
      <c r="M142" s="1382"/>
      <c r="N142" s="1382"/>
      <c r="O142" s="1383"/>
      <c r="P142" s="1384"/>
      <c r="Q142" s="1382"/>
      <c r="R142" s="1383"/>
      <c r="S142" s="1389"/>
      <c r="T142" s="1390"/>
      <c r="U142" s="1382"/>
      <c r="V142" s="1382"/>
      <c r="W142" s="1385"/>
    </row>
    <row r="143" spans="1:23" ht="15" thickBot="1">
      <c r="A143" s="1379">
        <v>138</v>
      </c>
      <c r="B143" s="2636"/>
      <c r="C143" s="2643"/>
      <c r="D143" s="1416" t="s">
        <v>3617</v>
      </c>
      <c r="E143" s="1394"/>
      <c r="F143" s="1394"/>
      <c r="G143" s="1394"/>
      <c r="H143" s="1394"/>
      <c r="I143" s="1394"/>
      <c r="J143" s="1394"/>
      <c r="K143" s="1394"/>
      <c r="L143" s="1394"/>
      <c r="M143" s="1394"/>
      <c r="N143" s="1393">
        <f>SUM(N137:N142)</f>
        <v>0</v>
      </c>
      <c r="O143" s="1393">
        <f>SUM(O137:O142)</f>
        <v>0</v>
      </c>
      <c r="P143" s="1393">
        <f>SUM(P137:P142)</f>
        <v>0</v>
      </c>
      <c r="Q143" s="1394"/>
      <c r="R143" s="1393">
        <f>SUM(R137:R142)</f>
        <v>0</v>
      </c>
      <c r="S143" s="1394"/>
      <c r="T143" s="1417"/>
      <c r="U143" s="1394"/>
      <c r="V143" s="1394"/>
      <c r="W143" s="1396"/>
    </row>
    <row r="144" spans="1:23" ht="16.5" customHeight="1">
      <c r="A144" s="1379">
        <v>139</v>
      </c>
      <c r="B144" s="2636"/>
      <c r="C144" s="2630" t="s">
        <v>4439</v>
      </c>
      <c r="D144" s="2614" t="s">
        <v>4447</v>
      </c>
      <c r="E144" s="1373"/>
      <c r="F144" s="1373"/>
      <c r="G144" s="1374"/>
      <c r="H144" s="1374"/>
      <c r="I144" s="1374"/>
      <c r="J144" s="1374"/>
      <c r="K144" s="1375"/>
      <c r="L144" s="1375"/>
      <c r="M144" s="1375"/>
      <c r="N144" s="1375"/>
      <c r="O144" s="1376"/>
      <c r="P144" s="1377"/>
      <c r="Q144" s="1375"/>
      <c r="R144" s="1376"/>
      <c r="S144" s="1413"/>
      <c r="T144" s="1414"/>
      <c r="U144" s="1375"/>
      <c r="V144" s="1375"/>
      <c r="W144" s="1378"/>
    </row>
    <row r="145" spans="1:23">
      <c r="A145" s="1379">
        <v>140</v>
      </c>
      <c r="B145" s="2636"/>
      <c r="C145" s="2631"/>
      <c r="D145" s="2615"/>
      <c r="E145" s="1380"/>
      <c r="F145" s="1380"/>
      <c r="G145" s="1381"/>
      <c r="H145" s="1381"/>
      <c r="I145" s="1381"/>
      <c r="J145" s="1381"/>
      <c r="K145" s="1382"/>
      <c r="L145" s="1382"/>
      <c r="M145" s="1382"/>
      <c r="N145" s="1382"/>
      <c r="O145" s="1383"/>
      <c r="P145" s="1384"/>
      <c r="Q145" s="1382"/>
      <c r="R145" s="1383"/>
      <c r="S145" s="1419"/>
      <c r="T145" s="1390"/>
      <c r="U145" s="1382"/>
      <c r="V145" s="1382"/>
      <c r="W145" s="1385"/>
    </row>
    <row r="146" spans="1:23">
      <c r="A146" s="1379">
        <v>141</v>
      </c>
      <c r="B146" s="2636"/>
      <c r="C146" s="2631"/>
      <c r="D146" s="2615"/>
      <c r="E146" s="1380"/>
      <c r="F146" s="1380"/>
      <c r="G146" s="1381"/>
      <c r="H146" s="1381"/>
      <c r="I146" s="1381"/>
      <c r="J146" s="1381"/>
      <c r="K146" s="1382"/>
      <c r="L146" s="1382"/>
      <c r="M146" s="1382"/>
      <c r="N146" s="1382"/>
      <c r="O146" s="1383"/>
      <c r="P146" s="1384"/>
      <c r="Q146" s="1382"/>
      <c r="R146" s="1383"/>
      <c r="S146" s="1419"/>
      <c r="T146" s="1390"/>
      <c r="U146" s="1382"/>
      <c r="V146" s="1382"/>
      <c r="W146" s="1385"/>
    </row>
    <row r="147" spans="1:23">
      <c r="A147" s="1379">
        <v>142</v>
      </c>
      <c r="B147" s="2636"/>
      <c r="C147" s="2631"/>
      <c r="D147" s="2615"/>
      <c r="E147" s="1380"/>
      <c r="F147" s="1380"/>
      <c r="G147" s="1381"/>
      <c r="H147" s="1381"/>
      <c r="I147" s="1381"/>
      <c r="J147" s="1381"/>
      <c r="K147" s="1382"/>
      <c r="L147" s="1382"/>
      <c r="M147" s="1382"/>
      <c r="N147" s="1382"/>
      <c r="O147" s="1383"/>
      <c r="P147" s="1384"/>
      <c r="Q147" s="1382"/>
      <c r="R147" s="1383"/>
      <c r="S147" s="1419"/>
      <c r="T147" s="1390"/>
      <c r="U147" s="1382"/>
      <c r="V147" s="1382"/>
      <c r="W147" s="1385"/>
    </row>
    <row r="148" spans="1:23">
      <c r="A148" s="1379">
        <v>143</v>
      </c>
      <c r="B148" s="2636"/>
      <c r="C148" s="2631"/>
      <c r="D148" s="2615"/>
      <c r="E148" s="1380"/>
      <c r="F148" s="1380"/>
      <c r="G148" s="1381"/>
      <c r="H148" s="1381"/>
      <c r="I148" s="1381"/>
      <c r="J148" s="1381"/>
      <c r="K148" s="1382"/>
      <c r="L148" s="1382"/>
      <c r="M148" s="1382"/>
      <c r="N148" s="1382"/>
      <c r="O148" s="1383"/>
      <c r="P148" s="1384"/>
      <c r="Q148" s="1382"/>
      <c r="R148" s="1383"/>
      <c r="S148" s="1419"/>
      <c r="T148" s="1390"/>
      <c r="U148" s="1382"/>
      <c r="V148" s="1382"/>
      <c r="W148" s="1385"/>
    </row>
    <row r="149" spans="1:23">
      <c r="A149" s="1379">
        <v>144</v>
      </c>
      <c r="B149" s="2636"/>
      <c r="C149" s="2631"/>
      <c r="D149" s="2615"/>
      <c r="E149" s="1380"/>
      <c r="F149" s="1380"/>
      <c r="G149" s="1381"/>
      <c r="H149" s="1381"/>
      <c r="I149" s="1381"/>
      <c r="J149" s="1381"/>
      <c r="K149" s="1382"/>
      <c r="L149" s="1382"/>
      <c r="M149" s="1382"/>
      <c r="N149" s="1382"/>
      <c r="O149" s="1383"/>
      <c r="P149" s="1384"/>
      <c r="Q149" s="1382"/>
      <c r="R149" s="1383"/>
      <c r="S149" s="1419"/>
      <c r="T149" s="1390"/>
      <c r="U149" s="1382"/>
      <c r="V149" s="1382"/>
      <c r="W149" s="1385"/>
    </row>
    <row r="150" spans="1:23" ht="14.25">
      <c r="A150" s="1379">
        <v>145</v>
      </c>
      <c r="B150" s="2636"/>
      <c r="C150" s="2631"/>
      <c r="D150" s="1397" t="s">
        <v>3617</v>
      </c>
      <c r="E150" s="1389"/>
      <c r="F150" s="1389"/>
      <c r="G150" s="1389"/>
      <c r="H150" s="1389"/>
      <c r="I150" s="1389"/>
      <c r="J150" s="1389"/>
      <c r="K150" s="1389"/>
      <c r="L150" s="1389"/>
      <c r="M150" s="1389"/>
      <c r="N150" s="1382">
        <f>SUM(N144:N149)</f>
        <v>0</v>
      </c>
      <c r="O150" s="1382">
        <f>SUM(O144:O149)</f>
        <v>0</v>
      </c>
      <c r="P150" s="1382">
        <f>SUM(P144:P149)</f>
        <v>0</v>
      </c>
      <c r="Q150" s="1389"/>
      <c r="R150" s="1382">
        <f>SUM(R144:R149)</f>
        <v>0</v>
      </c>
      <c r="S150" s="1419"/>
      <c r="T150" s="1390"/>
      <c r="U150" s="1389"/>
      <c r="V150" s="1389"/>
      <c r="W150" s="1385"/>
    </row>
    <row r="151" spans="1:23" ht="16.5" customHeight="1">
      <c r="A151" s="1379">
        <v>146</v>
      </c>
      <c r="B151" s="2636"/>
      <c r="C151" s="2631"/>
      <c r="D151" s="2625" t="s">
        <v>4444</v>
      </c>
      <c r="E151" s="1380"/>
      <c r="F151" s="1380"/>
      <c r="G151" s="1381"/>
      <c r="H151" s="1381"/>
      <c r="I151" s="1381"/>
      <c r="J151" s="1381"/>
      <c r="K151" s="1382"/>
      <c r="L151" s="1382"/>
      <c r="M151" s="1382"/>
      <c r="N151" s="1382"/>
      <c r="O151" s="1383"/>
      <c r="P151" s="1384"/>
      <c r="Q151" s="1382"/>
      <c r="R151" s="1383"/>
      <c r="S151" s="1419"/>
      <c r="T151" s="1390"/>
      <c r="U151" s="1421"/>
      <c r="V151" s="1421"/>
      <c r="W151" s="1385"/>
    </row>
    <row r="152" spans="1:23" ht="13.9" customHeight="1">
      <c r="A152" s="1379">
        <v>147</v>
      </c>
      <c r="B152" s="2636"/>
      <c r="C152" s="2631"/>
      <c r="D152" s="2615"/>
      <c r="E152" s="1380"/>
      <c r="F152" s="1380"/>
      <c r="G152" s="1381"/>
      <c r="H152" s="1381"/>
      <c r="I152" s="1381"/>
      <c r="J152" s="1381"/>
      <c r="K152" s="1382"/>
      <c r="L152" s="1382"/>
      <c r="M152" s="1382"/>
      <c r="N152" s="1382"/>
      <c r="O152" s="1383"/>
      <c r="P152" s="1384"/>
      <c r="Q152" s="1382"/>
      <c r="R152" s="1383"/>
      <c r="S152" s="1419"/>
      <c r="T152" s="1390"/>
      <c r="U152" s="1382"/>
      <c r="V152" s="1382"/>
      <c r="W152" s="1385"/>
    </row>
    <row r="153" spans="1:23" ht="13.9" customHeight="1">
      <c r="A153" s="1379">
        <v>148</v>
      </c>
      <c r="B153" s="2636"/>
      <c r="C153" s="2631"/>
      <c r="D153" s="2615"/>
      <c r="E153" s="1380"/>
      <c r="F153" s="1380"/>
      <c r="G153" s="1381"/>
      <c r="H153" s="1381"/>
      <c r="I153" s="1381"/>
      <c r="J153" s="1381"/>
      <c r="K153" s="1382"/>
      <c r="L153" s="1382"/>
      <c r="M153" s="1382"/>
      <c r="N153" s="1382"/>
      <c r="O153" s="1383"/>
      <c r="P153" s="1384"/>
      <c r="Q153" s="1382"/>
      <c r="R153" s="1383"/>
      <c r="S153" s="1419"/>
      <c r="T153" s="1390"/>
      <c r="U153" s="1382"/>
      <c r="V153" s="1382"/>
      <c r="W153" s="1385"/>
    </row>
    <row r="154" spans="1:23" ht="13.9" customHeight="1">
      <c r="A154" s="1379">
        <v>149</v>
      </c>
      <c r="B154" s="2636"/>
      <c r="C154" s="2631"/>
      <c r="D154" s="2615"/>
      <c r="E154" s="1380"/>
      <c r="F154" s="1380"/>
      <c r="G154" s="1381"/>
      <c r="H154" s="1381"/>
      <c r="I154" s="1381"/>
      <c r="J154" s="1381"/>
      <c r="K154" s="1382"/>
      <c r="L154" s="1382"/>
      <c r="M154" s="1382"/>
      <c r="N154" s="1382"/>
      <c r="O154" s="1383"/>
      <c r="P154" s="1384"/>
      <c r="Q154" s="1382"/>
      <c r="R154" s="1383"/>
      <c r="S154" s="1419"/>
      <c r="T154" s="1390"/>
      <c r="U154" s="1382"/>
      <c r="V154" s="1382"/>
      <c r="W154" s="1385"/>
    </row>
    <row r="155" spans="1:23" ht="13.9" customHeight="1">
      <c r="A155" s="1379">
        <v>150</v>
      </c>
      <c r="B155" s="2636"/>
      <c r="C155" s="2631"/>
      <c r="D155" s="2615"/>
      <c r="E155" s="1380"/>
      <c r="F155" s="1380"/>
      <c r="G155" s="1381"/>
      <c r="H155" s="1381"/>
      <c r="I155" s="1381"/>
      <c r="J155" s="1381"/>
      <c r="K155" s="1382"/>
      <c r="L155" s="1382"/>
      <c r="M155" s="1382"/>
      <c r="N155" s="1382"/>
      <c r="O155" s="1383"/>
      <c r="P155" s="1384"/>
      <c r="Q155" s="1382"/>
      <c r="R155" s="1383"/>
      <c r="S155" s="1419"/>
      <c r="T155" s="1390"/>
      <c r="U155" s="1382"/>
      <c r="V155" s="1382"/>
      <c r="W155" s="1385"/>
    </row>
    <row r="156" spans="1:23" ht="13.9" customHeight="1">
      <c r="A156" s="1379">
        <v>151</v>
      </c>
      <c r="B156" s="2636"/>
      <c r="C156" s="2631"/>
      <c r="D156" s="2615"/>
      <c r="E156" s="1380"/>
      <c r="F156" s="1380"/>
      <c r="G156" s="1381"/>
      <c r="H156" s="1381"/>
      <c r="I156" s="1381"/>
      <c r="J156" s="1381"/>
      <c r="K156" s="1382"/>
      <c r="L156" s="1382"/>
      <c r="M156" s="1382"/>
      <c r="N156" s="1382"/>
      <c r="O156" s="1383"/>
      <c r="P156" s="1384"/>
      <c r="Q156" s="1382"/>
      <c r="R156" s="1383"/>
      <c r="S156" s="1419"/>
      <c r="T156" s="1390"/>
      <c r="U156" s="1382"/>
      <c r="V156" s="1382"/>
      <c r="W156" s="1385"/>
    </row>
    <row r="157" spans="1:23" ht="14.25">
      <c r="A157" s="1379">
        <v>152</v>
      </c>
      <c r="B157" s="2636"/>
      <c r="C157" s="2631"/>
      <c r="D157" s="1422" t="s">
        <v>3617</v>
      </c>
      <c r="E157" s="1389"/>
      <c r="F157" s="1389"/>
      <c r="G157" s="1389"/>
      <c r="H157" s="1389"/>
      <c r="I157" s="1389"/>
      <c r="J157" s="1389"/>
      <c r="K157" s="1389"/>
      <c r="L157" s="1389"/>
      <c r="M157" s="1389"/>
      <c r="N157" s="1382">
        <f>SUM(N151:N156)</f>
        <v>0</v>
      </c>
      <c r="O157" s="1382">
        <f>SUM(O151:O156)</f>
        <v>0</v>
      </c>
      <c r="P157" s="1382">
        <f>SUM(P151:P156)</f>
        <v>0</v>
      </c>
      <c r="Q157" s="1389"/>
      <c r="R157" s="1382">
        <f>SUM(R151:R156)</f>
        <v>0</v>
      </c>
      <c r="S157" s="1419"/>
      <c r="T157" s="1390"/>
      <c r="U157" s="1389"/>
      <c r="V157" s="1389"/>
      <c r="W157" s="1385"/>
    </row>
    <row r="158" spans="1:23" ht="16.5" customHeight="1">
      <c r="A158" s="1379">
        <v>153</v>
      </c>
      <c r="B158" s="2636"/>
      <c r="C158" s="2631"/>
      <c r="D158" s="2625" t="s">
        <v>4445</v>
      </c>
      <c r="E158" s="1380"/>
      <c r="F158" s="1380"/>
      <c r="G158" s="1381"/>
      <c r="H158" s="1381"/>
      <c r="I158" s="1381"/>
      <c r="J158" s="1381"/>
      <c r="K158" s="1382"/>
      <c r="L158" s="1382"/>
      <c r="M158" s="1382"/>
      <c r="N158" s="1382"/>
      <c r="O158" s="1383"/>
      <c r="P158" s="1384"/>
      <c r="Q158" s="1382"/>
      <c r="R158" s="1383"/>
      <c r="S158" s="1419"/>
      <c r="T158" s="1390"/>
      <c r="U158" s="1421"/>
      <c r="V158" s="1421"/>
      <c r="W158" s="1385"/>
    </row>
    <row r="159" spans="1:23" ht="13.9" customHeight="1">
      <c r="A159" s="1379">
        <v>154</v>
      </c>
      <c r="B159" s="2636"/>
      <c r="C159" s="2631"/>
      <c r="D159" s="2615"/>
      <c r="E159" s="1380"/>
      <c r="F159" s="1380"/>
      <c r="G159" s="1381"/>
      <c r="H159" s="1381"/>
      <c r="I159" s="1381"/>
      <c r="J159" s="1381"/>
      <c r="K159" s="1382"/>
      <c r="L159" s="1382"/>
      <c r="M159" s="1382"/>
      <c r="N159" s="1382"/>
      <c r="O159" s="1383"/>
      <c r="P159" s="1384"/>
      <c r="Q159" s="1382"/>
      <c r="R159" s="1383"/>
      <c r="S159" s="1419"/>
      <c r="T159" s="1390"/>
      <c r="U159" s="1382"/>
      <c r="V159" s="1382"/>
      <c r="W159" s="1385"/>
    </row>
    <row r="160" spans="1:23" ht="13.9" customHeight="1">
      <c r="A160" s="1379">
        <v>155</v>
      </c>
      <c r="B160" s="2636"/>
      <c r="C160" s="2631"/>
      <c r="D160" s="2615"/>
      <c r="E160" s="1380"/>
      <c r="F160" s="1380"/>
      <c r="G160" s="1381"/>
      <c r="H160" s="1381"/>
      <c r="I160" s="1381"/>
      <c r="J160" s="1381"/>
      <c r="K160" s="1382"/>
      <c r="L160" s="1382"/>
      <c r="M160" s="1382"/>
      <c r="N160" s="1382"/>
      <c r="O160" s="1383"/>
      <c r="P160" s="1384"/>
      <c r="Q160" s="1382"/>
      <c r="R160" s="1383"/>
      <c r="S160" s="1419"/>
      <c r="T160" s="1390"/>
      <c r="U160" s="1382"/>
      <c r="V160" s="1382"/>
      <c r="W160" s="1385"/>
    </row>
    <row r="161" spans="1:23" ht="13.9" customHeight="1">
      <c r="A161" s="1379">
        <v>156</v>
      </c>
      <c r="B161" s="2636"/>
      <c r="C161" s="2631"/>
      <c r="D161" s="2615"/>
      <c r="E161" s="1380"/>
      <c r="F161" s="1380"/>
      <c r="G161" s="1381"/>
      <c r="H161" s="1381"/>
      <c r="I161" s="1381"/>
      <c r="J161" s="1381"/>
      <c r="K161" s="1382"/>
      <c r="L161" s="1382"/>
      <c r="M161" s="1382"/>
      <c r="N161" s="1382"/>
      <c r="O161" s="1383"/>
      <c r="P161" s="1384"/>
      <c r="Q161" s="1382"/>
      <c r="R161" s="1383"/>
      <c r="S161" s="1419"/>
      <c r="T161" s="1390"/>
      <c r="U161" s="1382"/>
      <c r="V161" s="1382"/>
      <c r="W161" s="1385"/>
    </row>
    <row r="162" spans="1:23" ht="13.9" customHeight="1">
      <c r="A162" s="1379">
        <v>157</v>
      </c>
      <c r="B162" s="2636"/>
      <c r="C162" s="2631"/>
      <c r="D162" s="2615"/>
      <c r="E162" s="1380"/>
      <c r="F162" s="1380"/>
      <c r="G162" s="1381"/>
      <c r="H162" s="1381"/>
      <c r="I162" s="1381"/>
      <c r="J162" s="1381"/>
      <c r="K162" s="1382"/>
      <c r="L162" s="1382"/>
      <c r="M162" s="1382"/>
      <c r="N162" s="1382"/>
      <c r="O162" s="1383"/>
      <c r="P162" s="1384"/>
      <c r="Q162" s="1382"/>
      <c r="R162" s="1383"/>
      <c r="S162" s="1419"/>
      <c r="T162" s="1390"/>
      <c r="U162" s="1382"/>
      <c r="V162" s="1382"/>
      <c r="W162" s="1385"/>
    </row>
    <row r="163" spans="1:23" ht="13.9" customHeight="1">
      <c r="A163" s="1379">
        <v>158</v>
      </c>
      <c r="B163" s="2636"/>
      <c r="C163" s="2631"/>
      <c r="D163" s="2615"/>
      <c r="E163" s="1380"/>
      <c r="F163" s="1380"/>
      <c r="G163" s="1381"/>
      <c r="H163" s="1381"/>
      <c r="I163" s="1381"/>
      <c r="J163" s="1381"/>
      <c r="K163" s="1382"/>
      <c r="L163" s="1382"/>
      <c r="M163" s="1382"/>
      <c r="N163" s="1382"/>
      <c r="O163" s="1383"/>
      <c r="P163" s="1384"/>
      <c r="Q163" s="1382"/>
      <c r="R163" s="1383"/>
      <c r="S163" s="1419"/>
      <c r="T163" s="1390"/>
      <c r="U163" s="1382"/>
      <c r="V163" s="1382"/>
      <c r="W163" s="1385"/>
    </row>
    <row r="164" spans="1:23" ht="15" thickBot="1">
      <c r="A164" s="1400">
        <v>159</v>
      </c>
      <c r="B164" s="2636"/>
      <c r="C164" s="2631"/>
      <c r="D164" s="1423" t="s">
        <v>3617</v>
      </c>
      <c r="E164" s="1403"/>
      <c r="F164" s="1403"/>
      <c r="G164" s="1403"/>
      <c r="H164" s="1403"/>
      <c r="I164" s="1403"/>
      <c r="J164" s="1403"/>
      <c r="K164" s="1403"/>
      <c r="L164" s="1403"/>
      <c r="M164" s="1403"/>
      <c r="N164" s="1404">
        <f>SUM(N158:N163)</f>
        <v>0</v>
      </c>
      <c r="O164" s="1404">
        <f>SUM(O158:O163)</f>
        <v>0</v>
      </c>
      <c r="P164" s="1404">
        <f>SUM(P158:P163)</f>
        <v>0</v>
      </c>
      <c r="Q164" s="1403"/>
      <c r="R164" s="1404">
        <f>SUM(R158:R163)</f>
        <v>0</v>
      </c>
      <c r="S164" s="1424"/>
      <c r="T164" s="1425"/>
      <c r="U164" s="1403"/>
      <c r="V164" s="1403"/>
      <c r="W164" s="1405"/>
    </row>
    <row r="165" spans="1:23" ht="15" thickBot="1">
      <c r="A165" s="1406">
        <v>160</v>
      </c>
      <c r="B165" s="2632" t="s">
        <v>4448</v>
      </c>
      <c r="C165" s="2633"/>
      <c r="D165" s="2634"/>
      <c r="E165" s="1407"/>
      <c r="F165" s="1407"/>
      <c r="G165" s="1408"/>
      <c r="H165" s="1408"/>
      <c r="I165" s="1408"/>
      <c r="J165" s="1408"/>
      <c r="K165" s="1409"/>
      <c r="L165" s="1409"/>
      <c r="M165" s="1409"/>
      <c r="N165" s="1426">
        <f>N115+N122+N129+N136+N143+N150+N157+N164</f>
        <v>0</v>
      </c>
      <c r="O165" s="1426">
        <f>O115+O122+O129+O136+O143+O150+O157+O164</f>
        <v>0</v>
      </c>
      <c r="P165" s="1426">
        <f>P115+P122+P129+P136+P143+P150+P157+P164</f>
        <v>0</v>
      </c>
      <c r="Q165" s="1409"/>
      <c r="R165" s="1426">
        <f>R115+R122+R129+R136+R143+R150+R157+R164</f>
        <v>0</v>
      </c>
      <c r="S165" s="1427"/>
      <c r="T165" s="1411"/>
      <c r="U165" s="1409"/>
      <c r="V165" s="1409"/>
      <c r="W165" s="1412"/>
    </row>
    <row r="166" spans="1:23" ht="16.5" customHeight="1">
      <c r="A166" s="1371">
        <v>161</v>
      </c>
      <c r="B166" s="2635" t="s">
        <v>4449</v>
      </c>
      <c r="C166" s="2630" t="s">
        <v>4443</v>
      </c>
      <c r="D166" s="2638" t="s">
        <v>4444</v>
      </c>
      <c r="E166" s="1373"/>
      <c r="F166" s="1373"/>
      <c r="G166" s="1374"/>
      <c r="H166" s="1374"/>
      <c r="I166" s="1374"/>
      <c r="J166" s="1374"/>
      <c r="K166" s="1375"/>
      <c r="L166" s="1375"/>
      <c r="M166" s="1375"/>
      <c r="N166" s="1375"/>
      <c r="O166" s="1376"/>
      <c r="P166" s="1377"/>
      <c r="Q166" s="1375"/>
      <c r="R166" s="1376"/>
      <c r="S166" s="1413"/>
      <c r="T166" s="1414"/>
      <c r="U166" s="1375"/>
      <c r="V166" s="1375"/>
      <c r="W166" s="1378"/>
    </row>
    <row r="167" spans="1:23" ht="16.5" customHeight="1">
      <c r="A167" s="1379">
        <v>162</v>
      </c>
      <c r="B167" s="2636"/>
      <c r="C167" s="2631"/>
      <c r="D167" s="2639"/>
      <c r="E167" s="1380"/>
      <c r="F167" s="1380"/>
      <c r="G167" s="1381"/>
      <c r="H167" s="1381"/>
      <c r="I167" s="1381"/>
      <c r="J167" s="1381"/>
      <c r="K167" s="1382"/>
      <c r="L167" s="1382"/>
      <c r="M167" s="1382"/>
      <c r="N167" s="1382"/>
      <c r="O167" s="1383"/>
      <c r="P167" s="1384"/>
      <c r="Q167" s="1382"/>
      <c r="R167" s="1383"/>
      <c r="S167" s="1389"/>
      <c r="T167" s="1390"/>
      <c r="U167" s="1382"/>
      <c r="V167" s="1382"/>
      <c r="W167" s="1385"/>
    </row>
    <row r="168" spans="1:23" ht="16.5" customHeight="1">
      <c r="A168" s="1379">
        <v>163</v>
      </c>
      <c r="B168" s="2636"/>
      <c r="C168" s="2631"/>
      <c r="D168" s="2639"/>
      <c r="E168" s="1380"/>
      <c r="F168" s="1380"/>
      <c r="G168" s="1381"/>
      <c r="H168" s="1381"/>
      <c r="I168" s="1381"/>
      <c r="J168" s="1381"/>
      <c r="K168" s="1382"/>
      <c r="L168" s="1382"/>
      <c r="M168" s="1382"/>
      <c r="N168" s="1382"/>
      <c r="O168" s="1383"/>
      <c r="P168" s="1384"/>
      <c r="Q168" s="1382"/>
      <c r="R168" s="1383"/>
      <c r="S168" s="1389"/>
      <c r="T168" s="1390"/>
      <c r="U168" s="1382"/>
      <c r="V168" s="1382"/>
      <c r="W168" s="1385"/>
    </row>
    <row r="169" spans="1:23" ht="16.5" customHeight="1">
      <c r="A169" s="1379">
        <v>164</v>
      </c>
      <c r="B169" s="2636"/>
      <c r="C169" s="2631"/>
      <c r="D169" s="2639"/>
      <c r="E169" s="1380"/>
      <c r="F169" s="1380"/>
      <c r="G169" s="1381"/>
      <c r="H169" s="1381"/>
      <c r="I169" s="1381"/>
      <c r="J169" s="1381"/>
      <c r="K169" s="1382"/>
      <c r="L169" s="1382"/>
      <c r="M169" s="1382"/>
      <c r="N169" s="1382"/>
      <c r="O169" s="1383"/>
      <c r="P169" s="1384"/>
      <c r="Q169" s="1382"/>
      <c r="R169" s="1383"/>
      <c r="S169" s="1389"/>
      <c r="T169" s="1390"/>
      <c r="U169" s="1382"/>
      <c r="V169" s="1382"/>
      <c r="W169" s="1385"/>
    </row>
    <row r="170" spans="1:23" ht="16.5" customHeight="1">
      <c r="A170" s="1379">
        <v>165</v>
      </c>
      <c r="B170" s="2636"/>
      <c r="C170" s="2631"/>
      <c r="D170" s="2639"/>
      <c r="E170" s="1380"/>
      <c r="F170" s="1380"/>
      <c r="G170" s="1381"/>
      <c r="H170" s="1381"/>
      <c r="I170" s="1381"/>
      <c r="J170" s="1381"/>
      <c r="K170" s="1382"/>
      <c r="L170" s="1382"/>
      <c r="M170" s="1382"/>
      <c r="N170" s="1382"/>
      <c r="O170" s="1383"/>
      <c r="P170" s="1384"/>
      <c r="Q170" s="1382"/>
      <c r="R170" s="1383"/>
      <c r="S170" s="1389"/>
      <c r="T170" s="1390"/>
      <c r="U170" s="1382"/>
      <c r="V170" s="1382"/>
      <c r="W170" s="1385"/>
    </row>
    <row r="171" spans="1:23" ht="16.5" customHeight="1">
      <c r="A171" s="1379">
        <v>166</v>
      </c>
      <c r="B171" s="2636"/>
      <c r="C171" s="2631"/>
      <c r="D171" s="2639"/>
      <c r="E171" s="1380"/>
      <c r="F171" s="1380"/>
      <c r="G171" s="1381"/>
      <c r="H171" s="1381"/>
      <c r="I171" s="1381"/>
      <c r="J171" s="1381"/>
      <c r="K171" s="1382"/>
      <c r="L171" s="1382"/>
      <c r="M171" s="1382"/>
      <c r="N171" s="1382"/>
      <c r="O171" s="1383"/>
      <c r="P171" s="1384"/>
      <c r="Q171" s="1382"/>
      <c r="R171" s="1383"/>
      <c r="S171" s="1389"/>
      <c r="T171" s="1390"/>
      <c r="U171" s="1382"/>
      <c r="V171" s="1382"/>
      <c r="W171" s="1385"/>
    </row>
    <row r="172" spans="1:23" ht="16.5" customHeight="1">
      <c r="A172" s="1379">
        <v>167</v>
      </c>
      <c r="B172" s="2636"/>
      <c r="C172" s="2631"/>
      <c r="D172" s="1415" t="s">
        <v>3617</v>
      </c>
      <c r="E172" s="1389"/>
      <c r="F172" s="1389"/>
      <c r="G172" s="1389"/>
      <c r="H172" s="1389"/>
      <c r="I172" s="1389"/>
      <c r="J172" s="1389"/>
      <c r="K172" s="1389"/>
      <c r="L172" s="1389"/>
      <c r="M172" s="1389"/>
      <c r="N172" s="1382">
        <f>SUM(N166:N171)</f>
        <v>0</v>
      </c>
      <c r="O172" s="1382">
        <f>SUM(O166:O171)</f>
        <v>0</v>
      </c>
      <c r="P172" s="1382">
        <f>SUM(P166:P171)</f>
        <v>0</v>
      </c>
      <c r="Q172" s="1389"/>
      <c r="R172" s="1382">
        <f>SUM(R166:R171)</f>
        <v>0</v>
      </c>
      <c r="S172" s="1389"/>
      <c r="T172" s="1390"/>
      <c r="U172" s="1389"/>
      <c r="V172" s="1389"/>
      <c r="W172" s="1385"/>
    </row>
    <row r="173" spans="1:23" ht="16.5" customHeight="1">
      <c r="A173" s="1379">
        <v>168</v>
      </c>
      <c r="B173" s="2636"/>
      <c r="C173" s="2631"/>
      <c r="D173" s="2640" t="s">
        <v>4445</v>
      </c>
      <c r="E173" s="1380"/>
      <c r="F173" s="1380"/>
      <c r="G173" s="1381"/>
      <c r="H173" s="1381"/>
      <c r="I173" s="1381"/>
      <c r="J173" s="1381"/>
      <c r="K173" s="1382"/>
      <c r="L173" s="1382"/>
      <c r="M173" s="1382"/>
      <c r="N173" s="1382"/>
      <c r="O173" s="1383"/>
      <c r="P173" s="1384"/>
      <c r="Q173" s="1382"/>
      <c r="R173" s="1383"/>
      <c r="S173" s="1389"/>
      <c r="T173" s="1390"/>
      <c r="U173" s="1421"/>
      <c r="V173" s="1421"/>
      <c r="W173" s="1385"/>
    </row>
    <row r="174" spans="1:23" ht="16.5" customHeight="1">
      <c r="A174" s="1379">
        <v>169</v>
      </c>
      <c r="B174" s="2636"/>
      <c r="C174" s="2631"/>
      <c r="D174" s="2639"/>
      <c r="E174" s="1380"/>
      <c r="F174" s="1380"/>
      <c r="G174" s="1381"/>
      <c r="H174" s="1381"/>
      <c r="I174" s="1381"/>
      <c r="J174" s="1381"/>
      <c r="K174" s="1382"/>
      <c r="L174" s="1382"/>
      <c r="M174" s="1382"/>
      <c r="N174" s="1382"/>
      <c r="O174" s="1383"/>
      <c r="P174" s="1384"/>
      <c r="Q174" s="1382"/>
      <c r="R174" s="1383"/>
      <c r="S174" s="1389"/>
      <c r="T174" s="1390"/>
      <c r="U174" s="1382"/>
      <c r="V174" s="1382"/>
      <c r="W174" s="1385"/>
    </row>
    <row r="175" spans="1:23" ht="16.5" customHeight="1">
      <c r="A175" s="1379">
        <v>170</v>
      </c>
      <c r="B175" s="2636"/>
      <c r="C175" s="2631"/>
      <c r="D175" s="2639"/>
      <c r="E175" s="1380"/>
      <c r="F175" s="1380"/>
      <c r="G175" s="1381"/>
      <c r="H175" s="1381"/>
      <c r="I175" s="1381"/>
      <c r="J175" s="1381"/>
      <c r="K175" s="1382"/>
      <c r="L175" s="1382"/>
      <c r="M175" s="1382"/>
      <c r="N175" s="1382"/>
      <c r="O175" s="1383"/>
      <c r="P175" s="1384"/>
      <c r="Q175" s="1382"/>
      <c r="R175" s="1383"/>
      <c r="S175" s="1389"/>
      <c r="T175" s="1390"/>
      <c r="U175" s="1382"/>
      <c r="V175" s="1382"/>
      <c r="W175" s="1385"/>
    </row>
    <row r="176" spans="1:23" ht="16.5" customHeight="1">
      <c r="A176" s="1379">
        <v>171</v>
      </c>
      <c r="B176" s="2636"/>
      <c r="C176" s="2631"/>
      <c r="D176" s="2639"/>
      <c r="E176" s="1380"/>
      <c r="F176" s="1380"/>
      <c r="G176" s="1381"/>
      <c r="H176" s="1381"/>
      <c r="I176" s="1381"/>
      <c r="J176" s="1381"/>
      <c r="K176" s="1382"/>
      <c r="L176" s="1382"/>
      <c r="M176" s="1382"/>
      <c r="N176" s="1382"/>
      <c r="O176" s="1383"/>
      <c r="P176" s="1384"/>
      <c r="Q176" s="1382"/>
      <c r="R176" s="1383"/>
      <c r="S176" s="1389"/>
      <c r="T176" s="1390"/>
      <c r="U176" s="1382"/>
      <c r="V176" s="1382"/>
      <c r="W176" s="1385"/>
    </row>
    <row r="177" spans="1:23">
      <c r="A177" s="1379">
        <v>172</v>
      </c>
      <c r="B177" s="2636"/>
      <c r="C177" s="2631"/>
      <c r="D177" s="2639"/>
      <c r="E177" s="1380"/>
      <c r="F177" s="1380"/>
      <c r="G177" s="1381"/>
      <c r="H177" s="1381"/>
      <c r="I177" s="1381"/>
      <c r="J177" s="1381"/>
      <c r="K177" s="1382"/>
      <c r="L177" s="1382"/>
      <c r="M177" s="1382"/>
      <c r="N177" s="1382"/>
      <c r="O177" s="1383"/>
      <c r="P177" s="1384"/>
      <c r="Q177" s="1382"/>
      <c r="R177" s="1383"/>
      <c r="S177" s="1389"/>
      <c r="T177" s="1390"/>
      <c r="U177" s="1382"/>
      <c r="V177" s="1382"/>
      <c r="W177" s="1385"/>
    </row>
    <row r="178" spans="1:23">
      <c r="A178" s="1379">
        <v>173</v>
      </c>
      <c r="B178" s="2636"/>
      <c r="C178" s="2631"/>
      <c r="D178" s="2639"/>
      <c r="E178" s="1380"/>
      <c r="F178" s="1380"/>
      <c r="G178" s="1381"/>
      <c r="H178" s="1381"/>
      <c r="I178" s="1381"/>
      <c r="J178" s="1381"/>
      <c r="K178" s="1382"/>
      <c r="L178" s="1382"/>
      <c r="M178" s="1382"/>
      <c r="N178" s="1382"/>
      <c r="O178" s="1383"/>
      <c r="P178" s="1384"/>
      <c r="Q178" s="1382"/>
      <c r="R178" s="1383"/>
      <c r="S178" s="1389"/>
      <c r="T178" s="1390"/>
      <c r="U178" s="1382"/>
      <c r="V178" s="1382"/>
      <c r="W178" s="1385"/>
    </row>
    <row r="179" spans="1:23" ht="15" thickBot="1">
      <c r="A179" s="1379">
        <v>174</v>
      </c>
      <c r="B179" s="2636"/>
      <c r="C179" s="2637"/>
      <c r="D179" s="1416" t="s">
        <v>3617</v>
      </c>
      <c r="E179" s="1394"/>
      <c r="F179" s="1394"/>
      <c r="G179" s="1394"/>
      <c r="H179" s="1394"/>
      <c r="I179" s="1394"/>
      <c r="J179" s="1394"/>
      <c r="K179" s="1394"/>
      <c r="L179" s="1394"/>
      <c r="M179" s="1394"/>
      <c r="N179" s="1393">
        <f>SUM(N173:N178)</f>
        <v>0</v>
      </c>
      <c r="O179" s="1393">
        <f>SUM(O173:O178)</f>
        <v>0</v>
      </c>
      <c r="P179" s="1393">
        <f>SUM(P173:P178)</f>
        <v>0</v>
      </c>
      <c r="Q179" s="1394"/>
      <c r="R179" s="1393">
        <f>SUM(R173:R178)</f>
        <v>0</v>
      </c>
      <c r="S179" s="1394"/>
      <c r="T179" s="1417"/>
      <c r="U179" s="1394"/>
      <c r="V179" s="1394"/>
      <c r="W179" s="1396"/>
    </row>
    <row r="180" spans="1:23" ht="16.5" customHeight="1">
      <c r="A180" s="1379">
        <v>175</v>
      </c>
      <c r="B180" s="2636"/>
      <c r="C180" s="2641" t="s">
        <v>4438</v>
      </c>
      <c r="D180" s="2638" t="s">
        <v>4446</v>
      </c>
      <c r="E180" s="1373"/>
      <c r="F180" s="1373"/>
      <c r="G180" s="1374"/>
      <c r="H180" s="1374"/>
      <c r="I180" s="1374"/>
      <c r="J180" s="1374"/>
      <c r="K180" s="1375"/>
      <c r="L180" s="1375"/>
      <c r="M180" s="1375"/>
      <c r="N180" s="1375"/>
      <c r="O180" s="1376"/>
      <c r="P180" s="1377"/>
      <c r="Q180" s="1375"/>
      <c r="R180" s="1376"/>
      <c r="S180" s="1418"/>
      <c r="T180" s="1414"/>
      <c r="U180" s="1375"/>
      <c r="V180" s="1375"/>
      <c r="W180" s="1378"/>
    </row>
    <row r="181" spans="1:23">
      <c r="A181" s="1379">
        <v>176</v>
      </c>
      <c r="B181" s="2636"/>
      <c r="C181" s="2642"/>
      <c r="D181" s="2644"/>
      <c r="E181" s="1380"/>
      <c r="F181" s="1380"/>
      <c r="G181" s="1381"/>
      <c r="H181" s="1381"/>
      <c r="I181" s="1381"/>
      <c r="J181" s="1381"/>
      <c r="K181" s="1382"/>
      <c r="L181" s="1382"/>
      <c r="M181" s="1382"/>
      <c r="N181" s="1382"/>
      <c r="O181" s="1383"/>
      <c r="P181" s="1384"/>
      <c r="Q181" s="1384"/>
      <c r="R181" s="1383"/>
      <c r="S181" s="1389"/>
      <c r="T181" s="1419"/>
      <c r="U181" s="1382"/>
      <c r="V181" s="1382"/>
      <c r="W181" s="1385"/>
    </row>
    <row r="182" spans="1:23">
      <c r="A182" s="1379">
        <v>177</v>
      </c>
      <c r="B182" s="2636"/>
      <c r="C182" s="2642"/>
      <c r="D182" s="2644"/>
      <c r="E182" s="1380"/>
      <c r="F182" s="1380"/>
      <c r="G182" s="1381"/>
      <c r="H182" s="1381"/>
      <c r="I182" s="1381"/>
      <c r="J182" s="1381"/>
      <c r="K182" s="1382"/>
      <c r="L182" s="1382"/>
      <c r="M182" s="1382"/>
      <c r="N182" s="1382"/>
      <c r="O182" s="1383"/>
      <c r="P182" s="1384"/>
      <c r="Q182" s="1384"/>
      <c r="R182" s="1383"/>
      <c r="S182" s="1389"/>
      <c r="T182" s="1419"/>
      <c r="U182" s="1382"/>
      <c r="V182" s="1382"/>
      <c r="W182" s="1385"/>
    </row>
    <row r="183" spans="1:23">
      <c r="A183" s="1379">
        <v>178</v>
      </c>
      <c r="B183" s="2636"/>
      <c r="C183" s="2642"/>
      <c r="D183" s="2644"/>
      <c r="E183" s="1380"/>
      <c r="F183" s="1380"/>
      <c r="G183" s="1381"/>
      <c r="H183" s="1381"/>
      <c r="I183" s="1381"/>
      <c r="J183" s="1381"/>
      <c r="K183" s="1382"/>
      <c r="L183" s="1382"/>
      <c r="M183" s="1382"/>
      <c r="N183" s="1382"/>
      <c r="O183" s="1383"/>
      <c r="P183" s="1384"/>
      <c r="Q183" s="1384"/>
      <c r="R183" s="1383"/>
      <c r="S183" s="1389"/>
      <c r="T183" s="1419"/>
      <c r="U183" s="1382"/>
      <c r="V183" s="1382"/>
      <c r="W183" s="1385"/>
    </row>
    <row r="184" spans="1:23">
      <c r="A184" s="1379">
        <v>179</v>
      </c>
      <c r="B184" s="2636"/>
      <c r="C184" s="2642"/>
      <c r="D184" s="2644"/>
      <c r="E184" s="1380"/>
      <c r="F184" s="1380"/>
      <c r="G184" s="1381"/>
      <c r="H184" s="1381"/>
      <c r="I184" s="1381"/>
      <c r="J184" s="1381"/>
      <c r="K184" s="1382"/>
      <c r="L184" s="1382"/>
      <c r="M184" s="1382"/>
      <c r="N184" s="1382"/>
      <c r="O184" s="1383"/>
      <c r="P184" s="1384"/>
      <c r="Q184" s="1384"/>
      <c r="R184" s="1383"/>
      <c r="S184" s="1389"/>
      <c r="T184" s="1419"/>
      <c r="U184" s="1382"/>
      <c r="V184" s="1382"/>
      <c r="W184" s="1385"/>
    </row>
    <row r="185" spans="1:23">
      <c r="A185" s="1379">
        <v>180</v>
      </c>
      <c r="B185" s="2636"/>
      <c r="C185" s="2642"/>
      <c r="D185" s="2645"/>
      <c r="E185" s="1380"/>
      <c r="F185" s="1380"/>
      <c r="G185" s="1381"/>
      <c r="H185" s="1381"/>
      <c r="I185" s="1381"/>
      <c r="J185" s="1381"/>
      <c r="K185" s="1382"/>
      <c r="L185" s="1382"/>
      <c r="M185" s="1382"/>
      <c r="N185" s="1382"/>
      <c r="O185" s="1383"/>
      <c r="P185" s="1384"/>
      <c r="Q185" s="1384"/>
      <c r="R185" s="1383"/>
      <c r="S185" s="1389"/>
      <c r="T185" s="1419"/>
      <c r="U185" s="1382"/>
      <c r="V185" s="1382"/>
      <c r="W185" s="1385"/>
    </row>
    <row r="186" spans="1:23" ht="14.25">
      <c r="A186" s="1379">
        <v>181</v>
      </c>
      <c r="B186" s="2636"/>
      <c r="C186" s="2642"/>
      <c r="D186" s="1415" t="s">
        <v>3617</v>
      </c>
      <c r="E186" s="1389"/>
      <c r="F186" s="1389"/>
      <c r="G186" s="1389"/>
      <c r="H186" s="1389"/>
      <c r="I186" s="1389"/>
      <c r="J186" s="1389"/>
      <c r="K186" s="1389"/>
      <c r="L186" s="1389"/>
      <c r="M186" s="1389"/>
      <c r="N186" s="1382">
        <f>SUM(N180:N185)</f>
        <v>0</v>
      </c>
      <c r="O186" s="1382">
        <f>SUM(O180:O185)</f>
        <v>0</v>
      </c>
      <c r="P186" s="1382">
        <f>SUM(P180:P185)</f>
        <v>0</v>
      </c>
      <c r="Q186" s="1389"/>
      <c r="R186" s="1382">
        <f>SUM(R180:R185)</f>
        <v>0</v>
      </c>
      <c r="S186" s="1389"/>
      <c r="T186" s="1419"/>
      <c r="U186" s="1389"/>
      <c r="V186" s="1389"/>
      <c r="W186" s="1385"/>
    </row>
    <row r="187" spans="1:23" ht="17.649999999999999" customHeight="1">
      <c r="A187" s="1379">
        <v>182</v>
      </c>
      <c r="B187" s="2636"/>
      <c r="C187" s="2642"/>
      <c r="D187" s="2625" t="s">
        <v>4444</v>
      </c>
      <c r="E187" s="1380"/>
      <c r="F187" s="1380"/>
      <c r="G187" s="1381"/>
      <c r="H187" s="1381"/>
      <c r="I187" s="1381"/>
      <c r="J187" s="1381"/>
      <c r="K187" s="1382"/>
      <c r="L187" s="1382"/>
      <c r="M187" s="1382"/>
      <c r="N187" s="1382"/>
      <c r="O187" s="1383"/>
      <c r="P187" s="1384"/>
      <c r="Q187" s="1384"/>
      <c r="R187" s="1383"/>
      <c r="S187" s="1389"/>
      <c r="T187" s="1419"/>
      <c r="U187" s="1421"/>
      <c r="V187" s="1421"/>
      <c r="W187" s="1385"/>
    </row>
    <row r="188" spans="1:23">
      <c r="A188" s="1379">
        <v>183</v>
      </c>
      <c r="B188" s="2636"/>
      <c r="C188" s="2642"/>
      <c r="D188" s="2615"/>
      <c r="E188" s="1380"/>
      <c r="F188" s="1380"/>
      <c r="G188" s="1381"/>
      <c r="H188" s="1381"/>
      <c r="I188" s="1381"/>
      <c r="J188" s="1381"/>
      <c r="K188" s="1382"/>
      <c r="L188" s="1382"/>
      <c r="M188" s="1382"/>
      <c r="N188" s="1382"/>
      <c r="O188" s="1383"/>
      <c r="P188" s="1384"/>
      <c r="Q188" s="1384"/>
      <c r="R188" s="1383"/>
      <c r="S188" s="1389"/>
      <c r="T188" s="1419"/>
      <c r="U188" s="1382"/>
      <c r="V188" s="1382"/>
      <c r="W188" s="1385"/>
    </row>
    <row r="189" spans="1:23">
      <c r="A189" s="1379">
        <v>184</v>
      </c>
      <c r="B189" s="2636"/>
      <c r="C189" s="2642"/>
      <c r="D189" s="2615"/>
      <c r="E189" s="1380"/>
      <c r="F189" s="1380"/>
      <c r="G189" s="1381"/>
      <c r="H189" s="1381"/>
      <c r="I189" s="1381"/>
      <c r="J189" s="1381"/>
      <c r="K189" s="1382"/>
      <c r="L189" s="1382"/>
      <c r="M189" s="1382"/>
      <c r="N189" s="1382"/>
      <c r="O189" s="1383"/>
      <c r="P189" s="1384"/>
      <c r="Q189" s="1384"/>
      <c r="R189" s="1383"/>
      <c r="S189" s="1389"/>
      <c r="T189" s="1419"/>
      <c r="U189" s="1382"/>
      <c r="V189" s="1382"/>
      <c r="W189" s="1385"/>
    </row>
    <row r="190" spans="1:23">
      <c r="A190" s="1379">
        <v>185</v>
      </c>
      <c r="B190" s="2636"/>
      <c r="C190" s="2642"/>
      <c r="D190" s="2615"/>
      <c r="E190" s="1380"/>
      <c r="F190" s="1380"/>
      <c r="G190" s="1381"/>
      <c r="H190" s="1381"/>
      <c r="I190" s="1381"/>
      <c r="J190" s="1381"/>
      <c r="K190" s="1382"/>
      <c r="L190" s="1382"/>
      <c r="M190" s="1382"/>
      <c r="N190" s="1382"/>
      <c r="O190" s="1383"/>
      <c r="P190" s="1384"/>
      <c r="Q190" s="1384"/>
      <c r="R190" s="1383"/>
      <c r="S190" s="1389"/>
      <c r="T190" s="1419"/>
      <c r="U190" s="1382"/>
      <c r="V190" s="1382"/>
      <c r="W190" s="1385"/>
    </row>
    <row r="191" spans="1:23">
      <c r="A191" s="1379">
        <v>186</v>
      </c>
      <c r="B191" s="2636"/>
      <c r="C191" s="2642"/>
      <c r="D191" s="2615"/>
      <c r="E191" s="1380"/>
      <c r="F191" s="1380"/>
      <c r="G191" s="1381"/>
      <c r="H191" s="1381"/>
      <c r="I191" s="1381"/>
      <c r="J191" s="1381"/>
      <c r="K191" s="1382"/>
      <c r="L191" s="1382"/>
      <c r="M191" s="1382"/>
      <c r="N191" s="1382"/>
      <c r="O191" s="1383"/>
      <c r="P191" s="1384"/>
      <c r="Q191" s="1384"/>
      <c r="R191" s="1383"/>
      <c r="S191" s="1389"/>
      <c r="T191" s="1419"/>
      <c r="U191" s="1382"/>
      <c r="V191" s="1382"/>
      <c r="W191" s="1385"/>
    </row>
    <row r="192" spans="1:23">
      <c r="A192" s="1379">
        <v>187</v>
      </c>
      <c r="B192" s="2636"/>
      <c r="C192" s="2642"/>
      <c r="D192" s="2615"/>
      <c r="E192" s="1380"/>
      <c r="F192" s="1380"/>
      <c r="G192" s="1381"/>
      <c r="H192" s="1381"/>
      <c r="I192" s="1381"/>
      <c r="J192" s="1381"/>
      <c r="K192" s="1382"/>
      <c r="L192" s="1382"/>
      <c r="M192" s="1382"/>
      <c r="N192" s="1382"/>
      <c r="O192" s="1383"/>
      <c r="P192" s="1384"/>
      <c r="Q192" s="1384"/>
      <c r="R192" s="1383"/>
      <c r="S192" s="1389"/>
      <c r="T192" s="1419"/>
      <c r="U192" s="1382"/>
      <c r="V192" s="1382"/>
      <c r="W192" s="1385"/>
    </row>
    <row r="193" spans="1:23" ht="14.25">
      <c r="A193" s="1379">
        <v>188</v>
      </c>
      <c r="B193" s="2636"/>
      <c r="C193" s="2642"/>
      <c r="D193" s="1420" t="s">
        <v>3617</v>
      </c>
      <c r="E193" s="1389"/>
      <c r="F193" s="1389"/>
      <c r="G193" s="1389"/>
      <c r="H193" s="1389"/>
      <c r="I193" s="1389"/>
      <c r="J193" s="1389"/>
      <c r="K193" s="1389"/>
      <c r="L193" s="1389"/>
      <c r="M193" s="1389"/>
      <c r="N193" s="1382">
        <f>SUM(N187:N192)</f>
        <v>0</v>
      </c>
      <c r="O193" s="1382">
        <f>SUM(O187:O192)</f>
        <v>0</v>
      </c>
      <c r="P193" s="1382">
        <f>SUM(P187:P192)</f>
        <v>0</v>
      </c>
      <c r="Q193" s="1389"/>
      <c r="R193" s="1382">
        <f>SUM(R187:R192)</f>
        <v>0</v>
      </c>
      <c r="S193" s="1389"/>
      <c r="T193" s="1419"/>
      <c r="U193" s="1389"/>
      <c r="V193" s="1389"/>
      <c r="W193" s="1385"/>
    </row>
    <row r="194" spans="1:23" ht="16.5" customHeight="1">
      <c r="A194" s="1379">
        <v>189</v>
      </c>
      <c r="B194" s="2636"/>
      <c r="C194" s="2642"/>
      <c r="D194" s="2625" t="s">
        <v>4445</v>
      </c>
      <c r="E194" s="1380"/>
      <c r="F194" s="1380"/>
      <c r="G194" s="1381"/>
      <c r="H194" s="1381"/>
      <c r="I194" s="1381"/>
      <c r="J194" s="1381"/>
      <c r="K194" s="1382"/>
      <c r="L194" s="1382"/>
      <c r="M194" s="1382"/>
      <c r="N194" s="1382"/>
      <c r="O194" s="1383"/>
      <c r="P194" s="1384"/>
      <c r="Q194" s="1384"/>
      <c r="R194" s="1383"/>
      <c r="S194" s="1389"/>
      <c r="T194" s="1419"/>
      <c r="U194" s="1421"/>
      <c r="V194" s="1421"/>
      <c r="W194" s="1385"/>
    </row>
    <row r="195" spans="1:23" ht="15.75" customHeight="1">
      <c r="A195" s="1379">
        <v>190</v>
      </c>
      <c r="B195" s="2636"/>
      <c r="C195" s="2642"/>
      <c r="D195" s="2615"/>
      <c r="E195" s="1380"/>
      <c r="F195" s="1380"/>
      <c r="G195" s="1381"/>
      <c r="H195" s="1381"/>
      <c r="I195" s="1381"/>
      <c r="J195" s="1381"/>
      <c r="K195" s="1382"/>
      <c r="L195" s="1382"/>
      <c r="M195" s="1382"/>
      <c r="N195" s="1382"/>
      <c r="O195" s="1383"/>
      <c r="P195" s="1384"/>
      <c r="Q195" s="1382"/>
      <c r="R195" s="1383"/>
      <c r="S195" s="1389"/>
      <c r="T195" s="1390"/>
      <c r="U195" s="1382"/>
      <c r="V195" s="1382"/>
      <c r="W195" s="1385"/>
    </row>
    <row r="196" spans="1:23" ht="15.75" customHeight="1">
      <c r="A196" s="1379">
        <v>191</v>
      </c>
      <c r="B196" s="2636"/>
      <c r="C196" s="2642"/>
      <c r="D196" s="2615"/>
      <c r="E196" s="1380"/>
      <c r="F196" s="1380"/>
      <c r="G196" s="1381"/>
      <c r="H196" s="1381"/>
      <c r="I196" s="1381"/>
      <c r="J196" s="1381"/>
      <c r="K196" s="1382"/>
      <c r="L196" s="1382"/>
      <c r="M196" s="1382"/>
      <c r="N196" s="1382"/>
      <c r="O196" s="1383"/>
      <c r="P196" s="1384"/>
      <c r="Q196" s="1382"/>
      <c r="R196" s="1383"/>
      <c r="S196" s="1389"/>
      <c r="T196" s="1390"/>
      <c r="U196" s="1382"/>
      <c r="V196" s="1382"/>
      <c r="W196" s="1385"/>
    </row>
    <row r="197" spans="1:23" ht="16.5" customHeight="1">
      <c r="A197" s="1379">
        <v>192</v>
      </c>
      <c r="B197" s="2636"/>
      <c r="C197" s="2642"/>
      <c r="D197" s="2615"/>
      <c r="E197" s="1380"/>
      <c r="F197" s="1380"/>
      <c r="G197" s="1381"/>
      <c r="H197" s="1381"/>
      <c r="I197" s="1381"/>
      <c r="J197" s="1381"/>
      <c r="K197" s="1382"/>
      <c r="L197" s="1382"/>
      <c r="M197" s="1382"/>
      <c r="N197" s="1382"/>
      <c r="O197" s="1383"/>
      <c r="P197" s="1384"/>
      <c r="Q197" s="1382"/>
      <c r="R197" s="1383"/>
      <c r="S197" s="1389"/>
      <c r="T197" s="1390"/>
      <c r="U197" s="1382"/>
      <c r="V197" s="1382"/>
      <c r="W197" s="1385"/>
    </row>
    <row r="198" spans="1:23">
      <c r="A198" s="1379">
        <v>193</v>
      </c>
      <c r="B198" s="2636"/>
      <c r="C198" s="2642"/>
      <c r="D198" s="2615"/>
      <c r="E198" s="1380"/>
      <c r="F198" s="1380"/>
      <c r="G198" s="1381"/>
      <c r="H198" s="1381"/>
      <c r="I198" s="1381"/>
      <c r="J198" s="1381"/>
      <c r="K198" s="1382"/>
      <c r="L198" s="1382"/>
      <c r="M198" s="1382"/>
      <c r="N198" s="1382"/>
      <c r="O198" s="1383"/>
      <c r="P198" s="1384"/>
      <c r="Q198" s="1382"/>
      <c r="R198" s="1383"/>
      <c r="S198" s="1389"/>
      <c r="T198" s="1390"/>
      <c r="U198" s="1382"/>
      <c r="V198" s="1382"/>
      <c r="W198" s="1385"/>
    </row>
    <row r="199" spans="1:23">
      <c r="A199" s="1379">
        <v>194</v>
      </c>
      <c r="B199" s="2636"/>
      <c r="C199" s="2642"/>
      <c r="D199" s="2615"/>
      <c r="E199" s="1380"/>
      <c r="F199" s="1380"/>
      <c r="G199" s="1381"/>
      <c r="H199" s="1381"/>
      <c r="I199" s="1381"/>
      <c r="J199" s="1381"/>
      <c r="K199" s="1382"/>
      <c r="L199" s="1382"/>
      <c r="M199" s="1382"/>
      <c r="N199" s="1382"/>
      <c r="O199" s="1383"/>
      <c r="P199" s="1384"/>
      <c r="Q199" s="1382"/>
      <c r="R199" s="1383"/>
      <c r="S199" s="1389"/>
      <c r="T199" s="1390"/>
      <c r="U199" s="1382"/>
      <c r="V199" s="1382"/>
      <c r="W199" s="1385"/>
    </row>
    <row r="200" spans="1:23" ht="15" thickBot="1">
      <c r="A200" s="1379">
        <v>195</v>
      </c>
      <c r="B200" s="2636"/>
      <c r="C200" s="2643"/>
      <c r="D200" s="1416" t="s">
        <v>3617</v>
      </c>
      <c r="E200" s="1394"/>
      <c r="F200" s="1394"/>
      <c r="G200" s="1394"/>
      <c r="H200" s="1394"/>
      <c r="I200" s="1394"/>
      <c r="J200" s="1394"/>
      <c r="K200" s="1394"/>
      <c r="L200" s="1394"/>
      <c r="M200" s="1394"/>
      <c r="N200" s="1393">
        <f>SUM(N194:N199)</f>
        <v>0</v>
      </c>
      <c r="O200" s="1393">
        <f>SUM(O194:O199)</f>
        <v>0</v>
      </c>
      <c r="P200" s="1393">
        <f>SUM(P194:P199)</f>
        <v>0</v>
      </c>
      <c r="Q200" s="1394"/>
      <c r="R200" s="1393">
        <f>SUM(R194:R199)</f>
        <v>0</v>
      </c>
      <c r="S200" s="1394"/>
      <c r="T200" s="1417"/>
      <c r="U200" s="1394"/>
      <c r="V200" s="1394"/>
      <c r="W200" s="1396"/>
    </row>
    <row r="201" spans="1:23" ht="16.5" customHeight="1">
      <c r="A201" s="1379">
        <v>196</v>
      </c>
      <c r="B201" s="2636"/>
      <c r="C201" s="2630" t="s">
        <v>4439</v>
      </c>
      <c r="D201" s="2614" t="s">
        <v>4447</v>
      </c>
      <c r="E201" s="1373"/>
      <c r="F201" s="1373"/>
      <c r="G201" s="1374"/>
      <c r="H201" s="1374"/>
      <c r="I201" s="1374"/>
      <c r="J201" s="1374"/>
      <c r="K201" s="1375"/>
      <c r="L201" s="1375"/>
      <c r="M201" s="1375"/>
      <c r="N201" s="1375"/>
      <c r="O201" s="1376"/>
      <c r="P201" s="1377"/>
      <c r="Q201" s="1375"/>
      <c r="R201" s="1376"/>
      <c r="S201" s="1413"/>
      <c r="T201" s="1414"/>
      <c r="U201" s="1375"/>
      <c r="V201" s="1375"/>
      <c r="W201" s="1378"/>
    </row>
    <row r="202" spans="1:23">
      <c r="A202" s="1379">
        <v>197</v>
      </c>
      <c r="B202" s="2636"/>
      <c r="C202" s="2631"/>
      <c r="D202" s="2615"/>
      <c r="E202" s="1380"/>
      <c r="F202" s="1380"/>
      <c r="G202" s="1381"/>
      <c r="H202" s="1381"/>
      <c r="I202" s="1381"/>
      <c r="J202" s="1381"/>
      <c r="K202" s="1382"/>
      <c r="L202" s="1382"/>
      <c r="M202" s="1382"/>
      <c r="N202" s="1382"/>
      <c r="O202" s="1383"/>
      <c r="P202" s="1384"/>
      <c r="Q202" s="1382"/>
      <c r="R202" s="1383"/>
      <c r="S202" s="1419"/>
      <c r="T202" s="1390"/>
      <c r="U202" s="1382"/>
      <c r="V202" s="1382"/>
      <c r="W202" s="1385"/>
    </row>
    <row r="203" spans="1:23">
      <c r="A203" s="1379">
        <v>198</v>
      </c>
      <c r="B203" s="2636"/>
      <c r="C203" s="2631"/>
      <c r="D203" s="2615"/>
      <c r="E203" s="1380"/>
      <c r="F203" s="1380"/>
      <c r="G203" s="1381"/>
      <c r="H203" s="1381"/>
      <c r="I203" s="1381"/>
      <c r="J203" s="1381"/>
      <c r="K203" s="1382"/>
      <c r="L203" s="1382"/>
      <c r="M203" s="1382"/>
      <c r="N203" s="1382"/>
      <c r="O203" s="1383"/>
      <c r="P203" s="1384"/>
      <c r="Q203" s="1382"/>
      <c r="R203" s="1383"/>
      <c r="S203" s="1419"/>
      <c r="T203" s="1390"/>
      <c r="U203" s="1382"/>
      <c r="V203" s="1382"/>
      <c r="W203" s="1385"/>
    </row>
    <row r="204" spans="1:23">
      <c r="A204" s="1379">
        <v>199</v>
      </c>
      <c r="B204" s="2636"/>
      <c r="C204" s="2631"/>
      <c r="D204" s="2615"/>
      <c r="E204" s="1380"/>
      <c r="F204" s="1380"/>
      <c r="G204" s="1381"/>
      <c r="H204" s="1381"/>
      <c r="I204" s="1381"/>
      <c r="J204" s="1381"/>
      <c r="K204" s="1382"/>
      <c r="L204" s="1382"/>
      <c r="M204" s="1382"/>
      <c r="N204" s="1382"/>
      <c r="O204" s="1383"/>
      <c r="P204" s="1384"/>
      <c r="Q204" s="1382"/>
      <c r="R204" s="1383"/>
      <c r="S204" s="1419"/>
      <c r="T204" s="1390"/>
      <c r="U204" s="1382"/>
      <c r="V204" s="1382"/>
      <c r="W204" s="1385"/>
    </row>
    <row r="205" spans="1:23">
      <c r="A205" s="1379">
        <v>200</v>
      </c>
      <c r="B205" s="2636"/>
      <c r="C205" s="2631"/>
      <c r="D205" s="2615"/>
      <c r="E205" s="1380"/>
      <c r="F205" s="1380"/>
      <c r="G205" s="1381"/>
      <c r="H205" s="1381"/>
      <c r="I205" s="1381"/>
      <c r="J205" s="1381"/>
      <c r="K205" s="1382"/>
      <c r="L205" s="1382"/>
      <c r="M205" s="1382"/>
      <c r="N205" s="1382"/>
      <c r="O205" s="1383"/>
      <c r="P205" s="1384"/>
      <c r="Q205" s="1382"/>
      <c r="R205" s="1383"/>
      <c r="S205" s="1419"/>
      <c r="T205" s="1390"/>
      <c r="U205" s="1382"/>
      <c r="V205" s="1382"/>
      <c r="W205" s="1385"/>
    </row>
    <row r="206" spans="1:23">
      <c r="A206" s="1379">
        <v>201</v>
      </c>
      <c r="B206" s="2636"/>
      <c r="C206" s="2631"/>
      <c r="D206" s="2615"/>
      <c r="E206" s="1380"/>
      <c r="F206" s="1380"/>
      <c r="G206" s="1381"/>
      <c r="H206" s="1381"/>
      <c r="I206" s="1381"/>
      <c r="J206" s="1381"/>
      <c r="K206" s="1382"/>
      <c r="L206" s="1382"/>
      <c r="M206" s="1382"/>
      <c r="N206" s="1382"/>
      <c r="O206" s="1383"/>
      <c r="P206" s="1384"/>
      <c r="Q206" s="1382"/>
      <c r="R206" s="1383"/>
      <c r="S206" s="1419"/>
      <c r="T206" s="1390"/>
      <c r="U206" s="1382"/>
      <c r="V206" s="1382"/>
      <c r="W206" s="1385"/>
    </row>
    <row r="207" spans="1:23" ht="14.25">
      <c r="A207" s="1379">
        <v>202</v>
      </c>
      <c r="B207" s="2636"/>
      <c r="C207" s="2631"/>
      <c r="D207" s="1397" t="s">
        <v>3617</v>
      </c>
      <c r="E207" s="1389"/>
      <c r="F207" s="1389"/>
      <c r="G207" s="1389"/>
      <c r="H207" s="1389"/>
      <c r="I207" s="1389"/>
      <c r="J207" s="1389"/>
      <c r="K207" s="1389"/>
      <c r="L207" s="1389"/>
      <c r="M207" s="1389"/>
      <c r="N207" s="1382">
        <f>SUM(N201:N206)</f>
        <v>0</v>
      </c>
      <c r="O207" s="1382">
        <f>SUM(O201:O206)</f>
        <v>0</v>
      </c>
      <c r="P207" s="1382">
        <f>SUM(P201:P206)</f>
        <v>0</v>
      </c>
      <c r="Q207" s="1389"/>
      <c r="R207" s="1382">
        <f>SUM(R201:R206)</f>
        <v>0</v>
      </c>
      <c r="S207" s="1419"/>
      <c r="T207" s="1390"/>
      <c r="U207" s="1389"/>
      <c r="V207" s="1389"/>
      <c r="W207" s="1385"/>
    </row>
    <row r="208" spans="1:23" ht="16.5" customHeight="1">
      <c r="A208" s="1379">
        <v>203</v>
      </c>
      <c r="B208" s="2636"/>
      <c r="C208" s="2631"/>
      <c r="D208" s="2625" t="s">
        <v>4444</v>
      </c>
      <c r="E208" s="1380"/>
      <c r="F208" s="1380"/>
      <c r="G208" s="1381"/>
      <c r="H208" s="1381"/>
      <c r="I208" s="1381"/>
      <c r="J208" s="1381"/>
      <c r="K208" s="1382"/>
      <c r="L208" s="1382"/>
      <c r="M208" s="1382"/>
      <c r="N208" s="1382"/>
      <c r="O208" s="1383"/>
      <c r="P208" s="1384"/>
      <c r="Q208" s="1382"/>
      <c r="R208" s="1383"/>
      <c r="S208" s="1419"/>
      <c r="T208" s="1390"/>
      <c r="U208" s="1421"/>
      <c r="V208" s="1421"/>
      <c r="W208" s="1385"/>
    </row>
    <row r="209" spans="1:23">
      <c r="A209" s="1379">
        <v>204</v>
      </c>
      <c r="B209" s="2636"/>
      <c r="C209" s="2631"/>
      <c r="D209" s="2615"/>
      <c r="E209" s="1380"/>
      <c r="F209" s="1380"/>
      <c r="G209" s="1381"/>
      <c r="H209" s="1381"/>
      <c r="I209" s="1381"/>
      <c r="J209" s="1381"/>
      <c r="K209" s="1382"/>
      <c r="L209" s="1382"/>
      <c r="M209" s="1382"/>
      <c r="N209" s="1382"/>
      <c r="O209" s="1383"/>
      <c r="P209" s="1384"/>
      <c r="Q209" s="1382"/>
      <c r="R209" s="1383"/>
      <c r="S209" s="1419"/>
      <c r="T209" s="1390"/>
      <c r="U209" s="1382"/>
      <c r="V209" s="1382"/>
      <c r="W209" s="1385"/>
    </row>
    <row r="210" spans="1:23">
      <c r="A210" s="1379">
        <v>205</v>
      </c>
      <c r="B210" s="2636"/>
      <c r="C210" s="2631"/>
      <c r="D210" s="2615"/>
      <c r="E210" s="1380"/>
      <c r="F210" s="1380"/>
      <c r="G210" s="1381"/>
      <c r="H210" s="1381"/>
      <c r="I210" s="1381"/>
      <c r="J210" s="1381"/>
      <c r="K210" s="1382"/>
      <c r="L210" s="1382"/>
      <c r="M210" s="1382"/>
      <c r="N210" s="1382"/>
      <c r="O210" s="1383"/>
      <c r="P210" s="1384"/>
      <c r="Q210" s="1382"/>
      <c r="R210" s="1383"/>
      <c r="S210" s="1419"/>
      <c r="T210" s="1390"/>
      <c r="U210" s="1382"/>
      <c r="V210" s="1382"/>
      <c r="W210" s="1385"/>
    </row>
    <row r="211" spans="1:23">
      <c r="A211" s="1379">
        <v>206</v>
      </c>
      <c r="B211" s="2636"/>
      <c r="C211" s="2631"/>
      <c r="D211" s="2615"/>
      <c r="E211" s="1380"/>
      <c r="F211" s="1380"/>
      <c r="G211" s="1381"/>
      <c r="H211" s="1381"/>
      <c r="I211" s="1381"/>
      <c r="J211" s="1381"/>
      <c r="K211" s="1382"/>
      <c r="L211" s="1382"/>
      <c r="M211" s="1382"/>
      <c r="N211" s="1382"/>
      <c r="O211" s="1383"/>
      <c r="P211" s="1384"/>
      <c r="Q211" s="1382"/>
      <c r="R211" s="1383"/>
      <c r="S211" s="1419"/>
      <c r="T211" s="1390"/>
      <c r="U211" s="1382"/>
      <c r="V211" s="1382"/>
      <c r="W211" s="1385"/>
    </row>
    <row r="212" spans="1:23">
      <c r="A212" s="1379">
        <v>207</v>
      </c>
      <c r="B212" s="2636"/>
      <c r="C212" s="2631"/>
      <c r="D212" s="2615"/>
      <c r="E212" s="1380"/>
      <c r="F212" s="1380"/>
      <c r="G212" s="1381"/>
      <c r="H212" s="1381"/>
      <c r="I212" s="1381"/>
      <c r="J212" s="1381"/>
      <c r="K212" s="1382"/>
      <c r="L212" s="1382"/>
      <c r="M212" s="1382"/>
      <c r="N212" s="1382"/>
      <c r="O212" s="1383"/>
      <c r="P212" s="1384"/>
      <c r="Q212" s="1382"/>
      <c r="R212" s="1383"/>
      <c r="S212" s="1419"/>
      <c r="T212" s="1390"/>
      <c r="U212" s="1382"/>
      <c r="V212" s="1382"/>
      <c r="W212" s="1385"/>
    </row>
    <row r="213" spans="1:23">
      <c r="A213" s="1379">
        <v>208</v>
      </c>
      <c r="B213" s="2636"/>
      <c r="C213" s="2631"/>
      <c r="D213" s="2615"/>
      <c r="E213" s="1380"/>
      <c r="F213" s="1380"/>
      <c r="G213" s="1381"/>
      <c r="H213" s="1381"/>
      <c r="I213" s="1381"/>
      <c r="J213" s="1381"/>
      <c r="K213" s="1382"/>
      <c r="L213" s="1382"/>
      <c r="M213" s="1382"/>
      <c r="N213" s="1382"/>
      <c r="O213" s="1383"/>
      <c r="P213" s="1384"/>
      <c r="Q213" s="1382"/>
      <c r="R213" s="1383"/>
      <c r="S213" s="1419"/>
      <c r="T213" s="1390"/>
      <c r="U213" s="1382"/>
      <c r="V213" s="1382"/>
      <c r="W213" s="1385"/>
    </row>
    <row r="214" spans="1:23" ht="14.25">
      <c r="A214" s="1379">
        <v>209</v>
      </c>
      <c r="B214" s="2636"/>
      <c r="C214" s="2631"/>
      <c r="D214" s="1422" t="s">
        <v>3617</v>
      </c>
      <c r="E214" s="1389"/>
      <c r="F214" s="1389"/>
      <c r="G214" s="1389"/>
      <c r="H214" s="1389"/>
      <c r="I214" s="1389"/>
      <c r="J214" s="1389"/>
      <c r="K214" s="1389"/>
      <c r="L214" s="1389"/>
      <c r="M214" s="1389"/>
      <c r="N214" s="1382">
        <f>SUM(N208:N213)</f>
        <v>0</v>
      </c>
      <c r="O214" s="1382">
        <f>SUM(O208:O213)</f>
        <v>0</v>
      </c>
      <c r="P214" s="1382">
        <f>SUM(P208:P213)</f>
        <v>0</v>
      </c>
      <c r="Q214" s="1389"/>
      <c r="R214" s="1382">
        <f>SUM(R208:R213)</f>
        <v>0</v>
      </c>
      <c r="S214" s="1419"/>
      <c r="T214" s="1390"/>
      <c r="U214" s="1389"/>
      <c r="V214" s="1389"/>
      <c r="W214" s="1385"/>
    </row>
    <row r="215" spans="1:23" ht="16.5" customHeight="1">
      <c r="A215" s="1379">
        <v>210</v>
      </c>
      <c r="B215" s="2636"/>
      <c r="C215" s="2631"/>
      <c r="D215" s="2625" t="s">
        <v>4445</v>
      </c>
      <c r="E215" s="1380"/>
      <c r="F215" s="1380"/>
      <c r="G215" s="1381"/>
      <c r="H215" s="1381"/>
      <c r="I215" s="1381"/>
      <c r="J215" s="1381"/>
      <c r="K215" s="1382"/>
      <c r="L215" s="1382"/>
      <c r="M215" s="1382"/>
      <c r="N215" s="1382"/>
      <c r="O215" s="1383"/>
      <c r="P215" s="1384"/>
      <c r="Q215" s="1382"/>
      <c r="R215" s="1383"/>
      <c r="S215" s="1419"/>
      <c r="T215" s="1390"/>
      <c r="U215" s="1421"/>
      <c r="V215" s="1421"/>
      <c r="W215" s="1385"/>
    </row>
    <row r="216" spans="1:23">
      <c r="A216" s="1379">
        <v>211</v>
      </c>
      <c r="B216" s="2636"/>
      <c r="C216" s="2631"/>
      <c r="D216" s="2615"/>
      <c r="E216" s="1380"/>
      <c r="F216" s="1380"/>
      <c r="G216" s="1381"/>
      <c r="H216" s="1381"/>
      <c r="I216" s="1381"/>
      <c r="J216" s="1381"/>
      <c r="K216" s="1382"/>
      <c r="L216" s="1382"/>
      <c r="M216" s="1382"/>
      <c r="N216" s="1382"/>
      <c r="O216" s="1383"/>
      <c r="P216" s="1384"/>
      <c r="Q216" s="1382"/>
      <c r="R216" s="1383"/>
      <c r="S216" s="1419"/>
      <c r="T216" s="1390"/>
      <c r="U216" s="1382"/>
      <c r="V216" s="1382"/>
      <c r="W216" s="1385"/>
    </row>
    <row r="217" spans="1:23">
      <c r="A217" s="1379">
        <v>212</v>
      </c>
      <c r="B217" s="2636"/>
      <c r="C217" s="2631"/>
      <c r="D217" s="2615"/>
      <c r="E217" s="1380"/>
      <c r="F217" s="1380"/>
      <c r="G217" s="1381"/>
      <c r="H217" s="1381"/>
      <c r="I217" s="1381"/>
      <c r="J217" s="1381"/>
      <c r="K217" s="1382"/>
      <c r="L217" s="1382"/>
      <c r="M217" s="1382"/>
      <c r="N217" s="1382"/>
      <c r="O217" s="1383"/>
      <c r="P217" s="1384"/>
      <c r="Q217" s="1382"/>
      <c r="R217" s="1383"/>
      <c r="S217" s="1419"/>
      <c r="T217" s="1390"/>
      <c r="U217" s="1382"/>
      <c r="V217" s="1382"/>
      <c r="W217" s="1385"/>
    </row>
    <row r="218" spans="1:23">
      <c r="A218" s="1379">
        <v>213</v>
      </c>
      <c r="B218" s="2636"/>
      <c r="C218" s="2631"/>
      <c r="D218" s="2615"/>
      <c r="E218" s="1380"/>
      <c r="F218" s="1380"/>
      <c r="G218" s="1381"/>
      <c r="H218" s="1381"/>
      <c r="I218" s="1381"/>
      <c r="J218" s="1381"/>
      <c r="K218" s="1382"/>
      <c r="L218" s="1382"/>
      <c r="M218" s="1382"/>
      <c r="N218" s="1382"/>
      <c r="O218" s="1383"/>
      <c r="P218" s="1384"/>
      <c r="Q218" s="1382"/>
      <c r="R218" s="1383"/>
      <c r="S218" s="1419"/>
      <c r="T218" s="1390"/>
      <c r="U218" s="1382"/>
      <c r="V218" s="1382"/>
      <c r="W218" s="1385"/>
    </row>
    <row r="219" spans="1:23">
      <c r="A219" s="1379">
        <v>214</v>
      </c>
      <c r="B219" s="2636"/>
      <c r="C219" s="2631"/>
      <c r="D219" s="2615"/>
      <c r="E219" s="1380"/>
      <c r="F219" s="1380"/>
      <c r="G219" s="1381"/>
      <c r="H219" s="1381"/>
      <c r="I219" s="1381"/>
      <c r="J219" s="1381"/>
      <c r="K219" s="1382"/>
      <c r="L219" s="1382"/>
      <c r="M219" s="1382"/>
      <c r="N219" s="1382"/>
      <c r="O219" s="1383"/>
      <c r="P219" s="1384"/>
      <c r="Q219" s="1382"/>
      <c r="R219" s="1383"/>
      <c r="S219" s="1419"/>
      <c r="T219" s="1390"/>
      <c r="U219" s="1382"/>
      <c r="V219" s="1382"/>
      <c r="W219" s="1385"/>
    </row>
    <row r="220" spans="1:23">
      <c r="A220" s="1379">
        <v>215</v>
      </c>
      <c r="B220" s="2636"/>
      <c r="C220" s="2631"/>
      <c r="D220" s="2615"/>
      <c r="E220" s="1380"/>
      <c r="F220" s="1380"/>
      <c r="G220" s="1381"/>
      <c r="H220" s="1381"/>
      <c r="I220" s="1381"/>
      <c r="J220" s="1381"/>
      <c r="K220" s="1382"/>
      <c r="L220" s="1382"/>
      <c r="M220" s="1382"/>
      <c r="N220" s="1382"/>
      <c r="O220" s="1383"/>
      <c r="P220" s="1384"/>
      <c r="Q220" s="1382"/>
      <c r="R220" s="1383"/>
      <c r="S220" s="1419"/>
      <c r="T220" s="1390"/>
      <c r="U220" s="1382"/>
      <c r="V220" s="1382"/>
      <c r="W220" s="1385"/>
    </row>
    <row r="221" spans="1:23" ht="15" thickBot="1">
      <c r="A221" s="1400">
        <v>216</v>
      </c>
      <c r="B221" s="2636"/>
      <c r="C221" s="2631"/>
      <c r="D221" s="1423" t="s">
        <v>3617</v>
      </c>
      <c r="E221" s="1403"/>
      <c r="F221" s="1403"/>
      <c r="G221" s="1403"/>
      <c r="H221" s="1403"/>
      <c r="I221" s="1403"/>
      <c r="J221" s="1403"/>
      <c r="K221" s="1403"/>
      <c r="L221" s="1403"/>
      <c r="M221" s="1403"/>
      <c r="N221" s="1404">
        <f>SUM(N215:N220)</f>
        <v>0</v>
      </c>
      <c r="O221" s="1404">
        <f>SUM(O215:O220)</f>
        <v>0</v>
      </c>
      <c r="P221" s="1404">
        <f>SUM(P215:P220)</f>
        <v>0</v>
      </c>
      <c r="Q221" s="1403"/>
      <c r="R221" s="1404">
        <f>SUM(R215:R220)</f>
        <v>0</v>
      </c>
      <c r="S221" s="1424"/>
      <c r="T221" s="1425"/>
      <c r="U221" s="1403"/>
      <c r="V221" s="1403"/>
      <c r="W221" s="1405"/>
    </row>
    <row r="222" spans="1:23" ht="15" thickBot="1">
      <c r="A222" s="1406">
        <v>217</v>
      </c>
      <c r="B222" s="2632" t="s">
        <v>4450</v>
      </c>
      <c r="C222" s="2633"/>
      <c r="D222" s="2634"/>
      <c r="E222" s="1407"/>
      <c r="F222" s="1407"/>
      <c r="G222" s="1408"/>
      <c r="H222" s="1408"/>
      <c r="I222" s="1408"/>
      <c r="J222" s="1408"/>
      <c r="K222" s="1409"/>
      <c r="L222" s="1409"/>
      <c r="M222" s="1409"/>
      <c r="N222" s="1426">
        <f>N172+N179+N186+N193+N200+N207+N214+N221</f>
        <v>0</v>
      </c>
      <c r="O222" s="1426">
        <f>O172+O179+O186+O193+O200+O207+O214+O221</f>
        <v>0</v>
      </c>
      <c r="P222" s="1426">
        <f>P172+P179+P186+P193+P200+P207+P214+P221</f>
        <v>0</v>
      </c>
      <c r="Q222" s="1409"/>
      <c r="R222" s="1426">
        <f>R172+R179+R186+R193+R200+R207+R214+R221</f>
        <v>0</v>
      </c>
      <c r="S222" s="1427"/>
      <c r="T222" s="1411"/>
      <c r="U222" s="1409"/>
      <c r="V222" s="1409"/>
      <c r="W222" s="1412"/>
    </row>
    <row r="223" spans="1:23" ht="15" thickBot="1">
      <c r="A223" s="1428">
        <v>218</v>
      </c>
      <c r="B223" s="2627" t="s">
        <v>3618</v>
      </c>
      <c r="C223" s="2628"/>
      <c r="D223" s="2629"/>
      <c r="E223" s="1429"/>
      <c r="F223" s="1429"/>
      <c r="G223" s="1430"/>
      <c r="H223" s="1430"/>
      <c r="I223" s="1430"/>
      <c r="J223" s="1430"/>
      <c r="K223" s="1431"/>
      <c r="L223" s="1431"/>
      <c r="M223" s="1431"/>
      <c r="N223" s="1432">
        <f>N165+N108+N222</f>
        <v>0</v>
      </c>
      <c r="O223" s="1432">
        <f>O165+O108+O222</f>
        <v>0</v>
      </c>
      <c r="P223" s="1432">
        <f>P165+P108+P222</f>
        <v>0</v>
      </c>
      <c r="Q223" s="1431"/>
      <c r="R223" s="1432">
        <f>R165+R108+R222</f>
        <v>0</v>
      </c>
      <c r="S223" s="1433"/>
      <c r="T223" s="1434"/>
      <c r="U223" s="1431"/>
      <c r="V223" s="1431"/>
      <c r="W223" s="1435"/>
    </row>
    <row r="224" spans="1:23">
      <c r="B224" s="1436"/>
      <c r="C224" s="477"/>
      <c r="D224" s="477"/>
      <c r="E224" s="1437"/>
      <c r="F224" s="1437"/>
      <c r="G224" s="1437"/>
      <c r="H224" s="1437"/>
      <c r="I224" s="1437"/>
      <c r="J224" s="1437"/>
      <c r="K224" s="1437"/>
      <c r="L224" s="1437"/>
      <c r="M224" s="1437"/>
      <c r="N224" s="1437"/>
      <c r="O224" s="1437"/>
      <c r="P224" s="1437"/>
      <c r="Q224" s="1437"/>
      <c r="R224" s="1437"/>
      <c r="S224" s="1437"/>
      <c r="T224" s="1438"/>
      <c r="U224" s="1438"/>
      <c r="V224" s="27"/>
    </row>
    <row r="225" spans="1:22" ht="14.25">
      <c r="A225" s="513" t="s">
        <v>4342</v>
      </c>
      <c r="B225" s="1436"/>
      <c r="C225" s="477"/>
      <c r="D225" s="477"/>
      <c r="E225" s="1437"/>
      <c r="F225" s="1437"/>
      <c r="G225" s="1437"/>
      <c r="H225" s="1437"/>
      <c r="I225" s="1437"/>
      <c r="J225" s="1437"/>
      <c r="K225" s="1437"/>
      <c r="L225" s="1437"/>
      <c r="M225" s="1437"/>
      <c r="N225" s="1437"/>
      <c r="O225" s="1437"/>
      <c r="P225" s="1437"/>
      <c r="Q225" s="1437"/>
      <c r="R225" s="1437"/>
      <c r="S225" s="1437"/>
      <c r="T225" s="1438"/>
      <c r="U225" s="1438"/>
      <c r="V225" s="27"/>
    </row>
    <row r="226" spans="1:22" ht="14.25">
      <c r="A226" s="513">
        <v>1</v>
      </c>
      <c r="B226" s="477" t="s">
        <v>4451</v>
      </c>
      <c r="D226" s="477"/>
      <c r="E226" s="1437"/>
      <c r="F226" s="1437"/>
      <c r="G226" s="1437"/>
      <c r="H226" s="1437"/>
      <c r="I226" s="1437"/>
      <c r="J226" s="1437"/>
      <c r="K226" s="1437"/>
      <c r="L226" s="1437"/>
      <c r="M226" s="1437"/>
      <c r="N226" s="1437"/>
      <c r="O226" s="1437"/>
      <c r="P226" s="1437"/>
      <c r="Q226" s="1437"/>
      <c r="R226" s="1437"/>
      <c r="S226" s="1437"/>
      <c r="T226" s="1438"/>
      <c r="U226" s="1438"/>
      <c r="V226" s="27"/>
    </row>
    <row r="227" spans="1:22" ht="14.25">
      <c r="A227" s="1436" t="s">
        <v>485</v>
      </c>
      <c r="B227" s="477" t="s">
        <v>4452</v>
      </c>
      <c r="D227" s="477"/>
      <c r="E227" s="1437"/>
      <c r="F227" s="1437"/>
      <c r="G227" s="1437"/>
      <c r="H227" s="1437"/>
      <c r="I227" s="1437"/>
      <c r="J227" s="1437"/>
      <c r="K227" s="1437"/>
      <c r="L227" s="1437"/>
      <c r="M227" s="1437"/>
      <c r="N227" s="1437"/>
      <c r="O227" s="1437"/>
      <c r="P227" s="1437"/>
      <c r="Q227" s="1437"/>
      <c r="R227" s="1437"/>
      <c r="S227" s="1437"/>
      <c r="T227" s="1438"/>
      <c r="U227" s="1438"/>
      <c r="V227" s="27"/>
    </row>
    <row r="228" spans="1:22" ht="14.25">
      <c r="A228" s="513">
        <v>3</v>
      </c>
      <c r="B228" s="27" t="s">
        <v>4453</v>
      </c>
      <c r="D228" s="27"/>
      <c r="E228" s="27"/>
      <c r="F228" s="27"/>
      <c r="G228" s="27"/>
      <c r="H228" s="27"/>
      <c r="I228" s="27"/>
      <c r="J228" s="27"/>
      <c r="K228" s="27"/>
      <c r="L228" s="27"/>
      <c r="M228" s="27"/>
      <c r="N228" s="27"/>
    </row>
    <row r="229" spans="1:22" ht="14.25">
      <c r="A229" s="513">
        <v>4</v>
      </c>
      <c r="B229" s="27" t="s">
        <v>4454</v>
      </c>
      <c r="D229" s="27"/>
      <c r="E229" s="27"/>
      <c r="F229" s="27"/>
      <c r="G229" s="27"/>
      <c r="H229" s="27"/>
      <c r="I229" s="27"/>
      <c r="J229" s="27"/>
      <c r="K229" s="27"/>
      <c r="L229" s="27"/>
      <c r="M229" s="27"/>
      <c r="N229" s="27"/>
    </row>
    <row r="230" spans="1:22" ht="14.25">
      <c r="A230" s="1436" t="s">
        <v>486</v>
      </c>
      <c r="B230" s="477" t="s">
        <v>4455</v>
      </c>
      <c r="D230" s="1437"/>
      <c r="E230" s="1437"/>
      <c r="F230" s="1437"/>
      <c r="G230" s="1437"/>
      <c r="H230" s="1437"/>
      <c r="I230" s="1437"/>
      <c r="J230" s="1437"/>
      <c r="K230" s="1437"/>
      <c r="L230" s="1437"/>
      <c r="M230" s="1437"/>
      <c r="N230" s="1437"/>
      <c r="O230" s="1437"/>
      <c r="P230" s="1437"/>
      <c r="Q230" s="1437"/>
      <c r="R230" s="1437"/>
      <c r="S230" s="1437"/>
      <c r="T230" s="1438"/>
      <c r="U230" s="1438"/>
      <c r="V230" s="27"/>
    </row>
    <row r="231" spans="1:22">
      <c r="A231" s="513"/>
      <c r="B231" s="1436"/>
      <c r="C231" s="477"/>
      <c r="D231" s="477"/>
      <c r="E231" s="1437"/>
      <c r="F231" s="1437"/>
      <c r="G231" s="1437"/>
      <c r="H231" s="1437"/>
      <c r="I231" s="1437"/>
      <c r="J231" s="1437"/>
      <c r="K231" s="1437"/>
      <c r="L231" s="1437"/>
      <c r="M231" s="1437"/>
      <c r="N231" s="1437"/>
      <c r="O231" s="1437"/>
      <c r="P231" s="1437"/>
      <c r="Q231" s="1437"/>
      <c r="R231" s="1437"/>
      <c r="S231" s="1437"/>
      <c r="T231" s="1438"/>
      <c r="U231" s="1438"/>
      <c r="V231" s="27"/>
    </row>
    <row r="232" spans="1:22">
      <c r="A232" s="513"/>
      <c r="B232" s="1436"/>
      <c r="C232" s="477"/>
      <c r="D232" s="477"/>
      <c r="E232" s="1437"/>
      <c r="F232" s="1437"/>
      <c r="G232" s="1437"/>
      <c r="H232" s="1437"/>
      <c r="I232" s="1437"/>
      <c r="J232" s="1437"/>
      <c r="K232" s="1437"/>
      <c r="L232" s="1437"/>
      <c r="M232" s="1437"/>
      <c r="N232" s="1437"/>
      <c r="O232" s="1437"/>
      <c r="P232" s="1437"/>
      <c r="Q232" s="1437"/>
      <c r="R232" s="1437"/>
      <c r="S232" s="1437"/>
      <c r="T232" s="1439"/>
      <c r="U232" s="1439"/>
      <c r="V232" s="27"/>
    </row>
    <row r="233" spans="1:22">
      <c r="A233" s="1436"/>
      <c r="B233" s="1436"/>
      <c r="C233" s="59"/>
      <c r="D233" s="59"/>
      <c r="E233" s="1437"/>
      <c r="F233" s="1437"/>
      <c r="G233" s="1437"/>
      <c r="H233" s="1437"/>
      <c r="I233" s="1437"/>
      <c r="J233" s="1437"/>
      <c r="K233" s="1437"/>
      <c r="L233" s="1437"/>
      <c r="M233" s="1437"/>
      <c r="N233" s="1437"/>
      <c r="O233" s="1437"/>
      <c r="P233" s="1437"/>
      <c r="Q233" s="1437"/>
      <c r="R233" s="1437"/>
      <c r="S233" s="1437"/>
      <c r="T233" s="1439"/>
      <c r="U233" s="1439"/>
      <c r="V233" s="27"/>
    </row>
    <row r="234" spans="1:22">
      <c r="A234" s="513"/>
      <c r="B234" s="1436"/>
      <c r="C234" s="477"/>
      <c r="D234" s="477"/>
      <c r="E234" s="1437"/>
      <c r="F234" s="1437"/>
      <c r="G234" s="1437"/>
      <c r="H234" s="1437"/>
      <c r="I234" s="1437"/>
      <c r="J234" s="1437"/>
      <c r="K234" s="1437"/>
      <c r="L234" s="1437"/>
      <c r="M234" s="1437"/>
      <c r="N234" s="1437"/>
      <c r="O234" s="1437"/>
      <c r="P234" s="1437"/>
      <c r="Q234" s="1437"/>
      <c r="R234" s="1437"/>
      <c r="S234" s="1437"/>
      <c r="T234" s="1439"/>
      <c r="U234" s="1439"/>
      <c r="V234" s="27"/>
    </row>
    <row r="235" spans="1:22">
      <c r="A235" s="513"/>
      <c r="B235" s="1436"/>
      <c r="C235" s="477"/>
      <c r="D235" s="477"/>
      <c r="E235" s="1437"/>
      <c r="F235" s="1437"/>
      <c r="G235" s="1437"/>
      <c r="H235" s="1437"/>
      <c r="I235" s="1437"/>
      <c r="J235" s="1437"/>
      <c r="K235" s="1437"/>
      <c r="L235" s="1437"/>
      <c r="M235" s="1437"/>
      <c r="N235" s="1437"/>
      <c r="O235" s="1437"/>
      <c r="P235" s="1437"/>
      <c r="Q235" s="1437"/>
      <c r="R235" s="1437"/>
      <c r="S235" s="1437"/>
      <c r="T235" s="1438"/>
      <c r="U235" s="1438"/>
      <c r="V235" s="27"/>
    </row>
    <row r="236" spans="1:22">
      <c r="A236" s="1436"/>
      <c r="B236" s="1436"/>
      <c r="C236" s="1437"/>
      <c r="D236" s="477"/>
      <c r="E236" s="1437"/>
      <c r="F236" s="1437"/>
      <c r="G236" s="1437"/>
      <c r="H236" s="1437"/>
      <c r="I236" s="1437"/>
      <c r="J236" s="1437"/>
      <c r="K236" s="1437"/>
      <c r="L236" s="1437"/>
      <c r="M236" s="1437"/>
      <c r="N236" s="1437"/>
      <c r="O236" s="1437"/>
      <c r="P236" s="1437"/>
      <c r="Q236" s="1437"/>
      <c r="R236" s="1437"/>
      <c r="S236" s="1437"/>
      <c r="T236" s="1438"/>
      <c r="U236" s="1438"/>
      <c r="V236" s="27"/>
    </row>
    <row r="237" spans="1:22">
      <c r="A237" s="513"/>
      <c r="B237" s="1436"/>
      <c r="C237" s="477"/>
      <c r="D237" s="477"/>
      <c r="E237" s="1437"/>
      <c r="F237" s="1437"/>
      <c r="G237" s="1437"/>
      <c r="H237" s="1437"/>
      <c r="I237" s="1437"/>
      <c r="J237" s="1437"/>
      <c r="K237" s="1437"/>
      <c r="L237" s="1437"/>
      <c r="M237" s="1437"/>
      <c r="N237" s="1437"/>
      <c r="O237" s="1437"/>
      <c r="P237" s="1437"/>
      <c r="Q237" s="1437"/>
      <c r="R237" s="1437"/>
      <c r="S237" s="1437"/>
      <c r="T237" s="1438"/>
      <c r="U237" s="1438"/>
      <c r="V237" s="27"/>
    </row>
    <row r="238" spans="1:22">
      <c r="A238" s="513"/>
      <c r="B238" s="1436"/>
      <c r="C238" s="477"/>
      <c r="D238" s="477"/>
      <c r="E238" s="1437"/>
      <c r="F238" s="1437"/>
      <c r="G238" s="1437"/>
      <c r="H238" s="1437"/>
      <c r="I238" s="1437"/>
      <c r="J238" s="1437"/>
      <c r="K238" s="1437"/>
      <c r="L238" s="1437"/>
      <c r="M238" s="1437"/>
      <c r="N238" s="1437"/>
      <c r="O238" s="1437"/>
      <c r="P238" s="1437"/>
      <c r="Q238" s="1437"/>
      <c r="R238" s="1437"/>
      <c r="S238" s="1437"/>
      <c r="T238" s="1438"/>
      <c r="U238" s="1438"/>
      <c r="V238" s="27"/>
    </row>
    <row r="239" spans="1:22">
      <c r="A239" s="1436"/>
      <c r="B239" s="1436"/>
      <c r="C239" s="1437"/>
      <c r="D239" s="1437"/>
      <c r="E239" s="1437"/>
      <c r="F239" s="1437"/>
      <c r="G239" s="1437"/>
      <c r="H239" s="1437"/>
      <c r="I239" s="1437"/>
      <c r="J239" s="1437"/>
      <c r="K239" s="1437"/>
      <c r="L239" s="1437"/>
      <c r="M239" s="1437"/>
      <c r="N239" s="1437"/>
      <c r="O239" s="1437"/>
      <c r="P239" s="1437"/>
      <c r="Q239" s="1437"/>
      <c r="R239" s="1437"/>
      <c r="S239" s="1437"/>
    </row>
    <row r="240" spans="1:22">
      <c r="A240" s="513"/>
      <c r="B240" s="1436"/>
      <c r="E240" s="1437"/>
      <c r="F240" s="1437"/>
      <c r="G240" s="1437"/>
      <c r="H240" s="1437"/>
      <c r="I240" s="1437"/>
      <c r="J240" s="1437"/>
      <c r="K240" s="1437"/>
      <c r="L240" s="1437"/>
      <c r="M240" s="1437"/>
      <c r="N240" s="1437"/>
      <c r="O240" s="1437"/>
      <c r="P240" s="1437"/>
      <c r="Q240" s="1437"/>
      <c r="R240" s="1437"/>
      <c r="S240" s="1437"/>
    </row>
    <row r="241" spans="1:19">
      <c r="A241" s="513"/>
      <c r="B241" s="1436"/>
      <c r="C241" s="1437"/>
      <c r="D241" s="1437"/>
      <c r="E241" s="1440"/>
      <c r="F241" s="1440"/>
      <c r="G241" s="1440"/>
      <c r="H241" s="1440"/>
      <c r="I241" s="1440"/>
      <c r="J241" s="1440"/>
      <c r="K241" s="1440"/>
      <c r="L241" s="1440"/>
      <c r="M241" s="1440"/>
      <c r="N241" s="1440"/>
      <c r="O241" s="1440"/>
      <c r="P241" s="1437"/>
      <c r="Q241" s="1440"/>
      <c r="R241" s="1440"/>
      <c r="S241" s="1440"/>
    </row>
    <row r="242" spans="1:19">
      <c r="A242" s="1436"/>
      <c r="B242" s="1436"/>
      <c r="C242" s="477"/>
      <c r="D242" s="477"/>
      <c r="E242" s="1440"/>
      <c r="F242" s="1440"/>
      <c r="G242" s="1440"/>
      <c r="H242" s="1440"/>
      <c r="I242" s="1440"/>
      <c r="J242" s="1440"/>
      <c r="K242" s="1440"/>
      <c r="L242" s="1440"/>
      <c r="M242" s="1440"/>
      <c r="N242" s="1440"/>
      <c r="O242" s="1440"/>
      <c r="P242" s="1437"/>
      <c r="Q242" s="1440"/>
      <c r="R242" s="1440"/>
      <c r="S242" s="1440"/>
    </row>
    <row r="243" spans="1:19">
      <c r="A243" s="513"/>
      <c r="B243" s="1436"/>
      <c r="C243" s="1437"/>
      <c r="D243" s="1437"/>
      <c r="E243" s="1439"/>
      <c r="F243" s="1441"/>
      <c r="G243" s="1439"/>
      <c r="H243" s="1439"/>
      <c r="I243" s="1439"/>
      <c r="J243" s="1439"/>
      <c r="K243" s="1439"/>
      <c r="L243" s="1439"/>
      <c r="M243" s="1439"/>
      <c r="N243" s="1439"/>
      <c r="O243" s="1439"/>
      <c r="P243" s="1440"/>
      <c r="Q243" s="1439"/>
      <c r="R243" s="1439"/>
      <c r="S243" s="1439"/>
    </row>
    <row r="244" spans="1:19">
      <c r="A244" s="1436"/>
      <c r="B244" s="1436"/>
      <c r="C244" s="1437"/>
      <c r="D244" s="1437"/>
      <c r="E244" s="1439"/>
      <c r="F244" s="1441"/>
      <c r="G244" s="1439"/>
      <c r="H244" s="1439"/>
      <c r="I244" s="1439"/>
      <c r="J244" s="1439"/>
      <c r="K244" s="1439"/>
      <c r="L244" s="1439"/>
      <c r="M244" s="1439"/>
      <c r="N244" s="1439"/>
      <c r="O244" s="1439"/>
      <c r="P244" s="1438"/>
      <c r="Q244" s="1439"/>
      <c r="R244" s="1439"/>
      <c r="S244" s="1439"/>
    </row>
    <row r="245" spans="1:19">
      <c r="A245" s="1436"/>
      <c r="B245" s="1436"/>
      <c r="C245" s="1437"/>
      <c r="D245" s="1437"/>
      <c r="E245" s="1439"/>
      <c r="F245" s="1441"/>
      <c r="G245" s="1439"/>
      <c r="H245" s="1439"/>
      <c r="I245" s="1439"/>
      <c r="J245" s="1439"/>
      <c r="K245" s="1439"/>
      <c r="L245" s="1439"/>
      <c r="M245" s="1439"/>
      <c r="N245" s="1439"/>
      <c r="O245" s="1439"/>
      <c r="P245" s="1439"/>
      <c r="Q245" s="1439"/>
      <c r="R245" s="1439"/>
      <c r="S245" s="1439"/>
    </row>
    <row r="246" spans="1:19">
      <c r="A246" s="1436"/>
      <c r="B246" s="1436"/>
      <c r="C246" s="1437"/>
      <c r="D246" s="1437"/>
      <c r="E246" s="27"/>
      <c r="F246" s="466"/>
      <c r="G246" s="27"/>
      <c r="H246" s="27"/>
      <c r="I246" s="27"/>
      <c r="J246" s="27"/>
      <c r="K246" s="27"/>
      <c r="L246" s="27"/>
      <c r="M246" s="27"/>
      <c r="N246" s="27"/>
      <c r="O246" s="27"/>
      <c r="P246" s="1439"/>
      <c r="Q246" s="27"/>
      <c r="R246" s="27"/>
      <c r="S246" s="27"/>
    </row>
    <row r="247" spans="1:19">
      <c r="A247" s="1436"/>
      <c r="B247" s="1436"/>
      <c r="C247" s="1437"/>
      <c r="D247" s="1437"/>
      <c r="F247" s="1442"/>
      <c r="P247" s="1439"/>
    </row>
  </sheetData>
  <mergeCells count="62">
    <mergeCell ref="A3:A5"/>
    <mergeCell ref="B3:B4"/>
    <mergeCell ref="C3:D4"/>
    <mergeCell ref="E3:I3"/>
    <mergeCell ref="C5:D5"/>
    <mergeCell ref="V3:V4"/>
    <mergeCell ref="W3:W4"/>
    <mergeCell ref="L3:L4"/>
    <mergeCell ref="M3:M4"/>
    <mergeCell ref="N3:N4"/>
    <mergeCell ref="O3:O4"/>
    <mergeCell ref="P3:P4"/>
    <mergeCell ref="Q3:Q4"/>
    <mergeCell ref="U3:U4"/>
    <mergeCell ref="R3:R4"/>
    <mergeCell ref="S3:S4"/>
    <mergeCell ref="T3:T4"/>
    <mergeCell ref="J3:J4"/>
    <mergeCell ref="K3:K4"/>
    <mergeCell ref="B108:D108"/>
    <mergeCell ref="B6:B107"/>
    <mergeCell ref="C6:C31"/>
    <mergeCell ref="D6:D17"/>
    <mergeCell ref="D19:D30"/>
    <mergeCell ref="C32:C53"/>
    <mergeCell ref="D32:D41"/>
    <mergeCell ref="D43:D52"/>
    <mergeCell ref="C54:C86"/>
    <mergeCell ref="D54:D63"/>
    <mergeCell ref="D65:D74"/>
    <mergeCell ref="D76:D85"/>
    <mergeCell ref="C87:C107"/>
    <mergeCell ref="D87:D92"/>
    <mergeCell ref="B109:B164"/>
    <mergeCell ref="C109:C122"/>
    <mergeCell ref="D109:D114"/>
    <mergeCell ref="D116:D121"/>
    <mergeCell ref="C123:C143"/>
    <mergeCell ref="C144:C164"/>
    <mergeCell ref="D144:D149"/>
    <mergeCell ref="D151:D156"/>
    <mergeCell ref="D158:D163"/>
    <mergeCell ref="D94:D99"/>
    <mergeCell ref="D101:D106"/>
    <mergeCell ref="D123:D128"/>
    <mergeCell ref="D130:D135"/>
    <mergeCell ref="D137:D142"/>
    <mergeCell ref="B165:D165"/>
    <mergeCell ref="B166:B221"/>
    <mergeCell ref="C166:C179"/>
    <mergeCell ref="D166:D171"/>
    <mergeCell ref="D173:D178"/>
    <mergeCell ref="C180:C200"/>
    <mergeCell ref="D180:D185"/>
    <mergeCell ref="D187:D192"/>
    <mergeCell ref="B223:D223"/>
    <mergeCell ref="D194:D199"/>
    <mergeCell ref="C201:C221"/>
    <mergeCell ref="D201:D206"/>
    <mergeCell ref="D208:D213"/>
    <mergeCell ref="D215:D220"/>
    <mergeCell ref="B222:D222"/>
  </mergeCells>
  <phoneticPr fontId="28" type="noConversion"/>
  <printOptions horizontalCentered="1"/>
  <pageMargins left="0.39370078740157483" right="0.39370078740157483" top="0.39370078740157483" bottom="0.39370078740157483" header="0.19685039370078741" footer="0.19685039370078741"/>
  <pageSetup paperSize="9" scale="36" fitToHeight="0" orientation="portrait" r:id="rId1"/>
  <headerFooter alignWithMargins="0">
    <oddFooter>&amp;C&amp;P+82&amp;R&amp;A</oddFooter>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30">
    <pageSetUpPr fitToPage="1"/>
  </sheetPr>
  <dimension ref="A1:L54"/>
  <sheetViews>
    <sheetView zoomScale="80" zoomScaleNormal="80" workbookViewId="0">
      <pane xSplit="3" ySplit="5" topLeftCell="D22" activePane="bottomRight" state="frozen"/>
      <selection activeCell="A125" sqref="A1:XFD1048576"/>
      <selection pane="topRight" activeCell="A125" sqref="A1:XFD1048576"/>
      <selection pane="bottomLeft" activeCell="A125" sqref="A1:XFD1048576"/>
      <selection pane="bottomRight"/>
    </sheetView>
  </sheetViews>
  <sheetFormatPr defaultColWidth="9" defaultRowHeight="15.75"/>
  <cols>
    <col min="1" max="1" width="5.125" style="1235" customWidth="1"/>
    <col min="2" max="2" width="16.5" style="1235" customWidth="1"/>
    <col min="3" max="3" width="22.375" style="1235" customWidth="1"/>
    <col min="4" max="4" width="12.25" style="1235" bestFit="1" customWidth="1"/>
    <col min="5" max="5" width="13.5" style="1235" customWidth="1"/>
    <col min="6" max="6" width="10.5" style="1235" customWidth="1"/>
    <col min="7" max="7" width="13.375" style="1235" customWidth="1"/>
    <col min="8" max="8" width="14" style="1235" customWidth="1"/>
    <col min="9" max="9" width="11.625" style="1235" customWidth="1"/>
    <col min="10" max="10" width="12.625" style="1235" customWidth="1"/>
    <col min="11" max="11" width="14.125" style="1235" customWidth="1"/>
    <col min="12" max="12" width="12.875" style="1235" customWidth="1"/>
    <col min="13" max="16384" width="9" style="1235"/>
  </cols>
  <sheetData>
    <row r="1" spans="1:12">
      <c r="A1" s="37" t="str">
        <f>表03!A1</f>
        <v xml:space="preserve"> 保險股份有限公司    年度(月)報表</v>
      </c>
      <c r="B1" s="59"/>
      <c r="C1" s="59"/>
      <c r="D1" s="59"/>
      <c r="E1" s="59"/>
      <c r="F1" s="59"/>
      <c r="G1" s="59"/>
      <c r="H1" s="59"/>
      <c r="I1" s="59"/>
      <c r="J1" s="59"/>
      <c r="K1" s="59"/>
      <c r="L1" s="59"/>
    </row>
    <row r="2" spans="1:12" ht="16.5" thickBot="1">
      <c r="A2" s="1236" t="s">
        <v>4375</v>
      </c>
      <c r="B2" s="1236"/>
      <c r="C2" s="59"/>
      <c r="D2" s="59"/>
      <c r="E2" s="59"/>
      <c r="F2" s="59"/>
      <c r="G2" s="59"/>
      <c r="H2" s="59"/>
      <c r="I2" s="59"/>
      <c r="J2" s="59" t="s">
        <v>4354</v>
      </c>
      <c r="K2" s="59"/>
      <c r="L2" s="59"/>
    </row>
    <row r="3" spans="1:12" ht="16.5" customHeight="1">
      <c r="A3" s="2655" t="s">
        <v>3733</v>
      </c>
      <c r="B3" s="2657" t="s">
        <v>4376</v>
      </c>
      <c r="C3" s="2658"/>
      <c r="D3" s="2648" t="s">
        <v>4377</v>
      </c>
      <c r="E3" s="2659"/>
      <c r="F3" s="2659"/>
      <c r="G3" s="2660" t="s">
        <v>4378</v>
      </c>
      <c r="H3" s="2659"/>
      <c r="I3" s="2661"/>
      <c r="J3" s="2648" t="s">
        <v>4379</v>
      </c>
      <c r="K3" s="2648"/>
      <c r="L3" s="2649"/>
    </row>
    <row r="4" spans="1:12" ht="28.5">
      <c r="A4" s="2656"/>
      <c r="B4" s="2539"/>
      <c r="C4" s="2523"/>
      <c r="D4" s="1239" t="s">
        <v>4380</v>
      </c>
      <c r="E4" s="467" t="s">
        <v>4360</v>
      </c>
      <c r="F4" s="1283" t="s">
        <v>4361</v>
      </c>
      <c r="G4" s="1284" t="s">
        <v>4359</v>
      </c>
      <c r="H4" s="467" t="s">
        <v>4360</v>
      </c>
      <c r="I4" s="1283" t="s">
        <v>4361</v>
      </c>
      <c r="J4" s="1284" t="s">
        <v>4359</v>
      </c>
      <c r="K4" s="467" t="s">
        <v>4360</v>
      </c>
      <c r="L4" s="1283" t="s">
        <v>4361</v>
      </c>
    </row>
    <row r="5" spans="1:12" ht="17.25" thickBot="1">
      <c r="A5" s="2656"/>
      <c r="B5" s="2650" t="s">
        <v>66</v>
      </c>
      <c r="C5" s="2651"/>
      <c r="D5" s="1285" t="s">
        <v>187</v>
      </c>
      <c r="E5" s="1286" t="s">
        <v>303</v>
      </c>
      <c r="F5" s="1287" t="s">
        <v>69</v>
      </c>
      <c r="G5" s="1288" t="s">
        <v>70</v>
      </c>
      <c r="H5" s="1286" t="s">
        <v>71</v>
      </c>
      <c r="I5" s="1287" t="s">
        <v>72</v>
      </c>
      <c r="J5" s="1288" t="s">
        <v>73</v>
      </c>
      <c r="K5" s="1286" t="s">
        <v>74</v>
      </c>
      <c r="L5" s="1287" t="s">
        <v>75</v>
      </c>
    </row>
    <row r="6" spans="1:12">
      <c r="A6" s="1244">
        <v>1</v>
      </c>
      <c r="B6" s="2652" t="s">
        <v>4381</v>
      </c>
      <c r="C6" s="1289" t="s">
        <v>4363</v>
      </c>
      <c r="D6" s="1290"/>
      <c r="E6" s="1291"/>
      <c r="F6" s="1292"/>
      <c r="G6" s="1293">
        <f>'表16-1-1'!N18</f>
        <v>0</v>
      </c>
      <c r="H6" s="1294">
        <f>'表16-1-1'!O18</f>
        <v>0</v>
      </c>
      <c r="I6" s="1295">
        <f>'表16-1-1'!P18</f>
        <v>0</v>
      </c>
      <c r="J6" s="1293">
        <f>'表16-1-1'!N31</f>
        <v>0</v>
      </c>
      <c r="K6" s="1294">
        <f>'表16-1-1'!O31</f>
        <v>0</v>
      </c>
      <c r="L6" s="1295">
        <f>'表16-1-1'!P31</f>
        <v>0</v>
      </c>
    </row>
    <row r="7" spans="1:12">
      <c r="A7" s="1251">
        <v>2</v>
      </c>
      <c r="B7" s="2653"/>
      <c r="C7" s="1252" t="s">
        <v>4373</v>
      </c>
      <c r="D7" s="1296"/>
      <c r="E7" s="1297"/>
      <c r="F7" s="1298"/>
      <c r="G7" s="1299">
        <f>'表16-1-2'!M20</f>
        <v>0</v>
      </c>
      <c r="H7" s="1300"/>
      <c r="I7" s="1301">
        <f>'表16-1-2'!N20</f>
        <v>0</v>
      </c>
      <c r="J7" s="1299">
        <f>'表16-1-2'!M27</f>
        <v>0</v>
      </c>
      <c r="K7" s="1300"/>
      <c r="L7" s="1301">
        <f>'表16-1-2'!N27</f>
        <v>0</v>
      </c>
    </row>
    <row r="8" spans="1:12">
      <c r="A8" s="1251">
        <v>3</v>
      </c>
      <c r="B8" s="2558"/>
      <c r="C8" s="1252" t="s">
        <v>4374</v>
      </c>
      <c r="D8" s="1296"/>
      <c r="E8" s="1297"/>
      <c r="F8" s="1298"/>
      <c r="G8" s="1299">
        <f>'表16-1-3'!N18</f>
        <v>0</v>
      </c>
      <c r="H8" s="1302">
        <f>'表16-1-3'!O18</f>
        <v>0</v>
      </c>
      <c r="I8" s="1301">
        <f>'表16-1-3'!P18</f>
        <v>0</v>
      </c>
      <c r="J8" s="1299">
        <f>'表16-1-3'!N31</f>
        <v>0</v>
      </c>
      <c r="K8" s="1302">
        <f>'表16-1-3'!O31</f>
        <v>0</v>
      </c>
      <c r="L8" s="1301">
        <f>'表16-1-3'!P31</f>
        <v>0</v>
      </c>
    </row>
    <row r="9" spans="1:12">
      <c r="A9" s="1251">
        <v>4</v>
      </c>
      <c r="B9" s="2558"/>
      <c r="C9" s="1252" t="s">
        <v>4364</v>
      </c>
      <c r="D9" s="1296"/>
      <c r="E9" s="1297"/>
      <c r="F9" s="1298"/>
      <c r="G9" s="1299">
        <f>'表16-1-4'!N18</f>
        <v>0</v>
      </c>
      <c r="H9" s="1302">
        <f>'表16-1-4'!O18</f>
        <v>0</v>
      </c>
      <c r="I9" s="1301">
        <f>'表16-1-4'!P18</f>
        <v>0</v>
      </c>
      <c r="J9" s="1299">
        <f>'表16-1-4'!N31</f>
        <v>0</v>
      </c>
      <c r="K9" s="1302">
        <f>'表16-1-4'!O31</f>
        <v>0</v>
      </c>
      <c r="L9" s="1301">
        <f>'表16-1-4'!P31</f>
        <v>0</v>
      </c>
    </row>
    <row r="10" spans="1:12">
      <c r="A10" s="1251">
        <v>5</v>
      </c>
      <c r="B10" s="2558"/>
      <c r="C10" s="1252" t="s">
        <v>4382</v>
      </c>
      <c r="D10" s="1296"/>
      <c r="E10" s="1297"/>
      <c r="F10" s="1298"/>
      <c r="G10" s="1299">
        <f>'表16-1-5'!N18</f>
        <v>0</v>
      </c>
      <c r="H10" s="1302">
        <f>'表16-1-5'!O18</f>
        <v>0</v>
      </c>
      <c r="I10" s="1301">
        <f>'表16-1-5'!P18</f>
        <v>0</v>
      </c>
      <c r="J10" s="1299">
        <f>'表16-1-5'!N31</f>
        <v>0</v>
      </c>
      <c r="K10" s="1302">
        <f>'表16-1-5'!O31</f>
        <v>0</v>
      </c>
      <c r="L10" s="1301">
        <f>'表16-1-5'!P31</f>
        <v>0</v>
      </c>
    </row>
    <row r="11" spans="1:12" ht="16.5" thickBot="1">
      <c r="A11" s="1257">
        <v>6</v>
      </c>
      <c r="B11" s="2654"/>
      <c r="C11" s="1258" t="s">
        <v>4383</v>
      </c>
      <c r="D11" s="1303"/>
      <c r="E11" s="1304"/>
      <c r="F11" s="1305"/>
      <c r="G11" s="1306">
        <f t="shared" ref="G11:L11" si="0">SUM(G6:G10)</f>
        <v>0</v>
      </c>
      <c r="H11" s="1307">
        <f t="shared" si="0"/>
        <v>0</v>
      </c>
      <c r="I11" s="1308">
        <f t="shared" si="0"/>
        <v>0</v>
      </c>
      <c r="J11" s="1306">
        <f t="shared" si="0"/>
        <v>0</v>
      </c>
      <c r="K11" s="1307">
        <f t="shared" si="0"/>
        <v>0</v>
      </c>
      <c r="L11" s="1308">
        <f t="shared" si="0"/>
        <v>0</v>
      </c>
    </row>
    <row r="12" spans="1:12" ht="16.5">
      <c r="A12" s="1244">
        <f>A11+1</f>
        <v>7</v>
      </c>
      <c r="B12" s="2664" t="s">
        <v>4384</v>
      </c>
      <c r="C12" s="34" t="s">
        <v>4363</v>
      </c>
      <c r="D12" s="1309"/>
      <c r="E12" s="1291"/>
      <c r="F12" s="1292"/>
      <c r="G12" s="1293">
        <f>'表16-1-1'!N42</f>
        <v>0</v>
      </c>
      <c r="H12" s="1294">
        <f>'表16-1-1'!O42</f>
        <v>0</v>
      </c>
      <c r="I12" s="1295">
        <f>'表16-1-1'!P42</f>
        <v>0</v>
      </c>
      <c r="J12" s="1293">
        <f>'表16-1-1'!N53</f>
        <v>0</v>
      </c>
      <c r="K12" s="1294">
        <f>'表16-1-1'!O53</f>
        <v>0</v>
      </c>
      <c r="L12" s="1295">
        <f>'表16-1-1'!P53</f>
        <v>0</v>
      </c>
    </row>
    <row r="13" spans="1:12">
      <c r="A13" s="1251">
        <f t="shared" ref="A13:A39" si="1">A12+1</f>
        <v>8</v>
      </c>
      <c r="B13" s="2665"/>
      <c r="C13" s="1252" t="s">
        <v>4373</v>
      </c>
      <c r="D13" s="1296"/>
      <c r="E13" s="1297"/>
      <c r="F13" s="1298"/>
      <c r="G13" s="1299">
        <f>'表16-1-2'!M38</f>
        <v>0</v>
      </c>
      <c r="H13" s="1300"/>
      <c r="I13" s="1301">
        <f>'表16-1-2'!N38</f>
        <v>0</v>
      </c>
      <c r="J13" s="1299">
        <f>'表16-1-2'!M49</f>
        <v>0</v>
      </c>
      <c r="K13" s="1300"/>
      <c r="L13" s="1301">
        <f>'表16-1-2'!N49</f>
        <v>0</v>
      </c>
    </row>
    <row r="14" spans="1:12">
      <c r="A14" s="1251">
        <f t="shared" si="1"/>
        <v>9</v>
      </c>
      <c r="B14" s="2665"/>
      <c r="C14" s="1252" t="s">
        <v>4374</v>
      </c>
      <c r="D14" s="1296"/>
      <c r="E14" s="1297"/>
      <c r="F14" s="1298"/>
      <c r="G14" s="1299">
        <f>'表16-1-3'!N42</f>
        <v>0</v>
      </c>
      <c r="H14" s="1302">
        <f>'表16-1-3'!O42</f>
        <v>0</v>
      </c>
      <c r="I14" s="1301">
        <f>'表16-1-3'!P42</f>
        <v>0</v>
      </c>
      <c r="J14" s="1299">
        <f>'表16-1-3'!N53</f>
        <v>0</v>
      </c>
      <c r="K14" s="1302">
        <f>'表16-1-3'!O53</f>
        <v>0</v>
      </c>
      <c r="L14" s="1301">
        <f>'表16-1-3'!P53</f>
        <v>0</v>
      </c>
    </row>
    <row r="15" spans="1:12">
      <c r="A15" s="1251">
        <f t="shared" si="1"/>
        <v>10</v>
      </c>
      <c r="B15" s="2665"/>
      <c r="C15" s="1252" t="s">
        <v>4364</v>
      </c>
      <c r="D15" s="1296"/>
      <c r="E15" s="1297"/>
      <c r="F15" s="1298"/>
      <c r="G15" s="1299">
        <f>'表16-1-4'!N42</f>
        <v>0</v>
      </c>
      <c r="H15" s="1302">
        <f>'表16-1-4'!O42</f>
        <v>0</v>
      </c>
      <c r="I15" s="1301">
        <f>'表16-1-4'!P42</f>
        <v>0</v>
      </c>
      <c r="J15" s="1299">
        <f>'表16-1-4'!N53</f>
        <v>0</v>
      </c>
      <c r="K15" s="1302">
        <f>'表16-1-4'!O53</f>
        <v>0</v>
      </c>
      <c r="L15" s="1301">
        <f>'表16-1-4'!P53</f>
        <v>0</v>
      </c>
    </row>
    <row r="16" spans="1:12">
      <c r="A16" s="1251">
        <f t="shared" si="1"/>
        <v>11</v>
      </c>
      <c r="B16" s="2665"/>
      <c r="C16" s="1252" t="s">
        <v>4382</v>
      </c>
      <c r="D16" s="1296"/>
      <c r="E16" s="1297"/>
      <c r="F16" s="1298"/>
      <c r="G16" s="1299">
        <f>'表16-1-5'!N42</f>
        <v>0</v>
      </c>
      <c r="H16" s="1302">
        <f>'表16-1-5'!O42</f>
        <v>0</v>
      </c>
      <c r="I16" s="1301">
        <f>'表16-1-5'!P42</f>
        <v>0</v>
      </c>
      <c r="J16" s="1299">
        <f>'表16-1-5'!N53</f>
        <v>0</v>
      </c>
      <c r="K16" s="1302">
        <f>'表16-1-5'!O53</f>
        <v>0</v>
      </c>
      <c r="L16" s="1301">
        <f>'表16-1-5'!P53</f>
        <v>0</v>
      </c>
    </row>
    <row r="17" spans="1:12">
      <c r="A17" s="1251">
        <f t="shared" si="1"/>
        <v>12</v>
      </c>
      <c r="B17" s="2666"/>
      <c r="C17" s="1310" t="s">
        <v>4385</v>
      </c>
      <c r="D17" s="1311"/>
      <c r="E17" s="1312"/>
      <c r="F17" s="1313"/>
      <c r="G17" s="1314">
        <f t="shared" ref="G17:L17" si="2">SUM(G12:G16)</f>
        <v>0</v>
      </c>
      <c r="H17" s="1315">
        <f t="shared" si="2"/>
        <v>0</v>
      </c>
      <c r="I17" s="1316">
        <f t="shared" si="2"/>
        <v>0</v>
      </c>
      <c r="J17" s="1314">
        <f t="shared" si="2"/>
        <v>0</v>
      </c>
      <c r="K17" s="1315">
        <f t="shared" si="2"/>
        <v>0</v>
      </c>
      <c r="L17" s="1316">
        <f t="shared" si="2"/>
        <v>0</v>
      </c>
    </row>
    <row r="18" spans="1:12" ht="16.5" customHeight="1" thickBot="1">
      <c r="A18" s="1317">
        <f t="shared" si="1"/>
        <v>13</v>
      </c>
      <c r="B18" s="2667" t="s">
        <v>4386</v>
      </c>
      <c r="C18" s="2651"/>
      <c r="D18" s="1303"/>
      <c r="E18" s="1318"/>
      <c r="F18" s="1305"/>
      <c r="G18" s="1319">
        <f t="shared" ref="G18:L18" si="3">G17+G11</f>
        <v>0</v>
      </c>
      <c r="H18" s="1307">
        <f t="shared" si="3"/>
        <v>0</v>
      </c>
      <c r="I18" s="1308">
        <f t="shared" si="3"/>
        <v>0</v>
      </c>
      <c r="J18" s="1319">
        <f t="shared" si="3"/>
        <v>0</v>
      </c>
      <c r="K18" s="1307">
        <f t="shared" si="3"/>
        <v>0</v>
      </c>
      <c r="L18" s="1308">
        <f t="shared" si="3"/>
        <v>0</v>
      </c>
    </row>
    <row r="19" spans="1:12" ht="16.5" customHeight="1">
      <c r="A19" s="1317">
        <f t="shared" si="1"/>
        <v>14</v>
      </c>
      <c r="B19" s="2614" t="s">
        <v>4387</v>
      </c>
      <c r="C19" s="1320" t="s">
        <v>4388</v>
      </c>
      <c r="D19" s="1321">
        <f>'表16-1-1'!N64</f>
        <v>0</v>
      </c>
      <c r="E19" s="1322">
        <f>'表16-1-1'!O64</f>
        <v>0</v>
      </c>
      <c r="F19" s="1320">
        <f>'表16-1-1'!P64</f>
        <v>0</v>
      </c>
      <c r="G19" s="1309"/>
      <c r="H19" s="1291"/>
      <c r="I19" s="1292"/>
      <c r="J19" s="1323"/>
      <c r="K19" s="1291"/>
      <c r="L19" s="1324"/>
    </row>
    <row r="20" spans="1:12" ht="16.5" customHeight="1">
      <c r="A20" s="1251">
        <f t="shared" si="1"/>
        <v>15</v>
      </c>
      <c r="B20" s="2615"/>
      <c r="C20" s="1325" t="s">
        <v>4389</v>
      </c>
      <c r="D20" s="1326">
        <f>'表16-1-3'!N64</f>
        <v>0</v>
      </c>
      <c r="E20" s="509">
        <f>'表16-1-3'!O64</f>
        <v>0</v>
      </c>
      <c r="F20" s="1327">
        <f>'表16-1-3'!P64</f>
        <v>0</v>
      </c>
      <c r="G20" s="1296"/>
      <c r="H20" s="1297"/>
      <c r="I20" s="1298"/>
      <c r="J20" s="1328"/>
      <c r="K20" s="1297"/>
      <c r="L20" s="1329"/>
    </row>
    <row r="21" spans="1:12" ht="16.5" customHeight="1">
      <c r="A21" s="1251">
        <f t="shared" si="1"/>
        <v>16</v>
      </c>
      <c r="B21" s="2615"/>
      <c r="C21" s="1325" t="s">
        <v>4390</v>
      </c>
      <c r="D21" s="1326">
        <f>D19+D20</f>
        <v>0</v>
      </c>
      <c r="E21" s="509">
        <f>E19+E20</f>
        <v>0</v>
      </c>
      <c r="F21" s="1330">
        <f>F19+F20</f>
        <v>0</v>
      </c>
      <c r="G21" s="1296"/>
      <c r="H21" s="1297"/>
      <c r="I21" s="1298"/>
      <c r="J21" s="1328"/>
      <c r="K21" s="1297"/>
      <c r="L21" s="1329"/>
    </row>
    <row r="22" spans="1:12" ht="16.5" customHeight="1">
      <c r="A22" s="1251">
        <f t="shared" si="1"/>
        <v>17</v>
      </c>
      <c r="B22" s="2615"/>
      <c r="C22" s="1327" t="s">
        <v>4388</v>
      </c>
      <c r="D22" s="1326">
        <f>'表16-1-1'!N75</f>
        <v>0</v>
      </c>
      <c r="E22" s="509">
        <f>'表16-1-1'!O75</f>
        <v>0</v>
      </c>
      <c r="F22" s="1327">
        <f>'表16-1-1'!P75</f>
        <v>0</v>
      </c>
      <c r="G22" s="1296"/>
      <c r="H22" s="1297"/>
      <c r="I22" s="1298"/>
      <c r="J22" s="1328"/>
      <c r="K22" s="1297"/>
      <c r="L22" s="1329"/>
    </row>
    <row r="23" spans="1:12" ht="16.5" customHeight="1">
      <c r="A23" s="1251">
        <f t="shared" si="1"/>
        <v>18</v>
      </c>
      <c r="B23" s="2615"/>
      <c r="C23" s="1325" t="s">
        <v>4389</v>
      </c>
      <c r="D23" s="1326">
        <f>'表16-1-3'!N75</f>
        <v>0</v>
      </c>
      <c r="E23" s="509">
        <f>'表16-1-3'!O75</f>
        <v>0</v>
      </c>
      <c r="F23" s="1327">
        <f>'表16-1-3'!P75</f>
        <v>0</v>
      </c>
      <c r="G23" s="1296"/>
      <c r="H23" s="1297"/>
      <c r="I23" s="1298"/>
      <c r="J23" s="1328"/>
      <c r="K23" s="1297"/>
      <c r="L23" s="1329"/>
    </row>
    <row r="24" spans="1:12" ht="16.5" customHeight="1">
      <c r="A24" s="1251">
        <f t="shared" si="1"/>
        <v>19</v>
      </c>
      <c r="B24" s="2615"/>
      <c r="C24" s="1331" t="s">
        <v>4391</v>
      </c>
      <c r="D24" s="1332">
        <f>D22+D23</f>
        <v>0</v>
      </c>
      <c r="E24" s="509">
        <f>E22+E23</f>
        <v>0</v>
      </c>
      <c r="F24" s="1327">
        <f>F22+F23</f>
        <v>0</v>
      </c>
      <c r="G24" s="1311"/>
      <c r="H24" s="1312"/>
      <c r="I24" s="1313"/>
      <c r="J24" s="1333"/>
      <c r="K24" s="1334"/>
      <c r="L24" s="1335"/>
    </row>
    <row r="25" spans="1:12" ht="16.5" customHeight="1" thickBot="1">
      <c r="A25" s="1251">
        <f t="shared" si="1"/>
        <v>20</v>
      </c>
      <c r="B25" s="2579"/>
      <c r="C25" s="1336" t="s">
        <v>4392</v>
      </c>
      <c r="D25" s="1337">
        <f>D21+D24</f>
        <v>0</v>
      </c>
      <c r="E25" s="1276">
        <f>E21+E24</f>
        <v>0</v>
      </c>
      <c r="F25" s="1338">
        <f>F21+F24</f>
        <v>0</v>
      </c>
      <c r="G25" s="1303"/>
      <c r="H25" s="1318"/>
      <c r="I25" s="1305"/>
      <c r="J25" s="1339"/>
      <c r="K25" s="1318"/>
      <c r="L25" s="1340"/>
    </row>
    <row r="26" spans="1:12" ht="16.5">
      <c r="A26" s="1251">
        <f t="shared" si="1"/>
        <v>21</v>
      </c>
      <c r="B26" s="2533" t="s">
        <v>4393</v>
      </c>
      <c r="C26" s="34" t="s">
        <v>4394</v>
      </c>
      <c r="D26" s="1295">
        <f>'表16-1-1'!N86</f>
        <v>0</v>
      </c>
      <c r="E26" s="1294">
        <f>'表16-1-1'!O86</f>
        <v>0</v>
      </c>
      <c r="F26" s="1295">
        <f>'表16-1-1'!P86</f>
        <v>0</v>
      </c>
      <c r="G26" s="1293">
        <f>'表16-1-1'!N97</f>
        <v>0</v>
      </c>
      <c r="H26" s="1294">
        <f>'表16-1-1'!O97</f>
        <v>0</v>
      </c>
      <c r="I26" s="1295">
        <f>'表16-1-1'!P97</f>
        <v>0</v>
      </c>
      <c r="J26" s="1293">
        <f>'表16-1-1'!N108</f>
        <v>0</v>
      </c>
      <c r="K26" s="1294">
        <f>'表16-1-1'!O108</f>
        <v>0</v>
      </c>
      <c r="L26" s="1295">
        <f>'表16-1-1'!P108</f>
        <v>0</v>
      </c>
    </row>
    <row r="27" spans="1:12">
      <c r="A27" s="1251">
        <f t="shared" si="1"/>
        <v>22</v>
      </c>
      <c r="B27" s="2534"/>
      <c r="C27" s="1252" t="s">
        <v>4395</v>
      </c>
      <c r="D27" s="1301">
        <f>'表16-1-2'!M60</f>
        <v>0</v>
      </c>
      <c r="E27" s="1300"/>
      <c r="F27" s="1301">
        <f>'表16-1-2'!N60</f>
        <v>0</v>
      </c>
      <c r="G27" s="1299">
        <f>'表16-1-2'!M71</f>
        <v>0</v>
      </c>
      <c r="H27" s="1300"/>
      <c r="I27" s="1301">
        <f>'表16-1-2'!N71</f>
        <v>0</v>
      </c>
      <c r="J27" s="1299">
        <f>'表16-1-2'!M82</f>
        <v>0</v>
      </c>
      <c r="K27" s="1300"/>
      <c r="L27" s="1301">
        <f>'表16-1-2'!N82</f>
        <v>0</v>
      </c>
    </row>
    <row r="28" spans="1:12">
      <c r="A28" s="1251">
        <f t="shared" si="1"/>
        <v>23</v>
      </c>
      <c r="B28" s="2534"/>
      <c r="C28" s="1252" t="s">
        <v>4396</v>
      </c>
      <c r="D28" s="1301">
        <f>'表16-1-3'!N86</f>
        <v>0</v>
      </c>
      <c r="E28" s="1302">
        <f>'表16-1-3'!O86</f>
        <v>0</v>
      </c>
      <c r="F28" s="1301">
        <f>'表16-1-3'!P86</f>
        <v>0</v>
      </c>
      <c r="G28" s="1299">
        <f>'表16-1-3'!N97</f>
        <v>0</v>
      </c>
      <c r="H28" s="1302">
        <f>'表16-1-3'!O97</f>
        <v>0</v>
      </c>
      <c r="I28" s="1301">
        <f>'表16-1-3'!P97</f>
        <v>0</v>
      </c>
      <c r="J28" s="1299">
        <f>'表16-1-3'!N108</f>
        <v>0</v>
      </c>
      <c r="K28" s="1302">
        <f>'表16-1-3'!O108</f>
        <v>0</v>
      </c>
      <c r="L28" s="1301">
        <f>'表16-1-3'!P108</f>
        <v>0</v>
      </c>
    </row>
    <row r="29" spans="1:12">
      <c r="A29" s="1251">
        <f t="shared" si="1"/>
        <v>24</v>
      </c>
      <c r="B29" s="2534"/>
      <c r="C29" s="1252" t="s">
        <v>4397</v>
      </c>
      <c r="D29" s="1301">
        <f>'表16-1-4'!N64</f>
        <v>0</v>
      </c>
      <c r="E29" s="1302">
        <f>'表16-1-4'!O64</f>
        <v>0</v>
      </c>
      <c r="F29" s="1301">
        <f>'表16-1-4'!P64</f>
        <v>0</v>
      </c>
      <c r="G29" s="1299">
        <f>'表16-1-4'!N75</f>
        <v>0</v>
      </c>
      <c r="H29" s="1302">
        <f>'表16-1-4'!O75</f>
        <v>0</v>
      </c>
      <c r="I29" s="1301">
        <f>'表16-1-4'!P75</f>
        <v>0</v>
      </c>
      <c r="J29" s="1299">
        <f>'表16-1-4'!N86</f>
        <v>0</v>
      </c>
      <c r="K29" s="1302">
        <f>'表16-1-4'!O86</f>
        <v>0</v>
      </c>
      <c r="L29" s="1301">
        <f>'表16-1-4'!P86</f>
        <v>0</v>
      </c>
    </row>
    <row r="30" spans="1:12">
      <c r="A30" s="1251">
        <f t="shared" si="1"/>
        <v>25</v>
      </c>
      <c r="B30" s="2534"/>
      <c r="C30" s="1252" t="s">
        <v>4398</v>
      </c>
      <c r="D30" s="1301">
        <f>'表16-1-5'!N64</f>
        <v>0</v>
      </c>
      <c r="E30" s="1302">
        <f>'表16-1-5'!O64</f>
        <v>0</v>
      </c>
      <c r="F30" s="1301">
        <f>'表16-1-5'!P64</f>
        <v>0</v>
      </c>
      <c r="G30" s="1299">
        <f>'表16-1-5'!N75</f>
        <v>0</v>
      </c>
      <c r="H30" s="1302">
        <f>'表16-1-5'!O75</f>
        <v>0</v>
      </c>
      <c r="I30" s="1301">
        <f>'表16-1-5'!P75</f>
        <v>0</v>
      </c>
      <c r="J30" s="1299">
        <f>'表16-1-5'!N86</f>
        <v>0</v>
      </c>
      <c r="K30" s="1302">
        <f>'表16-1-5'!O86</f>
        <v>0</v>
      </c>
      <c r="L30" s="1301">
        <f>'表16-1-5'!P86</f>
        <v>0</v>
      </c>
    </row>
    <row r="31" spans="1:12" ht="17.25" thickBot="1">
      <c r="A31" s="1251">
        <f t="shared" si="1"/>
        <v>26</v>
      </c>
      <c r="B31" s="2535"/>
      <c r="C31" s="1341" t="s">
        <v>4399</v>
      </c>
      <c r="D31" s="1308">
        <f>SUM(D26:D30)</f>
        <v>0</v>
      </c>
      <c r="E31" s="1307">
        <f t="shared" ref="E31:L31" si="4">SUM(E26:E30)</f>
        <v>0</v>
      </c>
      <c r="F31" s="1308">
        <f t="shared" si="4"/>
        <v>0</v>
      </c>
      <c r="G31" s="1319">
        <f t="shared" si="4"/>
        <v>0</v>
      </c>
      <c r="H31" s="1307">
        <f t="shared" si="4"/>
        <v>0</v>
      </c>
      <c r="I31" s="1308">
        <f t="shared" si="4"/>
        <v>0</v>
      </c>
      <c r="J31" s="1319">
        <f t="shared" si="4"/>
        <v>0</v>
      </c>
      <c r="K31" s="1307">
        <f t="shared" si="4"/>
        <v>0</v>
      </c>
      <c r="L31" s="1308">
        <f t="shared" si="4"/>
        <v>0</v>
      </c>
    </row>
    <row r="32" spans="1:12" ht="16.5" thickBot="1">
      <c r="A32" s="1257">
        <f t="shared" si="1"/>
        <v>27</v>
      </c>
      <c r="B32" s="2668" t="s">
        <v>4400</v>
      </c>
      <c r="C32" s="2669"/>
      <c r="D32" s="1342">
        <f>D25+D31</f>
        <v>0</v>
      </c>
      <c r="E32" s="1343">
        <f>E25+E31</f>
        <v>0</v>
      </c>
      <c r="F32" s="1344">
        <f>F25+F31</f>
        <v>0</v>
      </c>
      <c r="G32" s="1343">
        <f t="shared" ref="G32:L32" si="5">G31</f>
        <v>0</v>
      </c>
      <c r="H32" s="1345">
        <f t="shared" si="5"/>
        <v>0</v>
      </c>
      <c r="I32" s="1344">
        <f t="shared" si="5"/>
        <v>0</v>
      </c>
      <c r="J32" s="1346">
        <f t="shared" si="5"/>
        <v>0</v>
      </c>
      <c r="K32" s="1345">
        <f t="shared" si="5"/>
        <v>0</v>
      </c>
      <c r="L32" s="1347">
        <f t="shared" si="5"/>
        <v>0</v>
      </c>
    </row>
    <row r="33" spans="1:12">
      <c r="A33" s="1317">
        <f t="shared" si="1"/>
        <v>28</v>
      </c>
      <c r="B33" s="2664" t="s">
        <v>4369</v>
      </c>
      <c r="C33" s="1289" t="s">
        <v>4363</v>
      </c>
      <c r="D33" s="30">
        <f>'表16-1-1'!N115</f>
        <v>0</v>
      </c>
      <c r="E33" s="1348">
        <f>'表16-1-1'!O115</f>
        <v>0</v>
      </c>
      <c r="F33" s="30">
        <f>'表16-1-1'!P115</f>
        <v>0</v>
      </c>
      <c r="G33" s="1349">
        <f>'表16-1-1'!N122</f>
        <v>0</v>
      </c>
      <c r="H33" s="1350">
        <f>'表16-1-1'!O122</f>
        <v>0</v>
      </c>
      <c r="I33" s="1351">
        <f>'表16-1-1'!P122</f>
        <v>0</v>
      </c>
      <c r="J33" s="1352">
        <f>'表16-1-1'!N129</f>
        <v>0</v>
      </c>
      <c r="K33" s="1350">
        <f>'表16-1-1'!O129</f>
        <v>0</v>
      </c>
      <c r="L33" s="1351">
        <f>'表16-1-1'!P129</f>
        <v>0</v>
      </c>
    </row>
    <row r="34" spans="1:12">
      <c r="A34" s="1251">
        <f t="shared" si="1"/>
        <v>29</v>
      </c>
      <c r="B34" s="2665"/>
      <c r="C34" s="1252" t="s">
        <v>4373</v>
      </c>
      <c r="D34" s="1353">
        <f>'表16-1-2'!M89</f>
        <v>0</v>
      </c>
      <c r="E34" s="1300"/>
      <c r="F34" s="1354">
        <f>'表16-1-2'!N89</f>
        <v>0</v>
      </c>
      <c r="G34" s="1299">
        <f>'表16-1-2'!M96</f>
        <v>0</v>
      </c>
      <c r="H34" s="1300"/>
      <c r="I34" s="1301">
        <f>'表16-1-2'!N96</f>
        <v>0</v>
      </c>
      <c r="J34" s="1299">
        <f>'表16-1-2'!M103</f>
        <v>0</v>
      </c>
      <c r="K34" s="1300"/>
      <c r="L34" s="1301">
        <f>'表16-1-2'!N103</f>
        <v>0</v>
      </c>
    </row>
    <row r="35" spans="1:12">
      <c r="A35" s="1251">
        <f t="shared" si="1"/>
        <v>30</v>
      </c>
      <c r="B35" s="2665"/>
      <c r="C35" s="1252" t="s">
        <v>4374</v>
      </c>
      <c r="D35" s="30">
        <f>'表16-1-3'!N115</f>
        <v>0</v>
      </c>
      <c r="E35" s="1302">
        <f>'表16-1-3'!O115</f>
        <v>0</v>
      </c>
      <c r="F35" s="1301">
        <f>'表16-1-3'!P115</f>
        <v>0</v>
      </c>
      <c r="G35" s="1299">
        <f>'表16-1-3'!N122</f>
        <v>0</v>
      </c>
      <c r="H35" s="1302">
        <f>'表16-1-3'!O122</f>
        <v>0</v>
      </c>
      <c r="I35" s="1301">
        <f>'表16-1-3'!P122</f>
        <v>0</v>
      </c>
      <c r="J35" s="1299">
        <f>'表16-1-3'!N129</f>
        <v>0</v>
      </c>
      <c r="K35" s="1302">
        <f>'表16-1-3'!O129</f>
        <v>0</v>
      </c>
      <c r="L35" s="1301">
        <f>'表16-1-3'!P129</f>
        <v>0</v>
      </c>
    </row>
    <row r="36" spans="1:12">
      <c r="A36" s="1251">
        <f t="shared" si="1"/>
        <v>31</v>
      </c>
      <c r="B36" s="2665"/>
      <c r="C36" s="1252" t="s">
        <v>4364</v>
      </c>
      <c r="D36" s="1355">
        <f>'表16-1-4'!N93</f>
        <v>0</v>
      </c>
      <c r="E36" s="1302">
        <f>'表16-1-4'!O93</f>
        <v>0</v>
      </c>
      <c r="F36" s="1301">
        <f>'表16-1-4'!P93</f>
        <v>0</v>
      </c>
      <c r="G36" s="1299">
        <f>'表16-1-4'!N100</f>
        <v>0</v>
      </c>
      <c r="H36" s="1302">
        <f>'表16-1-4'!O100</f>
        <v>0</v>
      </c>
      <c r="I36" s="1301">
        <f>'表16-1-4'!P100</f>
        <v>0</v>
      </c>
      <c r="J36" s="1299">
        <f>'表16-1-4'!N107</f>
        <v>0</v>
      </c>
      <c r="K36" s="1302">
        <f>'表16-1-4'!O107</f>
        <v>0</v>
      </c>
      <c r="L36" s="1301">
        <f>'表16-1-4'!P107</f>
        <v>0</v>
      </c>
    </row>
    <row r="37" spans="1:12">
      <c r="A37" s="1251">
        <f t="shared" si="1"/>
        <v>32</v>
      </c>
      <c r="B37" s="2666"/>
      <c r="C37" s="1252" t="s">
        <v>4382</v>
      </c>
      <c r="D37" s="1355">
        <f>'表16-1-5'!N93</f>
        <v>0</v>
      </c>
      <c r="E37" s="1302">
        <f>'表16-1-5'!O93</f>
        <v>0</v>
      </c>
      <c r="F37" s="1301">
        <f>'表16-1-5'!P93</f>
        <v>0</v>
      </c>
      <c r="G37" s="1299">
        <f>'表16-1-5'!N100</f>
        <v>0</v>
      </c>
      <c r="H37" s="1302">
        <f>'表16-1-5'!O100</f>
        <v>0</v>
      </c>
      <c r="I37" s="1301">
        <f>'表16-1-5'!P100</f>
        <v>0</v>
      </c>
      <c r="J37" s="1299">
        <f>'表16-1-5'!N107</f>
        <v>0</v>
      </c>
      <c r="K37" s="1302">
        <f>'表16-1-5'!O107</f>
        <v>0</v>
      </c>
      <c r="L37" s="1301">
        <f>'表16-1-5'!P107</f>
        <v>0</v>
      </c>
    </row>
    <row r="38" spans="1:12" ht="17.25" thickBot="1">
      <c r="A38" s="1257">
        <f t="shared" si="1"/>
        <v>33</v>
      </c>
      <c r="B38" s="2667" t="s">
        <v>4401</v>
      </c>
      <c r="C38" s="2663"/>
      <c r="D38" s="1356">
        <f t="shared" ref="D38:L38" si="6">SUM(D33:D37)</f>
        <v>0</v>
      </c>
      <c r="E38" s="1307">
        <f t="shared" si="6"/>
        <v>0</v>
      </c>
      <c r="F38" s="1308">
        <f t="shared" si="6"/>
        <v>0</v>
      </c>
      <c r="G38" s="1319">
        <f t="shared" si="6"/>
        <v>0</v>
      </c>
      <c r="H38" s="1307">
        <f t="shared" si="6"/>
        <v>0</v>
      </c>
      <c r="I38" s="1308">
        <f t="shared" si="6"/>
        <v>0</v>
      </c>
      <c r="J38" s="1319">
        <f t="shared" si="6"/>
        <v>0</v>
      </c>
      <c r="K38" s="1307">
        <f t="shared" si="6"/>
        <v>0</v>
      </c>
      <c r="L38" s="1308">
        <f t="shared" si="6"/>
        <v>0</v>
      </c>
    </row>
    <row r="39" spans="1:12" ht="17.25" thickBot="1">
      <c r="A39" s="1279">
        <f t="shared" si="1"/>
        <v>34</v>
      </c>
      <c r="B39" s="2662" t="s">
        <v>4329</v>
      </c>
      <c r="C39" s="2663"/>
      <c r="D39" s="1357">
        <f t="shared" ref="D39:L39" si="7">D18+D32+D38</f>
        <v>0</v>
      </c>
      <c r="E39" s="1358">
        <f t="shared" si="7"/>
        <v>0</v>
      </c>
      <c r="F39" s="1359">
        <f t="shared" si="7"/>
        <v>0</v>
      </c>
      <c r="G39" s="1360">
        <f t="shared" si="7"/>
        <v>0</v>
      </c>
      <c r="H39" s="1358">
        <f t="shared" si="7"/>
        <v>0</v>
      </c>
      <c r="I39" s="1359">
        <f t="shared" si="7"/>
        <v>0</v>
      </c>
      <c r="J39" s="1360">
        <f t="shared" si="7"/>
        <v>0</v>
      </c>
      <c r="K39" s="1358">
        <f t="shared" si="7"/>
        <v>0</v>
      </c>
      <c r="L39" s="1359">
        <f t="shared" si="7"/>
        <v>0</v>
      </c>
    </row>
    <row r="40" spans="1:12" ht="6" customHeight="1">
      <c r="B40" s="27"/>
      <c r="C40" s="27"/>
      <c r="D40" s="1289"/>
      <c r="E40" s="27"/>
      <c r="F40" s="27"/>
      <c r="G40" s="27"/>
      <c r="H40" s="27"/>
      <c r="I40" s="27"/>
      <c r="J40" s="27"/>
      <c r="K40" s="27"/>
      <c r="L40" s="27"/>
    </row>
    <row r="41" spans="1:12" ht="16.5" customHeight="1">
      <c r="B41" s="27"/>
      <c r="C41" s="27"/>
      <c r="D41" s="27"/>
      <c r="E41" s="27"/>
      <c r="F41" s="27"/>
      <c r="G41" s="27"/>
      <c r="H41" s="27"/>
      <c r="I41" s="27"/>
      <c r="J41" s="27"/>
      <c r="K41" s="27"/>
      <c r="L41" s="27"/>
    </row>
    <row r="42" spans="1:12" ht="16.5" customHeight="1">
      <c r="A42" s="1361" t="s">
        <v>1265</v>
      </c>
      <c r="B42" s="34"/>
      <c r="C42" s="34"/>
      <c r="D42" s="34"/>
      <c r="E42" s="34"/>
      <c r="F42" s="34"/>
      <c r="G42" s="34"/>
      <c r="H42" s="27"/>
      <c r="I42" s="27"/>
      <c r="J42" s="27"/>
      <c r="K42" s="27"/>
      <c r="L42" s="27"/>
    </row>
    <row r="43" spans="1:12" ht="81" customHeight="1">
      <c r="A43" s="2647" t="s">
        <v>4402</v>
      </c>
      <c r="B43" s="1362" t="s">
        <v>1256</v>
      </c>
      <c r="C43" s="1362" t="s">
        <v>1257</v>
      </c>
      <c r="D43" s="1362" t="s">
        <v>1258</v>
      </c>
      <c r="E43" s="1363" t="s">
        <v>1259</v>
      </c>
      <c r="F43" s="1363" t="s">
        <v>1260</v>
      </c>
      <c r="G43" s="1363" t="s">
        <v>1261</v>
      </c>
      <c r="H43" s="27"/>
      <c r="I43" s="27"/>
      <c r="J43" s="27"/>
      <c r="K43" s="27"/>
      <c r="L43" s="27"/>
    </row>
    <row r="44" spans="1:12" ht="16.5" customHeight="1">
      <c r="A44" s="2647"/>
      <c r="B44" s="1364" t="s">
        <v>131</v>
      </c>
      <c r="C44" s="1365" t="s">
        <v>1262</v>
      </c>
      <c r="D44" s="1365" t="s">
        <v>1263</v>
      </c>
      <c r="E44" s="1365" t="s">
        <v>198</v>
      </c>
      <c r="F44" s="1365" t="s">
        <v>572</v>
      </c>
      <c r="G44" s="1365" t="s">
        <v>1264</v>
      </c>
      <c r="H44" s="27"/>
      <c r="I44" s="27"/>
      <c r="J44" s="27"/>
      <c r="K44" s="27"/>
      <c r="L44" s="27"/>
    </row>
    <row r="45" spans="1:12" ht="16.5" customHeight="1">
      <c r="A45" s="492">
        <v>35</v>
      </c>
      <c r="B45" s="495">
        <f>ROUND(D21*50%,0)</f>
        <v>0</v>
      </c>
      <c r="C45" s="494">
        <f>ROUND(D24*65%,0)</f>
        <v>0</v>
      </c>
      <c r="D45" s="494">
        <f>B45+C45</f>
        <v>0</v>
      </c>
      <c r="E45" s="494">
        <f>ROUND(('表10-4'!G8+'表10-4'!G24)*15%,0)</f>
        <v>0</v>
      </c>
      <c r="F45" s="1366"/>
      <c r="G45" s="494">
        <f>IF(D25&lt;=E45,D45,IF(F45="Y",D45,ROUND(E45*D21/D25*50%+E45*(1-D21/D25)*65%,0)))</f>
        <v>0</v>
      </c>
      <c r="H45" s="27"/>
      <c r="I45" s="27"/>
      <c r="J45" s="27"/>
      <c r="K45" s="27"/>
      <c r="L45" s="27"/>
    </row>
    <row r="46" spans="1:12" ht="16.5" customHeight="1">
      <c r="B46" s="27"/>
      <c r="C46" s="27"/>
      <c r="D46" s="27"/>
      <c r="E46" s="27"/>
      <c r="F46" s="27"/>
      <c r="G46" s="27"/>
      <c r="H46" s="27"/>
      <c r="I46" s="27"/>
      <c r="J46" s="27"/>
      <c r="K46" s="27"/>
      <c r="L46" s="27"/>
    </row>
    <row r="47" spans="1:12" ht="16.5">
      <c r="A47" s="1268" t="s">
        <v>3585</v>
      </c>
      <c r="B47" s="27"/>
      <c r="C47" s="27"/>
      <c r="D47" s="27"/>
      <c r="E47" s="27"/>
      <c r="F47" s="27"/>
      <c r="G47" s="27"/>
      <c r="H47" s="27"/>
      <c r="I47" s="27"/>
      <c r="J47" s="27"/>
      <c r="K47" s="27"/>
      <c r="L47" s="27"/>
    </row>
    <row r="48" spans="1:12">
      <c r="A48" s="1269">
        <v>1</v>
      </c>
      <c r="B48" s="27" t="s">
        <v>4371</v>
      </c>
      <c r="D48" s="27"/>
      <c r="E48" s="27"/>
      <c r="F48" s="27"/>
      <c r="G48" s="27"/>
      <c r="H48" s="27"/>
      <c r="I48" s="27"/>
      <c r="J48" s="27"/>
      <c r="K48" s="27"/>
      <c r="L48" s="27"/>
    </row>
    <row r="49" spans="1:12">
      <c r="A49" s="27">
        <v>2</v>
      </c>
      <c r="B49" s="27" t="s">
        <v>4403</v>
      </c>
      <c r="D49" s="27"/>
      <c r="E49" s="27"/>
      <c r="F49" s="27"/>
      <c r="G49" s="27"/>
      <c r="H49" s="27"/>
      <c r="I49" s="27"/>
      <c r="J49" s="27"/>
      <c r="K49" s="27"/>
      <c r="L49" s="27"/>
    </row>
    <row r="50" spans="1:12">
      <c r="A50" s="1235">
        <v>3</v>
      </c>
      <c r="B50" s="27" t="s">
        <v>4404</v>
      </c>
    </row>
    <row r="51" spans="1:12">
      <c r="A51" s="27">
        <v>4</v>
      </c>
      <c r="B51" s="27" t="s">
        <v>4405</v>
      </c>
    </row>
    <row r="52" spans="1:12">
      <c r="A52" s="27"/>
      <c r="B52" s="27" t="s">
        <v>4406</v>
      </c>
    </row>
    <row r="53" spans="1:12">
      <c r="A53" s="1235">
        <v>5</v>
      </c>
      <c r="B53" s="27" t="s">
        <v>4407</v>
      </c>
    </row>
    <row r="54" spans="1:12">
      <c r="A54" s="27">
        <v>6</v>
      </c>
      <c r="B54" s="27" t="s">
        <v>4408</v>
      </c>
    </row>
  </sheetData>
  <mergeCells count="16">
    <mergeCell ref="A43:A44"/>
    <mergeCell ref="J3:L3"/>
    <mergeCell ref="B5:C5"/>
    <mergeCell ref="B6:B11"/>
    <mergeCell ref="A3:A5"/>
    <mergeCell ref="B3:C4"/>
    <mergeCell ref="D3:F3"/>
    <mergeCell ref="G3:I3"/>
    <mergeCell ref="B39:C39"/>
    <mergeCell ref="B12:B17"/>
    <mergeCell ref="B18:C18"/>
    <mergeCell ref="B38:C38"/>
    <mergeCell ref="B33:B37"/>
    <mergeCell ref="B19:B25"/>
    <mergeCell ref="B26:B31"/>
    <mergeCell ref="B32:C32"/>
  </mergeCells>
  <phoneticPr fontId="28" type="noConversion"/>
  <printOptions horizontalCentered="1"/>
  <pageMargins left="0.39370078740157483" right="0.39370078740157483" top="0.39370078740157483" bottom="0.39370078740157483" header="0.19685039370078741" footer="0.19685039370078741"/>
  <pageSetup paperSize="9" scale="53" orientation="portrait" r:id="rId1"/>
  <headerFooter alignWithMargins="0">
    <oddFooter>&amp;C&amp;"Times New Roman,標準"87&amp;R&amp;"Times New Roman,標準"&amp;A</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32">
    <pageSetUpPr fitToPage="1"/>
  </sheetPr>
  <dimension ref="A1:M26"/>
  <sheetViews>
    <sheetView zoomScale="85" zoomScaleNormal="85" workbookViewId="0"/>
  </sheetViews>
  <sheetFormatPr defaultColWidth="9" defaultRowHeight="15.75"/>
  <cols>
    <col min="1" max="1" width="5.125" style="1235" customWidth="1"/>
    <col min="2" max="2" width="9" style="1235"/>
    <col min="3" max="3" width="10.625" style="1235" bestFit="1" customWidth="1"/>
    <col min="4" max="4" width="14.5" style="1235" customWidth="1"/>
    <col min="5" max="5" width="13" style="1235" customWidth="1"/>
    <col min="6" max="6" width="11.125" style="1235" customWidth="1"/>
    <col min="7" max="7" width="15.375" style="1235" customWidth="1"/>
    <col min="8" max="8" width="13.125" style="1235" customWidth="1"/>
    <col min="9" max="9" width="10.5" style="1235" customWidth="1"/>
    <col min="10" max="10" width="14.25" style="1235" customWidth="1"/>
    <col min="11" max="11" width="13.625" style="1235" customWidth="1"/>
    <col min="12" max="12" width="10.125" style="1235" customWidth="1"/>
    <col min="13" max="16384" width="9" style="1235"/>
  </cols>
  <sheetData>
    <row r="1" spans="1:13">
      <c r="A1" s="37" t="str">
        <f>表03!A1</f>
        <v xml:space="preserve"> 保險股份有限公司    年度(月)報表</v>
      </c>
      <c r="B1" s="59"/>
      <c r="C1" s="59"/>
      <c r="D1" s="59"/>
      <c r="E1" s="59"/>
      <c r="F1" s="59"/>
      <c r="G1" s="59"/>
      <c r="H1" s="59"/>
      <c r="I1" s="59"/>
      <c r="J1" s="59"/>
      <c r="K1" s="59"/>
      <c r="L1" s="59"/>
      <c r="M1" s="59"/>
    </row>
    <row r="2" spans="1:13" ht="16.5" thickBot="1">
      <c r="A2" s="1236" t="s">
        <v>4372</v>
      </c>
      <c r="B2" s="1236"/>
      <c r="C2" s="59"/>
      <c r="D2" s="59"/>
      <c r="E2" s="59"/>
      <c r="F2" s="59"/>
      <c r="G2" s="59"/>
      <c r="H2" s="59"/>
      <c r="I2" s="59"/>
      <c r="J2" s="59" t="s">
        <v>4354</v>
      </c>
      <c r="K2" s="59"/>
      <c r="L2" s="59"/>
      <c r="M2" s="59"/>
    </row>
    <row r="3" spans="1:13" ht="16.5" customHeight="1">
      <c r="A3" s="2673" t="s">
        <v>3733</v>
      </c>
      <c r="B3" s="2676" t="s">
        <v>4355</v>
      </c>
      <c r="C3" s="2677"/>
      <c r="D3" s="2676" t="s">
        <v>4356</v>
      </c>
      <c r="E3" s="2681"/>
      <c r="F3" s="2681"/>
      <c r="G3" s="2682" t="s">
        <v>4357</v>
      </c>
      <c r="H3" s="2681"/>
      <c r="I3" s="2683"/>
      <c r="J3" s="2678" t="s">
        <v>4358</v>
      </c>
      <c r="K3" s="2676"/>
      <c r="L3" s="2679"/>
    </row>
    <row r="4" spans="1:13" ht="28.5">
      <c r="A4" s="2674"/>
      <c r="B4" s="2520"/>
      <c r="C4" s="2526"/>
      <c r="D4" s="1237" t="s">
        <v>4359</v>
      </c>
      <c r="E4" s="1238" t="s">
        <v>4360</v>
      </c>
      <c r="F4" s="1237" t="s">
        <v>4361</v>
      </c>
      <c r="G4" s="1237" t="s">
        <v>4359</v>
      </c>
      <c r="H4" s="1238" t="s">
        <v>4360</v>
      </c>
      <c r="I4" s="1237" t="s">
        <v>4361</v>
      </c>
      <c r="J4" s="1239" t="s">
        <v>4359</v>
      </c>
      <c r="K4" s="1238" t="s">
        <v>4360</v>
      </c>
      <c r="L4" s="1240" t="s">
        <v>4361</v>
      </c>
    </row>
    <row r="5" spans="1:13" ht="16.5" thickBot="1">
      <c r="A5" s="2675"/>
      <c r="B5" s="2610" t="s">
        <v>66</v>
      </c>
      <c r="C5" s="2680"/>
      <c r="D5" s="1270" t="s">
        <v>67</v>
      </c>
      <c r="E5" s="1241" t="s">
        <v>1281</v>
      </c>
      <c r="F5" s="1243" t="s">
        <v>1282</v>
      </c>
      <c r="G5" s="1271" t="s">
        <v>1283</v>
      </c>
      <c r="H5" s="1241" t="s">
        <v>1284</v>
      </c>
      <c r="I5" s="1243" t="s">
        <v>1285</v>
      </c>
      <c r="J5" s="1242" t="s">
        <v>1286</v>
      </c>
      <c r="K5" s="1241" t="s">
        <v>1287</v>
      </c>
      <c r="L5" s="1243" t="s">
        <v>1288</v>
      </c>
    </row>
    <row r="6" spans="1:13">
      <c r="A6" s="1244">
        <v>1</v>
      </c>
      <c r="B6" s="2652" t="s">
        <v>4362</v>
      </c>
      <c r="C6" s="1272" t="s">
        <v>4363</v>
      </c>
      <c r="D6" s="1246"/>
      <c r="E6" s="1246"/>
      <c r="F6" s="1246"/>
      <c r="G6" s="1247">
        <f>'表16-1-1'!N137</f>
        <v>0</v>
      </c>
      <c r="H6" s="1247">
        <f>'表16-1-1'!O137</f>
        <v>0</v>
      </c>
      <c r="I6" s="1247">
        <f>'表16-1-1'!P137</f>
        <v>0</v>
      </c>
      <c r="J6" s="1249">
        <f>'表16-1-1'!N144</f>
        <v>0</v>
      </c>
      <c r="K6" s="1249">
        <f>'表16-1-1'!O144</f>
        <v>0</v>
      </c>
      <c r="L6" s="1250">
        <f>'表16-1-1'!P144</f>
        <v>0</v>
      </c>
    </row>
    <row r="7" spans="1:13">
      <c r="A7" s="1251">
        <v>2</v>
      </c>
      <c r="B7" s="2653"/>
      <c r="C7" s="1273" t="s">
        <v>4373</v>
      </c>
      <c r="D7" s="1253"/>
      <c r="E7" s="1253"/>
      <c r="F7" s="1253"/>
      <c r="G7" s="1254">
        <f>'表16-1-2'!M111</f>
        <v>0</v>
      </c>
      <c r="H7" s="1274"/>
      <c r="I7" s="1275">
        <f>'表16-1-2'!N111</f>
        <v>0</v>
      </c>
      <c r="J7" s="1275">
        <f>'表16-1-2'!M118</f>
        <v>0</v>
      </c>
      <c r="K7" s="1274"/>
      <c r="L7" s="1256">
        <f>'表16-1-2'!N118</f>
        <v>0</v>
      </c>
    </row>
    <row r="8" spans="1:13" ht="23.25" customHeight="1">
      <c r="A8" s="1251">
        <v>3</v>
      </c>
      <c r="B8" s="2558"/>
      <c r="C8" s="1273" t="s">
        <v>4374</v>
      </c>
      <c r="D8" s="1253"/>
      <c r="E8" s="1253"/>
      <c r="F8" s="1253"/>
      <c r="G8" s="1254">
        <f>'表16-1-3'!N137</f>
        <v>0</v>
      </c>
      <c r="H8" s="1254">
        <f>'表16-1-3'!O137</f>
        <v>0</v>
      </c>
      <c r="I8" s="1254">
        <f>'表16-1-3'!P137</f>
        <v>0</v>
      </c>
      <c r="J8" s="1254">
        <f>'表16-1-3'!N144</f>
        <v>0</v>
      </c>
      <c r="K8" s="1254">
        <f>'表16-1-3'!O144</f>
        <v>0</v>
      </c>
      <c r="L8" s="1256">
        <f>'表16-1-3'!P144</f>
        <v>0</v>
      </c>
    </row>
    <row r="9" spans="1:13">
      <c r="A9" s="1251">
        <v>4</v>
      </c>
      <c r="B9" s="2558"/>
      <c r="C9" s="1273" t="s">
        <v>4365</v>
      </c>
      <c r="D9" s="1253"/>
      <c r="E9" s="1253"/>
      <c r="F9" s="1253"/>
      <c r="G9" s="1254">
        <f>'表16-1-5'!N115</f>
        <v>0</v>
      </c>
      <c r="H9" s="1254">
        <f>'表16-1-5'!O115</f>
        <v>0</v>
      </c>
      <c r="I9" s="1254">
        <f>'表16-1-5'!P115</f>
        <v>0</v>
      </c>
      <c r="J9" s="1254">
        <f>'表16-1-5'!N122</f>
        <v>0</v>
      </c>
      <c r="K9" s="1254">
        <f>'表16-1-5'!O122</f>
        <v>0</v>
      </c>
      <c r="L9" s="1256">
        <f>'表16-1-5'!P122</f>
        <v>0</v>
      </c>
    </row>
    <row r="10" spans="1:13" ht="16.5" thickBot="1">
      <c r="A10" s="1257">
        <v>5</v>
      </c>
      <c r="B10" s="2654"/>
      <c r="C10" s="1276" t="s">
        <v>4366</v>
      </c>
      <c r="D10" s="1259"/>
      <c r="E10" s="1259"/>
      <c r="F10" s="1259"/>
      <c r="G10" s="1260">
        <f t="shared" ref="G10:L10" si="0">SUM(G6:G9)</f>
        <v>0</v>
      </c>
      <c r="H10" s="1260">
        <f t="shared" si="0"/>
        <v>0</v>
      </c>
      <c r="I10" s="1260">
        <f t="shared" si="0"/>
        <v>0</v>
      </c>
      <c r="J10" s="1260">
        <f t="shared" si="0"/>
        <v>0</v>
      </c>
      <c r="K10" s="1260">
        <f t="shared" si="0"/>
        <v>0</v>
      </c>
      <c r="L10" s="1262">
        <f t="shared" si="0"/>
        <v>0</v>
      </c>
    </row>
    <row r="11" spans="1:13">
      <c r="A11" s="1244">
        <v>6</v>
      </c>
      <c r="B11" s="2652" t="s">
        <v>4367</v>
      </c>
      <c r="C11" s="1272" t="s">
        <v>4363</v>
      </c>
      <c r="D11" s="1249">
        <f>'表16-1-1'!N151</f>
        <v>0</v>
      </c>
      <c r="E11" s="1249">
        <f>'表16-1-1'!O151</f>
        <v>0</v>
      </c>
      <c r="F11" s="1249">
        <f>'表16-1-1'!P151</f>
        <v>0</v>
      </c>
      <c r="G11" s="1249">
        <f>'表16-1-1'!N158</f>
        <v>0</v>
      </c>
      <c r="H11" s="1249">
        <f>'表16-1-1'!O158</f>
        <v>0</v>
      </c>
      <c r="I11" s="1249">
        <f>'表16-1-1'!P158</f>
        <v>0</v>
      </c>
      <c r="J11" s="1249">
        <f>'表16-1-1'!N165</f>
        <v>0</v>
      </c>
      <c r="K11" s="1249">
        <f>'表16-1-1'!O165</f>
        <v>0</v>
      </c>
      <c r="L11" s="1250">
        <f>'表16-1-1'!P165</f>
        <v>0</v>
      </c>
    </row>
    <row r="12" spans="1:13">
      <c r="A12" s="1251">
        <v>7</v>
      </c>
      <c r="B12" s="2653"/>
      <c r="C12" s="1273" t="s">
        <v>4373</v>
      </c>
      <c r="D12" s="1254">
        <f>'表16-1-2'!M125</f>
        <v>0</v>
      </c>
      <c r="E12" s="1274"/>
      <c r="F12" s="1275">
        <f>'表16-1-2'!N125</f>
        <v>0</v>
      </c>
      <c r="G12" s="1275">
        <f>'表16-1-2'!M132</f>
        <v>0</v>
      </c>
      <c r="H12" s="1274"/>
      <c r="I12" s="1275">
        <f>'表16-1-2'!N132</f>
        <v>0</v>
      </c>
      <c r="J12" s="1275">
        <f>'表16-1-2'!M139</f>
        <v>0</v>
      </c>
      <c r="K12" s="1274"/>
      <c r="L12" s="1256">
        <f>'表16-1-2'!N139</f>
        <v>0</v>
      </c>
    </row>
    <row r="13" spans="1:13">
      <c r="A13" s="1251">
        <v>8</v>
      </c>
      <c r="B13" s="2653"/>
      <c r="C13" s="1273" t="s">
        <v>4374</v>
      </c>
      <c r="D13" s="1254">
        <f>'表16-1-3'!N151</f>
        <v>0</v>
      </c>
      <c r="E13" s="1254">
        <f>'表16-1-3'!O151</f>
        <v>0</v>
      </c>
      <c r="F13" s="1254">
        <f>'表16-1-3'!P151</f>
        <v>0</v>
      </c>
      <c r="G13" s="1254">
        <f>'表16-1-3'!N158</f>
        <v>0</v>
      </c>
      <c r="H13" s="1254">
        <f>'表16-1-3'!O158</f>
        <v>0</v>
      </c>
      <c r="I13" s="1254">
        <f>'表16-1-3'!P158</f>
        <v>0</v>
      </c>
      <c r="J13" s="1254">
        <f>'表16-1-3'!N165</f>
        <v>0</v>
      </c>
      <c r="K13" s="1254">
        <f>'表16-1-3'!O165</f>
        <v>0</v>
      </c>
      <c r="L13" s="1256">
        <f>'表16-1-3'!P165</f>
        <v>0</v>
      </c>
    </row>
    <row r="14" spans="1:13">
      <c r="A14" s="1251">
        <v>9</v>
      </c>
      <c r="B14" s="2653"/>
      <c r="C14" s="1273" t="s">
        <v>4365</v>
      </c>
      <c r="D14" s="1254">
        <f>'表16-1-5'!N129</f>
        <v>0</v>
      </c>
      <c r="E14" s="1254">
        <f>'表16-1-5'!O129</f>
        <v>0</v>
      </c>
      <c r="F14" s="1254">
        <f>'表16-1-5'!P129</f>
        <v>0</v>
      </c>
      <c r="G14" s="1254">
        <f>'表16-1-5'!N136</f>
        <v>0</v>
      </c>
      <c r="H14" s="1254">
        <f>'表16-1-5'!O136</f>
        <v>0</v>
      </c>
      <c r="I14" s="1254">
        <f>'表16-1-5'!P136</f>
        <v>0</v>
      </c>
      <c r="J14" s="1254">
        <f>'表16-1-5'!N143</f>
        <v>0</v>
      </c>
      <c r="K14" s="1254">
        <f>'表16-1-5'!O143</f>
        <v>0</v>
      </c>
      <c r="L14" s="1256">
        <f>'表16-1-5'!P143</f>
        <v>0</v>
      </c>
    </row>
    <row r="15" spans="1:13" ht="16.5" thickBot="1">
      <c r="A15" s="1257">
        <v>10</v>
      </c>
      <c r="B15" s="2670"/>
      <c r="C15" s="1276" t="s">
        <v>4368</v>
      </c>
      <c r="D15" s="1260">
        <f t="shared" ref="D15:L15" si="1">SUM(D11:D14)</f>
        <v>0</v>
      </c>
      <c r="E15" s="1260">
        <f t="shared" si="1"/>
        <v>0</v>
      </c>
      <c r="F15" s="1260">
        <f t="shared" si="1"/>
        <v>0</v>
      </c>
      <c r="G15" s="1260">
        <f t="shared" si="1"/>
        <v>0</v>
      </c>
      <c r="H15" s="1260">
        <f t="shared" si="1"/>
        <v>0</v>
      </c>
      <c r="I15" s="1260">
        <f t="shared" si="1"/>
        <v>0</v>
      </c>
      <c r="J15" s="1260">
        <f t="shared" si="1"/>
        <v>0</v>
      </c>
      <c r="K15" s="1260">
        <f t="shared" si="1"/>
        <v>0</v>
      </c>
      <c r="L15" s="1262">
        <f t="shared" si="1"/>
        <v>0</v>
      </c>
    </row>
    <row r="16" spans="1:13">
      <c r="A16" s="1244">
        <v>11</v>
      </c>
      <c r="B16" s="2652" t="s">
        <v>4369</v>
      </c>
      <c r="C16" s="1272" t="s">
        <v>4363</v>
      </c>
      <c r="D16" s="1247">
        <f xml:space="preserve"> '表16-1-1'!N172</f>
        <v>0</v>
      </c>
      <c r="E16" s="1247">
        <f xml:space="preserve"> '表16-1-1'!O172</f>
        <v>0</v>
      </c>
      <c r="F16" s="1247">
        <f xml:space="preserve"> '表16-1-1'!P172</f>
        <v>0</v>
      </c>
      <c r="G16" s="1249">
        <f>'表16-1-1'!N179</f>
        <v>0</v>
      </c>
      <c r="H16" s="1249">
        <f>'表16-1-1'!O179</f>
        <v>0</v>
      </c>
      <c r="I16" s="1249">
        <f>'表16-1-1'!P179</f>
        <v>0</v>
      </c>
      <c r="J16" s="1249">
        <f>'表16-1-1'!N186</f>
        <v>0</v>
      </c>
      <c r="K16" s="1249">
        <f>'表16-1-1'!O186</f>
        <v>0</v>
      </c>
      <c r="L16" s="1250">
        <f>'表16-1-1'!P186</f>
        <v>0</v>
      </c>
    </row>
    <row r="17" spans="1:13">
      <c r="A17" s="1251">
        <v>12</v>
      </c>
      <c r="B17" s="2653"/>
      <c r="C17" s="1273" t="s">
        <v>4373</v>
      </c>
      <c r="D17" s="1277">
        <f>'表16-1-2'!M146</f>
        <v>0</v>
      </c>
      <c r="E17" s="1274"/>
      <c r="F17" s="1278">
        <f>'表16-1-2'!N146</f>
        <v>0</v>
      </c>
      <c r="G17" s="1275">
        <f>'表16-1-2'!M153</f>
        <v>0</v>
      </c>
      <c r="H17" s="1274"/>
      <c r="I17" s="1275">
        <f>'表16-1-2'!N153</f>
        <v>0</v>
      </c>
      <c r="J17" s="1275">
        <f>'表16-1-2'!M160</f>
        <v>0</v>
      </c>
      <c r="K17" s="1274"/>
      <c r="L17" s="1256">
        <f>'表16-1-2'!N160</f>
        <v>0</v>
      </c>
    </row>
    <row r="18" spans="1:13">
      <c r="A18" s="1251">
        <v>13</v>
      </c>
      <c r="B18" s="2653"/>
      <c r="C18" s="1273" t="s">
        <v>4374</v>
      </c>
      <c r="D18" s="1254">
        <f>'表16-1-3'!N172</f>
        <v>0</v>
      </c>
      <c r="E18" s="1254">
        <f>'表16-1-3'!O172</f>
        <v>0</v>
      </c>
      <c r="F18" s="1254">
        <f>'表16-1-3'!P172</f>
        <v>0</v>
      </c>
      <c r="G18" s="1254">
        <f>'表16-1-3'!N179</f>
        <v>0</v>
      </c>
      <c r="H18" s="1254">
        <f>'表16-1-3'!O179</f>
        <v>0</v>
      </c>
      <c r="I18" s="1254">
        <f>'表16-1-3'!P179</f>
        <v>0</v>
      </c>
      <c r="J18" s="1254">
        <f>'表16-1-3'!N186</f>
        <v>0</v>
      </c>
      <c r="K18" s="1254">
        <f>'表16-1-3'!O186</f>
        <v>0</v>
      </c>
      <c r="L18" s="1256">
        <f>'表16-1-3'!P186</f>
        <v>0</v>
      </c>
    </row>
    <row r="19" spans="1:13">
      <c r="A19" s="1251">
        <v>14</v>
      </c>
      <c r="B19" s="2653"/>
      <c r="C19" s="1273" t="s">
        <v>4365</v>
      </c>
      <c r="D19" s="1254">
        <f>'表16-1-5'!N150</f>
        <v>0</v>
      </c>
      <c r="E19" s="1254">
        <f>'表16-1-5'!O150</f>
        <v>0</v>
      </c>
      <c r="F19" s="1254">
        <f>'表16-1-5'!P150</f>
        <v>0</v>
      </c>
      <c r="G19" s="1254">
        <f>'表16-1-5'!N157</f>
        <v>0</v>
      </c>
      <c r="H19" s="1254">
        <f>'表16-1-5'!O157</f>
        <v>0</v>
      </c>
      <c r="I19" s="1254">
        <f>'表16-1-5'!P157</f>
        <v>0</v>
      </c>
      <c r="J19" s="1254">
        <f>'表16-1-5'!N164</f>
        <v>0</v>
      </c>
      <c r="K19" s="1254">
        <f>'表16-1-5'!O164</f>
        <v>0</v>
      </c>
      <c r="L19" s="1256">
        <f>'表16-1-5'!P164</f>
        <v>0</v>
      </c>
    </row>
    <row r="20" spans="1:13" ht="16.5" thickBot="1">
      <c r="A20" s="1257">
        <v>15</v>
      </c>
      <c r="B20" s="2670"/>
      <c r="C20" s="1276" t="s">
        <v>4370</v>
      </c>
      <c r="D20" s="1260">
        <f t="shared" ref="D20:L20" si="2">SUM(D16:D19)</f>
        <v>0</v>
      </c>
      <c r="E20" s="1260">
        <f t="shared" si="2"/>
        <v>0</v>
      </c>
      <c r="F20" s="1260">
        <f t="shared" si="2"/>
        <v>0</v>
      </c>
      <c r="G20" s="1260">
        <f t="shared" si="2"/>
        <v>0</v>
      </c>
      <c r="H20" s="1260">
        <f t="shared" si="2"/>
        <v>0</v>
      </c>
      <c r="I20" s="1260">
        <f t="shared" si="2"/>
        <v>0</v>
      </c>
      <c r="J20" s="1260">
        <f t="shared" si="2"/>
        <v>0</v>
      </c>
      <c r="K20" s="1260">
        <f t="shared" si="2"/>
        <v>0</v>
      </c>
      <c r="L20" s="1262">
        <f t="shared" si="2"/>
        <v>0</v>
      </c>
    </row>
    <row r="21" spans="1:13" ht="16.5" thickBot="1">
      <c r="A21" s="1279">
        <v>16</v>
      </c>
      <c r="B21" s="2671" t="s">
        <v>4329</v>
      </c>
      <c r="C21" s="2672"/>
      <c r="D21" s="1280">
        <f t="shared" ref="D21:L21" si="3">D20+D15+D10</f>
        <v>0</v>
      </c>
      <c r="E21" s="1281">
        <f t="shared" si="3"/>
        <v>0</v>
      </c>
      <c r="F21" s="1282">
        <f t="shared" si="3"/>
        <v>0</v>
      </c>
      <c r="G21" s="1280">
        <f t="shared" si="3"/>
        <v>0</v>
      </c>
      <c r="H21" s="1265">
        <f t="shared" si="3"/>
        <v>0</v>
      </c>
      <c r="I21" s="1265">
        <f t="shared" si="3"/>
        <v>0</v>
      </c>
      <c r="J21" s="1264">
        <f t="shared" si="3"/>
        <v>0</v>
      </c>
      <c r="K21" s="1265">
        <f t="shared" si="3"/>
        <v>0</v>
      </c>
      <c r="L21" s="1267">
        <f t="shared" si="3"/>
        <v>0</v>
      </c>
    </row>
    <row r="22" spans="1:13">
      <c r="B22" s="27"/>
      <c r="C22" s="27"/>
      <c r="D22" s="27"/>
      <c r="E22" s="27"/>
      <c r="F22" s="27"/>
      <c r="G22" s="27"/>
      <c r="H22" s="27"/>
      <c r="I22" s="27"/>
      <c r="J22" s="27"/>
      <c r="K22" s="27"/>
      <c r="L22" s="27"/>
      <c r="M22" s="27"/>
    </row>
    <row r="23" spans="1:13" ht="16.5">
      <c r="A23" s="1268" t="s">
        <v>3585</v>
      </c>
      <c r="B23" s="27" t="s">
        <v>4371</v>
      </c>
      <c r="D23" s="27"/>
      <c r="E23" s="27"/>
      <c r="F23" s="27"/>
      <c r="G23" s="27"/>
      <c r="H23" s="27"/>
      <c r="I23" s="27"/>
      <c r="J23" s="27"/>
      <c r="K23" s="27"/>
      <c r="L23" s="27"/>
      <c r="M23" s="27"/>
    </row>
    <row r="24" spans="1:13">
      <c r="A24" s="1269"/>
      <c r="D24" s="27"/>
      <c r="E24" s="27"/>
      <c r="F24" s="27"/>
      <c r="G24" s="27"/>
      <c r="H24" s="27"/>
      <c r="I24" s="27"/>
      <c r="J24" s="27"/>
      <c r="K24" s="27"/>
      <c r="L24" s="27"/>
    </row>
    <row r="25" spans="1:13">
      <c r="A25" s="27"/>
      <c r="B25" s="27"/>
      <c r="C25" s="27"/>
      <c r="D25" s="27"/>
      <c r="E25" s="27"/>
      <c r="F25" s="27"/>
      <c r="G25" s="27"/>
      <c r="H25" s="27"/>
      <c r="I25" s="27"/>
      <c r="J25" s="27"/>
      <c r="K25" s="27"/>
      <c r="L25" s="27"/>
      <c r="M25" s="27"/>
    </row>
    <row r="26" spans="1:13">
      <c r="A26" s="27"/>
      <c r="B26" s="27"/>
      <c r="C26" s="27"/>
      <c r="D26" s="27"/>
      <c r="E26" s="27"/>
      <c r="F26" s="27"/>
      <c r="G26" s="27"/>
      <c r="H26" s="27"/>
      <c r="I26" s="27"/>
      <c r="J26" s="27"/>
      <c r="K26" s="27"/>
      <c r="L26" s="27"/>
      <c r="M26" s="27"/>
    </row>
  </sheetData>
  <mergeCells count="10">
    <mergeCell ref="B16:B20"/>
    <mergeCell ref="B21:C21"/>
    <mergeCell ref="A3:A5"/>
    <mergeCell ref="B3:C4"/>
    <mergeCell ref="J3:L3"/>
    <mergeCell ref="B11:B15"/>
    <mergeCell ref="B5:C5"/>
    <mergeCell ref="B6:B10"/>
    <mergeCell ref="D3:F3"/>
    <mergeCell ref="G3:I3"/>
  </mergeCells>
  <phoneticPr fontId="28" type="noConversion"/>
  <printOptions horizontalCentered="1"/>
  <pageMargins left="0.39370078740157483" right="0.39370078740157483" top="0.39370078740157483" bottom="0.39370078740157483" header="0.19685039370078741" footer="0.19685039370078741"/>
  <pageSetup paperSize="9" scale="99" orientation="landscape" r:id="rId1"/>
  <headerFooter alignWithMargins="0">
    <oddFooter>&amp;C&amp;"Times New Roman,標準"88&amp;R&amp;"Times New Roman,標準"&amp;A</oddFooter>
  </headerFooter>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33">
    <pageSetUpPr fitToPage="1"/>
  </sheetPr>
  <dimension ref="A1:M21"/>
  <sheetViews>
    <sheetView zoomScale="85" zoomScaleNormal="85" workbookViewId="0"/>
  </sheetViews>
  <sheetFormatPr defaultColWidth="9" defaultRowHeight="15.75"/>
  <cols>
    <col min="1" max="1" width="5.125" style="1235" customWidth="1"/>
    <col min="2" max="2" width="9" style="1235"/>
    <col min="3" max="3" width="10.625" style="1235" bestFit="1" customWidth="1"/>
    <col min="4" max="4" width="14.5" style="1235" customWidth="1"/>
    <col min="5" max="5" width="13" style="1235" customWidth="1"/>
    <col min="6" max="6" width="11.125" style="1235" customWidth="1"/>
    <col min="7" max="7" width="15.375" style="1235" customWidth="1"/>
    <col min="8" max="8" width="13.125" style="1235" customWidth="1"/>
    <col min="9" max="9" width="10.5" style="1235" customWidth="1"/>
    <col min="10" max="10" width="14.25" style="1235" customWidth="1"/>
    <col min="11" max="11" width="13.625" style="1235" customWidth="1"/>
    <col min="12" max="12" width="10.125" style="1235" customWidth="1"/>
    <col min="13" max="16384" width="9" style="1235"/>
  </cols>
  <sheetData>
    <row r="1" spans="1:13">
      <c r="A1" s="37" t="str">
        <f>表03!A1</f>
        <v xml:space="preserve"> 保險股份有限公司    年度(月)報表</v>
      </c>
      <c r="B1" s="59"/>
      <c r="C1" s="59"/>
      <c r="D1" s="59"/>
      <c r="E1" s="59"/>
      <c r="F1" s="59"/>
      <c r="G1" s="59"/>
      <c r="H1" s="59"/>
      <c r="I1" s="59"/>
      <c r="J1" s="59"/>
      <c r="K1" s="59"/>
      <c r="L1" s="59"/>
      <c r="M1" s="59"/>
    </row>
    <row r="2" spans="1:13" ht="16.5" thickBot="1">
      <c r="A2" s="1236" t="s">
        <v>4353</v>
      </c>
      <c r="B2" s="1236"/>
      <c r="C2" s="59"/>
      <c r="D2" s="59"/>
      <c r="E2" s="59"/>
      <c r="F2" s="59"/>
      <c r="G2" s="59"/>
      <c r="H2" s="59"/>
      <c r="I2" s="59"/>
      <c r="J2" s="59" t="s">
        <v>4354</v>
      </c>
      <c r="K2" s="59"/>
      <c r="L2" s="59"/>
      <c r="M2" s="59"/>
    </row>
    <row r="3" spans="1:13" ht="16.5" customHeight="1">
      <c r="A3" s="2673" t="s">
        <v>3733</v>
      </c>
      <c r="B3" s="2676" t="s">
        <v>4355</v>
      </c>
      <c r="C3" s="2677"/>
      <c r="D3" s="2676" t="s">
        <v>4356</v>
      </c>
      <c r="E3" s="2681"/>
      <c r="F3" s="2681"/>
      <c r="G3" s="2678" t="s">
        <v>4357</v>
      </c>
      <c r="H3" s="2681"/>
      <c r="I3" s="2683"/>
      <c r="J3" s="2678" t="s">
        <v>4358</v>
      </c>
      <c r="K3" s="2676"/>
      <c r="L3" s="2679"/>
    </row>
    <row r="4" spans="1:13" ht="28.5">
      <c r="A4" s="2674"/>
      <c r="B4" s="2520"/>
      <c r="C4" s="2526"/>
      <c r="D4" s="1237" t="s">
        <v>4359</v>
      </c>
      <c r="E4" s="1238" t="s">
        <v>4360</v>
      </c>
      <c r="F4" s="1237" t="s">
        <v>4361</v>
      </c>
      <c r="G4" s="1237" t="s">
        <v>4359</v>
      </c>
      <c r="H4" s="1238" t="s">
        <v>4360</v>
      </c>
      <c r="I4" s="1237" t="s">
        <v>4361</v>
      </c>
      <c r="J4" s="1239" t="s">
        <v>4359</v>
      </c>
      <c r="K4" s="1238" t="s">
        <v>4360</v>
      </c>
      <c r="L4" s="1240" t="s">
        <v>4361</v>
      </c>
    </row>
    <row r="5" spans="1:13" ht="16.5" thickBot="1">
      <c r="A5" s="2675"/>
      <c r="B5" s="2610" t="s">
        <v>66</v>
      </c>
      <c r="C5" s="2680"/>
      <c r="D5" s="1241" t="s">
        <v>67</v>
      </c>
      <c r="E5" s="1241" t="s">
        <v>68</v>
      </c>
      <c r="F5" s="1241" t="s">
        <v>69</v>
      </c>
      <c r="G5" s="1241" t="s">
        <v>70</v>
      </c>
      <c r="H5" s="1241" t="s">
        <v>71</v>
      </c>
      <c r="I5" s="1241" t="s">
        <v>72</v>
      </c>
      <c r="J5" s="1242" t="s">
        <v>73</v>
      </c>
      <c r="K5" s="1241" t="s">
        <v>74</v>
      </c>
      <c r="L5" s="1243" t="s">
        <v>75</v>
      </c>
    </row>
    <row r="6" spans="1:13">
      <c r="A6" s="1244">
        <v>1</v>
      </c>
      <c r="B6" s="2652" t="s">
        <v>4362</v>
      </c>
      <c r="C6" s="1245" t="s">
        <v>4363</v>
      </c>
      <c r="D6" s="1246"/>
      <c r="E6" s="1246"/>
      <c r="F6" s="1246"/>
      <c r="G6" s="1247">
        <f>'表16-1-1'!N194</f>
        <v>0</v>
      </c>
      <c r="H6" s="1247">
        <f>'表16-1-1'!O194</f>
        <v>0</v>
      </c>
      <c r="I6" s="1247">
        <f>'表16-1-1'!P194</f>
        <v>0</v>
      </c>
      <c r="J6" s="1248">
        <f>'表16-1-1'!N201</f>
        <v>0</v>
      </c>
      <c r="K6" s="1249">
        <f>'表16-1-1'!O201</f>
        <v>0</v>
      </c>
      <c r="L6" s="1250">
        <f>'表16-1-1'!P201</f>
        <v>0</v>
      </c>
    </row>
    <row r="7" spans="1:13" ht="23.25" customHeight="1">
      <c r="A7" s="1251">
        <v>2</v>
      </c>
      <c r="B7" s="2558"/>
      <c r="C7" s="1252" t="s">
        <v>4364</v>
      </c>
      <c r="D7" s="1253"/>
      <c r="E7" s="1253"/>
      <c r="F7" s="1253"/>
      <c r="G7" s="1254">
        <f>'表16-1-4'!N115</f>
        <v>0</v>
      </c>
      <c r="H7" s="1254">
        <f>'表16-1-4'!O115</f>
        <v>0</v>
      </c>
      <c r="I7" s="1254">
        <f>'表16-1-4'!P115</f>
        <v>0</v>
      </c>
      <c r="J7" s="1255">
        <f>'表16-1-4'!N122</f>
        <v>0</v>
      </c>
      <c r="K7" s="1254">
        <f>'表16-1-4'!O122</f>
        <v>0</v>
      </c>
      <c r="L7" s="1256">
        <f>'表16-1-4'!P122</f>
        <v>0</v>
      </c>
    </row>
    <row r="8" spans="1:13">
      <c r="A8" s="1251">
        <v>3</v>
      </c>
      <c r="B8" s="2558"/>
      <c r="C8" s="1252" t="s">
        <v>4365</v>
      </c>
      <c r="D8" s="1253"/>
      <c r="E8" s="1253"/>
      <c r="F8" s="1253"/>
      <c r="G8" s="1254">
        <f>'表16-1-5'!N172</f>
        <v>0</v>
      </c>
      <c r="H8" s="1254">
        <f>'表16-1-5'!O172</f>
        <v>0</v>
      </c>
      <c r="I8" s="1254">
        <f>'表16-1-5'!P172</f>
        <v>0</v>
      </c>
      <c r="J8" s="1255">
        <f>'表16-1-5'!N179</f>
        <v>0</v>
      </c>
      <c r="K8" s="1254">
        <f>'表16-1-5'!O179</f>
        <v>0</v>
      </c>
      <c r="L8" s="1256">
        <f>'表16-1-5'!P179</f>
        <v>0</v>
      </c>
    </row>
    <row r="9" spans="1:13" ht="16.5" thickBot="1">
      <c r="A9" s="1257">
        <v>4</v>
      </c>
      <c r="B9" s="2654"/>
      <c r="C9" s="1258" t="s">
        <v>4366</v>
      </c>
      <c r="D9" s="1259"/>
      <c r="E9" s="1259"/>
      <c r="F9" s="1259"/>
      <c r="G9" s="1260">
        <f t="shared" ref="G9:L9" si="0">SUM(G6:G8)</f>
        <v>0</v>
      </c>
      <c r="H9" s="1260">
        <f t="shared" si="0"/>
        <v>0</v>
      </c>
      <c r="I9" s="1260">
        <f t="shared" si="0"/>
        <v>0</v>
      </c>
      <c r="J9" s="1261">
        <f t="shared" si="0"/>
        <v>0</v>
      </c>
      <c r="K9" s="1260">
        <f t="shared" si="0"/>
        <v>0</v>
      </c>
      <c r="L9" s="1262">
        <f t="shared" si="0"/>
        <v>0</v>
      </c>
    </row>
    <row r="10" spans="1:13">
      <c r="A10" s="1244">
        <v>5</v>
      </c>
      <c r="B10" s="2652" t="s">
        <v>4367</v>
      </c>
      <c r="C10" s="1245" t="s">
        <v>4363</v>
      </c>
      <c r="D10" s="1249">
        <f>'表16-1-1'!N208</f>
        <v>0</v>
      </c>
      <c r="E10" s="1249">
        <f>'表16-1-1'!O208</f>
        <v>0</v>
      </c>
      <c r="F10" s="1249">
        <f>'表16-1-1'!P208</f>
        <v>0</v>
      </c>
      <c r="G10" s="1249">
        <f>'表16-1-1'!N215</f>
        <v>0</v>
      </c>
      <c r="H10" s="1249">
        <f>'表16-1-1'!O215</f>
        <v>0</v>
      </c>
      <c r="I10" s="1249">
        <f>'表16-1-1'!P215</f>
        <v>0</v>
      </c>
      <c r="J10" s="1248">
        <f>'表16-1-1'!N222</f>
        <v>0</v>
      </c>
      <c r="K10" s="1249">
        <f>'表16-1-1'!O222</f>
        <v>0</v>
      </c>
      <c r="L10" s="1250">
        <f>'表16-1-1'!P222</f>
        <v>0</v>
      </c>
    </row>
    <row r="11" spans="1:13">
      <c r="A11" s="1251">
        <v>6</v>
      </c>
      <c r="B11" s="2653"/>
      <c r="C11" s="1252" t="s">
        <v>4364</v>
      </c>
      <c r="D11" s="1254">
        <f>'表16-1-4'!N129</f>
        <v>0</v>
      </c>
      <c r="E11" s="1254">
        <f>'表16-1-4'!O129</f>
        <v>0</v>
      </c>
      <c r="F11" s="1254">
        <f>'表16-1-4'!P129</f>
        <v>0</v>
      </c>
      <c r="G11" s="1254">
        <f>'表16-1-4'!N136</f>
        <v>0</v>
      </c>
      <c r="H11" s="1254">
        <f>'表16-1-4'!O136</f>
        <v>0</v>
      </c>
      <c r="I11" s="1254">
        <f>'表16-1-4'!P136</f>
        <v>0</v>
      </c>
      <c r="J11" s="1255">
        <f>'表16-1-4'!N143</f>
        <v>0</v>
      </c>
      <c r="K11" s="1254">
        <f>'表16-1-4'!O143</f>
        <v>0</v>
      </c>
      <c r="L11" s="1256">
        <f>'表16-1-4'!P143</f>
        <v>0</v>
      </c>
    </row>
    <row r="12" spans="1:13">
      <c r="A12" s="1251">
        <v>7</v>
      </c>
      <c r="B12" s="2653"/>
      <c r="C12" s="1252" t="s">
        <v>4365</v>
      </c>
      <c r="D12" s="1254">
        <f>'表16-1-5'!N186</f>
        <v>0</v>
      </c>
      <c r="E12" s="1254">
        <f>'表16-1-5'!O186</f>
        <v>0</v>
      </c>
      <c r="F12" s="1254">
        <f>'表16-1-5'!P186</f>
        <v>0</v>
      </c>
      <c r="G12" s="1254">
        <f>'表16-1-5'!N193</f>
        <v>0</v>
      </c>
      <c r="H12" s="1254">
        <f>'表16-1-5'!O193</f>
        <v>0</v>
      </c>
      <c r="I12" s="1254">
        <f>'表16-1-5'!P193</f>
        <v>0</v>
      </c>
      <c r="J12" s="1255">
        <f>'表16-1-5'!N200</f>
        <v>0</v>
      </c>
      <c r="K12" s="1254">
        <f>'表16-1-5'!O200</f>
        <v>0</v>
      </c>
      <c r="L12" s="1256">
        <f>'表16-1-5'!P200</f>
        <v>0</v>
      </c>
    </row>
    <row r="13" spans="1:13" ht="16.5" thickBot="1">
      <c r="A13" s="1257">
        <v>8</v>
      </c>
      <c r="B13" s="2670"/>
      <c r="C13" s="1258" t="s">
        <v>4368</v>
      </c>
      <c r="D13" s="1260">
        <f t="shared" ref="D13:L13" si="1">SUM(D10:D12)</f>
        <v>0</v>
      </c>
      <c r="E13" s="1260">
        <f t="shared" si="1"/>
        <v>0</v>
      </c>
      <c r="F13" s="1260">
        <f t="shared" si="1"/>
        <v>0</v>
      </c>
      <c r="G13" s="1260">
        <f t="shared" si="1"/>
        <v>0</v>
      </c>
      <c r="H13" s="1260">
        <f t="shared" si="1"/>
        <v>0</v>
      </c>
      <c r="I13" s="1260">
        <f t="shared" si="1"/>
        <v>0</v>
      </c>
      <c r="J13" s="1261">
        <f t="shared" si="1"/>
        <v>0</v>
      </c>
      <c r="K13" s="1260">
        <f t="shared" si="1"/>
        <v>0</v>
      </c>
      <c r="L13" s="1262">
        <f t="shared" si="1"/>
        <v>0</v>
      </c>
    </row>
    <row r="14" spans="1:13">
      <c r="A14" s="1244">
        <v>9</v>
      </c>
      <c r="B14" s="2652" t="s">
        <v>4369</v>
      </c>
      <c r="C14" s="1245" t="s">
        <v>4363</v>
      </c>
      <c r="D14" s="1247">
        <f>'表16-1-1'!N229</f>
        <v>0</v>
      </c>
      <c r="E14" s="1247">
        <f>'表16-1-1'!O229</f>
        <v>0</v>
      </c>
      <c r="F14" s="1247">
        <f>'表16-1-1'!P229</f>
        <v>0</v>
      </c>
      <c r="G14" s="1249">
        <f>'表16-1-1'!N236</f>
        <v>0</v>
      </c>
      <c r="H14" s="1249">
        <f>'表16-1-1'!O236</f>
        <v>0</v>
      </c>
      <c r="I14" s="1249">
        <f>'表16-1-1'!P236</f>
        <v>0</v>
      </c>
      <c r="J14" s="1248">
        <f>'表16-1-1'!N243</f>
        <v>0</v>
      </c>
      <c r="K14" s="1249">
        <f>'表16-1-1'!O243</f>
        <v>0</v>
      </c>
      <c r="L14" s="1250">
        <f>'表16-1-1'!P243</f>
        <v>0</v>
      </c>
    </row>
    <row r="15" spans="1:13">
      <c r="A15" s="1251">
        <v>10</v>
      </c>
      <c r="B15" s="2653"/>
      <c r="C15" s="1252" t="s">
        <v>4364</v>
      </c>
      <c r="D15" s="1254">
        <f>'表16-1-4'!N150</f>
        <v>0</v>
      </c>
      <c r="E15" s="1254">
        <f>'表16-1-4'!O150</f>
        <v>0</v>
      </c>
      <c r="F15" s="1254">
        <f>'表16-1-4'!P150</f>
        <v>0</v>
      </c>
      <c r="G15" s="1254">
        <f>'表16-1-4'!N157</f>
        <v>0</v>
      </c>
      <c r="H15" s="1254">
        <f>'表16-1-4'!O157</f>
        <v>0</v>
      </c>
      <c r="I15" s="1254">
        <f>'表16-1-4'!P157</f>
        <v>0</v>
      </c>
      <c r="J15" s="1255">
        <f>'表16-1-4'!N164</f>
        <v>0</v>
      </c>
      <c r="K15" s="1254">
        <f>'表16-1-4'!O164</f>
        <v>0</v>
      </c>
      <c r="L15" s="1256">
        <f>'表16-1-4'!P164</f>
        <v>0</v>
      </c>
    </row>
    <row r="16" spans="1:13">
      <c r="A16" s="1251">
        <v>11</v>
      </c>
      <c r="B16" s="2653"/>
      <c r="C16" s="1252" t="s">
        <v>4365</v>
      </c>
      <c r="D16" s="1254">
        <f>'表16-1-5'!N207</f>
        <v>0</v>
      </c>
      <c r="E16" s="1254">
        <f>'表16-1-5'!O207</f>
        <v>0</v>
      </c>
      <c r="F16" s="1254">
        <f>'表16-1-5'!P207</f>
        <v>0</v>
      </c>
      <c r="G16" s="1254">
        <f>'表16-1-5'!N214</f>
        <v>0</v>
      </c>
      <c r="H16" s="1254">
        <f>'表16-1-5'!O214</f>
        <v>0</v>
      </c>
      <c r="I16" s="1254">
        <f>'表16-1-5'!P214</f>
        <v>0</v>
      </c>
      <c r="J16" s="1255">
        <f>'表16-1-5'!N221</f>
        <v>0</v>
      </c>
      <c r="K16" s="1254">
        <f>'表16-1-5'!O221</f>
        <v>0</v>
      </c>
      <c r="L16" s="1256">
        <f>'表16-1-5'!P221</f>
        <v>0</v>
      </c>
    </row>
    <row r="17" spans="1:13" ht="16.5" thickBot="1">
      <c r="A17" s="1257">
        <v>12</v>
      </c>
      <c r="B17" s="2670"/>
      <c r="C17" s="1258" t="s">
        <v>4370</v>
      </c>
      <c r="D17" s="1260">
        <f t="shared" ref="D17:L17" si="2">SUM(D14:D16)</f>
        <v>0</v>
      </c>
      <c r="E17" s="1260">
        <f t="shared" si="2"/>
        <v>0</v>
      </c>
      <c r="F17" s="1260">
        <f t="shared" si="2"/>
        <v>0</v>
      </c>
      <c r="G17" s="1260">
        <f t="shared" si="2"/>
        <v>0</v>
      </c>
      <c r="H17" s="1260">
        <f t="shared" si="2"/>
        <v>0</v>
      </c>
      <c r="I17" s="1260">
        <f t="shared" si="2"/>
        <v>0</v>
      </c>
      <c r="J17" s="1261">
        <f t="shared" si="2"/>
        <v>0</v>
      </c>
      <c r="K17" s="1260">
        <f t="shared" si="2"/>
        <v>0</v>
      </c>
      <c r="L17" s="1262">
        <f t="shared" si="2"/>
        <v>0</v>
      </c>
    </row>
    <row r="18" spans="1:13" ht="16.5" thickBot="1">
      <c r="A18" s="1263">
        <v>13</v>
      </c>
      <c r="B18" s="2671" t="s">
        <v>4329</v>
      </c>
      <c r="C18" s="2672"/>
      <c r="D18" s="1264">
        <f t="shared" ref="D18:L18" si="3">D17+D13+D9</f>
        <v>0</v>
      </c>
      <c r="E18" s="1265">
        <f t="shared" si="3"/>
        <v>0</v>
      </c>
      <c r="F18" s="1265">
        <f t="shared" si="3"/>
        <v>0</v>
      </c>
      <c r="G18" s="1264">
        <f t="shared" si="3"/>
        <v>0</v>
      </c>
      <c r="H18" s="1265">
        <f t="shared" si="3"/>
        <v>0</v>
      </c>
      <c r="I18" s="1265">
        <f t="shared" si="3"/>
        <v>0</v>
      </c>
      <c r="J18" s="1266">
        <f t="shared" si="3"/>
        <v>0</v>
      </c>
      <c r="K18" s="1265">
        <f t="shared" si="3"/>
        <v>0</v>
      </c>
      <c r="L18" s="1267">
        <f t="shared" si="3"/>
        <v>0</v>
      </c>
    </row>
    <row r="19" spans="1:13">
      <c r="B19" s="27"/>
      <c r="C19" s="27"/>
      <c r="D19" s="27"/>
      <c r="E19" s="27"/>
      <c r="F19" s="27"/>
      <c r="G19" s="27"/>
      <c r="H19" s="27"/>
      <c r="I19" s="27"/>
      <c r="J19" s="27"/>
      <c r="K19" s="27"/>
      <c r="L19" s="27"/>
      <c r="M19" s="27"/>
    </row>
    <row r="20" spans="1:13" ht="16.5">
      <c r="A20" s="1268" t="s">
        <v>3585</v>
      </c>
      <c r="B20" s="27" t="s">
        <v>4371</v>
      </c>
      <c r="D20" s="27"/>
      <c r="E20" s="27"/>
      <c r="F20" s="27"/>
      <c r="G20" s="27"/>
      <c r="H20" s="27"/>
      <c r="I20" s="27"/>
      <c r="J20" s="27"/>
      <c r="K20" s="27"/>
      <c r="L20" s="27"/>
      <c r="M20" s="27"/>
    </row>
    <row r="21" spans="1:13">
      <c r="A21" s="1269"/>
      <c r="D21" s="27"/>
      <c r="E21" s="27"/>
      <c r="F21" s="27"/>
      <c r="G21" s="27"/>
      <c r="H21" s="27"/>
      <c r="I21" s="27"/>
      <c r="J21" s="27"/>
      <c r="K21" s="27"/>
      <c r="L21" s="27"/>
    </row>
  </sheetData>
  <mergeCells count="10">
    <mergeCell ref="J3:L3"/>
    <mergeCell ref="B5:C5"/>
    <mergeCell ref="B6:B9"/>
    <mergeCell ref="B10:B13"/>
    <mergeCell ref="B14:B17"/>
    <mergeCell ref="A3:A5"/>
    <mergeCell ref="B3:C4"/>
    <mergeCell ref="D3:F3"/>
    <mergeCell ref="G3:I3"/>
    <mergeCell ref="B18:C18"/>
  </mergeCells>
  <phoneticPr fontId="28" type="noConversion"/>
  <printOptions horizontalCentered="1"/>
  <pageMargins left="0.39370078740157483" right="0.39370078740157483" top="0.39370078740157483" bottom="0.39370078740157483" header="0.19685039370078741" footer="0.19685039370078741"/>
  <pageSetup paperSize="9" scale="99" orientation="landscape" r:id="rId1"/>
  <headerFooter alignWithMargins="0">
    <oddFooter>&amp;C&amp;"Times New Roman,標準"89&amp;R&amp;"Times New Roman,標準"&amp;A</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2">
    <tabColor rgb="FFFFFF00"/>
    <pageSetUpPr fitToPage="1"/>
  </sheetPr>
  <dimension ref="A1:AH42"/>
  <sheetViews>
    <sheetView topLeftCell="A2" zoomScaleNormal="100" workbookViewId="0">
      <selection activeCell="B34" sqref="B34"/>
    </sheetView>
  </sheetViews>
  <sheetFormatPr defaultColWidth="9" defaultRowHeight="14.25"/>
  <cols>
    <col min="1" max="1" width="5.125" style="57" customWidth="1"/>
    <col min="2" max="2" width="8.25" style="57" customWidth="1"/>
    <col min="3" max="3" width="15.5" style="57" customWidth="1"/>
    <col min="4" max="4" width="8.125" style="57" customWidth="1"/>
    <col min="5" max="5" width="5.625" style="57" customWidth="1"/>
    <col min="6" max="6" width="7.5" style="57" customWidth="1"/>
    <col min="7" max="7" width="8.625" style="57" customWidth="1"/>
    <col min="8" max="8" width="17.125" style="57" customWidth="1"/>
    <col min="9" max="9" width="5.625" style="57" customWidth="1"/>
    <col min="10" max="11" width="9.625" style="48" customWidth="1"/>
    <col min="12" max="12" width="12.625" style="48" customWidth="1"/>
    <col min="13" max="13" width="14.375" style="48" customWidth="1"/>
    <col min="14" max="14" width="12.625" style="48" customWidth="1"/>
    <col min="15" max="15" width="7.625" style="48" customWidth="1"/>
    <col min="16" max="16" width="13.625" style="48" customWidth="1"/>
    <col min="17" max="17" width="11" style="48" customWidth="1"/>
    <col min="18" max="18" width="11.875" style="48" customWidth="1"/>
    <col min="19" max="19" width="6.625" style="48" customWidth="1"/>
    <col min="20" max="20" width="9.5" style="48" customWidth="1"/>
    <col min="21" max="16384" width="9" style="48"/>
  </cols>
  <sheetData>
    <row r="1" spans="1:19">
      <c r="A1" s="37" t="str">
        <f>表03!A1</f>
        <v xml:space="preserve"> 保險股份有限公司    年度(月)報表</v>
      </c>
      <c r="B1" s="1157"/>
      <c r="C1" s="1157"/>
      <c r="D1" s="1157"/>
      <c r="E1" s="1157"/>
      <c r="F1" s="58"/>
      <c r="G1" s="58"/>
      <c r="H1" s="58"/>
      <c r="I1" s="58"/>
      <c r="J1" s="58"/>
      <c r="K1" s="58"/>
      <c r="L1" s="58"/>
      <c r="M1" s="58"/>
      <c r="N1" s="58"/>
      <c r="O1" s="58"/>
      <c r="P1" s="58"/>
    </row>
    <row r="2" spans="1:19">
      <c r="A2" s="48" t="s">
        <v>154</v>
      </c>
      <c r="B2" s="48"/>
      <c r="C2" s="48"/>
      <c r="D2" s="48"/>
      <c r="E2" s="48"/>
      <c r="R2" s="1159" t="s">
        <v>155</v>
      </c>
    </row>
    <row r="3" spans="1:19" ht="14.25" customHeight="1">
      <c r="A3" s="2684" t="s">
        <v>183</v>
      </c>
      <c r="B3" s="2687" t="s">
        <v>152</v>
      </c>
      <c r="C3" s="2687"/>
      <c r="D3" s="2687"/>
      <c r="E3" s="2687"/>
      <c r="F3" s="2687"/>
      <c r="G3" s="2690" t="s">
        <v>156</v>
      </c>
      <c r="H3" s="2691"/>
      <c r="I3" s="2692"/>
      <c r="J3" s="2688" t="s">
        <v>444</v>
      </c>
      <c r="K3" s="2688" t="s">
        <v>450</v>
      </c>
      <c r="L3" s="2688" t="s">
        <v>700</v>
      </c>
      <c r="M3" s="2696" t="s">
        <v>701</v>
      </c>
      <c r="N3" s="2697" t="s">
        <v>702</v>
      </c>
      <c r="O3" s="2696" t="s">
        <v>158</v>
      </c>
      <c r="P3" s="2688" t="s">
        <v>159</v>
      </c>
      <c r="Q3" s="2688" t="s">
        <v>160</v>
      </c>
      <c r="R3" s="2688" t="s">
        <v>161</v>
      </c>
      <c r="S3" s="2688" t="s">
        <v>121</v>
      </c>
    </row>
    <row r="4" spans="1:19" s="1057" customFormat="1" ht="28.5">
      <c r="A4" s="2685"/>
      <c r="B4" s="1201" t="s">
        <v>162</v>
      </c>
      <c r="C4" s="1201" t="s">
        <v>163</v>
      </c>
      <c r="D4" s="1201" t="s">
        <v>164</v>
      </c>
      <c r="E4" s="1201" t="s">
        <v>165</v>
      </c>
      <c r="F4" s="1201" t="s">
        <v>166</v>
      </c>
      <c r="G4" s="1202" t="s">
        <v>167</v>
      </c>
      <c r="H4" s="1202" t="s">
        <v>168</v>
      </c>
      <c r="I4" s="1202" t="s">
        <v>169</v>
      </c>
      <c r="J4" s="2689"/>
      <c r="K4" s="2689"/>
      <c r="L4" s="2695"/>
      <c r="M4" s="2689"/>
      <c r="N4" s="2695"/>
      <c r="O4" s="2689"/>
      <c r="P4" s="2689"/>
      <c r="Q4" s="2689"/>
      <c r="R4" s="2689"/>
      <c r="S4" s="2689"/>
    </row>
    <row r="5" spans="1:19" s="1057" customFormat="1" ht="28.5">
      <c r="A5" s="2686"/>
      <c r="B5" s="1218" t="s">
        <v>122</v>
      </c>
      <c r="C5" s="1218" t="s">
        <v>67</v>
      </c>
      <c r="D5" s="1218" t="s">
        <v>68</v>
      </c>
      <c r="E5" s="1218" t="s">
        <v>69</v>
      </c>
      <c r="F5" s="1218" t="s">
        <v>70</v>
      </c>
      <c r="G5" s="1218" t="s">
        <v>71</v>
      </c>
      <c r="H5" s="1218" t="s">
        <v>72</v>
      </c>
      <c r="I5" s="1218" t="s">
        <v>73</v>
      </c>
      <c r="J5" s="1218" t="s">
        <v>462</v>
      </c>
      <c r="K5" s="1218" t="s">
        <v>75</v>
      </c>
      <c r="L5" s="1218" t="s">
        <v>231</v>
      </c>
      <c r="M5" s="1218" t="s">
        <v>232</v>
      </c>
      <c r="N5" s="1218" t="s">
        <v>281</v>
      </c>
      <c r="O5" s="1218" t="s">
        <v>282</v>
      </c>
      <c r="P5" s="1219" t="s">
        <v>494</v>
      </c>
      <c r="Q5" s="1218" t="s">
        <v>284</v>
      </c>
      <c r="R5" s="1218" t="s">
        <v>285</v>
      </c>
      <c r="S5" s="1218" t="s">
        <v>138</v>
      </c>
    </row>
    <row r="6" spans="1:19" s="1057" customFormat="1">
      <c r="A6" s="1049">
        <v>1</v>
      </c>
      <c r="B6" s="1220"/>
      <c r="C6" s="1221"/>
      <c r="D6" s="1049"/>
      <c r="E6" s="1049"/>
      <c r="F6" s="1049"/>
      <c r="G6" s="1222"/>
      <c r="H6" s="1222"/>
      <c r="I6" s="1222"/>
      <c r="J6" s="1223"/>
      <c r="K6" s="1223"/>
      <c r="L6" s="1211"/>
      <c r="M6" s="1211"/>
      <c r="N6" s="1222"/>
      <c r="O6" s="1222"/>
      <c r="P6" s="1210"/>
      <c r="Q6" s="1209"/>
      <c r="R6" s="1209"/>
      <c r="S6" s="1222"/>
    </row>
    <row r="7" spans="1:19">
      <c r="A7" s="1049">
        <f>A6+1</f>
        <v>2</v>
      </c>
      <c r="B7" s="1049"/>
      <c r="C7" s="1224"/>
      <c r="D7" s="1049"/>
      <c r="E7" s="1049"/>
      <c r="F7" s="1049"/>
      <c r="G7" s="1049"/>
      <c r="H7" s="1225"/>
      <c r="I7" s="1049"/>
      <c r="J7" s="1223"/>
      <c r="K7" s="1223"/>
      <c r="L7" s="1211"/>
      <c r="M7" s="1211"/>
      <c r="N7" s="1209"/>
      <c r="O7" s="1209"/>
      <c r="P7" s="1210"/>
      <c r="Q7" s="1209"/>
      <c r="R7" s="1209"/>
      <c r="S7" s="1047"/>
    </row>
    <row r="8" spans="1:19">
      <c r="A8" s="1049">
        <f t="shared" ref="A8:A30" si="0">A7+1</f>
        <v>3</v>
      </c>
      <c r="B8" s="1049"/>
      <c r="C8" s="1224"/>
      <c r="D8" s="1049"/>
      <c r="E8" s="1049"/>
      <c r="F8" s="1049"/>
      <c r="G8" s="1049"/>
      <c r="H8" s="1226"/>
      <c r="I8" s="1049"/>
      <c r="J8" s="1223"/>
      <c r="K8" s="1223"/>
      <c r="L8" s="1211"/>
      <c r="M8" s="1211"/>
      <c r="N8" s="1209"/>
      <c r="O8" s="1209"/>
      <c r="P8" s="1210"/>
      <c r="Q8" s="1209"/>
      <c r="R8" s="1209"/>
      <c r="S8" s="1047"/>
    </row>
    <row r="9" spans="1:19">
      <c r="A9" s="1049">
        <f t="shared" si="0"/>
        <v>4</v>
      </c>
      <c r="B9" s="1049"/>
      <c r="C9" s="1224"/>
      <c r="D9" s="1049"/>
      <c r="E9" s="1049"/>
      <c r="F9" s="1049"/>
      <c r="G9" s="1049"/>
      <c r="H9" s="1226"/>
      <c r="I9" s="1049"/>
      <c r="J9" s="1223"/>
      <c r="K9" s="1223"/>
      <c r="L9" s="1211"/>
      <c r="M9" s="1211"/>
      <c r="N9" s="1209"/>
      <c r="O9" s="1209"/>
      <c r="P9" s="1210"/>
      <c r="Q9" s="1209"/>
      <c r="R9" s="1209"/>
      <c r="S9" s="1047"/>
    </row>
    <row r="10" spans="1:19">
      <c r="A10" s="1049">
        <f t="shared" si="0"/>
        <v>5</v>
      </c>
      <c r="B10" s="1049"/>
      <c r="C10" s="1224"/>
      <c r="D10" s="1049"/>
      <c r="E10" s="1049"/>
      <c r="F10" s="1049"/>
      <c r="G10" s="1049"/>
      <c r="H10" s="1226"/>
      <c r="I10" s="1049"/>
      <c r="J10" s="1223"/>
      <c r="K10" s="1223"/>
      <c r="L10" s="1211"/>
      <c r="M10" s="1211"/>
      <c r="N10" s="1209"/>
      <c r="O10" s="1209"/>
      <c r="P10" s="1210"/>
      <c r="Q10" s="1209"/>
      <c r="R10" s="1209"/>
      <c r="S10" s="1047"/>
    </row>
    <row r="11" spans="1:19">
      <c r="A11" s="1049">
        <f t="shared" si="0"/>
        <v>6</v>
      </c>
      <c r="B11" s="1049"/>
      <c r="C11" s="1224"/>
      <c r="D11" s="1049"/>
      <c r="E11" s="1049"/>
      <c r="F11" s="1049"/>
      <c r="G11" s="1049"/>
      <c r="H11" s="1226"/>
      <c r="I11" s="1049"/>
      <c r="J11" s="1223"/>
      <c r="K11" s="1223"/>
      <c r="L11" s="1211"/>
      <c r="M11" s="1211"/>
      <c r="N11" s="1209"/>
      <c r="O11" s="1209"/>
      <c r="P11" s="1210"/>
      <c r="Q11" s="1209"/>
      <c r="R11" s="1209"/>
      <c r="S11" s="1047"/>
    </row>
    <row r="12" spans="1:19">
      <c r="A12" s="1049">
        <f t="shared" si="0"/>
        <v>7</v>
      </c>
      <c r="B12" s="1049"/>
      <c r="C12" s="1224"/>
      <c r="D12" s="1049"/>
      <c r="E12" s="1049"/>
      <c r="F12" s="1049"/>
      <c r="G12" s="1049"/>
      <c r="H12" s="1226"/>
      <c r="I12" s="1049"/>
      <c r="J12" s="1223"/>
      <c r="K12" s="1223"/>
      <c r="L12" s="1211"/>
      <c r="M12" s="1211"/>
      <c r="N12" s="1209"/>
      <c r="O12" s="1209"/>
      <c r="P12" s="1210"/>
      <c r="Q12" s="1209"/>
      <c r="R12" s="1209"/>
      <c r="S12" s="1047"/>
    </row>
    <row r="13" spans="1:19">
      <c r="A13" s="1049">
        <f t="shared" si="0"/>
        <v>8</v>
      </c>
      <c r="B13" s="1049"/>
      <c r="C13" s="1224"/>
      <c r="D13" s="1049"/>
      <c r="E13" s="1049"/>
      <c r="F13" s="1049"/>
      <c r="G13" s="1049"/>
      <c r="H13" s="1226"/>
      <c r="I13" s="1049"/>
      <c r="J13" s="1223"/>
      <c r="K13" s="1223"/>
      <c r="L13" s="1211"/>
      <c r="M13" s="1211"/>
      <c r="N13" s="1209"/>
      <c r="O13" s="1209"/>
      <c r="P13" s="1210"/>
      <c r="Q13" s="1209"/>
      <c r="R13" s="1209"/>
      <c r="S13" s="1047"/>
    </row>
    <row r="14" spans="1:19">
      <c r="A14" s="1049">
        <f t="shared" si="0"/>
        <v>9</v>
      </c>
      <c r="B14" s="1049"/>
      <c r="C14" s="1224"/>
      <c r="D14" s="1049"/>
      <c r="E14" s="1049"/>
      <c r="F14" s="1049"/>
      <c r="G14" s="1049"/>
      <c r="H14" s="1226"/>
      <c r="I14" s="1049"/>
      <c r="J14" s="1223"/>
      <c r="K14" s="1223"/>
      <c r="L14" s="1211"/>
      <c r="M14" s="1211"/>
      <c r="N14" s="1209"/>
      <c r="O14" s="1209"/>
      <c r="P14" s="1210"/>
      <c r="Q14" s="1209"/>
      <c r="R14" s="1209"/>
      <c r="S14" s="1047"/>
    </row>
    <row r="15" spans="1:19">
      <c r="A15" s="1049">
        <f t="shared" si="0"/>
        <v>10</v>
      </c>
      <c r="B15" s="1049"/>
      <c r="C15" s="1224"/>
      <c r="D15" s="1049"/>
      <c r="E15" s="1049"/>
      <c r="F15" s="1049"/>
      <c r="G15" s="1049"/>
      <c r="H15" s="1226"/>
      <c r="I15" s="1049"/>
      <c r="J15" s="1223"/>
      <c r="K15" s="1223"/>
      <c r="L15" s="1211"/>
      <c r="M15" s="1211"/>
      <c r="N15" s="1209"/>
      <c r="O15" s="1209"/>
      <c r="P15" s="1210"/>
      <c r="Q15" s="1209"/>
      <c r="R15" s="1209"/>
      <c r="S15" s="1047"/>
    </row>
    <row r="16" spans="1:19">
      <c r="A16" s="1049">
        <f t="shared" si="0"/>
        <v>11</v>
      </c>
      <c r="B16" s="1049"/>
      <c r="C16" s="1224"/>
      <c r="D16" s="1049"/>
      <c r="E16" s="1049"/>
      <c r="F16" s="1049"/>
      <c r="G16" s="1049"/>
      <c r="H16" s="1226"/>
      <c r="I16" s="1049"/>
      <c r="J16" s="1223"/>
      <c r="K16" s="1223"/>
      <c r="L16" s="1211"/>
      <c r="M16" s="1211"/>
      <c r="N16" s="1209"/>
      <c r="O16" s="1209"/>
      <c r="P16" s="1210"/>
      <c r="Q16" s="1209"/>
      <c r="R16" s="1209"/>
      <c r="S16" s="1047"/>
    </row>
    <row r="17" spans="1:34">
      <c r="A17" s="1049">
        <f t="shared" si="0"/>
        <v>12</v>
      </c>
      <c r="B17" s="1227"/>
      <c r="C17" s="1228"/>
      <c r="D17" s="1049"/>
      <c r="E17" s="1049"/>
      <c r="F17" s="1049"/>
      <c r="G17" s="1045"/>
      <c r="H17" s="1229"/>
      <c r="I17" s="1049"/>
      <c r="J17" s="1230"/>
      <c r="K17" s="1230"/>
      <c r="L17" s="1209"/>
      <c r="M17" s="1209"/>
      <c r="N17" s="1209"/>
      <c r="O17" s="1209"/>
      <c r="P17" s="1210"/>
      <c r="Q17" s="1209"/>
      <c r="R17" s="1209"/>
      <c r="S17" s="1047"/>
    </row>
    <row r="18" spans="1:34">
      <c r="A18" s="1049">
        <f t="shared" si="0"/>
        <v>13</v>
      </c>
      <c r="B18" s="1227"/>
      <c r="C18" s="1228"/>
      <c r="D18" s="1049"/>
      <c r="E18" s="1049"/>
      <c r="F18" s="1049"/>
      <c r="G18" s="1045"/>
      <c r="H18" s="1229"/>
      <c r="I18" s="1049"/>
      <c r="J18" s="1230"/>
      <c r="K18" s="1230"/>
      <c r="L18" s="1209"/>
      <c r="M18" s="1209"/>
      <c r="N18" s="1209"/>
      <c r="O18" s="1209"/>
      <c r="P18" s="1210"/>
      <c r="Q18" s="1209"/>
      <c r="R18" s="1209"/>
      <c r="S18" s="1047"/>
    </row>
    <row r="19" spans="1:34">
      <c r="A19" s="1049">
        <f t="shared" si="0"/>
        <v>14</v>
      </c>
      <c r="B19" s="1049"/>
      <c r="C19" s="1224"/>
      <c r="D19" s="1049"/>
      <c r="E19" s="1049"/>
      <c r="F19" s="1049"/>
      <c r="G19" s="1049"/>
      <c r="H19" s="1226"/>
      <c r="I19" s="1049"/>
      <c r="J19" s="1223"/>
      <c r="K19" s="1223"/>
      <c r="L19" s="1211"/>
      <c r="M19" s="1211"/>
      <c r="N19" s="1209"/>
      <c r="O19" s="1209"/>
      <c r="P19" s="1210"/>
      <c r="Q19" s="1209"/>
      <c r="R19" s="1209"/>
      <c r="S19" s="1047"/>
    </row>
    <row r="20" spans="1:34">
      <c r="A20" s="1049">
        <f t="shared" si="0"/>
        <v>15</v>
      </c>
      <c r="B20" s="1049"/>
      <c r="C20" s="1224"/>
      <c r="D20" s="1207"/>
      <c r="E20" s="1207"/>
      <c r="F20" s="1049"/>
      <c r="G20" s="1225"/>
      <c r="H20" s="1224"/>
      <c r="I20" s="1049"/>
      <c r="J20" s="1223"/>
      <c r="K20" s="1223"/>
      <c r="L20" s="1211"/>
      <c r="M20" s="1211"/>
      <c r="N20" s="1209"/>
      <c r="O20" s="1209"/>
      <c r="P20" s="1210"/>
      <c r="Q20" s="1209"/>
      <c r="R20" s="1209"/>
      <c r="S20" s="1047"/>
    </row>
    <row r="21" spans="1:34">
      <c r="A21" s="1049">
        <f t="shared" si="0"/>
        <v>16</v>
      </c>
      <c r="B21" s="1207"/>
      <c r="C21" s="1224"/>
      <c r="D21" s="1207"/>
      <c r="E21" s="1207"/>
      <c r="F21" s="1049"/>
      <c r="G21" s="1225"/>
      <c r="H21" s="1224"/>
      <c r="I21" s="1049"/>
      <c r="J21" s="1223"/>
      <c r="K21" s="1223"/>
      <c r="L21" s="1211"/>
      <c r="M21" s="1211"/>
      <c r="N21" s="1209"/>
      <c r="O21" s="1209"/>
      <c r="P21" s="1210"/>
      <c r="Q21" s="1209"/>
      <c r="R21" s="1209"/>
      <c r="S21" s="1047"/>
    </row>
    <row r="22" spans="1:34">
      <c r="A22" s="1049">
        <f t="shared" si="0"/>
        <v>17</v>
      </c>
      <c r="B22" s="1207"/>
      <c r="C22" s="1231"/>
      <c r="D22" s="1207"/>
      <c r="E22" s="1207"/>
      <c r="F22" s="1049"/>
      <c r="G22" s="1225"/>
      <c r="H22" s="1224"/>
      <c r="I22" s="1049"/>
      <c r="J22" s="1223"/>
      <c r="K22" s="1223"/>
      <c r="L22" s="1211"/>
      <c r="M22" s="1211"/>
      <c r="N22" s="1209"/>
      <c r="O22" s="1209"/>
      <c r="P22" s="1210"/>
      <c r="Q22" s="1209"/>
      <c r="R22" s="1209"/>
      <c r="S22" s="1047"/>
    </row>
    <row r="23" spans="1:34">
      <c r="A23" s="1049">
        <f t="shared" si="0"/>
        <v>18</v>
      </c>
      <c r="B23" s="1207"/>
      <c r="C23" s="1231"/>
      <c r="D23" s="1207"/>
      <c r="E23" s="1207"/>
      <c r="F23" s="1049"/>
      <c r="G23" s="1225"/>
      <c r="H23" s="1224"/>
      <c r="I23" s="1049"/>
      <c r="J23" s="1223"/>
      <c r="K23" s="1223"/>
      <c r="L23" s="1211"/>
      <c r="M23" s="1211"/>
      <c r="N23" s="1209"/>
      <c r="O23" s="1209"/>
      <c r="P23" s="1210"/>
      <c r="Q23" s="1209"/>
      <c r="R23" s="1209"/>
      <c r="S23" s="1047"/>
    </row>
    <row r="24" spans="1:34">
      <c r="A24" s="1049">
        <f t="shared" si="0"/>
        <v>19</v>
      </c>
      <c r="B24" s="1207"/>
      <c r="C24" s="1231"/>
      <c r="D24" s="1207"/>
      <c r="E24" s="1207"/>
      <c r="F24" s="1049"/>
      <c r="G24" s="1225"/>
      <c r="H24" s="1224"/>
      <c r="I24" s="1049"/>
      <c r="J24" s="1223"/>
      <c r="K24" s="1223"/>
      <c r="L24" s="1211"/>
      <c r="M24" s="1211"/>
      <c r="N24" s="1209"/>
      <c r="O24" s="1209"/>
      <c r="P24" s="1210"/>
      <c r="Q24" s="1209"/>
      <c r="R24" s="1209"/>
      <c r="S24" s="1047"/>
    </row>
    <row r="25" spans="1:34">
      <c r="A25" s="1049">
        <f t="shared" si="0"/>
        <v>20</v>
      </c>
      <c r="B25" s="1207"/>
      <c r="C25" s="1231"/>
      <c r="D25" s="1207"/>
      <c r="E25" s="1207"/>
      <c r="F25" s="1049"/>
      <c r="G25" s="1225"/>
      <c r="H25" s="1225"/>
      <c r="I25" s="1049"/>
      <c r="J25" s="1223"/>
      <c r="K25" s="1223"/>
      <c r="L25" s="1211"/>
      <c r="M25" s="1211"/>
      <c r="N25" s="1209"/>
      <c r="O25" s="1209"/>
      <c r="P25" s="1210"/>
      <c r="Q25" s="1209"/>
      <c r="R25" s="1209"/>
      <c r="S25" s="1047"/>
    </row>
    <row r="26" spans="1:34">
      <c r="A26" s="1049">
        <f t="shared" si="0"/>
        <v>21</v>
      </c>
      <c r="B26" s="1207"/>
      <c r="C26" s="1231"/>
      <c r="D26" s="1207"/>
      <c r="E26" s="1207"/>
      <c r="F26" s="1049"/>
      <c r="G26" s="1225"/>
      <c r="H26" s="1224"/>
      <c r="I26" s="1049"/>
      <c r="J26" s="1223"/>
      <c r="K26" s="1223"/>
      <c r="L26" s="1211"/>
      <c r="M26" s="1211"/>
      <c r="N26" s="1209"/>
      <c r="O26" s="1209"/>
      <c r="P26" s="1210"/>
      <c r="Q26" s="1209"/>
      <c r="R26" s="1209"/>
      <c r="S26" s="1047"/>
    </row>
    <row r="27" spans="1:34">
      <c r="A27" s="1049">
        <f t="shared" si="0"/>
        <v>22</v>
      </c>
      <c r="B27" s="1207"/>
      <c r="C27" s="1231"/>
      <c r="D27" s="1207"/>
      <c r="E27" s="1207"/>
      <c r="F27" s="1049"/>
      <c r="G27" s="1225"/>
      <c r="H27" s="1225"/>
      <c r="I27" s="1049"/>
      <c r="J27" s="1223"/>
      <c r="K27" s="1223"/>
      <c r="L27" s="1211"/>
      <c r="M27" s="1211"/>
      <c r="N27" s="1209"/>
      <c r="O27" s="1209"/>
      <c r="P27" s="1210"/>
      <c r="Q27" s="1209"/>
      <c r="R27" s="1209"/>
      <c r="S27" s="1047"/>
    </row>
    <row r="28" spans="1:34">
      <c r="A28" s="1049">
        <f t="shared" si="0"/>
        <v>23</v>
      </c>
      <c r="B28" s="1207"/>
      <c r="C28" s="1231"/>
      <c r="D28" s="1207"/>
      <c r="E28" s="1207"/>
      <c r="F28" s="1049"/>
      <c r="G28" s="1225"/>
      <c r="H28" s="1225"/>
      <c r="I28" s="1049"/>
      <c r="J28" s="1223"/>
      <c r="K28" s="1223"/>
      <c r="L28" s="1211"/>
      <c r="M28" s="1211"/>
      <c r="N28" s="1209"/>
      <c r="O28" s="1209"/>
      <c r="P28" s="1210"/>
      <c r="Q28" s="1209"/>
      <c r="R28" s="1209"/>
      <c r="S28" s="1047"/>
    </row>
    <row r="29" spans="1:34">
      <c r="A29" s="1049">
        <f t="shared" si="0"/>
        <v>24</v>
      </c>
      <c r="B29" s="1207"/>
      <c r="C29" s="1231"/>
      <c r="D29" s="1207"/>
      <c r="E29" s="1207"/>
      <c r="F29" s="1049"/>
      <c r="G29" s="1049"/>
      <c r="H29" s="1045"/>
      <c r="I29" s="1049"/>
      <c r="J29" s="1230"/>
      <c r="K29" s="1230"/>
      <c r="L29" s="1213"/>
      <c r="M29" s="1209"/>
      <c r="N29" s="1209"/>
      <c r="O29" s="1209"/>
      <c r="P29" s="1210"/>
      <c r="Q29" s="1209"/>
      <c r="R29" s="1209"/>
      <c r="S29" s="1047"/>
    </row>
    <row r="30" spans="1:34">
      <c r="A30" s="1049">
        <f t="shared" si="0"/>
        <v>25</v>
      </c>
      <c r="B30" s="2694" t="s">
        <v>3618</v>
      </c>
      <c r="C30" s="2694"/>
      <c r="D30" s="2694"/>
      <c r="E30" s="2694"/>
      <c r="F30" s="2694"/>
      <c r="G30" s="1049"/>
      <c r="H30" s="1049"/>
      <c r="I30" s="1049"/>
      <c r="J30" s="1232">
        <f t="shared" ref="J30:R30" si="1">SUM(J6:J29)</f>
        <v>0</v>
      </c>
      <c r="K30" s="1232">
        <f t="shared" si="1"/>
        <v>0</v>
      </c>
      <c r="L30" s="1232">
        <f t="shared" si="1"/>
        <v>0</v>
      </c>
      <c r="M30" s="1232">
        <f t="shared" si="1"/>
        <v>0</v>
      </c>
      <c r="N30" s="1232">
        <f t="shared" si="1"/>
        <v>0</v>
      </c>
      <c r="O30" s="1232">
        <f t="shared" si="1"/>
        <v>0</v>
      </c>
      <c r="P30" s="1232">
        <f t="shared" si="1"/>
        <v>0</v>
      </c>
      <c r="Q30" s="1232">
        <f t="shared" si="1"/>
        <v>0</v>
      </c>
      <c r="R30" s="1232">
        <f t="shared" si="1"/>
        <v>0</v>
      </c>
      <c r="S30" s="1232"/>
    </row>
    <row r="31" spans="1:34" s="1174" customFormat="1">
      <c r="A31" s="1174" t="s">
        <v>484</v>
      </c>
      <c r="B31" s="1175"/>
      <c r="C31" s="1175"/>
      <c r="D31" s="1175"/>
      <c r="E31" s="1175"/>
      <c r="F31" s="1175"/>
      <c r="G31" s="1175"/>
      <c r="H31" s="1175"/>
      <c r="I31" s="1175"/>
      <c r="J31" s="1175"/>
      <c r="K31" s="1175"/>
      <c r="L31" s="1175"/>
      <c r="M31" s="1175"/>
      <c r="N31" s="1175"/>
      <c r="O31" s="1175"/>
      <c r="P31" s="1233"/>
      <c r="Q31" s="1175"/>
      <c r="R31" s="1175"/>
      <c r="S31" s="1175"/>
      <c r="T31" s="1175"/>
      <c r="V31" s="1176"/>
      <c r="W31" s="1176"/>
      <c r="X31" s="1176"/>
      <c r="Y31" s="1176"/>
      <c r="Z31" s="1176"/>
      <c r="AA31" s="1176"/>
      <c r="AB31" s="1176"/>
      <c r="AC31" s="1176"/>
      <c r="AD31" s="1176"/>
      <c r="AE31" s="1176"/>
      <c r="AF31" s="1176"/>
      <c r="AG31" s="1176"/>
      <c r="AH31" s="1176"/>
    </row>
    <row r="32" spans="1:34" s="1174" customFormat="1">
      <c r="A32" s="1177">
        <v>1</v>
      </c>
      <c r="B32" s="2693" t="s">
        <v>487</v>
      </c>
      <c r="C32" s="2693"/>
      <c r="D32" s="2693"/>
      <c r="E32" s="2693"/>
      <c r="F32" s="2693"/>
      <c r="G32" s="2693"/>
      <c r="H32" s="2693"/>
      <c r="I32" s="2693"/>
      <c r="J32" s="2693"/>
      <c r="K32" s="2693"/>
      <c r="L32" s="2693"/>
      <c r="M32" s="2693"/>
      <c r="N32" s="2693"/>
      <c r="O32" s="2693"/>
      <c r="P32" s="2693"/>
      <c r="Q32" s="2693"/>
      <c r="R32" s="2693"/>
      <c r="S32" s="1175"/>
      <c r="T32" s="1175"/>
      <c r="V32" s="1176"/>
      <c r="W32" s="1176"/>
      <c r="X32" s="1176"/>
      <c r="Y32" s="1176"/>
      <c r="Z32" s="1176"/>
      <c r="AA32" s="1176"/>
      <c r="AB32" s="1176"/>
      <c r="AC32" s="1176"/>
      <c r="AD32" s="1176"/>
      <c r="AE32" s="1176"/>
      <c r="AF32" s="1176"/>
      <c r="AG32" s="1176"/>
      <c r="AH32" s="1176"/>
    </row>
    <row r="33" spans="1:34" s="1174" customFormat="1">
      <c r="A33" s="1177">
        <v>2</v>
      </c>
      <c r="B33" s="2693" t="s">
        <v>488</v>
      </c>
      <c r="C33" s="2693"/>
      <c r="D33" s="2693"/>
      <c r="E33" s="2693"/>
      <c r="F33" s="2693"/>
      <c r="G33" s="2693"/>
      <c r="H33" s="2693"/>
      <c r="I33" s="2693"/>
      <c r="J33" s="2693"/>
      <c r="K33" s="1175"/>
      <c r="L33" s="1175"/>
      <c r="M33" s="1175"/>
      <c r="N33" s="1175"/>
      <c r="O33" s="1175"/>
      <c r="P33" s="1175"/>
      <c r="Q33" s="1175"/>
      <c r="R33" s="1175"/>
      <c r="S33" s="2693"/>
      <c r="T33" s="2693"/>
      <c r="V33" s="1176"/>
      <c r="W33" s="1176"/>
      <c r="X33" s="1176"/>
      <c r="Y33" s="1176"/>
      <c r="Z33" s="1176"/>
      <c r="AA33" s="1176"/>
      <c r="AB33" s="1176"/>
      <c r="AC33" s="1176"/>
      <c r="AD33" s="1176"/>
      <c r="AE33" s="1176"/>
      <c r="AF33" s="1176"/>
      <c r="AG33" s="1176"/>
      <c r="AH33" s="1176"/>
    </row>
    <row r="34" spans="1:34" s="1174" customFormat="1">
      <c r="A34" s="1177">
        <v>3</v>
      </c>
      <c r="B34" s="1215" t="s">
        <v>8259</v>
      </c>
      <c r="C34" s="1175"/>
      <c r="D34" s="1175"/>
      <c r="E34" s="1175"/>
      <c r="F34" s="1175"/>
      <c r="G34" s="1175"/>
      <c r="H34" s="1175"/>
      <c r="I34" s="1175"/>
      <c r="J34" s="1175"/>
      <c r="K34" s="1175"/>
      <c r="L34" s="1175"/>
      <c r="M34" s="1175"/>
      <c r="N34" s="1175"/>
      <c r="O34" s="1175"/>
      <c r="P34" s="1175"/>
      <c r="Q34" s="1175"/>
      <c r="R34" s="1175"/>
      <c r="S34" s="1175"/>
      <c r="T34" s="1175"/>
      <c r="V34" s="1176"/>
      <c r="W34" s="1176"/>
      <c r="X34" s="1176"/>
      <c r="Y34" s="1176"/>
      <c r="Z34" s="1176"/>
      <c r="AA34" s="1176"/>
      <c r="AB34" s="1176"/>
      <c r="AC34" s="1176"/>
      <c r="AD34" s="1176"/>
      <c r="AE34" s="1176"/>
      <c r="AF34" s="1176"/>
      <c r="AG34" s="1176"/>
      <c r="AH34" s="1176"/>
    </row>
    <row r="35" spans="1:34" s="1174" customFormat="1">
      <c r="A35" s="1177">
        <v>4</v>
      </c>
      <c r="B35" s="1216" t="s">
        <v>153</v>
      </c>
      <c r="C35" s="1175"/>
      <c r="D35" s="1175"/>
      <c r="E35" s="1175"/>
      <c r="F35" s="1175"/>
      <c r="G35" s="1175"/>
      <c r="H35" s="1175"/>
      <c r="I35" s="1175"/>
      <c r="J35" s="1175"/>
      <c r="K35" s="1175"/>
      <c r="L35" s="1175"/>
      <c r="M35" s="1175"/>
      <c r="N35" s="1175"/>
      <c r="O35" s="1175"/>
      <c r="P35" s="1175"/>
      <c r="Q35" s="1175"/>
      <c r="R35" s="1175"/>
      <c r="S35" s="1175"/>
      <c r="T35" s="1175"/>
      <c r="V35" s="1176"/>
      <c r="W35" s="1176"/>
      <c r="X35" s="1176"/>
      <c r="Y35" s="1176"/>
      <c r="Z35" s="1176"/>
      <c r="AA35" s="1176"/>
      <c r="AB35" s="1176"/>
      <c r="AC35" s="1176"/>
      <c r="AD35" s="1176"/>
      <c r="AE35" s="1176"/>
      <c r="AF35" s="1176"/>
      <c r="AG35" s="1176"/>
      <c r="AH35" s="1176"/>
    </row>
    <row r="36" spans="1:34" s="1174" customFormat="1">
      <c r="A36" s="1177">
        <v>5</v>
      </c>
      <c r="B36" s="1234" t="s">
        <v>1058</v>
      </c>
      <c r="C36" s="1175"/>
      <c r="D36" s="1175"/>
      <c r="E36" s="1175"/>
      <c r="F36" s="1175"/>
      <c r="G36" s="1175"/>
      <c r="H36" s="1175"/>
      <c r="I36" s="1175"/>
      <c r="J36" s="1175"/>
      <c r="K36" s="1175"/>
      <c r="L36" s="1175"/>
      <c r="M36" s="1175"/>
      <c r="N36" s="1175"/>
      <c r="O36" s="1175"/>
      <c r="P36" s="1175"/>
      <c r="Q36" s="1175"/>
      <c r="R36" s="1175"/>
      <c r="S36" s="1175"/>
      <c r="T36" s="1175"/>
      <c r="V36" s="1176"/>
      <c r="W36" s="1176"/>
      <c r="X36" s="1176"/>
      <c r="Y36" s="1176"/>
      <c r="Z36" s="1176"/>
      <c r="AA36" s="1176"/>
      <c r="AB36" s="1176"/>
      <c r="AC36" s="1176"/>
      <c r="AD36" s="1176"/>
      <c r="AE36" s="1176"/>
      <c r="AF36" s="1176"/>
      <c r="AG36" s="1176"/>
      <c r="AH36" s="1176"/>
    </row>
    <row r="37" spans="1:34" s="1174" customFormat="1">
      <c r="A37" s="1177">
        <v>6</v>
      </c>
      <c r="B37" s="57" t="s">
        <v>490</v>
      </c>
      <c r="C37" s="1175"/>
      <c r="D37" s="1175"/>
      <c r="E37" s="1175"/>
      <c r="F37" s="1175"/>
      <c r="G37" s="1175"/>
      <c r="H37" s="1175"/>
      <c r="I37" s="1175"/>
      <c r="J37" s="1175"/>
      <c r="K37" s="1175"/>
      <c r="L37" s="1175"/>
      <c r="M37" s="1175"/>
      <c r="N37" s="1175"/>
      <c r="O37" s="1175"/>
      <c r="P37" s="1175"/>
      <c r="Q37" s="1175"/>
      <c r="R37" s="1175"/>
      <c r="S37" s="1175"/>
      <c r="T37" s="1175"/>
      <c r="V37" s="1176"/>
      <c r="W37" s="1176"/>
      <c r="X37" s="1176"/>
      <c r="Y37" s="1176"/>
      <c r="Z37" s="1176"/>
      <c r="AA37" s="1176"/>
      <c r="AB37" s="1176"/>
      <c r="AC37" s="1176"/>
      <c r="AD37" s="1176"/>
      <c r="AE37" s="1176"/>
      <c r="AF37" s="1176"/>
      <c r="AG37" s="1176"/>
      <c r="AH37" s="1176"/>
    </row>
    <row r="38" spans="1:34" s="1174" customFormat="1">
      <c r="A38" s="1177">
        <v>7</v>
      </c>
      <c r="B38" s="57" t="s">
        <v>491</v>
      </c>
      <c r="C38" s="1175"/>
      <c r="D38" s="1175"/>
      <c r="E38" s="1175"/>
      <c r="F38" s="1175"/>
      <c r="G38" s="1175"/>
      <c r="H38" s="1175"/>
      <c r="I38" s="1175"/>
      <c r="J38" s="1175"/>
      <c r="K38" s="1175"/>
      <c r="L38" s="1175"/>
      <c r="M38" s="1175"/>
      <c r="N38" s="1175"/>
      <c r="O38" s="1175"/>
      <c r="P38" s="1175"/>
      <c r="Q38" s="1175"/>
      <c r="R38" s="1175"/>
      <c r="S38" s="1175"/>
      <c r="T38" s="1175"/>
      <c r="V38" s="1176"/>
      <c r="W38" s="1176"/>
      <c r="X38" s="1176"/>
      <c r="Y38" s="1176"/>
      <c r="Z38" s="1176"/>
      <c r="AA38" s="1176"/>
      <c r="AB38" s="1176"/>
      <c r="AC38" s="1176"/>
      <c r="AD38" s="1176"/>
      <c r="AE38" s="1176"/>
      <c r="AF38" s="1176"/>
      <c r="AG38" s="1176"/>
      <c r="AH38" s="1176"/>
    </row>
    <row r="39" spans="1:34">
      <c r="A39" s="1177">
        <v>8</v>
      </c>
      <c r="B39" s="2693" t="s">
        <v>1430</v>
      </c>
      <c r="C39" s="2693"/>
      <c r="D39" s="2693"/>
      <c r="E39" s="2693"/>
      <c r="F39" s="2693"/>
      <c r="G39" s="2693"/>
      <c r="H39" s="2693"/>
      <c r="I39" s="2693"/>
      <c r="J39" s="2693"/>
      <c r="K39" s="2693"/>
      <c r="L39" s="2693"/>
      <c r="M39" s="2693"/>
      <c r="N39" s="2693"/>
      <c r="O39" s="2693"/>
      <c r="P39" s="2693"/>
      <c r="Q39" s="2693"/>
      <c r="R39" s="2693"/>
    </row>
    <row r="40" spans="1:34">
      <c r="A40" s="1177">
        <v>9</v>
      </c>
      <c r="B40" s="57" t="s">
        <v>495</v>
      </c>
    </row>
    <row r="41" spans="1:34">
      <c r="A41" s="1177">
        <v>10</v>
      </c>
      <c r="B41" s="57" t="s">
        <v>493</v>
      </c>
    </row>
    <row r="42" spans="1:34">
      <c r="A42" s="1177">
        <v>11</v>
      </c>
      <c r="B42" s="57" t="s">
        <v>496</v>
      </c>
    </row>
  </sheetData>
  <mergeCells count="18">
    <mergeCell ref="Q3:Q4"/>
    <mergeCell ref="R3:R4"/>
    <mergeCell ref="B33:J33"/>
    <mergeCell ref="S33:T33"/>
    <mergeCell ref="B39:R39"/>
    <mergeCell ref="B32:R32"/>
    <mergeCell ref="B30:F30"/>
    <mergeCell ref="S3:S4"/>
    <mergeCell ref="L3:L4"/>
    <mergeCell ref="M3:M4"/>
    <mergeCell ref="N3:N4"/>
    <mergeCell ref="O3:O4"/>
    <mergeCell ref="P3:P4"/>
    <mergeCell ref="A3:A5"/>
    <mergeCell ref="B3:F3"/>
    <mergeCell ref="J3:J4"/>
    <mergeCell ref="K3:K4"/>
    <mergeCell ref="G3:I3"/>
  </mergeCells>
  <phoneticPr fontId="28" type="noConversion"/>
  <printOptions horizontalCentered="1"/>
  <pageMargins left="0.39370078740157483" right="0.39370078740157483" top="0.39370078740157483" bottom="0.39370078740157483" header="0.19685039370078741" footer="0.19685039370078741"/>
  <pageSetup paperSize="9" scale="69" fitToHeight="2" orientation="landscape" cellComments="asDisplayed" r:id="rId1"/>
  <headerFooter alignWithMargins="0">
    <oddFooter>&amp;C&amp;"Times New Roman,標準"98&amp;R&amp;"Times New Roman,標準"&amp;A</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3">
    <tabColor rgb="FFFFFF00"/>
    <pageSetUpPr fitToPage="1"/>
  </sheetPr>
  <dimension ref="A1:AH43"/>
  <sheetViews>
    <sheetView topLeftCell="A12" zoomScale="115" zoomScaleNormal="115" workbookViewId="0">
      <selection activeCell="B34" sqref="B34"/>
    </sheetView>
  </sheetViews>
  <sheetFormatPr defaultColWidth="9" defaultRowHeight="14.25"/>
  <cols>
    <col min="1" max="1" width="5.125" style="57" customWidth="1"/>
    <col min="2" max="2" width="8.875" style="57" customWidth="1"/>
    <col min="3" max="3" width="20.75" style="57" customWidth="1"/>
    <col min="4" max="4" width="6.75" style="57" customWidth="1"/>
    <col min="5" max="5" width="5" style="57" customWidth="1"/>
    <col min="6" max="6" width="6.625" style="57" customWidth="1"/>
    <col min="7" max="7" width="17.125" style="57" customWidth="1"/>
    <col min="8" max="8" width="6.625" style="57" customWidth="1"/>
    <col min="9" max="9" width="5" style="57" customWidth="1"/>
    <col min="10" max="10" width="11.25" style="48" bestFit="1" customWidth="1"/>
    <col min="11" max="11" width="12.25" style="48" bestFit="1" customWidth="1"/>
    <col min="12" max="12" width="13.75" style="48" customWidth="1"/>
    <col min="13" max="13" width="16.625" style="48" customWidth="1"/>
    <col min="14" max="14" width="11.625" style="48" customWidth="1"/>
    <col min="15" max="15" width="10.5" style="48" customWidth="1"/>
    <col min="16" max="16" width="16.75" style="48" customWidth="1"/>
    <col min="17" max="18" width="16.25" style="48" customWidth="1"/>
    <col min="19" max="16384" width="9" style="48"/>
  </cols>
  <sheetData>
    <row r="1" spans="1:19">
      <c r="A1" s="37" t="str">
        <f>表03!A1</f>
        <v xml:space="preserve"> 保險股份有限公司    年度(月)報表</v>
      </c>
      <c r="B1" s="48"/>
      <c r="C1" s="48"/>
      <c r="D1" s="48"/>
      <c r="E1" s="48"/>
      <c r="F1" s="48"/>
      <c r="G1" s="48"/>
      <c r="H1" s="48"/>
      <c r="I1" s="48"/>
    </row>
    <row r="2" spans="1:19">
      <c r="A2" s="48" t="s">
        <v>1024</v>
      </c>
      <c r="B2" s="48"/>
      <c r="C2" s="48"/>
      <c r="D2" s="48"/>
      <c r="E2" s="48"/>
      <c r="R2" s="292" t="s">
        <v>172</v>
      </c>
    </row>
    <row r="3" spans="1:19" ht="16.5" customHeight="1">
      <c r="A3" s="2684" t="s">
        <v>233</v>
      </c>
      <c r="B3" s="2687" t="s">
        <v>152</v>
      </c>
      <c r="C3" s="2687"/>
      <c r="D3" s="2687"/>
      <c r="E3" s="2687"/>
      <c r="F3" s="2687"/>
      <c r="G3" s="2690" t="s">
        <v>156</v>
      </c>
      <c r="H3" s="2691"/>
      <c r="I3" s="2699" t="s">
        <v>169</v>
      </c>
      <c r="J3" s="2688" t="s">
        <v>444</v>
      </c>
      <c r="K3" s="2688" t="s">
        <v>170</v>
      </c>
      <c r="L3" s="2688" t="s">
        <v>700</v>
      </c>
      <c r="M3" s="2696" t="s">
        <v>157</v>
      </c>
      <c r="N3" s="2697" t="s">
        <v>569</v>
      </c>
      <c r="O3" s="2704" t="s">
        <v>171</v>
      </c>
      <c r="P3" s="2688" t="s">
        <v>173</v>
      </c>
      <c r="Q3" s="2688" t="s">
        <v>174</v>
      </c>
      <c r="R3" s="2688" t="s">
        <v>175</v>
      </c>
      <c r="S3" s="2688" t="s">
        <v>234</v>
      </c>
    </row>
    <row r="4" spans="1:19" s="1057" customFormat="1" ht="48.75" customHeight="1">
      <c r="A4" s="2685"/>
      <c r="B4" s="1201" t="s">
        <v>150</v>
      </c>
      <c r="C4" s="1201" t="s">
        <v>228</v>
      </c>
      <c r="D4" s="1201" t="s">
        <v>230</v>
      </c>
      <c r="E4" s="1201" t="s">
        <v>229</v>
      </c>
      <c r="F4" s="1201" t="s">
        <v>151</v>
      </c>
      <c r="G4" s="1202" t="s">
        <v>167</v>
      </c>
      <c r="H4" s="1203" t="s">
        <v>168</v>
      </c>
      <c r="I4" s="2700"/>
      <c r="J4" s="2698"/>
      <c r="K4" s="2698"/>
      <c r="L4" s="2695"/>
      <c r="M4" s="2689"/>
      <c r="N4" s="2695"/>
      <c r="O4" s="2698"/>
      <c r="P4" s="2698"/>
      <c r="Q4" s="2698"/>
      <c r="R4" s="2698"/>
      <c r="S4" s="2698"/>
    </row>
    <row r="5" spans="1:19" s="1057" customFormat="1">
      <c r="A5" s="2686"/>
      <c r="B5" s="1204" t="s">
        <v>66</v>
      </c>
      <c r="C5" s="1204" t="s">
        <v>67</v>
      </c>
      <c r="D5" s="1204" t="s">
        <v>68</v>
      </c>
      <c r="E5" s="1204" t="s">
        <v>69</v>
      </c>
      <c r="F5" s="1204" t="s">
        <v>70</v>
      </c>
      <c r="G5" s="1204" t="s">
        <v>71</v>
      </c>
      <c r="H5" s="1204" t="s">
        <v>72</v>
      </c>
      <c r="I5" s="1204" t="s">
        <v>73</v>
      </c>
      <c r="J5" s="1204" t="s">
        <v>74</v>
      </c>
      <c r="K5" s="1204" t="s">
        <v>75</v>
      </c>
      <c r="L5" s="1204" t="s">
        <v>231</v>
      </c>
      <c r="M5" s="1204" t="s">
        <v>232</v>
      </c>
      <c r="N5" s="1204" t="s">
        <v>281</v>
      </c>
      <c r="O5" s="1204" t="s">
        <v>282</v>
      </c>
      <c r="P5" s="1204" t="s">
        <v>283</v>
      </c>
      <c r="Q5" s="1204" t="s">
        <v>284</v>
      </c>
      <c r="R5" s="1204" t="s">
        <v>285</v>
      </c>
      <c r="S5" s="1204" t="s">
        <v>138</v>
      </c>
    </row>
    <row r="6" spans="1:19">
      <c r="A6" s="1049">
        <v>1</v>
      </c>
      <c r="B6" s="1205"/>
      <c r="C6" s="1206"/>
      <c r="D6" s="1207"/>
      <c r="E6" s="1207"/>
      <c r="F6" s="1049"/>
      <c r="G6" s="1045"/>
      <c r="H6" s="1045"/>
      <c r="I6" s="1045"/>
      <c r="J6" s="1208"/>
      <c r="K6" s="1208"/>
      <c r="L6" s="1209"/>
      <c r="M6" s="1209"/>
      <c r="N6" s="1209"/>
      <c r="O6" s="1209"/>
      <c r="P6" s="1210"/>
      <c r="Q6" s="1209"/>
      <c r="R6" s="1209"/>
      <c r="S6" s="1047"/>
    </row>
    <row r="7" spans="1:19">
      <c r="A7" s="1049">
        <v>2</v>
      </c>
      <c r="B7" s="1207"/>
      <c r="C7" s="1207"/>
      <c r="D7" s="1207"/>
      <c r="E7" s="1207"/>
      <c r="F7" s="1045"/>
      <c r="G7" s="1045"/>
      <c r="H7" s="1045"/>
      <c r="I7" s="1045"/>
      <c r="J7" s="1211"/>
      <c r="K7" s="1211"/>
      <c r="L7" s="1209"/>
      <c r="M7" s="1209"/>
      <c r="N7" s="1209"/>
      <c r="O7" s="1209"/>
      <c r="P7" s="1210"/>
      <c r="Q7" s="1209"/>
      <c r="R7" s="1209"/>
      <c r="S7" s="1047"/>
    </row>
    <row r="8" spans="1:19">
      <c r="A8" s="1049">
        <v>3</v>
      </c>
      <c r="B8" s="1207"/>
      <c r="C8" s="1207"/>
      <c r="D8" s="1207"/>
      <c r="E8" s="1207"/>
      <c r="F8" s="1045"/>
      <c r="G8" s="1045"/>
      <c r="H8" s="1045"/>
      <c r="I8" s="1045"/>
      <c r="J8" s="1211"/>
      <c r="K8" s="1211"/>
      <c r="L8" s="1209"/>
      <c r="M8" s="1209"/>
      <c r="N8" s="1209"/>
      <c r="O8" s="1209"/>
      <c r="P8" s="1210"/>
      <c r="Q8" s="1209"/>
      <c r="R8" s="1209"/>
      <c r="S8" s="1047"/>
    </row>
    <row r="9" spans="1:19" ht="15.75" customHeight="1">
      <c r="A9" s="1049">
        <v>4</v>
      </c>
      <c r="B9" s="1207"/>
      <c r="C9" s="1207"/>
      <c r="D9" s="1207"/>
      <c r="E9" s="1207"/>
      <c r="F9" s="1045"/>
      <c r="G9" s="1045"/>
      <c r="H9" s="1045"/>
      <c r="I9" s="1045"/>
      <c r="J9" s="1211"/>
      <c r="K9" s="1211"/>
      <c r="L9" s="1209"/>
      <c r="M9" s="1209"/>
      <c r="N9" s="1209"/>
      <c r="O9" s="1209"/>
      <c r="P9" s="1210"/>
      <c r="Q9" s="1209"/>
      <c r="R9" s="1209"/>
      <c r="S9" s="1047"/>
    </row>
    <row r="10" spans="1:19">
      <c r="A10" s="1049">
        <v>5</v>
      </c>
      <c r="B10" s="1212"/>
      <c r="C10" s="1207"/>
      <c r="D10" s="1207"/>
      <c r="E10" s="1207"/>
      <c r="F10" s="1045"/>
      <c r="G10" s="1045"/>
      <c r="H10" s="1045"/>
      <c r="I10" s="1045"/>
      <c r="J10" s="1211"/>
      <c r="K10" s="1211"/>
      <c r="L10" s="1209"/>
      <c r="M10" s="1209"/>
      <c r="N10" s="1209"/>
      <c r="O10" s="1209"/>
      <c r="P10" s="1210"/>
      <c r="Q10" s="1209"/>
      <c r="R10" s="1209"/>
      <c r="S10" s="1047"/>
    </row>
    <row r="11" spans="1:19">
      <c r="A11" s="1049">
        <v>6</v>
      </c>
      <c r="B11" s="1207"/>
      <c r="C11" s="1207"/>
      <c r="D11" s="1207"/>
      <c r="E11" s="1207"/>
      <c r="F11" s="1045"/>
      <c r="G11" s="1045"/>
      <c r="H11" s="1045"/>
      <c r="I11" s="1045"/>
      <c r="J11" s="1211"/>
      <c r="K11" s="1211"/>
      <c r="L11" s="1209"/>
      <c r="M11" s="1209"/>
      <c r="N11" s="1209"/>
      <c r="O11" s="1209"/>
      <c r="P11" s="1210"/>
      <c r="Q11" s="1209"/>
      <c r="R11" s="1209"/>
      <c r="S11" s="1047"/>
    </row>
    <row r="12" spans="1:19">
      <c r="A12" s="1049">
        <v>7</v>
      </c>
      <c r="B12" s="1207"/>
      <c r="C12" s="1207"/>
      <c r="D12" s="1207"/>
      <c r="E12" s="1207"/>
      <c r="F12" s="1045"/>
      <c r="G12" s="1045"/>
      <c r="H12" s="1045"/>
      <c r="I12" s="1045"/>
      <c r="J12" s="1211"/>
      <c r="K12" s="1211"/>
      <c r="L12" s="1209"/>
      <c r="M12" s="1209"/>
      <c r="N12" s="1209"/>
      <c r="O12" s="1209"/>
      <c r="P12" s="1210"/>
      <c r="Q12" s="1209"/>
      <c r="R12" s="1209"/>
      <c r="S12" s="1047"/>
    </row>
    <row r="13" spans="1:19">
      <c r="A13" s="1049">
        <v>8</v>
      </c>
      <c r="B13" s="1207"/>
      <c r="C13" s="1207"/>
      <c r="D13" s="1207"/>
      <c r="E13" s="1207"/>
      <c r="F13" s="1045"/>
      <c r="G13" s="1045"/>
      <c r="H13" s="1045"/>
      <c r="I13" s="1045"/>
      <c r="J13" s="1211"/>
      <c r="K13" s="1211"/>
      <c r="L13" s="1209"/>
      <c r="M13" s="1209"/>
      <c r="N13" s="1209"/>
      <c r="O13" s="1209"/>
      <c r="P13" s="1210"/>
      <c r="Q13" s="1209"/>
      <c r="R13" s="1209"/>
      <c r="S13" s="1047"/>
    </row>
    <row r="14" spans="1:19">
      <c r="A14" s="1049">
        <v>9</v>
      </c>
      <c r="B14" s="1207"/>
      <c r="C14" s="1207"/>
      <c r="D14" s="1207"/>
      <c r="E14" s="1207"/>
      <c r="F14" s="1045"/>
      <c r="G14" s="1045"/>
      <c r="H14" s="1045"/>
      <c r="I14" s="1045"/>
      <c r="J14" s="1211"/>
      <c r="K14" s="1211"/>
      <c r="L14" s="1209"/>
      <c r="M14" s="1209"/>
      <c r="N14" s="1209"/>
      <c r="O14" s="1209"/>
      <c r="P14" s="1210"/>
      <c r="Q14" s="1209"/>
      <c r="R14" s="1209"/>
      <c r="S14" s="1047"/>
    </row>
    <row r="15" spans="1:19">
      <c r="A15" s="1049">
        <v>10</v>
      </c>
      <c r="B15" s="1207"/>
      <c r="C15" s="1207"/>
      <c r="D15" s="1207"/>
      <c r="E15" s="1207"/>
      <c r="F15" s="1045"/>
      <c r="G15" s="1045"/>
      <c r="H15" s="1045"/>
      <c r="I15" s="1045"/>
      <c r="J15" s="1211"/>
      <c r="K15" s="1211"/>
      <c r="L15" s="1209"/>
      <c r="M15" s="1209"/>
      <c r="N15" s="1209"/>
      <c r="O15" s="1209"/>
      <c r="P15" s="1210"/>
      <c r="Q15" s="1209"/>
      <c r="R15" s="1209"/>
      <c r="S15" s="1047"/>
    </row>
    <row r="16" spans="1:19">
      <c r="A16" s="1049">
        <v>11</v>
      </c>
      <c r="B16" s="1207"/>
      <c r="C16" s="1207"/>
      <c r="D16" s="1207"/>
      <c r="E16" s="1207"/>
      <c r="F16" s="1045"/>
      <c r="G16" s="1045"/>
      <c r="H16" s="1045"/>
      <c r="I16" s="1045"/>
      <c r="J16" s="1211"/>
      <c r="K16" s="1211"/>
      <c r="L16" s="1209"/>
      <c r="M16" s="1209"/>
      <c r="N16" s="1209"/>
      <c r="O16" s="1209"/>
      <c r="P16" s="1210"/>
      <c r="Q16" s="1209"/>
      <c r="R16" s="1209"/>
      <c r="S16" s="1047"/>
    </row>
    <row r="17" spans="1:34">
      <c r="A17" s="1049">
        <v>12</v>
      </c>
      <c r="B17" s="1207"/>
      <c r="C17" s="1207"/>
      <c r="D17" s="1207"/>
      <c r="E17" s="1207"/>
      <c r="F17" s="1045"/>
      <c r="G17" s="1045"/>
      <c r="H17" s="1045"/>
      <c r="I17" s="1045"/>
      <c r="J17" s="1211"/>
      <c r="K17" s="1211"/>
      <c r="L17" s="1209"/>
      <c r="M17" s="1209"/>
      <c r="N17" s="1209"/>
      <c r="O17" s="1209"/>
      <c r="P17" s="1210"/>
      <c r="Q17" s="1209"/>
      <c r="R17" s="1209"/>
      <c r="S17" s="1047"/>
    </row>
    <row r="18" spans="1:34">
      <c r="A18" s="1049">
        <v>13</v>
      </c>
      <c r="B18" s="1207"/>
      <c r="C18" s="1207"/>
      <c r="D18" s="1207"/>
      <c r="E18" s="1207"/>
      <c r="F18" s="1045"/>
      <c r="G18" s="1045"/>
      <c r="H18" s="1045"/>
      <c r="I18" s="1045"/>
      <c r="J18" s="1211"/>
      <c r="K18" s="1211"/>
      <c r="L18" s="1209"/>
      <c r="M18" s="1209"/>
      <c r="N18" s="1209"/>
      <c r="O18" s="1209"/>
      <c r="P18" s="1210"/>
      <c r="Q18" s="1209"/>
      <c r="R18" s="1209"/>
      <c r="S18" s="1047"/>
    </row>
    <row r="19" spans="1:34">
      <c r="A19" s="1049">
        <v>14</v>
      </c>
      <c r="B19" s="1207"/>
      <c r="C19" s="1207"/>
      <c r="D19" s="1207"/>
      <c r="E19" s="1207"/>
      <c r="F19" s="1045"/>
      <c r="G19" s="1045"/>
      <c r="H19" s="1045"/>
      <c r="I19" s="1045"/>
      <c r="J19" s="1211"/>
      <c r="K19" s="1211"/>
      <c r="L19" s="1209"/>
      <c r="M19" s="1209"/>
      <c r="N19" s="1209"/>
      <c r="O19" s="1209"/>
      <c r="P19" s="1210"/>
      <c r="Q19" s="1209"/>
      <c r="R19" s="1209"/>
      <c r="S19" s="1047"/>
    </row>
    <row r="20" spans="1:34">
      <c r="A20" s="1049">
        <v>15</v>
      </c>
      <c r="B20" s="1207"/>
      <c r="C20" s="1207"/>
      <c r="D20" s="1207"/>
      <c r="E20" s="1207"/>
      <c r="F20" s="1045"/>
      <c r="G20" s="1045"/>
      <c r="H20" s="1045"/>
      <c r="I20" s="1045"/>
      <c r="J20" s="1211"/>
      <c r="K20" s="1211"/>
      <c r="L20" s="1209"/>
      <c r="M20" s="1209"/>
      <c r="N20" s="1209"/>
      <c r="O20" s="1209"/>
      <c r="P20" s="1210"/>
      <c r="Q20" s="1209"/>
      <c r="R20" s="1209"/>
      <c r="S20" s="1047"/>
    </row>
    <row r="21" spans="1:34">
      <c r="A21" s="1049">
        <v>16</v>
      </c>
      <c r="B21" s="1207"/>
      <c r="C21" s="1207"/>
      <c r="D21" s="1207"/>
      <c r="E21" s="1207"/>
      <c r="F21" s="1045"/>
      <c r="G21" s="1045"/>
      <c r="H21" s="1045"/>
      <c r="I21" s="1045"/>
      <c r="J21" s="1211"/>
      <c r="K21" s="1211"/>
      <c r="L21" s="1209"/>
      <c r="M21" s="1209"/>
      <c r="N21" s="1209"/>
      <c r="O21" s="1209"/>
      <c r="P21" s="1210"/>
      <c r="Q21" s="1209"/>
      <c r="R21" s="1209"/>
      <c r="S21" s="1047"/>
    </row>
    <row r="22" spans="1:34">
      <c r="A22" s="1049">
        <v>17</v>
      </c>
      <c r="B22" s="1207"/>
      <c r="C22" s="1207"/>
      <c r="D22" s="1207"/>
      <c r="E22" s="1207"/>
      <c r="F22" s="1045"/>
      <c r="G22" s="1045"/>
      <c r="H22" s="1045"/>
      <c r="I22" s="1045"/>
      <c r="J22" s="1211"/>
      <c r="K22" s="1211"/>
      <c r="L22" s="1209"/>
      <c r="M22" s="1209"/>
      <c r="N22" s="1209"/>
      <c r="O22" s="1209"/>
      <c r="P22" s="1210"/>
      <c r="Q22" s="1209"/>
      <c r="R22" s="1209"/>
      <c r="S22" s="1047"/>
    </row>
    <row r="23" spans="1:34">
      <c r="A23" s="1049">
        <v>18</v>
      </c>
      <c r="B23" s="1207"/>
      <c r="C23" s="1207"/>
      <c r="D23" s="1207"/>
      <c r="E23" s="1207"/>
      <c r="F23" s="1045"/>
      <c r="G23" s="1045"/>
      <c r="H23" s="1045"/>
      <c r="I23" s="1045"/>
      <c r="J23" s="1211"/>
      <c r="K23" s="1211"/>
      <c r="L23" s="1209"/>
      <c r="M23" s="1209"/>
      <c r="N23" s="1209"/>
      <c r="O23" s="1209"/>
      <c r="P23" s="1210"/>
      <c r="Q23" s="1209"/>
      <c r="R23" s="1209"/>
      <c r="S23" s="1047"/>
    </row>
    <row r="24" spans="1:34">
      <c r="A24" s="1049">
        <v>19</v>
      </c>
      <c r="B24" s="1207"/>
      <c r="C24" s="1207"/>
      <c r="D24" s="1207"/>
      <c r="E24" s="1207"/>
      <c r="F24" s="1045"/>
      <c r="G24" s="1045"/>
      <c r="H24" s="1045"/>
      <c r="I24" s="1045"/>
      <c r="J24" s="1211"/>
      <c r="K24" s="1211"/>
      <c r="L24" s="1209"/>
      <c r="M24" s="1209"/>
      <c r="N24" s="1209"/>
      <c r="O24" s="1209"/>
      <c r="P24" s="1210"/>
      <c r="Q24" s="1209"/>
      <c r="R24" s="1209"/>
      <c r="S24" s="1047"/>
    </row>
    <row r="25" spans="1:34">
      <c r="A25" s="1049">
        <v>20</v>
      </c>
      <c r="B25" s="1207"/>
      <c r="C25" s="1207"/>
      <c r="D25" s="1207"/>
      <c r="E25" s="1207"/>
      <c r="F25" s="1045"/>
      <c r="G25" s="1045"/>
      <c r="H25" s="1045"/>
      <c r="I25" s="1045"/>
      <c r="J25" s="1211"/>
      <c r="K25" s="1211"/>
      <c r="L25" s="1213"/>
      <c r="M25" s="1209"/>
      <c r="N25" s="1209"/>
      <c r="O25" s="1209"/>
      <c r="P25" s="1210"/>
      <c r="Q25" s="1209"/>
      <c r="R25" s="1209"/>
      <c r="S25" s="1047"/>
    </row>
    <row r="26" spans="1:34">
      <c r="A26" s="1049">
        <v>21</v>
      </c>
      <c r="B26" s="1207"/>
      <c r="C26" s="1207"/>
      <c r="D26" s="1207"/>
      <c r="E26" s="1207"/>
      <c r="F26" s="1045"/>
      <c r="G26" s="1045"/>
      <c r="H26" s="1045"/>
      <c r="I26" s="1045"/>
      <c r="J26" s="1211"/>
      <c r="K26" s="1211"/>
      <c r="L26" s="1209"/>
      <c r="M26" s="1209"/>
      <c r="N26" s="1209"/>
      <c r="O26" s="1209"/>
      <c r="P26" s="1210"/>
      <c r="Q26" s="1209"/>
      <c r="R26" s="1209"/>
      <c r="S26" s="1047"/>
    </row>
    <row r="27" spans="1:34">
      <c r="A27" s="1049">
        <v>22</v>
      </c>
      <c r="B27" s="1207"/>
      <c r="C27" s="1207"/>
      <c r="D27" s="1207"/>
      <c r="E27" s="1207"/>
      <c r="F27" s="1045"/>
      <c r="G27" s="1045"/>
      <c r="H27" s="1045"/>
      <c r="I27" s="1045"/>
      <c r="J27" s="1211"/>
      <c r="K27" s="1211"/>
      <c r="L27" s="1209"/>
      <c r="M27" s="1209"/>
      <c r="N27" s="1209"/>
      <c r="O27" s="1209"/>
      <c r="P27" s="1210"/>
      <c r="Q27" s="1209"/>
      <c r="R27" s="1209"/>
      <c r="S27" s="1047"/>
    </row>
    <row r="28" spans="1:34">
      <c r="A28" s="1049">
        <v>23</v>
      </c>
      <c r="B28" s="1207"/>
      <c r="C28" s="1207"/>
      <c r="D28" s="1207"/>
      <c r="E28" s="1207"/>
      <c r="F28" s="1045"/>
      <c r="G28" s="1045"/>
      <c r="H28" s="1045"/>
      <c r="I28" s="1045"/>
      <c r="J28" s="1211"/>
      <c r="K28" s="1211"/>
      <c r="L28" s="1209"/>
      <c r="M28" s="1209"/>
      <c r="N28" s="1209"/>
      <c r="O28" s="1209"/>
      <c r="P28" s="1210"/>
      <c r="Q28" s="1209"/>
      <c r="R28" s="1209"/>
      <c r="S28" s="1047"/>
    </row>
    <row r="29" spans="1:34">
      <c r="A29" s="1049">
        <v>24</v>
      </c>
      <c r="B29" s="1207"/>
      <c r="C29" s="1207"/>
      <c r="D29" s="1207"/>
      <c r="E29" s="1207"/>
      <c r="F29" s="1045"/>
      <c r="G29" s="1045"/>
      <c r="H29" s="1045"/>
      <c r="I29" s="1045"/>
      <c r="J29" s="1211"/>
      <c r="K29" s="1211"/>
      <c r="L29" s="1209"/>
      <c r="M29" s="1209"/>
      <c r="N29" s="1209"/>
      <c r="O29" s="1209"/>
      <c r="P29" s="1210"/>
      <c r="Q29" s="1209"/>
      <c r="R29" s="1209"/>
      <c r="S29" s="1047"/>
    </row>
    <row r="30" spans="1:34">
      <c r="A30" s="1049">
        <v>25</v>
      </c>
      <c r="B30" s="2701" t="s">
        <v>4329</v>
      </c>
      <c r="C30" s="2702"/>
      <c r="D30" s="2702"/>
      <c r="E30" s="2702"/>
      <c r="F30" s="2703"/>
      <c r="G30" s="1214"/>
      <c r="H30" s="1214"/>
      <c r="I30" s="1214"/>
      <c r="J30" s="1211">
        <f>SUM(J6:J29)</f>
        <v>0</v>
      </c>
      <c r="K30" s="1211">
        <f t="shared" ref="K30:R30" si="0">SUM(K6:K29)</f>
        <v>0</v>
      </c>
      <c r="L30" s="1211">
        <f t="shared" si="0"/>
        <v>0</v>
      </c>
      <c r="M30" s="1211">
        <f t="shared" si="0"/>
        <v>0</v>
      </c>
      <c r="N30" s="1211">
        <f t="shared" si="0"/>
        <v>0</v>
      </c>
      <c r="O30" s="1211">
        <f t="shared" si="0"/>
        <v>0</v>
      </c>
      <c r="P30" s="1211">
        <f t="shared" si="0"/>
        <v>0</v>
      </c>
      <c r="Q30" s="1211">
        <f t="shared" si="0"/>
        <v>0</v>
      </c>
      <c r="R30" s="1211">
        <f t="shared" si="0"/>
        <v>0</v>
      </c>
      <c r="S30" s="1047"/>
    </row>
    <row r="31" spans="1:34" s="1174" customFormat="1">
      <c r="A31" s="1174" t="s">
        <v>264</v>
      </c>
      <c r="B31" s="2693"/>
      <c r="C31" s="2693"/>
      <c r="D31" s="2693"/>
      <c r="E31" s="2693"/>
      <c r="F31" s="2693"/>
      <c r="G31" s="2693"/>
      <c r="H31" s="2693"/>
      <c r="I31" s="2693"/>
      <c r="J31" s="2693"/>
      <c r="K31" s="2693"/>
      <c r="L31" s="2693"/>
      <c r="M31" s="2693"/>
      <c r="N31" s="2693"/>
      <c r="O31" s="2693"/>
      <c r="P31" s="2693"/>
      <c r="Q31" s="2693"/>
      <c r="R31" s="2693"/>
      <c r="S31" s="2693"/>
      <c r="T31" s="2693"/>
      <c r="V31" s="1176"/>
      <c r="W31" s="1176"/>
      <c r="X31" s="1176"/>
      <c r="Y31" s="1176"/>
      <c r="Z31" s="1176"/>
      <c r="AA31" s="1176"/>
      <c r="AB31" s="1176"/>
      <c r="AC31" s="1176"/>
      <c r="AD31" s="1176"/>
      <c r="AE31" s="1176"/>
      <c r="AF31" s="1176"/>
      <c r="AG31" s="1176"/>
      <c r="AH31" s="1176"/>
    </row>
    <row r="32" spans="1:34" s="1174" customFormat="1">
      <c r="A32" s="1177">
        <v>1</v>
      </c>
      <c r="B32" s="2693" t="s">
        <v>487</v>
      </c>
      <c r="C32" s="2693"/>
      <c r="D32" s="2693"/>
      <c r="E32" s="2693"/>
      <c r="F32" s="2693"/>
      <c r="G32" s="2693"/>
      <c r="H32" s="2693"/>
      <c r="I32" s="2693"/>
      <c r="J32" s="2693"/>
      <c r="K32" s="2693"/>
      <c r="L32" s="2693"/>
      <c r="M32" s="2693"/>
      <c r="N32" s="2693"/>
      <c r="O32" s="2693"/>
      <c r="P32" s="2693"/>
      <c r="Q32" s="2693"/>
      <c r="R32" s="2693"/>
      <c r="S32" s="1175"/>
      <c r="T32" s="1175"/>
      <c r="V32" s="1176"/>
      <c r="W32" s="1176"/>
      <c r="X32" s="1176"/>
      <c r="Y32" s="1176"/>
      <c r="Z32" s="1176"/>
      <c r="AA32" s="1176"/>
      <c r="AB32" s="1176"/>
      <c r="AC32" s="1176"/>
      <c r="AD32" s="1176"/>
      <c r="AE32" s="1176"/>
      <c r="AF32" s="1176"/>
      <c r="AG32" s="1176"/>
      <c r="AH32" s="1176"/>
    </row>
    <row r="33" spans="1:34" s="1174" customFormat="1">
      <c r="A33" s="1177">
        <v>2</v>
      </c>
      <c r="B33" s="2693" t="s">
        <v>488</v>
      </c>
      <c r="C33" s="2693"/>
      <c r="D33" s="2693"/>
      <c r="E33" s="2693"/>
      <c r="F33" s="2693"/>
      <c r="G33" s="2693"/>
      <c r="H33" s="2693"/>
      <c r="I33" s="2693"/>
      <c r="J33" s="2693"/>
      <c r="K33" s="1175"/>
      <c r="L33" s="1175"/>
      <c r="M33" s="1175"/>
      <c r="N33" s="1175"/>
      <c r="O33" s="1175"/>
      <c r="P33" s="1175"/>
      <c r="Q33" s="1175"/>
      <c r="R33" s="1175"/>
      <c r="S33" s="2693"/>
      <c r="T33" s="2693"/>
      <c r="V33" s="1176"/>
      <c r="W33" s="1176"/>
      <c r="X33" s="1176"/>
      <c r="Y33" s="1176"/>
      <c r="Z33" s="1176"/>
      <c r="AA33" s="1176"/>
      <c r="AB33" s="1176"/>
      <c r="AC33" s="1176"/>
      <c r="AD33" s="1176"/>
      <c r="AE33" s="1176"/>
      <c r="AF33" s="1176"/>
      <c r="AG33" s="1176"/>
      <c r="AH33" s="1176"/>
    </row>
    <row r="34" spans="1:34" s="1174" customFormat="1">
      <c r="A34" s="1177">
        <v>3</v>
      </c>
      <c r="B34" s="1215" t="s">
        <v>8260</v>
      </c>
      <c r="C34" s="1175"/>
      <c r="D34" s="1175"/>
      <c r="E34" s="1175"/>
      <c r="F34" s="1175"/>
      <c r="G34" s="1175"/>
      <c r="H34" s="1175"/>
      <c r="I34" s="1175"/>
      <c r="J34" s="1175"/>
      <c r="K34" s="1175"/>
      <c r="L34" s="1175"/>
      <c r="M34" s="1175"/>
      <c r="N34" s="1175"/>
      <c r="O34" s="1175"/>
      <c r="P34" s="1175"/>
      <c r="Q34" s="1175"/>
      <c r="R34" s="1175"/>
      <c r="S34" s="1175"/>
      <c r="T34" s="1175"/>
      <c r="V34" s="1176"/>
      <c r="W34" s="1176"/>
      <c r="X34" s="1176"/>
      <c r="Y34" s="1176"/>
      <c r="Z34" s="1176"/>
      <c r="AA34" s="1176"/>
      <c r="AB34" s="1176"/>
      <c r="AC34" s="1176"/>
      <c r="AD34" s="1176"/>
      <c r="AE34" s="1176"/>
      <c r="AF34" s="1176"/>
      <c r="AG34" s="1176"/>
      <c r="AH34" s="1176"/>
    </row>
    <row r="35" spans="1:34" s="1174" customFormat="1">
      <c r="A35" s="1177">
        <v>4</v>
      </c>
      <c r="B35" s="1216" t="s">
        <v>489</v>
      </c>
      <c r="C35" s="1175"/>
      <c r="D35" s="1175"/>
      <c r="E35" s="1175"/>
      <c r="F35" s="1175"/>
      <c r="G35" s="1175"/>
      <c r="H35" s="1175"/>
      <c r="I35" s="1175"/>
      <c r="J35" s="1175"/>
      <c r="K35" s="1175"/>
      <c r="L35" s="1175"/>
      <c r="M35" s="1175"/>
      <c r="N35" s="1175"/>
      <c r="O35" s="1175"/>
      <c r="P35" s="1175"/>
      <c r="Q35" s="1175"/>
      <c r="R35" s="1175"/>
      <c r="S35" s="1175"/>
      <c r="T35" s="1175"/>
      <c r="V35" s="1176"/>
      <c r="W35" s="1176"/>
      <c r="X35" s="1176"/>
      <c r="Y35" s="1176"/>
      <c r="Z35" s="1176"/>
      <c r="AA35" s="1176"/>
      <c r="AB35" s="1176"/>
      <c r="AC35" s="1176"/>
      <c r="AD35" s="1176"/>
      <c r="AE35" s="1176"/>
      <c r="AF35" s="1176"/>
      <c r="AG35" s="1176"/>
      <c r="AH35" s="1176"/>
    </row>
    <row r="36" spans="1:34" s="1174" customFormat="1">
      <c r="A36" s="1177">
        <v>5</v>
      </c>
      <c r="B36" s="1217" t="s">
        <v>1059</v>
      </c>
      <c r="C36" s="1175"/>
      <c r="D36" s="1175"/>
      <c r="E36" s="1175"/>
      <c r="F36" s="1175"/>
      <c r="G36" s="1175"/>
      <c r="H36" s="1175"/>
      <c r="I36" s="1175"/>
      <c r="J36" s="1175"/>
      <c r="K36" s="1175"/>
      <c r="L36" s="1175"/>
      <c r="M36" s="1175"/>
      <c r="N36" s="1175"/>
      <c r="O36" s="1175"/>
      <c r="P36" s="1175"/>
      <c r="Q36" s="1175"/>
      <c r="R36" s="1175"/>
      <c r="S36" s="1175"/>
      <c r="T36" s="1175"/>
      <c r="V36" s="1176"/>
      <c r="W36" s="1176"/>
      <c r="X36" s="1176"/>
      <c r="Y36" s="1176"/>
      <c r="Z36" s="1176"/>
      <c r="AA36" s="1176"/>
      <c r="AB36" s="1176"/>
      <c r="AC36" s="1176"/>
      <c r="AD36" s="1176"/>
      <c r="AE36" s="1176"/>
      <c r="AF36" s="1176"/>
      <c r="AG36" s="1176"/>
      <c r="AH36" s="1176"/>
    </row>
    <row r="37" spans="1:34" s="1174" customFormat="1">
      <c r="A37" s="1177">
        <v>6</v>
      </c>
      <c r="B37" s="57" t="s">
        <v>490</v>
      </c>
      <c r="C37" s="1175"/>
      <c r="D37" s="1175"/>
      <c r="E37" s="1175"/>
      <c r="F37" s="1175"/>
      <c r="G37" s="1175"/>
      <c r="H37" s="1175"/>
      <c r="I37" s="1175"/>
      <c r="J37" s="1175"/>
      <c r="K37" s="1175"/>
      <c r="L37" s="1175"/>
      <c r="M37" s="1175"/>
      <c r="N37" s="1175"/>
      <c r="O37" s="1175"/>
      <c r="P37" s="1175"/>
      <c r="Q37" s="1175"/>
      <c r="R37" s="1175"/>
      <c r="S37" s="1175"/>
      <c r="T37" s="1175"/>
      <c r="V37" s="1176"/>
      <c r="W37" s="1176"/>
      <c r="X37" s="1176"/>
      <c r="Y37" s="1176"/>
      <c r="Z37" s="1176"/>
      <c r="AA37" s="1176"/>
      <c r="AB37" s="1176"/>
      <c r="AC37" s="1176"/>
      <c r="AD37" s="1176"/>
      <c r="AE37" s="1176"/>
      <c r="AF37" s="1176"/>
      <c r="AG37" s="1176"/>
      <c r="AH37" s="1176"/>
    </row>
    <row r="38" spans="1:34" s="1174" customFormat="1">
      <c r="A38" s="1177">
        <v>7</v>
      </c>
      <c r="B38" s="57" t="s">
        <v>491</v>
      </c>
      <c r="C38" s="1175"/>
      <c r="D38" s="1175"/>
      <c r="E38" s="1175"/>
      <c r="F38" s="1175"/>
      <c r="G38" s="1175"/>
      <c r="H38" s="1175"/>
      <c r="I38" s="1175"/>
      <c r="J38" s="1175"/>
      <c r="K38" s="1175"/>
      <c r="L38" s="1175"/>
      <c r="M38" s="1175"/>
      <c r="N38" s="1175"/>
      <c r="O38" s="1175"/>
      <c r="P38" s="1175"/>
      <c r="Q38" s="1175"/>
      <c r="R38" s="1175"/>
      <c r="S38" s="1175"/>
      <c r="T38" s="1175"/>
      <c r="V38" s="1176"/>
      <c r="W38" s="1176"/>
      <c r="X38" s="1176"/>
      <c r="Y38" s="1176"/>
      <c r="Z38" s="1176"/>
      <c r="AA38" s="1176"/>
      <c r="AB38" s="1176"/>
      <c r="AC38" s="1176"/>
      <c r="AD38" s="1176"/>
      <c r="AE38" s="1176"/>
      <c r="AF38" s="1176"/>
      <c r="AG38" s="1176"/>
      <c r="AH38" s="1176"/>
    </row>
    <row r="39" spans="1:34" ht="13.9" customHeight="1">
      <c r="A39" s="1177">
        <v>8</v>
      </c>
      <c r="B39" s="2693" t="s">
        <v>1431</v>
      </c>
      <c r="C39" s="2693"/>
      <c r="D39" s="2693"/>
      <c r="E39" s="2693"/>
      <c r="F39" s="2693"/>
      <c r="G39" s="2693"/>
      <c r="H39" s="2693"/>
      <c r="I39" s="2693"/>
      <c r="J39" s="2693"/>
      <c r="K39" s="2693"/>
      <c r="L39" s="2693"/>
      <c r="M39" s="2693"/>
      <c r="N39" s="2693"/>
      <c r="O39" s="2693"/>
      <c r="P39" s="2693"/>
      <c r="Q39" s="2693"/>
      <c r="R39" s="2693"/>
    </row>
    <row r="40" spans="1:34">
      <c r="A40" s="1177">
        <v>9</v>
      </c>
      <c r="B40" s="57" t="s">
        <v>492</v>
      </c>
    </row>
    <row r="41" spans="1:34">
      <c r="A41" s="1177">
        <v>10</v>
      </c>
      <c r="B41" s="57" t="s">
        <v>493</v>
      </c>
    </row>
    <row r="42" spans="1:34">
      <c r="A42" s="1071"/>
      <c r="B42" s="48"/>
    </row>
    <row r="43" spans="1:34">
      <c r="B43" s="48"/>
    </row>
  </sheetData>
  <mergeCells count="20">
    <mergeCell ref="A3:A5"/>
    <mergeCell ref="B3:F3"/>
    <mergeCell ref="J3:J4"/>
    <mergeCell ref="O3:O4"/>
    <mergeCell ref="K3:K4"/>
    <mergeCell ref="L3:L4"/>
    <mergeCell ref="M3:M4"/>
    <mergeCell ref="N3:N4"/>
    <mergeCell ref="B39:R39"/>
    <mergeCell ref="B30:F30"/>
    <mergeCell ref="B31:T31"/>
    <mergeCell ref="B32:R32"/>
    <mergeCell ref="B33:J33"/>
    <mergeCell ref="S33:T33"/>
    <mergeCell ref="P3:P4"/>
    <mergeCell ref="Q3:Q4"/>
    <mergeCell ref="R3:R4"/>
    <mergeCell ref="S3:S4"/>
    <mergeCell ref="G3:H3"/>
    <mergeCell ref="I3:I4"/>
  </mergeCells>
  <phoneticPr fontId="28" type="noConversion"/>
  <printOptions horizontalCentered="1"/>
  <pageMargins left="0.39370078740157483" right="0.39370078740157483" top="0.39370078740157483" bottom="0.39370078740157483" header="0.19685039370078741" footer="0.19685039370078741"/>
  <pageSetup paperSize="9" scale="61" orientation="landscape" r:id="rId1"/>
  <headerFooter alignWithMargins="0">
    <oddFooter>&amp;C&amp;"Times New Roman,標準"99&amp;R&amp;"Times New Roman,標準"&amp;A</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工作表11">
    <tabColor rgb="FFFFFF00"/>
    <pageSetUpPr fitToPage="1"/>
  </sheetPr>
  <dimension ref="A1:AW42"/>
  <sheetViews>
    <sheetView view="pageBreakPreview" zoomScaleNormal="100" zoomScaleSheetLayoutView="100" workbookViewId="0">
      <pane xSplit="1" ySplit="7" topLeftCell="B20" activePane="bottomRight" state="frozen"/>
      <selection activeCell="A2" sqref="A2"/>
      <selection pane="topRight" activeCell="A2" sqref="A2"/>
      <selection pane="bottomLeft" activeCell="A2" sqref="A2"/>
      <selection pane="bottomRight" activeCell="B29" sqref="B29:AG29"/>
    </sheetView>
  </sheetViews>
  <sheetFormatPr defaultColWidth="9" defaultRowHeight="15.75"/>
  <cols>
    <col min="1" max="1" width="4.25" style="1179" customWidth="1"/>
    <col min="2" max="2" width="6.375" style="1179" customWidth="1"/>
    <col min="3" max="5" width="5" style="1179" customWidth="1"/>
    <col min="6" max="6" width="6" style="1179" customWidth="1"/>
    <col min="7" max="7" width="5.625" style="1179" customWidth="1"/>
    <col min="8" max="9" width="6.75" style="1179" customWidth="1"/>
    <col min="10" max="10" width="6.625" style="1179" customWidth="1"/>
    <col min="11" max="11" width="5.375" style="1179" customWidth="1"/>
    <col min="12" max="12" width="4.75" style="1179" customWidth="1"/>
    <col min="13" max="15" width="6.125" style="1179" customWidth="1"/>
    <col min="16" max="16" width="5" style="1179" customWidth="1"/>
    <col min="17" max="17" width="5" style="1179" bestFit="1" customWidth="1"/>
    <col min="18" max="18" width="7.125" style="1179" customWidth="1"/>
    <col min="19" max="19" width="5" style="1179" bestFit="1" customWidth="1"/>
    <col min="20" max="20" width="6.875" style="1179" customWidth="1"/>
    <col min="21" max="21" width="5.75" style="1179" customWidth="1"/>
    <col min="22" max="22" width="4.5" style="1179" customWidth="1"/>
    <col min="23" max="24" width="5" style="1179" bestFit="1" customWidth="1"/>
    <col min="25" max="25" width="5.375" style="1179" bestFit="1" customWidth="1"/>
    <col min="26" max="27" width="5" style="1179" bestFit="1" customWidth="1"/>
    <col min="28" max="28" width="5.375" style="1179" bestFit="1" customWidth="1"/>
    <col min="29" max="30" width="5" style="1179" bestFit="1" customWidth="1"/>
    <col min="31" max="31" width="6.125" style="1179" bestFit="1" customWidth="1"/>
    <col min="32" max="32" width="6.75" style="1179" bestFit="1" customWidth="1"/>
    <col min="33" max="33" width="7.125" style="1179" customWidth="1"/>
    <col min="34" max="34" width="4.75" style="1179" customWidth="1"/>
    <col min="35" max="16384" width="9" style="1179"/>
  </cols>
  <sheetData>
    <row r="1" spans="1:35">
      <c r="A1" s="1156" t="s">
        <v>583</v>
      </c>
      <c r="B1" s="1178"/>
      <c r="C1" s="1178"/>
      <c r="D1" s="1178"/>
      <c r="E1" s="1178"/>
      <c r="F1" s="55"/>
      <c r="G1" s="55"/>
      <c r="H1" s="55"/>
      <c r="I1" s="55"/>
      <c r="J1" s="55"/>
      <c r="K1" s="55"/>
      <c r="L1" s="55"/>
      <c r="M1" s="55"/>
      <c r="N1" s="55"/>
      <c r="O1" s="55"/>
      <c r="P1" s="55"/>
      <c r="Q1" s="55"/>
      <c r="R1" s="55"/>
      <c r="S1" s="55"/>
      <c r="T1" s="55"/>
      <c r="U1" s="55"/>
      <c r="V1" s="55"/>
      <c r="W1" s="55"/>
      <c r="X1" s="55"/>
      <c r="Y1" s="55"/>
      <c r="Z1" s="55"/>
      <c r="AA1" s="55"/>
      <c r="AB1" s="55"/>
      <c r="AC1" s="55"/>
      <c r="AD1" s="55"/>
      <c r="AE1" s="55"/>
      <c r="AF1" s="55"/>
      <c r="AG1" s="55"/>
      <c r="AH1" s="56"/>
    </row>
    <row r="2" spans="1:35">
      <c r="A2" s="2188" t="s">
        <v>4346</v>
      </c>
      <c r="B2" s="56"/>
      <c r="C2" s="56"/>
      <c r="D2" s="56"/>
      <c r="E2" s="56"/>
      <c r="F2" s="56"/>
      <c r="G2" s="56"/>
      <c r="H2" s="56"/>
      <c r="I2" s="56"/>
      <c r="J2" s="56"/>
      <c r="K2" s="56"/>
      <c r="L2" s="56"/>
      <c r="M2" s="56"/>
      <c r="N2" s="56"/>
      <c r="O2" s="56"/>
      <c r="P2" s="56"/>
      <c r="Q2" s="56"/>
      <c r="R2" s="56"/>
      <c r="S2" s="56"/>
      <c r="T2" s="56"/>
      <c r="U2" s="56"/>
      <c r="V2" s="56"/>
      <c r="W2" s="56"/>
      <c r="X2" s="56"/>
      <c r="Y2" s="56"/>
      <c r="Z2" s="56"/>
      <c r="AA2" s="56"/>
      <c r="AB2" s="56"/>
      <c r="AC2" s="56"/>
      <c r="AD2" s="56"/>
      <c r="AE2" s="56"/>
      <c r="AF2" s="56"/>
      <c r="AG2" s="1180"/>
      <c r="AH2" s="1180" t="s">
        <v>3881</v>
      </c>
    </row>
    <row r="3" spans="1:35" ht="16.5" customHeight="1">
      <c r="A3" s="2705" t="s">
        <v>3770</v>
      </c>
      <c r="B3" s="2708" t="s">
        <v>4347</v>
      </c>
      <c r="C3" s="2708"/>
      <c r="D3" s="1181"/>
      <c r="E3" s="1181"/>
      <c r="F3" s="1182" t="s">
        <v>1064</v>
      </c>
      <c r="G3" s="1182"/>
      <c r="H3" s="1182"/>
      <c r="I3" s="1182"/>
      <c r="J3" s="1182"/>
      <c r="K3" s="1182"/>
      <c r="L3" s="1182"/>
      <c r="M3" s="1182"/>
      <c r="N3" s="1182"/>
      <c r="O3" s="1182"/>
      <c r="P3" s="1182"/>
      <c r="Q3" s="1182"/>
      <c r="R3" s="1182"/>
      <c r="S3" s="1182"/>
      <c r="T3" s="1182"/>
      <c r="U3" s="1182"/>
      <c r="V3" s="1182"/>
      <c r="W3" s="1182"/>
      <c r="X3" s="1182"/>
      <c r="Y3" s="1182"/>
      <c r="Z3" s="1182"/>
      <c r="AA3" s="1182"/>
      <c r="AB3" s="1182"/>
      <c r="AC3" s="1182"/>
      <c r="AD3" s="1182"/>
      <c r="AE3" s="1182"/>
      <c r="AF3" s="1182"/>
      <c r="AG3" s="2688" t="s">
        <v>834</v>
      </c>
      <c r="AH3" s="2688" t="s">
        <v>835</v>
      </c>
    </row>
    <row r="4" spans="1:35" ht="29.25" customHeight="1">
      <c r="A4" s="2706"/>
      <c r="B4" s="2733" t="s">
        <v>3921</v>
      </c>
      <c r="C4" s="2733" t="s">
        <v>4348</v>
      </c>
      <c r="D4" s="2699" t="s">
        <v>832</v>
      </c>
      <c r="E4" s="2699" t="s">
        <v>833</v>
      </c>
      <c r="F4" s="2736" t="s">
        <v>1065</v>
      </c>
      <c r="G4" s="2737"/>
      <c r="H4" s="2737"/>
      <c r="I4" s="2737"/>
      <c r="J4" s="2738"/>
      <c r="K4" s="2736" t="s">
        <v>1066</v>
      </c>
      <c r="L4" s="2737"/>
      <c r="M4" s="2737"/>
      <c r="N4" s="2737"/>
      <c r="O4" s="2738"/>
      <c r="P4" s="2712" t="s">
        <v>836</v>
      </c>
      <c r="Q4" s="2712"/>
      <c r="R4" s="2712"/>
      <c r="S4" s="2712"/>
      <c r="T4" s="2712"/>
      <c r="U4" s="2712"/>
      <c r="V4" s="2712"/>
      <c r="W4" s="2712"/>
      <c r="X4" s="2712"/>
      <c r="Y4" s="2712"/>
      <c r="Z4" s="2712"/>
      <c r="AA4" s="2712"/>
      <c r="AB4" s="2712"/>
      <c r="AC4" s="2712"/>
      <c r="AD4" s="2712"/>
      <c r="AE4" s="2712"/>
      <c r="AF4" s="2713"/>
      <c r="AG4" s="2709"/>
      <c r="AH4" s="2709"/>
    </row>
    <row r="5" spans="1:35" ht="35.65" customHeight="1">
      <c r="A5" s="2706"/>
      <c r="B5" s="2734"/>
      <c r="C5" s="2734"/>
      <c r="D5" s="2700"/>
      <c r="E5" s="2700"/>
      <c r="F5" s="2710" t="s">
        <v>837</v>
      </c>
      <c r="G5" s="2710" t="s">
        <v>838</v>
      </c>
      <c r="H5" s="2710" t="s">
        <v>1412</v>
      </c>
      <c r="I5" s="2710" t="s">
        <v>1413</v>
      </c>
      <c r="J5" s="2710" t="s">
        <v>474</v>
      </c>
      <c r="K5" s="2710" t="s">
        <v>837</v>
      </c>
      <c r="L5" s="2710" t="s">
        <v>838</v>
      </c>
      <c r="M5" s="2710" t="s">
        <v>1414</v>
      </c>
      <c r="N5" s="2710" t="s">
        <v>1415</v>
      </c>
      <c r="O5" s="2710" t="s">
        <v>839</v>
      </c>
      <c r="P5" s="2714" t="s">
        <v>840</v>
      </c>
      <c r="Q5" s="2715"/>
      <c r="R5" s="2716"/>
      <c r="S5" s="2714" t="s">
        <v>841</v>
      </c>
      <c r="T5" s="2715"/>
      <c r="U5" s="2715"/>
      <c r="V5" s="2716"/>
      <c r="W5" s="2714" t="s">
        <v>842</v>
      </c>
      <c r="X5" s="2715"/>
      <c r="Y5" s="2716"/>
      <c r="Z5" s="2714" t="s">
        <v>1067</v>
      </c>
      <c r="AA5" s="2715"/>
      <c r="AB5" s="2716"/>
      <c r="AC5" s="2714" t="s">
        <v>1068</v>
      </c>
      <c r="AD5" s="2715"/>
      <c r="AE5" s="2716"/>
      <c r="AF5" s="2710" t="s">
        <v>839</v>
      </c>
      <c r="AG5" s="1183"/>
      <c r="AH5" s="1183"/>
    </row>
    <row r="6" spans="1:35" ht="33.75" customHeight="1">
      <c r="A6" s="2706"/>
      <c r="B6" s="2735"/>
      <c r="C6" s="2735"/>
      <c r="D6" s="2739"/>
      <c r="E6" s="2739"/>
      <c r="F6" s="2711" t="s">
        <v>843</v>
      </c>
      <c r="G6" s="2711" t="s">
        <v>844</v>
      </c>
      <c r="H6" s="2711" t="s">
        <v>845</v>
      </c>
      <c r="I6" s="2711" t="s">
        <v>845</v>
      </c>
      <c r="J6" s="2711" t="s">
        <v>474</v>
      </c>
      <c r="K6" s="2711" t="s">
        <v>843</v>
      </c>
      <c r="L6" s="2711" t="s">
        <v>844</v>
      </c>
      <c r="M6" s="2711" t="s">
        <v>845</v>
      </c>
      <c r="N6" s="2711" t="s">
        <v>845</v>
      </c>
      <c r="O6" s="2711" t="s">
        <v>839</v>
      </c>
      <c r="P6" s="1184" t="s">
        <v>846</v>
      </c>
      <c r="Q6" s="1184" t="s">
        <v>2635</v>
      </c>
      <c r="R6" s="1184" t="s">
        <v>839</v>
      </c>
      <c r="S6" s="1184" t="s">
        <v>847</v>
      </c>
      <c r="T6" s="1184" t="s">
        <v>848</v>
      </c>
      <c r="U6" s="1184" t="s">
        <v>2636</v>
      </c>
      <c r="V6" s="1184" t="s">
        <v>839</v>
      </c>
      <c r="W6" s="1184" t="s">
        <v>846</v>
      </c>
      <c r="X6" s="1184" t="s">
        <v>2637</v>
      </c>
      <c r="Y6" s="1184" t="s">
        <v>839</v>
      </c>
      <c r="Z6" s="1184" t="s">
        <v>846</v>
      </c>
      <c r="AA6" s="1184" t="s">
        <v>2636</v>
      </c>
      <c r="AB6" s="1184" t="s">
        <v>839</v>
      </c>
      <c r="AC6" s="1184" t="s">
        <v>846</v>
      </c>
      <c r="AD6" s="1184" t="s">
        <v>2636</v>
      </c>
      <c r="AE6" s="1184" t="s">
        <v>839</v>
      </c>
      <c r="AF6" s="2711"/>
      <c r="AG6" s="1185"/>
      <c r="AH6" s="1185"/>
    </row>
    <row r="7" spans="1:35" ht="58.9" customHeight="1">
      <c r="A7" s="2707"/>
      <c r="B7" s="1186" t="s">
        <v>584</v>
      </c>
      <c r="C7" s="1186" t="s">
        <v>67</v>
      </c>
      <c r="D7" s="1165" t="s">
        <v>68</v>
      </c>
      <c r="E7" s="1165" t="s">
        <v>69</v>
      </c>
      <c r="F7" s="1165" t="s">
        <v>849</v>
      </c>
      <c r="G7" s="1165" t="s">
        <v>850</v>
      </c>
      <c r="H7" s="1165" t="s">
        <v>851</v>
      </c>
      <c r="I7" s="1165" t="s">
        <v>852</v>
      </c>
      <c r="J7" s="1166" t="s">
        <v>853</v>
      </c>
      <c r="K7" s="1165" t="s">
        <v>854</v>
      </c>
      <c r="L7" s="1165" t="s">
        <v>855</v>
      </c>
      <c r="M7" s="1165" t="s">
        <v>856</v>
      </c>
      <c r="N7" s="1165" t="s">
        <v>857</v>
      </c>
      <c r="O7" s="1166" t="s">
        <v>858</v>
      </c>
      <c r="P7" s="1165" t="s">
        <v>859</v>
      </c>
      <c r="Q7" s="1165" t="s">
        <v>860</v>
      </c>
      <c r="R7" s="1166" t="s">
        <v>861</v>
      </c>
      <c r="S7" s="1165" t="s">
        <v>862</v>
      </c>
      <c r="T7" s="1165" t="s">
        <v>863</v>
      </c>
      <c r="U7" s="1165" t="s">
        <v>864</v>
      </c>
      <c r="V7" s="1166" t="s">
        <v>865</v>
      </c>
      <c r="W7" s="1165" t="s">
        <v>866</v>
      </c>
      <c r="X7" s="1165" t="s">
        <v>867</v>
      </c>
      <c r="Y7" s="1166" t="s">
        <v>868</v>
      </c>
      <c r="Z7" s="1165" t="s">
        <v>869</v>
      </c>
      <c r="AA7" s="1165" t="s">
        <v>870</v>
      </c>
      <c r="AB7" s="1166" t="s">
        <v>871</v>
      </c>
      <c r="AC7" s="1165" t="s">
        <v>872</v>
      </c>
      <c r="AD7" s="1165" t="s">
        <v>873</v>
      </c>
      <c r="AE7" s="1166" t="s">
        <v>874</v>
      </c>
      <c r="AF7" s="1166" t="s">
        <v>875</v>
      </c>
      <c r="AG7" s="1166" t="s">
        <v>876</v>
      </c>
      <c r="AH7" s="1165" t="s">
        <v>877</v>
      </c>
    </row>
    <row r="8" spans="1:35">
      <c r="A8" s="1181">
        <v>1</v>
      </c>
      <c r="B8" s="1187"/>
      <c r="C8" s="1187"/>
      <c r="D8" s="1187"/>
      <c r="E8" s="1187"/>
      <c r="F8" s="1188"/>
      <c r="G8" s="1188"/>
      <c r="H8" s="1188"/>
      <c r="I8" s="1188"/>
      <c r="J8" s="1188"/>
      <c r="K8" s="1188"/>
      <c r="L8" s="1188"/>
      <c r="M8" s="1188"/>
      <c r="N8" s="1188"/>
      <c r="O8" s="1188"/>
      <c r="P8" s="1188"/>
      <c r="Q8" s="1188"/>
      <c r="R8" s="1188"/>
      <c r="S8" s="1188"/>
      <c r="T8" s="1188"/>
      <c r="U8" s="1188"/>
      <c r="V8" s="1188"/>
      <c r="W8" s="1188"/>
      <c r="X8" s="1188"/>
      <c r="Y8" s="1188"/>
      <c r="Z8" s="2719"/>
      <c r="AA8" s="2720"/>
      <c r="AB8" s="2720"/>
      <c r="AC8" s="2720"/>
      <c r="AD8" s="2720"/>
      <c r="AE8" s="2721"/>
      <c r="AF8" s="1188"/>
      <c r="AG8" s="1189"/>
      <c r="AH8" s="1190"/>
    </row>
    <row r="9" spans="1:35">
      <c r="A9" s="1181">
        <v>2</v>
      </c>
      <c r="B9" s="1187"/>
      <c r="C9" s="1187"/>
      <c r="D9" s="1187"/>
      <c r="E9" s="1187"/>
      <c r="F9" s="1188"/>
      <c r="G9" s="1188"/>
      <c r="H9" s="1188"/>
      <c r="I9" s="1188"/>
      <c r="J9" s="1188"/>
      <c r="K9" s="1188"/>
      <c r="L9" s="1188"/>
      <c r="M9" s="1188"/>
      <c r="N9" s="1188"/>
      <c r="O9" s="1188"/>
      <c r="P9" s="1188"/>
      <c r="Q9" s="1188"/>
      <c r="R9" s="1188"/>
      <c r="S9" s="1188"/>
      <c r="T9" s="1188"/>
      <c r="U9" s="1188"/>
      <c r="V9" s="1188"/>
      <c r="W9" s="1188"/>
      <c r="X9" s="1188"/>
      <c r="Y9" s="1188"/>
      <c r="Z9" s="2722"/>
      <c r="AA9" s="2723"/>
      <c r="AB9" s="2723"/>
      <c r="AC9" s="2723"/>
      <c r="AD9" s="2723"/>
      <c r="AE9" s="2724"/>
      <c r="AF9" s="1188"/>
      <c r="AG9" s="1189"/>
      <c r="AH9" s="1190"/>
    </row>
    <row r="10" spans="1:35">
      <c r="A10" s="1181">
        <v>3</v>
      </c>
      <c r="B10" s="1187"/>
      <c r="C10" s="1187"/>
      <c r="D10" s="1187"/>
      <c r="E10" s="1187"/>
      <c r="F10" s="1188"/>
      <c r="G10" s="1188"/>
      <c r="H10" s="1188"/>
      <c r="I10" s="1188"/>
      <c r="J10" s="1188"/>
      <c r="K10" s="1188"/>
      <c r="L10" s="1188"/>
      <c r="M10" s="1188"/>
      <c r="N10" s="1188"/>
      <c r="O10" s="1188"/>
      <c r="P10" s="1188"/>
      <c r="Q10" s="1188"/>
      <c r="R10" s="1188"/>
      <c r="S10" s="1188"/>
      <c r="T10" s="1188"/>
      <c r="U10" s="1188"/>
      <c r="V10" s="1188"/>
      <c r="W10" s="1188"/>
      <c r="X10" s="1188"/>
      <c r="Y10" s="1188"/>
      <c r="Z10" s="2722"/>
      <c r="AA10" s="2723"/>
      <c r="AB10" s="2723"/>
      <c r="AC10" s="2723"/>
      <c r="AD10" s="2723"/>
      <c r="AE10" s="2724"/>
      <c r="AF10" s="1188"/>
      <c r="AG10" s="1189"/>
      <c r="AH10" s="1190"/>
    </row>
    <row r="11" spans="1:35">
      <c r="A11" s="1181">
        <v>4</v>
      </c>
      <c r="B11" s="1187"/>
      <c r="C11" s="1187"/>
      <c r="D11" s="1187"/>
      <c r="E11" s="1187"/>
      <c r="F11" s="1188"/>
      <c r="G11" s="1188"/>
      <c r="H11" s="1188"/>
      <c r="I11" s="1188"/>
      <c r="J11" s="1188"/>
      <c r="K11" s="1188"/>
      <c r="L11" s="1188"/>
      <c r="M11" s="1188"/>
      <c r="N11" s="1188"/>
      <c r="O11" s="1188"/>
      <c r="P11" s="1188"/>
      <c r="Q11" s="1188"/>
      <c r="R11" s="1188"/>
      <c r="S11" s="1188"/>
      <c r="T11" s="1188"/>
      <c r="U11" s="1188"/>
      <c r="V11" s="1188"/>
      <c r="W11" s="1188"/>
      <c r="X11" s="1188"/>
      <c r="Y11" s="1188"/>
      <c r="Z11" s="2722"/>
      <c r="AA11" s="2723"/>
      <c r="AB11" s="2723"/>
      <c r="AC11" s="2723"/>
      <c r="AD11" s="2723"/>
      <c r="AE11" s="2724"/>
      <c r="AF11" s="1188"/>
      <c r="AG11" s="1189"/>
      <c r="AH11" s="1190"/>
      <c r="AI11" s="1191"/>
    </row>
    <row r="12" spans="1:35">
      <c r="A12" s="1181">
        <v>5</v>
      </c>
      <c r="B12" s="1187"/>
      <c r="C12" s="1187"/>
      <c r="D12" s="1187"/>
      <c r="E12" s="1187"/>
      <c r="F12" s="1188"/>
      <c r="G12" s="1188"/>
      <c r="H12" s="1188"/>
      <c r="I12" s="1188"/>
      <c r="J12" s="1188"/>
      <c r="K12" s="1188"/>
      <c r="L12" s="1188"/>
      <c r="M12" s="1188"/>
      <c r="N12" s="1188"/>
      <c r="O12" s="1188"/>
      <c r="P12" s="1188"/>
      <c r="Q12" s="1188"/>
      <c r="R12" s="1188"/>
      <c r="S12" s="1188"/>
      <c r="T12" s="1188"/>
      <c r="U12" s="1188"/>
      <c r="V12" s="1188"/>
      <c r="W12" s="1188"/>
      <c r="X12" s="1188"/>
      <c r="Y12" s="1188"/>
      <c r="Z12" s="2722"/>
      <c r="AA12" s="2723"/>
      <c r="AB12" s="2723"/>
      <c r="AC12" s="2723"/>
      <c r="AD12" s="2723"/>
      <c r="AE12" s="2724"/>
      <c r="AF12" s="1188"/>
      <c r="AG12" s="1189"/>
      <c r="AH12" s="1190"/>
    </row>
    <row r="13" spans="1:35">
      <c r="A13" s="1181">
        <v>6</v>
      </c>
      <c r="B13" s="1187"/>
      <c r="C13" s="1187"/>
      <c r="D13" s="1187"/>
      <c r="E13" s="1187"/>
      <c r="F13" s="1188"/>
      <c r="G13" s="1188"/>
      <c r="H13" s="1188"/>
      <c r="I13" s="1188"/>
      <c r="J13" s="1188"/>
      <c r="K13" s="1188"/>
      <c r="L13" s="1188"/>
      <c r="M13" s="1188"/>
      <c r="N13" s="1188"/>
      <c r="O13" s="1188"/>
      <c r="P13" s="1188"/>
      <c r="Q13" s="1188"/>
      <c r="R13" s="1188"/>
      <c r="S13" s="1188"/>
      <c r="T13" s="1188"/>
      <c r="U13" s="1188"/>
      <c r="V13" s="1188"/>
      <c r="W13" s="1188"/>
      <c r="X13" s="1188"/>
      <c r="Y13" s="1188"/>
      <c r="Z13" s="2722"/>
      <c r="AA13" s="2723"/>
      <c r="AB13" s="2723"/>
      <c r="AC13" s="2723"/>
      <c r="AD13" s="2723"/>
      <c r="AE13" s="2724"/>
      <c r="AF13" s="1188"/>
      <c r="AG13" s="1189"/>
      <c r="AH13" s="1190"/>
    </row>
    <row r="14" spans="1:35">
      <c r="A14" s="1181">
        <v>7</v>
      </c>
      <c r="B14" s="1187"/>
      <c r="C14" s="1187"/>
      <c r="D14" s="1187"/>
      <c r="E14" s="1187"/>
      <c r="F14" s="1188"/>
      <c r="G14" s="1188"/>
      <c r="H14" s="1188"/>
      <c r="I14" s="1188"/>
      <c r="J14" s="1188"/>
      <c r="K14" s="1188"/>
      <c r="L14" s="1188"/>
      <c r="M14" s="1188"/>
      <c r="N14" s="1188"/>
      <c r="O14" s="1188"/>
      <c r="P14" s="1188"/>
      <c r="Q14" s="1188"/>
      <c r="R14" s="1188"/>
      <c r="S14" s="1188"/>
      <c r="T14" s="1188"/>
      <c r="U14" s="1188"/>
      <c r="V14" s="1188"/>
      <c r="W14" s="1188"/>
      <c r="X14" s="1188"/>
      <c r="Y14" s="1188"/>
      <c r="Z14" s="2722"/>
      <c r="AA14" s="2723"/>
      <c r="AB14" s="2723"/>
      <c r="AC14" s="2723"/>
      <c r="AD14" s="2723"/>
      <c r="AE14" s="2724"/>
      <c r="AF14" s="1188"/>
      <c r="AG14" s="1189"/>
      <c r="AH14" s="1190"/>
    </row>
    <row r="15" spans="1:35">
      <c r="A15" s="1181">
        <v>8</v>
      </c>
      <c r="B15" s="1187"/>
      <c r="C15" s="1187"/>
      <c r="D15" s="1187"/>
      <c r="E15" s="1187"/>
      <c r="F15" s="1188"/>
      <c r="G15" s="1188"/>
      <c r="H15" s="1188"/>
      <c r="I15" s="1188"/>
      <c r="J15" s="1188"/>
      <c r="K15" s="1188"/>
      <c r="L15" s="1188"/>
      <c r="M15" s="1188"/>
      <c r="N15" s="1188"/>
      <c r="O15" s="1188"/>
      <c r="P15" s="1188"/>
      <c r="Q15" s="1188"/>
      <c r="R15" s="1188"/>
      <c r="S15" s="1188"/>
      <c r="T15" s="1188"/>
      <c r="U15" s="1188"/>
      <c r="V15" s="1188"/>
      <c r="W15" s="1188"/>
      <c r="X15" s="1188"/>
      <c r="Y15" s="1188"/>
      <c r="Z15" s="2722"/>
      <c r="AA15" s="2723"/>
      <c r="AB15" s="2723"/>
      <c r="AC15" s="2723"/>
      <c r="AD15" s="2723"/>
      <c r="AE15" s="2724"/>
      <c r="AF15" s="1188"/>
      <c r="AG15" s="1189"/>
      <c r="AH15" s="1190"/>
    </row>
    <row r="16" spans="1:35">
      <c r="A16" s="1181">
        <v>9</v>
      </c>
      <c r="B16" s="1187"/>
      <c r="C16" s="1187"/>
      <c r="D16" s="1187"/>
      <c r="E16" s="1187"/>
      <c r="F16" s="1188"/>
      <c r="G16" s="1188"/>
      <c r="H16" s="1188"/>
      <c r="I16" s="1188"/>
      <c r="J16" s="1188"/>
      <c r="K16" s="1188"/>
      <c r="L16" s="1188"/>
      <c r="M16" s="1188"/>
      <c r="N16" s="1188"/>
      <c r="O16" s="1188"/>
      <c r="P16" s="1188"/>
      <c r="Q16" s="1188"/>
      <c r="R16" s="1188"/>
      <c r="S16" s="1188"/>
      <c r="T16" s="1188"/>
      <c r="U16" s="1188"/>
      <c r="V16" s="1188"/>
      <c r="W16" s="1188"/>
      <c r="X16" s="1188"/>
      <c r="Y16" s="1188"/>
      <c r="Z16" s="2722"/>
      <c r="AA16" s="2723"/>
      <c r="AB16" s="2723"/>
      <c r="AC16" s="2723"/>
      <c r="AD16" s="2723"/>
      <c r="AE16" s="2724"/>
      <c r="AF16" s="1188"/>
      <c r="AG16" s="1189"/>
      <c r="AH16" s="1190"/>
    </row>
    <row r="17" spans="1:49">
      <c r="A17" s="1181">
        <v>10</v>
      </c>
      <c r="B17" s="1187"/>
      <c r="C17" s="1187"/>
      <c r="D17" s="1187"/>
      <c r="E17" s="1187"/>
      <c r="F17" s="1188"/>
      <c r="G17" s="1188"/>
      <c r="H17" s="1188"/>
      <c r="I17" s="1188"/>
      <c r="J17" s="1188"/>
      <c r="K17" s="1188"/>
      <c r="L17" s="1188"/>
      <c r="M17" s="1188"/>
      <c r="N17" s="1188"/>
      <c r="O17" s="1188"/>
      <c r="P17" s="1188"/>
      <c r="Q17" s="1188"/>
      <c r="R17" s="1188"/>
      <c r="S17" s="1188"/>
      <c r="T17" s="1188"/>
      <c r="U17" s="1188"/>
      <c r="V17" s="1188"/>
      <c r="W17" s="1188"/>
      <c r="X17" s="1188"/>
      <c r="Y17" s="1188"/>
      <c r="Z17" s="2722"/>
      <c r="AA17" s="2723"/>
      <c r="AB17" s="2723"/>
      <c r="AC17" s="2723"/>
      <c r="AD17" s="2723"/>
      <c r="AE17" s="2724"/>
      <c r="AF17" s="1188"/>
      <c r="AG17" s="1189"/>
      <c r="AH17" s="1190"/>
    </row>
    <row r="18" spans="1:49">
      <c r="A18" s="1181">
        <v>11</v>
      </c>
      <c r="B18" s="1187"/>
      <c r="C18" s="1187"/>
      <c r="D18" s="1187"/>
      <c r="E18" s="1187"/>
      <c r="F18" s="1188"/>
      <c r="G18" s="1188"/>
      <c r="H18" s="1188"/>
      <c r="I18" s="1188"/>
      <c r="J18" s="1188"/>
      <c r="K18" s="1188"/>
      <c r="L18" s="1188"/>
      <c r="M18" s="1188"/>
      <c r="N18" s="1188"/>
      <c r="O18" s="1188"/>
      <c r="P18" s="1188"/>
      <c r="Q18" s="1188"/>
      <c r="R18" s="1188"/>
      <c r="S18" s="1188"/>
      <c r="T18" s="1188"/>
      <c r="U18" s="1188"/>
      <c r="V18" s="1188"/>
      <c r="W18" s="1188"/>
      <c r="X18" s="1188"/>
      <c r="Y18" s="1188"/>
      <c r="Z18" s="2722"/>
      <c r="AA18" s="2723"/>
      <c r="AB18" s="2723"/>
      <c r="AC18" s="2723"/>
      <c r="AD18" s="2723"/>
      <c r="AE18" s="2724"/>
      <c r="AF18" s="1188"/>
      <c r="AG18" s="1189"/>
      <c r="AH18" s="1190"/>
    </row>
    <row r="19" spans="1:49">
      <c r="A19" s="1181">
        <v>12</v>
      </c>
      <c r="B19" s="1187"/>
      <c r="C19" s="1187"/>
      <c r="D19" s="1187"/>
      <c r="E19" s="1187"/>
      <c r="F19" s="1188"/>
      <c r="G19" s="1188"/>
      <c r="H19" s="1188"/>
      <c r="I19" s="1188"/>
      <c r="J19" s="1188"/>
      <c r="K19" s="1188"/>
      <c r="L19" s="1188"/>
      <c r="M19" s="1188"/>
      <c r="N19" s="1188"/>
      <c r="O19" s="1188"/>
      <c r="P19" s="1188"/>
      <c r="Q19" s="1188"/>
      <c r="R19" s="1188"/>
      <c r="S19" s="1188"/>
      <c r="T19" s="1188"/>
      <c r="U19" s="1188"/>
      <c r="V19" s="1188"/>
      <c r="W19" s="1188"/>
      <c r="X19" s="1188"/>
      <c r="Y19" s="1188"/>
      <c r="Z19" s="2722"/>
      <c r="AA19" s="2723"/>
      <c r="AB19" s="2723"/>
      <c r="AC19" s="2723"/>
      <c r="AD19" s="2723"/>
      <c r="AE19" s="2724"/>
      <c r="AF19" s="1188"/>
      <c r="AG19" s="1189"/>
      <c r="AH19" s="1190"/>
      <c r="AI19" s="56"/>
      <c r="AJ19" s="56"/>
      <c r="AK19" s="56"/>
      <c r="AL19" s="56"/>
      <c r="AM19" s="56"/>
      <c r="AN19" s="56"/>
      <c r="AO19" s="56"/>
      <c r="AP19" s="56"/>
      <c r="AQ19" s="56"/>
      <c r="AR19" s="56"/>
      <c r="AS19" s="56"/>
      <c r="AT19" s="56"/>
      <c r="AU19" s="56"/>
      <c r="AV19" s="56"/>
      <c r="AW19" s="56"/>
    </row>
    <row r="20" spans="1:49">
      <c r="A20" s="1181">
        <v>13</v>
      </c>
      <c r="B20" s="1187"/>
      <c r="C20" s="1187"/>
      <c r="D20" s="1187"/>
      <c r="E20" s="1187"/>
      <c r="F20" s="1188"/>
      <c r="G20" s="1188"/>
      <c r="H20" s="1188"/>
      <c r="I20" s="1188"/>
      <c r="J20" s="1188"/>
      <c r="K20" s="1188"/>
      <c r="L20" s="1188"/>
      <c r="M20" s="1188"/>
      <c r="N20" s="1188"/>
      <c r="O20" s="1188"/>
      <c r="P20" s="1188"/>
      <c r="Q20" s="1188"/>
      <c r="R20" s="1188"/>
      <c r="S20" s="1188"/>
      <c r="T20" s="1188"/>
      <c r="U20" s="1188"/>
      <c r="V20" s="1188"/>
      <c r="W20" s="1188"/>
      <c r="X20" s="1188"/>
      <c r="Y20" s="1188"/>
      <c r="Z20" s="2722"/>
      <c r="AA20" s="2723"/>
      <c r="AB20" s="2723"/>
      <c r="AC20" s="2723"/>
      <c r="AD20" s="2723"/>
      <c r="AE20" s="2724"/>
      <c r="AF20" s="1188"/>
      <c r="AG20" s="1189"/>
      <c r="AH20" s="1190"/>
      <c r="AI20" s="56"/>
      <c r="AJ20" s="56"/>
      <c r="AK20" s="56"/>
      <c r="AL20" s="56"/>
      <c r="AM20" s="56"/>
      <c r="AN20" s="56"/>
      <c r="AO20" s="56"/>
      <c r="AP20" s="56"/>
      <c r="AQ20" s="56"/>
      <c r="AR20" s="56"/>
      <c r="AS20" s="56"/>
      <c r="AT20" s="56"/>
      <c r="AU20" s="56"/>
      <c r="AV20" s="56"/>
      <c r="AW20" s="56"/>
    </row>
    <row r="21" spans="1:49">
      <c r="A21" s="1181">
        <v>14</v>
      </c>
      <c r="B21" s="1187"/>
      <c r="C21" s="1187"/>
      <c r="D21" s="1187"/>
      <c r="E21" s="1187"/>
      <c r="F21" s="1188"/>
      <c r="G21" s="1188"/>
      <c r="H21" s="1188"/>
      <c r="I21" s="1188"/>
      <c r="J21" s="1188"/>
      <c r="K21" s="1188"/>
      <c r="L21" s="1188"/>
      <c r="M21" s="1188"/>
      <c r="N21" s="1188"/>
      <c r="O21" s="1188"/>
      <c r="P21" s="1188"/>
      <c r="Q21" s="1188"/>
      <c r="R21" s="1188"/>
      <c r="S21" s="1188"/>
      <c r="T21" s="1188"/>
      <c r="U21" s="1188"/>
      <c r="V21" s="1188"/>
      <c r="W21" s="1188"/>
      <c r="X21" s="1188"/>
      <c r="Y21" s="1188"/>
      <c r="Z21" s="2722"/>
      <c r="AA21" s="2723"/>
      <c r="AB21" s="2723"/>
      <c r="AC21" s="2723"/>
      <c r="AD21" s="2723"/>
      <c r="AE21" s="2724"/>
      <c r="AF21" s="1188"/>
      <c r="AG21" s="1189"/>
      <c r="AH21" s="1190"/>
      <c r="AI21" s="56"/>
      <c r="AJ21" s="56"/>
      <c r="AK21" s="56"/>
      <c r="AL21" s="56"/>
      <c r="AM21" s="56"/>
      <c r="AN21" s="56"/>
      <c r="AO21" s="56"/>
      <c r="AP21" s="56"/>
      <c r="AQ21" s="56"/>
      <c r="AR21" s="56"/>
      <c r="AS21" s="56"/>
      <c r="AT21" s="56"/>
      <c r="AU21" s="56"/>
      <c r="AV21" s="56"/>
      <c r="AW21" s="56"/>
    </row>
    <row r="22" spans="1:49">
      <c r="A22" s="1181">
        <v>15</v>
      </c>
      <c r="B22" s="1187"/>
      <c r="C22" s="1187"/>
      <c r="D22" s="1187"/>
      <c r="E22" s="1187"/>
      <c r="F22" s="1188"/>
      <c r="G22" s="1188"/>
      <c r="H22" s="1188"/>
      <c r="I22" s="1188"/>
      <c r="J22" s="1188"/>
      <c r="K22" s="1188"/>
      <c r="L22" s="1188"/>
      <c r="M22" s="1188"/>
      <c r="N22" s="1188"/>
      <c r="O22" s="1188"/>
      <c r="P22" s="1188"/>
      <c r="Q22" s="1188"/>
      <c r="R22" s="1188"/>
      <c r="S22" s="1188"/>
      <c r="T22" s="1188"/>
      <c r="U22" s="1188"/>
      <c r="V22" s="1188"/>
      <c r="W22" s="1188"/>
      <c r="X22" s="1188"/>
      <c r="Y22" s="1188"/>
      <c r="Z22" s="2722"/>
      <c r="AA22" s="2723"/>
      <c r="AB22" s="2723"/>
      <c r="AC22" s="2723"/>
      <c r="AD22" s="2723"/>
      <c r="AE22" s="2724"/>
      <c r="AF22" s="1188"/>
      <c r="AG22" s="1189"/>
      <c r="AH22" s="1190"/>
      <c r="AI22" s="56"/>
      <c r="AJ22" s="56"/>
      <c r="AK22" s="56"/>
      <c r="AL22" s="56"/>
      <c r="AM22" s="56"/>
      <c r="AN22" s="56"/>
      <c r="AO22" s="56"/>
      <c r="AP22" s="56"/>
      <c r="AQ22" s="56"/>
      <c r="AR22" s="56"/>
      <c r="AS22" s="56"/>
      <c r="AT22" s="56"/>
      <c r="AU22" s="56"/>
      <c r="AV22" s="56"/>
      <c r="AW22" s="56"/>
    </row>
    <row r="23" spans="1:49">
      <c r="A23" s="1181">
        <v>16</v>
      </c>
      <c r="B23" s="1187"/>
      <c r="C23" s="1187"/>
      <c r="D23" s="1187"/>
      <c r="E23" s="1187"/>
      <c r="F23" s="1188"/>
      <c r="G23" s="1188"/>
      <c r="H23" s="1188"/>
      <c r="I23" s="1188"/>
      <c r="J23" s="1188"/>
      <c r="K23" s="1188"/>
      <c r="L23" s="1188"/>
      <c r="M23" s="1188"/>
      <c r="N23" s="1188"/>
      <c r="O23" s="1188"/>
      <c r="P23" s="1188"/>
      <c r="Q23" s="1188"/>
      <c r="R23" s="1188"/>
      <c r="S23" s="1188"/>
      <c r="T23" s="1188"/>
      <c r="U23" s="1188"/>
      <c r="V23" s="1188"/>
      <c r="W23" s="1188"/>
      <c r="X23" s="1188"/>
      <c r="Y23" s="1188"/>
      <c r="Z23" s="2722"/>
      <c r="AA23" s="2723"/>
      <c r="AB23" s="2723"/>
      <c r="AC23" s="2723"/>
      <c r="AD23" s="2723"/>
      <c r="AE23" s="2724"/>
      <c r="AF23" s="1188"/>
      <c r="AG23" s="1189"/>
      <c r="AH23" s="1190"/>
      <c r="AI23" s="56"/>
      <c r="AJ23" s="56"/>
      <c r="AK23" s="56"/>
      <c r="AL23" s="56"/>
      <c r="AM23" s="56"/>
      <c r="AN23" s="56"/>
      <c r="AO23" s="56"/>
      <c r="AP23" s="56"/>
      <c r="AQ23" s="56"/>
      <c r="AR23" s="56"/>
      <c r="AS23" s="56"/>
      <c r="AT23" s="56"/>
      <c r="AU23" s="56"/>
      <c r="AV23" s="56"/>
      <c r="AW23" s="56"/>
    </row>
    <row r="24" spans="1:49">
      <c r="A24" s="1181">
        <v>17</v>
      </c>
      <c r="B24" s="1187"/>
      <c r="C24" s="1187"/>
      <c r="D24" s="1187"/>
      <c r="E24" s="1187"/>
      <c r="F24" s="1188"/>
      <c r="G24" s="1188"/>
      <c r="H24" s="1188"/>
      <c r="I24" s="1188"/>
      <c r="J24" s="1188"/>
      <c r="K24" s="1188"/>
      <c r="L24" s="1188"/>
      <c r="M24" s="1188"/>
      <c r="N24" s="1188"/>
      <c r="O24" s="1188"/>
      <c r="P24" s="1188"/>
      <c r="Q24" s="1188"/>
      <c r="R24" s="1188"/>
      <c r="S24" s="1188"/>
      <c r="T24" s="1188"/>
      <c r="U24" s="1188"/>
      <c r="V24" s="1188"/>
      <c r="W24" s="1188"/>
      <c r="X24" s="1188"/>
      <c r="Y24" s="1188"/>
      <c r="Z24" s="2722"/>
      <c r="AA24" s="2723"/>
      <c r="AB24" s="2723"/>
      <c r="AC24" s="2723"/>
      <c r="AD24" s="2723"/>
      <c r="AE24" s="2724"/>
      <c r="AF24" s="1188"/>
      <c r="AG24" s="1189"/>
      <c r="AH24" s="1190"/>
      <c r="AI24" s="56"/>
      <c r="AJ24" s="56"/>
      <c r="AK24" s="56"/>
      <c r="AL24" s="56"/>
      <c r="AM24" s="56"/>
      <c r="AN24" s="56"/>
      <c r="AO24" s="56"/>
      <c r="AP24" s="56"/>
      <c r="AQ24" s="56"/>
      <c r="AR24" s="56"/>
      <c r="AS24" s="56"/>
      <c r="AT24" s="56"/>
      <c r="AU24" s="56"/>
      <c r="AV24" s="56"/>
      <c r="AW24" s="56"/>
    </row>
    <row r="25" spans="1:49">
      <c r="A25" s="1181">
        <v>18</v>
      </c>
      <c r="B25" s="1187"/>
      <c r="C25" s="1187"/>
      <c r="D25" s="1187"/>
      <c r="E25" s="1187"/>
      <c r="F25" s="1188"/>
      <c r="G25" s="1188"/>
      <c r="H25" s="1188"/>
      <c r="I25" s="1188"/>
      <c r="J25" s="1188"/>
      <c r="K25" s="1188"/>
      <c r="L25" s="1188"/>
      <c r="M25" s="1188"/>
      <c r="N25" s="1188"/>
      <c r="O25" s="1188"/>
      <c r="P25" s="1188"/>
      <c r="Q25" s="1188"/>
      <c r="R25" s="1188"/>
      <c r="S25" s="1188"/>
      <c r="T25" s="1188"/>
      <c r="U25" s="1188"/>
      <c r="V25" s="1188"/>
      <c r="W25" s="1188"/>
      <c r="X25" s="1188"/>
      <c r="Y25" s="1188"/>
      <c r="Z25" s="2722"/>
      <c r="AA25" s="2723"/>
      <c r="AB25" s="2723"/>
      <c r="AC25" s="2723"/>
      <c r="AD25" s="2723"/>
      <c r="AE25" s="2724"/>
      <c r="AF25" s="1188"/>
      <c r="AG25" s="1189"/>
      <c r="AH25" s="1190"/>
      <c r="AI25" s="56"/>
      <c r="AJ25" s="56"/>
      <c r="AK25" s="56"/>
      <c r="AL25" s="56"/>
      <c r="AM25" s="56"/>
      <c r="AN25" s="56"/>
      <c r="AO25" s="56"/>
      <c r="AP25" s="56"/>
      <c r="AQ25" s="56"/>
      <c r="AR25" s="56"/>
      <c r="AS25" s="56"/>
      <c r="AT25" s="56"/>
      <c r="AU25" s="56"/>
      <c r="AV25" s="56"/>
      <c r="AW25" s="56"/>
    </row>
    <row r="26" spans="1:49">
      <c r="A26" s="1181">
        <v>19</v>
      </c>
      <c r="B26" s="1187"/>
      <c r="C26" s="1187"/>
      <c r="D26" s="1187"/>
      <c r="E26" s="1187"/>
      <c r="F26" s="1188"/>
      <c r="G26" s="1188"/>
      <c r="H26" s="1188"/>
      <c r="I26" s="1188"/>
      <c r="J26" s="1188"/>
      <c r="K26" s="1188"/>
      <c r="L26" s="1188"/>
      <c r="M26" s="1188"/>
      <c r="N26" s="1188"/>
      <c r="O26" s="1188"/>
      <c r="P26" s="1188"/>
      <c r="Q26" s="1188"/>
      <c r="R26" s="1188"/>
      <c r="S26" s="1188"/>
      <c r="T26" s="1188"/>
      <c r="U26" s="1188"/>
      <c r="V26" s="1188"/>
      <c r="W26" s="1188"/>
      <c r="X26" s="1188"/>
      <c r="Y26" s="1188"/>
      <c r="Z26" s="2725"/>
      <c r="AA26" s="2726"/>
      <c r="AB26" s="2726"/>
      <c r="AC26" s="2726"/>
      <c r="AD26" s="2726"/>
      <c r="AE26" s="2727"/>
      <c r="AF26" s="1188"/>
      <c r="AG26" s="1189"/>
      <c r="AH26" s="1190"/>
      <c r="AI26" s="56"/>
      <c r="AJ26" s="56"/>
      <c r="AK26" s="56"/>
      <c r="AL26" s="56"/>
      <c r="AM26" s="56"/>
      <c r="AN26" s="56"/>
      <c r="AO26" s="56"/>
      <c r="AP26" s="56"/>
      <c r="AQ26" s="56"/>
      <c r="AR26" s="56"/>
      <c r="AS26" s="56"/>
      <c r="AT26" s="56"/>
      <c r="AU26" s="56"/>
      <c r="AV26" s="56"/>
      <c r="AW26" s="56"/>
    </row>
    <row r="27" spans="1:49">
      <c r="A27" s="1181">
        <v>20</v>
      </c>
      <c r="B27" s="2728" t="s">
        <v>3618</v>
      </c>
      <c r="C27" s="2729"/>
      <c r="D27" s="1192"/>
      <c r="E27" s="1192"/>
      <c r="F27" s="1188"/>
      <c r="G27" s="1188"/>
      <c r="H27" s="1188"/>
      <c r="I27" s="1188"/>
      <c r="J27" s="1188"/>
      <c r="K27" s="1188"/>
      <c r="L27" s="1188"/>
      <c r="M27" s="1188"/>
      <c r="N27" s="1188"/>
      <c r="O27" s="1188"/>
      <c r="P27" s="1188"/>
      <c r="Q27" s="1188"/>
      <c r="R27" s="1188"/>
      <c r="S27" s="1188"/>
      <c r="T27" s="1188"/>
      <c r="U27" s="1188"/>
      <c r="V27" s="1188"/>
      <c r="W27" s="1188"/>
      <c r="X27" s="1188"/>
      <c r="Y27" s="1188"/>
      <c r="Z27" s="1188"/>
      <c r="AA27" s="1188"/>
      <c r="AB27" s="1188"/>
      <c r="AC27" s="1188"/>
      <c r="AD27" s="1188"/>
      <c r="AE27" s="1188"/>
      <c r="AF27" s="1188"/>
      <c r="AG27" s="1188"/>
      <c r="AH27" s="1193"/>
      <c r="AI27" s="56"/>
      <c r="AJ27" s="56"/>
      <c r="AK27" s="56"/>
      <c r="AL27" s="56"/>
      <c r="AM27" s="56"/>
      <c r="AN27" s="56"/>
      <c r="AO27" s="56"/>
      <c r="AP27" s="56"/>
      <c r="AQ27" s="56"/>
      <c r="AR27" s="56"/>
      <c r="AS27" s="56"/>
      <c r="AT27" s="56"/>
      <c r="AU27" s="56"/>
      <c r="AV27" s="56"/>
      <c r="AW27" s="56"/>
    </row>
    <row r="28" spans="1:49">
      <c r="A28" s="1194" t="s">
        <v>4349</v>
      </c>
      <c r="B28" s="1195"/>
      <c r="C28" s="1195"/>
      <c r="D28" s="1195"/>
      <c r="E28" s="1195"/>
      <c r="F28" s="1195"/>
      <c r="G28" s="1195"/>
      <c r="H28" s="1195"/>
      <c r="I28" s="1195"/>
      <c r="J28" s="1195"/>
      <c r="K28" s="1195"/>
      <c r="L28" s="1195"/>
      <c r="M28" s="1195"/>
      <c r="N28" s="1195"/>
      <c r="O28" s="1195"/>
      <c r="P28" s="1195"/>
      <c r="Q28" s="1195"/>
      <c r="R28" s="1195"/>
      <c r="S28" s="1195"/>
      <c r="T28" s="1195"/>
      <c r="U28" s="1195"/>
      <c r="V28" s="1195"/>
      <c r="W28" s="1195"/>
      <c r="X28" s="1195"/>
      <c r="Y28" s="1195"/>
      <c r="Z28" s="1195"/>
      <c r="AA28" s="1195"/>
      <c r="AB28" s="1195"/>
      <c r="AC28" s="1195"/>
      <c r="AD28" s="1195"/>
      <c r="AE28" s="1195"/>
      <c r="AF28" s="1195"/>
      <c r="AG28" s="1195"/>
      <c r="AH28" s="1195"/>
      <c r="AI28" s="1195"/>
      <c r="AJ28" s="1194"/>
      <c r="AK28" s="1196"/>
      <c r="AL28" s="1196"/>
      <c r="AM28" s="1196"/>
      <c r="AN28" s="1196"/>
      <c r="AO28" s="1196"/>
      <c r="AP28" s="1196"/>
      <c r="AQ28" s="1196"/>
      <c r="AR28" s="1196"/>
      <c r="AS28" s="1196"/>
      <c r="AT28" s="1196"/>
      <c r="AU28" s="1196"/>
      <c r="AV28" s="1196"/>
      <c r="AW28" s="1196"/>
    </row>
    <row r="29" spans="1:49">
      <c r="A29" s="1177">
        <v>1</v>
      </c>
      <c r="B29" s="2730" t="s">
        <v>8261</v>
      </c>
      <c r="C29" s="2731"/>
      <c r="D29" s="2731"/>
      <c r="E29" s="2731"/>
      <c r="F29" s="2731"/>
      <c r="G29" s="2731"/>
      <c r="H29" s="2731"/>
      <c r="I29" s="2731"/>
      <c r="J29" s="2731"/>
      <c r="K29" s="2731"/>
      <c r="L29" s="2731"/>
      <c r="M29" s="2731"/>
      <c r="N29" s="2731"/>
      <c r="O29" s="2731"/>
      <c r="P29" s="2731"/>
      <c r="Q29" s="2731"/>
      <c r="R29" s="2731"/>
      <c r="S29" s="2731"/>
      <c r="T29" s="2731"/>
      <c r="U29" s="2731"/>
      <c r="V29" s="2731"/>
      <c r="W29" s="2731"/>
      <c r="X29" s="2731"/>
      <c r="Y29" s="2731"/>
      <c r="Z29" s="2731"/>
      <c r="AA29" s="2731"/>
      <c r="AB29" s="2731"/>
      <c r="AC29" s="2731"/>
      <c r="AD29" s="2731"/>
      <c r="AE29" s="2731"/>
      <c r="AF29" s="2731"/>
      <c r="AG29" s="2731"/>
      <c r="AH29" s="1195"/>
      <c r="AI29" s="1195"/>
      <c r="AJ29" s="1194"/>
      <c r="AK29" s="1196"/>
      <c r="AL29" s="1196"/>
      <c r="AM29" s="1196"/>
      <c r="AN29" s="1196"/>
      <c r="AO29" s="1196"/>
      <c r="AP29" s="1196"/>
      <c r="AQ29" s="1196"/>
      <c r="AR29" s="1196"/>
      <c r="AS29" s="1196"/>
      <c r="AT29" s="1196"/>
      <c r="AU29" s="1196"/>
      <c r="AV29" s="1196"/>
      <c r="AW29" s="1196"/>
    </row>
    <row r="30" spans="1:49" ht="16.5">
      <c r="A30" s="1177">
        <v>2</v>
      </c>
      <c r="B30" s="2693" t="s">
        <v>878</v>
      </c>
      <c r="C30" s="2732"/>
      <c r="D30" s="2732"/>
      <c r="E30" s="2732"/>
      <c r="F30" s="2732"/>
      <c r="G30" s="2732"/>
      <c r="H30" s="2732"/>
      <c r="I30" s="2732"/>
      <c r="J30" s="2732"/>
      <c r="K30" s="2732"/>
      <c r="L30" s="2732"/>
      <c r="M30" s="2732"/>
      <c r="N30" s="2732"/>
      <c r="O30" s="2732"/>
      <c r="P30" s="2732"/>
      <c r="Q30" s="2732"/>
      <c r="R30" s="2732"/>
      <c r="S30" s="2732"/>
      <c r="T30" s="2732"/>
      <c r="U30" s="2732"/>
      <c r="V30" s="2732"/>
      <c r="W30" s="2732"/>
      <c r="X30" s="2732"/>
      <c r="Y30" s="2732"/>
      <c r="Z30" s="2732"/>
      <c r="AA30" s="2732"/>
      <c r="AB30" s="2732"/>
      <c r="AC30" s="2732"/>
      <c r="AD30" s="2732"/>
      <c r="AE30" s="2732"/>
      <c r="AF30" s="2732"/>
      <c r="AG30" s="2732"/>
      <c r="AH30" s="1195"/>
      <c r="AI30" s="1195"/>
      <c r="AJ30" s="1194"/>
      <c r="AK30" s="1196"/>
      <c r="AL30" s="1196"/>
      <c r="AM30" s="1196"/>
      <c r="AN30" s="1196"/>
      <c r="AO30" s="1196"/>
      <c r="AP30" s="1196"/>
      <c r="AQ30" s="1196"/>
      <c r="AR30" s="1196"/>
      <c r="AS30" s="1196"/>
      <c r="AT30" s="1196"/>
      <c r="AU30" s="1196"/>
      <c r="AV30" s="1196"/>
      <c r="AW30" s="1196"/>
    </row>
    <row r="31" spans="1:49">
      <c r="A31" s="1197">
        <v>3</v>
      </c>
      <c r="B31" s="2693" t="s">
        <v>2634</v>
      </c>
      <c r="C31" s="2718"/>
      <c r="D31" s="2718"/>
      <c r="E31" s="2718"/>
      <c r="F31" s="2718"/>
      <c r="G31" s="2718"/>
      <c r="H31" s="2718"/>
      <c r="I31" s="2718"/>
      <c r="J31" s="2718"/>
      <c r="K31" s="2718"/>
      <c r="L31" s="2718"/>
      <c r="M31" s="2718"/>
      <c r="N31" s="2718"/>
      <c r="O31" s="2718"/>
      <c r="P31" s="2718"/>
      <c r="Q31" s="2718"/>
      <c r="R31" s="2718"/>
      <c r="S31" s="2718"/>
      <c r="T31" s="2718"/>
      <c r="U31" s="2718"/>
      <c r="V31" s="2718"/>
      <c r="W31" s="2718"/>
      <c r="X31" s="2718"/>
      <c r="Y31" s="2718"/>
      <c r="Z31" s="2718"/>
      <c r="AA31" s="2718"/>
      <c r="AB31" s="2718"/>
      <c r="AC31" s="2718"/>
      <c r="AD31" s="2718"/>
      <c r="AE31" s="2718"/>
      <c r="AF31" s="2718"/>
      <c r="AG31" s="2718"/>
    </row>
    <row r="32" spans="1:49">
      <c r="A32" s="1177">
        <v>4</v>
      </c>
      <c r="B32" s="2718" t="s">
        <v>4350</v>
      </c>
      <c r="C32" s="2718"/>
      <c r="D32" s="2718"/>
      <c r="E32" s="2718"/>
      <c r="F32" s="2718"/>
      <c r="G32" s="2718"/>
      <c r="H32" s="2718"/>
      <c r="I32" s="2718"/>
      <c r="J32" s="2718"/>
      <c r="K32" s="2718"/>
      <c r="L32" s="2718"/>
      <c r="M32" s="2718"/>
      <c r="N32" s="2718"/>
      <c r="O32" s="2718"/>
      <c r="P32" s="2718"/>
      <c r="Q32" s="2718"/>
      <c r="R32" s="2718"/>
      <c r="S32" s="2718"/>
      <c r="T32" s="2718"/>
      <c r="U32" s="2718"/>
      <c r="V32" s="2718"/>
      <c r="W32" s="2718"/>
      <c r="X32" s="2718"/>
      <c r="Y32" s="2718"/>
      <c r="Z32" s="2718"/>
      <c r="AA32" s="2718"/>
      <c r="AB32" s="2718"/>
      <c r="AC32" s="2718"/>
      <c r="AD32" s="2718"/>
      <c r="AE32" s="2718"/>
      <c r="AF32" s="2718"/>
      <c r="AG32" s="2718"/>
    </row>
    <row r="33" spans="1:33">
      <c r="A33" s="1177">
        <v>5</v>
      </c>
      <c r="B33" s="2718" t="s">
        <v>4351</v>
      </c>
      <c r="C33" s="2718"/>
      <c r="D33" s="2718"/>
      <c r="E33" s="2718"/>
      <c r="F33" s="2718"/>
      <c r="G33" s="2718"/>
      <c r="H33" s="2718"/>
      <c r="I33" s="2718"/>
      <c r="J33" s="2718"/>
      <c r="K33" s="2718"/>
      <c r="L33" s="2718"/>
      <c r="M33" s="2718"/>
      <c r="N33" s="2718"/>
      <c r="O33" s="2718"/>
      <c r="P33" s="2718"/>
      <c r="Q33" s="2718"/>
      <c r="R33" s="2718"/>
      <c r="S33" s="2718"/>
      <c r="T33" s="2718"/>
      <c r="U33" s="2718"/>
      <c r="V33" s="2718"/>
      <c r="W33" s="2718"/>
      <c r="X33" s="2718"/>
      <c r="Y33" s="2718"/>
      <c r="Z33" s="2718"/>
      <c r="AA33" s="2718"/>
      <c r="AB33" s="2718"/>
      <c r="AC33" s="2718"/>
      <c r="AD33" s="2718"/>
      <c r="AE33" s="2718"/>
      <c r="AF33" s="2718"/>
      <c r="AG33" s="2718"/>
    </row>
    <row r="34" spans="1:33">
      <c r="A34" s="1177">
        <v>6</v>
      </c>
      <c r="B34" s="2718" t="s">
        <v>4352</v>
      </c>
      <c r="C34" s="2717"/>
      <c r="D34" s="2717"/>
      <c r="E34" s="2717"/>
      <c r="F34" s="2717"/>
      <c r="G34" s="2717"/>
      <c r="H34" s="2717"/>
      <c r="I34" s="2717"/>
      <c r="J34" s="2717"/>
      <c r="K34" s="2717"/>
      <c r="L34" s="2717"/>
      <c r="M34" s="2717"/>
      <c r="N34" s="2717"/>
      <c r="O34" s="2717"/>
      <c r="P34" s="2717"/>
      <c r="Q34" s="2717"/>
      <c r="R34" s="2717"/>
      <c r="S34" s="2717"/>
      <c r="T34" s="2717"/>
      <c r="U34" s="2717"/>
      <c r="V34" s="2717"/>
      <c r="W34" s="2717"/>
      <c r="X34" s="2717"/>
      <c r="Y34" s="2717"/>
      <c r="Z34" s="2717"/>
      <c r="AA34" s="2717"/>
      <c r="AB34" s="2717"/>
      <c r="AC34" s="2717"/>
      <c r="AD34" s="2717"/>
      <c r="AE34" s="2717"/>
      <c r="AF34" s="2717"/>
      <c r="AG34" s="2717"/>
    </row>
    <row r="35" spans="1:33">
      <c r="A35" s="1177">
        <v>7</v>
      </c>
      <c r="B35" s="2693" t="s">
        <v>1233</v>
      </c>
      <c r="C35" s="2717"/>
      <c r="D35" s="2717"/>
      <c r="E35" s="2717"/>
      <c r="F35" s="2717"/>
      <c r="G35" s="2717"/>
      <c r="H35" s="2717"/>
      <c r="I35" s="2717"/>
      <c r="J35" s="2717"/>
      <c r="K35" s="2717"/>
      <c r="L35" s="2717"/>
      <c r="M35" s="2717"/>
      <c r="N35" s="2717"/>
      <c r="O35" s="2717"/>
      <c r="P35" s="2717"/>
      <c r="Q35" s="2717"/>
      <c r="R35" s="2717"/>
      <c r="S35" s="2717"/>
      <c r="T35" s="2717"/>
      <c r="U35" s="2717"/>
      <c r="V35" s="2717"/>
      <c r="W35" s="2717"/>
      <c r="X35" s="2717"/>
      <c r="Y35" s="2717"/>
      <c r="Z35" s="2717"/>
      <c r="AA35" s="2717"/>
      <c r="AB35" s="2717"/>
      <c r="AC35" s="2717"/>
      <c r="AD35" s="2717"/>
      <c r="AE35" s="2717"/>
      <c r="AF35" s="2717"/>
      <c r="AG35" s="2717"/>
    </row>
    <row r="36" spans="1:33">
      <c r="B36" s="1195"/>
      <c r="C36" s="1195"/>
      <c r="D36" s="1195"/>
      <c r="E36" s="1195"/>
      <c r="F36" s="1195"/>
      <c r="G36" s="1195"/>
      <c r="H36" s="1195"/>
      <c r="I36" s="1195"/>
      <c r="J36" s="1195"/>
      <c r="K36" s="1195"/>
      <c r="L36" s="1195"/>
      <c r="M36" s="1195"/>
      <c r="N36" s="1195"/>
      <c r="O36" s="1195"/>
      <c r="P36" s="1198"/>
      <c r="Q36" s="1198"/>
      <c r="R36" s="1198"/>
      <c r="S36" s="1198"/>
      <c r="T36" s="1198"/>
      <c r="U36" s="1198"/>
      <c r="V36" s="1198"/>
      <c r="W36" s="1198"/>
      <c r="X36" s="1198"/>
      <c r="Y36" s="1198"/>
      <c r="Z36" s="1195"/>
      <c r="AA36" s="1195"/>
      <c r="AB36" s="1195"/>
      <c r="AC36" s="1195"/>
      <c r="AD36" s="1195"/>
      <c r="AE36" s="1195"/>
      <c r="AF36" s="1195"/>
      <c r="AG36" s="1195"/>
    </row>
    <row r="37" spans="1:33">
      <c r="B37" s="1195"/>
      <c r="C37" s="1195"/>
      <c r="D37" s="1195"/>
      <c r="E37" s="1195"/>
      <c r="F37" s="1195"/>
      <c r="G37" s="1195"/>
      <c r="H37" s="1195"/>
      <c r="I37" s="1195"/>
      <c r="J37" s="1195"/>
      <c r="K37" s="1195"/>
      <c r="L37" s="1195"/>
      <c r="M37" s="1195"/>
      <c r="N37" s="1195"/>
      <c r="O37" s="1195"/>
      <c r="P37" s="1198"/>
      <c r="Q37" s="1198"/>
      <c r="R37" s="1198"/>
      <c r="S37" s="1198"/>
      <c r="T37" s="1198"/>
      <c r="U37" s="1198"/>
      <c r="V37" s="1198"/>
      <c r="W37" s="1198"/>
      <c r="X37" s="1198"/>
      <c r="Y37" s="1198"/>
      <c r="Z37" s="1195"/>
      <c r="AA37" s="1195"/>
      <c r="AB37" s="1195"/>
      <c r="AC37" s="1195"/>
      <c r="AD37" s="1195"/>
      <c r="AE37" s="1195"/>
      <c r="AF37" s="1195"/>
      <c r="AG37" s="1195"/>
    </row>
    <row r="39" spans="1:33">
      <c r="B39" s="1199"/>
      <c r="C39" s="1199"/>
      <c r="D39" s="1199"/>
      <c r="E39" s="1199"/>
      <c r="F39" s="1199"/>
      <c r="G39" s="1199"/>
      <c r="H39" s="1199"/>
      <c r="I39" s="1199"/>
      <c r="J39" s="1199"/>
      <c r="K39" s="1199"/>
      <c r="L39" s="1199"/>
      <c r="M39" s="1199"/>
      <c r="N39" s="1199"/>
      <c r="O39" s="1199"/>
    </row>
    <row r="40" spans="1:33">
      <c r="B40" s="1200"/>
      <c r="C40" s="1200"/>
      <c r="D40" s="1200"/>
      <c r="E40" s="1200"/>
      <c r="F40" s="1200"/>
      <c r="G40" s="1200"/>
      <c r="H40" s="1200"/>
      <c r="I40" s="1200"/>
      <c r="J40" s="1200"/>
      <c r="K40" s="1200"/>
      <c r="L40" s="1200"/>
      <c r="M40" s="1200"/>
      <c r="N40" s="1200"/>
      <c r="O40" s="1200"/>
    </row>
    <row r="41" spans="1:33">
      <c r="B41" s="1200"/>
      <c r="C41" s="1200"/>
      <c r="D41" s="1200"/>
      <c r="E41" s="1200"/>
      <c r="F41" s="1200"/>
      <c r="G41" s="1200"/>
      <c r="H41" s="1200"/>
      <c r="I41" s="1200"/>
      <c r="J41" s="1200"/>
      <c r="K41" s="1200"/>
      <c r="L41" s="1200"/>
      <c r="M41" s="1200"/>
      <c r="N41" s="1200"/>
      <c r="O41" s="1200"/>
    </row>
    <row r="42" spans="1:33">
      <c r="B42" s="1200"/>
      <c r="C42" s="1200"/>
      <c r="D42" s="1200"/>
      <c r="E42" s="1200"/>
      <c r="F42" s="1200"/>
      <c r="G42" s="1200"/>
      <c r="H42" s="1200"/>
      <c r="I42" s="1200"/>
      <c r="J42" s="1200"/>
      <c r="K42" s="1200"/>
      <c r="L42" s="1200"/>
      <c r="M42" s="1200"/>
      <c r="N42" s="1200"/>
      <c r="O42" s="1200"/>
    </row>
  </sheetData>
  <mergeCells count="36">
    <mergeCell ref="AH3:AH4"/>
    <mergeCell ref="B4:B6"/>
    <mergeCell ref="C4:C6"/>
    <mergeCell ref="F4:J4"/>
    <mergeCell ref="K4:O4"/>
    <mergeCell ref="W5:Y5"/>
    <mergeCell ref="F5:F6"/>
    <mergeCell ref="L5:L6"/>
    <mergeCell ref="D4:D6"/>
    <mergeCell ref="G5:G6"/>
    <mergeCell ref="Z5:AB5"/>
    <mergeCell ref="AC5:AE5"/>
    <mergeCell ref="AF5:AF6"/>
    <mergeCell ref="M5:M6"/>
    <mergeCell ref="E4:E6"/>
    <mergeCell ref="B35:AG35"/>
    <mergeCell ref="B33:AG33"/>
    <mergeCell ref="B34:AG34"/>
    <mergeCell ref="Z8:AE26"/>
    <mergeCell ref="B27:C27"/>
    <mergeCell ref="B31:AG31"/>
    <mergeCell ref="B32:AG32"/>
    <mergeCell ref="B29:AG29"/>
    <mergeCell ref="B30:AG30"/>
    <mergeCell ref="A3:A7"/>
    <mergeCell ref="B3:C3"/>
    <mergeCell ref="AG3:AG4"/>
    <mergeCell ref="H5:H6"/>
    <mergeCell ref="I5:I6"/>
    <mergeCell ref="J5:J6"/>
    <mergeCell ref="K5:K6"/>
    <mergeCell ref="P4:AF4"/>
    <mergeCell ref="N5:N6"/>
    <mergeCell ref="O5:O6"/>
    <mergeCell ref="P5:R5"/>
    <mergeCell ref="S5:V5"/>
  </mergeCells>
  <phoneticPr fontId="28" type="noConversion"/>
  <printOptions horizontalCentered="1"/>
  <pageMargins left="0.23622047244094491" right="0.23622047244094491" top="0.35433070866141736" bottom="0.35433070866141736" header="0.31496062992125984" footer="0.31496062992125984"/>
  <pageSetup paperSize="9" scale="75" fitToHeight="0" orientation="landscape" cellComments="asDisplayed"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工作表1">
    <pageSetUpPr fitToPage="1"/>
  </sheetPr>
  <dimension ref="A1:U124"/>
  <sheetViews>
    <sheetView view="pageBreakPreview" zoomScaleNormal="85" zoomScaleSheetLayoutView="100" workbookViewId="0">
      <pane xSplit="2" ySplit="5" topLeftCell="L6" activePane="bottomRight" state="frozen"/>
      <selection activeCell="A125" sqref="A1:XFD1048576"/>
      <selection pane="topRight" activeCell="A125" sqref="A1:XFD1048576"/>
      <selection pane="bottomLeft" activeCell="A125" sqref="A1:XFD1048576"/>
      <selection pane="bottomRight"/>
    </sheetView>
  </sheetViews>
  <sheetFormatPr defaultColWidth="8.125" defaultRowHeight="14.25"/>
  <cols>
    <col min="1" max="1" width="5.125" style="1938" customWidth="1"/>
    <col min="2" max="2" width="83.125" style="68" customWidth="1"/>
    <col min="3" max="3" width="12.125" style="68" customWidth="1"/>
    <col min="4" max="4" width="13.875" style="68" customWidth="1"/>
    <col min="5" max="5" width="12.875" style="68" customWidth="1"/>
    <col min="6" max="6" width="12.625" style="68" customWidth="1"/>
    <col min="7" max="7" width="13.375" style="68" customWidth="1"/>
    <col min="8" max="9" width="14.125" style="68" customWidth="1"/>
    <col min="10" max="10" width="9.375" style="68" customWidth="1"/>
    <col min="11" max="11" width="11.375" style="68" customWidth="1"/>
    <col min="12" max="12" width="10.25" style="68" customWidth="1"/>
    <col min="13" max="13" width="13.75" style="68" customWidth="1"/>
    <col min="14" max="14" width="33.875" style="68" customWidth="1"/>
    <col min="15" max="15" width="15.75" style="68" customWidth="1"/>
    <col min="16" max="16" width="15" style="68" customWidth="1"/>
    <col min="17" max="17" width="13.125" style="68" customWidth="1"/>
    <col min="18" max="18" width="8.75" style="68" customWidth="1"/>
    <col min="19" max="16384" width="8.125" style="68"/>
  </cols>
  <sheetData>
    <row r="1" spans="1:21" ht="16.5">
      <c r="A1" s="37" t="s">
        <v>568</v>
      </c>
      <c r="B1" s="33"/>
      <c r="C1" s="37"/>
      <c r="D1" s="37"/>
      <c r="E1" s="37"/>
      <c r="F1" s="37"/>
      <c r="G1" s="37"/>
      <c r="H1" s="37"/>
      <c r="I1" s="37"/>
      <c r="J1" s="37"/>
      <c r="K1" s="37"/>
      <c r="L1" s="37"/>
      <c r="M1" s="37"/>
      <c r="N1" s="37"/>
      <c r="Q1" s="37"/>
      <c r="R1" s="37"/>
    </row>
    <row r="2" spans="1:21">
      <c r="A2" s="1917" t="s">
        <v>289</v>
      </c>
      <c r="C2" s="465"/>
      <c r="D2" s="465"/>
      <c r="N2" s="1918"/>
      <c r="P2" s="2429" t="s">
        <v>290</v>
      </c>
      <c r="Q2" s="2429"/>
      <c r="R2" s="2429"/>
    </row>
    <row r="3" spans="1:21">
      <c r="A3" s="2425" t="s">
        <v>1290</v>
      </c>
      <c r="B3" s="2431" t="s">
        <v>280</v>
      </c>
      <c r="C3" s="2432" t="s">
        <v>291</v>
      </c>
      <c r="D3" s="2433"/>
      <c r="E3" s="2433"/>
      <c r="F3" s="2433"/>
      <c r="G3" s="2433"/>
      <c r="H3" s="2434"/>
      <c r="I3" s="2432" t="s">
        <v>292</v>
      </c>
      <c r="J3" s="2433"/>
      <c r="K3" s="2435"/>
      <c r="L3" s="2427" t="s">
        <v>293</v>
      </c>
      <c r="M3" s="2428"/>
      <c r="N3" s="2425" t="s">
        <v>280</v>
      </c>
      <c r="O3" s="1608" t="s">
        <v>294</v>
      </c>
      <c r="P3" s="1608" t="s">
        <v>292</v>
      </c>
      <c r="Q3" s="2427" t="s">
        <v>295</v>
      </c>
      <c r="R3" s="2428"/>
    </row>
    <row r="4" spans="1:21" s="1921" customFormat="1" ht="24.6" customHeight="1">
      <c r="A4" s="2426"/>
      <c r="B4" s="2425"/>
      <c r="C4" s="1919" t="s">
        <v>1291</v>
      </c>
      <c r="D4" s="1919" t="s">
        <v>1410</v>
      </c>
      <c r="E4" s="1919" t="s">
        <v>1292</v>
      </c>
      <c r="F4" s="1919" t="s">
        <v>1293</v>
      </c>
      <c r="G4" s="1919" t="s">
        <v>296</v>
      </c>
      <c r="H4" s="1919" t="s">
        <v>297</v>
      </c>
      <c r="I4" s="1920" t="s">
        <v>298</v>
      </c>
      <c r="J4" s="1920" t="s">
        <v>299</v>
      </c>
      <c r="K4" s="1921" t="s">
        <v>1294</v>
      </c>
      <c r="L4" s="1919" t="s">
        <v>300</v>
      </c>
      <c r="M4" s="1919" t="s">
        <v>301</v>
      </c>
      <c r="N4" s="2426"/>
      <c r="O4" s="1919" t="s">
        <v>1295</v>
      </c>
      <c r="P4" s="1919" t="s">
        <v>298</v>
      </c>
      <c r="Q4" s="1919" t="s">
        <v>300</v>
      </c>
      <c r="R4" s="1919" t="s">
        <v>301</v>
      </c>
    </row>
    <row r="5" spans="1:21" s="1921" customFormat="1">
      <c r="A5" s="2430"/>
      <c r="B5" s="1922" t="s">
        <v>302</v>
      </c>
      <c r="C5" s="1923" t="s">
        <v>187</v>
      </c>
      <c r="D5" s="1923" t="s">
        <v>68</v>
      </c>
      <c r="E5" s="1923" t="s">
        <v>69</v>
      </c>
      <c r="F5" s="1923" t="s">
        <v>70</v>
      </c>
      <c r="G5" s="1923" t="s">
        <v>71</v>
      </c>
      <c r="H5" s="1923" t="s">
        <v>72</v>
      </c>
      <c r="I5" s="1923" t="s">
        <v>73</v>
      </c>
      <c r="J5" s="1923" t="s">
        <v>74</v>
      </c>
      <c r="K5" s="1923" t="s">
        <v>75</v>
      </c>
      <c r="L5" s="1923" t="s">
        <v>231</v>
      </c>
      <c r="M5" s="1923" t="s">
        <v>232</v>
      </c>
      <c r="N5" s="1923" t="s">
        <v>281</v>
      </c>
      <c r="O5" s="1923" t="s">
        <v>282</v>
      </c>
      <c r="P5" s="1923" t="s">
        <v>283</v>
      </c>
      <c r="Q5" s="1923" t="s">
        <v>284</v>
      </c>
      <c r="R5" s="1923" t="s">
        <v>285</v>
      </c>
    </row>
    <row r="6" spans="1:21" s="1921" customFormat="1">
      <c r="A6" s="1924">
        <v>1</v>
      </c>
      <c r="B6" s="1925" t="s">
        <v>938</v>
      </c>
      <c r="C6" s="1926"/>
      <c r="D6" s="1926"/>
      <c r="E6" s="1927">
        <f>SUM(C6:D6)</f>
        <v>0</v>
      </c>
      <c r="F6" s="1928" t="str">
        <f t="shared" ref="F6:F47" si="0">IF(C6=0,"",IFERROR(+E6/$E$104,""))</f>
        <v/>
      </c>
      <c r="G6" s="1926"/>
      <c r="H6" s="1927">
        <f>+E6-G6</f>
        <v>0</v>
      </c>
      <c r="I6" s="1926"/>
      <c r="J6" s="1929"/>
      <c r="K6" s="1926"/>
      <c r="L6" s="1927">
        <f>+E6-I6</f>
        <v>0</v>
      </c>
      <c r="M6" s="1928" t="str">
        <f t="shared" ref="M6:M47" si="1">IF(AND(I6=0,OR(E6&gt;0,E6&lt;0)),+L6/L6,IFERROR(+L6/I6,""))</f>
        <v/>
      </c>
      <c r="N6" s="1925" t="s">
        <v>974</v>
      </c>
      <c r="O6" s="1926"/>
      <c r="P6" s="1926"/>
      <c r="Q6" s="1927">
        <f>+O6-P6</f>
        <v>0</v>
      </c>
      <c r="R6" s="1928" t="str">
        <f t="shared" ref="R6:R16" si="2">IF(AND(P6=0,OR(O6&gt;0,O6&lt;0)),+Q6/Q6,IFERROR(+Q6/P6,""))</f>
        <v/>
      </c>
      <c r="S6" s="68"/>
    </row>
    <row r="7" spans="1:21">
      <c r="A7" s="1924">
        <f>A6+1</f>
        <v>2</v>
      </c>
      <c r="B7" s="1925" t="s">
        <v>939</v>
      </c>
      <c r="C7" s="1927">
        <f>SUM(C8:C18)-C10-C11</f>
        <v>0</v>
      </c>
      <c r="D7" s="1927">
        <f>SUM(D8:D18)-D10-D11</f>
        <v>0</v>
      </c>
      <c r="E7" s="1927">
        <f>SUM(C7:D7)</f>
        <v>0</v>
      </c>
      <c r="F7" s="1928" t="str">
        <f t="shared" si="0"/>
        <v/>
      </c>
      <c r="G7" s="1927">
        <f>SUM(G8:G18)-G10-G11</f>
        <v>0</v>
      </c>
      <c r="H7" s="1927">
        <f t="shared" ref="H7:H72" si="3">+E7-G7</f>
        <v>0</v>
      </c>
      <c r="I7" s="1926">
        <v>0</v>
      </c>
      <c r="J7" s="1929"/>
      <c r="K7" s="1926"/>
      <c r="L7" s="1927">
        <f t="shared" ref="L7:L72" si="4">+E7-I7</f>
        <v>0</v>
      </c>
      <c r="M7" s="1928" t="str">
        <f t="shared" si="1"/>
        <v/>
      </c>
      <c r="N7" s="1925" t="s">
        <v>975</v>
      </c>
      <c r="O7" s="1927">
        <f>SUM(O8:O14)</f>
        <v>0</v>
      </c>
      <c r="P7" s="1927">
        <f>SUM(P8:P14)</f>
        <v>0</v>
      </c>
      <c r="Q7" s="1927">
        <f t="shared" ref="Q7:Q55" si="5">+O7-P7</f>
        <v>0</v>
      </c>
      <c r="R7" s="1928" t="str">
        <f t="shared" si="2"/>
        <v/>
      </c>
      <c r="T7" s="1921"/>
      <c r="U7" s="1921"/>
    </row>
    <row r="8" spans="1:21">
      <c r="A8" s="1924">
        <f t="shared" ref="A8:A72" si="6">A7+1</f>
        <v>3</v>
      </c>
      <c r="B8" s="1930" t="s">
        <v>1296</v>
      </c>
      <c r="C8" s="1926"/>
      <c r="D8" s="1926"/>
      <c r="E8" s="1927">
        <f t="shared" ref="E8:E73" si="7">SUM(C8:D8)</f>
        <v>0</v>
      </c>
      <c r="F8" s="1928" t="str">
        <f t="shared" si="0"/>
        <v/>
      </c>
      <c r="G8" s="1926"/>
      <c r="H8" s="1927">
        <f t="shared" si="3"/>
        <v>0</v>
      </c>
      <c r="I8" s="1926"/>
      <c r="J8" s="1929"/>
      <c r="K8" s="1926"/>
      <c r="L8" s="1927">
        <f t="shared" si="4"/>
        <v>0</v>
      </c>
      <c r="M8" s="1928" t="str">
        <f t="shared" si="1"/>
        <v/>
      </c>
      <c r="N8" s="1930" t="s">
        <v>976</v>
      </c>
      <c r="O8" s="1926"/>
      <c r="P8" s="1926"/>
      <c r="Q8" s="1927">
        <f t="shared" si="5"/>
        <v>0</v>
      </c>
      <c r="R8" s="1928" t="str">
        <f t="shared" si="2"/>
        <v/>
      </c>
      <c r="T8" s="1921"/>
      <c r="U8" s="1921"/>
    </row>
    <row r="9" spans="1:21">
      <c r="A9" s="1924">
        <f t="shared" si="6"/>
        <v>4</v>
      </c>
      <c r="B9" s="1930" t="s">
        <v>940</v>
      </c>
      <c r="C9" s="1927">
        <f>+C10+C11</f>
        <v>0</v>
      </c>
      <c r="D9" s="1927">
        <f>+D10+D11</f>
        <v>0</v>
      </c>
      <c r="E9" s="1927">
        <f t="shared" si="7"/>
        <v>0</v>
      </c>
      <c r="F9" s="1928" t="str">
        <f t="shared" si="0"/>
        <v/>
      </c>
      <c r="G9" s="1927">
        <f>+G10+G11</f>
        <v>0</v>
      </c>
      <c r="H9" s="1927">
        <f t="shared" si="3"/>
        <v>0</v>
      </c>
      <c r="I9" s="1926"/>
      <c r="J9" s="1929"/>
      <c r="K9" s="1926"/>
      <c r="L9" s="1927">
        <f t="shared" si="4"/>
        <v>0</v>
      </c>
      <c r="M9" s="1928" t="str">
        <f t="shared" si="1"/>
        <v/>
      </c>
      <c r="N9" s="1930" t="s">
        <v>1297</v>
      </c>
      <c r="O9" s="1926"/>
      <c r="P9" s="1926"/>
      <c r="Q9" s="1927">
        <f t="shared" si="5"/>
        <v>0</v>
      </c>
      <c r="R9" s="1928" t="str">
        <f t="shared" si="2"/>
        <v/>
      </c>
      <c r="T9" s="1921"/>
      <c r="U9" s="1921"/>
    </row>
    <row r="10" spans="1:21">
      <c r="A10" s="1924">
        <f t="shared" si="6"/>
        <v>5</v>
      </c>
      <c r="B10" s="1930" t="s">
        <v>1298</v>
      </c>
      <c r="C10" s="1926"/>
      <c r="D10" s="1926"/>
      <c r="E10" s="1927">
        <f t="shared" si="7"/>
        <v>0</v>
      </c>
      <c r="F10" s="1928" t="str">
        <f t="shared" si="0"/>
        <v/>
      </c>
      <c r="G10" s="1926"/>
      <c r="H10" s="1927">
        <f t="shared" si="3"/>
        <v>0</v>
      </c>
      <c r="I10" s="1926"/>
      <c r="J10" s="1929"/>
      <c r="K10" s="1926"/>
      <c r="L10" s="1927">
        <f t="shared" si="4"/>
        <v>0</v>
      </c>
      <c r="M10" s="1928" t="str">
        <f t="shared" si="1"/>
        <v/>
      </c>
      <c r="N10" s="1930" t="s">
        <v>1299</v>
      </c>
      <c r="O10" s="1926"/>
      <c r="P10" s="1926"/>
      <c r="Q10" s="1927">
        <f t="shared" si="5"/>
        <v>0</v>
      </c>
      <c r="R10" s="1928" t="str">
        <f t="shared" si="2"/>
        <v/>
      </c>
      <c r="T10" s="1921"/>
      <c r="U10" s="1921"/>
    </row>
    <row r="11" spans="1:21">
      <c r="A11" s="1924">
        <f t="shared" si="6"/>
        <v>6</v>
      </c>
      <c r="B11" s="1930" t="s">
        <v>941</v>
      </c>
      <c r="C11" s="1926"/>
      <c r="D11" s="1926"/>
      <c r="E11" s="1927">
        <f t="shared" si="7"/>
        <v>0</v>
      </c>
      <c r="F11" s="1928" t="str">
        <f t="shared" si="0"/>
        <v/>
      </c>
      <c r="G11" s="1926"/>
      <c r="H11" s="1927">
        <f t="shared" si="3"/>
        <v>0</v>
      </c>
      <c r="I11" s="1926"/>
      <c r="J11" s="1929"/>
      <c r="K11" s="1926"/>
      <c r="L11" s="1927">
        <f t="shared" si="4"/>
        <v>0</v>
      </c>
      <c r="M11" s="1928" t="str">
        <f t="shared" si="1"/>
        <v/>
      </c>
      <c r="N11" s="1930" t="s">
        <v>977</v>
      </c>
      <c r="O11" s="1926"/>
      <c r="P11" s="1926"/>
      <c r="Q11" s="1927">
        <f t="shared" si="5"/>
        <v>0</v>
      </c>
      <c r="R11" s="1928" t="str">
        <f t="shared" si="2"/>
        <v/>
      </c>
      <c r="T11" s="1921"/>
      <c r="U11" s="1921"/>
    </row>
    <row r="12" spans="1:21">
      <c r="A12" s="1924">
        <f t="shared" si="6"/>
        <v>7</v>
      </c>
      <c r="B12" s="1930" t="s">
        <v>1300</v>
      </c>
      <c r="C12" s="1926"/>
      <c r="D12" s="1926"/>
      <c r="E12" s="1927">
        <f>SUM(C12:D12)</f>
        <v>0</v>
      </c>
      <c r="F12" s="1928" t="str">
        <f t="shared" si="0"/>
        <v/>
      </c>
      <c r="G12" s="1926"/>
      <c r="H12" s="1927">
        <f t="shared" si="3"/>
        <v>0</v>
      </c>
      <c r="I12" s="1926"/>
      <c r="J12" s="1929"/>
      <c r="K12" s="1926"/>
      <c r="L12" s="1927">
        <f t="shared" si="4"/>
        <v>0</v>
      </c>
      <c r="M12" s="1928" t="str">
        <f t="shared" si="1"/>
        <v/>
      </c>
      <c r="N12" s="1930" t="s">
        <v>978</v>
      </c>
      <c r="O12" s="1926"/>
      <c r="P12" s="1926"/>
      <c r="Q12" s="1927">
        <f t="shared" si="5"/>
        <v>0</v>
      </c>
      <c r="R12" s="1928" t="str">
        <f t="shared" si="2"/>
        <v/>
      </c>
      <c r="T12" s="1921"/>
      <c r="U12" s="1921"/>
    </row>
    <row r="13" spans="1:21">
      <c r="A13" s="1924">
        <f t="shared" si="6"/>
        <v>8</v>
      </c>
      <c r="B13" s="1930" t="s">
        <v>942</v>
      </c>
      <c r="C13" s="1926"/>
      <c r="D13" s="1926"/>
      <c r="E13" s="1927">
        <f t="shared" si="7"/>
        <v>0</v>
      </c>
      <c r="F13" s="1928" t="str">
        <f t="shared" si="0"/>
        <v/>
      </c>
      <c r="G13" s="1926"/>
      <c r="H13" s="1927">
        <f t="shared" si="3"/>
        <v>0</v>
      </c>
      <c r="I13" s="1926"/>
      <c r="J13" s="1929"/>
      <c r="K13" s="1926"/>
      <c r="L13" s="1927">
        <f t="shared" si="4"/>
        <v>0</v>
      </c>
      <c r="M13" s="1928" t="str">
        <f t="shared" si="1"/>
        <v/>
      </c>
      <c r="N13" s="1930" t="s">
        <v>979</v>
      </c>
      <c r="O13" s="1926"/>
      <c r="P13" s="1926"/>
      <c r="Q13" s="1927">
        <f t="shared" si="5"/>
        <v>0</v>
      </c>
      <c r="R13" s="1928" t="str">
        <f t="shared" si="2"/>
        <v/>
      </c>
      <c r="T13" s="1921"/>
      <c r="U13" s="1921"/>
    </row>
    <row r="14" spans="1:21">
      <c r="A14" s="1924">
        <f t="shared" si="6"/>
        <v>9</v>
      </c>
      <c r="B14" s="1930" t="s">
        <v>1301</v>
      </c>
      <c r="C14" s="1926"/>
      <c r="D14" s="1926"/>
      <c r="E14" s="1927">
        <f t="shared" si="7"/>
        <v>0</v>
      </c>
      <c r="F14" s="1928" t="str">
        <f t="shared" si="0"/>
        <v/>
      </c>
      <c r="G14" s="1926"/>
      <c r="H14" s="1927">
        <f t="shared" si="3"/>
        <v>0</v>
      </c>
      <c r="I14" s="1926"/>
      <c r="J14" s="1929"/>
      <c r="K14" s="1926"/>
      <c r="L14" s="1927">
        <f t="shared" si="4"/>
        <v>0</v>
      </c>
      <c r="M14" s="1928" t="str">
        <f t="shared" si="1"/>
        <v/>
      </c>
      <c r="N14" s="1930" t="s">
        <v>980</v>
      </c>
      <c r="O14" s="1926"/>
      <c r="P14" s="1926"/>
      <c r="Q14" s="1927">
        <f t="shared" si="5"/>
        <v>0</v>
      </c>
      <c r="R14" s="1928" t="str">
        <f t="shared" si="2"/>
        <v/>
      </c>
      <c r="T14" s="1921"/>
      <c r="U14" s="1921"/>
    </row>
    <row r="15" spans="1:21">
      <c r="A15" s="1924">
        <v>10</v>
      </c>
      <c r="B15" s="1925" t="s">
        <v>943</v>
      </c>
      <c r="C15" s="1926"/>
      <c r="D15" s="1926"/>
      <c r="E15" s="1927">
        <f t="shared" si="7"/>
        <v>0</v>
      </c>
      <c r="F15" s="1928" t="str">
        <f t="shared" si="0"/>
        <v/>
      </c>
      <c r="G15" s="1926"/>
      <c r="H15" s="1927">
        <f t="shared" si="3"/>
        <v>0</v>
      </c>
      <c r="I15" s="1926"/>
      <c r="J15" s="1929"/>
      <c r="K15" s="1926"/>
      <c r="L15" s="1927">
        <f t="shared" si="4"/>
        <v>0</v>
      </c>
      <c r="M15" s="1928" t="str">
        <f t="shared" si="1"/>
        <v/>
      </c>
      <c r="N15" s="1925" t="s">
        <v>1302</v>
      </c>
      <c r="O15" s="1926"/>
      <c r="P15" s="1926"/>
      <c r="Q15" s="1927">
        <f t="shared" si="5"/>
        <v>0</v>
      </c>
      <c r="R15" s="1928" t="str">
        <f t="shared" si="2"/>
        <v/>
      </c>
      <c r="T15" s="1921"/>
      <c r="U15" s="1921"/>
    </row>
    <row r="16" spans="1:21">
      <c r="A16" s="1924">
        <f t="shared" si="6"/>
        <v>11</v>
      </c>
      <c r="B16" s="1925" t="s">
        <v>1303</v>
      </c>
      <c r="C16" s="1926"/>
      <c r="D16" s="1926"/>
      <c r="E16" s="1927">
        <f t="shared" si="7"/>
        <v>0</v>
      </c>
      <c r="F16" s="1928" t="str">
        <f t="shared" si="0"/>
        <v/>
      </c>
      <c r="G16" s="1926"/>
      <c r="H16" s="1927">
        <f t="shared" si="3"/>
        <v>0</v>
      </c>
      <c r="I16" s="1926"/>
      <c r="J16" s="1929"/>
      <c r="K16" s="1926"/>
      <c r="L16" s="1927">
        <f t="shared" si="4"/>
        <v>0</v>
      </c>
      <c r="M16" s="1928" t="str">
        <f t="shared" si="1"/>
        <v/>
      </c>
      <c r="N16" s="1925" t="s">
        <v>1304</v>
      </c>
      <c r="O16" s="1926"/>
      <c r="P16" s="1926"/>
      <c r="Q16" s="1927">
        <f t="shared" si="5"/>
        <v>0</v>
      </c>
      <c r="R16" s="1928" t="str">
        <f t="shared" si="2"/>
        <v/>
      </c>
      <c r="T16" s="1921"/>
      <c r="U16" s="1921"/>
    </row>
    <row r="17" spans="1:21">
      <c r="A17" s="1924">
        <f t="shared" si="6"/>
        <v>12</v>
      </c>
      <c r="B17" s="1925" t="s">
        <v>944</v>
      </c>
      <c r="C17" s="1926"/>
      <c r="D17" s="1926"/>
      <c r="E17" s="1927">
        <f>SUM(C17:D17)</f>
        <v>0</v>
      </c>
      <c r="F17" s="1928" t="str">
        <f t="shared" si="0"/>
        <v/>
      </c>
      <c r="G17" s="1926"/>
      <c r="H17" s="1927">
        <f t="shared" si="3"/>
        <v>0</v>
      </c>
      <c r="I17" s="1926"/>
      <c r="J17" s="1929"/>
      <c r="K17" s="1926"/>
      <c r="L17" s="1927">
        <f t="shared" si="4"/>
        <v>0</v>
      </c>
      <c r="M17" s="1928" t="str">
        <f t="shared" si="1"/>
        <v/>
      </c>
      <c r="N17" s="1930"/>
      <c r="O17" s="1926"/>
      <c r="P17" s="1926"/>
      <c r="Q17" s="1926"/>
      <c r="R17" s="1929"/>
      <c r="T17" s="1921"/>
      <c r="U17" s="1921"/>
    </row>
    <row r="18" spans="1:21">
      <c r="A18" s="1924">
        <f t="shared" si="6"/>
        <v>13</v>
      </c>
      <c r="B18" s="1930" t="s">
        <v>1305</v>
      </c>
      <c r="C18" s="1926"/>
      <c r="D18" s="1926"/>
      <c r="E18" s="1927">
        <f t="shared" si="7"/>
        <v>0</v>
      </c>
      <c r="F18" s="1928" t="str">
        <f t="shared" si="0"/>
        <v/>
      </c>
      <c r="G18" s="1926"/>
      <c r="H18" s="1927">
        <f t="shared" si="3"/>
        <v>0</v>
      </c>
      <c r="I18" s="1926"/>
      <c r="J18" s="1929"/>
      <c r="K18" s="1926"/>
      <c r="L18" s="1927">
        <f t="shared" si="4"/>
        <v>0</v>
      </c>
      <c r="M18" s="1928" t="str">
        <f t="shared" si="1"/>
        <v/>
      </c>
      <c r="N18" s="1931" t="s">
        <v>1306</v>
      </c>
      <c r="O18" s="1926"/>
      <c r="P18" s="1926"/>
      <c r="Q18" s="1927">
        <f t="shared" si="5"/>
        <v>0</v>
      </c>
      <c r="R18" s="1928" t="str">
        <f>IF(AND(P18=0,OR(O18&gt;0,O18&lt;0)),+Q18/Q18,IFERROR(+Q18/P18,""))</f>
        <v/>
      </c>
      <c r="T18" s="1921"/>
      <c r="U18" s="1921"/>
    </row>
    <row r="19" spans="1:21">
      <c r="A19" s="1924">
        <f t="shared" si="6"/>
        <v>14</v>
      </c>
      <c r="B19" s="1930" t="s">
        <v>1307</v>
      </c>
      <c r="C19" s="1926"/>
      <c r="D19" s="1926"/>
      <c r="E19" s="1927">
        <f t="shared" si="7"/>
        <v>0</v>
      </c>
      <c r="F19" s="1928" t="str">
        <f t="shared" si="0"/>
        <v/>
      </c>
      <c r="G19" s="1926"/>
      <c r="H19" s="1927">
        <f t="shared" si="3"/>
        <v>0</v>
      </c>
      <c r="I19" s="1926"/>
      <c r="J19" s="1929"/>
      <c r="K19" s="1926"/>
      <c r="L19" s="1927">
        <f t="shared" si="4"/>
        <v>0</v>
      </c>
      <c r="M19" s="1928" t="str">
        <f t="shared" si="1"/>
        <v/>
      </c>
      <c r="N19" s="1930" t="s">
        <v>1308</v>
      </c>
      <c r="O19" s="1926"/>
      <c r="P19" s="1926"/>
      <c r="Q19" s="1927">
        <f t="shared" si="5"/>
        <v>0</v>
      </c>
      <c r="R19" s="1928" t="str">
        <f>IF(AND(P19=0,OR(O19&gt;0,O19&lt;0)),+Q19/Q19,IFERROR(+Q19/P19,""))</f>
        <v/>
      </c>
      <c r="T19" s="1921"/>
      <c r="U19" s="1921"/>
    </row>
    <row r="20" spans="1:21">
      <c r="A20" s="1924">
        <f t="shared" si="6"/>
        <v>15</v>
      </c>
      <c r="B20" s="1925" t="s">
        <v>945</v>
      </c>
      <c r="C20" s="1926"/>
      <c r="D20" s="1926"/>
      <c r="E20" s="1927">
        <f t="shared" si="7"/>
        <v>0</v>
      </c>
      <c r="F20" s="1928" t="str">
        <f t="shared" si="0"/>
        <v/>
      </c>
      <c r="G20" s="1926"/>
      <c r="H20" s="1927">
        <f t="shared" si="3"/>
        <v>0</v>
      </c>
      <c r="I20" s="1926"/>
      <c r="J20" s="1929"/>
      <c r="K20" s="1926"/>
      <c r="L20" s="1927">
        <f t="shared" si="4"/>
        <v>0</v>
      </c>
      <c r="M20" s="1928" t="str">
        <f t="shared" si="1"/>
        <v/>
      </c>
      <c r="N20" s="1925" t="s">
        <v>981</v>
      </c>
      <c r="O20" s="1926"/>
      <c r="P20" s="1926"/>
      <c r="Q20" s="1927">
        <f t="shared" si="5"/>
        <v>0</v>
      </c>
      <c r="R20" s="1928" t="str">
        <f>IF(AND(P20=0,OR(O20&gt;0,O20&lt;0)),+Q20/Q20,IFERROR(+Q20/P20,""))</f>
        <v/>
      </c>
      <c r="T20" s="1921"/>
      <c r="U20" s="1921"/>
    </row>
    <row r="21" spans="1:21">
      <c r="A21" s="1924">
        <f t="shared" si="6"/>
        <v>16</v>
      </c>
      <c r="B21" s="1925" t="s">
        <v>1276</v>
      </c>
      <c r="C21" s="1926"/>
      <c r="D21" s="1926"/>
      <c r="E21" s="1927">
        <f t="shared" si="7"/>
        <v>0</v>
      </c>
      <c r="F21" s="1928" t="str">
        <f t="shared" si="0"/>
        <v/>
      </c>
      <c r="G21" s="1926"/>
      <c r="H21" s="1927">
        <f t="shared" si="3"/>
        <v>0</v>
      </c>
      <c r="I21" s="1926"/>
      <c r="J21" s="1929"/>
      <c r="K21" s="1926"/>
      <c r="L21" s="1927">
        <f t="shared" si="4"/>
        <v>0</v>
      </c>
      <c r="M21" s="1928" t="str">
        <f t="shared" si="1"/>
        <v/>
      </c>
      <c r="N21" s="1925" t="s">
        <v>982</v>
      </c>
      <c r="O21" s="1926"/>
      <c r="P21" s="1926"/>
      <c r="Q21" s="1927">
        <f t="shared" si="5"/>
        <v>0</v>
      </c>
      <c r="R21" s="1928" t="str">
        <f>IF(AND(P21=0,OR(O21&gt;0,O21&lt;0)),+Q21/Q21,IFERROR(+Q21/P21,""))</f>
        <v/>
      </c>
      <c r="T21" s="1921"/>
      <c r="U21" s="1921"/>
    </row>
    <row r="22" spans="1:21">
      <c r="A22" s="1924">
        <f t="shared" si="6"/>
        <v>17</v>
      </c>
      <c r="B22" s="1932" t="s">
        <v>946</v>
      </c>
      <c r="C22" s="1927">
        <f>SUM(C23:C32)</f>
        <v>0</v>
      </c>
      <c r="D22" s="1927">
        <f>SUM(D23:D32)</f>
        <v>0</v>
      </c>
      <c r="E22" s="1927">
        <f t="shared" si="7"/>
        <v>0</v>
      </c>
      <c r="F22" s="1928" t="str">
        <f t="shared" si="0"/>
        <v/>
      </c>
      <c r="G22" s="1927">
        <f>SUM(G23:G32)</f>
        <v>0</v>
      </c>
      <c r="H22" s="1927">
        <f t="shared" si="3"/>
        <v>0</v>
      </c>
      <c r="I22" s="1926"/>
      <c r="J22" s="1929"/>
      <c r="K22" s="1926"/>
      <c r="L22" s="1927">
        <f t="shared" si="4"/>
        <v>0</v>
      </c>
      <c r="M22" s="1928" t="str">
        <f t="shared" si="1"/>
        <v/>
      </c>
      <c r="N22" s="1925" t="s">
        <v>983</v>
      </c>
      <c r="O22" s="1926"/>
      <c r="P22" s="1926"/>
      <c r="Q22" s="1927">
        <f t="shared" si="5"/>
        <v>0</v>
      </c>
      <c r="R22" s="1928" t="str">
        <f>IF(AND(P22=0,OR(O22&gt;0,O22&lt;0)),+Q22/Q22,IFERROR(+Q22/P22,""))</f>
        <v/>
      </c>
      <c r="T22" s="1921"/>
      <c r="U22" s="1921"/>
    </row>
    <row r="23" spans="1:21">
      <c r="A23" s="1924">
        <f t="shared" si="6"/>
        <v>18</v>
      </c>
      <c r="B23" s="1933" t="s">
        <v>947</v>
      </c>
      <c r="C23" s="1926"/>
      <c r="D23" s="1926"/>
      <c r="E23" s="1927">
        <f t="shared" si="7"/>
        <v>0</v>
      </c>
      <c r="F23" s="1928" t="str">
        <f t="shared" si="0"/>
        <v/>
      </c>
      <c r="G23" s="1926"/>
      <c r="H23" s="1927">
        <f t="shared" si="3"/>
        <v>0</v>
      </c>
      <c r="I23" s="1926"/>
      <c r="J23" s="1929"/>
      <c r="K23" s="1926"/>
      <c r="L23" s="1927">
        <f t="shared" si="4"/>
        <v>0</v>
      </c>
      <c r="M23" s="1928" t="str">
        <f t="shared" si="1"/>
        <v/>
      </c>
      <c r="N23" s="1925" t="s">
        <v>984</v>
      </c>
      <c r="O23" s="1926"/>
      <c r="P23" s="1926"/>
      <c r="Q23" s="1926"/>
      <c r="R23" s="1929"/>
      <c r="T23" s="1921"/>
      <c r="U23" s="1921"/>
    </row>
    <row r="24" spans="1:21">
      <c r="A24" s="1924">
        <f t="shared" si="6"/>
        <v>19</v>
      </c>
      <c r="B24" s="1933" t="s">
        <v>948</v>
      </c>
      <c r="C24" s="1926"/>
      <c r="D24" s="1926"/>
      <c r="E24" s="1927">
        <f t="shared" si="7"/>
        <v>0</v>
      </c>
      <c r="F24" s="1928" t="str">
        <f t="shared" si="0"/>
        <v/>
      </c>
      <c r="G24" s="1926"/>
      <c r="H24" s="1927">
        <f t="shared" si="3"/>
        <v>0</v>
      </c>
      <c r="I24" s="1926"/>
      <c r="J24" s="1929"/>
      <c r="K24" s="1926"/>
      <c r="L24" s="1927">
        <f t="shared" si="4"/>
        <v>0</v>
      </c>
      <c r="M24" s="1928" t="str">
        <f t="shared" si="1"/>
        <v/>
      </c>
      <c r="N24" s="1925" t="s">
        <v>985</v>
      </c>
      <c r="O24" s="1927">
        <f>SUM(O26:O32)</f>
        <v>0</v>
      </c>
      <c r="P24" s="1927">
        <f>SUM(P26:P32)</f>
        <v>0</v>
      </c>
      <c r="Q24" s="1927">
        <f t="shared" si="5"/>
        <v>0</v>
      </c>
      <c r="R24" s="1928" t="str">
        <f t="shared" ref="R24:R33" si="8">IF(AND(P24=0,OR(O24&gt;0,O24&lt;0)),+Q24/Q24,IFERROR(+Q24/P24,""))</f>
        <v/>
      </c>
      <c r="T24" s="1921"/>
      <c r="U24" s="1921"/>
    </row>
    <row r="25" spans="1:21">
      <c r="A25" s="1924">
        <f t="shared" si="6"/>
        <v>20</v>
      </c>
      <c r="B25" s="1933" t="s">
        <v>1309</v>
      </c>
      <c r="C25" s="1926"/>
      <c r="D25" s="1926"/>
      <c r="E25" s="1927">
        <f t="shared" si="7"/>
        <v>0</v>
      </c>
      <c r="F25" s="1928" t="str">
        <f t="shared" si="0"/>
        <v/>
      </c>
      <c r="G25" s="1926"/>
      <c r="H25" s="1927">
        <f t="shared" si="3"/>
        <v>0</v>
      </c>
      <c r="I25" s="1926"/>
      <c r="J25" s="1929"/>
      <c r="K25" s="1926"/>
      <c r="L25" s="1927">
        <f t="shared" si="4"/>
        <v>0</v>
      </c>
      <c r="M25" s="1928" t="str">
        <f t="shared" si="1"/>
        <v/>
      </c>
      <c r="N25" s="1930" t="s">
        <v>986</v>
      </c>
      <c r="O25" s="1927">
        <f>SUM(O26:O33)</f>
        <v>0</v>
      </c>
      <c r="P25" s="1927">
        <f>SUM(P26:P33)</f>
        <v>0</v>
      </c>
      <c r="Q25" s="1927">
        <f t="shared" si="5"/>
        <v>0</v>
      </c>
      <c r="R25" s="1928" t="str">
        <f t="shared" si="8"/>
        <v/>
      </c>
      <c r="T25" s="1921"/>
      <c r="U25" s="1921"/>
    </row>
    <row r="26" spans="1:21">
      <c r="A26" s="1924">
        <f t="shared" si="6"/>
        <v>21</v>
      </c>
      <c r="B26" s="1933" t="s">
        <v>950</v>
      </c>
      <c r="C26" s="1926"/>
      <c r="D26" s="1926"/>
      <c r="E26" s="1927">
        <f t="shared" si="7"/>
        <v>0</v>
      </c>
      <c r="F26" s="1928" t="str">
        <f t="shared" si="0"/>
        <v/>
      </c>
      <c r="G26" s="1926"/>
      <c r="H26" s="1927">
        <f t="shared" si="3"/>
        <v>0</v>
      </c>
      <c r="I26" s="1926"/>
      <c r="J26" s="1929"/>
      <c r="K26" s="1926"/>
      <c r="L26" s="1927">
        <f t="shared" si="4"/>
        <v>0</v>
      </c>
      <c r="M26" s="1928" t="str">
        <f t="shared" si="1"/>
        <v/>
      </c>
      <c r="N26" s="1930" t="s">
        <v>987</v>
      </c>
      <c r="O26" s="1926"/>
      <c r="P26" s="1926"/>
      <c r="Q26" s="1927">
        <f t="shared" si="5"/>
        <v>0</v>
      </c>
      <c r="R26" s="1928" t="str">
        <f t="shared" si="8"/>
        <v/>
      </c>
      <c r="T26" s="1921"/>
      <c r="U26" s="1921"/>
    </row>
    <row r="27" spans="1:21">
      <c r="A27" s="1924">
        <f t="shared" si="6"/>
        <v>22</v>
      </c>
      <c r="B27" s="1933" t="s">
        <v>1310</v>
      </c>
      <c r="C27" s="1926"/>
      <c r="D27" s="1926"/>
      <c r="E27" s="1927">
        <f t="shared" si="7"/>
        <v>0</v>
      </c>
      <c r="F27" s="1928" t="str">
        <f t="shared" si="0"/>
        <v/>
      </c>
      <c r="G27" s="1926"/>
      <c r="H27" s="1927">
        <f t="shared" si="3"/>
        <v>0</v>
      </c>
      <c r="I27" s="1926"/>
      <c r="J27" s="1929"/>
      <c r="K27" s="1926"/>
      <c r="L27" s="1927">
        <f t="shared" si="4"/>
        <v>0</v>
      </c>
      <c r="M27" s="1928" t="str">
        <f t="shared" si="1"/>
        <v/>
      </c>
      <c r="N27" s="1930" t="s">
        <v>1311</v>
      </c>
      <c r="O27" s="1926"/>
      <c r="P27" s="1926"/>
      <c r="Q27" s="1927">
        <f t="shared" si="5"/>
        <v>0</v>
      </c>
      <c r="R27" s="1928" t="str">
        <f t="shared" si="8"/>
        <v/>
      </c>
      <c r="T27" s="1921"/>
      <c r="U27" s="1921"/>
    </row>
    <row r="28" spans="1:21">
      <c r="A28" s="1924">
        <f t="shared" si="6"/>
        <v>23</v>
      </c>
      <c r="B28" s="1933" t="s">
        <v>1312</v>
      </c>
      <c r="C28" s="1926"/>
      <c r="D28" s="1926"/>
      <c r="E28" s="1927">
        <f t="shared" si="7"/>
        <v>0</v>
      </c>
      <c r="F28" s="1928" t="str">
        <f t="shared" si="0"/>
        <v/>
      </c>
      <c r="G28" s="1926"/>
      <c r="H28" s="1927">
        <f t="shared" si="3"/>
        <v>0</v>
      </c>
      <c r="I28" s="1926"/>
      <c r="J28" s="1929"/>
      <c r="K28" s="1926"/>
      <c r="L28" s="1927">
        <f t="shared" si="4"/>
        <v>0</v>
      </c>
      <c r="M28" s="1928" t="str">
        <f t="shared" si="1"/>
        <v/>
      </c>
      <c r="N28" s="1930" t="s">
        <v>1056</v>
      </c>
      <c r="O28" s="1926"/>
      <c r="P28" s="1926"/>
      <c r="Q28" s="1927">
        <f t="shared" si="5"/>
        <v>0</v>
      </c>
      <c r="R28" s="1928" t="str">
        <f t="shared" si="8"/>
        <v/>
      </c>
      <c r="T28" s="1921"/>
      <c r="U28" s="1921"/>
    </row>
    <row r="29" spans="1:21">
      <c r="A29" s="1924">
        <f t="shared" si="6"/>
        <v>24</v>
      </c>
      <c r="B29" s="1933" t="s">
        <v>1313</v>
      </c>
      <c r="C29" s="1926"/>
      <c r="D29" s="1926"/>
      <c r="E29" s="1927">
        <f t="shared" si="7"/>
        <v>0</v>
      </c>
      <c r="F29" s="1928" t="str">
        <f t="shared" si="0"/>
        <v/>
      </c>
      <c r="G29" s="1926"/>
      <c r="H29" s="1927">
        <f t="shared" si="3"/>
        <v>0</v>
      </c>
      <c r="I29" s="1926"/>
      <c r="J29" s="1929"/>
      <c r="K29" s="1926"/>
      <c r="L29" s="1927">
        <f t="shared" si="4"/>
        <v>0</v>
      </c>
      <c r="M29" s="1928" t="str">
        <f t="shared" si="1"/>
        <v/>
      </c>
      <c r="N29" s="1930" t="s">
        <v>988</v>
      </c>
      <c r="O29" s="1926"/>
      <c r="P29" s="1926"/>
      <c r="Q29" s="1927">
        <f t="shared" si="5"/>
        <v>0</v>
      </c>
      <c r="R29" s="1928" t="str">
        <f t="shared" si="8"/>
        <v/>
      </c>
      <c r="T29" s="1921"/>
      <c r="U29" s="1921"/>
    </row>
    <row r="30" spans="1:21">
      <c r="A30" s="1924">
        <f t="shared" si="6"/>
        <v>25</v>
      </c>
      <c r="B30" s="1925" t="s">
        <v>951</v>
      </c>
      <c r="C30" s="1926"/>
      <c r="D30" s="1926"/>
      <c r="E30" s="1927">
        <f t="shared" si="7"/>
        <v>0</v>
      </c>
      <c r="F30" s="1928" t="str">
        <f t="shared" si="0"/>
        <v/>
      </c>
      <c r="G30" s="1926"/>
      <c r="H30" s="1927">
        <f t="shared" si="3"/>
        <v>0</v>
      </c>
      <c r="I30" s="1926"/>
      <c r="J30" s="1929"/>
      <c r="K30" s="1926"/>
      <c r="L30" s="1927">
        <f t="shared" si="4"/>
        <v>0</v>
      </c>
      <c r="M30" s="1928" t="str">
        <f t="shared" si="1"/>
        <v/>
      </c>
      <c r="N30" s="1934" t="s">
        <v>4985</v>
      </c>
      <c r="O30" s="1926"/>
      <c r="P30" s="1926"/>
      <c r="Q30" s="1927">
        <f t="shared" si="5"/>
        <v>0</v>
      </c>
      <c r="R30" s="1928" t="str">
        <f t="shared" si="8"/>
        <v/>
      </c>
      <c r="T30" s="1921"/>
      <c r="U30" s="1921"/>
    </row>
    <row r="31" spans="1:21">
      <c r="A31" s="1924">
        <f t="shared" si="6"/>
        <v>26</v>
      </c>
      <c r="B31" s="1933" t="s">
        <v>1314</v>
      </c>
      <c r="C31" s="1926"/>
      <c r="D31" s="1926"/>
      <c r="E31" s="1927">
        <f t="shared" si="7"/>
        <v>0</v>
      </c>
      <c r="F31" s="1928" t="str">
        <f t="shared" si="0"/>
        <v/>
      </c>
      <c r="G31" s="1926"/>
      <c r="H31" s="1927">
        <f t="shared" si="3"/>
        <v>0</v>
      </c>
      <c r="I31" s="1926"/>
      <c r="J31" s="1929"/>
      <c r="K31" s="1926"/>
      <c r="L31" s="1927">
        <f t="shared" si="4"/>
        <v>0</v>
      </c>
      <c r="M31" s="1928" t="str">
        <f t="shared" si="1"/>
        <v/>
      </c>
      <c r="N31" s="1934" t="s">
        <v>4986</v>
      </c>
      <c r="O31" s="1926"/>
      <c r="P31" s="1926"/>
      <c r="Q31" s="1927">
        <f t="shared" si="5"/>
        <v>0</v>
      </c>
      <c r="R31" s="1928" t="str">
        <f t="shared" si="8"/>
        <v/>
      </c>
      <c r="T31" s="1921"/>
      <c r="U31" s="1921"/>
    </row>
    <row r="32" spans="1:21">
      <c r="A32" s="1924">
        <f t="shared" si="6"/>
        <v>27</v>
      </c>
      <c r="B32" s="1933" t="s">
        <v>1315</v>
      </c>
      <c r="C32" s="1926"/>
      <c r="D32" s="1926"/>
      <c r="E32" s="1927">
        <f t="shared" si="7"/>
        <v>0</v>
      </c>
      <c r="F32" s="1928" t="str">
        <f t="shared" si="0"/>
        <v/>
      </c>
      <c r="G32" s="1926"/>
      <c r="H32" s="1927">
        <f t="shared" si="3"/>
        <v>0</v>
      </c>
      <c r="I32" s="1926"/>
      <c r="J32" s="1929"/>
      <c r="K32" s="1926"/>
      <c r="L32" s="1927">
        <f t="shared" si="4"/>
        <v>0</v>
      </c>
      <c r="M32" s="1928" t="str">
        <f t="shared" si="1"/>
        <v/>
      </c>
      <c r="N32" s="1934" t="s">
        <v>4987</v>
      </c>
      <c r="O32" s="1926"/>
      <c r="P32" s="1926"/>
      <c r="Q32" s="1927">
        <f t="shared" si="5"/>
        <v>0</v>
      </c>
      <c r="R32" s="1928" t="str">
        <f t="shared" si="8"/>
        <v/>
      </c>
      <c r="T32" s="1921"/>
      <c r="U32" s="1921"/>
    </row>
    <row r="33" spans="1:21">
      <c r="A33" s="1924">
        <f t="shared" si="6"/>
        <v>28</v>
      </c>
      <c r="B33" s="1933" t="s">
        <v>1316</v>
      </c>
      <c r="C33" s="1927">
        <f>SUM(C34:C42)</f>
        <v>0</v>
      </c>
      <c r="D33" s="1927">
        <f>SUM(D34:D42)</f>
        <v>0</v>
      </c>
      <c r="E33" s="1927">
        <f t="shared" si="7"/>
        <v>0</v>
      </c>
      <c r="F33" s="1928" t="str">
        <f t="shared" si="0"/>
        <v/>
      </c>
      <c r="G33" s="1927">
        <f>SUM(G34:G42)</f>
        <v>0</v>
      </c>
      <c r="H33" s="1927">
        <f t="shared" si="3"/>
        <v>0</v>
      </c>
      <c r="I33" s="1926"/>
      <c r="J33" s="1929"/>
      <c r="K33" s="1926"/>
      <c r="L33" s="1927">
        <f t="shared" si="4"/>
        <v>0</v>
      </c>
      <c r="M33" s="1928" t="str">
        <f t="shared" si="1"/>
        <v/>
      </c>
      <c r="N33" s="1930" t="s">
        <v>989</v>
      </c>
      <c r="O33" s="1926"/>
      <c r="P33" s="1926"/>
      <c r="Q33" s="1927">
        <f t="shared" si="5"/>
        <v>0</v>
      </c>
      <c r="R33" s="1928" t="str">
        <f t="shared" si="8"/>
        <v/>
      </c>
      <c r="T33" s="1921"/>
      <c r="U33" s="1921"/>
    </row>
    <row r="34" spans="1:21">
      <c r="A34" s="1924">
        <f t="shared" si="6"/>
        <v>29</v>
      </c>
      <c r="B34" s="1933" t="s">
        <v>1317</v>
      </c>
      <c r="C34" s="1926"/>
      <c r="D34" s="1926"/>
      <c r="E34" s="1927">
        <f t="shared" si="7"/>
        <v>0</v>
      </c>
      <c r="F34" s="1928" t="str">
        <f t="shared" si="0"/>
        <v/>
      </c>
      <c r="G34" s="1926"/>
      <c r="H34" s="1927">
        <f t="shared" si="3"/>
        <v>0</v>
      </c>
      <c r="I34" s="1926"/>
      <c r="J34" s="1929"/>
      <c r="K34" s="1926"/>
      <c r="L34" s="1927">
        <f t="shared" si="4"/>
        <v>0</v>
      </c>
      <c r="M34" s="1928" t="str">
        <f t="shared" si="1"/>
        <v/>
      </c>
      <c r="N34" s="1930"/>
      <c r="O34" s="1926"/>
      <c r="P34" s="1926"/>
      <c r="Q34" s="1926"/>
      <c r="R34" s="1929"/>
      <c r="T34" s="1921"/>
      <c r="U34" s="1921"/>
    </row>
    <row r="35" spans="1:21">
      <c r="A35" s="1924">
        <f t="shared" si="6"/>
        <v>30</v>
      </c>
      <c r="B35" s="1933" t="s">
        <v>948</v>
      </c>
      <c r="C35" s="1926"/>
      <c r="D35" s="1926"/>
      <c r="E35" s="1927">
        <f t="shared" si="7"/>
        <v>0</v>
      </c>
      <c r="F35" s="1928" t="str">
        <f t="shared" si="0"/>
        <v/>
      </c>
      <c r="G35" s="1926"/>
      <c r="H35" s="1927">
        <f t="shared" si="3"/>
        <v>0</v>
      </c>
      <c r="I35" s="1926"/>
      <c r="J35" s="1929"/>
      <c r="K35" s="1926"/>
      <c r="L35" s="1927">
        <f t="shared" si="4"/>
        <v>0</v>
      </c>
      <c r="M35" s="1928" t="str">
        <f t="shared" si="1"/>
        <v/>
      </c>
      <c r="N35" s="1930" t="s">
        <v>1318</v>
      </c>
      <c r="O35" s="1926"/>
      <c r="P35" s="1926"/>
      <c r="Q35" s="1927">
        <f t="shared" si="5"/>
        <v>0</v>
      </c>
      <c r="R35" s="1928" t="str">
        <f t="shared" ref="R35:R40" si="9">IF(AND(P35=0,OR(O35&gt;0,O35&lt;0)),+Q35/Q35,IFERROR(+Q35/P35,""))</f>
        <v/>
      </c>
      <c r="T35" s="1921"/>
      <c r="U35" s="1921"/>
    </row>
    <row r="36" spans="1:21">
      <c r="A36" s="1924">
        <f t="shared" si="6"/>
        <v>31</v>
      </c>
      <c r="B36" s="1933" t="s">
        <v>949</v>
      </c>
      <c r="C36" s="1926"/>
      <c r="D36" s="1926"/>
      <c r="E36" s="1927">
        <f t="shared" si="7"/>
        <v>0</v>
      </c>
      <c r="F36" s="1928" t="str">
        <f t="shared" si="0"/>
        <v/>
      </c>
      <c r="G36" s="1926"/>
      <c r="H36" s="1927">
        <f t="shared" si="3"/>
        <v>0</v>
      </c>
      <c r="I36" s="1926"/>
      <c r="J36" s="1929"/>
      <c r="K36" s="1926"/>
      <c r="L36" s="1927">
        <f t="shared" si="4"/>
        <v>0</v>
      </c>
      <c r="M36" s="1928" t="str">
        <f t="shared" si="1"/>
        <v/>
      </c>
      <c r="N36" s="1930" t="s">
        <v>990</v>
      </c>
      <c r="O36" s="1926"/>
      <c r="P36" s="1926"/>
      <c r="Q36" s="1927">
        <f t="shared" si="5"/>
        <v>0</v>
      </c>
      <c r="R36" s="1928" t="str">
        <f t="shared" si="9"/>
        <v/>
      </c>
      <c r="T36" s="1921"/>
      <c r="U36" s="1921"/>
    </row>
    <row r="37" spans="1:21">
      <c r="A37" s="1924">
        <f t="shared" si="6"/>
        <v>32</v>
      </c>
      <c r="B37" s="1933" t="s">
        <v>950</v>
      </c>
      <c r="C37" s="1926"/>
      <c r="D37" s="1926"/>
      <c r="E37" s="1927">
        <f t="shared" si="7"/>
        <v>0</v>
      </c>
      <c r="F37" s="1928" t="str">
        <f t="shared" si="0"/>
        <v/>
      </c>
      <c r="G37" s="1926"/>
      <c r="H37" s="1927">
        <f t="shared" si="3"/>
        <v>0</v>
      </c>
      <c r="I37" s="1926"/>
      <c r="J37" s="1929"/>
      <c r="K37" s="1926"/>
      <c r="L37" s="1927">
        <f t="shared" si="4"/>
        <v>0</v>
      </c>
      <c r="M37" s="1928" t="str">
        <f t="shared" si="1"/>
        <v/>
      </c>
      <c r="N37" s="1930" t="s">
        <v>1319</v>
      </c>
      <c r="O37" s="1927">
        <f>SUM(O38:O39)</f>
        <v>0</v>
      </c>
      <c r="P37" s="1927">
        <f>SUM(P38:P39)</f>
        <v>0</v>
      </c>
      <c r="Q37" s="1927">
        <f>+O37-P37</f>
        <v>0</v>
      </c>
      <c r="R37" s="1928" t="str">
        <f t="shared" si="9"/>
        <v/>
      </c>
      <c r="T37" s="1921"/>
      <c r="U37" s="1921"/>
    </row>
    <row r="38" spans="1:21">
      <c r="A38" s="1924">
        <f t="shared" si="6"/>
        <v>33</v>
      </c>
      <c r="B38" s="1933" t="s">
        <v>1310</v>
      </c>
      <c r="C38" s="1926"/>
      <c r="D38" s="1926"/>
      <c r="E38" s="1927">
        <f t="shared" si="7"/>
        <v>0</v>
      </c>
      <c r="F38" s="1928" t="str">
        <f t="shared" si="0"/>
        <v/>
      </c>
      <c r="G38" s="1926"/>
      <c r="H38" s="1927">
        <f t="shared" si="3"/>
        <v>0</v>
      </c>
      <c r="I38" s="1926"/>
      <c r="J38" s="1929"/>
      <c r="K38" s="1926"/>
      <c r="L38" s="1927">
        <f t="shared" si="4"/>
        <v>0</v>
      </c>
      <c r="M38" s="1928" t="str">
        <f t="shared" si="1"/>
        <v/>
      </c>
      <c r="N38" s="1930" t="s">
        <v>991</v>
      </c>
      <c r="O38" s="1926"/>
      <c r="P38" s="1926"/>
      <c r="Q38" s="1927">
        <f t="shared" si="5"/>
        <v>0</v>
      </c>
      <c r="R38" s="1928" t="str">
        <f t="shared" si="9"/>
        <v/>
      </c>
      <c r="T38" s="1921"/>
      <c r="U38" s="1921"/>
    </row>
    <row r="39" spans="1:21">
      <c r="A39" s="1924">
        <f t="shared" si="6"/>
        <v>34</v>
      </c>
      <c r="B39" s="1933" t="s">
        <v>1312</v>
      </c>
      <c r="C39" s="1926"/>
      <c r="D39" s="1926"/>
      <c r="E39" s="1927">
        <f t="shared" si="7"/>
        <v>0</v>
      </c>
      <c r="F39" s="1928" t="str">
        <f t="shared" si="0"/>
        <v/>
      </c>
      <c r="G39" s="1926"/>
      <c r="H39" s="1927">
        <f t="shared" si="3"/>
        <v>0</v>
      </c>
      <c r="I39" s="1926"/>
      <c r="J39" s="1929"/>
      <c r="K39" s="1926"/>
      <c r="L39" s="1927">
        <f t="shared" si="4"/>
        <v>0</v>
      </c>
      <c r="M39" s="1928" t="str">
        <f t="shared" si="1"/>
        <v/>
      </c>
      <c r="N39" s="1930" t="s">
        <v>1320</v>
      </c>
      <c r="O39" s="1926"/>
      <c r="P39" s="1926"/>
      <c r="Q39" s="1927">
        <f t="shared" si="5"/>
        <v>0</v>
      </c>
      <c r="R39" s="1928" t="str">
        <f t="shared" si="9"/>
        <v/>
      </c>
      <c r="T39" s="1921"/>
      <c r="U39" s="1921"/>
    </row>
    <row r="40" spans="1:21">
      <c r="A40" s="1924">
        <f t="shared" si="6"/>
        <v>35</v>
      </c>
      <c r="B40" s="1933" t="s">
        <v>1313</v>
      </c>
      <c r="C40" s="1926"/>
      <c r="D40" s="1926"/>
      <c r="E40" s="1927">
        <f t="shared" si="7"/>
        <v>0</v>
      </c>
      <c r="F40" s="1928" t="str">
        <f t="shared" si="0"/>
        <v/>
      </c>
      <c r="G40" s="1926"/>
      <c r="H40" s="1927">
        <f t="shared" si="3"/>
        <v>0</v>
      </c>
      <c r="I40" s="1926"/>
      <c r="J40" s="1929"/>
      <c r="K40" s="1926"/>
      <c r="L40" s="1927">
        <f t="shared" si="4"/>
        <v>0</v>
      </c>
      <c r="M40" s="1928" t="str">
        <f t="shared" si="1"/>
        <v/>
      </c>
      <c r="N40" s="1930" t="s">
        <v>1424</v>
      </c>
      <c r="O40" s="1926"/>
      <c r="P40" s="1926"/>
      <c r="Q40" s="1927">
        <f>+O40-P40</f>
        <v>0</v>
      </c>
      <c r="R40" s="1928" t="str">
        <f t="shared" si="9"/>
        <v/>
      </c>
      <c r="T40" s="1921"/>
      <c r="U40" s="1921"/>
    </row>
    <row r="41" spans="1:21">
      <c r="A41" s="1924">
        <f t="shared" si="6"/>
        <v>36</v>
      </c>
      <c r="B41" s="1933" t="s">
        <v>1321</v>
      </c>
      <c r="C41" s="1926"/>
      <c r="D41" s="1926"/>
      <c r="E41" s="1927">
        <f t="shared" si="7"/>
        <v>0</v>
      </c>
      <c r="F41" s="1928" t="str">
        <f t="shared" si="0"/>
        <v/>
      </c>
      <c r="G41" s="1926"/>
      <c r="H41" s="1927">
        <f t="shared" si="3"/>
        <v>0</v>
      </c>
      <c r="I41" s="1926"/>
      <c r="J41" s="1929"/>
      <c r="K41" s="1926"/>
      <c r="L41" s="1927">
        <f t="shared" si="4"/>
        <v>0</v>
      </c>
      <c r="M41" s="1928" t="str">
        <f t="shared" si="1"/>
        <v/>
      </c>
      <c r="N41" s="1925"/>
      <c r="O41" s="1926"/>
      <c r="P41" s="1926"/>
      <c r="Q41" s="1926"/>
      <c r="R41" s="1929"/>
      <c r="T41" s="1921"/>
      <c r="U41" s="1921"/>
    </row>
    <row r="42" spans="1:21">
      <c r="A42" s="1924">
        <f t="shared" si="6"/>
        <v>37</v>
      </c>
      <c r="B42" s="1933" t="s">
        <v>1315</v>
      </c>
      <c r="C42" s="1926"/>
      <c r="D42" s="1926"/>
      <c r="E42" s="1927">
        <f t="shared" si="7"/>
        <v>0</v>
      </c>
      <c r="F42" s="1928" t="str">
        <f t="shared" si="0"/>
        <v/>
      </c>
      <c r="G42" s="1926"/>
      <c r="H42" s="1927">
        <f t="shared" si="3"/>
        <v>0</v>
      </c>
      <c r="I42" s="1926"/>
      <c r="J42" s="1929"/>
      <c r="K42" s="1926"/>
      <c r="L42" s="1927">
        <f t="shared" si="4"/>
        <v>0</v>
      </c>
      <c r="M42" s="1928" t="str">
        <f t="shared" si="1"/>
        <v/>
      </c>
      <c r="N42" s="1925" t="s">
        <v>992</v>
      </c>
      <c r="O42" s="1927">
        <f>SUM(O45:O47)</f>
        <v>0</v>
      </c>
      <c r="P42" s="1927">
        <f>SUM(P45:P47)</f>
        <v>0</v>
      </c>
      <c r="Q42" s="1927">
        <f>+O42-P42</f>
        <v>0</v>
      </c>
      <c r="R42" s="1928" t="str">
        <f t="shared" ref="R42:R47" si="10">IF(AND(P42=0,OR(O42&gt;0,O42&lt;0)),+Q42/Q42,IFERROR(+Q42/P42,""))</f>
        <v/>
      </c>
      <c r="T42" s="1921"/>
      <c r="U42" s="1921"/>
    </row>
    <row r="43" spans="1:21">
      <c r="A43" s="1924">
        <f t="shared" si="6"/>
        <v>38</v>
      </c>
      <c r="B43" s="1933" t="s">
        <v>1322</v>
      </c>
      <c r="C43" s="1927">
        <f>SUM(C44:C52)</f>
        <v>0</v>
      </c>
      <c r="D43" s="1927">
        <f>SUM(D44:D52)</f>
        <v>0</v>
      </c>
      <c r="E43" s="1927">
        <f t="shared" si="7"/>
        <v>0</v>
      </c>
      <c r="F43" s="1928" t="str">
        <f t="shared" si="0"/>
        <v/>
      </c>
      <c r="G43" s="1927">
        <f>SUM(G44:G52)</f>
        <v>0</v>
      </c>
      <c r="H43" s="1927">
        <f t="shared" si="3"/>
        <v>0</v>
      </c>
      <c r="I43" s="1926"/>
      <c r="J43" s="1929"/>
      <c r="K43" s="1926"/>
      <c r="L43" s="1927">
        <f t="shared" si="4"/>
        <v>0</v>
      </c>
      <c r="M43" s="1928" t="str">
        <f t="shared" si="1"/>
        <v/>
      </c>
      <c r="N43" s="1930" t="s">
        <v>1323</v>
      </c>
      <c r="O43" s="1926"/>
      <c r="P43" s="1926"/>
      <c r="Q43" s="1927">
        <f t="shared" si="5"/>
        <v>0</v>
      </c>
      <c r="R43" s="1928" t="str">
        <f t="shared" si="10"/>
        <v/>
      </c>
      <c r="T43" s="1921"/>
      <c r="U43" s="1921"/>
    </row>
    <row r="44" spans="1:21">
      <c r="A44" s="1924">
        <f t="shared" si="6"/>
        <v>39</v>
      </c>
      <c r="B44" s="1933" t="s">
        <v>947</v>
      </c>
      <c r="C44" s="1926"/>
      <c r="D44" s="1926"/>
      <c r="E44" s="1927">
        <f t="shared" si="7"/>
        <v>0</v>
      </c>
      <c r="F44" s="1928" t="str">
        <f t="shared" si="0"/>
        <v/>
      </c>
      <c r="G44" s="1926"/>
      <c r="H44" s="1927">
        <f t="shared" si="3"/>
        <v>0</v>
      </c>
      <c r="I44" s="1926"/>
      <c r="J44" s="1929"/>
      <c r="K44" s="1926"/>
      <c r="L44" s="1927">
        <f t="shared" si="4"/>
        <v>0</v>
      </c>
      <c r="M44" s="1928" t="str">
        <f t="shared" si="1"/>
        <v/>
      </c>
      <c r="N44" s="1930" t="s">
        <v>993</v>
      </c>
      <c r="O44" s="1927">
        <f>SUM(O45:O46)</f>
        <v>0</v>
      </c>
      <c r="P44" s="1927">
        <f>SUM(P45:P46)</f>
        <v>0</v>
      </c>
      <c r="Q44" s="1927">
        <f t="shared" si="5"/>
        <v>0</v>
      </c>
      <c r="R44" s="1928" t="str">
        <f t="shared" si="10"/>
        <v/>
      </c>
      <c r="T44" s="1921"/>
      <c r="U44" s="1921"/>
    </row>
    <row r="45" spans="1:21">
      <c r="A45" s="1924">
        <f t="shared" si="6"/>
        <v>40</v>
      </c>
      <c r="B45" s="1933" t="s">
        <v>948</v>
      </c>
      <c r="C45" s="1926"/>
      <c r="D45" s="1926"/>
      <c r="E45" s="1927">
        <f t="shared" si="7"/>
        <v>0</v>
      </c>
      <c r="F45" s="1928" t="str">
        <f t="shared" si="0"/>
        <v/>
      </c>
      <c r="G45" s="1926"/>
      <c r="H45" s="1927">
        <f t="shared" si="3"/>
        <v>0</v>
      </c>
      <c r="I45" s="1926"/>
      <c r="J45" s="1929"/>
      <c r="K45" s="1926"/>
      <c r="L45" s="1927">
        <f t="shared" si="4"/>
        <v>0</v>
      </c>
      <c r="M45" s="1928" t="str">
        <f t="shared" si="1"/>
        <v/>
      </c>
      <c r="N45" s="1930" t="s">
        <v>994</v>
      </c>
      <c r="O45" s="1926"/>
      <c r="P45" s="1926"/>
      <c r="Q45" s="1927">
        <f t="shared" si="5"/>
        <v>0</v>
      </c>
      <c r="R45" s="1928" t="str">
        <f t="shared" si="10"/>
        <v/>
      </c>
      <c r="T45" s="1921"/>
      <c r="U45" s="1921"/>
    </row>
    <row r="46" spans="1:21">
      <c r="A46" s="1924">
        <f t="shared" si="6"/>
        <v>41</v>
      </c>
      <c r="B46" s="1933" t="s">
        <v>1324</v>
      </c>
      <c r="C46" s="1926"/>
      <c r="D46" s="1926"/>
      <c r="E46" s="1927">
        <f t="shared" si="7"/>
        <v>0</v>
      </c>
      <c r="F46" s="1928" t="str">
        <f t="shared" si="0"/>
        <v/>
      </c>
      <c r="G46" s="1926"/>
      <c r="H46" s="1927">
        <f t="shared" si="3"/>
        <v>0</v>
      </c>
      <c r="I46" s="1926"/>
      <c r="J46" s="1929"/>
      <c r="K46" s="1926"/>
      <c r="L46" s="1927">
        <f t="shared" si="4"/>
        <v>0</v>
      </c>
      <c r="M46" s="1928" t="str">
        <f t="shared" si="1"/>
        <v/>
      </c>
      <c r="N46" s="1930" t="s">
        <v>1325</v>
      </c>
      <c r="O46" s="1926"/>
      <c r="P46" s="1926"/>
      <c r="Q46" s="1927">
        <f t="shared" si="5"/>
        <v>0</v>
      </c>
      <c r="R46" s="1928" t="str">
        <f t="shared" si="10"/>
        <v/>
      </c>
      <c r="T46" s="1921"/>
      <c r="U46" s="1921"/>
    </row>
    <row r="47" spans="1:21">
      <c r="A47" s="1924">
        <f t="shared" si="6"/>
        <v>42</v>
      </c>
      <c r="B47" s="1933" t="s">
        <v>1326</v>
      </c>
      <c r="C47" s="1926"/>
      <c r="D47" s="1926"/>
      <c r="E47" s="1927">
        <f t="shared" si="7"/>
        <v>0</v>
      </c>
      <c r="F47" s="1928" t="str">
        <f t="shared" si="0"/>
        <v/>
      </c>
      <c r="G47" s="1926"/>
      <c r="H47" s="1927">
        <f t="shared" si="3"/>
        <v>0</v>
      </c>
      <c r="I47" s="1926"/>
      <c r="J47" s="1929"/>
      <c r="K47" s="1926"/>
      <c r="L47" s="1927">
        <f t="shared" si="4"/>
        <v>0</v>
      </c>
      <c r="M47" s="1928" t="str">
        <f t="shared" si="1"/>
        <v/>
      </c>
      <c r="N47" s="1930" t="s">
        <v>995</v>
      </c>
      <c r="O47" s="1926"/>
      <c r="P47" s="1926"/>
      <c r="Q47" s="1927">
        <f t="shared" si="5"/>
        <v>0</v>
      </c>
      <c r="R47" s="1928" t="str">
        <f t="shared" si="10"/>
        <v/>
      </c>
      <c r="T47" s="1921"/>
      <c r="U47" s="1921"/>
    </row>
    <row r="48" spans="1:21">
      <c r="A48" s="1924">
        <f t="shared" si="6"/>
        <v>43</v>
      </c>
      <c r="B48" s="1933" t="s">
        <v>1310</v>
      </c>
      <c r="C48" s="1926"/>
      <c r="D48" s="1926"/>
      <c r="E48" s="1927"/>
      <c r="F48" s="1928"/>
      <c r="G48" s="1926"/>
      <c r="H48" s="1927"/>
      <c r="I48" s="1926"/>
      <c r="J48" s="1929"/>
      <c r="K48" s="1926"/>
      <c r="L48" s="1927"/>
      <c r="M48" s="1928"/>
      <c r="N48" s="1930"/>
      <c r="O48" s="1926"/>
      <c r="P48" s="1926"/>
      <c r="Q48" s="1926"/>
      <c r="R48" s="1929"/>
      <c r="T48" s="1921"/>
      <c r="U48" s="1921"/>
    </row>
    <row r="49" spans="1:21">
      <c r="A49" s="1924">
        <f t="shared" si="6"/>
        <v>44</v>
      </c>
      <c r="B49" s="1933" t="s">
        <v>1312</v>
      </c>
      <c r="C49" s="1926"/>
      <c r="D49" s="1926"/>
      <c r="E49" s="1927">
        <f t="shared" si="7"/>
        <v>0</v>
      </c>
      <c r="F49" s="1928" t="str">
        <f t="shared" ref="F49:F80" si="11">IF(C49=0,"",IFERROR(+E49/$E$104,""))</f>
        <v/>
      </c>
      <c r="G49" s="1926"/>
      <c r="H49" s="1927">
        <f t="shared" si="3"/>
        <v>0</v>
      </c>
      <c r="I49" s="1926"/>
      <c r="J49" s="1929"/>
      <c r="K49" s="1926"/>
      <c r="L49" s="1927">
        <f t="shared" si="4"/>
        <v>0</v>
      </c>
      <c r="M49" s="1928" t="str">
        <f t="shared" ref="M49:M100" si="12">IF(AND(I49=0,OR(E49&gt;0,E49&lt;0)),+L49/L49,IFERROR(+L49/I49,""))</f>
        <v/>
      </c>
      <c r="N49" s="1930" t="s">
        <v>996</v>
      </c>
      <c r="O49" s="1927">
        <f>SUM(O50:O57)</f>
        <v>0</v>
      </c>
      <c r="P49" s="1927">
        <f>SUM(P50:P57)</f>
        <v>0</v>
      </c>
      <c r="Q49" s="1927">
        <f t="shared" si="5"/>
        <v>0</v>
      </c>
      <c r="R49" s="1928" t="str">
        <f t="shared" ref="R49:R55" si="13">IF(AND(P49=0,OR(O49&gt;0,O49&lt;0)),+Q49/Q49,IFERROR(+Q49/P49,""))</f>
        <v/>
      </c>
      <c r="T49" s="1921"/>
      <c r="U49" s="1921"/>
    </row>
    <row r="50" spans="1:21">
      <c r="A50" s="1924">
        <f t="shared" si="6"/>
        <v>45</v>
      </c>
      <c r="B50" s="1933" t="s">
        <v>952</v>
      </c>
      <c r="C50" s="1926"/>
      <c r="D50" s="1926"/>
      <c r="E50" s="1927">
        <f t="shared" si="7"/>
        <v>0</v>
      </c>
      <c r="F50" s="1928" t="str">
        <f t="shared" si="11"/>
        <v/>
      </c>
      <c r="G50" s="1926"/>
      <c r="H50" s="1927">
        <f t="shared" si="3"/>
        <v>0</v>
      </c>
      <c r="I50" s="1926"/>
      <c r="J50" s="1929"/>
      <c r="K50" s="1926"/>
      <c r="L50" s="1927">
        <f t="shared" si="4"/>
        <v>0</v>
      </c>
      <c r="M50" s="1928" t="str">
        <f t="shared" si="12"/>
        <v/>
      </c>
      <c r="N50" s="1930" t="s">
        <v>997</v>
      </c>
      <c r="O50" s="1926"/>
      <c r="P50" s="1926"/>
      <c r="Q50" s="1927">
        <f t="shared" si="5"/>
        <v>0</v>
      </c>
      <c r="R50" s="1928" t="str">
        <f t="shared" si="13"/>
        <v/>
      </c>
      <c r="T50" s="1921"/>
      <c r="U50" s="1921"/>
    </row>
    <row r="51" spans="1:21">
      <c r="A51" s="1924">
        <f t="shared" si="6"/>
        <v>46</v>
      </c>
      <c r="B51" s="1933" t="s">
        <v>1321</v>
      </c>
      <c r="C51" s="1926"/>
      <c r="D51" s="1926"/>
      <c r="E51" s="1927">
        <f t="shared" si="7"/>
        <v>0</v>
      </c>
      <c r="F51" s="1928" t="str">
        <f t="shared" si="11"/>
        <v/>
      </c>
      <c r="G51" s="1926"/>
      <c r="H51" s="1927">
        <f t="shared" si="3"/>
        <v>0</v>
      </c>
      <c r="I51" s="1926"/>
      <c r="J51" s="1929"/>
      <c r="K51" s="1926"/>
      <c r="L51" s="1927">
        <f t="shared" si="4"/>
        <v>0</v>
      </c>
      <c r="M51" s="1928" t="str">
        <f t="shared" si="12"/>
        <v/>
      </c>
      <c r="N51" s="1934" t="s">
        <v>4988</v>
      </c>
      <c r="O51" s="1926"/>
      <c r="P51" s="1926"/>
      <c r="Q51" s="1927">
        <f t="shared" si="5"/>
        <v>0</v>
      </c>
      <c r="R51" s="1928" t="str">
        <f t="shared" si="13"/>
        <v/>
      </c>
      <c r="T51" s="1921"/>
      <c r="U51" s="1921"/>
    </row>
    <row r="52" spans="1:21">
      <c r="A52" s="1924">
        <f t="shared" si="6"/>
        <v>47</v>
      </c>
      <c r="B52" s="1933" t="s">
        <v>1315</v>
      </c>
      <c r="C52" s="1926"/>
      <c r="D52" s="1926"/>
      <c r="E52" s="1927">
        <f t="shared" si="7"/>
        <v>0</v>
      </c>
      <c r="F52" s="1928" t="str">
        <f t="shared" si="11"/>
        <v/>
      </c>
      <c r="G52" s="1926"/>
      <c r="H52" s="1927">
        <f t="shared" si="3"/>
        <v>0</v>
      </c>
      <c r="I52" s="1926"/>
      <c r="J52" s="1929"/>
      <c r="K52" s="1926"/>
      <c r="L52" s="1927">
        <f t="shared" si="4"/>
        <v>0</v>
      </c>
      <c r="M52" s="1928" t="str">
        <f t="shared" si="12"/>
        <v/>
      </c>
      <c r="N52" s="1925" t="s">
        <v>1327</v>
      </c>
      <c r="O52" s="1926"/>
      <c r="P52" s="1926"/>
      <c r="Q52" s="1927">
        <f t="shared" si="5"/>
        <v>0</v>
      </c>
      <c r="R52" s="1928" t="str">
        <f t="shared" si="13"/>
        <v/>
      </c>
      <c r="T52" s="1921"/>
      <c r="U52" s="1921"/>
    </row>
    <row r="53" spans="1:21">
      <c r="A53" s="1924">
        <f t="shared" si="6"/>
        <v>48</v>
      </c>
      <c r="B53" s="1925" t="s">
        <v>1328</v>
      </c>
      <c r="C53" s="1926"/>
      <c r="D53" s="1926"/>
      <c r="E53" s="1927">
        <f t="shared" si="7"/>
        <v>0</v>
      </c>
      <c r="F53" s="1928" t="str">
        <f t="shared" si="11"/>
        <v/>
      </c>
      <c r="G53" s="1926"/>
      <c r="H53" s="1927">
        <f t="shared" si="3"/>
        <v>0</v>
      </c>
      <c r="I53" s="1926"/>
      <c r="J53" s="1929"/>
      <c r="K53" s="1926"/>
      <c r="L53" s="1927">
        <f t="shared" si="4"/>
        <v>0</v>
      </c>
      <c r="M53" s="1928" t="str">
        <f t="shared" si="12"/>
        <v/>
      </c>
      <c r="N53" s="1930" t="s">
        <v>998</v>
      </c>
      <c r="O53" s="1926"/>
      <c r="P53" s="1926"/>
      <c r="Q53" s="1927">
        <f t="shared" si="5"/>
        <v>0</v>
      </c>
      <c r="R53" s="1928" t="str">
        <f t="shared" si="13"/>
        <v/>
      </c>
      <c r="T53" s="1921"/>
      <c r="U53" s="1921"/>
    </row>
    <row r="54" spans="1:21">
      <c r="A54" s="1924">
        <f t="shared" si="6"/>
        <v>49</v>
      </c>
      <c r="B54" s="1925" t="s">
        <v>1329</v>
      </c>
      <c r="C54" s="1926"/>
      <c r="D54" s="1926"/>
      <c r="E54" s="1927">
        <f t="shared" si="7"/>
        <v>0</v>
      </c>
      <c r="F54" s="1928" t="str">
        <f t="shared" si="11"/>
        <v/>
      </c>
      <c r="G54" s="1926"/>
      <c r="H54" s="1927">
        <f t="shared" si="3"/>
        <v>0</v>
      </c>
      <c r="I54" s="1926"/>
      <c r="J54" s="1929"/>
      <c r="K54" s="1926"/>
      <c r="L54" s="1927">
        <f t="shared" si="4"/>
        <v>0</v>
      </c>
      <c r="M54" s="1928" t="str">
        <f t="shared" si="12"/>
        <v/>
      </c>
      <c r="N54" s="1930" t="s">
        <v>1330</v>
      </c>
      <c r="O54" s="1926"/>
      <c r="P54" s="1926"/>
      <c r="Q54" s="1927">
        <f t="shared" si="5"/>
        <v>0</v>
      </c>
      <c r="R54" s="1928" t="str">
        <f t="shared" si="13"/>
        <v/>
      </c>
      <c r="T54" s="1921"/>
      <c r="U54" s="1921"/>
    </row>
    <row r="55" spans="1:21">
      <c r="A55" s="1924">
        <f t="shared" si="6"/>
        <v>50</v>
      </c>
      <c r="B55" s="1925" t="s">
        <v>953</v>
      </c>
      <c r="C55" s="1926"/>
      <c r="D55" s="1926"/>
      <c r="E55" s="1927">
        <f t="shared" si="7"/>
        <v>0</v>
      </c>
      <c r="F55" s="1928" t="str">
        <f t="shared" si="11"/>
        <v/>
      </c>
      <c r="G55" s="1926"/>
      <c r="H55" s="1927">
        <f t="shared" si="3"/>
        <v>0</v>
      </c>
      <c r="I55" s="1926"/>
      <c r="J55" s="1929"/>
      <c r="K55" s="1926"/>
      <c r="L55" s="1927">
        <f t="shared" si="4"/>
        <v>0</v>
      </c>
      <c r="M55" s="1928" t="str">
        <f t="shared" si="12"/>
        <v/>
      </c>
      <c r="N55" s="1930" t="s">
        <v>999</v>
      </c>
      <c r="O55" s="1926"/>
      <c r="P55" s="1926"/>
      <c r="Q55" s="1927">
        <f t="shared" si="5"/>
        <v>0</v>
      </c>
      <c r="R55" s="1928" t="str">
        <f t="shared" si="13"/>
        <v/>
      </c>
      <c r="T55" s="1921"/>
      <c r="U55" s="1921"/>
    </row>
    <row r="56" spans="1:21">
      <c r="A56" s="1924">
        <f t="shared" si="6"/>
        <v>51</v>
      </c>
      <c r="B56" s="1925" t="s">
        <v>1422</v>
      </c>
      <c r="C56" s="1926"/>
      <c r="D56" s="1926"/>
      <c r="E56" s="1927">
        <f>SUM(C56:D56)</f>
        <v>0</v>
      </c>
      <c r="F56" s="1928" t="str">
        <f t="shared" si="11"/>
        <v/>
      </c>
      <c r="G56" s="1926"/>
      <c r="H56" s="1927">
        <f>+E56-G56</f>
        <v>0</v>
      </c>
      <c r="I56" s="1926"/>
      <c r="J56" s="1929"/>
      <c r="K56" s="1926"/>
      <c r="L56" s="1927">
        <f>+E56-I56</f>
        <v>0</v>
      </c>
      <c r="M56" s="1928" t="str">
        <f>IF(AND(I56=0,OR(E56&gt;0,E56&lt;0)),+L56/L56,IFERROR(+L56/I56,""))</f>
        <v/>
      </c>
      <c r="N56" s="1930" t="s">
        <v>1000</v>
      </c>
      <c r="O56" s="1926"/>
      <c r="P56" s="1926"/>
      <c r="Q56" s="1927">
        <f>+O56-P56</f>
        <v>0</v>
      </c>
      <c r="R56" s="1928" t="str">
        <f>IF(AND(P56=0,OR(O56&gt;0,O56&lt;0)),+Q56/Q56,IFERROR(+Q56/P56,""))</f>
        <v/>
      </c>
      <c r="T56" s="1921"/>
      <c r="U56" s="1921"/>
    </row>
    <row r="57" spans="1:21">
      <c r="A57" s="1924">
        <f>A56+1</f>
        <v>52</v>
      </c>
      <c r="B57" s="1925" t="s">
        <v>954</v>
      </c>
      <c r="C57" s="1926"/>
      <c r="D57" s="1926"/>
      <c r="E57" s="1927">
        <f t="shared" si="7"/>
        <v>0</v>
      </c>
      <c r="F57" s="1928" t="str">
        <f t="shared" si="11"/>
        <v/>
      </c>
      <c r="G57" s="1926"/>
      <c r="H57" s="1927">
        <f t="shared" si="3"/>
        <v>0</v>
      </c>
      <c r="I57" s="1926"/>
      <c r="J57" s="1929"/>
      <c r="K57" s="1926"/>
      <c r="L57" s="1927">
        <f t="shared" si="4"/>
        <v>0</v>
      </c>
      <c r="M57" s="1928" t="str">
        <f t="shared" si="12"/>
        <v/>
      </c>
      <c r="N57" s="1925" t="s">
        <v>1331</v>
      </c>
      <c r="O57" s="1926"/>
      <c r="P57" s="1926"/>
      <c r="Q57" s="1927">
        <f>+O57-P57</f>
        <v>0</v>
      </c>
      <c r="R57" s="1928" t="str">
        <f>IF(AND(P57=0,OR(O57&gt;0,O57&lt;0)),+Q57/Q57,IFERROR(+Q57/P57,""))</f>
        <v/>
      </c>
      <c r="T57" s="1921"/>
      <c r="U57" s="1921"/>
    </row>
    <row r="58" spans="1:21">
      <c r="A58" s="1924">
        <f>A57+1</f>
        <v>53</v>
      </c>
      <c r="B58" s="1925" t="s">
        <v>955</v>
      </c>
      <c r="C58" s="1927">
        <f>SUM(C59:C62)</f>
        <v>0</v>
      </c>
      <c r="D58" s="1927">
        <f>SUM(D59:D62)</f>
        <v>0</v>
      </c>
      <c r="E58" s="1927">
        <f t="shared" si="7"/>
        <v>0</v>
      </c>
      <c r="F58" s="1928" t="str">
        <f t="shared" si="11"/>
        <v/>
      </c>
      <c r="G58" s="1927">
        <f>SUM(G59:G62)</f>
        <v>0</v>
      </c>
      <c r="H58" s="1927">
        <f t="shared" si="3"/>
        <v>0</v>
      </c>
      <c r="I58" s="1926"/>
      <c r="J58" s="1929"/>
      <c r="K58" s="1926"/>
      <c r="L58" s="1927">
        <f t="shared" si="4"/>
        <v>0</v>
      </c>
      <c r="M58" s="1928" t="str">
        <f t="shared" si="12"/>
        <v/>
      </c>
      <c r="N58" s="1925"/>
      <c r="O58" s="1926"/>
      <c r="P58" s="1926"/>
      <c r="Q58" s="1926"/>
      <c r="R58" s="1929"/>
      <c r="T58" s="1921"/>
      <c r="U58" s="1921"/>
    </row>
    <row r="59" spans="1:21">
      <c r="A59" s="1924">
        <f t="shared" si="6"/>
        <v>54</v>
      </c>
      <c r="B59" s="1925" t="s">
        <v>956</v>
      </c>
      <c r="C59" s="1926"/>
      <c r="D59" s="1926"/>
      <c r="E59" s="1927">
        <f t="shared" si="7"/>
        <v>0</v>
      </c>
      <c r="F59" s="1928" t="str">
        <f t="shared" si="11"/>
        <v/>
      </c>
      <c r="G59" s="1926"/>
      <c r="H59" s="1927">
        <f t="shared" si="3"/>
        <v>0</v>
      </c>
      <c r="I59" s="1926"/>
      <c r="J59" s="1929"/>
      <c r="K59" s="1926"/>
      <c r="L59" s="1927">
        <f t="shared" si="4"/>
        <v>0</v>
      </c>
      <c r="M59" s="1928" t="str">
        <f t="shared" si="12"/>
        <v/>
      </c>
      <c r="N59" s="1925" t="s">
        <v>1001</v>
      </c>
      <c r="O59" s="1927">
        <f>SUM(O60:O61)</f>
        <v>0</v>
      </c>
      <c r="P59" s="1927">
        <f>SUM(P60:P61)</f>
        <v>0</v>
      </c>
      <c r="Q59" s="1927">
        <f>+O59-P59</f>
        <v>0</v>
      </c>
      <c r="R59" s="1928" t="str">
        <f>IF(AND(P59=0,OR(O59&gt;0,O59&lt;0)),+Q59/Q59,IFERROR(+Q59/P59,""))</f>
        <v/>
      </c>
      <c r="T59" s="1921"/>
      <c r="U59" s="1921"/>
    </row>
    <row r="60" spans="1:21">
      <c r="A60" s="1924">
        <f t="shared" si="6"/>
        <v>55</v>
      </c>
      <c r="B60" s="1925" t="s">
        <v>1332</v>
      </c>
      <c r="C60" s="1926"/>
      <c r="D60" s="1926"/>
      <c r="E60" s="1927">
        <f t="shared" si="7"/>
        <v>0</v>
      </c>
      <c r="F60" s="1928" t="str">
        <f t="shared" si="11"/>
        <v/>
      </c>
      <c r="G60" s="1926"/>
      <c r="H60" s="1927">
        <f t="shared" si="3"/>
        <v>0</v>
      </c>
      <c r="I60" s="1926"/>
      <c r="J60" s="1929"/>
      <c r="K60" s="1926"/>
      <c r="L60" s="1927">
        <f t="shared" si="4"/>
        <v>0</v>
      </c>
      <c r="M60" s="1928" t="str">
        <f t="shared" si="12"/>
        <v/>
      </c>
      <c r="N60" s="1925" t="s">
        <v>1334</v>
      </c>
      <c r="O60" s="1926"/>
      <c r="P60" s="1926"/>
      <c r="Q60" s="1927">
        <f>+O60-P60</f>
        <v>0</v>
      </c>
      <c r="R60" s="1928" t="str">
        <f>IF(AND(P60=0,OR(O60&gt;0,O60&lt;0)),+Q60/Q60,IFERROR(+Q60/P60,""))</f>
        <v/>
      </c>
      <c r="T60" s="1921"/>
      <c r="U60" s="1921"/>
    </row>
    <row r="61" spans="1:21">
      <c r="A61" s="1924">
        <f t="shared" si="6"/>
        <v>56</v>
      </c>
      <c r="B61" s="1925" t="s">
        <v>1333</v>
      </c>
      <c r="C61" s="1926"/>
      <c r="D61" s="1926"/>
      <c r="E61" s="1927">
        <f t="shared" si="7"/>
        <v>0</v>
      </c>
      <c r="F61" s="1928" t="str">
        <f t="shared" si="11"/>
        <v/>
      </c>
      <c r="G61" s="1926"/>
      <c r="H61" s="1927">
        <f t="shared" si="3"/>
        <v>0</v>
      </c>
      <c r="I61" s="1926"/>
      <c r="J61" s="1929"/>
      <c r="K61" s="1926"/>
      <c r="L61" s="1927">
        <f t="shared" si="4"/>
        <v>0</v>
      </c>
      <c r="M61" s="1928" t="str">
        <f t="shared" si="12"/>
        <v/>
      </c>
      <c r="N61" s="1925" t="s">
        <v>1336</v>
      </c>
      <c r="O61" s="1926"/>
      <c r="P61" s="1926"/>
      <c r="Q61" s="1927">
        <f>+O61-P61</f>
        <v>0</v>
      </c>
      <c r="R61" s="1928" t="str">
        <f>IF(AND(P61=0,OR(O61&gt;0,O61&lt;0)),+Q61/Q61,IFERROR(+Q61/P61,""))</f>
        <v/>
      </c>
      <c r="T61" s="1921"/>
      <c r="U61" s="1921"/>
    </row>
    <row r="62" spans="1:21">
      <c r="A62" s="1924">
        <f t="shared" si="6"/>
        <v>57</v>
      </c>
      <c r="B62" s="1925" t="s">
        <v>1335</v>
      </c>
      <c r="C62" s="1926"/>
      <c r="D62" s="1926"/>
      <c r="E62" s="1927">
        <f t="shared" si="7"/>
        <v>0</v>
      </c>
      <c r="F62" s="1928" t="str">
        <f t="shared" si="11"/>
        <v/>
      </c>
      <c r="G62" s="1926"/>
      <c r="H62" s="1927">
        <f t="shared" si="3"/>
        <v>0</v>
      </c>
      <c r="I62" s="1926"/>
      <c r="J62" s="1929"/>
      <c r="K62" s="1926"/>
      <c r="L62" s="1927">
        <f t="shared" si="4"/>
        <v>0</v>
      </c>
      <c r="M62" s="1928" t="str">
        <f t="shared" si="12"/>
        <v/>
      </c>
      <c r="N62" s="1925"/>
      <c r="O62" s="1926"/>
      <c r="P62" s="1926"/>
      <c r="Q62" s="1926"/>
      <c r="R62" s="1929"/>
      <c r="T62" s="1921"/>
      <c r="U62" s="1921"/>
    </row>
    <row r="63" spans="1:21">
      <c r="A63" s="1924">
        <f t="shared" si="6"/>
        <v>58</v>
      </c>
      <c r="B63" s="1925" t="s">
        <v>1337</v>
      </c>
      <c r="C63" s="1927">
        <f>SUM(C64:C72)</f>
        <v>0</v>
      </c>
      <c r="D63" s="1927">
        <f>SUM(D64:D72)</f>
        <v>0</v>
      </c>
      <c r="E63" s="1927">
        <f t="shared" si="7"/>
        <v>0</v>
      </c>
      <c r="F63" s="1928" t="str">
        <f t="shared" si="11"/>
        <v/>
      </c>
      <c r="G63" s="1927">
        <f>SUM(G64:G72)</f>
        <v>0</v>
      </c>
      <c r="H63" s="1927">
        <f t="shared" si="3"/>
        <v>0</v>
      </c>
      <c r="I63" s="1926"/>
      <c r="J63" s="1929"/>
      <c r="K63" s="1926"/>
      <c r="L63" s="1927">
        <f t="shared" si="4"/>
        <v>0</v>
      </c>
      <c r="M63" s="1928" t="str">
        <f t="shared" si="12"/>
        <v/>
      </c>
      <c r="N63" s="1930" t="s">
        <v>1002</v>
      </c>
      <c r="O63" s="1927">
        <f>+O59+O49+O42+O40+O37+O36+O35+O24+O22+O21+O20+O19+O18+O16+O15+O7+O6</f>
        <v>0</v>
      </c>
      <c r="P63" s="1927">
        <f>+P59+P49+P42+P40+P37+P36+P35+P24+P22+P21+P20+P19+P18+P16+P15+P7+P6</f>
        <v>0</v>
      </c>
      <c r="Q63" s="1927">
        <f>+O63-P63</f>
        <v>0</v>
      </c>
      <c r="R63" s="1928" t="str">
        <f>IF(AND(P63=0,OR(O63&gt;0,O63&lt;0)),+Q63/Q63,IFERROR(+Q63/P63,""))</f>
        <v/>
      </c>
      <c r="T63" s="1921"/>
      <c r="U63" s="1921"/>
    </row>
    <row r="64" spans="1:21">
      <c r="A64" s="1924">
        <f t="shared" si="6"/>
        <v>59</v>
      </c>
      <c r="B64" s="1925" t="s">
        <v>957</v>
      </c>
      <c r="C64" s="1926"/>
      <c r="D64" s="1926"/>
      <c r="E64" s="1927">
        <f t="shared" si="7"/>
        <v>0</v>
      </c>
      <c r="F64" s="1928" t="str">
        <f t="shared" si="11"/>
        <v/>
      </c>
      <c r="G64" s="1926"/>
      <c r="H64" s="1927">
        <f t="shared" si="3"/>
        <v>0</v>
      </c>
      <c r="I64" s="1926"/>
      <c r="J64" s="1929"/>
      <c r="K64" s="1926"/>
      <c r="L64" s="1927">
        <f t="shared" si="4"/>
        <v>0</v>
      </c>
      <c r="M64" s="1928" t="str">
        <f t="shared" si="12"/>
        <v/>
      </c>
      <c r="N64" s="1930" t="s">
        <v>1003</v>
      </c>
      <c r="O64" s="1927">
        <f>+O63-O42+O43-O24+O25</f>
        <v>0</v>
      </c>
      <c r="P64" s="1927">
        <f>+P63-P42+P43-P24+P25</f>
        <v>0</v>
      </c>
      <c r="Q64" s="1927">
        <f>+O64-P64</f>
        <v>0</v>
      </c>
      <c r="R64" s="1928" t="str">
        <f>IF(AND(P64=0,OR(O64&gt;0,O64&lt;0)),+Q64/Q64,IFERROR(+Q64/P64,""))</f>
        <v/>
      </c>
      <c r="T64" s="1921"/>
      <c r="U64" s="1921"/>
    </row>
    <row r="65" spans="1:21">
      <c r="A65" s="1924">
        <f t="shared" si="6"/>
        <v>60</v>
      </c>
      <c r="B65" s="1930" t="s">
        <v>958</v>
      </c>
      <c r="C65" s="1926"/>
      <c r="D65" s="1926"/>
      <c r="E65" s="1927">
        <f t="shared" si="7"/>
        <v>0</v>
      </c>
      <c r="F65" s="1928" t="str">
        <f t="shared" si="11"/>
        <v/>
      </c>
      <c r="G65" s="1926"/>
      <c r="H65" s="1927">
        <f t="shared" si="3"/>
        <v>0</v>
      </c>
      <c r="I65" s="1926"/>
      <c r="J65" s="1929"/>
      <c r="K65" s="1926"/>
      <c r="L65" s="1927">
        <f t="shared" si="4"/>
        <v>0</v>
      </c>
      <c r="M65" s="1928" t="str">
        <f t="shared" si="12"/>
        <v/>
      </c>
      <c r="N65" s="1925"/>
      <c r="O65" s="1926"/>
      <c r="P65" s="1926"/>
      <c r="Q65" s="1926"/>
      <c r="R65" s="1929"/>
      <c r="T65" s="1921"/>
      <c r="U65" s="1921"/>
    </row>
    <row r="66" spans="1:21">
      <c r="A66" s="1924">
        <f t="shared" si="6"/>
        <v>61</v>
      </c>
      <c r="B66" s="1925" t="s">
        <v>1338</v>
      </c>
      <c r="C66" s="1926"/>
      <c r="D66" s="1926"/>
      <c r="E66" s="1927">
        <f t="shared" si="7"/>
        <v>0</v>
      </c>
      <c r="F66" s="1928" t="str">
        <f t="shared" si="11"/>
        <v/>
      </c>
      <c r="G66" s="1926"/>
      <c r="H66" s="1927">
        <f t="shared" si="3"/>
        <v>0</v>
      </c>
      <c r="I66" s="1926"/>
      <c r="J66" s="1929"/>
      <c r="K66" s="1926"/>
      <c r="L66" s="1927">
        <f t="shared" si="4"/>
        <v>0</v>
      </c>
      <c r="M66" s="1928" t="str">
        <f t="shared" si="12"/>
        <v/>
      </c>
      <c r="N66" s="1930" t="s">
        <v>1004</v>
      </c>
      <c r="O66" s="1927">
        <f>SUM(O67:O70)</f>
        <v>0</v>
      </c>
      <c r="P66" s="1927">
        <f>SUM(P67:P70)</f>
        <v>0</v>
      </c>
      <c r="Q66" s="1927">
        <f>+O66-P66</f>
        <v>0</v>
      </c>
      <c r="R66" s="1928" t="str">
        <f>IF(AND(P66=0,OR(O66&gt;0,O66&lt;0)),+Q66/Q66,IFERROR(+Q66/P66,""))</f>
        <v/>
      </c>
      <c r="T66" s="1921"/>
      <c r="U66" s="1921"/>
    </row>
    <row r="67" spans="1:21">
      <c r="A67" s="1924">
        <f t="shared" si="6"/>
        <v>62</v>
      </c>
      <c r="B67" s="1930" t="s">
        <v>959</v>
      </c>
      <c r="C67" s="1926"/>
      <c r="D67" s="1926"/>
      <c r="E67" s="1927">
        <f t="shared" si="7"/>
        <v>0</v>
      </c>
      <c r="F67" s="1928" t="str">
        <f t="shared" si="11"/>
        <v/>
      </c>
      <c r="G67" s="1926"/>
      <c r="H67" s="1927">
        <f t="shared" si="3"/>
        <v>0</v>
      </c>
      <c r="I67" s="1926"/>
      <c r="J67" s="1929"/>
      <c r="K67" s="1926"/>
      <c r="L67" s="1927">
        <f t="shared" si="4"/>
        <v>0</v>
      </c>
      <c r="M67" s="1928" t="str">
        <f t="shared" si="12"/>
        <v/>
      </c>
      <c r="N67" s="1930" t="s">
        <v>1005</v>
      </c>
      <c r="O67" s="1926"/>
      <c r="P67" s="1926"/>
      <c r="Q67" s="1927">
        <f>+O67-P67</f>
        <v>0</v>
      </c>
      <c r="R67" s="1928" t="str">
        <f>IF(AND(P67=0,OR(O67&gt;0,O67&lt;0)),+Q67/Q67,IFERROR(+Q67/P67,""))</f>
        <v/>
      </c>
      <c r="T67" s="1921"/>
      <c r="U67" s="1921"/>
    </row>
    <row r="68" spans="1:21">
      <c r="A68" s="1924">
        <f t="shared" si="6"/>
        <v>63</v>
      </c>
      <c r="B68" s="1925" t="s">
        <v>1339</v>
      </c>
      <c r="C68" s="1926"/>
      <c r="D68" s="1926"/>
      <c r="E68" s="1927">
        <f t="shared" si="7"/>
        <v>0</v>
      </c>
      <c r="F68" s="1928" t="str">
        <f t="shared" si="11"/>
        <v/>
      </c>
      <c r="G68" s="1926"/>
      <c r="H68" s="1927">
        <f t="shared" si="3"/>
        <v>0</v>
      </c>
      <c r="I68" s="1926"/>
      <c r="J68" s="1929"/>
      <c r="K68" s="1926"/>
      <c r="L68" s="1927">
        <f t="shared" si="4"/>
        <v>0</v>
      </c>
      <c r="M68" s="1928" t="str">
        <f t="shared" si="12"/>
        <v/>
      </c>
      <c r="N68" s="1930" t="s">
        <v>1006</v>
      </c>
      <c r="O68" s="1926"/>
      <c r="P68" s="1926"/>
      <c r="Q68" s="1927">
        <f>+O68-P68</f>
        <v>0</v>
      </c>
      <c r="R68" s="1928" t="str">
        <f>IF(AND(P68=0,OR(O68&gt;0,O68&lt;0)),+Q68/Q68,IFERROR(+Q68/P68,""))</f>
        <v/>
      </c>
      <c r="T68" s="1921"/>
      <c r="U68" s="1921"/>
    </row>
    <row r="69" spans="1:21">
      <c r="A69" s="1924">
        <f t="shared" si="6"/>
        <v>64</v>
      </c>
      <c r="B69" s="1925" t="s">
        <v>1340</v>
      </c>
      <c r="C69" s="1926"/>
      <c r="D69" s="1926"/>
      <c r="E69" s="1927">
        <f t="shared" si="7"/>
        <v>0</v>
      </c>
      <c r="F69" s="1928" t="str">
        <f t="shared" si="11"/>
        <v/>
      </c>
      <c r="G69" s="1926"/>
      <c r="H69" s="1927">
        <f t="shared" si="3"/>
        <v>0</v>
      </c>
      <c r="I69" s="1926"/>
      <c r="J69" s="1929"/>
      <c r="K69" s="1926"/>
      <c r="L69" s="1927">
        <f t="shared" si="4"/>
        <v>0</v>
      </c>
      <c r="M69" s="1928" t="str">
        <f t="shared" si="12"/>
        <v/>
      </c>
      <c r="N69" s="1930" t="s">
        <v>1341</v>
      </c>
      <c r="O69" s="1926"/>
      <c r="P69" s="1926"/>
      <c r="Q69" s="1927">
        <f>+O69-P69</f>
        <v>0</v>
      </c>
      <c r="R69" s="1928" t="str">
        <f>IF(AND(P69=0,OR(O69&gt;0,O69&lt;0)),+Q69/Q69,IFERROR(+Q69/P69,""))</f>
        <v/>
      </c>
      <c r="T69" s="1921"/>
      <c r="U69" s="1921"/>
    </row>
    <row r="70" spans="1:21">
      <c r="A70" s="1924">
        <f t="shared" si="6"/>
        <v>65</v>
      </c>
      <c r="B70" s="1925" t="s">
        <v>960</v>
      </c>
      <c r="C70" s="1926"/>
      <c r="D70" s="1926"/>
      <c r="E70" s="1927">
        <f t="shared" si="7"/>
        <v>0</v>
      </c>
      <c r="F70" s="1928" t="str">
        <f t="shared" si="11"/>
        <v/>
      </c>
      <c r="G70" s="1926"/>
      <c r="H70" s="1927">
        <f t="shared" si="3"/>
        <v>0</v>
      </c>
      <c r="I70" s="1926"/>
      <c r="J70" s="1929"/>
      <c r="K70" s="1926"/>
      <c r="L70" s="1927">
        <f t="shared" si="4"/>
        <v>0</v>
      </c>
      <c r="M70" s="1928" t="str">
        <f t="shared" si="12"/>
        <v/>
      </c>
      <c r="N70" s="1930" t="s">
        <v>1007</v>
      </c>
      <c r="O70" s="1926"/>
      <c r="P70" s="1926"/>
      <c r="Q70" s="1927">
        <f>+O70-P70</f>
        <v>0</v>
      </c>
      <c r="R70" s="1928" t="str">
        <f>IF(AND(P70=0,OR(O70&gt;0,O70&lt;0)),+Q70/Q70,IFERROR(+Q70/P70,""))</f>
        <v/>
      </c>
      <c r="T70" s="1921"/>
      <c r="U70" s="1921"/>
    </row>
    <row r="71" spans="1:21">
      <c r="A71" s="1924">
        <f t="shared" si="6"/>
        <v>66</v>
      </c>
      <c r="B71" s="1925" t="s">
        <v>961</v>
      </c>
      <c r="C71" s="1926"/>
      <c r="D71" s="1926"/>
      <c r="E71" s="1927">
        <f t="shared" si="7"/>
        <v>0</v>
      </c>
      <c r="F71" s="1928" t="str">
        <f t="shared" si="11"/>
        <v/>
      </c>
      <c r="G71" s="1926"/>
      <c r="H71" s="1927">
        <f t="shared" si="3"/>
        <v>0</v>
      </c>
      <c r="I71" s="1926"/>
      <c r="J71" s="1929"/>
      <c r="K71" s="1926"/>
      <c r="L71" s="1927">
        <f t="shared" si="4"/>
        <v>0</v>
      </c>
      <c r="M71" s="1928" t="str">
        <f t="shared" si="12"/>
        <v/>
      </c>
      <c r="N71" s="1930"/>
      <c r="O71" s="1926"/>
      <c r="P71" s="1926"/>
      <c r="Q71" s="1926"/>
      <c r="R71" s="1929"/>
      <c r="T71" s="1921"/>
      <c r="U71" s="1921"/>
    </row>
    <row r="72" spans="1:21">
      <c r="A72" s="1924">
        <f t="shared" si="6"/>
        <v>67</v>
      </c>
      <c r="B72" s="1925" t="s">
        <v>962</v>
      </c>
      <c r="C72" s="1926"/>
      <c r="D72" s="1926"/>
      <c r="E72" s="1927">
        <f t="shared" si="7"/>
        <v>0</v>
      </c>
      <c r="F72" s="1928" t="str">
        <f t="shared" si="11"/>
        <v/>
      </c>
      <c r="G72" s="1926"/>
      <c r="H72" s="1927">
        <f t="shared" si="3"/>
        <v>0</v>
      </c>
      <c r="I72" s="1926"/>
      <c r="J72" s="1929"/>
      <c r="K72" s="1926"/>
      <c r="L72" s="1927">
        <f t="shared" si="4"/>
        <v>0</v>
      </c>
      <c r="M72" s="1928" t="str">
        <f t="shared" si="12"/>
        <v/>
      </c>
      <c r="N72" s="1930" t="s">
        <v>1342</v>
      </c>
      <c r="O72" s="1927">
        <f>SUM(O73:O78)</f>
        <v>0</v>
      </c>
      <c r="P72" s="1927">
        <f>SUM(P73:P78)</f>
        <v>0</v>
      </c>
      <c r="Q72" s="1927">
        <f t="shared" ref="Q72:Q78" si="14">+O72-P72</f>
        <v>0</v>
      </c>
      <c r="R72" s="1928" t="str">
        <f t="shared" ref="R72:R78" si="15">IF(AND(P72=0,OR(O72&gt;0,O72&lt;0)),+Q72/Q72,IFERROR(+Q72/P72,""))</f>
        <v/>
      </c>
      <c r="T72" s="1921"/>
      <c r="U72" s="1921"/>
    </row>
    <row r="73" spans="1:21">
      <c r="A73" s="1924">
        <f t="shared" ref="A73:A104" si="16">A72+1</f>
        <v>68</v>
      </c>
      <c r="B73" s="1925" t="s">
        <v>963</v>
      </c>
      <c r="C73" s="1927">
        <f>SUM(C74:C80)</f>
        <v>0</v>
      </c>
      <c r="D73" s="1927">
        <f>SUM(D74:D80)</f>
        <v>0</v>
      </c>
      <c r="E73" s="1927">
        <f t="shared" si="7"/>
        <v>0</v>
      </c>
      <c r="F73" s="1928" t="str">
        <f t="shared" si="11"/>
        <v/>
      </c>
      <c r="G73" s="1927">
        <f>SUM(G74:G80)</f>
        <v>0</v>
      </c>
      <c r="H73" s="1927">
        <f t="shared" ref="H73:H100" si="17">+E73-G73</f>
        <v>0</v>
      </c>
      <c r="I73" s="1926"/>
      <c r="J73" s="1929"/>
      <c r="K73" s="1926"/>
      <c r="L73" s="1927">
        <f t="shared" ref="L73:L100" si="18">+E73-I73</f>
        <v>0</v>
      </c>
      <c r="M73" s="1928" t="str">
        <f t="shared" si="12"/>
        <v/>
      </c>
      <c r="N73" s="1930" t="s">
        <v>1344</v>
      </c>
      <c r="O73" s="1926"/>
      <c r="P73" s="1926"/>
      <c r="Q73" s="1927">
        <f t="shared" si="14"/>
        <v>0</v>
      </c>
      <c r="R73" s="1928" t="str">
        <f t="shared" si="15"/>
        <v/>
      </c>
      <c r="T73" s="1921"/>
      <c r="U73" s="1921"/>
    </row>
    <row r="74" spans="1:21">
      <c r="A74" s="1924">
        <f t="shared" si="16"/>
        <v>69</v>
      </c>
      <c r="B74" s="1925" t="s">
        <v>1343</v>
      </c>
      <c r="C74" s="1926"/>
      <c r="D74" s="1926"/>
      <c r="E74" s="1927">
        <f t="shared" ref="E74:E100" si="19">SUM(C74:D74)</f>
        <v>0</v>
      </c>
      <c r="F74" s="1928" t="str">
        <f t="shared" si="11"/>
        <v/>
      </c>
      <c r="G74" s="1926"/>
      <c r="H74" s="1927">
        <f t="shared" si="17"/>
        <v>0</v>
      </c>
      <c r="I74" s="1926"/>
      <c r="J74" s="1929"/>
      <c r="K74" s="1926"/>
      <c r="L74" s="1927">
        <f t="shared" si="18"/>
        <v>0</v>
      </c>
      <c r="M74" s="1928" t="str">
        <f t="shared" si="12"/>
        <v/>
      </c>
      <c r="N74" s="1930" t="s">
        <v>1346</v>
      </c>
      <c r="O74" s="1926"/>
      <c r="P74" s="1926"/>
      <c r="Q74" s="1927">
        <f t="shared" si="14"/>
        <v>0</v>
      </c>
      <c r="R74" s="1928" t="str">
        <f t="shared" si="15"/>
        <v/>
      </c>
      <c r="T74" s="1921"/>
      <c r="U74" s="1921"/>
    </row>
    <row r="75" spans="1:21">
      <c r="A75" s="1924">
        <f t="shared" si="16"/>
        <v>70</v>
      </c>
      <c r="B75" s="1925" t="s">
        <v>1345</v>
      </c>
      <c r="C75" s="1926"/>
      <c r="D75" s="1926"/>
      <c r="E75" s="1927">
        <f t="shared" si="19"/>
        <v>0</v>
      </c>
      <c r="F75" s="1928" t="str">
        <f t="shared" si="11"/>
        <v/>
      </c>
      <c r="G75" s="1926"/>
      <c r="H75" s="1927">
        <f t="shared" si="17"/>
        <v>0</v>
      </c>
      <c r="I75" s="1926"/>
      <c r="J75" s="1929"/>
      <c r="K75" s="1926"/>
      <c r="L75" s="1927">
        <f t="shared" si="18"/>
        <v>0</v>
      </c>
      <c r="M75" s="1928" t="str">
        <f t="shared" si="12"/>
        <v/>
      </c>
      <c r="N75" s="1930" t="s">
        <v>1348</v>
      </c>
      <c r="O75" s="1926"/>
      <c r="P75" s="1926"/>
      <c r="Q75" s="1927">
        <f t="shared" si="14"/>
        <v>0</v>
      </c>
      <c r="R75" s="1928" t="str">
        <f t="shared" si="15"/>
        <v/>
      </c>
      <c r="T75" s="1921"/>
      <c r="U75" s="1921"/>
    </row>
    <row r="76" spans="1:21">
      <c r="A76" s="1935" t="s">
        <v>1423</v>
      </c>
      <c r="B76" s="1925" t="s">
        <v>1347</v>
      </c>
      <c r="C76" s="1926"/>
      <c r="D76" s="1926"/>
      <c r="E76" s="1927">
        <f t="shared" si="19"/>
        <v>0</v>
      </c>
      <c r="F76" s="1928" t="str">
        <f t="shared" si="11"/>
        <v/>
      </c>
      <c r="G76" s="1926"/>
      <c r="H76" s="1927">
        <f t="shared" si="17"/>
        <v>0</v>
      </c>
      <c r="I76" s="1926"/>
      <c r="J76" s="1929"/>
      <c r="K76" s="1926"/>
      <c r="L76" s="1927">
        <f t="shared" si="18"/>
        <v>0</v>
      </c>
      <c r="M76" s="1928" t="str">
        <f t="shared" si="12"/>
        <v/>
      </c>
      <c r="N76" s="1930" t="s">
        <v>1350</v>
      </c>
      <c r="O76" s="1926"/>
      <c r="P76" s="1926"/>
      <c r="Q76" s="1927">
        <f t="shared" si="14"/>
        <v>0</v>
      </c>
      <c r="R76" s="1928" t="str">
        <f t="shared" si="15"/>
        <v/>
      </c>
      <c r="T76" s="1921"/>
      <c r="U76" s="1921"/>
    </row>
    <row r="77" spans="1:21">
      <c r="A77" s="1924">
        <f>A75+1</f>
        <v>71</v>
      </c>
      <c r="B77" s="1925" t="s">
        <v>1349</v>
      </c>
      <c r="C77" s="1926"/>
      <c r="D77" s="1926"/>
      <c r="E77" s="1927">
        <f t="shared" si="19"/>
        <v>0</v>
      </c>
      <c r="F77" s="1928" t="str">
        <f t="shared" si="11"/>
        <v/>
      </c>
      <c r="G77" s="1926"/>
      <c r="H77" s="1927">
        <f t="shared" si="17"/>
        <v>0</v>
      </c>
      <c r="I77" s="1926"/>
      <c r="J77" s="1929"/>
      <c r="K77" s="1926"/>
      <c r="L77" s="1927">
        <f t="shared" si="18"/>
        <v>0</v>
      </c>
      <c r="M77" s="1928" t="str">
        <f t="shared" si="12"/>
        <v/>
      </c>
      <c r="N77" s="1930" t="s">
        <v>1352</v>
      </c>
      <c r="O77" s="1926"/>
      <c r="P77" s="1926"/>
      <c r="Q77" s="1927">
        <f t="shared" si="14"/>
        <v>0</v>
      </c>
      <c r="R77" s="1928" t="str">
        <f t="shared" si="15"/>
        <v/>
      </c>
      <c r="T77" s="1921"/>
      <c r="U77" s="1921"/>
    </row>
    <row r="78" spans="1:21">
      <c r="A78" s="1924">
        <f t="shared" si="16"/>
        <v>72</v>
      </c>
      <c r="B78" s="1925" t="s">
        <v>1351</v>
      </c>
      <c r="C78" s="1926"/>
      <c r="D78" s="1926"/>
      <c r="E78" s="1927">
        <f t="shared" si="19"/>
        <v>0</v>
      </c>
      <c r="F78" s="1928" t="str">
        <f t="shared" si="11"/>
        <v/>
      </c>
      <c r="G78" s="1926"/>
      <c r="H78" s="1927">
        <f t="shared" si="17"/>
        <v>0</v>
      </c>
      <c r="I78" s="1926"/>
      <c r="J78" s="1929"/>
      <c r="K78" s="1926"/>
      <c r="L78" s="1927">
        <f t="shared" si="18"/>
        <v>0</v>
      </c>
      <c r="M78" s="1928" t="str">
        <f t="shared" si="12"/>
        <v/>
      </c>
      <c r="N78" s="1930" t="s">
        <v>1353</v>
      </c>
      <c r="O78" s="1926"/>
      <c r="P78" s="1926"/>
      <c r="Q78" s="1927">
        <f t="shared" si="14"/>
        <v>0</v>
      </c>
      <c r="R78" s="1928" t="str">
        <f t="shared" si="15"/>
        <v/>
      </c>
      <c r="T78" s="1921"/>
      <c r="U78" s="1921"/>
    </row>
    <row r="79" spans="1:21">
      <c r="A79" s="1924">
        <f t="shared" si="16"/>
        <v>73</v>
      </c>
      <c r="B79" s="1925" t="s">
        <v>964</v>
      </c>
      <c r="C79" s="1926"/>
      <c r="D79" s="1926"/>
      <c r="E79" s="1927">
        <f t="shared" si="19"/>
        <v>0</v>
      </c>
      <c r="F79" s="1928" t="str">
        <f t="shared" si="11"/>
        <v/>
      </c>
      <c r="G79" s="1926"/>
      <c r="H79" s="1927">
        <f t="shared" si="17"/>
        <v>0</v>
      </c>
      <c r="I79" s="1926"/>
      <c r="J79" s="1929"/>
      <c r="K79" s="1926"/>
      <c r="L79" s="1927">
        <f t="shared" si="18"/>
        <v>0</v>
      </c>
      <c r="M79" s="1928" t="str">
        <f t="shared" si="12"/>
        <v/>
      </c>
      <c r="O79" s="1926"/>
      <c r="P79" s="1926"/>
      <c r="Q79" s="1926"/>
      <c r="R79" s="1929"/>
      <c r="T79" s="1921"/>
      <c r="U79" s="1921"/>
    </row>
    <row r="80" spans="1:21">
      <c r="A80" s="1924">
        <f t="shared" si="16"/>
        <v>74</v>
      </c>
      <c r="B80" s="1925" t="s">
        <v>965</v>
      </c>
      <c r="C80" s="1926"/>
      <c r="D80" s="1926"/>
      <c r="E80" s="1927">
        <f t="shared" si="19"/>
        <v>0</v>
      </c>
      <c r="F80" s="1928" t="str">
        <f t="shared" si="11"/>
        <v/>
      </c>
      <c r="G80" s="1926"/>
      <c r="H80" s="1927">
        <f t="shared" si="17"/>
        <v>0</v>
      </c>
      <c r="I80" s="1926"/>
      <c r="J80" s="1929"/>
      <c r="K80" s="1926"/>
      <c r="L80" s="1927">
        <f t="shared" si="18"/>
        <v>0</v>
      </c>
      <c r="M80" s="1928" t="str">
        <f t="shared" si="12"/>
        <v/>
      </c>
      <c r="O80" s="1926"/>
      <c r="P80" s="1926"/>
      <c r="Q80" s="1926"/>
      <c r="R80" s="1929"/>
      <c r="T80" s="1921"/>
      <c r="U80" s="1921"/>
    </row>
    <row r="81" spans="1:21">
      <c r="A81" s="1924">
        <f t="shared" si="16"/>
        <v>75</v>
      </c>
      <c r="B81" s="1925" t="s">
        <v>1354</v>
      </c>
      <c r="C81" s="1927">
        <f>SUM(C82:C85)</f>
        <v>0</v>
      </c>
      <c r="D81" s="1927">
        <f>SUM(D82:D85)</f>
        <v>0</v>
      </c>
      <c r="E81" s="1927">
        <f t="shared" si="19"/>
        <v>0</v>
      </c>
      <c r="F81" s="1928" t="str">
        <f t="shared" ref="F81:F100" si="20">IF(C81=0,"",IFERROR(+E81/$E$104,""))</f>
        <v/>
      </c>
      <c r="G81" s="1927">
        <f>SUM(G82:G85)</f>
        <v>0</v>
      </c>
      <c r="H81" s="1927">
        <f t="shared" si="17"/>
        <v>0</v>
      </c>
      <c r="I81" s="1926"/>
      <c r="J81" s="1929"/>
      <c r="K81" s="1926"/>
      <c r="L81" s="1927">
        <f t="shared" si="18"/>
        <v>0</v>
      </c>
      <c r="M81" s="1928" t="str">
        <f t="shared" si="12"/>
        <v/>
      </c>
      <c r="N81" s="1930" t="s">
        <v>286</v>
      </c>
      <c r="O81" s="1927">
        <f>SUM(O82:O84)</f>
        <v>0</v>
      </c>
      <c r="P81" s="1927">
        <f>SUM(P82:P84)</f>
        <v>0</v>
      </c>
      <c r="Q81" s="1927">
        <f t="shared" ref="Q81:Q104" si="21">+O81-P81</f>
        <v>0</v>
      </c>
      <c r="R81" s="1928" t="str">
        <f>IF(AND(P81=0,OR(O81&gt;0,O81&lt;0)),+Q81/Q81,IFERROR(+Q81/P81,""))</f>
        <v/>
      </c>
      <c r="T81" s="1921"/>
      <c r="U81" s="1921"/>
    </row>
    <row r="82" spans="1:21">
      <c r="A82" s="1924">
        <f t="shared" si="16"/>
        <v>76</v>
      </c>
      <c r="B82" s="1925" t="s">
        <v>966</v>
      </c>
      <c r="C82" s="1926"/>
      <c r="D82" s="1926"/>
      <c r="E82" s="1927">
        <f t="shared" si="19"/>
        <v>0</v>
      </c>
      <c r="F82" s="1928" t="str">
        <f t="shared" si="20"/>
        <v/>
      </c>
      <c r="G82" s="1926"/>
      <c r="H82" s="1927">
        <f t="shared" si="17"/>
        <v>0</v>
      </c>
      <c r="I82" s="1926"/>
      <c r="J82" s="1929"/>
      <c r="K82" s="1926"/>
      <c r="L82" s="1927">
        <f t="shared" si="18"/>
        <v>0</v>
      </c>
      <c r="M82" s="1928" t="str">
        <f t="shared" si="12"/>
        <v/>
      </c>
      <c r="N82" s="1930" t="s">
        <v>287</v>
      </c>
      <c r="O82" s="1926"/>
      <c r="P82" s="1926"/>
      <c r="Q82" s="1927">
        <f t="shared" si="21"/>
        <v>0</v>
      </c>
      <c r="R82" s="1928" t="str">
        <f>IF(AND(P82=0,OR(O82&gt;0,O82&lt;0)),+Q82/Q82,IFERROR(+Q82/P82,""))</f>
        <v/>
      </c>
      <c r="T82" s="1921"/>
      <c r="U82" s="1921"/>
    </row>
    <row r="83" spans="1:21">
      <c r="A83" s="1924">
        <f t="shared" si="16"/>
        <v>77</v>
      </c>
      <c r="B83" s="1925" t="s">
        <v>1355</v>
      </c>
      <c r="C83" s="1926"/>
      <c r="D83" s="1926"/>
      <c r="E83" s="1927">
        <f t="shared" si="19"/>
        <v>0</v>
      </c>
      <c r="F83" s="1928" t="str">
        <f t="shared" si="20"/>
        <v/>
      </c>
      <c r="G83" s="1926"/>
      <c r="H83" s="1927">
        <f t="shared" si="17"/>
        <v>0</v>
      </c>
      <c r="I83" s="1926"/>
      <c r="J83" s="1929"/>
      <c r="K83" s="1926"/>
      <c r="L83" s="1927">
        <f t="shared" si="18"/>
        <v>0</v>
      </c>
      <c r="M83" s="1928" t="str">
        <f t="shared" si="12"/>
        <v/>
      </c>
      <c r="N83" s="1930" t="s">
        <v>288</v>
      </c>
      <c r="O83" s="1926"/>
      <c r="P83" s="1926"/>
      <c r="Q83" s="1927">
        <f t="shared" si="21"/>
        <v>0</v>
      </c>
      <c r="R83" s="1928" t="str">
        <f>IF(AND(P83=0,OR(O83&gt;0,O83&lt;0)),+Q83/Q83,IFERROR(+Q83/P83,""))</f>
        <v/>
      </c>
      <c r="T83" s="1921"/>
      <c r="U83" s="1921"/>
    </row>
    <row r="84" spans="1:21">
      <c r="A84" s="1924">
        <f t="shared" si="16"/>
        <v>78</v>
      </c>
      <c r="B84" s="1925" t="s">
        <v>1356</v>
      </c>
      <c r="C84" s="1926"/>
      <c r="D84" s="1926"/>
      <c r="E84" s="1927">
        <f t="shared" si="19"/>
        <v>0</v>
      </c>
      <c r="F84" s="1928" t="str">
        <f t="shared" si="20"/>
        <v/>
      </c>
      <c r="G84" s="1926"/>
      <c r="H84" s="1927">
        <f t="shared" si="17"/>
        <v>0</v>
      </c>
      <c r="I84" s="1926"/>
      <c r="J84" s="1929"/>
      <c r="K84" s="1926"/>
      <c r="L84" s="1927">
        <f t="shared" si="18"/>
        <v>0</v>
      </c>
      <c r="M84" s="1928" t="str">
        <f t="shared" si="12"/>
        <v/>
      </c>
      <c r="N84" s="1930" t="s">
        <v>1357</v>
      </c>
      <c r="O84" s="1926"/>
      <c r="P84" s="1926"/>
      <c r="Q84" s="1927">
        <f t="shared" si="21"/>
        <v>0</v>
      </c>
      <c r="R84" s="1928" t="str">
        <f>IF(AND(P84=0,OR(O84&gt;0,O84&lt;0)),+Q84/Q84,IFERROR(+Q84/P84,""))</f>
        <v/>
      </c>
      <c r="T84" s="1921"/>
      <c r="U84" s="1921"/>
    </row>
    <row r="85" spans="1:21">
      <c r="A85" s="1924">
        <f t="shared" si="16"/>
        <v>79</v>
      </c>
      <c r="B85" s="1925" t="s">
        <v>1358</v>
      </c>
      <c r="C85" s="1926"/>
      <c r="D85" s="1926"/>
      <c r="E85" s="1927">
        <f t="shared" si="19"/>
        <v>0</v>
      </c>
      <c r="F85" s="1928" t="str">
        <f t="shared" si="20"/>
        <v/>
      </c>
      <c r="G85" s="1926"/>
      <c r="H85" s="1927">
        <f t="shared" si="17"/>
        <v>0</v>
      </c>
      <c r="I85" s="1926"/>
      <c r="J85" s="1929"/>
      <c r="K85" s="1926"/>
      <c r="L85" s="1927">
        <f t="shared" si="18"/>
        <v>0</v>
      </c>
      <c r="M85" s="1928" t="str">
        <f t="shared" si="12"/>
        <v/>
      </c>
      <c r="N85" s="1925"/>
      <c r="O85" s="1926"/>
      <c r="P85" s="1926"/>
      <c r="Q85" s="1926"/>
      <c r="R85" s="1929"/>
      <c r="T85" s="1921"/>
      <c r="U85" s="1921"/>
    </row>
    <row r="86" spans="1:21">
      <c r="A86" s="1924">
        <f t="shared" si="16"/>
        <v>80</v>
      </c>
      <c r="B86" s="1925" t="s">
        <v>1359</v>
      </c>
      <c r="C86" s="1926"/>
      <c r="D86" s="1926"/>
      <c r="E86" s="1927">
        <f t="shared" si="19"/>
        <v>0</v>
      </c>
      <c r="F86" s="1928" t="str">
        <f t="shared" si="20"/>
        <v/>
      </c>
      <c r="G86" s="1926"/>
      <c r="H86" s="1927">
        <f t="shared" si="17"/>
        <v>0</v>
      </c>
      <c r="I86" s="1926"/>
      <c r="J86" s="1929"/>
      <c r="K86" s="1926"/>
      <c r="L86" s="1927">
        <f t="shared" si="18"/>
        <v>0</v>
      </c>
      <c r="M86" s="1928" t="str">
        <f t="shared" si="12"/>
        <v/>
      </c>
      <c r="N86" s="1931" t="s">
        <v>1360</v>
      </c>
      <c r="O86" s="1927">
        <f>SUM(O87:O95)</f>
        <v>0</v>
      </c>
      <c r="P86" s="1927">
        <f>SUM(P87:P95)</f>
        <v>0</v>
      </c>
      <c r="Q86" s="1927">
        <f t="shared" si="21"/>
        <v>0</v>
      </c>
      <c r="R86" s="1928" t="str">
        <f t="shared" ref="R86:R101" si="22">IF(AND(P86=0,OR(O86&gt;0,O86&lt;0)),+Q86/Q86,IFERROR(+Q86/P86,""))</f>
        <v/>
      </c>
      <c r="T86" s="1921"/>
      <c r="U86" s="1921"/>
    </row>
    <row r="87" spans="1:21">
      <c r="A87" s="1924">
        <f t="shared" si="16"/>
        <v>81</v>
      </c>
      <c r="B87" s="1925" t="s">
        <v>1361</v>
      </c>
      <c r="C87" s="1927">
        <f>SUM(C88:C97)</f>
        <v>0</v>
      </c>
      <c r="D87" s="1927">
        <f>SUM(D88:D97)</f>
        <v>0</v>
      </c>
      <c r="E87" s="1927">
        <f t="shared" si="19"/>
        <v>0</v>
      </c>
      <c r="F87" s="1928" t="str">
        <f t="shared" si="20"/>
        <v/>
      </c>
      <c r="G87" s="1927">
        <f>SUM(G88:G97)</f>
        <v>0</v>
      </c>
      <c r="H87" s="1927">
        <f t="shared" si="17"/>
        <v>0</v>
      </c>
      <c r="I87" s="1926"/>
      <c r="J87" s="1929"/>
      <c r="K87" s="1926"/>
      <c r="L87" s="1927">
        <f t="shared" si="18"/>
        <v>0</v>
      </c>
      <c r="M87" s="1928" t="str">
        <f t="shared" si="12"/>
        <v/>
      </c>
      <c r="N87" s="1931" t="s">
        <v>1362</v>
      </c>
      <c r="O87" s="1926"/>
      <c r="P87" s="1926"/>
      <c r="Q87" s="1927">
        <f t="shared" si="21"/>
        <v>0</v>
      </c>
      <c r="R87" s="1928" t="str">
        <f t="shared" si="22"/>
        <v/>
      </c>
      <c r="T87" s="1921"/>
      <c r="U87" s="1921"/>
    </row>
    <row r="88" spans="1:21">
      <c r="A88" s="1924">
        <f t="shared" si="16"/>
        <v>82</v>
      </c>
      <c r="B88" s="1925" t="s">
        <v>967</v>
      </c>
      <c r="C88" s="1926"/>
      <c r="D88" s="1926"/>
      <c r="E88" s="1927">
        <f t="shared" si="19"/>
        <v>0</v>
      </c>
      <c r="F88" s="1928" t="str">
        <f t="shared" si="20"/>
        <v/>
      </c>
      <c r="G88" s="1926"/>
      <c r="H88" s="1927">
        <f t="shared" si="17"/>
        <v>0</v>
      </c>
      <c r="I88" s="1926"/>
      <c r="J88" s="1929"/>
      <c r="K88" s="1926"/>
      <c r="L88" s="1927">
        <f t="shared" si="18"/>
        <v>0</v>
      </c>
      <c r="M88" s="1928" t="str">
        <f t="shared" si="12"/>
        <v/>
      </c>
      <c r="N88" s="1930" t="s">
        <v>1363</v>
      </c>
      <c r="O88" s="1926"/>
      <c r="P88" s="1926"/>
      <c r="Q88" s="1927">
        <f t="shared" si="21"/>
        <v>0</v>
      </c>
      <c r="R88" s="1928" t="str">
        <f t="shared" si="22"/>
        <v/>
      </c>
      <c r="T88" s="1921"/>
      <c r="U88" s="1921"/>
    </row>
    <row r="89" spans="1:21">
      <c r="A89" s="1924">
        <f t="shared" si="16"/>
        <v>83</v>
      </c>
      <c r="B89" s="1925" t="s">
        <v>968</v>
      </c>
      <c r="C89" s="1926"/>
      <c r="D89" s="1926"/>
      <c r="E89" s="1927">
        <f t="shared" si="19"/>
        <v>0</v>
      </c>
      <c r="F89" s="1928" t="str">
        <f t="shared" si="20"/>
        <v/>
      </c>
      <c r="G89" s="1926"/>
      <c r="H89" s="1927">
        <f t="shared" si="17"/>
        <v>0</v>
      </c>
      <c r="I89" s="1926"/>
      <c r="J89" s="1929"/>
      <c r="K89" s="1926"/>
      <c r="L89" s="1927">
        <f t="shared" si="18"/>
        <v>0</v>
      </c>
      <c r="M89" s="1928" t="str">
        <f t="shared" si="12"/>
        <v/>
      </c>
      <c r="N89" s="1930" t="s">
        <v>1364</v>
      </c>
      <c r="O89" s="1926"/>
      <c r="P89" s="1926"/>
      <c r="Q89" s="1927">
        <f t="shared" si="21"/>
        <v>0</v>
      </c>
      <c r="R89" s="1928" t="str">
        <f t="shared" si="22"/>
        <v/>
      </c>
      <c r="T89" s="1921"/>
      <c r="U89" s="1921"/>
    </row>
    <row r="90" spans="1:21" ht="14.25" customHeight="1">
      <c r="A90" s="1924">
        <f t="shared" si="16"/>
        <v>84</v>
      </c>
      <c r="B90" s="1925" t="s">
        <v>969</v>
      </c>
      <c r="C90" s="1926"/>
      <c r="D90" s="1926"/>
      <c r="E90" s="1927">
        <f t="shared" si="19"/>
        <v>0</v>
      </c>
      <c r="F90" s="1928" t="str">
        <f t="shared" si="20"/>
        <v/>
      </c>
      <c r="G90" s="1926"/>
      <c r="H90" s="1927">
        <f t="shared" si="17"/>
        <v>0</v>
      </c>
      <c r="I90" s="1926"/>
      <c r="J90" s="1929"/>
      <c r="K90" s="1926"/>
      <c r="L90" s="1927">
        <f t="shared" si="18"/>
        <v>0</v>
      </c>
      <c r="M90" s="1928" t="str">
        <f t="shared" si="12"/>
        <v/>
      </c>
      <c r="N90" s="1936" t="s">
        <v>1365</v>
      </c>
      <c r="O90" s="1926"/>
      <c r="P90" s="1926"/>
      <c r="Q90" s="1927">
        <f t="shared" si="21"/>
        <v>0</v>
      </c>
      <c r="R90" s="1928" t="str">
        <f t="shared" si="22"/>
        <v/>
      </c>
      <c r="T90" s="1921"/>
      <c r="U90" s="1921"/>
    </row>
    <row r="91" spans="1:21">
      <c r="A91" s="1924">
        <f t="shared" si="16"/>
        <v>85</v>
      </c>
      <c r="B91" s="1925" t="s">
        <v>1366</v>
      </c>
      <c r="C91" s="1926"/>
      <c r="D91" s="1926"/>
      <c r="E91" s="1927">
        <f t="shared" si="19"/>
        <v>0</v>
      </c>
      <c r="F91" s="1928" t="str">
        <f t="shared" si="20"/>
        <v/>
      </c>
      <c r="G91" s="1926"/>
      <c r="H91" s="1927">
        <f t="shared" si="17"/>
        <v>0</v>
      </c>
      <c r="I91" s="1926"/>
      <c r="J91" s="1929"/>
      <c r="K91" s="1926"/>
      <c r="L91" s="1927">
        <f t="shared" si="18"/>
        <v>0</v>
      </c>
      <c r="M91" s="1928" t="str">
        <f t="shared" si="12"/>
        <v/>
      </c>
      <c r="N91" s="1936" t="s">
        <v>1367</v>
      </c>
      <c r="O91" s="1926"/>
      <c r="P91" s="1926"/>
      <c r="Q91" s="1927">
        <f>+O91-P91</f>
        <v>0</v>
      </c>
      <c r="R91" s="1928" t="str">
        <f t="shared" si="22"/>
        <v/>
      </c>
      <c r="T91" s="1921"/>
      <c r="U91" s="1921"/>
    </row>
    <row r="92" spans="1:21">
      <c r="A92" s="1924">
        <f t="shared" si="16"/>
        <v>86</v>
      </c>
      <c r="B92" s="1925" t="s">
        <v>1368</v>
      </c>
      <c r="C92" s="1926"/>
      <c r="D92" s="1926"/>
      <c r="E92" s="1927">
        <f t="shared" si="19"/>
        <v>0</v>
      </c>
      <c r="F92" s="1928" t="str">
        <f t="shared" si="20"/>
        <v/>
      </c>
      <c r="G92" s="1926"/>
      <c r="H92" s="1927">
        <f t="shared" si="17"/>
        <v>0</v>
      </c>
      <c r="I92" s="1926"/>
      <c r="J92" s="1929"/>
      <c r="K92" s="1926"/>
      <c r="L92" s="1927">
        <f>+E92-I92</f>
        <v>0</v>
      </c>
      <c r="M92" s="1928" t="str">
        <f t="shared" si="12"/>
        <v/>
      </c>
      <c r="N92" s="1936" t="s">
        <v>1369</v>
      </c>
      <c r="O92" s="1926"/>
      <c r="P92" s="1926"/>
      <c r="Q92" s="1927">
        <f>+O92-P92</f>
        <v>0</v>
      </c>
      <c r="R92" s="1928" t="str">
        <f t="shared" si="22"/>
        <v/>
      </c>
      <c r="T92" s="1921"/>
      <c r="U92" s="1921"/>
    </row>
    <row r="93" spans="1:21">
      <c r="A93" s="1924">
        <f t="shared" si="16"/>
        <v>87</v>
      </c>
      <c r="B93" s="1925" t="s">
        <v>1370</v>
      </c>
      <c r="C93" s="1926"/>
      <c r="D93" s="1926"/>
      <c r="E93" s="1927">
        <f t="shared" si="19"/>
        <v>0</v>
      </c>
      <c r="F93" s="1928" t="str">
        <f t="shared" si="20"/>
        <v/>
      </c>
      <c r="G93" s="1926"/>
      <c r="H93" s="1927">
        <f t="shared" si="17"/>
        <v>0</v>
      </c>
      <c r="I93" s="1926"/>
      <c r="J93" s="1929"/>
      <c r="K93" s="1926"/>
      <c r="L93" s="1927">
        <f t="shared" si="18"/>
        <v>0</v>
      </c>
      <c r="M93" s="1928" t="str">
        <f t="shared" si="12"/>
        <v/>
      </c>
      <c r="N93" s="1925" t="s">
        <v>1371</v>
      </c>
      <c r="O93" s="1926"/>
      <c r="P93" s="1926"/>
      <c r="Q93" s="1927">
        <f t="shared" si="21"/>
        <v>0</v>
      </c>
      <c r="R93" s="1928" t="str">
        <f t="shared" si="22"/>
        <v/>
      </c>
      <c r="T93" s="1921"/>
      <c r="U93" s="1921"/>
    </row>
    <row r="94" spans="1:21">
      <c r="A94" s="1924">
        <f t="shared" si="16"/>
        <v>88</v>
      </c>
      <c r="B94" s="1925" t="s">
        <v>1372</v>
      </c>
      <c r="C94" s="1926"/>
      <c r="D94" s="1926"/>
      <c r="E94" s="1927">
        <f t="shared" si="19"/>
        <v>0</v>
      </c>
      <c r="F94" s="1928" t="str">
        <f t="shared" si="20"/>
        <v/>
      </c>
      <c r="G94" s="1926"/>
      <c r="H94" s="1927">
        <f t="shared" si="17"/>
        <v>0</v>
      </c>
      <c r="I94" s="1926"/>
      <c r="J94" s="1929"/>
      <c r="K94" s="1926"/>
      <c r="L94" s="1927">
        <f t="shared" si="18"/>
        <v>0</v>
      </c>
      <c r="M94" s="1928" t="str">
        <f t="shared" si="12"/>
        <v/>
      </c>
      <c r="N94" s="1925" t="s">
        <v>1373</v>
      </c>
      <c r="O94" s="1926"/>
      <c r="P94" s="1926"/>
      <c r="Q94" s="1927">
        <f t="shared" si="21"/>
        <v>0</v>
      </c>
      <c r="R94" s="1928" t="str">
        <f t="shared" si="22"/>
        <v/>
      </c>
      <c r="T94" s="1921"/>
      <c r="U94" s="1921"/>
    </row>
    <row r="95" spans="1:21">
      <c r="A95" s="1924">
        <f t="shared" si="16"/>
        <v>89</v>
      </c>
      <c r="B95" s="1925" t="s">
        <v>1374</v>
      </c>
      <c r="C95" s="1926"/>
      <c r="D95" s="1926"/>
      <c r="E95" s="1927">
        <f t="shared" si="19"/>
        <v>0</v>
      </c>
      <c r="F95" s="1928" t="str">
        <f t="shared" si="20"/>
        <v/>
      </c>
      <c r="G95" s="1926"/>
      <c r="H95" s="1927">
        <f t="shared" si="17"/>
        <v>0</v>
      </c>
      <c r="I95" s="1926"/>
      <c r="J95" s="1929"/>
      <c r="K95" s="1926"/>
      <c r="L95" s="1927">
        <f t="shared" si="18"/>
        <v>0</v>
      </c>
      <c r="M95" s="1928" t="str">
        <f t="shared" si="12"/>
        <v/>
      </c>
      <c r="N95" s="1936" t="s">
        <v>1375</v>
      </c>
      <c r="O95" s="1926"/>
      <c r="P95" s="1926"/>
      <c r="Q95" s="1927">
        <f t="shared" si="21"/>
        <v>0</v>
      </c>
      <c r="R95" s="1928" t="str">
        <f t="shared" si="22"/>
        <v/>
      </c>
      <c r="T95" s="1921"/>
      <c r="U95" s="1921"/>
    </row>
    <row r="96" spans="1:21">
      <c r="A96" s="1924">
        <f t="shared" si="16"/>
        <v>90</v>
      </c>
      <c r="B96" s="1925" t="s">
        <v>970</v>
      </c>
      <c r="C96" s="1926"/>
      <c r="D96" s="1926"/>
      <c r="E96" s="1927">
        <f t="shared" si="19"/>
        <v>0</v>
      </c>
      <c r="F96" s="1928" t="str">
        <f t="shared" si="20"/>
        <v/>
      </c>
      <c r="G96" s="1926"/>
      <c r="H96" s="1927">
        <f t="shared" si="17"/>
        <v>0</v>
      </c>
      <c r="I96" s="1926"/>
      <c r="J96" s="1929"/>
      <c r="K96" s="1926"/>
      <c r="L96" s="1927">
        <f t="shared" si="18"/>
        <v>0</v>
      </c>
      <c r="M96" s="1928" t="str">
        <f t="shared" si="12"/>
        <v/>
      </c>
      <c r="N96" s="1930" t="s">
        <v>1376</v>
      </c>
      <c r="O96" s="1927">
        <f>+O66+O72+O81+O86</f>
        <v>0</v>
      </c>
      <c r="P96" s="1927">
        <f>+P66+P72+P81+P86</f>
        <v>0</v>
      </c>
      <c r="Q96" s="1927">
        <f t="shared" si="21"/>
        <v>0</v>
      </c>
      <c r="R96" s="1928" t="str">
        <f t="shared" si="22"/>
        <v/>
      </c>
      <c r="T96" s="1921"/>
      <c r="U96" s="1921"/>
    </row>
    <row r="97" spans="1:21">
      <c r="A97" s="1924">
        <f t="shared" si="16"/>
        <v>91</v>
      </c>
      <c r="B97" s="1925" t="s">
        <v>1057</v>
      </c>
      <c r="C97" s="1926"/>
      <c r="D97" s="1926"/>
      <c r="E97" s="1927">
        <f t="shared" si="19"/>
        <v>0</v>
      </c>
      <c r="F97" s="1928" t="str">
        <f t="shared" si="20"/>
        <v/>
      </c>
      <c r="G97" s="1926"/>
      <c r="H97" s="1927">
        <f t="shared" si="17"/>
        <v>0</v>
      </c>
      <c r="I97" s="1926"/>
      <c r="J97" s="1929"/>
      <c r="K97" s="1926"/>
      <c r="L97" s="1927">
        <f t="shared" si="18"/>
        <v>0</v>
      </c>
      <c r="M97" s="1928" t="str">
        <f t="shared" si="12"/>
        <v/>
      </c>
      <c r="N97" s="1930" t="s">
        <v>1277</v>
      </c>
      <c r="O97" s="1926"/>
      <c r="P97" s="1926"/>
      <c r="Q97" s="1927">
        <f t="shared" si="21"/>
        <v>0</v>
      </c>
      <c r="R97" s="1928" t="str">
        <f t="shared" si="22"/>
        <v/>
      </c>
      <c r="T97" s="1921"/>
      <c r="U97" s="1921"/>
    </row>
    <row r="98" spans="1:21">
      <c r="A98" s="1924">
        <f t="shared" si="16"/>
        <v>92</v>
      </c>
      <c r="B98" s="1925" t="s">
        <v>1377</v>
      </c>
      <c r="C98" s="1927">
        <f>SUM(C99:C100)</f>
        <v>0</v>
      </c>
      <c r="D98" s="1927">
        <f>SUM(D99:D100)</f>
        <v>0</v>
      </c>
      <c r="E98" s="1927">
        <f t="shared" si="19"/>
        <v>0</v>
      </c>
      <c r="F98" s="1928" t="str">
        <f t="shared" si="20"/>
        <v/>
      </c>
      <c r="G98" s="1927">
        <f>SUM(G99:G100)</f>
        <v>0</v>
      </c>
      <c r="H98" s="1927">
        <f t="shared" si="17"/>
        <v>0</v>
      </c>
      <c r="I98" s="1926"/>
      <c r="J98" s="1929"/>
      <c r="K98" s="1926"/>
      <c r="L98" s="1927">
        <f t="shared" si="18"/>
        <v>0</v>
      </c>
      <c r="M98" s="1928" t="str">
        <f t="shared" si="12"/>
        <v/>
      </c>
      <c r="N98" s="1930" t="s">
        <v>1278</v>
      </c>
      <c r="O98" s="1927">
        <f>+G104</f>
        <v>0</v>
      </c>
      <c r="P98" s="1926"/>
      <c r="Q98" s="1927">
        <f t="shared" si="21"/>
        <v>0</v>
      </c>
      <c r="R98" s="1928" t="str">
        <f t="shared" si="22"/>
        <v/>
      </c>
      <c r="T98" s="1921"/>
      <c r="U98" s="1921"/>
    </row>
    <row r="99" spans="1:21">
      <c r="A99" s="1924">
        <f t="shared" si="16"/>
        <v>93</v>
      </c>
      <c r="B99" s="1925" t="s">
        <v>971</v>
      </c>
      <c r="C99" s="1926"/>
      <c r="D99" s="1926"/>
      <c r="E99" s="1927">
        <f t="shared" si="19"/>
        <v>0</v>
      </c>
      <c r="F99" s="1928" t="str">
        <f t="shared" si="20"/>
        <v/>
      </c>
      <c r="G99" s="1926"/>
      <c r="H99" s="1927">
        <f t="shared" si="17"/>
        <v>0</v>
      </c>
      <c r="I99" s="1926"/>
      <c r="J99" s="1929"/>
      <c r="K99" s="1926"/>
      <c r="L99" s="1927">
        <f t="shared" si="18"/>
        <v>0</v>
      </c>
      <c r="M99" s="1928" t="str">
        <f t="shared" si="12"/>
        <v/>
      </c>
      <c r="N99" s="1930" t="s">
        <v>1279</v>
      </c>
      <c r="O99" s="1926"/>
      <c r="P99" s="1926"/>
      <c r="Q99" s="1927">
        <f t="shared" si="21"/>
        <v>0</v>
      </c>
      <c r="R99" s="1928" t="str">
        <f t="shared" si="22"/>
        <v/>
      </c>
      <c r="T99" s="1921"/>
      <c r="U99" s="1921"/>
    </row>
    <row r="100" spans="1:21">
      <c r="A100" s="1924">
        <f t="shared" si="16"/>
        <v>94</v>
      </c>
      <c r="B100" s="1925" t="s">
        <v>972</v>
      </c>
      <c r="C100" s="1926"/>
      <c r="D100" s="1926"/>
      <c r="E100" s="1927">
        <f t="shared" si="19"/>
        <v>0</v>
      </c>
      <c r="F100" s="1928" t="str">
        <f t="shared" si="20"/>
        <v/>
      </c>
      <c r="G100" s="1926"/>
      <c r="H100" s="1927">
        <f t="shared" si="17"/>
        <v>0</v>
      </c>
      <c r="I100" s="1926"/>
      <c r="J100" s="1929"/>
      <c r="K100" s="1926"/>
      <c r="L100" s="1927">
        <f t="shared" si="18"/>
        <v>0</v>
      </c>
      <c r="M100" s="1928" t="str">
        <f t="shared" si="12"/>
        <v/>
      </c>
      <c r="N100" s="1930"/>
      <c r="O100" s="1926"/>
      <c r="P100" s="1926"/>
      <c r="Q100" s="1927">
        <f t="shared" si="21"/>
        <v>0</v>
      </c>
      <c r="R100" s="1928" t="str">
        <f t="shared" si="22"/>
        <v/>
      </c>
      <c r="T100" s="1921"/>
      <c r="U100" s="1921"/>
    </row>
    <row r="101" spans="1:21">
      <c r="A101" s="1924">
        <f t="shared" si="16"/>
        <v>95</v>
      </c>
      <c r="B101" s="1925"/>
      <c r="C101" s="1926"/>
      <c r="D101" s="1926"/>
      <c r="E101" s="1926"/>
      <c r="F101" s="1929"/>
      <c r="G101" s="1926"/>
      <c r="H101" s="1926"/>
      <c r="I101" s="1926"/>
      <c r="J101" s="1929"/>
      <c r="K101" s="1926"/>
      <c r="L101" s="1926"/>
      <c r="M101" s="1929"/>
      <c r="N101" s="1930" t="s">
        <v>1280</v>
      </c>
      <c r="O101" s="1927">
        <f>+O96-O97-O98+O99</f>
        <v>0</v>
      </c>
      <c r="P101" s="1927">
        <f>+P96-P97-P98+P99</f>
        <v>0</v>
      </c>
      <c r="Q101" s="1927">
        <f t="shared" si="21"/>
        <v>0</v>
      </c>
      <c r="R101" s="1928" t="str">
        <f t="shared" si="22"/>
        <v/>
      </c>
      <c r="T101" s="1921"/>
      <c r="U101" s="1921"/>
    </row>
    <row r="102" spans="1:21">
      <c r="A102" s="1924">
        <f t="shared" si="16"/>
        <v>96</v>
      </c>
      <c r="B102" s="1925"/>
      <c r="C102" s="1926"/>
      <c r="D102" s="1926"/>
      <c r="E102" s="1926"/>
      <c r="F102" s="1929"/>
      <c r="G102" s="1926"/>
      <c r="H102" s="1926"/>
      <c r="I102" s="1926"/>
      <c r="J102" s="1929"/>
      <c r="K102" s="1926"/>
      <c r="L102" s="1926"/>
      <c r="M102" s="1929"/>
      <c r="N102" s="1930"/>
      <c r="O102" s="1926"/>
      <c r="P102" s="1926"/>
      <c r="Q102" s="1926"/>
      <c r="R102" s="1929"/>
      <c r="T102" s="1921"/>
      <c r="U102" s="1921"/>
    </row>
    <row r="103" spans="1:21">
      <c r="A103" s="1924">
        <f t="shared" si="16"/>
        <v>97</v>
      </c>
      <c r="B103" s="1925"/>
      <c r="C103" s="1926"/>
      <c r="D103" s="1926"/>
      <c r="E103" s="1926"/>
      <c r="F103" s="1929"/>
      <c r="G103" s="1926"/>
      <c r="H103" s="1926"/>
      <c r="I103" s="1926"/>
      <c r="J103" s="1929"/>
      <c r="K103" s="1926"/>
      <c r="L103" s="1926"/>
      <c r="M103" s="1937"/>
      <c r="N103" s="1930" t="s">
        <v>1008</v>
      </c>
      <c r="O103" s="1927">
        <f>+O96+O63</f>
        <v>0</v>
      </c>
      <c r="P103" s="1926"/>
      <c r="Q103" s="1927">
        <f t="shared" si="21"/>
        <v>0</v>
      </c>
      <c r="R103" s="1928" t="str">
        <f>IF(AND(P103=0,OR(O103&gt;0,O103&lt;0)),+Q103/Q103,IFERROR(+Q103/P103,""))</f>
        <v/>
      </c>
      <c r="T103" s="1921"/>
      <c r="U103" s="1921"/>
    </row>
    <row r="104" spans="1:21">
      <c r="A104" s="1924">
        <f t="shared" si="16"/>
        <v>98</v>
      </c>
      <c r="B104" s="1930" t="s">
        <v>973</v>
      </c>
      <c r="C104" s="1927">
        <f>+C98+C87+C86+C81+C73+C63+C58+C57+C56+C55+C54+C53+C43+C33+C22+C21+C20+C19+C7+C6</f>
        <v>0</v>
      </c>
      <c r="D104" s="1927">
        <f>+D98+D87+D86+D81+D73+D63+D58+D57+D56+D55+D54+D53+D43+D33+D22+D21+D20+D19+D7+D6</f>
        <v>0</v>
      </c>
      <c r="E104" s="1927">
        <f>+E98+E87+E86+E81+E73+E63+E58+E57+E56+E55+E54+E53+E43+E33+E22+E21+E20+E19+E7+E6</f>
        <v>0</v>
      </c>
      <c r="F104" s="1928" t="str">
        <f>IF(C104=0,"",IFERROR(+E104/$E$104,""))</f>
        <v/>
      </c>
      <c r="G104" s="1927">
        <f>+G98+G87+G86+G81+G73+G63+G58+G57+G56+G55+G54+G53+G43+G33+G22+G21+G20+G19+G7+G6</f>
        <v>0</v>
      </c>
      <c r="H104" s="1927">
        <f>+H98+H87+H86+H81+H73+H63+H58+H57+H56+H55+H54+H53+H43+H33+H22+H21+H20+H19+H7+H6</f>
        <v>0</v>
      </c>
      <c r="I104" s="1926"/>
      <c r="J104" s="1929"/>
      <c r="K104" s="1926"/>
      <c r="L104" s="1927">
        <f>+E104-I104</f>
        <v>0</v>
      </c>
      <c r="M104" s="1928" t="str">
        <f>IF(AND(I104=0,OR(E104&gt;0,E104&lt;0)),+L104/L104,IFERROR(+L104/I104,""))</f>
        <v/>
      </c>
      <c r="N104" s="1930" t="s">
        <v>1009</v>
      </c>
      <c r="O104" s="1927">
        <f>+O101+O64</f>
        <v>0</v>
      </c>
      <c r="P104" s="1927">
        <f>+P101+P64</f>
        <v>0</v>
      </c>
      <c r="Q104" s="1927">
        <f t="shared" si="21"/>
        <v>0</v>
      </c>
      <c r="R104" s="1928" t="str">
        <f>IF(AND(P104=0,OR(O104&gt;0,O104&lt;0)),+Q104/Q104,IFERROR(+Q104/P104,""))</f>
        <v/>
      </c>
      <c r="T104" s="1921"/>
      <c r="U104" s="1921"/>
    </row>
    <row r="105" spans="1:21">
      <c r="B105" s="1939"/>
      <c r="C105" s="1939"/>
      <c r="D105" s="1939"/>
      <c r="E105" s="1939"/>
      <c r="F105" s="1939"/>
      <c r="G105" s="465"/>
      <c r="H105" s="465"/>
      <c r="I105" s="465"/>
      <c r="J105" s="465"/>
      <c r="K105" s="465"/>
      <c r="L105" s="465"/>
      <c r="M105" s="465"/>
      <c r="N105" s="1939"/>
      <c r="T105" s="1921"/>
      <c r="U105" s="1921"/>
    </row>
    <row r="106" spans="1:21" ht="16.5">
      <c r="A106" s="1939" t="s">
        <v>703</v>
      </c>
      <c r="B106" s="1917"/>
      <c r="C106" s="1940"/>
      <c r="D106" s="1940"/>
      <c r="E106" s="1940"/>
      <c r="F106" s="1917"/>
      <c r="G106" s="1917"/>
      <c r="H106" s="1917"/>
      <c r="I106" s="1917"/>
      <c r="J106" s="1917"/>
      <c r="K106" s="1917"/>
      <c r="L106" s="1917"/>
      <c r="M106" s="1917"/>
      <c r="N106" s="1917"/>
      <c r="T106" s="1921"/>
      <c r="U106" s="1921"/>
    </row>
    <row r="107" spans="1:21" ht="16.5">
      <c r="A107" s="1941">
        <v>1</v>
      </c>
      <c r="B107" s="1917" t="s">
        <v>1409</v>
      </c>
      <c r="C107" s="1940"/>
      <c r="D107" s="1940"/>
      <c r="E107" s="1940"/>
      <c r="F107" s="1940"/>
      <c r="G107" s="1940"/>
      <c r="H107" s="1940"/>
      <c r="I107" s="1917"/>
      <c r="J107" s="1917"/>
      <c r="K107" s="1917"/>
      <c r="L107" s="1917"/>
      <c r="M107" s="1917"/>
      <c r="N107" s="1917"/>
      <c r="T107" s="1921"/>
      <c r="U107" s="1921"/>
    </row>
    <row r="108" spans="1:21" ht="16.5">
      <c r="A108" s="1941">
        <v>2</v>
      </c>
      <c r="B108" s="1917" t="s">
        <v>1411</v>
      </c>
      <c r="C108" s="1940"/>
      <c r="D108" s="1940"/>
      <c r="E108" s="1940"/>
      <c r="F108" s="1917"/>
      <c r="G108" s="1917"/>
      <c r="H108" s="1917"/>
      <c r="I108" s="1917"/>
      <c r="J108" s="1917"/>
      <c r="K108" s="1917"/>
      <c r="L108" s="1917"/>
      <c r="M108" s="1917"/>
      <c r="N108" s="1917"/>
      <c r="T108" s="1921"/>
      <c r="U108" s="1921"/>
    </row>
    <row r="109" spans="1:21">
      <c r="A109" s="1941">
        <v>3</v>
      </c>
      <c r="B109" s="68" t="s">
        <v>704</v>
      </c>
      <c r="G109" s="1917"/>
      <c r="H109" s="1917"/>
      <c r="T109" s="1921"/>
      <c r="U109" s="1921"/>
    </row>
    <row r="110" spans="1:21">
      <c r="A110" s="1941">
        <v>4</v>
      </c>
      <c r="B110" s="68" t="s">
        <v>705</v>
      </c>
      <c r="G110" s="1917"/>
      <c r="H110" s="1917"/>
      <c r="T110" s="1921"/>
      <c r="U110" s="1921"/>
    </row>
    <row r="111" spans="1:21" ht="16.5">
      <c r="A111" s="1938">
        <v>5</v>
      </c>
      <c r="B111" s="68" t="s">
        <v>1408</v>
      </c>
      <c r="C111" s="33"/>
      <c r="D111" s="33"/>
      <c r="E111" s="33"/>
      <c r="T111" s="1921"/>
      <c r="U111" s="1921"/>
    </row>
    <row r="112" spans="1:21">
      <c r="T112" s="1921"/>
      <c r="U112" s="1921"/>
    </row>
    <row r="113" spans="1:21">
      <c r="T113" s="1921"/>
      <c r="U113" s="1921"/>
    </row>
    <row r="114" spans="1:21">
      <c r="T114" s="1921"/>
      <c r="U114" s="1921"/>
    </row>
    <row r="122" spans="1:21" s="465" customFormat="1">
      <c r="A122" s="1938"/>
      <c r="B122" s="68"/>
      <c r="C122" s="68"/>
      <c r="D122" s="68"/>
      <c r="E122" s="68"/>
      <c r="F122" s="68"/>
      <c r="G122" s="68"/>
      <c r="H122" s="68"/>
      <c r="I122" s="68"/>
      <c r="J122" s="68"/>
      <c r="K122" s="68"/>
      <c r="L122" s="68"/>
      <c r="M122" s="68"/>
      <c r="N122" s="68"/>
      <c r="O122" s="68"/>
      <c r="P122" s="68"/>
      <c r="Q122" s="68"/>
      <c r="R122" s="68"/>
      <c r="S122" s="68"/>
    </row>
    <row r="123" spans="1:21" s="465" customFormat="1">
      <c r="A123" s="1938"/>
      <c r="B123" s="68"/>
      <c r="C123" s="68"/>
      <c r="D123" s="68"/>
      <c r="E123" s="68"/>
      <c r="F123" s="68"/>
      <c r="G123" s="68"/>
      <c r="H123" s="68"/>
      <c r="I123" s="68"/>
      <c r="J123" s="68"/>
      <c r="K123" s="68"/>
      <c r="L123" s="68"/>
      <c r="M123" s="68"/>
      <c r="N123" s="68"/>
      <c r="O123" s="68"/>
      <c r="P123" s="68"/>
      <c r="Q123" s="68"/>
      <c r="R123" s="68"/>
      <c r="S123" s="68"/>
    </row>
    <row r="124" spans="1:21" s="465" customFormat="1">
      <c r="A124" s="1938"/>
      <c r="B124" s="68"/>
      <c r="C124" s="68"/>
      <c r="D124" s="68"/>
      <c r="E124" s="68"/>
      <c r="F124" s="68"/>
      <c r="G124" s="68"/>
      <c r="H124" s="68"/>
      <c r="I124" s="68"/>
      <c r="J124" s="68"/>
      <c r="K124" s="68"/>
      <c r="L124" s="68"/>
      <c r="M124" s="68"/>
      <c r="N124" s="68"/>
      <c r="O124" s="68"/>
      <c r="P124" s="68"/>
      <c r="Q124" s="68"/>
      <c r="R124" s="68"/>
      <c r="S124" s="68"/>
    </row>
  </sheetData>
  <mergeCells count="8">
    <mergeCell ref="N3:N4"/>
    <mergeCell ref="Q3:R3"/>
    <mergeCell ref="P2:R2"/>
    <mergeCell ref="A3:A5"/>
    <mergeCell ref="B3:B4"/>
    <mergeCell ref="C3:H3"/>
    <mergeCell ref="I3:K3"/>
    <mergeCell ref="L3:M3"/>
  </mergeCells>
  <phoneticPr fontId="28" type="noConversion"/>
  <printOptions horizontalCentered="1"/>
  <pageMargins left="0.23622047244094491" right="0.23622047244094491" top="0.35433070866141736" bottom="0.35433070866141736" header="0.31496062992125984" footer="0.31496062992125984"/>
  <pageSetup paperSize="9" scale="34" orientation="landscape" cellComments="asDisplayed"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工作表12">
    <pageSetUpPr fitToPage="1"/>
  </sheetPr>
  <dimension ref="A1:AE36"/>
  <sheetViews>
    <sheetView zoomScaleNormal="100" zoomScaleSheetLayoutView="100" workbookViewId="0">
      <pane xSplit="1" ySplit="5" topLeftCell="B6" activePane="bottomRight" state="frozen"/>
      <selection activeCell="A125" sqref="A1:XFD1048576"/>
      <selection pane="topRight" activeCell="A125" sqref="A1:XFD1048576"/>
      <selection pane="bottomLeft" activeCell="A125" sqref="A1:XFD1048576"/>
      <selection pane="bottomRight"/>
    </sheetView>
  </sheetViews>
  <sheetFormatPr defaultColWidth="9" defaultRowHeight="16.5"/>
  <cols>
    <col min="1" max="1" width="5.125" style="1158" customWidth="1"/>
    <col min="2" max="3" width="5" style="1158" bestFit="1" customWidth="1"/>
    <col min="4" max="4" width="7.625" style="1158" bestFit="1" customWidth="1"/>
    <col min="5" max="5" width="10.375" style="1158" customWidth="1"/>
    <col min="6" max="6" width="12.375" style="1158" customWidth="1"/>
    <col min="7" max="7" width="11.375" style="1158" customWidth="1"/>
    <col min="8" max="9" width="12.25" style="1158" bestFit="1" customWidth="1"/>
    <col min="10" max="10" width="8.5" style="1158" bestFit="1" customWidth="1"/>
    <col min="11" max="11" width="12.875" style="1158" customWidth="1"/>
    <col min="12" max="13" width="7.625" style="1158" bestFit="1" customWidth="1"/>
    <col min="14" max="14" width="9.5" style="1158" customWidth="1"/>
    <col min="15" max="15" width="9.125" style="1158" customWidth="1"/>
    <col min="16" max="16" width="5.625" style="1158" customWidth="1"/>
    <col min="17" max="16384" width="9" style="1158"/>
  </cols>
  <sheetData>
    <row r="1" spans="1:16">
      <c r="A1" s="1156" t="s">
        <v>583</v>
      </c>
      <c r="B1" s="1157"/>
      <c r="C1" s="1157"/>
      <c r="D1" s="54"/>
      <c r="E1" s="54"/>
      <c r="F1" s="54"/>
      <c r="G1" s="54"/>
      <c r="H1" s="54"/>
      <c r="I1" s="54"/>
      <c r="J1" s="54"/>
      <c r="K1" s="54"/>
      <c r="L1" s="54"/>
      <c r="M1" s="54"/>
      <c r="N1" s="54"/>
      <c r="O1" s="54"/>
      <c r="P1" s="48"/>
    </row>
    <row r="2" spans="1:16">
      <c r="A2" s="48" t="s">
        <v>4345</v>
      </c>
      <c r="B2" s="48"/>
      <c r="C2" s="48"/>
      <c r="D2" s="48"/>
      <c r="E2" s="48"/>
      <c r="F2" s="48"/>
      <c r="G2" s="48"/>
      <c r="H2" s="48"/>
      <c r="I2" s="48"/>
      <c r="J2" s="48"/>
      <c r="K2" s="48"/>
      <c r="L2" s="48"/>
      <c r="M2" s="48"/>
      <c r="N2" s="1159"/>
      <c r="O2" s="1159"/>
      <c r="P2" s="1159" t="s">
        <v>188</v>
      </c>
    </row>
    <row r="3" spans="1:16" ht="30.4" customHeight="1">
      <c r="A3" s="2684" t="s">
        <v>183</v>
      </c>
      <c r="B3" s="2687" t="s">
        <v>152</v>
      </c>
      <c r="C3" s="2687"/>
      <c r="D3" s="1160" t="s">
        <v>585</v>
      </c>
      <c r="E3" s="1160"/>
      <c r="F3" s="1160"/>
      <c r="G3" s="1160"/>
      <c r="H3" s="1160"/>
      <c r="I3" s="1160"/>
      <c r="J3" s="1160"/>
      <c r="K3" s="1160"/>
      <c r="L3" s="2736" t="s">
        <v>586</v>
      </c>
      <c r="M3" s="2743"/>
      <c r="N3" s="2688" t="s">
        <v>587</v>
      </c>
      <c r="O3" s="2688" t="s">
        <v>588</v>
      </c>
      <c r="P3" s="1161" t="s">
        <v>121</v>
      </c>
    </row>
    <row r="4" spans="1:16" ht="28.5" customHeight="1">
      <c r="A4" s="2685"/>
      <c r="B4" s="1162" t="s">
        <v>162</v>
      </c>
      <c r="C4" s="1162" t="s">
        <v>163</v>
      </c>
      <c r="D4" s="1163" t="s">
        <v>589</v>
      </c>
      <c r="E4" s="1163" t="s">
        <v>590</v>
      </c>
      <c r="F4" s="1163" t="s">
        <v>591</v>
      </c>
      <c r="G4" s="1164" t="s">
        <v>592</v>
      </c>
      <c r="H4" s="1163" t="s">
        <v>593</v>
      </c>
      <c r="I4" s="1164" t="s">
        <v>594</v>
      </c>
      <c r="J4" s="1163" t="s">
        <v>595</v>
      </c>
      <c r="K4" s="1164" t="s">
        <v>474</v>
      </c>
      <c r="L4" s="1163" t="s">
        <v>596</v>
      </c>
      <c r="M4" s="1163" t="s">
        <v>597</v>
      </c>
      <c r="N4" s="2744"/>
      <c r="O4" s="2744"/>
      <c r="P4" s="1163"/>
    </row>
    <row r="5" spans="1:16" ht="45" customHeight="1">
      <c r="A5" s="2686"/>
      <c r="B5" s="1165" t="s">
        <v>122</v>
      </c>
      <c r="C5" s="1165" t="s">
        <v>67</v>
      </c>
      <c r="D5" s="1165" t="s">
        <v>68</v>
      </c>
      <c r="E5" s="1165" t="s">
        <v>69</v>
      </c>
      <c r="F5" s="1165" t="s">
        <v>70</v>
      </c>
      <c r="G5" s="1165" t="s">
        <v>71</v>
      </c>
      <c r="H5" s="1165" t="s">
        <v>72</v>
      </c>
      <c r="I5" s="1165" t="s">
        <v>73</v>
      </c>
      <c r="J5" s="1165" t="s">
        <v>74</v>
      </c>
      <c r="K5" s="1166" t="s">
        <v>598</v>
      </c>
      <c r="L5" s="1166" t="s">
        <v>131</v>
      </c>
      <c r="M5" s="1166" t="s">
        <v>457</v>
      </c>
      <c r="N5" s="1166" t="s">
        <v>599</v>
      </c>
      <c r="O5" s="1166" t="s">
        <v>600</v>
      </c>
      <c r="P5" s="1165" t="s">
        <v>135</v>
      </c>
    </row>
    <row r="6" spans="1:16">
      <c r="A6" s="1001">
        <v>1</v>
      </c>
      <c r="B6" s="1167"/>
      <c r="C6" s="1167"/>
      <c r="D6" s="1168"/>
      <c r="E6" s="1168"/>
      <c r="F6" s="1169"/>
      <c r="G6" s="1170"/>
      <c r="H6" s="1170"/>
      <c r="I6" s="1170"/>
      <c r="J6" s="1168"/>
      <c r="K6" s="1169"/>
      <c r="L6" s="1170"/>
      <c r="M6" s="1170"/>
      <c r="N6" s="1171"/>
      <c r="O6" s="1171"/>
      <c r="P6" s="1172"/>
    </row>
    <row r="7" spans="1:16">
      <c r="A7" s="1001">
        <v>2</v>
      </c>
      <c r="B7" s="1167"/>
      <c r="C7" s="1167"/>
      <c r="D7" s="1170"/>
      <c r="E7" s="1170"/>
      <c r="F7" s="1170"/>
      <c r="G7" s="1170"/>
      <c r="H7" s="1170"/>
      <c r="I7" s="1170"/>
      <c r="J7" s="1170"/>
      <c r="K7" s="1170"/>
      <c r="L7" s="1170"/>
      <c r="M7" s="1170"/>
      <c r="N7" s="1171"/>
      <c r="O7" s="1171"/>
      <c r="P7" s="1172"/>
    </row>
    <row r="8" spans="1:16">
      <c r="A8" s="1001">
        <v>3</v>
      </c>
      <c r="B8" s="1167"/>
      <c r="C8" s="1167"/>
      <c r="D8" s="1170"/>
      <c r="E8" s="1170"/>
      <c r="F8" s="1170"/>
      <c r="G8" s="1170"/>
      <c r="H8" s="1170"/>
      <c r="I8" s="1170"/>
      <c r="J8" s="1170"/>
      <c r="K8" s="1170"/>
      <c r="L8" s="1170"/>
      <c r="M8" s="1170"/>
      <c r="N8" s="1171"/>
      <c r="O8" s="1171"/>
      <c r="P8" s="1172"/>
    </row>
    <row r="9" spans="1:16">
      <c r="A9" s="1001">
        <v>4</v>
      </c>
      <c r="B9" s="1167"/>
      <c r="C9" s="1167"/>
      <c r="D9" s="1170"/>
      <c r="E9" s="1170"/>
      <c r="F9" s="1170"/>
      <c r="G9" s="1170"/>
      <c r="H9" s="1170"/>
      <c r="I9" s="1170"/>
      <c r="J9" s="1170"/>
      <c r="K9" s="1170"/>
      <c r="L9" s="1170"/>
      <c r="M9" s="1170"/>
      <c r="N9" s="1171"/>
      <c r="O9" s="1171"/>
      <c r="P9" s="1172"/>
    </row>
    <row r="10" spans="1:16">
      <c r="A10" s="1001">
        <v>5</v>
      </c>
      <c r="B10" s="1167"/>
      <c r="C10" s="1167"/>
      <c r="D10" s="1170"/>
      <c r="E10" s="1170"/>
      <c r="F10" s="1170"/>
      <c r="G10" s="1170"/>
      <c r="H10" s="1170"/>
      <c r="I10" s="1170"/>
      <c r="J10" s="1170"/>
      <c r="K10" s="1170"/>
      <c r="L10" s="1170"/>
      <c r="M10" s="1170"/>
      <c r="N10" s="1171"/>
      <c r="O10" s="1171"/>
      <c r="P10" s="1172"/>
    </row>
    <row r="11" spans="1:16">
      <c r="A11" s="1001">
        <v>6</v>
      </c>
      <c r="B11" s="1167"/>
      <c r="C11" s="1167"/>
      <c r="D11" s="1170"/>
      <c r="E11" s="1170"/>
      <c r="F11" s="1170"/>
      <c r="G11" s="1170"/>
      <c r="H11" s="1170"/>
      <c r="I11" s="1170"/>
      <c r="J11" s="1170"/>
      <c r="K11" s="1170"/>
      <c r="L11" s="1170"/>
      <c r="M11" s="1170"/>
      <c r="N11" s="1171"/>
      <c r="O11" s="1171"/>
      <c r="P11" s="1172"/>
    </row>
    <row r="12" spans="1:16">
      <c r="A12" s="1001">
        <v>7</v>
      </c>
      <c r="B12" s="1167"/>
      <c r="C12" s="1167"/>
      <c r="D12" s="1170"/>
      <c r="E12" s="1170"/>
      <c r="F12" s="1170"/>
      <c r="G12" s="1170"/>
      <c r="H12" s="1170"/>
      <c r="I12" s="1170"/>
      <c r="J12" s="1170"/>
      <c r="K12" s="1170"/>
      <c r="L12" s="1170"/>
      <c r="M12" s="1170"/>
      <c r="N12" s="1171"/>
      <c r="O12" s="1171"/>
      <c r="P12" s="1172"/>
    </row>
    <row r="13" spans="1:16">
      <c r="A13" s="1001">
        <v>8</v>
      </c>
      <c r="B13" s="1167"/>
      <c r="C13" s="1167"/>
      <c r="D13" s="1170"/>
      <c r="E13" s="1170"/>
      <c r="F13" s="1170"/>
      <c r="G13" s="1170"/>
      <c r="H13" s="1170"/>
      <c r="I13" s="1170"/>
      <c r="J13" s="1170"/>
      <c r="K13" s="1170"/>
      <c r="L13" s="1170"/>
      <c r="M13" s="1170"/>
      <c r="N13" s="1171"/>
      <c r="O13" s="1171"/>
      <c r="P13" s="1172"/>
    </row>
    <row r="14" spans="1:16">
      <c r="A14" s="1001">
        <v>9</v>
      </c>
      <c r="B14" s="1167"/>
      <c r="C14" s="1167"/>
      <c r="D14" s="1170"/>
      <c r="E14" s="1170"/>
      <c r="F14" s="1170"/>
      <c r="G14" s="1170"/>
      <c r="H14" s="1170"/>
      <c r="I14" s="1170"/>
      <c r="J14" s="1170"/>
      <c r="K14" s="1170"/>
      <c r="L14" s="1170"/>
      <c r="M14" s="1170"/>
      <c r="N14" s="1171"/>
      <c r="O14" s="1171"/>
      <c r="P14" s="1172"/>
    </row>
    <row r="15" spans="1:16">
      <c r="A15" s="1001">
        <v>10</v>
      </c>
      <c r="B15" s="1167"/>
      <c r="C15" s="1167"/>
      <c r="D15" s="1170"/>
      <c r="E15" s="1170"/>
      <c r="F15" s="1170"/>
      <c r="G15" s="1170"/>
      <c r="H15" s="1170"/>
      <c r="I15" s="1170"/>
      <c r="J15" s="1170"/>
      <c r="K15" s="1170"/>
      <c r="L15" s="1170"/>
      <c r="M15" s="1170"/>
      <c r="N15" s="1171"/>
      <c r="O15" s="1171"/>
      <c r="P15" s="1172"/>
    </row>
    <row r="16" spans="1:16">
      <c r="A16" s="1001">
        <v>11</v>
      </c>
      <c r="B16" s="1167"/>
      <c r="C16" s="1167"/>
      <c r="D16" s="1170"/>
      <c r="E16" s="1170"/>
      <c r="F16" s="1170"/>
      <c r="G16" s="1170"/>
      <c r="H16" s="1170"/>
      <c r="I16" s="1170"/>
      <c r="J16" s="1170"/>
      <c r="K16" s="1170"/>
      <c r="L16" s="1170"/>
      <c r="M16" s="1170"/>
      <c r="N16" s="1171"/>
      <c r="O16" s="1171"/>
      <c r="P16" s="1172"/>
    </row>
    <row r="17" spans="1:31">
      <c r="A17" s="1001">
        <v>12</v>
      </c>
      <c r="B17" s="1167"/>
      <c r="C17" s="1167"/>
      <c r="D17" s="1170"/>
      <c r="E17" s="1170"/>
      <c r="F17" s="1170"/>
      <c r="G17" s="1170"/>
      <c r="H17" s="1170"/>
      <c r="I17" s="1170"/>
      <c r="J17" s="1170"/>
      <c r="K17" s="1170"/>
      <c r="L17" s="1170"/>
      <c r="M17" s="1170"/>
      <c r="N17" s="1171"/>
      <c r="O17" s="1171"/>
      <c r="P17" s="1172"/>
      <c r="Q17" s="48"/>
      <c r="R17" s="48"/>
      <c r="S17" s="48"/>
      <c r="T17" s="48"/>
      <c r="U17" s="48"/>
      <c r="V17" s="48"/>
      <c r="W17" s="48"/>
      <c r="X17" s="48"/>
      <c r="Y17" s="48"/>
      <c r="Z17" s="48"/>
      <c r="AA17" s="48"/>
      <c r="AB17" s="48"/>
      <c r="AC17" s="48"/>
      <c r="AD17" s="48"/>
      <c r="AE17" s="48"/>
    </row>
    <row r="18" spans="1:31">
      <c r="A18" s="1001">
        <v>13</v>
      </c>
      <c r="B18" s="1167"/>
      <c r="C18" s="1167"/>
      <c r="D18" s="1170"/>
      <c r="E18" s="1170"/>
      <c r="F18" s="1170"/>
      <c r="G18" s="1170"/>
      <c r="H18" s="1170"/>
      <c r="I18" s="1170"/>
      <c r="J18" s="1170"/>
      <c r="K18" s="1170"/>
      <c r="L18" s="1170"/>
      <c r="M18" s="1170"/>
      <c r="N18" s="1171"/>
      <c r="O18" s="1171"/>
      <c r="P18" s="1172"/>
      <c r="Q18" s="48"/>
      <c r="R18" s="48"/>
      <c r="S18" s="48"/>
      <c r="T18" s="48"/>
      <c r="U18" s="48"/>
      <c r="V18" s="48"/>
      <c r="W18" s="48"/>
      <c r="X18" s="48"/>
      <c r="Y18" s="48"/>
      <c r="Z18" s="48"/>
      <c r="AA18" s="48"/>
      <c r="AB18" s="48"/>
      <c r="AC18" s="48"/>
      <c r="AD18" s="48"/>
      <c r="AE18" s="48"/>
    </row>
    <row r="19" spans="1:31">
      <c r="A19" s="1001">
        <v>14</v>
      </c>
      <c r="B19" s="1167"/>
      <c r="C19" s="1167"/>
      <c r="D19" s="1170"/>
      <c r="E19" s="1170"/>
      <c r="F19" s="1170"/>
      <c r="G19" s="1170"/>
      <c r="H19" s="1170"/>
      <c r="I19" s="1170"/>
      <c r="J19" s="1170"/>
      <c r="K19" s="1170"/>
      <c r="L19" s="1170"/>
      <c r="M19" s="1170"/>
      <c r="N19" s="1171"/>
      <c r="O19" s="1171"/>
      <c r="P19" s="1172"/>
      <c r="Q19" s="48"/>
      <c r="R19" s="48"/>
      <c r="S19" s="48"/>
      <c r="T19" s="48"/>
      <c r="U19" s="48"/>
      <c r="V19" s="48"/>
      <c r="W19" s="48"/>
      <c r="X19" s="48"/>
      <c r="Y19" s="48"/>
      <c r="Z19" s="48"/>
      <c r="AA19" s="48"/>
      <c r="AB19" s="48"/>
      <c r="AC19" s="48"/>
      <c r="AD19" s="48"/>
      <c r="AE19" s="48"/>
    </row>
    <row r="20" spans="1:31">
      <c r="A20" s="1001">
        <v>15</v>
      </c>
      <c r="B20" s="1167"/>
      <c r="C20" s="1167"/>
      <c r="D20" s="1170"/>
      <c r="E20" s="1170"/>
      <c r="F20" s="1170"/>
      <c r="G20" s="1170"/>
      <c r="H20" s="1170"/>
      <c r="I20" s="1170"/>
      <c r="J20" s="1170"/>
      <c r="K20" s="1170"/>
      <c r="L20" s="1170"/>
      <c r="M20" s="1170"/>
      <c r="N20" s="1171"/>
      <c r="O20" s="1171"/>
      <c r="P20" s="1172"/>
      <c r="Q20" s="48"/>
      <c r="R20" s="48"/>
      <c r="S20" s="48"/>
      <c r="T20" s="48"/>
      <c r="U20" s="48"/>
      <c r="V20" s="48"/>
      <c r="W20" s="48"/>
      <c r="X20" s="48"/>
      <c r="Y20" s="48"/>
      <c r="Z20" s="48"/>
      <c r="AA20" s="48"/>
      <c r="AB20" s="48"/>
      <c r="AC20" s="48"/>
      <c r="AD20" s="48"/>
      <c r="AE20" s="48"/>
    </row>
    <row r="21" spans="1:31">
      <c r="A21" s="1001">
        <v>16</v>
      </c>
      <c r="B21" s="1167"/>
      <c r="C21" s="1167"/>
      <c r="D21" s="1170"/>
      <c r="E21" s="1170"/>
      <c r="F21" s="1170"/>
      <c r="G21" s="1170"/>
      <c r="H21" s="1170"/>
      <c r="I21" s="1170"/>
      <c r="J21" s="1170"/>
      <c r="K21" s="1170"/>
      <c r="L21" s="1170"/>
      <c r="M21" s="1170"/>
      <c r="N21" s="1171"/>
      <c r="O21" s="1171"/>
      <c r="P21" s="1172"/>
      <c r="Q21" s="48"/>
      <c r="R21" s="48"/>
      <c r="S21" s="48"/>
      <c r="T21" s="48"/>
      <c r="U21" s="48"/>
      <c r="V21" s="48"/>
      <c r="W21" s="48"/>
      <c r="X21" s="48"/>
      <c r="Y21" s="48"/>
      <c r="Z21" s="48"/>
      <c r="AA21" s="48"/>
      <c r="AB21" s="48"/>
      <c r="AC21" s="48"/>
      <c r="AD21" s="48"/>
      <c r="AE21" s="48"/>
    </row>
    <row r="22" spans="1:31">
      <c r="A22" s="1001">
        <v>17</v>
      </c>
      <c r="B22" s="1167"/>
      <c r="C22" s="1167"/>
      <c r="D22" s="1170"/>
      <c r="E22" s="1170"/>
      <c r="F22" s="1170"/>
      <c r="G22" s="1170"/>
      <c r="H22" s="1170"/>
      <c r="I22" s="1170"/>
      <c r="J22" s="1170"/>
      <c r="K22" s="1170"/>
      <c r="L22" s="1170"/>
      <c r="M22" s="1170"/>
      <c r="N22" s="1171"/>
      <c r="O22" s="1171"/>
      <c r="P22" s="1172"/>
      <c r="Q22" s="48"/>
      <c r="R22" s="48"/>
      <c r="S22" s="48"/>
      <c r="T22" s="48"/>
      <c r="U22" s="48"/>
      <c r="V22" s="48"/>
      <c r="W22" s="48"/>
      <c r="X22" s="48"/>
      <c r="Y22" s="48"/>
      <c r="Z22" s="48"/>
      <c r="AA22" s="48"/>
      <c r="AB22" s="48"/>
      <c r="AC22" s="48"/>
      <c r="AD22" s="48"/>
      <c r="AE22" s="48"/>
    </row>
    <row r="23" spans="1:31">
      <c r="A23" s="1001">
        <v>18</v>
      </c>
      <c r="B23" s="1167"/>
      <c r="C23" s="1167"/>
      <c r="D23" s="1170"/>
      <c r="E23" s="1170"/>
      <c r="F23" s="1170"/>
      <c r="G23" s="1170"/>
      <c r="H23" s="1170"/>
      <c r="I23" s="1170"/>
      <c r="J23" s="1170"/>
      <c r="K23" s="1170"/>
      <c r="L23" s="1170"/>
      <c r="M23" s="1170"/>
      <c r="N23" s="1171"/>
      <c r="O23" s="1171"/>
      <c r="P23" s="1172"/>
      <c r="Q23" s="48"/>
      <c r="R23" s="48"/>
      <c r="S23" s="48"/>
      <c r="T23" s="48"/>
      <c r="U23" s="48"/>
      <c r="V23" s="48"/>
      <c r="W23" s="48"/>
      <c r="X23" s="48"/>
      <c r="Y23" s="48"/>
      <c r="Z23" s="48"/>
      <c r="AA23" s="48"/>
      <c r="AB23" s="48"/>
      <c r="AC23" s="48"/>
      <c r="AD23" s="48"/>
      <c r="AE23" s="48"/>
    </row>
    <row r="24" spans="1:31">
      <c r="A24" s="1001">
        <v>19</v>
      </c>
      <c r="B24" s="1167"/>
      <c r="C24" s="1167"/>
      <c r="D24" s="1170"/>
      <c r="E24" s="1170"/>
      <c r="F24" s="1170"/>
      <c r="G24" s="1170"/>
      <c r="H24" s="1170"/>
      <c r="I24" s="1170"/>
      <c r="J24" s="1170"/>
      <c r="K24" s="1170"/>
      <c r="L24" s="1170"/>
      <c r="M24" s="1170"/>
      <c r="N24" s="1171"/>
      <c r="O24" s="1171"/>
      <c r="P24" s="1172"/>
      <c r="Q24" s="48"/>
      <c r="R24" s="48"/>
      <c r="S24" s="48"/>
      <c r="T24" s="48"/>
      <c r="U24" s="48"/>
      <c r="V24" s="48"/>
      <c r="W24" s="48"/>
      <c r="X24" s="48"/>
      <c r="Y24" s="48"/>
      <c r="Z24" s="48"/>
      <c r="AA24" s="48"/>
      <c r="AB24" s="48"/>
      <c r="AC24" s="48"/>
      <c r="AD24" s="48"/>
      <c r="AE24" s="48"/>
    </row>
    <row r="25" spans="1:31">
      <c r="A25" s="1001">
        <v>20</v>
      </c>
      <c r="B25" s="2690" t="s">
        <v>85</v>
      </c>
      <c r="C25" s="2691"/>
      <c r="D25" s="1170"/>
      <c r="E25" s="1170"/>
      <c r="F25" s="1170"/>
      <c r="G25" s="1170"/>
      <c r="H25" s="1170"/>
      <c r="I25" s="1170"/>
      <c r="J25" s="1170"/>
      <c r="K25" s="1170"/>
      <c r="L25" s="1170"/>
      <c r="M25" s="1170"/>
      <c r="N25" s="1170"/>
      <c r="O25" s="1170"/>
      <c r="P25" s="1173"/>
      <c r="Q25" s="48"/>
      <c r="R25" s="48"/>
      <c r="S25" s="48"/>
      <c r="T25" s="48"/>
      <c r="U25" s="48"/>
      <c r="V25" s="48"/>
      <c r="W25" s="48"/>
      <c r="X25" s="48"/>
      <c r="Y25" s="48"/>
      <c r="Z25" s="48"/>
      <c r="AA25" s="48"/>
      <c r="AB25" s="48"/>
      <c r="AC25" s="48"/>
      <c r="AD25" s="48"/>
      <c r="AE25" s="48"/>
    </row>
    <row r="26" spans="1:31">
      <c r="A26" s="1174" t="s">
        <v>484</v>
      </c>
      <c r="B26" s="1175"/>
      <c r="C26" s="1175"/>
      <c r="D26" s="1175"/>
      <c r="E26" s="1175"/>
      <c r="F26" s="1175"/>
      <c r="G26" s="1175"/>
      <c r="H26" s="1175"/>
      <c r="I26" s="1175"/>
      <c r="J26" s="1175"/>
      <c r="K26" s="1175"/>
      <c r="L26" s="1175"/>
      <c r="M26" s="1175"/>
      <c r="N26" s="1175"/>
      <c r="O26" s="1175"/>
      <c r="P26" s="1175"/>
      <c r="Q26" s="1175"/>
      <c r="R26" s="1174"/>
      <c r="S26" s="1176"/>
      <c r="T26" s="1176"/>
      <c r="U26" s="1176"/>
      <c r="V26" s="1176"/>
      <c r="W26" s="1176"/>
      <c r="X26" s="1176"/>
      <c r="Y26" s="1176"/>
      <c r="Z26" s="1176"/>
      <c r="AA26" s="1176"/>
      <c r="AB26" s="1176"/>
      <c r="AC26" s="1176"/>
      <c r="AD26" s="1176"/>
      <c r="AE26" s="1176"/>
    </row>
    <row r="27" spans="1:31" ht="16.5" customHeight="1">
      <c r="A27" s="1177">
        <v>1</v>
      </c>
      <c r="B27" s="2693" t="s">
        <v>601</v>
      </c>
      <c r="C27" s="2693"/>
      <c r="D27" s="2693"/>
      <c r="E27" s="2693"/>
      <c r="F27" s="2693"/>
      <c r="G27" s="2693"/>
      <c r="H27" s="2693"/>
      <c r="I27" s="2693"/>
      <c r="J27" s="2693"/>
      <c r="K27" s="2693"/>
      <c r="L27" s="2740"/>
      <c r="M27" s="2740"/>
      <c r="N27" s="2740"/>
      <c r="O27" s="2740"/>
      <c r="P27" s="1175"/>
      <c r="Q27" s="1175"/>
      <c r="R27" s="1174"/>
      <c r="S27" s="1176"/>
      <c r="T27" s="1176"/>
      <c r="U27" s="1176"/>
      <c r="V27" s="1176"/>
      <c r="W27" s="1176"/>
      <c r="X27" s="1176"/>
      <c r="Y27" s="1176"/>
      <c r="Z27" s="1176"/>
      <c r="AA27" s="1176"/>
      <c r="AB27" s="1176"/>
      <c r="AC27" s="1176"/>
      <c r="AD27" s="1176"/>
      <c r="AE27" s="1176"/>
    </row>
    <row r="28" spans="1:31">
      <c r="B28" s="2741"/>
      <c r="C28" s="2742"/>
      <c r="D28" s="2742"/>
      <c r="E28" s="2742"/>
      <c r="F28" s="2742"/>
      <c r="G28" s="2742"/>
      <c r="H28" s="2742"/>
      <c r="I28" s="2742"/>
      <c r="J28" s="2742"/>
      <c r="K28" s="2742"/>
      <c r="L28" s="2742"/>
      <c r="M28" s="2742"/>
      <c r="N28" s="2742"/>
      <c r="O28" s="2742"/>
      <c r="P28" s="2742"/>
      <c r="Q28" s="2742"/>
      <c r="R28" s="2742"/>
      <c r="S28" s="2742"/>
    </row>
    <row r="29" spans="1:31">
      <c r="B29" s="2741"/>
      <c r="C29" s="2742"/>
      <c r="D29" s="2742"/>
      <c r="E29" s="2742"/>
      <c r="F29" s="2742"/>
      <c r="G29" s="2742"/>
      <c r="H29" s="2742"/>
      <c r="I29" s="2742"/>
      <c r="J29" s="2742"/>
      <c r="K29" s="2742"/>
      <c r="L29" s="2742"/>
      <c r="M29" s="2742"/>
      <c r="N29" s="2742"/>
      <c r="O29" s="2742"/>
      <c r="P29" s="2742"/>
      <c r="Q29" s="2742"/>
      <c r="R29" s="2742"/>
      <c r="S29" s="2742"/>
    </row>
    <row r="30" spans="1:31">
      <c r="N30" s="1175"/>
      <c r="O30" s="1175"/>
    </row>
    <row r="31" spans="1:31">
      <c r="N31" s="1175"/>
      <c r="O31" s="1175"/>
    </row>
    <row r="32" spans="1:31">
      <c r="N32" s="1175"/>
      <c r="O32" s="1175"/>
    </row>
    <row r="33" spans="14:15">
      <c r="N33" s="1175"/>
      <c r="O33" s="1175"/>
    </row>
    <row r="35" spans="14:15">
      <c r="N35" s="1175"/>
      <c r="O35" s="1175"/>
    </row>
    <row r="36" spans="14:15">
      <c r="N36" s="1175"/>
      <c r="O36" s="1175"/>
    </row>
  </sheetData>
  <mergeCells count="9">
    <mergeCell ref="B27:O27"/>
    <mergeCell ref="B28:S28"/>
    <mergeCell ref="B29:S29"/>
    <mergeCell ref="A3:A5"/>
    <mergeCell ref="B3:C3"/>
    <mergeCell ref="L3:M3"/>
    <mergeCell ref="N3:N4"/>
    <mergeCell ref="O3:O4"/>
    <mergeCell ref="B25:C25"/>
  </mergeCells>
  <phoneticPr fontId="28" type="noConversion"/>
  <pageMargins left="0.19685039370078741" right="0.19685039370078741" top="0.39370078740157483" bottom="0.19685039370078741" header="0.31496062992125984" footer="0.51181102362204722"/>
  <pageSetup paperSize="9" orientation="landscape" r:id="rId1"/>
  <headerFooter alignWithMargins="0">
    <oddHeader>&amp;R&amp;D</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工作表13">
    <pageSetUpPr fitToPage="1"/>
  </sheetPr>
  <dimension ref="A1:AE36"/>
  <sheetViews>
    <sheetView zoomScaleNormal="100" workbookViewId="0">
      <pane xSplit="1" ySplit="5" topLeftCell="B6" activePane="bottomRight" state="frozen"/>
      <selection activeCell="A125" sqref="A1:XFD1048576"/>
      <selection pane="topRight" activeCell="A125" sqref="A1:XFD1048576"/>
      <selection pane="bottomLeft" activeCell="A125" sqref="A1:XFD1048576"/>
      <selection pane="bottomRight"/>
    </sheetView>
  </sheetViews>
  <sheetFormatPr defaultColWidth="9" defaultRowHeight="16.5"/>
  <cols>
    <col min="1" max="1" width="5.125" style="1158" customWidth="1"/>
    <col min="2" max="3" width="5" style="1158" bestFit="1" customWidth="1"/>
    <col min="4" max="4" width="7.625" style="1158" bestFit="1" customWidth="1"/>
    <col min="5" max="5" width="10.375" style="1158" customWidth="1"/>
    <col min="6" max="6" width="12.375" style="1158" customWidth="1"/>
    <col min="7" max="7" width="11.375" style="1158" customWidth="1"/>
    <col min="8" max="9" width="12.25" style="1158" bestFit="1" customWidth="1"/>
    <col min="10" max="10" width="8.5" style="1158" bestFit="1" customWidth="1"/>
    <col min="11" max="11" width="12.875" style="1158" customWidth="1"/>
    <col min="12" max="13" width="7.625" style="1158" bestFit="1" customWidth="1"/>
    <col min="14" max="14" width="9.5" style="1158" customWidth="1"/>
    <col min="15" max="15" width="9.125" style="1158" customWidth="1"/>
    <col min="16" max="16" width="5.375" style="1158" customWidth="1"/>
    <col min="17" max="16384" width="9" style="1158"/>
  </cols>
  <sheetData>
    <row r="1" spans="1:16">
      <c r="A1" s="1156" t="s">
        <v>583</v>
      </c>
      <c r="B1" s="1157"/>
      <c r="C1" s="1157"/>
      <c r="D1" s="54"/>
      <c r="E1" s="54"/>
      <c r="F1" s="54"/>
      <c r="G1" s="54"/>
      <c r="H1" s="54"/>
      <c r="I1" s="54"/>
      <c r="J1" s="54"/>
      <c r="K1" s="54"/>
      <c r="L1" s="54"/>
      <c r="M1" s="54"/>
      <c r="N1" s="54"/>
      <c r="O1" s="54"/>
      <c r="P1" s="48"/>
    </row>
    <row r="2" spans="1:16">
      <c r="A2" s="48" t="s">
        <v>4344</v>
      </c>
      <c r="B2" s="48"/>
      <c r="C2" s="48"/>
      <c r="D2" s="48"/>
      <c r="E2" s="48"/>
      <c r="F2" s="48"/>
      <c r="G2" s="48"/>
      <c r="H2" s="48"/>
      <c r="I2" s="48"/>
      <c r="J2" s="48"/>
      <c r="K2" s="48"/>
      <c r="L2" s="48"/>
      <c r="M2" s="48"/>
      <c r="N2" s="1159"/>
      <c r="O2" s="1159"/>
      <c r="P2" s="1159" t="s">
        <v>188</v>
      </c>
    </row>
    <row r="3" spans="1:16" ht="30.4" customHeight="1">
      <c r="A3" s="2684" t="s">
        <v>183</v>
      </c>
      <c r="B3" s="2687" t="s">
        <v>152</v>
      </c>
      <c r="C3" s="2687"/>
      <c r="D3" s="1160" t="s">
        <v>585</v>
      </c>
      <c r="E3" s="1160"/>
      <c r="F3" s="1160"/>
      <c r="G3" s="1160"/>
      <c r="H3" s="1160"/>
      <c r="I3" s="1160"/>
      <c r="J3" s="1160"/>
      <c r="K3" s="1160"/>
      <c r="L3" s="2736" t="s">
        <v>586</v>
      </c>
      <c r="M3" s="2743"/>
      <c r="N3" s="2688" t="s">
        <v>587</v>
      </c>
      <c r="O3" s="2688" t="s">
        <v>588</v>
      </c>
      <c r="P3" s="1161" t="s">
        <v>121</v>
      </c>
    </row>
    <row r="4" spans="1:16" ht="28.5" customHeight="1">
      <c r="A4" s="2685"/>
      <c r="B4" s="1162" t="s">
        <v>162</v>
      </c>
      <c r="C4" s="1162" t="s">
        <v>163</v>
      </c>
      <c r="D4" s="1163" t="s">
        <v>589</v>
      </c>
      <c r="E4" s="1163" t="s">
        <v>590</v>
      </c>
      <c r="F4" s="1163" t="s">
        <v>591</v>
      </c>
      <c r="G4" s="1164" t="s">
        <v>592</v>
      </c>
      <c r="H4" s="1163" t="s">
        <v>593</v>
      </c>
      <c r="I4" s="1164" t="s">
        <v>594</v>
      </c>
      <c r="J4" s="1163" t="s">
        <v>595</v>
      </c>
      <c r="K4" s="1164" t="s">
        <v>474</v>
      </c>
      <c r="L4" s="1163" t="s">
        <v>596</v>
      </c>
      <c r="M4" s="1163" t="s">
        <v>597</v>
      </c>
      <c r="N4" s="2744"/>
      <c r="O4" s="2744"/>
      <c r="P4" s="1163"/>
    </row>
    <row r="5" spans="1:16" ht="45" customHeight="1">
      <c r="A5" s="2686"/>
      <c r="B5" s="1165" t="s">
        <v>122</v>
      </c>
      <c r="C5" s="1165" t="s">
        <v>67</v>
      </c>
      <c r="D5" s="1165" t="s">
        <v>68</v>
      </c>
      <c r="E5" s="1165" t="s">
        <v>69</v>
      </c>
      <c r="F5" s="1165" t="s">
        <v>70</v>
      </c>
      <c r="G5" s="1165" t="s">
        <v>71</v>
      </c>
      <c r="H5" s="1165" t="s">
        <v>72</v>
      </c>
      <c r="I5" s="1165" t="s">
        <v>73</v>
      </c>
      <c r="J5" s="1165" t="s">
        <v>74</v>
      </c>
      <c r="K5" s="1166" t="s">
        <v>602</v>
      </c>
      <c r="L5" s="1166" t="s">
        <v>131</v>
      </c>
      <c r="M5" s="1166" t="s">
        <v>457</v>
      </c>
      <c r="N5" s="1166" t="s">
        <v>603</v>
      </c>
      <c r="O5" s="1166" t="s">
        <v>600</v>
      </c>
      <c r="P5" s="1165" t="s">
        <v>135</v>
      </c>
    </row>
    <row r="6" spans="1:16">
      <c r="A6" s="1001">
        <v>1</v>
      </c>
      <c r="B6" s="1167"/>
      <c r="C6" s="1167"/>
      <c r="D6" s="1168"/>
      <c r="E6" s="1168"/>
      <c r="F6" s="1169"/>
      <c r="G6" s="1170"/>
      <c r="H6" s="1170"/>
      <c r="I6" s="1170"/>
      <c r="J6" s="1168"/>
      <c r="K6" s="1168"/>
      <c r="L6" s="1170"/>
      <c r="M6" s="1170"/>
      <c r="N6" s="1171"/>
      <c r="O6" s="1171"/>
      <c r="P6" s="1172"/>
    </row>
    <row r="7" spans="1:16">
      <c r="A7" s="1001">
        <v>2</v>
      </c>
      <c r="B7" s="1167"/>
      <c r="C7" s="1167"/>
      <c r="D7" s="1170"/>
      <c r="E7" s="1170"/>
      <c r="F7" s="1170"/>
      <c r="G7" s="1170"/>
      <c r="H7" s="1170"/>
      <c r="I7" s="1170"/>
      <c r="J7" s="1170"/>
      <c r="K7" s="1170"/>
      <c r="L7" s="1170"/>
      <c r="M7" s="1170"/>
      <c r="N7" s="1171"/>
      <c r="O7" s="1171"/>
      <c r="P7" s="1172"/>
    </row>
    <row r="8" spans="1:16">
      <c r="A8" s="1001">
        <v>3</v>
      </c>
      <c r="B8" s="1167"/>
      <c r="C8" s="1167"/>
      <c r="D8" s="1170"/>
      <c r="E8" s="1170"/>
      <c r="F8" s="1170"/>
      <c r="G8" s="1170"/>
      <c r="H8" s="1170"/>
      <c r="I8" s="1170"/>
      <c r="J8" s="1170"/>
      <c r="K8" s="1170"/>
      <c r="L8" s="1170"/>
      <c r="M8" s="1170"/>
      <c r="N8" s="1171"/>
      <c r="O8" s="1171"/>
      <c r="P8" s="1172"/>
    </row>
    <row r="9" spans="1:16">
      <c r="A9" s="1001">
        <v>4</v>
      </c>
      <c r="B9" s="1167"/>
      <c r="C9" s="1167"/>
      <c r="D9" s="1170"/>
      <c r="E9" s="1170"/>
      <c r="F9" s="1170"/>
      <c r="G9" s="1170"/>
      <c r="H9" s="1170"/>
      <c r="I9" s="1170"/>
      <c r="J9" s="1170"/>
      <c r="K9" s="1170"/>
      <c r="L9" s="1170"/>
      <c r="M9" s="1170"/>
      <c r="N9" s="1171"/>
      <c r="O9" s="1171"/>
      <c r="P9" s="1172"/>
    </row>
    <row r="10" spans="1:16">
      <c r="A10" s="1001">
        <v>5</v>
      </c>
      <c r="B10" s="1167"/>
      <c r="C10" s="1167"/>
      <c r="D10" s="1170"/>
      <c r="E10" s="1170"/>
      <c r="F10" s="1170"/>
      <c r="G10" s="1170"/>
      <c r="H10" s="1170"/>
      <c r="I10" s="1170"/>
      <c r="J10" s="1170"/>
      <c r="K10" s="1170"/>
      <c r="L10" s="1170"/>
      <c r="M10" s="1170"/>
      <c r="N10" s="1171"/>
      <c r="O10" s="1171"/>
      <c r="P10" s="1172"/>
    </row>
    <row r="11" spans="1:16">
      <c r="A11" s="1001">
        <v>6</v>
      </c>
      <c r="B11" s="1167"/>
      <c r="C11" s="1167"/>
      <c r="D11" s="1170"/>
      <c r="E11" s="1170"/>
      <c r="F11" s="1170"/>
      <c r="G11" s="1170"/>
      <c r="H11" s="1170"/>
      <c r="I11" s="1170"/>
      <c r="J11" s="1170"/>
      <c r="K11" s="1170"/>
      <c r="L11" s="1170"/>
      <c r="M11" s="1170"/>
      <c r="N11" s="1171"/>
      <c r="O11" s="1171"/>
      <c r="P11" s="1172"/>
    </row>
    <row r="12" spans="1:16">
      <c r="A12" s="1001">
        <v>7</v>
      </c>
      <c r="B12" s="1167"/>
      <c r="C12" s="1167"/>
      <c r="D12" s="1170"/>
      <c r="E12" s="1170"/>
      <c r="F12" s="1170"/>
      <c r="G12" s="1170"/>
      <c r="H12" s="1170"/>
      <c r="I12" s="1170"/>
      <c r="J12" s="1170"/>
      <c r="K12" s="1170"/>
      <c r="L12" s="1170"/>
      <c r="M12" s="1170"/>
      <c r="N12" s="1171"/>
      <c r="O12" s="1171"/>
      <c r="P12" s="1172"/>
    </row>
    <row r="13" spans="1:16">
      <c r="A13" s="1001">
        <v>8</v>
      </c>
      <c r="B13" s="1167"/>
      <c r="C13" s="1167"/>
      <c r="D13" s="1170"/>
      <c r="E13" s="1170"/>
      <c r="F13" s="1170"/>
      <c r="G13" s="1170"/>
      <c r="H13" s="1170"/>
      <c r="I13" s="1170"/>
      <c r="J13" s="1170"/>
      <c r="K13" s="1170"/>
      <c r="L13" s="1170"/>
      <c r="M13" s="1170"/>
      <c r="N13" s="1171"/>
      <c r="O13" s="1171"/>
      <c r="P13" s="1172"/>
    </row>
    <row r="14" spans="1:16">
      <c r="A14" s="1001">
        <v>9</v>
      </c>
      <c r="B14" s="1167"/>
      <c r="C14" s="1167"/>
      <c r="D14" s="1170"/>
      <c r="E14" s="1170"/>
      <c r="F14" s="1170"/>
      <c r="G14" s="1170"/>
      <c r="H14" s="1170"/>
      <c r="I14" s="1170"/>
      <c r="J14" s="1170"/>
      <c r="K14" s="1170"/>
      <c r="L14" s="1170"/>
      <c r="M14" s="1170"/>
      <c r="N14" s="1171"/>
      <c r="O14" s="1171"/>
      <c r="P14" s="1172"/>
    </row>
    <row r="15" spans="1:16">
      <c r="A15" s="1001">
        <v>10</v>
      </c>
      <c r="B15" s="1167"/>
      <c r="C15" s="1167"/>
      <c r="D15" s="1170"/>
      <c r="E15" s="1170"/>
      <c r="F15" s="1170"/>
      <c r="G15" s="1170"/>
      <c r="H15" s="1170"/>
      <c r="I15" s="1170"/>
      <c r="J15" s="1170"/>
      <c r="K15" s="1170"/>
      <c r="L15" s="1170"/>
      <c r="M15" s="1170"/>
      <c r="N15" s="1171"/>
      <c r="O15" s="1171"/>
      <c r="P15" s="1172"/>
    </row>
    <row r="16" spans="1:16">
      <c r="A16" s="1001">
        <v>11</v>
      </c>
      <c r="B16" s="1167"/>
      <c r="C16" s="1167"/>
      <c r="D16" s="1170"/>
      <c r="E16" s="1170"/>
      <c r="F16" s="1170"/>
      <c r="G16" s="1170"/>
      <c r="H16" s="1170"/>
      <c r="I16" s="1170"/>
      <c r="J16" s="1170"/>
      <c r="K16" s="1170"/>
      <c r="L16" s="1170"/>
      <c r="M16" s="1170"/>
      <c r="N16" s="1171"/>
      <c r="O16" s="1171"/>
      <c r="P16" s="1172"/>
    </row>
    <row r="17" spans="1:31">
      <c r="A17" s="1001">
        <v>12</v>
      </c>
      <c r="B17" s="1167"/>
      <c r="C17" s="1167"/>
      <c r="D17" s="1170"/>
      <c r="E17" s="1170"/>
      <c r="F17" s="1170"/>
      <c r="G17" s="1170"/>
      <c r="H17" s="1170"/>
      <c r="I17" s="1170"/>
      <c r="J17" s="1170"/>
      <c r="K17" s="1170"/>
      <c r="L17" s="1170"/>
      <c r="M17" s="1170"/>
      <c r="N17" s="1171"/>
      <c r="O17" s="1171"/>
      <c r="P17" s="1172"/>
      <c r="Q17" s="48"/>
      <c r="R17" s="48"/>
      <c r="S17" s="48"/>
      <c r="T17" s="48"/>
      <c r="U17" s="48"/>
      <c r="V17" s="48"/>
      <c r="W17" s="48"/>
      <c r="X17" s="48"/>
      <c r="Y17" s="48"/>
      <c r="Z17" s="48"/>
      <c r="AA17" s="48"/>
      <c r="AB17" s="48"/>
      <c r="AC17" s="48"/>
      <c r="AD17" s="48"/>
      <c r="AE17" s="48"/>
    </row>
    <row r="18" spans="1:31">
      <c r="A18" s="1001">
        <v>13</v>
      </c>
      <c r="B18" s="1167"/>
      <c r="C18" s="1167"/>
      <c r="D18" s="1170"/>
      <c r="E18" s="1170"/>
      <c r="F18" s="1170"/>
      <c r="G18" s="1170"/>
      <c r="H18" s="1170"/>
      <c r="I18" s="1170"/>
      <c r="J18" s="1170"/>
      <c r="K18" s="1170"/>
      <c r="L18" s="1170"/>
      <c r="M18" s="1170"/>
      <c r="N18" s="1171"/>
      <c r="O18" s="1171"/>
      <c r="P18" s="1172"/>
      <c r="Q18" s="48"/>
      <c r="R18" s="48"/>
      <c r="S18" s="48"/>
      <c r="T18" s="48"/>
      <c r="U18" s="48"/>
      <c r="V18" s="48"/>
      <c r="W18" s="48"/>
      <c r="X18" s="48"/>
      <c r="Y18" s="48"/>
      <c r="Z18" s="48"/>
      <c r="AA18" s="48"/>
      <c r="AB18" s="48"/>
      <c r="AC18" s="48"/>
      <c r="AD18" s="48"/>
      <c r="AE18" s="48"/>
    </row>
    <row r="19" spans="1:31">
      <c r="A19" s="1001">
        <v>14</v>
      </c>
      <c r="B19" s="1167"/>
      <c r="C19" s="1167"/>
      <c r="D19" s="1170"/>
      <c r="E19" s="1170"/>
      <c r="F19" s="1170"/>
      <c r="G19" s="1170"/>
      <c r="H19" s="1170"/>
      <c r="I19" s="1170"/>
      <c r="J19" s="1170"/>
      <c r="K19" s="1170"/>
      <c r="L19" s="1170"/>
      <c r="M19" s="1170"/>
      <c r="N19" s="1171"/>
      <c r="O19" s="1171"/>
      <c r="P19" s="1172"/>
      <c r="Q19" s="48"/>
      <c r="R19" s="48"/>
      <c r="S19" s="48"/>
      <c r="T19" s="48"/>
      <c r="U19" s="48"/>
      <c r="V19" s="48"/>
      <c r="W19" s="48"/>
      <c r="X19" s="48"/>
      <c r="Y19" s="48"/>
      <c r="Z19" s="48"/>
      <c r="AA19" s="48"/>
      <c r="AB19" s="48"/>
      <c r="AC19" s="48"/>
      <c r="AD19" s="48"/>
      <c r="AE19" s="48"/>
    </row>
    <row r="20" spans="1:31">
      <c r="A20" s="1001">
        <v>15</v>
      </c>
      <c r="B20" s="1167"/>
      <c r="C20" s="1167"/>
      <c r="D20" s="1170"/>
      <c r="E20" s="1170"/>
      <c r="F20" s="1170"/>
      <c r="G20" s="1170"/>
      <c r="H20" s="1170"/>
      <c r="I20" s="1170"/>
      <c r="J20" s="1170"/>
      <c r="K20" s="1170"/>
      <c r="L20" s="1170"/>
      <c r="M20" s="1170"/>
      <c r="N20" s="1171"/>
      <c r="O20" s="1171"/>
      <c r="P20" s="1172"/>
      <c r="Q20" s="48"/>
      <c r="R20" s="48"/>
      <c r="S20" s="48"/>
      <c r="T20" s="48"/>
      <c r="U20" s="48"/>
      <c r="V20" s="48"/>
      <c r="W20" s="48"/>
      <c r="X20" s="48"/>
      <c r="Y20" s="48"/>
      <c r="Z20" s="48"/>
      <c r="AA20" s="48"/>
      <c r="AB20" s="48"/>
      <c r="AC20" s="48"/>
      <c r="AD20" s="48"/>
      <c r="AE20" s="48"/>
    </row>
    <row r="21" spans="1:31">
      <c r="A21" s="1001">
        <v>16</v>
      </c>
      <c r="B21" s="1167"/>
      <c r="C21" s="1167"/>
      <c r="D21" s="1170"/>
      <c r="E21" s="1170"/>
      <c r="F21" s="1170"/>
      <c r="G21" s="1170"/>
      <c r="H21" s="1170"/>
      <c r="I21" s="1170"/>
      <c r="J21" s="1170"/>
      <c r="K21" s="1170"/>
      <c r="L21" s="1170"/>
      <c r="M21" s="1170"/>
      <c r="N21" s="1171"/>
      <c r="O21" s="1171"/>
      <c r="P21" s="1172"/>
      <c r="Q21" s="48"/>
      <c r="R21" s="48"/>
      <c r="S21" s="48"/>
      <c r="T21" s="48"/>
      <c r="U21" s="48"/>
      <c r="V21" s="48"/>
      <c r="W21" s="48"/>
      <c r="X21" s="48"/>
      <c r="Y21" s="48"/>
      <c r="Z21" s="48"/>
      <c r="AA21" s="48"/>
      <c r="AB21" s="48"/>
      <c r="AC21" s="48"/>
      <c r="AD21" s="48"/>
      <c r="AE21" s="48"/>
    </row>
    <row r="22" spans="1:31">
      <c r="A22" s="1001">
        <v>17</v>
      </c>
      <c r="B22" s="1167"/>
      <c r="C22" s="1167"/>
      <c r="D22" s="1170"/>
      <c r="E22" s="1170"/>
      <c r="F22" s="1170"/>
      <c r="G22" s="1170"/>
      <c r="H22" s="1170"/>
      <c r="I22" s="1170"/>
      <c r="J22" s="1170"/>
      <c r="K22" s="1170"/>
      <c r="L22" s="1170"/>
      <c r="M22" s="1170"/>
      <c r="N22" s="1171"/>
      <c r="O22" s="1171"/>
      <c r="P22" s="1172"/>
      <c r="Q22" s="48"/>
      <c r="R22" s="48"/>
      <c r="S22" s="48"/>
      <c r="T22" s="48"/>
      <c r="U22" s="48"/>
      <c r="V22" s="48"/>
      <c r="W22" s="48"/>
      <c r="X22" s="48"/>
      <c r="Y22" s="48"/>
      <c r="Z22" s="48"/>
      <c r="AA22" s="48"/>
      <c r="AB22" s="48"/>
      <c r="AC22" s="48"/>
      <c r="AD22" s="48"/>
      <c r="AE22" s="48"/>
    </row>
    <row r="23" spans="1:31">
      <c r="A23" s="1001">
        <v>18</v>
      </c>
      <c r="B23" s="1167"/>
      <c r="C23" s="1167"/>
      <c r="D23" s="1170"/>
      <c r="E23" s="1170"/>
      <c r="F23" s="1170"/>
      <c r="G23" s="1170"/>
      <c r="H23" s="1170"/>
      <c r="I23" s="1170"/>
      <c r="J23" s="1170"/>
      <c r="K23" s="1170"/>
      <c r="L23" s="1170"/>
      <c r="M23" s="1170"/>
      <c r="N23" s="1171"/>
      <c r="O23" s="1171"/>
      <c r="P23" s="1172"/>
      <c r="Q23" s="48"/>
      <c r="R23" s="48"/>
      <c r="S23" s="48"/>
      <c r="T23" s="48"/>
      <c r="U23" s="48"/>
      <c r="V23" s="48"/>
      <c r="W23" s="48"/>
      <c r="X23" s="48"/>
      <c r="Y23" s="48"/>
      <c r="Z23" s="48"/>
      <c r="AA23" s="48"/>
      <c r="AB23" s="48"/>
      <c r="AC23" s="48"/>
      <c r="AD23" s="48"/>
      <c r="AE23" s="48"/>
    </row>
    <row r="24" spans="1:31">
      <c r="A24" s="1001">
        <v>19</v>
      </c>
      <c r="B24" s="1167"/>
      <c r="C24" s="1167"/>
      <c r="D24" s="1170"/>
      <c r="E24" s="1170"/>
      <c r="F24" s="1170"/>
      <c r="G24" s="1170"/>
      <c r="H24" s="1170"/>
      <c r="I24" s="1170"/>
      <c r="J24" s="1170"/>
      <c r="K24" s="1170"/>
      <c r="L24" s="1170"/>
      <c r="M24" s="1170"/>
      <c r="N24" s="1171"/>
      <c r="O24" s="1171"/>
      <c r="P24" s="1172"/>
      <c r="Q24" s="48"/>
      <c r="R24" s="48"/>
      <c r="S24" s="48"/>
      <c r="T24" s="48"/>
      <c r="U24" s="48"/>
      <c r="V24" s="48"/>
      <c r="W24" s="48"/>
      <c r="X24" s="48"/>
      <c r="Y24" s="48"/>
      <c r="Z24" s="48"/>
      <c r="AA24" s="48"/>
      <c r="AB24" s="48"/>
      <c r="AC24" s="48"/>
      <c r="AD24" s="48"/>
      <c r="AE24" s="48"/>
    </row>
    <row r="25" spans="1:31">
      <c r="A25" s="1001">
        <v>20</v>
      </c>
      <c r="B25" s="2690" t="s">
        <v>85</v>
      </c>
      <c r="C25" s="2691"/>
      <c r="D25" s="1170"/>
      <c r="E25" s="1170"/>
      <c r="F25" s="1170"/>
      <c r="G25" s="1170"/>
      <c r="H25" s="1170"/>
      <c r="I25" s="1170"/>
      <c r="J25" s="1170"/>
      <c r="K25" s="1170"/>
      <c r="L25" s="1170"/>
      <c r="M25" s="1170"/>
      <c r="N25" s="1170"/>
      <c r="O25" s="1170"/>
      <c r="P25" s="1173"/>
      <c r="Q25" s="48"/>
      <c r="R25" s="48"/>
      <c r="S25" s="48"/>
      <c r="T25" s="48"/>
      <c r="U25" s="48"/>
      <c r="V25" s="48"/>
      <c r="W25" s="48"/>
      <c r="X25" s="48"/>
      <c r="Y25" s="48"/>
      <c r="Z25" s="48"/>
      <c r="AA25" s="48"/>
      <c r="AB25" s="48"/>
      <c r="AC25" s="48"/>
      <c r="AD25" s="48"/>
      <c r="AE25" s="48"/>
    </row>
    <row r="26" spans="1:31">
      <c r="A26" s="1174" t="s">
        <v>484</v>
      </c>
      <c r="B26" s="1175"/>
      <c r="C26" s="1175"/>
      <c r="D26" s="1175"/>
      <c r="E26" s="1175"/>
      <c r="F26" s="1175"/>
      <c r="G26" s="1175"/>
      <c r="H26" s="1175"/>
      <c r="I26" s="1175"/>
      <c r="J26" s="1175"/>
      <c r="K26" s="1175"/>
      <c r="L26" s="1175"/>
      <c r="M26" s="1175"/>
      <c r="N26" s="1175"/>
      <c r="O26" s="1175"/>
      <c r="P26" s="1175"/>
      <c r="Q26" s="1175"/>
      <c r="R26" s="1174"/>
      <c r="S26" s="1176"/>
      <c r="T26" s="1176"/>
      <c r="U26" s="1176"/>
      <c r="V26" s="1176"/>
      <c r="W26" s="1176"/>
      <c r="X26" s="1176"/>
      <c r="Y26" s="1176"/>
      <c r="Z26" s="1176"/>
      <c r="AA26" s="1176"/>
      <c r="AB26" s="1176"/>
      <c r="AC26" s="1176"/>
      <c r="AD26" s="1176"/>
      <c r="AE26" s="1176"/>
    </row>
    <row r="27" spans="1:31">
      <c r="A27" s="1177">
        <v>1</v>
      </c>
      <c r="B27" s="2693" t="s">
        <v>604</v>
      </c>
      <c r="C27" s="2693"/>
      <c r="D27" s="2693"/>
      <c r="E27" s="2693"/>
      <c r="F27" s="2693"/>
      <c r="G27" s="2693"/>
      <c r="H27" s="2693"/>
      <c r="I27" s="2693"/>
      <c r="J27" s="2693"/>
      <c r="K27" s="2693"/>
      <c r="L27" s="2740"/>
      <c r="M27" s="2740"/>
      <c r="N27" s="2740"/>
      <c r="O27" s="2740"/>
      <c r="P27" s="1175"/>
      <c r="Q27" s="1175"/>
      <c r="R27" s="1174"/>
      <c r="S27" s="1176"/>
      <c r="T27" s="1176"/>
      <c r="U27" s="1176"/>
      <c r="V27" s="1176"/>
      <c r="W27" s="1176"/>
      <c r="X27" s="1176"/>
      <c r="Y27" s="1176"/>
      <c r="Z27" s="1176"/>
      <c r="AA27" s="1176"/>
      <c r="AB27" s="1176"/>
      <c r="AC27" s="1176"/>
      <c r="AD27" s="1176"/>
      <c r="AE27" s="1176"/>
    </row>
    <row r="28" spans="1:31">
      <c r="B28" s="2741"/>
      <c r="C28" s="2742"/>
      <c r="D28" s="2742"/>
      <c r="E28" s="2742"/>
      <c r="F28" s="2742"/>
      <c r="G28" s="2742"/>
      <c r="H28" s="2742"/>
      <c r="I28" s="2742"/>
      <c r="J28" s="2742"/>
      <c r="K28" s="2742"/>
      <c r="L28" s="2742"/>
      <c r="M28" s="2742"/>
      <c r="N28" s="2742"/>
      <c r="O28" s="2742"/>
      <c r="P28" s="2742"/>
      <c r="Q28" s="2742"/>
      <c r="R28" s="2742"/>
      <c r="S28" s="2742"/>
    </row>
    <row r="29" spans="1:31">
      <c r="B29" s="2741"/>
      <c r="C29" s="2742"/>
      <c r="D29" s="2742"/>
      <c r="E29" s="2742"/>
      <c r="F29" s="2742"/>
      <c r="G29" s="2742"/>
      <c r="H29" s="2742"/>
      <c r="I29" s="2742"/>
      <c r="J29" s="2742"/>
      <c r="K29" s="2742"/>
      <c r="L29" s="2742"/>
      <c r="M29" s="2742"/>
      <c r="N29" s="2742"/>
      <c r="O29" s="2742"/>
      <c r="P29" s="2742"/>
      <c r="Q29" s="2742"/>
      <c r="R29" s="2742"/>
      <c r="S29" s="2742"/>
    </row>
    <row r="30" spans="1:31">
      <c r="N30" s="1175"/>
      <c r="O30" s="1175"/>
    </row>
    <row r="31" spans="1:31">
      <c r="N31" s="1175"/>
      <c r="O31" s="1175"/>
    </row>
    <row r="32" spans="1:31">
      <c r="N32" s="1175"/>
      <c r="O32" s="1175"/>
    </row>
    <row r="33" spans="14:15">
      <c r="N33" s="1175"/>
      <c r="O33" s="1175"/>
    </row>
    <row r="35" spans="14:15">
      <c r="N35" s="1175"/>
      <c r="O35" s="1175"/>
    </row>
    <row r="36" spans="14:15">
      <c r="N36" s="1175"/>
      <c r="O36" s="1175"/>
    </row>
  </sheetData>
  <mergeCells count="9">
    <mergeCell ref="B27:O27"/>
    <mergeCell ref="B28:S28"/>
    <mergeCell ref="B29:S29"/>
    <mergeCell ref="A3:A5"/>
    <mergeCell ref="B3:C3"/>
    <mergeCell ref="L3:M3"/>
    <mergeCell ref="N3:N4"/>
    <mergeCell ref="O3:O4"/>
    <mergeCell ref="B25:C25"/>
  </mergeCells>
  <phoneticPr fontId="28" type="noConversion"/>
  <pageMargins left="0.19685039370078741" right="0.19685039370078741" top="0.39370078740157483" bottom="0.19685039370078741" header="0.31496062992125984" footer="0.51181102362204722"/>
  <pageSetup paperSize="9" orientation="landscape" r:id="rId1"/>
  <headerFooter alignWithMargins="0">
    <oddHeader>&amp;R&amp;D</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51">
    <pageSetUpPr fitToPage="1"/>
  </sheetPr>
  <dimension ref="A1:AE53"/>
  <sheetViews>
    <sheetView showGridLines="0" zoomScaleNormal="100" workbookViewId="0">
      <pane xSplit="2" ySplit="5" topLeftCell="C27" activePane="bottomRight" state="frozen"/>
      <selection sqref="A1:XFD1048576"/>
      <selection pane="topRight" sqref="A1:XFD1048576"/>
      <selection pane="bottomLeft" sqref="A1:XFD1048576"/>
      <selection pane="bottomRight" sqref="A1:XFD1048576"/>
    </sheetView>
  </sheetViews>
  <sheetFormatPr defaultColWidth="9" defaultRowHeight="14.25"/>
  <cols>
    <col min="1" max="1" width="5.125" style="47" customWidth="1"/>
    <col min="2" max="2" width="29.125" style="47" customWidth="1"/>
    <col min="3" max="5" width="14.375" style="49" customWidth="1"/>
    <col min="6" max="6" width="14.375" style="47" customWidth="1"/>
    <col min="7" max="9" width="14.375" style="49" customWidth="1"/>
    <col min="10" max="10" width="14.375" style="47" customWidth="1"/>
    <col min="11" max="16384" width="9" style="47"/>
  </cols>
  <sheetData>
    <row r="1" spans="1:31">
      <c r="A1" s="37" t="str">
        <f>表03!A1</f>
        <v xml:space="preserve"> 保險股份有限公司    年度(月)報表</v>
      </c>
    </row>
    <row r="2" spans="1:31">
      <c r="A2" s="1006" t="s">
        <v>353</v>
      </c>
      <c r="B2" s="1035"/>
      <c r="C2" s="1126"/>
      <c r="J2" s="292" t="s">
        <v>354</v>
      </c>
    </row>
    <row r="3" spans="1:31" ht="13.9" customHeight="1">
      <c r="A3" s="2745" t="s">
        <v>355</v>
      </c>
      <c r="B3" s="2748" t="s">
        <v>86</v>
      </c>
      <c r="C3" s="2751" t="s">
        <v>4279</v>
      </c>
      <c r="D3" s="2752"/>
      <c r="E3" s="2752"/>
      <c r="F3" s="2753"/>
      <c r="G3" s="2751" t="s">
        <v>4280</v>
      </c>
      <c r="H3" s="2754"/>
      <c r="I3" s="2754"/>
      <c r="J3" s="2755"/>
    </row>
    <row r="4" spans="1:31">
      <c r="A4" s="2746"/>
      <c r="B4" s="2749"/>
      <c r="C4" s="1113" t="s">
        <v>87</v>
      </c>
      <c r="D4" s="1113" t="s">
        <v>88</v>
      </c>
      <c r="E4" s="1113" t="s">
        <v>356</v>
      </c>
      <c r="F4" s="1090" t="s">
        <v>357</v>
      </c>
      <c r="G4" s="1113" t="s">
        <v>87</v>
      </c>
      <c r="H4" s="1113" t="s">
        <v>88</v>
      </c>
      <c r="I4" s="1113" t="s">
        <v>356</v>
      </c>
      <c r="J4" s="1090" t="s">
        <v>357</v>
      </c>
    </row>
    <row r="5" spans="1:31" s="1127" customFormat="1">
      <c r="A5" s="2747"/>
      <c r="B5" s="2750"/>
      <c r="C5" s="1116" t="s">
        <v>66</v>
      </c>
      <c r="D5" s="1118" t="s">
        <v>351</v>
      </c>
      <c r="E5" s="1116" t="s">
        <v>358</v>
      </c>
      <c r="F5" s="1117" t="s">
        <v>359</v>
      </c>
      <c r="G5" s="1116" t="s">
        <v>360</v>
      </c>
      <c r="H5" s="1118" t="s">
        <v>361</v>
      </c>
      <c r="I5" s="1116" t="s">
        <v>362</v>
      </c>
      <c r="J5" s="1117" t="s">
        <v>363</v>
      </c>
      <c r="K5" s="47"/>
      <c r="L5" s="47"/>
      <c r="M5" s="47"/>
      <c r="N5" s="47"/>
      <c r="O5" s="47"/>
      <c r="P5" s="47"/>
      <c r="Q5" s="47"/>
      <c r="R5" s="47"/>
      <c r="S5" s="47"/>
      <c r="T5" s="47"/>
      <c r="U5" s="47"/>
      <c r="V5" s="47"/>
      <c r="W5" s="47"/>
      <c r="X5" s="47"/>
      <c r="Y5" s="47"/>
      <c r="Z5" s="47"/>
      <c r="AA5" s="47"/>
      <c r="AB5" s="47"/>
      <c r="AC5" s="47"/>
      <c r="AD5" s="47"/>
      <c r="AE5" s="47"/>
    </row>
    <row r="6" spans="1:31" s="1127" customFormat="1">
      <c r="A6" s="1082">
        <v>1</v>
      </c>
      <c r="B6" s="1040" t="s">
        <v>4281</v>
      </c>
      <c r="C6" s="1128">
        <f>SUM(C7:C37)</f>
        <v>0</v>
      </c>
      <c r="D6" s="1128">
        <f>SUM(D7:D37)</f>
        <v>0</v>
      </c>
      <c r="E6" s="1128">
        <f>SUM(E7:E37)</f>
        <v>0</v>
      </c>
      <c r="F6" s="1129" t="str">
        <f>IF(C6=0,"",D6/C6)</f>
        <v/>
      </c>
      <c r="G6" s="1128">
        <f>SUM(G7:G37)</f>
        <v>0</v>
      </c>
      <c r="H6" s="1128">
        <f>SUM(H7:H37)</f>
        <v>0</v>
      </c>
      <c r="I6" s="1128">
        <f>SUM(I7:I37)</f>
        <v>0</v>
      </c>
      <c r="J6" s="1129" t="str">
        <f>IF(G6=0,"",H6/G6)</f>
        <v/>
      </c>
      <c r="K6" s="47"/>
      <c r="L6" s="49"/>
      <c r="M6" s="49"/>
      <c r="N6" s="49"/>
      <c r="O6" s="49"/>
      <c r="P6" s="47"/>
      <c r="Q6" s="47"/>
      <c r="R6" s="47"/>
      <c r="S6" s="47"/>
      <c r="T6" s="47"/>
      <c r="U6" s="47"/>
      <c r="V6" s="47"/>
      <c r="W6" s="47"/>
      <c r="X6" s="47"/>
      <c r="Y6" s="47"/>
      <c r="Z6" s="47"/>
      <c r="AA6" s="47"/>
      <c r="AB6" s="47"/>
      <c r="AC6" s="47"/>
      <c r="AD6" s="47"/>
      <c r="AE6" s="47"/>
    </row>
    <row r="7" spans="1:31" s="1127" customFormat="1">
      <c r="A7" s="1082">
        <f>A6+1</f>
        <v>2</v>
      </c>
      <c r="B7" s="1040" t="s">
        <v>4282</v>
      </c>
      <c r="C7" s="1130"/>
      <c r="D7" s="1131"/>
      <c r="E7" s="1131"/>
      <c r="F7" s="1129" t="str">
        <f t="shared" ref="F7:F47" si="0">IF(C7=0,"",D7/C7)</f>
        <v/>
      </c>
      <c r="G7" s="1130"/>
      <c r="H7" s="1131"/>
      <c r="I7" s="1131"/>
      <c r="J7" s="1129" t="str">
        <f t="shared" ref="J7:J47" si="1">IF(G7=0,"",H7/G7)</f>
        <v/>
      </c>
      <c r="K7" s="47"/>
      <c r="L7" s="49"/>
      <c r="M7" s="49"/>
      <c r="N7" s="49"/>
      <c r="O7" s="49"/>
      <c r="P7" s="47"/>
      <c r="Q7" s="47"/>
      <c r="R7" s="47"/>
      <c r="S7" s="47"/>
      <c r="T7" s="47"/>
      <c r="U7" s="47"/>
      <c r="V7" s="47"/>
      <c r="W7" s="47"/>
      <c r="X7" s="47"/>
      <c r="Y7" s="47"/>
      <c r="Z7" s="47"/>
      <c r="AA7" s="47"/>
      <c r="AB7" s="47"/>
      <c r="AC7" s="47"/>
      <c r="AD7" s="47"/>
      <c r="AE7" s="47"/>
    </row>
    <row r="8" spans="1:31" s="1134" customFormat="1">
      <c r="A8" s="1082">
        <f t="shared" ref="A8:A47" si="2">A7+1</f>
        <v>3</v>
      </c>
      <c r="B8" s="1045" t="s">
        <v>4283</v>
      </c>
      <c r="C8" s="1132"/>
      <c r="D8" s="1133"/>
      <c r="E8" s="1133"/>
      <c r="F8" s="1129" t="str">
        <f t="shared" si="0"/>
        <v/>
      </c>
      <c r="G8" s="1132"/>
      <c r="H8" s="1133"/>
      <c r="I8" s="1133"/>
      <c r="J8" s="1129" t="str">
        <f t="shared" si="1"/>
        <v/>
      </c>
      <c r="K8" s="47"/>
      <c r="L8" s="49"/>
      <c r="M8" s="49"/>
      <c r="N8" s="49"/>
      <c r="O8" s="49"/>
      <c r="P8" s="47"/>
      <c r="Q8" s="47"/>
      <c r="R8" s="47"/>
      <c r="S8" s="47"/>
      <c r="T8" s="47"/>
      <c r="U8" s="47"/>
      <c r="V8" s="47"/>
      <c r="W8" s="47"/>
      <c r="X8" s="47"/>
      <c r="Y8" s="47"/>
      <c r="Z8" s="47"/>
      <c r="AA8" s="47"/>
      <c r="AB8" s="47"/>
      <c r="AC8" s="47"/>
      <c r="AD8" s="47"/>
      <c r="AE8" s="47"/>
    </row>
    <row r="9" spans="1:31" s="1134" customFormat="1">
      <c r="A9" s="1082">
        <f t="shared" si="2"/>
        <v>4</v>
      </c>
      <c r="B9" s="1045" t="s">
        <v>4284</v>
      </c>
      <c r="C9" s="1135"/>
      <c r="D9" s="1136"/>
      <c r="E9" s="1136"/>
      <c r="F9" s="1129" t="str">
        <f t="shared" si="0"/>
        <v/>
      </c>
      <c r="G9" s="1135"/>
      <c r="H9" s="1136"/>
      <c r="I9" s="1136"/>
      <c r="J9" s="1129" t="str">
        <f t="shared" si="1"/>
        <v/>
      </c>
      <c r="K9" s="47"/>
      <c r="L9" s="49"/>
      <c r="M9" s="49"/>
      <c r="N9" s="49"/>
      <c r="O9" s="49"/>
      <c r="P9" s="47"/>
      <c r="Q9" s="47"/>
      <c r="R9" s="47"/>
      <c r="S9" s="47"/>
      <c r="T9" s="47"/>
      <c r="U9" s="47"/>
      <c r="V9" s="47"/>
      <c r="W9" s="47"/>
      <c r="X9" s="47"/>
      <c r="Y9" s="47"/>
      <c r="Z9" s="47"/>
      <c r="AA9" s="47"/>
      <c r="AB9" s="47"/>
      <c r="AC9" s="47"/>
      <c r="AD9" s="47"/>
      <c r="AE9" s="47"/>
    </row>
    <row r="10" spans="1:31" s="1134" customFormat="1">
      <c r="A10" s="1082">
        <f t="shared" si="2"/>
        <v>5</v>
      </c>
      <c r="B10" s="1045" t="s">
        <v>4285</v>
      </c>
      <c r="C10" s="1135"/>
      <c r="D10" s="1136"/>
      <c r="E10" s="1136"/>
      <c r="F10" s="1129" t="str">
        <f t="shared" si="0"/>
        <v/>
      </c>
      <c r="G10" s="1135"/>
      <c r="H10" s="1136"/>
      <c r="I10" s="1136"/>
      <c r="J10" s="1129" t="str">
        <f t="shared" si="1"/>
        <v/>
      </c>
      <c r="K10" s="47"/>
      <c r="L10" s="49"/>
      <c r="M10" s="49"/>
      <c r="N10" s="49"/>
      <c r="O10" s="49"/>
      <c r="P10" s="47"/>
      <c r="Q10" s="47"/>
      <c r="R10" s="47"/>
      <c r="S10" s="47"/>
      <c r="T10" s="47"/>
      <c r="U10" s="47"/>
      <c r="V10" s="47"/>
      <c r="W10" s="47"/>
      <c r="X10" s="47"/>
      <c r="Y10" s="47"/>
      <c r="Z10" s="47"/>
      <c r="AA10" s="47"/>
      <c r="AB10" s="47"/>
      <c r="AC10" s="47"/>
      <c r="AD10" s="47"/>
      <c r="AE10" s="47"/>
    </row>
    <row r="11" spans="1:31" s="1134" customFormat="1">
      <c r="A11" s="1082">
        <f t="shared" si="2"/>
        <v>6</v>
      </c>
      <c r="B11" s="1045" t="s">
        <v>4286</v>
      </c>
      <c r="C11" s="1135"/>
      <c r="D11" s="1136"/>
      <c r="E11" s="1136"/>
      <c r="F11" s="1129" t="str">
        <f t="shared" si="0"/>
        <v/>
      </c>
      <c r="G11" s="1135"/>
      <c r="H11" s="1136"/>
      <c r="I11" s="1136"/>
      <c r="J11" s="1129" t="str">
        <f t="shared" si="1"/>
        <v/>
      </c>
      <c r="K11" s="47"/>
      <c r="L11" s="49"/>
      <c r="M11" s="49"/>
      <c r="N11" s="49"/>
      <c r="O11" s="49"/>
      <c r="P11" s="47"/>
      <c r="Q11" s="47"/>
      <c r="R11" s="47"/>
      <c r="S11" s="47"/>
      <c r="T11" s="47"/>
      <c r="U11" s="47"/>
      <c r="V11" s="47"/>
      <c r="W11" s="47"/>
      <c r="X11" s="47"/>
      <c r="Y11" s="47"/>
      <c r="Z11" s="47"/>
      <c r="AA11" s="47"/>
      <c r="AB11" s="47"/>
      <c r="AC11" s="47"/>
      <c r="AD11" s="47"/>
      <c r="AE11" s="47"/>
    </row>
    <row r="12" spans="1:31" s="1134" customFormat="1">
      <c r="A12" s="1082">
        <f t="shared" si="2"/>
        <v>7</v>
      </c>
      <c r="B12" s="1045" t="s">
        <v>4287</v>
      </c>
      <c r="C12" s="1135"/>
      <c r="D12" s="1136"/>
      <c r="E12" s="1136"/>
      <c r="F12" s="1129" t="str">
        <f t="shared" si="0"/>
        <v/>
      </c>
      <c r="G12" s="1135"/>
      <c r="H12" s="1136"/>
      <c r="I12" s="1136"/>
      <c r="J12" s="1129" t="str">
        <f t="shared" si="1"/>
        <v/>
      </c>
      <c r="K12" s="47"/>
      <c r="L12" s="49"/>
      <c r="M12" s="49"/>
      <c r="N12" s="49"/>
      <c r="O12" s="49"/>
      <c r="P12" s="47"/>
      <c r="Q12" s="47"/>
      <c r="R12" s="47"/>
      <c r="S12" s="47"/>
      <c r="T12" s="47"/>
      <c r="U12" s="47"/>
      <c r="V12" s="47"/>
      <c r="W12" s="47"/>
      <c r="X12" s="47"/>
      <c r="Y12" s="47"/>
      <c r="Z12" s="47"/>
      <c r="AA12" s="47"/>
      <c r="AB12" s="47"/>
      <c r="AC12" s="47"/>
      <c r="AD12" s="47"/>
      <c r="AE12" s="47"/>
    </row>
    <row r="13" spans="1:31" s="1134" customFormat="1">
      <c r="A13" s="1082">
        <f t="shared" si="2"/>
        <v>8</v>
      </c>
      <c r="B13" s="1045" t="s">
        <v>4288</v>
      </c>
      <c r="C13" s="1135"/>
      <c r="D13" s="1136"/>
      <c r="E13" s="1136"/>
      <c r="F13" s="1129" t="str">
        <f t="shared" si="0"/>
        <v/>
      </c>
      <c r="G13" s="1135"/>
      <c r="H13" s="1136"/>
      <c r="I13" s="1136"/>
      <c r="J13" s="1129" t="str">
        <f t="shared" si="1"/>
        <v/>
      </c>
      <c r="K13" s="47"/>
      <c r="L13" s="49"/>
      <c r="M13" s="49"/>
      <c r="N13" s="49"/>
      <c r="O13" s="49"/>
      <c r="P13" s="47"/>
      <c r="Q13" s="47"/>
      <c r="R13" s="47"/>
      <c r="S13" s="47"/>
      <c r="T13" s="47"/>
      <c r="U13" s="47"/>
      <c r="V13" s="47"/>
      <c r="W13" s="47"/>
      <c r="X13" s="47"/>
      <c r="Y13" s="47"/>
      <c r="Z13" s="47"/>
      <c r="AA13" s="47"/>
      <c r="AB13" s="47"/>
      <c r="AC13" s="47"/>
      <c r="AD13" s="47"/>
      <c r="AE13" s="47"/>
    </row>
    <row r="14" spans="1:31" s="1134" customFormat="1">
      <c r="A14" s="1082">
        <f t="shared" si="2"/>
        <v>9</v>
      </c>
      <c r="B14" s="1045" t="s">
        <v>4289</v>
      </c>
      <c r="C14" s="1135"/>
      <c r="D14" s="1136"/>
      <c r="E14" s="1136"/>
      <c r="F14" s="1129" t="str">
        <f t="shared" si="0"/>
        <v/>
      </c>
      <c r="G14" s="1135"/>
      <c r="H14" s="1136"/>
      <c r="I14" s="1136"/>
      <c r="J14" s="1129" t="str">
        <f t="shared" si="1"/>
        <v/>
      </c>
      <c r="K14" s="47"/>
      <c r="L14" s="49"/>
      <c r="M14" s="49"/>
      <c r="N14" s="49"/>
      <c r="O14" s="49"/>
      <c r="P14" s="47"/>
      <c r="Q14" s="47"/>
      <c r="R14" s="47"/>
      <c r="S14" s="47"/>
      <c r="T14" s="47"/>
      <c r="U14" s="47"/>
      <c r="V14" s="47"/>
      <c r="W14" s="47"/>
      <c r="X14" s="47"/>
      <c r="Y14" s="47"/>
      <c r="Z14" s="47"/>
      <c r="AA14" s="47"/>
      <c r="AB14" s="47"/>
      <c r="AC14" s="47"/>
      <c r="AD14" s="47"/>
      <c r="AE14" s="47"/>
    </row>
    <row r="15" spans="1:31" s="1134" customFormat="1">
      <c r="A15" s="1082">
        <f t="shared" si="2"/>
        <v>10</v>
      </c>
      <c r="B15" s="1045" t="s">
        <v>4290</v>
      </c>
      <c r="C15" s="1135"/>
      <c r="D15" s="1136"/>
      <c r="E15" s="1136"/>
      <c r="F15" s="1129" t="str">
        <f t="shared" si="0"/>
        <v/>
      </c>
      <c r="G15" s="1135"/>
      <c r="H15" s="1136"/>
      <c r="I15" s="1136"/>
      <c r="J15" s="1129" t="str">
        <f t="shared" si="1"/>
        <v/>
      </c>
      <c r="K15" s="47"/>
      <c r="L15" s="49"/>
      <c r="M15" s="49"/>
      <c r="N15" s="49"/>
      <c r="O15" s="49"/>
      <c r="P15" s="47"/>
      <c r="Q15" s="47"/>
      <c r="R15" s="47"/>
      <c r="S15" s="47"/>
      <c r="T15" s="47"/>
      <c r="U15" s="47"/>
      <c r="V15" s="47"/>
      <c r="W15" s="47"/>
      <c r="X15" s="47"/>
      <c r="Y15" s="47"/>
      <c r="Z15" s="47"/>
      <c r="AA15" s="47"/>
      <c r="AB15" s="47"/>
      <c r="AC15" s="47"/>
      <c r="AD15" s="47"/>
      <c r="AE15" s="47"/>
    </row>
    <row r="16" spans="1:31">
      <c r="A16" s="1082">
        <f t="shared" si="2"/>
        <v>11</v>
      </c>
      <c r="B16" s="1045" t="s">
        <v>4291</v>
      </c>
      <c r="C16" s="1135"/>
      <c r="D16" s="1136"/>
      <c r="E16" s="1136"/>
      <c r="F16" s="1129" t="str">
        <f t="shared" si="0"/>
        <v/>
      </c>
      <c r="G16" s="1135"/>
      <c r="H16" s="1136"/>
      <c r="I16" s="1136"/>
      <c r="J16" s="1129" t="str">
        <f t="shared" si="1"/>
        <v/>
      </c>
      <c r="L16" s="49"/>
      <c r="M16" s="49"/>
      <c r="N16" s="49"/>
      <c r="O16" s="49"/>
    </row>
    <row r="17" spans="1:31">
      <c r="A17" s="1082">
        <f t="shared" si="2"/>
        <v>12</v>
      </c>
      <c r="B17" s="1045" t="s">
        <v>4292</v>
      </c>
      <c r="C17" s="1135"/>
      <c r="D17" s="1136"/>
      <c r="E17" s="1136"/>
      <c r="F17" s="1129" t="str">
        <f t="shared" si="0"/>
        <v/>
      </c>
      <c r="G17" s="1135"/>
      <c r="H17" s="1136"/>
      <c r="I17" s="1136"/>
      <c r="J17" s="1129" t="str">
        <f t="shared" si="1"/>
        <v/>
      </c>
      <c r="L17" s="49"/>
      <c r="M17" s="49"/>
      <c r="N17" s="49"/>
      <c r="O17" s="49"/>
    </row>
    <row r="18" spans="1:31" s="1127" customFormat="1">
      <c r="A18" s="1082">
        <f t="shared" si="2"/>
        <v>13</v>
      </c>
      <c r="B18" s="1045" t="s">
        <v>4293</v>
      </c>
      <c r="C18" s="1137"/>
      <c r="D18" s="1138"/>
      <c r="E18" s="1138"/>
      <c r="F18" s="1129" t="str">
        <f t="shared" si="0"/>
        <v/>
      </c>
      <c r="G18" s="1139"/>
      <c r="H18" s="1138"/>
      <c r="I18" s="1138"/>
      <c r="J18" s="1129" t="str">
        <f t="shared" si="1"/>
        <v/>
      </c>
      <c r="K18" s="47"/>
      <c r="L18" s="49"/>
      <c r="M18" s="49"/>
      <c r="N18" s="49"/>
      <c r="O18" s="49"/>
      <c r="P18" s="47"/>
      <c r="Q18" s="47"/>
      <c r="R18" s="47"/>
      <c r="S18" s="47"/>
      <c r="T18" s="47"/>
      <c r="U18" s="47"/>
      <c r="V18" s="47"/>
      <c r="W18" s="47"/>
      <c r="X18" s="47"/>
      <c r="Y18" s="47"/>
      <c r="Z18" s="47"/>
      <c r="AA18" s="47"/>
      <c r="AB18" s="47"/>
      <c r="AC18" s="47"/>
      <c r="AD18" s="47"/>
      <c r="AE18" s="47"/>
    </row>
    <row r="19" spans="1:31" s="1134" customFormat="1">
      <c r="A19" s="1082">
        <f t="shared" si="2"/>
        <v>14</v>
      </c>
      <c r="B19" s="1045" t="s">
        <v>4294</v>
      </c>
      <c r="C19" s="1140"/>
      <c r="D19" s="1136"/>
      <c r="E19" s="1136"/>
      <c r="F19" s="1129" t="str">
        <f t="shared" si="0"/>
        <v/>
      </c>
      <c r="G19" s="1136"/>
      <c r="H19" s="1136"/>
      <c r="I19" s="1136"/>
      <c r="J19" s="1129" t="str">
        <f t="shared" si="1"/>
        <v/>
      </c>
      <c r="K19" s="47"/>
      <c r="L19" s="49"/>
      <c r="M19" s="49"/>
      <c r="N19" s="49"/>
      <c r="O19" s="49"/>
      <c r="P19" s="47"/>
      <c r="Q19" s="47"/>
      <c r="R19" s="47"/>
      <c r="S19" s="47"/>
      <c r="T19" s="47"/>
      <c r="U19" s="47"/>
      <c r="V19" s="47"/>
      <c r="W19" s="47"/>
      <c r="X19" s="47"/>
      <c r="Y19" s="47"/>
      <c r="Z19" s="47"/>
      <c r="AA19" s="47"/>
      <c r="AB19" s="47"/>
      <c r="AC19" s="47"/>
      <c r="AD19" s="47"/>
      <c r="AE19" s="47"/>
    </row>
    <row r="20" spans="1:31" s="1134" customFormat="1">
      <c r="A20" s="1082">
        <f t="shared" si="2"/>
        <v>15</v>
      </c>
      <c r="B20" s="1045" t="s">
        <v>4295</v>
      </c>
      <c r="C20" s="1128"/>
      <c r="D20" s="1128"/>
      <c r="E20" s="1128"/>
      <c r="F20" s="1129" t="str">
        <f t="shared" si="0"/>
        <v/>
      </c>
      <c r="G20" s="1128"/>
      <c r="H20" s="1128"/>
      <c r="I20" s="1128"/>
      <c r="J20" s="1129" t="str">
        <f t="shared" si="1"/>
        <v/>
      </c>
      <c r="K20" s="47"/>
      <c r="L20" s="49"/>
      <c r="M20" s="49"/>
      <c r="N20" s="49"/>
      <c r="O20" s="49"/>
      <c r="P20" s="47"/>
      <c r="Q20" s="47"/>
      <c r="R20" s="47"/>
      <c r="S20" s="47"/>
      <c r="T20" s="47"/>
      <c r="U20" s="47"/>
      <c r="V20" s="47"/>
      <c r="W20" s="47"/>
      <c r="X20" s="47"/>
      <c r="Y20" s="47"/>
      <c r="Z20" s="47"/>
      <c r="AA20" s="47"/>
      <c r="AB20" s="47"/>
      <c r="AC20" s="47"/>
      <c r="AD20" s="47"/>
      <c r="AE20" s="47"/>
    </row>
    <row r="21" spans="1:31" s="1141" customFormat="1">
      <c r="A21" s="1082">
        <f t="shared" si="2"/>
        <v>16</v>
      </c>
      <c r="B21" s="1045" t="s">
        <v>4296</v>
      </c>
      <c r="C21" s="1128"/>
      <c r="D21" s="1128"/>
      <c r="E21" s="1128"/>
      <c r="F21" s="1129" t="str">
        <f t="shared" si="0"/>
        <v/>
      </c>
      <c r="G21" s="1128"/>
      <c r="H21" s="1128"/>
      <c r="I21" s="1128"/>
      <c r="J21" s="1129" t="str">
        <f t="shared" si="1"/>
        <v/>
      </c>
      <c r="K21" s="47"/>
      <c r="L21" s="49"/>
      <c r="M21" s="49"/>
      <c r="N21" s="49"/>
      <c r="O21" s="49"/>
      <c r="P21" s="47"/>
      <c r="Q21" s="47"/>
      <c r="R21" s="47"/>
      <c r="S21" s="47"/>
      <c r="T21" s="47"/>
      <c r="U21" s="47"/>
      <c r="V21" s="47"/>
      <c r="W21" s="47"/>
      <c r="X21" s="47"/>
      <c r="Y21" s="47"/>
      <c r="Z21" s="47"/>
      <c r="AA21" s="47"/>
      <c r="AB21" s="47"/>
      <c r="AC21" s="47"/>
      <c r="AD21" s="47"/>
      <c r="AE21" s="47"/>
    </row>
    <row r="22" spans="1:31">
      <c r="A22" s="1082">
        <f t="shared" si="2"/>
        <v>17</v>
      </c>
      <c r="B22" s="1045" t="s">
        <v>4297</v>
      </c>
      <c r="C22" s="1130"/>
      <c r="D22" s="1130"/>
      <c r="E22" s="1130"/>
      <c r="F22" s="1129" t="str">
        <f t="shared" si="0"/>
        <v/>
      </c>
      <c r="G22" s="1130"/>
      <c r="H22" s="1130"/>
      <c r="I22" s="1130"/>
      <c r="J22" s="1129" t="str">
        <f t="shared" si="1"/>
        <v/>
      </c>
      <c r="L22" s="49"/>
      <c r="M22" s="49"/>
      <c r="N22" s="49"/>
      <c r="O22" s="49"/>
    </row>
    <row r="23" spans="1:31">
      <c r="A23" s="1082">
        <f t="shared" si="2"/>
        <v>18</v>
      </c>
      <c r="B23" s="1045" t="s">
        <v>4298</v>
      </c>
      <c r="C23" s="1130"/>
      <c r="D23" s="1130"/>
      <c r="E23" s="1130"/>
      <c r="F23" s="1129" t="str">
        <f t="shared" si="0"/>
        <v/>
      </c>
      <c r="G23" s="1130"/>
      <c r="H23" s="1130"/>
      <c r="I23" s="1130"/>
      <c r="J23" s="1129" t="str">
        <f t="shared" si="1"/>
        <v/>
      </c>
      <c r="L23" s="49"/>
      <c r="M23" s="49"/>
      <c r="N23" s="49"/>
      <c r="O23" s="49"/>
    </row>
    <row r="24" spans="1:31">
      <c r="A24" s="1082">
        <f t="shared" si="2"/>
        <v>19</v>
      </c>
      <c r="B24" s="1045" t="s">
        <v>4299</v>
      </c>
      <c r="C24" s="1130"/>
      <c r="D24" s="1130"/>
      <c r="E24" s="1130"/>
      <c r="F24" s="1129" t="str">
        <f t="shared" si="0"/>
        <v/>
      </c>
      <c r="G24" s="1130"/>
      <c r="H24" s="1130"/>
      <c r="I24" s="1130"/>
      <c r="J24" s="1129" t="str">
        <f t="shared" si="1"/>
        <v/>
      </c>
      <c r="L24" s="49"/>
      <c r="M24" s="49"/>
      <c r="N24" s="49"/>
      <c r="O24" s="49"/>
    </row>
    <row r="25" spans="1:31">
      <c r="A25" s="1082">
        <f t="shared" si="2"/>
        <v>20</v>
      </c>
      <c r="B25" s="1045" t="s">
        <v>4300</v>
      </c>
      <c r="C25" s="1142"/>
      <c r="D25" s="1130"/>
      <c r="E25" s="1130"/>
      <c r="F25" s="1129" t="str">
        <f t="shared" si="0"/>
        <v/>
      </c>
      <c r="G25" s="1130"/>
      <c r="H25" s="1130"/>
      <c r="I25" s="1130"/>
      <c r="J25" s="1129" t="str">
        <f t="shared" si="1"/>
        <v/>
      </c>
      <c r="L25" s="49"/>
      <c r="M25" s="49"/>
      <c r="N25" s="49"/>
      <c r="O25" s="49"/>
    </row>
    <row r="26" spans="1:31">
      <c r="A26" s="1082">
        <f t="shared" si="2"/>
        <v>21</v>
      </c>
      <c r="B26" s="1045" t="s">
        <v>4301</v>
      </c>
      <c r="C26" s="1130"/>
      <c r="D26" s="1130"/>
      <c r="E26" s="1130"/>
      <c r="F26" s="1129" t="str">
        <f t="shared" si="0"/>
        <v/>
      </c>
      <c r="G26" s="1130"/>
      <c r="H26" s="1130"/>
      <c r="I26" s="1130"/>
      <c r="J26" s="1129" t="str">
        <f t="shared" si="1"/>
        <v/>
      </c>
      <c r="L26" s="49"/>
      <c r="M26" s="49"/>
      <c r="N26" s="49"/>
      <c r="O26" s="49"/>
    </row>
    <row r="27" spans="1:31">
      <c r="A27" s="1082">
        <f t="shared" si="2"/>
        <v>22</v>
      </c>
      <c r="B27" s="1045" t="s">
        <v>4302</v>
      </c>
      <c r="C27" s="1142"/>
      <c r="D27" s="1130"/>
      <c r="E27" s="1130"/>
      <c r="F27" s="1129" t="str">
        <f t="shared" si="0"/>
        <v/>
      </c>
      <c r="G27" s="1130"/>
      <c r="H27" s="1130"/>
      <c r="I27" s="1130"/>
      <c r="J27" s="1129" t="str">
        <f t="shared" si="1"/>
        <v/>
      </c>
      <c r="L27" s="49"/>
      <c r="M27" s="49"/>
      <c r="N27" s="49"/>
      <c r="O27" s="49"/>
    </row>
    <row r="28" spans="1:31">
      <c r="A28" s="1082">
        <f t="shared" si="2"/>
        <v>23</v>
      </c>
      <c r="B28" s="1045" t="s">
        <v>4303</v>
      </c>
      <c r="C28" s="1142"/>
      <c r="D28" s="1130"/>
      <c r="E28" s="1130"/>
      <c r="F28" s="1129" t="str">
        <f t="shared" si="0"/>
        <v/>
      </c>
      <c r="G28" s="1130"/>
      <c r="H28" s="1130"/>
      <c r="I28" s="1130"/>
      <c r="J28" s="1129" t="str">
        <f t="shared" si="1"/>
        <v/>
      </c>
      <c r="L28" s="49"/>
      <c r="M28" s="49"/>
      <c r="N28" s="49"/>
      <c r="O28" s="49"/>
    </row>
    <row r="29" spans="1:31">
      <c r="A29" s="1082">
        <f t="shared" si="2"/>
        <v>24</v>
      </c>
      <c r="B29" s="1045" t="s">
        <v>4304</v>
      </c>
      <c r="C29" s="1142"/>
      <c r="D29" s="1130"/>
      <c r="E29" s="1130"/>
      <c r="F29" s="1129" t="str">
        <f t="shared" si="0"/>
        <v/>
      </c>
      <c r="G29" s="1130"/>
      <c r="H29" s="1130"/>
      <c r="I29" s="1130"/>
      <c r="J29" s="1129" t="str">
        <f t="shared" si="1"/>
        <v/>
      </c>
      <c r="L29" s="49"/>
      <c r="M29" s="49"/>
      <c r="N29" s="49"/>
      <c r="O29" s="49"/>
    </row>
    <row r="30" spans="1:31">
      <c r="A30" s="1082">
        <f t="shared" si="2"/>
        <v>25</v>
      </c>
      <c r="B30" s="1045" t="s">
        <v>4305</v>
      </c>
      <c r="C30" s="1143"/>
      <c r="D30" s="1144"/>
      <c r="E30" s="1144"/>
      <c r="F30" s="1129" t="str">
        <f t="shared" si="0"/>
        <v/>
      </c>
      <c r="G30" s="1144"/>
      <c r="H30" s="1144"/>
      <c r="I30" s="1144"/>
      <c r="J30" s="1129" t="str">
        <f t="shared" si="1"/>
        <v/>
      </c>
      <c r="L30" s="49"/>
      <c r="M30" s="49"/>
      <c r="N30" s="49"/>
      <c r="O30" s="49"/>
    </row>
    <row r="31" spans="1:31" ht="12.75" customHeight="1">
      <c r="A31" s="1082">
        <f t="shared" si="2"/>
        <v>26</v>
      </c>
      <c r="B31" s="1046" t="s">
        <v>4306</v>
      </c>
      <c r="C31" s="1143"/>
      <c r="D31" s="1144"/>
      <c r="E31" s="1144"/>
      <c r="F31" s="1129" t="str">
        <f t="shared" si="0"/>
        <v/>
      </c>
      <c r="G31" s="1144"/>
      <c r="H31" s="1144"/>
      <c r="I31" s="1144"/>
      <c r="J31" s="1129" t="str">
        <f t="shared" si="1"/>
        <v/>
      </c>
      <c r="L31" s="49"/>
      <c r="M31" s="49"/>
      <c r="N31" s="49"/>
      <c r="O31" s="49"/>
    </row>
    <row r="32" spans="1:31">
      <c r="A32" s="1082">
        <f t="shared" si="2"/>
        <v>27</v>
      </c>
      <c r="B32" s="1045" t="s">
        <v>4307</v>
      </c>
      <c r="C32" s="1142"/>
      <c r="D32" s="1130"/>
      <c r="E32" s="1130"/>
      <c r="F32" s="1129" t="str">
        <f t="shared" si="0"/>
        <v/>
      </c>
      <c r="G32" s="1130"/>
      <c r="H32" s="1130"/>
      <c r="I32" s="1130"/>
      <c r="J32" s="1129" t="str">
        <f t="shared" si="1"/>
        <v/>
      </c>
      <c r="L32" s="49"/>
      <c r="M32" s="49"/>
      <c r="N32" s="49"/>
      <c r="O32" s="49"/>
    </row>
    <row r="33" spans="1:15">
      <c r="A33" s="1082">
        <f t="shared" si="2"/>
        <v>28</v>
      </c>
      <c r="B33" s="1045" t="s">
        <v>4308</v>
      </c>
      <c r="C33" s="1142"/>
      <c r="D33" s="1130"/>
      <c r="E33" s="1130"/>
      <c r="F33" s="1129" t="str">
        <f t="shared" si="0"/>
        <v/>
      </c>
      <c r="G33" s="1130"/>
      <c r="H33" s="1130"/>
      <c r="I33" s="1130"/>
      <c r="J33" s="1129" t="str">
        <f>IF(G33=0,"",H33/G33)</f>
        <v/>
      </c>
      <c r="L33" s="49"/>
      <c r="M33" s="49"/>
      <c r="N33" s="49"/>
      <c r="O33" s="49"/>
    </row>
    <row r="34" spans="1:15">
      <c r="A34" s="1082">
        <f t="shared" si="2"/>
        <v>29</v>
      </c>
      <c r="B34" s="1045" t="s">
        <v>4309</v>
      </c>
      <c r="C34" s="1142"/>
      <c r="D34" s="1130"/>
      <c r="E34" s="1130"/>
      <c r="F34" s="1129" t="str">
        <f t="shared" si="0"/>
        <v/>
      </c>
      <c r="G34" s="1130"/>
      <c r="H34" s="1130"/>
      <c r="I34" s="1130"/>
      <c r="J34" s="1129" t="str">
        <f t="shared" ref="J34:J37" si="3">IF(G34=0,"",H34/G34)</f>
        <v/>
      </c>
      <c r="L34" s="49"/>
      <c r="M34" s="49"/>
      <c r="N34" s="49"/>
      <c r="O34" s="49"/>
    </row>
    <row r="35" spans="1:15">
      <c r="A35" s="1082">
        <f t="shared" si="2"/>
        <v>30</v>
      </c>
      <c r="B35" s="1045" t="s">
        <v>4310</v>
      </c>
      <c r="C35" s="1142"/>
      <c r="D35" s="1130"/>
      <c r="E35" s="1130"/>
      <c r="F35" s="1129" t="str">
        <f t="shared" si="0"/>
        <v/>
      </c>
      <c r="G35" s="1130"/>
      <c r="H35" s="1130"/>
      <c r="I35" s="1130"/>
      <c r="J35" s="1129" t="str">
        <f t="shared" si="3"/>
        <v/>
      </c>
      <c r="L35" s="49"/>
      <c r="M35" s="49"/>
      <c r="N35" s="49"/>
      <c r="O35" s="49"/>
    </row>
    <row r="36" spans="1:15">
      <c r="A36" s="1082">
        <f t="shared" si="2"/>
        <v>31</v>
      </c>
      <c r="B36" s="2410" t="s">
        <v>681</v>
      </c>
      <c r="C36" s="1142"/>
      <c r="D36" s="1130"/>
      <c r="E36" s="1130"/>
      <c r="F36" s="1129" t="str">
        <f t="shared" si="0"/>
        <v/>
      </c>
      <c r="G36" s="1130"/>
      <c r="H36" s="1130"/>
      <c r="I36" s="1130"/>
      <c r="J36" s="1129" t="str">
        <f t="shared" si="3"/>
        <v/>
      </c>
      <c r="L36" s="49"/>
      <c r="M36" s="49"/>
      <c r="N36" s="49"/>
      <c r="O36" s="49"/>
    </row>
    <row r="37" spans="1:15">
      <c r="A37" s="1082">
        <f t="shared" si="2"/>
        <v>32</v>
      </c>
      <c r="B37" s="1012" t="s">
        <v>5576</v>
      </c>
      <c r="C37" s="1142"/>
      <c r="D37" s="1130"/>
      <c r="E37" s="1130"/>
      <c r="F37" s="1129" t="str">
        <f t="shared" si="0"/>
        <v/>
      </c>
      <c r="G37" s="1130"/>
      <c r="H37" s="1130"/>
      <c r="I37" s="1130"/>
      <c r="J37" s="1129" t="str">
        <f t="shared" si="3"/>
        <v/>
      </c>
      <c r="L37" s="49"/>
      <c r="M37" s="49"/>
      <c r="N37" s="49"/>
      <c r="O37" s="49"/>
    </row>
    <row r="38" spans="1:15">
      <c r="A38" s="1082">
        <f t="shared" si="2"/>
        <v>33</v>
      </c>
      <c r="B38" s="1047" t="s">
        <v>4311</v>
      </c>
      <c r="C38" s="1142">
        <f>SUM(C39:C46)</f>
        <v>0</v>
      </c>
      <c r="D38" s="1142">
        <f>SUM(D39:D46)</f>
        <v>0</v>
      </c>
      <c r="E38" s="1142">
        <f>SUM(E39:E46)</f>
        <v>0</v>
      </c>
      <c r="F38" s="1129" t="str">
        <f t="shared" si="0"/>
        <v/>
      </c>
      <c r="G38" s="1130">
        <f>SUM(G39:G46)</f>
        <v>0</v>
      </c>
      <c r="H38" s="1130">
        <f>SUM(H39:H46)</f>
        <v>0</v>
      </c>
      <c r="I38" s="1130">
        <f>SUM(I39:I46)</f>
        <v>0</v>
      </c>
      <c r="J38" s="1129" t="str">
        <f t="shared" si="1"/>
        <v/>
      </c>
      <c r="L38" s="49"/>
      <c r="M38" s="49"/>
      <c r="N38" s="49"/>
      <c r="O38" s="49"/>
    </row>
    <row r="39" spans="1:15">
      <c r="A39" s="1082">
        <f t="shared" si="2"/>
        <v>34</v>
      </c>
      <c r="B39" s="1045" t="s">
        <v>4312</v>
      </c>
      <c r="C39" s="1130"/>
      <c r="D39" s="1130"/>
      <c r="E39" s="1130"/>
      <c r="F39" s="1129" t="str">
        <f t="shared" si="0"/>
        <v/>
      </c>
      <c r="G39" s="1130"/>
      <c r="H39" s="1130"/>
      <c r="I39" s="1130"/>
      <c r="J39" s="1129" t="str">
        <f t="shared" si="1"/>
        <v/>
      </c>
      <c r="L39" s="49"/>
      <c r="M39" s="49"/>
      <c r="N39" s="49"/>
      <c r="O39" s="49"/>
    </row>
    <row r="40" spans="1:15" ht="13.9" customHeight="1">
      <c r="A40" s="1082">
        <f t="shared" si="2"/>
        <v>35</v>
      </c>
      <c r="B40" s="1045" t="s">
        <v>4313</v>
      </c>
      <c r="C40" s="1130"/>
      <c r="D40" s="1130"/>
      <c r="E40" s="1130"/>
      <c r="F40" s="1129" t="str">
        <f t="shared" si="0"/>
        <v/>
      </c>
      <c r="G40" s="1130"/>
      <c r="H40" s="1130"/>
      <c r="I40" s="1130"/>
      <c r="J40" s="1129" t="str">
        <f t="shared" si="1"/>
        <v/>
      </c>
      <c r="L40" s="49"/>
      <c r="M40" s="49"/>
      <c r="N40" s="49"/>
      <c r="O40" s="49"/>
    </row>
    <row r="41" spans="1:15">
      <c r="A41" s="1082">
        <f t="shared" si="2"/>
        <v>36</v>
      </c>
      <c r="B41" s="1045" t="s">
        <v>4314</v>
      </c>
      <c r="C41" s="1145"/>
      <c r="D41" s="1130"/>
      <c r="E41" s="1130"/>
      <c r="F41" s="1129" t="str">
        <f t="shared" si="0"/>
        <v/>
      </c>
      <c r="G41" s="1145"/>
      <c r="H41" s="1130"/>
      <c r="I41" s="1130"/>
      <c r="J41" s="1129" t="str">
        <f t="shared" si="1"/>
        <v/>
      </c>
      <c r="L41" s="49"/>
      <c r="M41" s="49"/>
      <c r="N41" s="49"/>
      <c r="O41" s="49"/>
    </row>
    <row r="42" spans="1:15">
      <c r="A42" s="1082">
        <f t="shared" si="2"/>
        <v>37</v>
      </c>
      <c r="B42" s="1045" t="s">
        <v>4315</v>
      </c>
      <c r="C42" s="1145"/>
      <c r="D42" s="1130"/>
      <c r="E42" s="1130"/>
      <c r="F42" s="1129" t="str">
        <f t="shared" si="0"/>
        <v/>
      </c>
      <c r="G42" s="1145"/>
      <c r="H42" s="1130"/>
      <c r="I42" s="1130"/>
      <c r="J42" s="1129" t="str">
        <f t="shared" si="1"/>
        <v/>
      </c>
      <c r="L42" s="49"/>
      <c r="M42" s="49"/>
      <c r="N42" s="49"/>
      <c r="O42" s="49"/>
    </row>
    <row r="43" spans="1:15">
      <c r="A43" s="1082">
        <f t="shared" si="2"/>
        <v>38</v>
      </c>
      <c r="B43" s="1045" t="s">
        <v>4316</v>
      </c>
      <c r="C43" s="1145"/>
      <c r="D43" s="1130"/>
      <c r="E43" s="1130"/>
      <c r="F43" s="1129" t="str">
        <f t="shared" si="0"/>
        <v/>
      </c>
      <c r="G43" s="1145"/>
      <c r="H43" s="1130"/>
      <c r="I43" s="1130"/>
      <c r="J43" s="1129" t="str">
        <f t="shared" si="1"/>
        <v/>
      </c>
      <c r="L43" s="49"/>
      <c r="M43" s="49"/>
      <c r="N43" s="49"/>
      <c r="O43" s="49"/>
    </row>
    <row r="44" spans="1:15">
      <c r="A44" s="1082">
        <f t="shared" si="2"/>
        <v>39</v>
      </c>
      <c r="B44" s="1045" t="s">
        <v>4317</v>
      </c>
      <c r="C44" s="1145"/>
      <c r="D44" s="1130"/>
      <c r="E44" s="1130"/>
      <c r="F44" s="1129" t="str">
        <f t="shared" si="0"/>
        <v/>
      </c>
      <c r="G44" s="1145"/>
      <c r="H44" s="1130"/>
      <c r="I44" s="1130"/>
      <c r="J44" s="1129" t="str">
        <f t="shared" si="1"/>
        <v/>
      </c>
      <c r="L44" s="49"/>
      <c r="M44" s="49"/>
      <c r="N44" s="49"/>
      <c r="O44" s="49"/>
    </row>
    <row r="45" spans="1:15">
      <c r="A45" s="1082">
        <f t="shared" si="2"/>
        <v>40</v>
      </c>
      <c r="B45" s="1045" t="s">
        <v>4318</v>
      </c>
      <c r="C45" s="1145"/>
      <c r="D45" s="1130"/>
      <c r="E45" s="1130"/>
      <c r="F45" s="1129" t="str">
        <f t="shared" si="0"/>
        <v/>
      </c>
      <c r="G45" s="1145"/>
      <c r="H45" s="1130"/>
      <c r="I45" s="1130"/>
      <c r="J45" s="1129" t="str">
        <f t="shared" si="1"/>
        <v/>
      </c>
      <c r="L45" s="49"/>
      <c r="M45" s="49"/>
      <c r="N45" s="49"/>
      <c r="O45" s="49"/>
    </row>
    <row r="46" spans="1:15">
      <c r="A46" s="1082">
        <f t="shared" si="2"/>
        <v>41</v>
      </c>
      <c r="B46" s="1045" t="s">
        <v>4319</v>
      </c>
      <c r="C46" s="1146"/>
      <c r="D46" s="1130"/>
      <c r="E46" s="1130"/>
      <c r="F46" s="1129" t="str">
        <f t="shared" si="0"/>
        <v/>
      </c>
      <c r="G46" s="1145"/>
      <c r="H46" s="1130"/>
      <c r="I46" s="1130"/>
      <c r="J46" s="1129" t="str">
        <f t="shared" si="1"/>
        <v/>
      </c>
      <c r="L46" s="49"/>
      <c r="M46" s="49"/>
      <c r="N46" s="49"/>
      <c r="O46" s="49"/>
    </row>
    <row r="47" spans="1:15">
      <c r="A47" s="1082">
        <f t="shared" si="2"/>
        <v>42</v>
      </c>
      <c r="B47" s="1049" t="s">
        <v>3746</v>
      </c>
      <c r="C47" s="1145">
        <f>C6+C38</f>
        <v>0</v>
      </c>
      <c r="D47" s="1145">
        <f>D6+D38</f>
        <v>0</v>
      </c>
      <c r="E47" s="1145">
        <f>E6+E38</f>
        <v>0</v>
      </c>
      <c r="F47" s="1129" t="str">
        <f t="shared" si="0"/>
        <v/>
      </c>
      <c r="G47" s="1145">
        <f>G6+G38</f>
        <v>0</v>
      </c>
      <c r="H47" s="1145">
        <f>H6+H38</f>
        <v>0</v>
      </c>
      <c r="I47" s="1145">
        <f>I6+I38</f>
        <v>0</v>
      </c>
      <c r="J47" s="1129" t="str">
        <f t="shared" si="1"/>
        <v/>
      </c>
      <c r="L47" s="49"/>
      <c r="M47" s="49"/>
      <c r="N47" s="49"/>
      <c r="O47" s="49"/>
    </row>
    <row r="48" spans="1:15">
      <c r="A48" s="1147" t="s">
        <v>4342</v>
      </c>
      <c r="B48" s="1148" t="s">
        <v>4343</v>
      </c>
      <c r="C48" s="1149">
        <f>C47-SUM(C20:C22)-C35</f>
        <v>0</v>
      </c>
      <c r="D48" s="1149">
        <f>D47-SUM(D20:D22)-D35</f>
        <v>0</v>
      </c>
      <c r="E48" s="1149">
        <f>E47-SUM(E20:E22)-E35</f>
        <v>0</v>
      </c>
      <c r="F48" s="1150"/>
      <c r="G48" s="1151">
        <f>G47-G20-G21-G22-G35</f>
        <v>0</v>
      </c>
      <c r="H48" s="1151">
        <f>H47-H20-H21-H22-H35</f>
        <v>0</v>
      </c>
      <c r="I48" s="1151">
        <f>I47-I20-I21-I22-I35</f>
        <v>0</v>
      </c>
      <c r="J48" s="1150"/>
    </row>
    <row r="49" spans="1:10">
      <c r="A49" s="1125">
        <v>1</v>
      </c>
      <c r="B49" s="47" t="s">
        <v>437</v>
      </c>
      <c r="C49" s="1152"/>
      <c r="D49" s="1152"/>
      <c r="E49" s="1152"/>
      <c r="F49" s="1153"/>
      <c r="G49" s="1154"/>
      <c r="H49" s="1154"/>
      <c r="I49" s="1154"/>
      <c r="J49" s="1155"/>
    </row>
    <row r="50" spans="1:10">
      <c r="A50" s="1125">
        <v>2</v>
      </c>
      <c r="B50" s="47" t="s">
        <v>438</v>
      </c>
      <c r="C50" s="1154"/>
      <c r="D50" s="1154"/>
      <c r="E50" s="1154"/>
      <c r="F50" s="1155"/>
      <c r="G50" s="1154"/>
      <c r="H50" s="1154"/>
      <c r="I50" s="1154"/>
      <c r="J50" s="1155"/>
    </row>
    <row r="51" spans="1:10">
      <c r="A51" s="1125">
        <v>3</v>
      </c>
      <c r="B51" s="47" t="s">
        <v>4341</v>
      </c>
    </row>
    <row r="52" spans="1:10">
      <c r="A52" s="1125"/>
    </row>
    <row r="53" spans="1:10">
      <c r="A53" s="1125"/>
    </row>
  </sheetData>
  <mergeCells count="4">
    <mergeCell ref="A3:A5"/>
    <mergeCell ref="B3:B5"/>
    <mergeCell ref="C3:F3"/>
    <mergeCell ref="G3:J3"/>
  </mergeCells>
  <phoneticPr fontId="30" type="noConversion"/>
  <printOptions horizontalCentered="1" gridLinesSet="0"/>
  <pageMargins left="0.39370078740157483" right="0.39370078740157483" top="0.39370078740157483" bottom="0.39370078740157483" header="0.19685039370078741" footer="0.19685039370078741"/>
  <pageSetup paperSize="9" scale="79" orientation="landscape" r:id="rId1"/>
  <headerFooter alignWithMargins="0">
    <oddFooter>&amp;C&amp;"Times New Roman,標準"100&amp;R&amp;"Times New Roman,標準"&amp;A</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53">
    <pageSetUpPr fitToPage="1"/>
  </sheetPr>
  <dimension ref="A1:V26"/>
  <sheetViews>
    <sheetView zoomScaleNormal="75" workbookViewId="0">
      <selection sqref="A1:XFD1048576"/>
    </sheetView>
  </sheetViews>
  <sheetFormatPr defaultColWidth="9.625" defaultRowHeight="14.25"/>
  <cols>
    <col min="1" max="1" width="5.125" style="51" customWidth="1"/>
    <col min="2" max="2" width="55.25" style="51" bestFit="1" customWidth="1"/>
    <col min="3" max="3" width="14.125" style="53" customWidth="1"/>
    <col min="4" max="4" width="12.625" style="53" customWidth="1"/>
    <col min="5" max="5" width="13.375" style="53" customWidth="1"/>
    <col min="6" max="6" width="13.5" style="51" customWidth="1"/>
    <col min="7" max="7" width="13.125" style="53" customWidth="1"/>
    <col min="8" max="8" width="12.875" style="53" customWidth="1"/>
    <col min="9" max="9" width="12.625" style="53" customWidth="1"/>
    <col min="10" max="10" width="14" style="51" customWidth="1"/>
    <col min="11" max="11" width="8.625" style="51" customWidth="1"/>
    <col min="12" max="12" width="9.75" style="51" customWidth="1"/>
    <col min="13" max="13" width="11.25" style="51" customWidth="1"/>
    <col min="14" max="14" width="9.375" style="51" customWidth="1"/>
    <col min="15" max="15" width="8.5" style="51" customWidth="1"/>
    <col min="16" max="16" width="12.875" style="51" customWidth="1"/>
    <col min="17" max="17" width="8.625" style="51" customWidth="1"/>
    <col min="18" max="18" width="9.75" style="51" customWidth="1"/>
    <col min="19" max="19" width="11.25" style="51" customWidth="1"/>
    <col min="20" max="20" width="9.375" style="51" customWidth="1"/>
    <col min="21" max="21" width="8.5" style="51" customWidth="1"/>
    <col min="22" max="22" width="12.875" style="51" customWidth="1"/>
    <col min="23" max="16384" width="9.625" style="51"/>
  </cols>
  <sheetData>
    <row r="1" spans="1:22" ht="15.75" customHeight="1">
      <c r="A1" s="37" t="str">
        <f>表03!A1</f>
        <v xml:space="preserve"> 保險股份有限公司    年度(月)報表</v>
      </c>
      <c r="B1" s="50"/>
      <c r="C1" s="52"/>
      <c r="D1" s="52"/>
      <c r="E1" s="52"/>
      <c r="F1" s="50"/>
      <c r="G1" s="52"/>
      <c r="H1" s="52"/>
      <c r="I1" s="52"/>
      <c r="J1" s="50"/>
      <c r="K1" s="1109"/>
      <c r="L1" s="1109"/>
      <c r="M1" s="1109"/>
      <c r="N1" s="1109"/>
      <c r="O1" s="1109"/>
      <c r="P1" s="1109"/>
      <c r="Q1" s="1109"/>
      <c r="R1" s="1109"/>
      <c r="S1" s="1109"/>
      <c r="T1" s="1109"/>
      <c r="U1" s="1109"/>
      <c r="V1" s="1109"/>
    </row>
    <row r="2" spans="1:22" ht="15.75" customHeight="1">
      <c r="A2" s="1035" t="s">
        <v>439</v>
      </c>
      <c r="B2" s="1100"/>
      <c r="C2" s="1110"/>
      <c r="J2" s="292" t="s">
        <v>354</v>
      </c>
      <c r="K2" s="1100"/>
      <c r="Q2" s="1100"/>
    </row>
    <row r="3" spans="1:22" ht="16.5">
      <c r="A3" s="2756" t="s">
        <v>440</v>
      </c>
      <c r="B3" s="2757" t="s">
        <v>441</v>
      </c>
      <c r="C3" s="2758" t="s">
        <v>4279</v>
      </c>
      <c r="D3" s="2752"/>
      <c r="E3" s="2752"/>
      <c r="F3" s="2753"/>
      <c r="G3" s="2751" t="s">
        <v>4338</v>
      </c>
      <c r="H3" s="2754"/>
      <c r="I3" s="2754"/>
      <c r="J3" s="2755"/>
    </row>
    <row r="4" spans="1:22">
      <c r="A4" s="2756"/>
      <c r="B4" s="2757"/>
      <c r="C4" s="1111" t="s">
        <v>87</v>
      </c>
      <c r="D4" s="1112" t="s">
        <v>88</v>
      </c>
      <c r="E4" s="1113" t="s">
        <v>356</v>
      </c>
      <c r="F4" s="1090" t="s">
        <v>357</v>
      </c>
      <c r="G4" s="1113" t="s">
        <v>87</v>
      </c>
      <c r="H4" s="1113" t="s">
        <v>88</v>
      </c>
      <c r="I4" s="1113" t="s">
        <v>356</v>
      </c>
      <c r="J4" s="1090" t="s">
        <v>357</v>
      </c>
    </row>
    <row r="5" spans="1:22">
      <c r="A5" s="2756"/>
      <c r="B5" s="2757"/>
      <c r="C5" s="1114" t="s">
        <v>66</v>
      </c>
      <c r="D5" s="1115" t="s">
        <v>351</v>
      </c>
      <c r="E5" s="1116" t="s">
        <v>358</v>
      </c>
      <c r="F5" s="1117" t="s">
        <v>359</v>
      </c>
      <c r="G5" s="1116" t="s">
        <v>360</v>
      </c>
      <c r="H5" s="1118" t="s">
        <v>361</v>
      </c>
      <c r="I5" s="1116" t="s">
        <v>362</v>
      </c>
      <c r="J5" s="1117" t="s">
        <v>363</v>
      </c>
    </row>
    <row r="6" spans="1:22" ht="18" customHeight="1">
      <c r="A6" s="1082">
        <v>1</v>
      </c>
      <c r="B6" s="1091" t="s">
        <v>4339</v>
      </c>
      <c r="C6" s="1102">
        <f>SUM(C7:C13)</f>
        <v>0</v>
      </c>
      <c r="D6" s="1102">
        <f>SUM(D7:D13)</f>
        <v>0</v>
      </c>
      <c r="E6" s="1102">
        <f>SUM(E7:E13)</f>
        <v>0</v>
      </c>
      <c r="F6" s="1119" t="str">
        <f>IF(C6=0,"",(D6-D12-D13)/(C6-C12-C13))</f>
        <v/>
      </c>
      <c r="G6" s="1102">
        <f>SUM(G7:G13)</f>
        <v>0</v>
      </c>
      <c r="H6" s="1102">
        <f>SUM(H7:H13)</f>
        <v>0</v>
      </c>
      <c r="I6" s="1102">
        <f>SUM(I7:I13)</f>
        <v>0</v>
      </c>
      <c r="J6" s="1119" t="str">
        <f>IF(G6=0,"",(H6-H12-H13)/(G6-G12-G13))</f>
        <v/>
      </c>
      <c r="K6" s="53"/>
      <c r="L6" s="53"/>
      <c r="M6" s="53"/>
      <c r="N6" s="53"/>
    </row>
    <row r="7" spans="1:22" ht="18" customHeight="1">
      <c r="A7" s="1082">
        <v>2</v>
      </c>
      <c r="B7" s="1091" t="s">
        <v>4333</v>
      </c>
      <c r="C7" s="1102"/>
      <c r="D7" s="1102"/>
      <c r="E7" s="1102"/>
      <c r="F7" s="1120" t="str">
        <f t="shared" ref="F7:F19" si="0">IF(C7=0,"",D7/C7)</f>
        <v/>
      </c>
      <c r="G7" s="1102"/>
      <c r="H7" s="1102"/>
      <c r="I7" s="1102"/>
      <c r="J7" s="1120" t="str">
        <f t="shared" ref="J7:J19" si="1">IF(G7=0,"",H7/G7)</f>
        <v/>
      </c>
      <c r="K7" s="53"/>
      <c r="L7" s="53"/>
      <c r="M7" s="53"/>
      <c r="N7" s="53"/>
    </row>
    <row r="8" spans="1:22" ht="18" customHeight="1">
      <c r="A8" s="1082">
        <v>3</v>
      </c>
      <c r="B8" s="1091" t="s">
        <v>4334</v>
      </c>
      <c r="C8" s="1102"/>
      <c r="D8" s="1102"/>
      <c r="E8" s="1102"/>
      <c r="F8" s="1120" t="str">
        <f t="shared" si="0"/>
        <v/>
      </c>
      <c r="G8" s="1102"/>
      <c r="H8" s="1102"/>
      <c r="I8" s="1102"/>
      <c r="J8" s="1120" t="str">
        <f t="shared" si="1"/>
        <v/>
      </c>
      <c r="K8" s="53"/>
      <c r="L8" s="53"/>
      <c r="M8" s="53"/>
      <c r="N8" s="53"/>
    </row>
    <row r="9" spans="1:22" ht="18" customHeight="1">
      <c r="A9" s="1082">
        <v>4</v>
      </c>
      <c r="B9" s="1095" t="s">
        <v>1224</v>
      </c>
      <c r="C9" s="1102"/>
      <c r="D9" s="1102"/>
      <c r="E9" s="1102"/>
      <c r="F9" s="1120" t="str">
        <f t="shared" si="0"/>
        <v/>
      </c>
      <c r="G9" s="1102"/>
      <c r="H9" s="1102"/>
      <c r="I9" s="1102"/>
      <c r="J9" s="1120" t="str">
        <f t="shared" si="1"/>
        <v/>
      </c>
      <c r="K9" s="53"/>
      <c r="L9" s="53"/>
      <c r="M9" s="53"/>
      <c r="N9" s="53"/>
    </row>
    <row r="10" spans="1:22" ht="18" customHeight="1">
      <c r="A10" s="1082">
        <v>5</v>
      </c>
      <c r="B10" s="1091" t="s">
        <v>4335</v>
      </c>
      <c r="C10" s="1121"/>
      <c r="D10" s="1121"/>
      <c r="E10" s="1121"/>
      <c r="F10" s="1120" t="str">
        <f t="shared" si="0"/>
        <v/>
      </c>
      <c r="G10" s="1121"/>
      <c r="H10" s="1122"/>
      <c r="I10" s="1122"/>
      <c r="J10" s="1120" t="str">
        <f t="shared" si="1"/>
        <v/>
      </c>
      <c r="K10" s="53"/>
      <c r="L10" s="53"/>
      <c r="M10" s="53"/>
      <c r="N10" s="53"/>
    </row>
    <row r="11" spans="1:22" ht="18" customHeight="1">
      <c r="A11" s="1082">
        <v>6</v>
      </c>
      <c r="B11" s="1091" t="s">
        <v>4336</v>
      </c>
      <c r="C11" s="1121"/>
      <c r="D11" s="1121"/>
      <c r="E11" s="1121"/>
      <c r="F11" s="1120" t="str">
        <f t="shared" si="0"/>
        <v/>
      </c>
      <c r="G11" s="1121"/>
      <c r="H11" s="1122"/>
      <c r="I11" s="1122"/>
      <c r="J11" s="1120" t="str">
        <f t="shared" si="1"/>
        <v/>
      </c>
      <c r="K11" s="53"/>
      <c r="L11" s="53"/>
      <c r="M11" s="53"/>
      <c r="N11" s="53"/>
    </row>
    <row r="12" spans="1:22" ht="18" customHeight="1">
      <c r="A12" s="1082">
        <v>7</v>
      </c>
      <c r="B12" s="1095" t="s">
        <v>1079</v>
      </c>
      <c r="C12" s="1121"/>
      <c r="D12" s="1121"/>
      <c r="E12" s="1121"/>
      <c r="F12" s="1123"/>
      <c r="G12" s="1121"/>
      <c r="H12" s="1121"/>
      <c r="I12" s="1121"/>
      <c r="J12" s="1123"/>
      <c r="K12" s="53"/>
      <c r="L12" s="53"/>
      <c r="M12" s="53"/>
      <c r="N12" s="53"/>
    </row>
    <row r="13" spans="1:22" ht="18" customHeight="1">
      <c r="A13" s="1082">
        <v>8</v>
      </c>
      <c r="B13" s="1095" t="s">
        <v>1080</v>
      </c>
      <c r="C13" s="1121"/>
      <c r="D13" s="1121"/>
      <c r="E13" s="1121"/>
      <c r="F13" s="1123"/>
      <c r="G13" s="1121"/>
      <c r="H13" s="1121"/>
      <c r="I13" s="1121"/>
      <c r="J13" s="1123"/>
      <c r="K13" s="53"/>
      <c r="L13" s="53"/>
      <c r="M13" s="53"/>
      <c r="N13" s="53"/>
    </row>
    <row r="14" spans="1:22" ht="18" customHeight="1">
      <c r="A14" s="1082">
        <v>9</v>
      </c>
      <c r="B14" s="1091" t="s">
        <v>4340</v>
      </c>
      <c r="C14" s="1102">
        <f>SUM(C15:C19)</f>
        <v>0</v>
      </c>
      <c r="D14" s="1102">
        <f>SUM(D15:D19)</f>
        <v>0</v>
      </c>
      <c r="E14" s="1102">
        <f>SUM(E15:E19)</f>
        <v>0</v>
      </c>
      <c r="F14" s="1120" t="str">
        <f t="shared" si="0"/>
        <v/>
      </c>
      <c r="G14" s="1102">
        <f>SUM(G15:G19)</f>
        <v>0</v>
      </c>
      <c r="H14" s="1102">
        <f>SUM(H15:H19)</f>
        <v>0</v>
      </c>
      <c r="I14" s="1102">
        <f>SUM(I15:I19)</f>
        <v>0</v>
      </c>
      <c r="J14" s="1120" t="str">
        <f t="shared" si="1"/>
        <v/>
      </c>
      <c r="K14" s="53"/>
      <c r="L14" s="53"/>
      <c r="M14" s="53"/>
      <c r="N14" s="53"/>
    </row>
    <row r="15" spans="1:22" ht="18" customHeight="1">
      <c r="A15" s="1082">
        <v>10</v>
      </c>
      <c r="B15" s="1091" t="s">
        <v>4324</v>
      </c>
      <c r="C15" s="1102"/>
      <c r="D15" s="1102"/>
      <c r="E15" s="1102"/>
      <c r="F15" s="1120" t="str">
        <f t="shared" si="0"/>
        <v/>
      </c>
      <c r="G15" s="1102"/>
      <c r="H15" s="1102"/>
      <c r="I15" s="1102"/>
      <c r="J15" s="1120" t="str">
        <f t="shared" si="1"/>
        <v/>
      </c>
      <c r="K15" s="53"/>
      <c r="L15" s="53"/>
      <c r="M15" s="53"/>
      <c r="N15" s="53"/>
    </row>
    <row r="16" spans="1:22" ht="18" customHeight="1">
      <c r="A16" s="1082">
        <v>11</v>
      </c>
      <c r="B16" s="1091" t="s">
        <v>4325</v>
      </c>
      <c r="C16" s="1102"/>
      <c r="D16" s="1102"/>
      <c r="E16" s="1102"/>
      <c r="F16" s="1120" t="str">
        <f t="shared" si="0"/>
        <v/>
      </c>
      <c r="G16" s="1102"/>
      <c r="H16" s="1102"/>
      <c r="I16" s="1102"/>
      <c r="J16" s="1120" t="str">
        <f t="shared" si="1"/>
        <v/>
      </c>
      <c r="K16" s="53"/>
      <c r="L16" s="53"/>
      <c r="M16" s="53"/>
      <c r="N16" s="53"/>
    </row>
    <row r="17" spans="1:14" ht="18" customHeight="1">
      <c r="A17" s="1082">
        <v>12</v>
      </c>
      <c r="B17" s="1091" t="s">
        <v>4326</v>
      </c>
      <c r="C17" s="1102"/>
      <c r="D17" s="1102"/>
      <c r="E17" s="1102"/>
      <c r="F17" s="1120" t="str">
        <f t="shared" si="0"/>
        <v/>
      </c>
      <c r="G17" s="1102"/>
      <c r="H17" s="1102"/>
      <c r="I17" s="1102"/>
      <c r="J17" s="1120" t="str">
        <f t="shared" si="1"/>
        <v/>
      </c>
      <c r="K17" s="53"/>
      <c r="L17" s="53"/>
      <c r="M17" s="53"/>
      <c r="N17" s="53"/>
    </row>
    <row r="18" spans="1:14" ht="18" customHeight="1">
      <c r="A18" s="1082">
        <v>13</v>
      </c>
      <c r="B18" s="1091" t="s">
        <v>4327</v>
      </c>
      <c r="C18" s="1102"/>
      <c r="D18" s="1102"/>
      <c r="E18" s="1102"/>
      <c r="F18" s="1120" t="str">
        <f t="shared" si="0"/>
        <v/>
      </c>
      <c r="G18" s="1102"/>
      <c r="H18" s="1102"/>
      <c r="I18" s="1102"/>
      <c r="J18" s="1120" t="str">
        <f t="shared" si="1"/>
        <v/>
      </c>
      <c r="K18" s="53"/>
      <c r="L18" s="53"/>
      <c r="M18" s="53"/>
      <c r="N18" s="53"/>
    </row>
    <row r="19" spans="1:14" ht="18" customHeight="1">
      <c r="A19" s="1082">
        <v>14</v>
      </c>
      <c r="B19" s="1091" t="s">
        <v>4328</v>
      </c>
      <c r="C19" s="1102"/>
      <c r="D19" s="1102"/>
      <c r="E19" s="1102"/>
      <c r="F19" s="1120" t="str">
        <f t="shared" si="0"/>
        <v/>
      </c>
      <c r="G19" s="1102"/>
      <c r="H19" s="1102"/>
      <c r="I19" s="1102"/>
      <c r="J19" s="1120" t="str">
        <f t="shared" si="1"/>
        <v/>
      </c>
      <c r="K19" s="53"/>
      <c r="L19" s="53"/>
      <c r="M19" s="53"/>
      <c r="N19" s="53"/>
    </row>
    <row r="20" spans="1:14" ht="18" customHeight="1">
      <c r="A20" s="1082">
        <v>15</v>
      </c>
      <c r="B20" s="1049" t="s">
        <v>3746</v>
      </c>
      <c r="C20" s="1102">
        <f>C6+C14</f>
        <v>0</v>
      </c>
      <c r="D20" s="1102">
        <f>D6+D14</f>
        <v>0</v>
      </c>
      <c r="E20" s="1102">
        <f>E6+E14</f>
        <v>0</v>
      </c>
      <c r="F20" s="1120" t="str">
        <f>IF(C20=0,"",(D20-D12-D13)/(C20-C12-C13))</f>
        <v/>
      </c>
      <c r="G20" s="1102">
        <f>G6+G14</f>
        <v>0</v>
      </c>
      <c r="H20" s="1102">
        <f>H6+H14</f>
        <v>0</v>
      </c>
      <c r="I20" s="1102">
        <f>I6+I14</f>
        <v>0</v>
      </c>
      <c r="J20" s="1120" t="str">
        <f>IF(G20=0,"",(H20-H12-H13)/(G20-G12-G13))</f>
        <v/>
      </c>
      <c r="K20" s="53"/>
      <c r="L20" s="53"/>
      <c r="M20" s="53"/>
      <c r="N20" s="53"/>
    </row>
    <row r="21" spans="1:14" ht="18" customHeight="1">
      <c r="A21" s="1097" t="s">
        <v>442</v>
      </c>
    </row>
    <row r="22" spans="1:14" ht="14.25" customHeight="1">
      <c r="A22" s="1124">
        <v>1</v>
      </c>
      <c r="B22" s="47" t="s">
        <v>443</v>
      </c>
      <c r="C22" s="49"/>
    </row>
    <row r="23" spans="1:14">
      <c r="A23" s="1125">
        <v>2</v>
      </c>
      <c r="B23" s="47" t="s">
        <v>4341</v>
      </c>
    </row>
    <row r="24" spans="1:14">
      <c r="A24" s="1124">
        <v>3</v>
      </c>
      <c r="B24" s="51" t="s">
        <v>1081</v>
      </c>
    </row>
    <row r="25" spans="1:14">
      <c r="A25" s="1124">
        <v>4</v>
      </c>
      <c r="B25" s="51" t="s">
        <v>1082</v>
      </c>
    </row>
    <row r="26" spans="1:14">
      <c r="A26" s="1124">
        <v>5</v>
      </c>
      <c r="B26" s="51" t="s">
        <v>1083</v>
      </c>
    </row>
  </sheetData>
  <mergeCells count="4">
    <mergeCell ref="A3:A5"/>
    <mergeCell ref="B3:B5"/>
    <mergeCell ref="C3:F3"/>
    <mergeCell ref="G3:J3"/>
  </mergeCells>
  <phoneticPr fontId="28" type="noConversion"/>
  <printOptions horizontalCentered="1"/>
  <pageMargins left="0.39370078740157483" right="0.39370078740157483" top="0.39370078740157483" bottom="0.39370078740157483" header="0.19685039370078741" footer="0.19685039370078741"/>
  <pageSetup paperSize="9" scale="83" orientation="landscape" r:id="rId1"/>
  <headerFooter alignWithMargins="0">
    <oddFooter>&amp;C&amp;"Times New Roman,標準"101&amp;R&amp;"Times New Roman,標準"&amp;A</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54">
    <pageSetUpPr fitToPage="1"/>
  </sheetPr>
  <dimension ref="A1:V51"/>
  <sheetViews>
    <sheetView zoomScale="80" zoomScaleNormal="80" workbookViewId="0">
      <pane xSplit="2" ySplit="6" topLeftCell="C22" activePane="bottomRight" state="frozen"/>
      <selection sqref="A1:XFD1048576"/>
      <selection pane="topRight" sqref="A1:XFD1048576"/>
      <selection pane="bottomLeft" sqref="A1:XFD1048576"/>
      <selection pane="bottomRight" sqref="A1:XFD1048576"/>
    </sheetView>
  </sheetViews>
  <sheetFormatPr defaultColWidth="9.625" defaultRowHeight="14.25"/>
  <cols>
    <col min="1" max="1" width="5.125" style="51" customWidth="1"/>
    <col min="2" max="2" width="26.125" style="51" customWidth="1"/>
    <col min="3" max="3" width="11.375" style="51" customWidth="1"/>
    <col min="4" max="4" width="11.5" style="51" customWidth="1"/>
    <col min="5" max="6" width="11.75" style="51" customWidth="1"/>
    <col min="7" max="7" width="10" style="51" customWidth="1"/>
    <col min="8" max="8" width="11.375" style="51" customWidth="1"/>
    <col min="9" max="9" width="12.125" style="51" customWidth="1"/>
    <col min="10" max="10" width="11.25" style="51" customWidth="1"/>
    <col min="11" max="11" width="11.875" style="51" customWidth="1"/>
    <col min="12" max="13" width="11.25" style="51" customWidth="1"/>
    <col min="14" max="14" width="12.5" style="51" customWidth="1"/>
    <col min="15" max="17" width="12.75" style="51" customWidth="1"/>
    <col min="18" max="18" width="13.625" style="51" customWidth="1"/>
    <col min="19" max="19" width="4.375" style="51" customWidth="1"/>
    <col min="20" max="20" width="11" style="51" bestFit="1" customWidth="1"/>
    <col min="21" max="16384" width="9.625" style="51"/>
  </cols>
  <sheetData>
    <row r="1" spans="1:22">
      <c r="A1" s="37" t="str">
        <f>表03!A1</f>
        <v xml:space="preserve"> 保險股份有限公司    年度(月)報表</v>
      </c>
      <c r="B1" s="50"/>
      <c r="C1" s="50"/>
      <c r="D1" s="50"/>
      <c r="E1" s="50"/>
      <c r="F1" s="50"/>
      <c r="G1" s="50"/>
      <c r="H1" s="50"/>
      <c r="I1" s="50"/>
      <c r="J1" s="50"/>
      <c r="K1" s="50"/>
      <c r="L1" s="50"/>
      <c r="M1" s="50"/>
      <c r="N1" s="50"/>
    </row>
    <row r="2" spans="1:22">
      <c r="A2" s="1099" t="s">
        <v>446</v>
      </c>
      <c r="B2" s="1100"/>
      <c r="C2" s="1100"/>
      <c r="R2" s="292" t="s">
        <v>265</v>
      </c>
    </row>
    <row r="3" spans="1:22">
      <c r="A3" s="2765" t="s">
        <v>185</v>
      </c>
      <c r="B3" s="2768" t="s">
        <v>447</v>
      </c>
      <c r="C3" s="2751" t="s">
        <v>4331</v>
      </c>
      <c r="D3" s="2754"/>
      <c r="E3" s="2754"/>
      <c r="F3" s="2754"/>
      <c r="G3" s="2754"/>
      <c r="H3" s="2754"/>
      <c r="I3" s="2754"/>
      <c r="J3" s="2754"/>
      <c r="K3" s="2754"/>
      <c r="L3" s="2754"/>
      <c r="M3" s="2754"/>
      <c r="N3" s="2755"/>
      <c r="O3" s="2759" t="s">
        <v>4332</v>
      </c>
      <c r="P3" s="2760"/>
      <c r="Q3" s="2760"/>
      <c r="R3" s="2761"/>
    </row>
    <row r="4" spans="1:22">
      <c r="A4" s="2766"/>
      <c r="B4" s="2769"/>
      <c r="C4" s="2751" t="s">
        <v>448</v>
      </c>
      <c r="D4" s="2754"/>
      <c r="E4" s="2754"/>
      <c r="F4" s="2755"/>
      <c r="G4" s="2751" t="s">
        <v>449</v>
      </c>
      <c r="H4" s="2754"/>
      <c r="I4" s="2754"/>
      <c r="J4" s="2755"/>
      <c r="K4" s="2751" t="s">
        <v>85</v>
      </c>
      <c r="L4" s="2754"/>
      <c r="M4" s="2754"/>
      <c r="N4" s="2755"/>
      <c r="O4" s="2762"/>
      <c r="P4" s="2763"/>
      <c r="Q4" s="2763"/>
      <c r="R4" s="2764"/>
    </row>
    <row r="5" spans="1:22">
      <c r="A5" s="2766"/>
      <c r="B5" s="2769"/>
      <c r="C5" s="977" t="s">
        <v>444</v>
      </c>
      <c r="D5" s="977" t="s">
        <v>445</v>
      </c>
      <c r="E5" s="977" t="s">
        <v>450</v>
      </c>
      <c r="F5" s="1090" t="s">
        <v>190</v>
      </c>
      <c r="G5" s="977" t="s">
        <v>444</v>
      </c>
      <c r="H5" s="977" t="s">
        <v>445</v>
      </c>
      <c r="I5" s="977" t="s">
        <v>450</v>
      </c>
      <c r="J5" s="1090" t="s">
        <v>190</v>
      </c>
      <c r="K5" s="977" t="s">
        <v>444</v>
      </c>
      <c r="L5" s="977" t="s">
        <v>445</v>
      </c>
      <c r="M5" s="977" t="s">
        <v>450</v>
      </c>
      <c r="N5" s="1090" t="s">
        <v>190</v>
      </c>
      <c r="O5" s="977" t="s">
        <v>444</v>
      </c>
      <c r="P5" s="977" t="s">
        <v>445</v>
      </c>
      <c r="Q5" s="977" t="s">
        <v>450</v>
      </c>
      <c r="R5" s="1090" t="s">
        <v>190</v>
      </c>
    </row>
    <row r="6" spans="1:22" s="1101" customFormat="1">
      <c r="A6" s="2767"/>
      <c r="B6" s="2770"/>
      <c r="C6" s="988" t="s">
        <v>66</v>
      </c>
      <c r="D6" s="992" t="s">
        <v>351</v>
      </c>
      <c r="E6" s="988" t="s">
        <v>398</v>
      </c>
      <c r="F6" s="992" t="s">
        <v>124</v>
      </c>
      <c r="G6" s="988" t="s">
        <v>125</v>
      </c>
      <c r="H6" s="992" t="s">
        <v>126</v>
      </c>
      <c r="I6" s="988" t="s">
        <v>127</v>
      </c>
      <c r="J6" s="992" t="s">
        <v>128</v>
      </c>
      <c r="K6" s="988" t="s">
        <v>129</v>
      </c>
      <c r="L6" s="992" t="s">
        <v>130</v>
      </c>
      <c r="M6" s="988" t="s">
        <v>131</v>
      </c>
      <c r="N6" s="992" t="s">
        <v>132</v>
      </c>
      <c r="O6" s="988" t="s">
        <v>133</v>
      </c>
      <c r="P6" s="992" t="s">
        <v>134</v>
      </c>
      <c r="Q6" s="988" t="s">
        <v>135</v>
      </c>
      <c r="R6" s="992" t="s">
        <v>136</v>
      </c>
    </row>
    <row r="7" spans="1:22">
      <c r="A7" s="1082">
        <v>1</v>
      </c>
      <c r="B7" s="1040" t="s">
        <v>4281</v>
      </c>
      <c r="C7" s="1102">
        <f>SUM(C8:C38)</f>
        <v>0</v>
      </c>
      <c r="D7" s="1102">
        <f>SUM(D8:D38)</f>
        <v>0</v>
      </c>
      <c r="E7" s="1102">
        <f>SUM(E8:E38)</f>
        <v>0</v>
      </c>
      <c r="F7" s="1103" t="str">
        <f>IF(C7=0,"",D7/C7)</f>
        <v/>
      </c>
      <c r="G7" s="1102">
        <f>SUM(G8:G38)</f>
        <v>0</v>
      </c>
      <c r="H7" s="1102">
        <f>SUM(H8:H38)</f>
        <v>0</v>
      </c>
      <c r="I7" s="1102">
        <f>SUM(I8:I38)</f>
        <v>0</v>
      </c>
      <c r="J7" s="1103" t="str">
        <f>IF(G7=0,"",H7/G7)</f>
        <v/>
      </c>
      <c r="K7" s="1102">
        <f>SUM(K8:K38)</f>
        <v>0</v>
      </c>
      <c r="L7" s="1102">
        <f>SUM(L8:L38)</f>
        <v>0</v>
      </c>
      <c r="M7" s="1102">
        <f>SUM(M8:M38)</f>
        <v>0</v>
      </c>
      <c r="N7" s="1103" t="str">
        <f>IF(K7=0,"",L7/K7)</f>
        <v/>
      </c>
      <c r="O7" s="1102"/>
      <c r="P7" s="1102"/>
      <c r="Q7" s="1102"/>
      <c r="R7" s="1103" t="str">
        <f>IF(O7=0,"",P7/O7)</f>
        <v/>
      </c>
      <c r="S7" s="53"/>
      <c r="T7" s="1104"/>
      <c r="U7" s="53"/>
      <c r="V7" s="53"/>
    </row>
    <row r="8" spans="1:22">
      <c r="A8" s="1082">
        <f>A7+1</f>
        <v>2</v>
      </c>
      <c r="B8" s="1040" t="s">
        <v>4282</v>
      </c>
      <c r="C8" s="1102"/>
      <c r="D8" s="1102"/>
      <c r="E8" s="1102"/>
      <c r="F8" s="1103" t="str">
        <f t="shared" ref="F8:F48" si="0">IF(C8=0,"",D8/C8)</f>
        <v/>
      </c>
      <c r="G8" s="1102"/>
      <c r="H8" s="1102"/>
      <c r="I8" s="1102"/>
      <c r="J8" s="1103" t="str">
        <f t="shared" ref="J8:J48" si="1">IF(G8=0,"",H8/G8)</f>
        <v/>
      </c>
      <c r="K8" s="1102">
        <f t="shared" ref="K8:M26" si="2">C8+G8</f>
        <v>0</v>
      </c>
      <c r="L8" s="1102">
        <f t="shared" si="2"/>
        <v>0</v>
      </c>
      <c r="M8" s="1102">
        <f t="shared" si="2"/>
        <v>0</v>
      </c>
      <c r="N8" s="1103" t="str">
        <f t="shared" ref="N8:N48" si="3">IF(K8=0,"",L8/K8)</f>
        <v/>
      </c>
      <c r="O8" s="1102"/>
      <c r="P8" s="1102"/>
      <c r="Q8" s="1102"/>
      <c r="R8" s="1103" t="str">
        <f t="shared" ref="R8:R48" si="4">IF(O8=0,"",P8/O8)</f>
        <v/>
      </c>
      <c r="S8" s="53"/>
      <c r="T8" s="1104"/>
      <c r="U8" s="53"/>
      <c r="V8" s="53"/>
    </row>
    <row r="9" spans="1:22">
      <c r="A9" s="1082">
        <f t="shared" ref="A9:A48" si="5">A8+1</f>
        <v>3</v>
      </c>
      <c r="B9" s="1045" t="s">
        <v>4283</v>
      </c>
      <c r="C9" s="1102"/>
      <c r="D9" s="1102"/>
      <c r="E9" s="1102"/>
      <c r="F9" s="1103" t="str">
        <f t="shared" si="0"/>
        <v/>
      </c>
      <c r="G9" s="1102"/>
      <c r="H9" s="1102"/>
      <c r="I9" s="1102"/>
      <c r="J9" s="1103" t="str">
        <f t="shared" si="1"/>
        <v/>
      </c>
      <c r="K9" s="1102">
        <f t="shared" si="2"/>
        <v>0</v>
      </c>
      <c r="L9" s="1102">
        <f t="shared" si="2"/>
        <v>0</v>
      </c>
      <c r="M9" s="1102">
        <f t="shared" si="2"/>
        <v>0</v>
      </c>
      <c r="N9" s="1103" t="str">
        <f t="shared" si="3"/>
        <v/>
      </c>
      <c r="O9" s="1102"/>
      <c r="P9" s="1102"/>
      <c r="Q9" s="1102"/>
      <c r="R9" s="1103" t="str">
        <f t="shared" si="4"/>
        <v/>
      </c>
      <c r="S9" s="53"/>
      <c r="T9" s="1104"/>
      <c r="U9" s="53"/>
      <c r="V9" s="53"/>
    </row>
    <row r="10" spans="1:22">
      <c r="A10" s="1082">
        <f t="shared" si="5"/>
        <v>4</v>
      </c>
      <c r="B10" s="1045" t="s">
        <v>4284</v>
      </c>
      <c r="C10" s="1102"/>
      <c r="D10" s="1102"/>
      <c r="E10" s="1102"/>
      <c r="F10" s="1103" t="str">
        <f t="shared" si="0"/>
        <v/>
      </c>
      <c r="G10" s="1102"/>
      <c r="H10" s="1102"/>
      <c r="I10" s="1102"/>
      <c r="J10" s="1103" t="str">
        <f t="shared" si="1"/>
        <v/>
      </c>
      <c r="K10" s="1102">
        <f t="shared" si="2"/>
        <v>0</v>
      </c>
      <c r="L10" s="1102">
        <f t="shared" si="2"/>
        <v>0</v>
      </c>
      <c r="M10" s="1102">
        <f t="shared" si="2"/>
        <v>0</v>
      </c>
      <c r="N10" s="1103" t="str">
        <f t="shared" si="3"/>
        <v/>
      </c>
      <c r="O10" s="1102"/>
      <c r="P10" s="1102"/>
      <c r="Q10" s="1102"/>
      <c r="R10" s="1103" t="str">
        <f t="shared" si="4"/>
        <v/>
      </c>
      <c r="S10" s="53"/>
      <c r="T10" s="1104"/>
      <c r="U10" s="53"/>
      <c r="V10" s="53"/>
    </row>
    <row r="11" spans="1:22">
      <c r="A11" s="1082">
        <f t="shared" si="5"/>
        <v>5</v>
      </c>
      <c r="B11" s="1045" t="s">
        <v>4285</v>
      </c>
      <c r="C11" s="1102"/>
      <c r="D11" s="1102"/>
      <c r="E11" s="1102"/>
      <c r="F11" s="1103" t="str">
        <f t="shared" si="0"/>
        <v/>
      </c>
      <c r="G11" s="1102"/>
      <c r="H11" s="1102"/>
      <c r="I11" s="1102"/>
      <c r="J11" s="1103" t="str">
        <f t="shared" si="1"/>
        <v/>
      </c>
      <c r="K11" s="1102">
        <f t="shared" si="2"/>
        <v>0</v>
      </c>
      <c r="L11" s="1102">
        <f t="shared" si="2"/>
        <v>0</v>
      </c>
      <c r="M11" s="1102">
        <f t="shared" si="2"/>
        <v>0</v>
      </c>
      <c r="N11" s="1103" t="str">
        <f t="shared" si="3"/>
        <v/>
      </c>
      <c r="O11" s="1102"/>
      <c r="P11" s="1102"/>
      <c r="Q11" s="1102"/>
      <c r="R11" s="1103" t="str">
        <f t="shared" si="4"/>
        <v/>
      </c>
      <c r="S11" s="53"/>
      <c r="T11" s="1104"/>
      <c r="U11" s="53"/>
      <c r="V11" s="53"/>
    </row>
    <row r="12" spans="1:22">
      <c r="A12" s="1082">
        <f t="shared" si="5"/>
        <v>6</v>
      </c>
      <c r="B12" s="1045" t="s">
        <v>4286</v>
      </c>
      <c r="C12" s="1102"/>
      <c r="D12" s="1102"/>
      <c r="E12" s="1102"/>
      <c r="F12" s="1103" t="str">
        <f t="shared" si="0"/>
        <v/>
      </c>
      <c r="G12" s="1102"/>
      <c r="H12" s="1102"/>
      <c r="I12" s="1102"/>
      <c r="J12" s="1103" t="str">
        <f t="shared" si="1"/>
        <v/>
      </c>
      <c r="K12" s="1102">
        <f t="shared" si="2"/>
        <v>0</v>
      </c>
      <c r="L12" s="1102">
        <f t="shared" si="2"/>
        <v>0</v>
      </c>
      <c r="M12" s="1102">
        <f t="shared" si="2"/>
        <v>0</v>
      </c>
      <c r="N12" s="1103" t="str">
        <f t="shared" si="3"/>
        <v/>
      </c>
      <c r="O12" s="1102"/>
      <c r="P12" s="1102"/>
      <c r="Q12" s="1102"/>
      <c r="R12" s="1103" t="str">
        <f t="shared" si="4"/>
        <v/>
      </c>
      <c r="S12" s="53"/>
      <c r="T12" s="1104"/>
      <c r="U12" s="53"/>
      <c r="V12" s="53"/>
    </row>
    <row r="13" spans="1:22">
      <c r="A13" s="1082">
        <f t="shared" si="5"/>
        <v>7</v>
      </c>
      <c r="B13" s="1045" t="s">
        <v>4287</v>
      </c>
      <c r="C13" s="1102"/>
      <c r="D13" s="1102"/>
      <c r="E13" s="1102"/>
      <c r="F13" s="1103" t="str">
        <f t="shared" si="0"/>
        <v/>
      </c>
      <c r="G13" s="1102"/>
      <c r="H13" s="1102"/>
      <c r="I13" s="1102"/>
      <c r="J13" s="1103" t="str">
        <f t="shared" si="1"/>
        <v/>
      </c>
      <c r="K13" s="1102">
        <f t="shared" si="2"/>
        <v>0</v>
      </c>
      <c r="L13" s="1092">
        <f t="shared" si="2"/>
        <v>0</v>
      </c>
      <c r="M13" s="1092">
        <f t="shared" si="2"/>
        <v>0</v>
      </c>
      <c r="N13" s="1103" t="str">
        <f t="shared" si="3"/>
        <v/>
      </c>
      <c r="O13" s="1102"/>
      <c r="P13" s="1102"/>
      <c r="Q13" s="1102"/>
      <c r="R13" s="1103" t="str">
        <f t="shared" si="4"/>
        <v/>
      </c>
      <c r="S13" s="53"/>
      <c r="T13" s="1104"/>
      <c r="U13" s="53"/>
      <c r="V13" s="53"/>
    </row>
    <row r="14" spans="1:22">
      <c r="A14" s="1082">
        <f t="shared" si="5"/>
        <v>8</v>
      </c>
      <c r="B14" s="1045" t="s">
        <v>4288</v>
      </c>
      <c r="C14" s="1102"/>
      <c r="D14" s="1102"/>
      <c r="E14" s="1102"/>
      <c r="F14" s="1103" t="str">
        <f t="shared" si="0"/>
        <v/>
      </c>
      <c r="G14" s="1102"/>
      <c r="H14" s="1102"/>
      <c r="I14" s="1102"/>
      <c r="J14" s="1103" t="str">
        <f t="shared" si="1"/>
        <v/>
      </c>
      <c r="K14" s="1102">
        <f t="shared" si="2"/>
        <v>0</v>
      </c>
      <c r="L14" s="1092">
        <f t="shared" si="2"/>
        <v>0</v>
      </c>
      <c r="M14" s="1092">
        <f t="shared" si="2"/>
        <v>0</v>
      </c>
      <c r="N14" s="1103" t="str">
        <f t="shared" si="3"/>
        <v/>
      </c>
      <c r="O14" s="1102"/>
      <c r="P14" s="1102"/>
      <c r="Q14" s="1102"/>
      <c r="R14" s="1103" t="str">
        <f t="shared" si="4"/>
        <v/>
      </c>
      <c r="S14" s="53"/>
      <c r="T14" s="1104"/>
      <c r="U14" s="53"/>
      <c r="V14" s="53"/>
    </row>
    <row r="15" spans="1:22">
      <c r="A15" s="1082">
        <f t="shared" si="5"/>
        <v>9</v>
      </c>
      <c r="B15" s="1045" t="s">
        <v>4289</v>
      </c>
      <c r="C15" s="1102"/>
      <c r="D15" s="1102"/>
      <c r="E15" s="1102"/>
      <c r="F15" s="1103" t="str">
        <f t="shared" si="0"/>
        <v/>
      </c>
      <c r="G15" s="1102"/>
      <c r="H15" s="1102"/>
      <c r="I15" s="1102"/>
      <c r="J15" s="1103" t="str">
        <f t="shared" si="1"/>
        <v/>
      </c>
      <c r="K15" s="1102">
        <f t="shared" si="2"/>
        <v>0</v>
      </c>
      <c r="L15" s="1092">
        <f t="shared" si="2"/>
        <v>0</v>
      </c>
      <c r="M15" s="1092">
        <f t="shared" si="2"/>
        <v>0</v>
      </c>
      <c r="N15" s="1103" t="str">
        <f t="shared" si="3"/>
        <v/>
      </c>
      <c r="O15" s="1102"/>
      <c r="P15" s="1102"/>
      <c r="Q15" s="1102"/>
      <c r="R15" s="1103" t="str">
        <f t="shared" si="4"/>
        <v/>
      </c>
      <c r="S15" s="53"/>
      <c r="T15" s="1104"/>
      <c r="U15" s="53"/>
      <c r="V15" s="53"/>
    </row>
    <row r="16" spans="1:22">
      <c r="A16" s="1082">
        <f t="shared" si="5"/>
        <v>10</v>
      </c>
      <c r="B16" s="1045" t="s">
        <v>4290</v>
      </c>
      <c r="C16" s="1102"/>
      <c r="D16" s="1102"/>
      <c r="E16" s="1102"/>
      <c r="F16" s="1103" t="str">
        <f t="shared" si="0"/>
        <v/>
      </c>
      <c r="G16" s="1102"/>
      <c r="H16" s="1102"/>
      <c r="I16" s="1102"/>
      <c r="J16" s="1103" t="str">
        <f t="shared" si="1"/>
        <v/>
      </c>
      <c r="K16" s="1102">
        <f t="shared" si="2"/>
        <v>0</v>
      </c>
      <c r="L16" s="1092">
        <f t="shared" si="2"/>
        <v>0</v>
      </c>
      <c r="M16" s="1092">
        <f t="shared" si="2"/>
        <v>0</v>
      </c>
      <c r="N16" s="1103" t="str">
        <f t="shared" si="3"/>
        <v/>
      </c>
      <c r="O16" s="1102"/>
      <c r="P16" s="1102"/>
      <c r="Q16" s="1102"/>
      <c r="R16" s="1103" t="str">
        <f t="shared" si="4"/>
        <v/>
      </c>
      <c r="S16" s="53"/>
      <c r="T16" s="1104"/>
      <c r="U16" s="53"/>
      <c r="V16" s="53"/>
    </row>
    <row r="17" spans="1:22">
      <c r="A17" s="1082">
        <f t="shared" si="5"/>
        <v>11</v>
      </c>
      <c r="B17" s="1045" t="s">
        <v>4291</v>
      </c>
      <c r="C17" s="1102"/>
      <c r="D17" s="1102"/>
      <c r="E17" s="1102"/>
      <c r="F17" s="1103" t="str">
        <f t="shared" si="0"/>
        <v/>
      </c>
      <c r="G17" s="1102"/>
      <c r="H17" s="1102"/>
      <c r="I17" s="1102"/>
      <c r="J17" s="1103" t="str">
        <f t="shared" si="1"/>
        <v/>
      </c>
      <c r="K17" s="1102">
        <f t="shared" si="2"/>
        <v>0</v>
      </c>
      <c r="L17" s="1092">
        <f t="shared" si="2"/>
        <v>0</v>
      </c>
      <c r="M17" s="1092">
        <f t="shared" si="2"/>
        <v>0</v>
      </c>
      <c r="N17" s="1103" t="str">
        <f t="shared" si="3"/>
        <v/>
      </c>
      <c r="O17" s="1102"/>
      <c r="P17" s="1102"/>
      <c r="Q17" s="1102"/>
      <c r="R17" s="1103" t="str">
        <f t="shared" si="4"/>
        <v/>
      </c>
      <c r="S17" s="53"/>
      <c r="T17" s="1104"/>
      <c r="U17" s="53"/>
      <c r="V17" s="53"/>
    </row>
    <row r="18" spans="1:22">
      <c r="A18" s="1082">
        <f t="shared" si="5"/>
        <v>12</v>
      </c>
      <c r="B18" s="1045" t="s">
        <v>4292</v>
      </c>
      <c r="C18" s="1102"/>
      <c r="D18" s="1102"/>
      <c r="E18" s="1102"/>
      <c r="F18" s="1103" t="str">
        <f t="shared" si="0"/>
        <v/>
      </c>
      <c r="G18" s="1102"/>
      <c r="H18" s="1102"/>
      <c r="I18" s="1102"/>
      <c r="J18" s="1103" t="str">
        <f t="shared" si="1"/>
        <v/>
      </c>
      <c r="K18" s="1102">
        <f t="shared" si="2"/>
        <v>0</v>
      </c>
      <c r="L18" s="1092">
        <f t="shared" si="2"/>
        <v>0</v>
      </c>
      <c r="M18" s="1092">
        <f t="shared" si="2"/>
        <v>0</v>
      </c>
      <c r="N18" s="1103" t="str">
        <f t="shared" si="3"/>
        <v/>
      </c>
      <c r="O18" s="1102"/>
      <c r="P18" s="1102"/>
      <c r="Q18" s="1102"/>
      <c r="R18" s="1103" t="str">
        <f t="shared" si="4"/>
        <v/>
      </c>
      <c r="S18" s="53"/>
      <c r="T18" s="1104"/>
      <c r="U18" s="53"/>
      <c r="V18" s="53"/>
    </row>
    <row r="19" spans="1:22">
      <c r="A19" s="1082">
        <f t="shared" si="5"/>
        <v>13</v>
      </c>
      <c r="B19" s="1045" t="s">
        <v>4293</v>
      </c>
      <c r="C19" s="1102"/>
      <c r="D19" s="1102"/>
      <c r="E19" s="1102"/>
      <c r="F19" s="1103" t="str">
        <f t="shared" si="0"/>
        <v/>
      </c>
      <c r="G19" s="1102"/>
      <c r="H19" s="1102"/>
      <c r="I19" s="1102"/>
      <c r="J19" s="1103" t="str">
        <f t="shared" si="1"/>
        <v/>
      </c>
      <c r="K19" s="1102">
        <f t="shared" si="2"/>
        <v>0</v>
      </c>
      <c r="L19" s="1092">
        <f t="shared" si="2"/>
        <v>0</v>
      </c>
      <c r="M19" s="1092">
        <f t="shared" si="2"/>
        <v>0</v>
      </c>
      <c r="N19" s="1103" t="str">
        <f t="shared" si="3"/>
        <v/>
      </c>
      <c r="O19" s="1102"/>
      <c r="P19" s="1102"/>
      <c r="Q19" s="1102"/>
      <c r="R19" s="1103" t="str">
        <f t="shared" si="4"/>
        <v/>
      </c>
      <c r="S19" s="53"/>
      <c r="T19" s="1104"/>
      <c r="U19" s="53"/>
      <c r="V19" s="53"/>
    </row>
    <row r="20" spans="1:22">
      <c r="A20" s="1082">
        <f t="shared" si="5"/>
        <v>14</v>
      </c>
      <c r="B20" s="1045" t="s">
        <v>4294</v>
      </c>
      <c r="C20" s="1102"/>
      <c r="D20" s="1102"/>
      <c r="E20" s="1102"/>
      <c r="F20" s="1103" t="str">
        <f t="shared" si="0"/>
        <v/>
      </c>
      <c r="G20" s="1102"/>
      <c r="H20" s="1102"/>
      <c r="I20" s="1102"/>
      <c r="J20" s="1103" t="str">
        <f t="shared" si="1"/>
        <v/>
      </c>
      <c r="K20" s="1102">
        <f t="shared" si="2"/>
        <v>0</v>
      </c>
      <c r="L20" s="1092">
        <f t="shared" si="2"/>
        <v>0</v>
      </c>
      <c r="M20" s="1092">
        <f t="shared" si="2"/>
        <v>0</v>
      </c>
      <c r="N20" s="1103" t="str">
        <f t="shared" si="3"/>
        <v/>
      </c>
      <c r="O20" s="1102"/>
      <c r="P20" s="1102"/>
      <c r="Q20" s="1102"/>
      <c r="R20" s="1103" t="str">
        <f t="shared" si="4"/>
        <v/>
      </c>
      <c r="S20" s="53"/>
      <c r="T20" s="1104"/>
      <c r="U20" s="53"/>
      <c r="V20" s="53"/>
    </row>
    <row r="21" spans="1:22">
      <c r="A21" s="1082">
        <f t="shared" si="5"/>
        <v>15</v>
      </c>
      <c r="B21" s="1045" t="s">
        <v>4295</v>
      </c>
      <c r="C21" s="1102"/>
      <c r="D21" s="1102"/>
      <c r="E21" s="1102"/>
      <c r="F21" s="1103" t="str">
        <f t="shared" si="0"/>
        <v/>
      </c>
      <c r="G21" s="1102"/>
      <c r="H21" s="1102"/>
      <c r="I21" s="1102"/>
      <c r="J21" s="1103" t="str">
        <f t="shared" si="1"/>
        <v/>
      </c>
      <c r="K21" s="1102">
        <f t="shared" si="2"/>
        <v>0</v>
      </c>
      <c r="L21" s="1092">
        <f t="shared" si="2"/>
        <v>0</v>
      </c>
      <c r="M21" s="1092">
        <f t="shared" si="2"/>
        <v>0</v>
      </c>
      <c r="N21" s="1103" t="str">
        <f t="shared" si="3"/>
        <v/>
      </c>
      <c r="O21" s="1102"/>
      <c r="P21" s="1102"/>
      <c r="Q21" s="1102"/>
      <c r="R21" s="1103" t="str">
        <f t="shared" si="4"/>
        <v/>
      </c>
      <c r="S21" s="53"/>
      <c r="T21" s="1104"/>
      <c r="U21" s="53"/>
      <c r="V21" s="53"/>
    </row>
    <row r="22" spans="1:22">
      <c r="A22" s="1082">
        <f t="shared" si="5"/>
        <v>16</v>
      </c>
      <c r="B22" s="1045" t="s">
        <v>4296</v>
      </c>
      <c r="C22" s="1102"/>
      <c r="D22" s="1102"/>
      <c r="E22" s="1102"/>
      <c r="F22" s="1103" t="str">
        <f t="shared" si="0"/>
        <v/>
      </c>
      <c r="G22" s="1102"/>
      <c r="H22" s="1102"/>
      <c r="I22" s="1102"/>
      <c r="J22" s="1103" t="str">
        <f t="shared" si="1"/>
        <v/>
      </c>
      <c r="K22" s="1102">
        <f t="shared" si="2"/>
        <v>0</v>
      </c>
      <c r="L22" s="1092">
        <f t="shared" si="2"/>
        <v>0</v>
      </c>
      <c r="M22" s="1092">
        <f t="shared" si="2"/>
        <v>0</v>
      </c>
      <c r="N22" s="1103" t="str">
        <f t="shared" si="3"/>
        <v/>
      </c>
      <c r="O22" s="1102"/>
      <c r="P22" s="1102"/>
      <c r="Q22" s="1102"/>
      <c r="R22" s="1103" t="str">
        <f t="shared" si="4"/>
        <v/>
      </c>
      <c r="S22" s="53"/>
      <c r="T22" s="1104"/>
      <c r="U22" s="53"/>
      <c r="V22" s="53"/>
    </row>
    <row r="23" spans="1:22" ht="15.75" customHeight="1">
      <c r="A23" s="1082">
        <f t="shared" si="5"/>
        <v>17</v>
      </c>
      <c r="B23" s="1045" t="s">
        <v>4297</v>
      </c>
      <c r="C23" s="1102"/>
      <c r="D23" s="1102"/>
      <c r="E23" s="1102"/>
      <c r="F23" s="1103" t="str">
        <f t="shared" si="0"/>
        <v/>
      </c>
      <c r="G23" s="1102"/>
      <c r="H23" s="1102"/>
      <c r="I23" s="1102"/>
      <c r="J23" s="1103" t="str">
        <f t="shared" si="1"/>
        <v/>
      </c>
      <c r="K23" s="1102">
        <f t="shared" si="2"/>
        <v>0</v>
      </c>
      <c r="L23" s="1092">
        <f t="shared" si="2"/>
        <v>0</v>
      </c>
      <c r="M23" s="1092">
        <f t="shared" si="2"/>
        <v>0</v>
      </c>
      <c r="N23" s="1103" t="str">
        <f t="shared" si="3"/>
        <v/>
      </c>
      <c r="O23" s="1102"/>
      <c r="P23" s="1102"/>
      <c r="Q23" s="1102"/>
      <c r="R23" s="1103" t="str">
        <f t="shared" si="4"/>
        <v/>
      </c>
      <c r="S23" s="53"/>
      <c r="T23" s="1104"/>
      <c r="U23" s="53"/>
      <c r="V23" s="53"/>
    </row>
    <row r="24" spans="1:22" ht="17.649999999999999" customHeight="1">
      <c r="A24" s="1082">
        <f t="shared" si="5"/>
        <v>18</v>
      </c>
      <c r="B24" s="1045" t="s">
        <v>4298</v>
      </c>
      <c r="C24" s="1102"/>
      <c r="D24" s="1102"/>
      <c r="E24" s="1102"/>
      <c r="F24" s="1103" t="str">
        <f t="shared" si="0"/>
        <v/>
      </c>
      <c r="G24" s="1102"/>
      <c r="H24" s="1102"/>
      <c r="I24" s="1102"/>
      <c r="J24" s="1103" t="str">
        <f t="shared" si="1"/>
        <v/>
      </c>
      <c r="K24" s="1102">
        <f t="shared" si="2"/>
        <v>0</v>
      </c>
      <c r="L24" s="1092">
        <f t="shared" si="2"/>
        <v>0</v>
      </c>
      <c r="M24" s="1092">
        <f t="shared" si="2"/>
        <v>0</v>
      </c>
      <c r="N24" s="1103" t="str">
        <f t="shared" si="3"/>
        <v/>
      </c>
      <c r="O24" s="1102"/>
      <c r="P24" s="1102"/>
      <c r="Q24" s="1102"/>
      <c r="R24" s="1103" t="str">
        <f t="shared" si="4"/>
        <v/>
      </c>
      <c r="S24" s="53"/>
      <c r="T24" s="1104"/>
      <c r="U24" s="53"/>
      <c r="V24" s="53"/>
    </row>
    <row r="25" spans="1:22">
      <c r="A25" s="1082">
        <f t="shared" si="5"/>
        <v>19</v>
      </c>
      <c r="B25" s="1045" t="s">
        <v>4299</v>
      </c>
      <c r="C25" s="1102"/>
      <c r="D25" s="1102"/>
      <c r="E25" s="1102"/>
      <c r="F25" s="1103" t="str">
        <f t="shared" si="0"/>
        <v/>
      </c>
      <c r="G25" s="1102"/>
      <c r="H25" s="1102"/>
      <c r="I25" s="1102"/>
      <c r="J25" s="1103" t="str">
        <f t="shared" si="1"/>
        <v/>
      </c>
      <c r="K25" s="1102">
        <f t="shared" si="2"/>
        <v>0</v>
      </c>
      <c r="L25" s="1092">
        <f t="shared" si="2"/>
        <v>0</v>
      </c>
      <c r="M25" s="1092">
        <f t="shared" si="2"/>
        <v>0</v>
      </c>
      <c r="N25" s="1103" t="str">
        <f t="shared" si="3"/>
        <v/>
      </c>
      <c r="O25" s="1102"/>
      <c r="P25" s="1102"/>
      <c r="Q25" s="1102"/>
      <c r="R25" s="1103" t="str">
        <f t="shared" si="4"/>
        <v/>
      </c>
      <c r="S25" s="53"/>
      <c r="T25" s="1104"/>
      <c r="U25" s="53"/>
      <c r="V25" s="53"/>
    </row>
    <row r="26" spans="1:22">
      <c r="A26" s="1082">
        <f t="shared" si="5"/>
        <v>20</v>
      </c>
      <c r="B26" s="1045" t="s">
        <v>4300</v>
      </c>
      <c r="C26" s="1102"/>
      <c r="D26" s="1102"/>
      <c r="E26" s="1102"/>
      <c r="F26" s="1103" t="str">
        <f t="shared" si="0"/>
        <v/>
      </c>
      <c r="G26" s="1102"/>
      <c r="H26" s="1102"/>
      <c r="I26" s="1102"/>
      <c r="J26" s="1103" t="str">
        <f t="shared" si="1"/>
        <v/>
      </c>
      <c r="K26" s="1102">
        <f t="shared" si="2"/>
        <v>0</v>
      </c>
      <c r="L26" s="1092">
        <f t="shared" si="2"/>
        <v>0</v>
      </c>
      <c r="M26" s="1092">
        <f t="shared" si="2"/>
        <v>0</v>
      </c>
      <c r="N26" s="1103" t="str">
        <f t="shared" si="3"/>
        <v/>
      </c>
      <c r="O26" s="1102"/>
      <c r="P26" s="1102"/>
      <c r="Q26" s="1102"/>
      <c r="R26" s="1103" t="str">
        <f t="shared" si="4"/>
        <v/>
      </c>
      <c r="S26" s="53"/>
      <c r="T26" s="1104"/>
      <c r="U26" s="53"/>
      <c r="V26" s="53"/>
    </row>
    <row r="27" spans="1:22">
      <c r="A27" s="1082">
        <f t="shared" si="5"/>
        <v>21</v>
      </c>
      <c r="B27" s="1045" t="s">
        <v>4301</v>
      </c>
      <c r="C27" s="1102"/>
      <c r="D27" s="1102"/>
      <c r="E27" s="1102"/>
      <c r="F27" s="1103" t="str">
        <f t="shared" si="0"/>
        <v/>
      </c>
      <c r="G27" s="1102"/>
      <c r="H27" s="1102"/>
      <c r="I27" s="1102"/>
      <c r="J27" s="1103" t="str">
        <f t="shared" si="1"/>
        <v/>
      </c>
      <c r="K27" s="1102">
        <f>C27+G27</f>
        <v>0</v>
      </c>
      <c r="L27" s="1092">
        <f>D27+H27</f>
        <v>0</v>
      </c>
      <c r="M27" s="1092">
        <f>E27+I27</f>
        <v>0</v>
      </c>
      <c r="N27" s="1103" t="str">
        <f t="shared" si="3"/>
        <v/>
      </c>
      <c r="O27" s="1102"/>
      <c r="P27" s="1102"/>
      <c r="Q27" s="1102"/>
      <c r="R27" s="1103" t="str">
        <f t="shared" si="4"/>
        <v/>
      </c>
      <c r="S27" s="53"/>
      <c r="T27" s="1104"/>
      <c r="U27" s="53"/>
      <c r="V27" s="53"/>
    </row>
    <row r="28" spans="1:22">
      <c r="A28" s="1082">
        <f t="shared" si="5"/>
        <v>22</v>
      </c>
      <c r="B28" s="1045" t="s">
        <v>4302</v>
      </c>
      <c r="C28" s="1102"/>
      <c r="D28" s="1102"/>
      <c r="E28" s="1102"/>
      <c r="F28" s="1103" t="str">
        <f t="shared" si="0"/>
        <v/>
      </c>
      <c r="G28" s="1102"/>
      <c r="H28" s="1102"/>
      <c r="I28" s="1102"/>
      <c r="J28" s="1103" t="str">
        <f t="shared" si="1"/>
        <v/>
      </c>
      <c r="K28" s="1102">
        <f t="shared" ref="K28:M48" si="6">C28+G28</f>
        <v>0</v>
      </c>
      <c r="L28" s="1092">
        <f t="shared" si="6"/>
        <v>0</v>
      </c>
      <c r="M28" s="1092">
        <f t="shared" si="6"/>
        <v>0</v>
      </c>
      <c r="N28" s="1103" t="str">
        <f t="shared" si="3"/>
        <v/>
      </c>
      <c r="O28" s="1102"/>
      <c r="P28" s="1102"/>
      <c r="Q28" s="1102"/>
      <c r="R28" s="1103" t="str">
        <f t="shared" si="4"/>
        <v/>
      </c>
      <c r="S28" s="53"/>
      <c r="T28" s="1104"/>
      <c r="U28" s="53"/>
      <c r="V28" s="53"/>
    </row>
    <row r="29" spans="1:22">
      <c r="A29" s="1082">
        <f t="shared" si="5"/>
        <v>23</v>
      </c>
      <c r="B29" s="1045" t="s">
        <v>4303</v>
      </c>
      <c r="C29" s="1102"/>
      <c r="D29" s="1102"/>
      <c r="E29" s="1102"/>
      <c r="F29" s="1103" t="str">
        <f t="shared" si="0"/>
        <v/>
      </c>
      <c r="G29" s="1102"/>
      <c r="H29" s="1102"/>
      <c r="I29" s="1102"/>
      <c r="J29" s="1103" t="str">
        <f t="shared" si="1"/>
        <v/>
      </c>
      <c r="K29" s="1102">
        <f t="shared" si="6"/>
        <v>0</v>
      </c>
      <c r="L29" s="1092">
        <f t="shared" si="6"/>
        <v>0</v>
      </c>
      <c r="M29" s="1092">
        <f t="shared" si="6"/>
        <v>0</v>
      </c>
      <c r="N29" s="1103" t="str">
        <f t="shared" si="3"/>
        <v/>
      </c>
      <c r="O29" s="1102"/>
      <c r="P29" s="1102"/>
      <c r="Q29" s="1102"/>
      <c r="R29" s="1103" t="str">
        <f t="shared" si="4"/>
        <v/>
      </c>
      <c r="S29" s="53"/>
      <c r="T29" s="1104"/>
      <c r="U29" s="53"/>
      <c r="V29" s="53"/>
    </row>
    <row r="30" spans="1:22">
      <c r="A30" s="1082">
        <f t="shared" si="5"/>
        <v>24</v>
      </c>
      <c r="B30" s="1045" t="s">
        <v>4304</v>
      </c>
      <c r="C30" s="1102"/>
      <c r="D30" s="1102"/>
      <c r="E30" s="1102"/>
      <c r="F30" s="1103" t="str">
        <f t="shared" si="0"/>
        <v/>
      </c>
      <c r="G30" s="1102"/>
      <c r="H30" s="1102"/>
      <c r="I30" s="1102"/>
      <c r="J30" s="1103" t="str">
        <f t="shared" si="1"/>
        <v/>
      </c>
      <c r="K30" s="1102">
        <f t="shared" si="6"/>
        <v>0</v>
      </c>
      <c r="L30" s="1092">
        <f t="shared" si="6"/>
        <v>0</v>
      </c>
      <c r="M30" s="1092">
        <f t="shared" si="6"/>
        <v>0</v>
      </c>
      <c r="N30" s="1103" t="str">
        <f t="shared" si="3"/>
        <v/>
      </c>
      <c r="O30" s="1102"/>
      <c r="P30" s="1102"/>
      <c r="Q30" s="1102"/>
      <c r="R30" s="1103" t="str">
        <f t="shared" si="4"/>
        <v/>
      </c>
      <c r="S30" s="53"/>
      <c r="T30" s="1104"/>
      <c r="U30" s="53"/>
      <c r="V30" s="53"/>
    </row>
    <row r="31" spans="1:22">
      <c r="A31" s="1082">
        <f t="shared" si="5"/>
        <v>25</v>
      </c>
      <c r="B31" s="1045" t="s">
        <v>4305</v>
      </c>
      <c r="C31" s="1102"/>
      <c r="D31" s="1102"/>
      <c r="E31" s="1102"/>
      <c r="F31" s="1103" t="str">
        <f t="shared" si="0"/>
        <v/>
      </c>
      <c r="G31" s="1102"/>
      <c r="H31" s="1102"/>
      <c r="I31" s="1102"/>
      <c r="J31" s="1103" t="str">
        <f t="shared" si="1"/>
        <v/>
      </c>
      <c r="K31" s="1102">
        <f t="shared" si="6"/>
        <v>0</v>
      </c>
      <c r="L31" s="1092">
        <f t="shared" si="6"/>
        <v>0</v>
      </c>
      <c r="M31" s="1092">
        <f t="shared" si="6"/>
        <v>0</v>
      </c>
      <c r="N31" s="1103" t="str">
        <f t="shared" si="3"/>
        <v/>
      </c>
      <c r="O31" s="1102"/>
      <c r="P31" s="1102"/>
      <c r="Q31" s="1102"/>
      <c r="R31" s="1103" t="str">
        <f t="shared" si="4"/>
        <v/>
      </c>
      <c r="S31" s="53"/>
      <c r="T31" s="1104"/>
      <c r="U31" s="53"/>
      <c r="V31" s="53"/>
    </row>
    <row r="32" spans="1:22">
      <c r="A32" s="1082">
        <f t="shared" si="5"/>
        <v>26</v>
      </c>
      <c r="B32" s="1046" t="s">
        <v>4306</v>
      </c>
      <c r="C32" s="1102"/>
      <c r="D32" s="1102"/>
      <c r="E32" s="1102"/>
      <c r="F32" s="1103" t="str">
        <f t="shared" si="0"/>
        <v/>
      </c>
      <c r="G32" s="1102"/>
      <c r="H32" s="1102"/>
      <c r="I32" s="1102"/>
      <c r="J32" s="1103" t="str">
        <f t="shared" si="1"/>
        <v/>
      </c>
      <c r="K32" s="1102">
        <f t="shared" si="6"/>
        <v>0</v>
      </c>
      <c r="L32" s="1092">
        <f t="shared" si="6"/>
        <v>0</v>
      </c>
      <c r="M32" s="1092">
        <f t="shared" si="6"/>
        <v>0</v>
      </c>
      <c r="N32" s="1103" t="str">
        <f t="shared" si="3"/>
        <v/>
      </c>
      <c r="O32" s="1092"/>
      <c r="P32" s="1092"/>
      <c r="Q32" s="1092"/>
      <c r="R32" s="1103" t="str">
        <f t="shared" si="4"/>
        <v/>
      </c>
      <c r="S32" s="53"/>
      <c r="T32" s="1104"/>
      <c r="U32" s="53"/>
      <c r="V32" s="53"/>
    </row>
    <row r="33" spans="1:22">
      <c r="A33" s="1082">
        <f t="shared" si="5"/>
        <v>27</v>
      </c>
      <c r="B33" s="1045" t="s">
        <v>4307</v>
      </c>
      <c r="C33" s="1102"/>
      <c r="D33" s="1102"/>
      <c r="E33" s="1102"/>
      <c r="F33" s="1103" t="str">
        <f t="shared" si="0"/>
        <v/>
      </c>
      <c r="G33" s="1102"/>
      <c r="H33" s="1102"/>
      <c r="I33" s="1102"/>
      <c r="J33" s="1103" t="str">
        <f t="shared" si="1"/>
        <v/>
      </c>
      <c r="K33" s="1102">
        <f t="shared" si="6"/>
        <v>0</v>
      </c>
      <c r="L33" s="1092">
        <f t="shared" si="6"/>
        <v>0</v>
      </c>
      <c r="M33" s="1092">
        <f t="shared" si="6"/>
        <v>0</v>
      </c>
      <c r="N33" s="1103" t="str">
        <f t="shared" si="3"/>
        <v/>
      </c>
      <c r="O33" s="1092"/>
      <c r="P33" s="1092"/>
      <c r="Q33" s="1092"/>
      <c r="R33" s="1103" t="str">
        <f t="shared" si="4"/>
        <v/>
      </c>
      <c r="S33" s="53"/>
      <c r="T33" s="1104"/>
      <c r="U33" s="53"/>
      <c r="V33" s="53"/>
    </row>
    <row r="34" spans="1:22">
      <c r="A34" s="1082">
        <f t="shared" si="5"/>
        <v>28</v>
      </c>
      <c r="B34" s="1045" t="s">
        <v>4308</v>
      </c>
      <c r="C34" s="1102"/>
      <c r="D34" s="1102"/>
      <c r="E34" s="1102"/>
      <c r="F34" s="1103" t="str">
        <f t="shared" si="0"/>
        <v/>
      </c>
      <c r="G34" s="1102"/>
      <c r="H34" s="1102"/>
      <c r="I34" s="1102"/>
      <c r="J34" s="1103" t="str">
        <f t="shared" si="1"/>
        <v/>
      </c>
      <c r="K34" s="1102">
        <f t="shared" si="6"/>
        <v>0</v>
      </c>
      <c r="L34" s="1092">
        <f t="shared" si="6"/>
        <v>0</v>
      </c>
      <c r="M34" s="1092">
        <f t="shared" si="6"/>
        <v>0</v>
      </c>
      <c r="N34" s="1103" t="str">
        <f t="shared" si="3"/>
        <v/>
      </c>
      <c r="O34" s="1092"/>
      <c r="P34" s="1092"/>
      <c r="Q34" s="1092"/>
      <c r="R34" s="1103" t="str">
        <f t="shared" si="4"/>
        <v/>
      </c>
      <c r="S34" s="53"/>
      <c r="T34" s="1104"/>
      <c r="U34" s="53"/>
      <c r="V34" s="53"/>
    </row>
    <row r="35" spans="1:22">
      <c r="A35" s="1082">
        <f t="shared" si="5"/>
        <v>29</v>
      </c>
      <c r="B35" s="1045" t="s">
        <v>4309</v>
      </c>
      <c r="C35" s="1102"/>
      <c r="D35" s="1102"/>
      <c r="E35" s="1102"/>
      <c r="F35" s="1103" t="str">
        <f t="shared" si="0"/>
        <v/>
      </c>
      <c r="G35" s="1102"/>
      <c r="H35" s="1102"/>
      <c r="I35" s="1102"/>
      <c r="J35" s="1103" t="str">
        <f t="shared" si="1"/>
        <v/>
      </c>
      <c r="K35" s="1102">
        <f t="shared" si="6"/>
        <v>0</v>
      </c>
      <c r="L35" s="1092">
        <f t="shared" si="6"/>
        <v>0</v>
      </c>
      <c r="M35" s="1092">
        <f t="shared" si="6"/>
        <v>0</v>
      </c>
      <c r="N35" s="1103" t="str">
        <f t="shared" si="3"/>
        <v/>
      </c>
      <c r="O35" s="1092"/>
      <c r="P35" s="1092"/>
      <c r="Q35" s="1092"/>
      <c r="R35" s="1103" t="str">
        <f t="shared" si="4"/>
        <v/>
      </c>
      <c r="S35" s="53"/>
      <c r="T35" s="1104"/>
      <c r="U35" s="53"/>
      <c r="V35" s="53"/>
    </row>
    <row r="36" spans="1:22">
      <c r="A36" s="1082">
        <f t="shared" si="5"/>
        <v>30</v>
      </c>
      <c r="B36" s="1045" t="s">
        <v>4310</v>
      </c>
      <c r="C36" s="1102"/>
      <c r="D36" s="1102"/>
      <c r="E36" s="1102"/>
      <c r="F36" s="1103" t="str">
        <f t="shared" si="0"/>
        <v/>
      </c>
      <c r="G36" s="1102"/>
      <c r="H36" s="1102"/>
      <c r="I36" s="1102"/>
      <c r="J36" s="1103" t="str">
        <f t="shared" si="1"/>
        <v/>
      </c>
      <c r="K36" s="1102">
        <f t="shared" si="6"/>
        <v>0</v>
      </c>
      <c r="L36" s="1092">
        <f t="shared" si="6"/>
        <v>0</v>
      </c>
      <c r="M36" s="1092">
        <f t="shared" si="6"/>
        <v>0</v>
      </c>
      <c r="N36" s="1103" t="str">
        <f t="shared" si="3"/>
        <v/>
      </c>
      <c r="O36" s="1092"/>
      <c r="P36" s="1092"/>
      <c r="Q36" s="1092"/>
      <c r="R36" s="1103" t="str">
        <f t="shared" si="4"/>
        <v/>
      </c>
      <c r="S36" s="53"/>
      <c r="T36" s="1104"/>
      <c r="U36" s="53"/>
      <c r="V36" s="53"/>
    </row>
    <row r="37" spans="1:22">
      <c r="A37" s="1082">
        <f t="shared" si="5"/>
        <v>31</v>
      </c>
      <c r="B37" s="2410" t="s">
        <v>681</v>
      </c>
      <c r="C37" s="1102"/>
      <c r="D37" s="1102"/>
      <c r="E37" s="1102"/>
      <c r="F37" s="1103" t="str">
        <f t="shared" si="0"/>
        <v/>
      </c>
      <c r="G37" s="1102"/>
      <c r="H37" s="1102"/>
      <c r="I37" s="1102"/>
      <c r="J37" s="1103" t="str">
        <f t="shared" si="1"/>
        <v/>
      </c>
      <c r="K37" s="1102">
        <f t="shared" si="6"/>
        <v>0</v>
      </c>
      <c r="L37" s="1092">
        <f t="shared" si="6"/>
        <v>0</v>
      </c>
      <c r="M37" s="1092">
        <f t="shared" si="6"/>
        <v>0</v>
      </c>
      <c r="N37" s="1103" t="str">
        <f t="shared" si="3"/>
        <v/>
      </c>
      <c r="O37" s="1092"/>
      <c r="P37" s="1092"/>
      <c r="Q37" s="1092"/>
      <c r="R37" s="1103" t="str">
        <f t="shared" si="4"/>
        <v/>
      </c>
      <c r="S37" s="53"/>
      <c r="T37" s="1104"/>
      <c r="U37" s="53"/>
      <c r="V37" s="53"/>
    </row>
    <row r="38" spans="1:22">
      <c r="A38" s="1082">
        <f t="shared" si="5"/>
        <v>32</v>
      </c>
      <c r="B38" s="1012" t="s">
        <v>5573</v>
      </c>
      <c r="C38" s="1102"/>
      <c r="D38" s="1102"/>
      <c r="E38" s="1102"/>
      <c r="F38" s="1103" t="str">
        <f t="shared" si="0"/>
        <v/>
      </c>
      <c r="G38" s="1102"/>
      <c r="H38" s="1102"/>
      <c r="I38" s="1102"/>
      <c r="J38" s="1103" t="str">
        <f t="shared" si="1"/>
        <v/>
      </c>
      <c r="K38" s="1102">
        <f t="shared" si="6"/>
        <v>0</v>
      </c>
      <c r="L38" s="1092">
        <f t="shared" si="6"/>
        <v>0</v>
      </c>
      <c r="M38" s="1092">
        <f t="shared" si="6"/>
        <v>0</v>
      </c>
      <c r="N38" s="1103" t="str">
        <f t="shared" si="3"/>
        <v/>
      </c>
      <c r="O38" s="1092"/>
      <c r="P38" s="1092"/>
      <c r="Q38" s="1092"/>
      <c r="R38" s="1103"/>
      <c r="S38" s="53"/>
      <c r="T38" s="1104"/>
      <c r="U38" s="53"/>
      <c r="V38" s="53"/>
    </row>
    <row r="39" spans="1:22">
      <c r="A39" s="1082">
        <f t="shared" si="5"/>
        <v>33</v>
      </c>
      <c r="B39" s="1047" t="s">
        <v>4311</v>
      </c>
      <c r="C39" s="1102">
        <f>SUM(C40:C47)</f>
        <v>0</v>
      </c>
      <c r="D39" s="1102">
        <f>SUM(D40:D47)</f>
        <v>0</v>
      </c>
      <c r="E39" s="1102">
        <f>SUM(E40:E47)</f>
        <v>0</v>
      </c>
      <c r="F39" s="1103" t="str">
        <f t="shared" si="0"/>
        <v/>
      </c>
      <c r="G39" s="1102">
        <f>SUM(G40:G47)</f>
        <v>0</v>
      </c>
      <c r="H39" s="1102">
        <f>SUM(H40:H47)</f>
        <v>0</v>
      </c>
      <c r="I39" s="1102">
        <f>SUM(I40:I47)</f>
        <v>0</v>
      </c>
      <c r="J39" s="1103" t="str">
        <f t="shared" si="1"/>
        <v/>
      </c>
      <c r="K39" s="1102">
        <f>SUM(K40:K47)</f>
        <v>0</v>
      </c>
      <c r="L39" s="1092">
        <f>SUM(L40:L47)</f>
        <v>0</v>
      </c>
      <c r="M39" s="1092">
        <f>SUM(M40:M47)</f>
        <v>0</v>
      </c>
      <c r="N39" s="1103" t="str">
        <f t="shared" si="3"/>
        <v/>
      </c>
      <c r="O39" s="1092"/>
      <c r="P39" s="1092"/>
      <c r="Q39" s="1092"/>
      <c r="R39" s="1103" t="str">
        <f t="shared" si="4"/>
        <v/>
      </c>
      <c r="S39" s="53"/>
      <c r="T39" s="1104"/>
      <c r="U39" s="53"/>
      <c r="V39" s="53"/>
    </row>
    <row r="40" spans="1:22">
      <c r="A40" s="1082">
        <f t="shared" si="5"/>
        <v>34</v>
      </c>
      <c r="B40" s="1045" t="s">
        <v>4312</v>
      </c>
      <c r="C40" s="1105"/>
      <c r="D40" s="1105"/>
      <c r="E40" s="1105"/>
      <c r="F40" s="1103" t="str">
        <f t="shared" si="0"/>
        <v/>
      </c>
      <c r="G40" s="1105"/>
      <c r="H40" s="1105"/>
      <c r="I40" s="1105"/>
      <c r="J40" s="1103" t="str">
        <f t="shared" si="1"/>
        <v/>
      </c>
      <c r="K40" s="1105">
        <f t="shared" si="6"/>
        <v>0</v>
      </c>
      <c r="L40" s="1092">
        <f t="shared" si="6"/>
        <v>0</v>
      </c>
      <c r="M40" s="1092">
        <f t="shared" si="6"/>
        <v>0</v>
      </c>
      <c r="N40" s="1103" t="str">
        <f t="shared" si="3"/>
        <v/>
      </c>
      <c r="O40" s="1092"/>
      <c r="P40" s="1092"/>
      <c r="Q40" s="1092"/>
      <c r="R40" s="1103" t="str">
        <f t="shared" si="4"/>
        <v/>
      </c>
      <c r="S40" s="53"/>
      <c r="T40" s="1104"/>
      <c r="U40" s="53"/>
      <c r="V40" s="53"/>
    </row>
    <row r="41" spans="1:22">
      <c r="A41" s="1082">
        <f t="shared" si="5"/>
        <v>35</v>
      </c>
      <c r="B41" s="1045" t="s">
        <v>4313</v>
      </c>
      <c r="C41" s="1102"/>
      <c r="D41" s="1102"/>
      <c r="E41" s="1102"/>
      <c r="F41" s="1103" t="str">
        <f t="shared" si="0"/>
        <v/>
      </c>
      <c r="G41" s="1102"/>
      <c r="H41" s="1102"/>
      <c r="I41" s="1102"/>
      <c r="J41" s="1103" t="str">
        <f t="shared" si="1"/>
        <v/>
      </c>
      <c r="K41" s="1102">
        <f t="shared" si="6"/>
        <v>0</v>
      </c>
      <c r="L41" s="1092">
        <f t="shared" si="6"/>
        <v>0</v>
      </c>
      <c r="M41" s="1092">
        <f t="shared" si="6"/>
        <v>0</v>
      </c>
      <c r="N41" s="1103" t="str">
        <f t="shared" si="3"/>
        <v/>
      </c>
      <c r="O41" s="1092"/>
      <c r="P41" s="1092"/>
      <c r="Q41" s="1092"/>
      <c r="R41" s="1103" t="str">
        <f t="shared" si="4"/>
        <v/>
      </c>
      <c r="S41" s="53"/>
      <c r="T41" s="1104"/>
      <c r="U41" s="53"/>
      <c r="V41" s="53"/>
    </row>
    <row r="42" spans="1:22">
      <c r="A42" s="1082">
        <f t="shared" si="5"/>
        <v>36</v>
      </c>
      <c r="B42" s="1045" t="s">
        <v>4314</v>
      </c>
      <c r="C42" s="1102"/>
      <c r="D42" s="1102"/>
      <c r="E42" s="1102"/>
      <c r="F42" s="1103" t="str">
        <f t="shared" si="0"/>
        <v/>
      </c>
      <c r="G42" s="1102"/>
      <c r="H42" s="1102"/>
      <c r="I42" s="1102"/>
      <c r="J42" s="1103" t="str">
        <f t="shared" si="1"/>
        <v/>
      </c>
      <c r="K42" s="1102">
        <f t="shared" si="6"/>
        <v>0</v>
      </c>
      <c r="L42" s="1092">
        <f t="shared" si="6"/>
        <v>0</v>
      </c>
      <c r="M42" s="1092">
        <f t="shared" si="6"/>
        <v>0</v>
      </c>
      <c r="N42" s="1103" t="str">
        <f t="shared" si="3"/>
        <v/>
      </c>
      <c r="O42" s="1092"/>
      <c r="P42" s="1092"/>
      <c r="Q42" s="1092"/>
      <c r="R42" s="1103" t="str">
        <f t="shared" si="4"/>
        <v/>
      </c>
      <c r="S42" s="53"/>
      <c r="T42" s="1104"/>
      <c r="U42" s="53"/>
      <c r="V42" s="53"/>
    </row>
    <row r="43" spans="1:22">
      <c r="A43" s="1082">
        <f t="shared" si="5"/>
        <v>37</v>
      </c>
      <c r="B43" s="1045" t="s">
        <v>4315</v>
      </c>
      <c r="C43" s="1102"/>
      <c r="D43" s="1102"/>
      <c r="E43" s="1102"/>
      <c r="F43" s="1103" t="str">
        <f t="shared" si="0"/>
        <v/>
      </c>
      <c r="G43" s="1102"/>
      <c r="H43" s="1102"/>
      <c r="I43" s="1102"/>
      <c r="J43" s="1103" t="str">
        <f t="shared" si="1"/>
        <v/>
      </c>
      <c r="K43" s="1102">
        <f t="shared" si="6"/>
        <v>0</v>
      </c>
      <c r="L43" s="1092">
        <f t="shared" si="6"/>
        <v>0</v>
      </c>
      <c r="M43" s="1092">
        <f t="shared" si="6"/>
        <v>0</v>
      </c>
      <c r="N43" s="1103" t="str">
        <f t="shared" si="3"/>
        <v/>
      </c>
      <c r="O43" s="1092"/>
      <c r="P43" s="1092"/>
      <c r="Q43" s="1092"/>
      <c r="R43" s="1103" t="str">
        <f t="shared" si="4"/>
        <v/>
      </c>
      <c r="S43" s="53"/>
      <c r="T43" s="1104"/>
      <c r="U43" s="53"/>
      <c r="V43" s="53"/>
    </row>
    <row r="44" spans="1:22">
      <c r="A44" s="1082">
        <f t="shared" si="5"/>
        <v>38</v>
      </c>
      <c r="B44" s="1045" t="s">
        <v>4316</v>
      </c>
      <c r="C44" s="1102"/>
      <c r="D44" s="1102"/>
      <c r="E44" s="1102"/>
      <c r="F44" s="1103" t="str">
        <f t="shared" si="0"/>
        <v/>
      </c>
      <c r="G44" s="1102"/>
      <c r="H44" s="1102"/>
      <c r="I44" s="1102"/>
      <c r="J44" s="1103" t="str">
        <f t="shared" si="1"/>
        <v/>
      </c>
      <c r="K44" s="1102">
        <f t="shared" si="6"/>
        <v>0</v>
      </c>
      <c r="L44" s="1092">
        <f t="shared" si="6"/>
        <v>0</v>
      </c>
      <c r="M44" s="1092">
        <f t="shared" si="6"/>
        <v>0</v>
      </c>
      <c r="N44" s="1103" t="str">
        <f t="shared" si="3"/>
        <v/>
      </c>
      <c r="O44" s="1092"/>
      <c r="P44" s="1092"/>
      <c r="Q44" s="1092"/>
      <c r="R44" s="1103" t="str">
        <f t="shared" si="4"/>
        <v/>
      </c>
      <c r="S44" s="53"/>
      <c r="T44" s="1104"/>
      <c r="U44" s="53"/>
      <c r="V44" s="53"/>
    </row>
    <row r="45" spans="1:22">
      <c r="A45" s="1082">
        <f t="shared" si="5"/>
        <v>39</v>
      </c>
      <c r="B45" s="1045" t="s">
        <v>4317</v>
      </c>
      <c r="C45" s="1102"/>
      <c r="D45" s="1102"/>
      <c r="E45" s="1102"/>
      <c r="F45" s="1103" t="str">
        <f t="shared" si="0"/>
        <v/>
      </c>
      <c r="G45" s="1102"/>
      <c r="H45" s="1102"/>
      <c r="I45" s="1102"/>
      <c r="J45" s="1103" t="str">
        <f t="shared" si="1"/>
        <v/>
      </c>
      <c r="K45" s="1102">
        <f t="shared" si="6"/>
        <v>0</v>
      </c>
      <c r="L45" s="1092">
        <f t="shared" si="6"/>
        <v>0</v>
      </c>
      <c r="M45" s="1092">
        <f t="shared" si="6"/>
        <v>0</v>
      </c>
      <c r="N45" s="1103" t="str">
        <f t="shared" si="3"/>
        <v/>
      </c>
      <c r="O45" s="1092"/>
      <c r="P45" s="1092"/>
      <c r="Q45" s="1092"/>
      <c r="R45" s="1103" t="str">
        <f t="shared" si="4"/>
        <v/>
      </c>
      <c r="S45" s="53"/>
      <c r="T45" s="1104"/>
      <c r="U45" s="53"/>
      <c r="V45" s="53"/>
    </row>
    <row r="46" spans="1:22">
      <c r="A46" s="1082">
        <f t="shared" si="5"/>
        <v>40</v>
      </c>
      <c r="B46" s="1045" t="s">
        <v>4318</v>
      </c>
      <c r="C46" s="1102"/>
      <c r="D46" s="1102"/>
      <c r="E46" s="1102"/>
      <c r="F46" s="1103" t="str">
        <f t="shared" si="0"/>
        <v/>
      </c>
      <c r="G46" s="1102"/>
      <c r="H46" s="1102"/>
      <c r="I46" s="1102"/>
      <c r="J46" s="1103" t="str">
        <f t="shared" si="1"/>
        <v/>
      </c>
      <c r="K46" s="1102">
        <f t="shared" si="6"/>
        <v>0</v>
      </c>
      <c r="L46" s="1092">
        <f t="shared" si="6"/>
        <v>0</v>
      </c>
      <c r="M46" s="1092">
        <f t="shared" si="6"/>
        <v>0</v>
      </c>
      <c r="N46" s="1103" t="str">
        <f t="shared" si="3"/>
        <v/>
      </c>
      <c r="O46" s="1092"/>
      <c r="P46" s="1092"/>
      <c r="Q46" s="1092"/>
      <c r="R46" s="1103" t="str">
        <f t="shared" si="4"/>
        <v/>
      </c>
      <c r="S46" s="53"/>
      <c r="T46" s="1104"/>
      <c r="U46" s="53"/>
      <c r="V46" s="53"/>
    </row>
    <row r="47" spans="1:22">
      <c r="A47" s="1082">
        <f t="shared" si="5"/>
        <v>41</v>
      </c>
      <c r="B47" s="1045" t="s">
        <v>4319</v>
      </c>
      <c r="C47" s="1102"/>
      <c r="D47" s="1102"/>
      <c r="E47" s="1102"/>
      <c r="F47" s="1103" t="str">
        <f t="shared" si="0"/>
        <v/>
      </c>
      <c r="G47" s="1102"/>
      <c r="H47" s="1102"/>
      <c r="I47" s="1102"/>
      <c r="J47" s="1103" t="str">
        <f t="shared" si="1"/>
        <v/>
      </c>
      <c r="K47" s="1102">
        <f t="shared" si="6"/>
        <v>0</v>
      </c>
      <c r="L47" s="1092">
        <f t="shared" si="6"/>
        <v>0</v>
      </c>
      <c r="M47" s="1092">
        <f t="shared" si="6"/>
        <v>0</v>
      </c>
      <c r="N47" s="1103" t="str">
        <f t="shared" si="3"/>
        <v/>
      </c>
      <c r="O47" s="1092"/>
      <c r="P47" s="1092"/>
      <c r="Q47" s="1092"/>
      <c r="R47" s="1103" t="str">
        <f t="shared" si="4"/>
        <v/>
      </c>
      <c r="S47" s="53"/>
      <c r="T47" s="1104"/>
      <c r="U47" s="53"/>
      <c r="V47" s="53"/>
    </row>
    <row r="48" spans="1:22">
      <c r="A48" s="1082">
        <f t="shared" si="5"/>
        <v>42</v>
      </c>
      <c r="B48" s="1049" t="s">
        <v>3746</v>
      </c>
      <c r="C48" s="1102">
        <f>C7+C39</f>
        <v>0</v>
      </c>
      <c r="D48" s="1102">
        <f>D7+D39</f>
        <v>0</v>
      </c>
      <c r="E48" s="1102">
        <f>E7+E39</f>
        <v>0</v>
      </c>
      <c r="F48" s="1103" t="str">
        <f t="shared" si="0"/>
        <v/>
      </c>
      <c r="G48" s="1102">
        <f>G7+G39</f>
        <v>0</v>
      </c>
      <c r="H48" s="1102">
        <f>H7+H39</f>
        <v>0</v>
      </c>
      <c r="I48" s="1102">
        <f>I7+I39</f>
        <v>0</v>
      </c>
      <c r="J48" s="1103" t="str">
        <f t="shared" si="1"/>
        <v/>
      </c>
      <c r="K48" s="1102">
        <f t="shared" si="6"/>
        <v>0</v>
      </c>
      <c r="L48" s="1092">
        <f t="shared" si="6"/>
        <v>0</v>
      </c>
      <c r="M48" s="1092">
        <f>E48+I48</f>
        <v>0</v>
      </c>
      <c r="N48" s="1103" t="str">
        <f t="shared" si="3"/>
        <v/>
      </c>
      <c r="O48" s="1092">
        <f>O7+O39</f>
        <v>0</v>
      </c>
      <c r="P48" s="1092">
        <f>P7+P39</f>
        <v>0</v>
      </c>
      <c r="Q48" s="1092">
        <f>Q7+Q39</f>
        <v>0</v>
      </c>
      <c r="R48" s="1103" t="str">
        <f t="shared" si="4"/>
        <v/>
      </c>
      <c r="S48" s="53"/>
      <c r="T48" s="1104"/>
      <c r="U48" s="53"/>
      <c r="V48" s="53"/>
    </row>
    <row r="49" spans="1:18">
      <c r="A49" s="1106" t="s">
        <v>3776</v>
      </c>
      <c r="B49" s="1107" t="s">
        <v>4337</v>
      </c>
      <c r="C49" s="1107"/>
      <c r="D49" s="1107"/>
      <c r="E49" s="1107"/>
      <c r="F49" s="1107"/>
      <c r="G49" s="1107"/>
      <c r="H49" s="1107"/>
      <c r="I49" s="1107"/>
      <c r="J49" s="1107"/>
      <c r="K49" s="1104">
        <f>K48-SUM(K21:K23)-K36</f>
        <v>0</v>
      </c>
      <c r="L49" s="1104">
        <f>L48-SUM(L21:L23)-L36</f>
        <v>0</v>
      </c>
      <c r="M49" s="1104">
        <f>M48-SUM(M21:M23)-M36</f>
        <v>0</v>
      </c>
      <c r="N49" s="1107"/>
      <c r="O49" s="1107"/>
      <c r="P49" s="1107"/>
      <c r="Q49" s="1107"/>
      <c r="R49" s="1107"/>
    </row>
    <row r="50" spans="1:18">
      <c r="A50" s="51">
        <v>1</v>
      </c>
      <c r="B50" s="1108" t="s">
        <v>194</v>
      </c>
    </row>
    <row r="51" spans="1:18">
      <c r="A51" s="51">
        <v>2</v>
      </c>
      <c r="B51" s="47" t="s">
        <v>147</v>
      </c>
    </row>
  </sheetData>
  <mergeCells count="7">
    <mergeCell ref="O3:R4"/>
    <mergeCell ref="A3:A6"/>
    <mergeCell ref="B3:B6"/>
    <mergeCell ref="C3:N3"/>
    <mergeCell ref="C4:F4"/>
    <mergeCell ref="G4:J4"/>
    <mergeCell ref="K4:N4"/>
  </mergeCells>
  <phoneticPr fontId="28" type="noConversion"/>
  <printOptions horizontalCentered="1"/>
  <pageMargins left="0.15748031496062992" right="0.15748031496062992" top="0.39370078740157483" bottom="0.39370078740157483" header="0.31496062992125984" footer="0.31496062992125984"/>
  <pageSetup paperSize="9" scale="65" orientation="landscape" r:id="rId1"/>
  <headerFooter alignWithMargins="0">
    <oddFooter>&amp;C&amp;"Times New Roman,標準"102&amp;R&amp;"Times New Roman,標準"&amp;A</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5">
    <pageSetUpPr fitToPage="1"/>
  </sheetPr>
  <dimension ref="A1:V28"/>
  <sheetViews>
    <sheetView zoomScale="110" zoomScaleNormal="110" workbookViewId="0">
      <pane xSplit="2" ySplit="6" topLeftCell="C7" activePane="bottomRight" state="frozen"/>
      <selection sqref="A1:XFD1048576"/>
      <selection pane="topRight" sqref="A1:XFD1048576"/>
      <selection pane="bottomLeft" sqref="A1:XFD1048576"/>
      <selection pane="bottomRight" sqref="A1:XFD1048576"/>
    </sheetView>
  </sheetViews>
  <sheetFormatPr defaultColWidth="9" defaultRowHeight="14.25"/>
  <cols>
    <col min="1" max="1" width="5.125" style="47" customWidth="1"/>
    <col min="2" max="2" width="16.875" style="47" customWidth="1"/>
    <col min="3" max="3" width="11.625" style="49" customWidth="1"/>
    <col min="4" max="4" width="11.875" style="49" customWidth="1"/>
    <col min="5" max="5" width="12" style="49" customWidth="1"/>
    <col min="6" max="6" width="12.125" style="47" customWidth="1"/>
    <col min="7" max="7" width="10.625" style="49" customWidth="1"/>
    <col min="8" max="8" width="12.375" style="49" customWidth="1"/>
    <col min="9" max="9" width="12.125" style="49" customWidth="1"/>
    <col min="10" max="10" width="12" style="47" customWidth="1"/>
    <col min="11" max="11" width="11.25" style="49" customWidth="1"/>
    <col min="12" max="12" width="11.75" style="49" customWidth="1"/>
    <col min="13" max="13" width="12" style="49" customWidth="1"/>
    <col min="14" max="14" width="12.625" style="47" customWidth="1"/>
    <col min="15" max="15" width="11.375" style="47" customWidth="1"/>
    <col min="16" max="16" width="12.125" style="47" customWidth="1"/>
    <col min="17" max="17" width="12.375" style="47" customWidth="1"/>
    <col min="18" max="18" width="12.875" style="47" customWidth="1"/>
    <col min="19" max="19" width="9" style="47"/>
    <col min="20" max="20" width="12.25" style="47" bestFit="1" customWidth="1"/>
    <col min="21" max="16384" width="9" style="47"/>
  </cols>
  <sheetData>
    <row r="1" spans="1:22" ht="16.5" customHeight="1">
      <c r="A1" s="37" t="str">
        <f>表03!A1</f>
        <v xml:space="preserve"> 保險股份有限公司    年度(月)報表</v>
      </c>
    </row>
    <row r="2" spans="1:22" ht="16.5" customHeight="1">
      <c r="A2" s="1035" t="s">
        <v>530</v>
      </c>
      <c r="R2" s="292" t="s">
        <v>531</v>
      </c>
    </row>
    <row r="3" spans="1:22" ht="16.5" customHeight="1">
      <c r="A3" s="2756" t="s">
        <v>532</v>
      </c>
      <c r="B3" s="2757" t="s">
        <v>533</v>
      </c>
      <c r="C3" s="2751" t="s">
        <v>4331</v>
      </c>
      <c r="D3" s="2754"/>
      <c r="E3" s="2754"/>
      <c r="F3" s="2754"/>
      <c r="G3" s="2754"/>
      <c r="H3" s="2754"/>
      <c r="I3" s="2754"/>
      <c r="J3" s="2754"/>
      <c r="K3" s="2754"/>
      <c r="L3" s="2754"/>
      <c r="M3" s="2754"/>
      <c r="N3" s="2755"/>
      <c r="O3" s="2759" t="s">
        <v>4332</v>
      </c>
      <c r="P3" s="2760"/>
      <c r="Q3" s="2760"/>
      <c r="R3" s="2761"/>
    </row>
    <row r="4" spans="1:22" ht="16.5" customHeight="1">
      <c r="A4" s="2756"/>
      <c r="B4" s="2757"/>
      <c r="C4" s="2751" t="s">
        <v>534</v>
      </c>
      <c r="D4" s="2752"/>
      <c r="E4" s="2752"/>
      <c r="F4" s="2753"/>
      <c r="G4" s="2751" t="s">
        <v>535</v>
      </c>
      <c r="H4" s="2752"/>
      <c r="I4" s="2752"/>
      <c r="J4" s="2753"/>
      <c r="K4" s="2751" t="s">
        <v>477</v>
      </c>
      <c r="L4" s="2754"/>
      <c r="M4" s="2754"/>
      <c r="N4" s="2755"/>
      <c r="O4" s="2762"/>
      <c r="P4" s="2763"/>
      <c r="Q4" s="2763"/>
      <c r="R4" s="2764"/>
    </row>
    <row r="5" spans="1:22" s="1031" customFormat="1" ht="24" customHeight="1">
      <c r="A5" s="2756"/>
      <c r="B5" s="2757"/>
      <c r="C5" s="1090" t="s">
        <v>444</v>
      </c>
      <c r="D5" s="1090" t="s">
        <v>445</v>
      </c>
      <c r="E5" s="1090" t="s">
        <v>536</v>
      </c>
      <c r="F5" s="1090" t="s">
        <v>537</v>
      </c>
      <c r="G5" s="1090" t="s">
        <v>444</v>
      </c>
      <c r="H5" s="1090" t="s">
        <v>445</v>
      </c>
      <c r="I5" s="1090" t="s">
        <v>536</v>
      </c>
      <c r="J5" s="1090" t="s">
        <v>537</v>
      </c>
      <c r="K5" s="1090" t="s">
        <v>444</v>
      </c>
      <c r="L5" s="1090" t="s">
        <v>445</v>
      </c>
      <c r="M5" s="1090" t="s">
        <v>536</v>
      </c>
      <c r="N5" s="1090" t="s">
        <v>537</v>
      </c>
      <c r="O5" s="1090" t="s">
        <v>444</v>
      </c>
      <c r="P5" s="1090" t="s">
        <v>445</v>
      </c>
      <c r="Q5" s="1090" t="s">
        <v>536</v>
      </c>
      <c r="R5" s="980" t="s">
        <v>537</v>
      </c>
    </row>
    <row r="6" spans="1:22" s="1031" customFormat="1">
      <c r="A6" s="2756"/>
      <c r="B6" s="2757"/>
      <c r="C6" s="988" t="s">
        <v>66</v>
      </c>
      <c r="D6" s="992" t="s">
        <v>351</v>
      </c>
      <c r="E6" s="988" t="s">
        <v>538</v>
      </c>
      <c r="F6" s="992" t="s">
        <v>539</v>
      </c>
      <c r="G6" s="988" t="s">
        <v>540</v>
      </c>
      <c r="H6" s="992" t="s">
        <v>541</v>
      </c>
      <c r="I6" s="988" t="s">
        <v>542</v>
      </c>
      <c r="J6" s="992" t="s">
        <v>543</v>
      </c>
      <c r="K6" s="988" t="s">
        <v>544</v>
      </c>
      <c r="L6" s="992" t="s">
        <v>545</v>
      </c>
      <c r="M6" s="988" t="s">
        <v>546</v>
      </c>
      <c r="N6" s="992" t="s">
        <v>547</v>
      </c>
      <c r="O6" s="988" t="s">
        <v>548</v>
      </c>
      <c r="P6" s="992" t="s">
        <v>549</v>
      </c>
      <c r="Q6" s="988" t="s">
        <v>550</v>
      </c>
      <c r="R6" s="992" t="s">
        <v>551</v>
      </c>
    </row>
    <row r="7" spans="1:22" ht="16.5" customHeight="1">
      <c r="A7" s="1082">
        <v>1</v>
      </c>
      <c r="B7" s="1091" t="s">
        <v>4281</v>
      </c>
      <c r="C7" s="1092">
        <f>SUM(C8:C14)</f>
        <v>0</v>
      </c>
      <c r="D7" s="1092">
        <f>SUM(D8:D14)</f>
        <v>0</v>
      </c>
      <c r="E7" s="1092">
        <f>SUM(E8:E14)</f>
        <v>0</v>
      </c>
      <c r="F7" s="1093" t="str">
        <f>IF(C7=0,"",(D7-D13-D14)/(C7-C13-C14))</f>
        <v/>
      </c>
      <c r="G7" s="1092">
        <f>SUM(G8:G14)</f>
        <v>0</v>
      </c>
      <c r="H7" s="1092">
        <f>SUM(H8:H14)</f>
        <v>0</v>
      </c>
      <c r="I7" s="1092">
        <f>SUM(I8:I14)</f>
        <v>0</v>
      </c>
      <c r="J7" s="1093" t="str">
        <f>IF(G7=0,"",(H7-H13-H14)/(G7-G13-G14))</f>
        <v/>
      </c>
      <c r="K7" s="1092">
        <f>C7+G7</f>
        <v>0</v>
      </c>
      <c r="L7" s="1092">
        <f t="shared" ref="K7:M15" si="0">D7+H7</f>
        <v>0</v>
      </c>
      <c r="M7" s="1092">
        <f t="shared" si="0"/>
        <v>0</v>
      </c>
      <c r="N7" s="1093" t="str">
        <f>IF(K7=0,"",(L7-L13-L14)/(K7-K13-K14))</f>
        <v/>
      </c>
      <c r="O7" s="1092"/>
      <c r="P7" s="1092"/>
      <c r="Q7" s="1092"/>
      <c r="R7" s="1093" t="str">
        <f>IF(O7=0,"",(P7-P13-P14)/(O7-O13-O14))</f>
        <v/>
      </c>
      <c r="S7" s="49"/>
      <c r="T7" s="49"/>
      <c r="U7" s="49"/>
      <c r="V7" s="49"/>
    </row>
    <row r="8" spans="1:22" ht="16.5" customHeight="1">
      <c r="A8" s="1082">
        <v>2</v>
      </c>
      <c r="B8" s="1091" t="s">
        <v>4333</v>
      </c>
      <c r="C8" s="1094"/>
      <c r="D8" s="1094"/>
      <c r="E8" s="1094"/>
      <c r="F8" s="1093" t="str">
        <f t="shared" ref="F8:F20" si="1">IF(C8=0,"",D8/C8)</f>
        <v/>
      </c>
      <c r="G8" s="1094"/>
      <c r="H8" s="1094"/>
      <c r="I8" s="1094"/>
      <c r="J8" s="1093" t="str">
        <f t="shared" ref="J8:J20" si="2">IF(G8=0,"",H8/G8)</f>
        <v/>
      </c>
      <c r="K8" s="1092">
        <f t="shared" si="0"/>
        <v>0</v>
      </c>
      <c r="L8" s="1094">
        <f t="shared" si="0"/>
        <v>0</v>
      </c>
      <c r="M8" s="1094">
        <f t="shared" si="0"/>
        <v>0</v>
      </c>
      <c r="N8" s="1093" t="str">
        <f t="shared" ref="N8:N20" si="3">IF(K8=0,"",L8/K8)</f>
        <v/>
      </c>
      <c r="O8" s="1092"/>
      <c r="P8" s="1092"/>
      <c r="Q8" s="1092"/>
      <c r="R8" s="1093" t="str">
        <f t="shared" ref="R8:R20" si="4">IF(O8=0,"",P8/O8)</f>
        <v/>
      </c>
      <c r="S8" s="49"/>
      <c r="T8" s="49"/>
      <c r="U8" s="49"/>
      <c r="V8" s="49"/>
    </row>
    <row r="9" spans="1:22" ht="16.5" customHeight="1">
      <c r="A9" s="1082">
        <v>3</v>
      </c>
      <c r="B9" s="1091" t="s">
        <v>4334</v>
      </c>
      <c r="C9" s="1094"/>
      <c r="D9" s="1094"/>
      <c r="E9" s="1094"/>
      <c r="F9" s="1093" t="str">
        <f t="shared" si="1"/>
        <v/>
      </c>
      <c r="G9" s="1094"/>
      <c r="H9" s="1094"/>
      <c r="I9" s="1094"/>
      <c r="J9" s="1093" t="str">
        <f t="shared" si="2"/>
        <v/>
      </c>
      <c r="K9" s="1092">
        <f t="shared" si="0"/>
        <v>0</v>
      </c>
      <c r="L9" s="1092">
        <f t="shared" si="0"/>
        <v>0</v>
      </c>
      <c r="M9" s="1092">
        <f t="shared" si="0"/>
        <v>0</v>
      </c>
      <c r="N9" s="1093" t="str">
        <f t="shared" si="3"/>
        <v/>
      </c>
      <c r="O9" s="1092"/>
      <c r="P9" s="1092"/>
      <c r="Q9" s="1092"/>
      <c r="R9" s="1093" t="str">
        <f t="shared" si="4"/>
        <v/>
      </c>
      <c r="S9" s="49"/>
      <c r="T9" s="49"/>
      <c r="U9" s="49"/>
      <c r="V9" s="49"/>
    </row>
    <row r="10" spans="1:22" ht="16.5" customHeight="1">
      <c r="A10" s="1082">
        <v>4</v>
      </c>
      <c r="B10" s="1095" t="s">
        <v>1224</v>
      </c>
      <c r="C10" s="1094"/>
      <c r="D10" s="1094"/>
      <c r="E10" s="1094"/>
      <c r="F10" s="1093" t="str">
        <f t="shared" si="1"/>
        <v/>
      </c>
      <c r="G10" s="1094"/>
      <c r="H10" s="1094"/>
      <c r="I10" s="1094"/>
      <c r="J10" s="1093" t="str">
        <f t="shared" si="2"/>
        <v/>
      </c>
      <c r="K10" s="1092">
        <f t="shared" si="0"/>
        <v>0</v>
      </c>
      <c r="L10" s="1092">
        <f t="shared" si="0"/>
        <v>0</v>
      </c>
      <c r="M10" s="1092">
        <f t="shared" si="0"/>
        <v>0</v>
      </c>
      <c r="N10" s="1093" t="str">
        <f t="shared" si="3"/>
        <v/>
      </c>
      <c r="O10" s="1092"/>
      <c r="P10" s="1092"/>
      <c r="Q10" s="1092"/>
      <c r="R10" s="1093" t="str">
        <f t="shared" si="4"/>
        <v/>
      </c>
      <c r="S10" s="49"/>
      <c r="T10" s="49"/>
      <c r="U10" s="49"/>
      <c r="V10" s="49"/>
    </row>
    <row r="11" spans="1:22" ht="16.5" customHeight="1">
      <c r="A11" s="1082">
        <v>5</v>
      </c>
      <c r="B11" s="1091" t="s">
        <v>4335</v>
      </c>
      <c r="C11" s="1094"/>
      <c r="D11" s="1094"/>
      <c r="E11" s="1094"/>
      <c r="F11" s="1093" t="str">
        <f t="shared" si="1"/>
        <v/>
      </c>
      <c r="G11" s="1094"/>
      <c r="H11" s="1094"/>
      <c r="I11" s="1094"/>
      <c r="J11" s="1093" t="str">
        <f t="shared" si="2"/>
        <v/>
      </c>
      <c r="K11" s="1092">
        <f t="shared" si="0"/>
        <v>0</v>
      </c>
      <c r="L11" s="1092">
        <f t="shared" si="0"/>
        <v>0</v>
      </c>
      <c r="M11" s="1092">
        <f t="shared" si="0"/>
        <v>0</v>
      </c>
      <c r="N11" s="1093" t="str">
        <f t="shared" si="3"/>
        <v/>
      </c>
      <c r="O11" s="1094"/>
      <c r="P11" s="1094"/>
      <c r="Q11" s="1094"/>
      <c r="R11" s="1093" t="str">
        <f t="shared" si="4"/>
        <v/>
      </c>
      <c r="S11" s="49"/>
      <c r="T11" s="49"/>
      <c r="U11" s="49"/>
      <c r="V11" s="49"/>
    </row>
    <row r="12" spans="1:22" ht="16.5" customHeight="1">
      <c r="A12" s="1082">
        <v>6</v>
      </c>
      <c r="B12" s="1091" t="s">
        <v>4336</v>
      </c>
      <c r="C12" s="1094"/>
      <c r="D12" s="1094"/>
      <c r="E12" s="1094"/>
      <c r="F12" s="1093" t="str">
        <f t="shared" si="1"/>
        <v/>
      </c>
      <c r="G12" s="1094"/>
      <c r="H12" s="1094"/>
      <c r="I12" s="1094"/>
      <c r="J12" s="1093" t="str">
        <f t="shared" si="2"/>
        <v/>
      </c>
      <c r="K12" s="1092">
        <f t="shared" si="0"/>
        <v>0</v>
      </c>
      <c r="L12" s="1092">
        <f t="shared" si="0"/>
        <v>0</v>
      </c>
      <c r="M12" s="1092">
        <f t="shared" si="0"/>
        <v>0</v>
      </c>
      <c r="N12" s="1093" t="str">
        <f t="shared" si="3"/>
        <v/>
      </c>
      <c r="O12" s="1094"/>
      <c r="P12" s="1094"/>
      <c r="Q12" s="1094"/>
      <c r="R12" s="1093" t="str">
        <f t="shared" si="4"/>
        <v/>
      </c>
      <c r="S12" s="49"/>
      <c r="T12" s="49"/>
      <c r="U12" s="49"/>
      <c r="V12" s="49"/>
    </row>
    <row r="13" spans="1:22" ht="16.5" customHeight="1">
      <c r="A13" s="1082">
        <v>7</v>
      </c>
      <c r="B13" s="1095" t="s">
        <v>1084</v>
      </c>
      <c r="C13" s="1094"/>
      <c r="D13" s="1094"/>
      <c r="E13" s="1094"/>
      <c r="F13" s="1096"/>
      <c r="G13" s="1094"/>
      <c r="H13" s="1094"/>
      <c r="I13" s="1094"/>
      <c r="J13" s="1096"/>
      <c r="K13" s="1092">
        <f t="shared" si="0"/>
        <v>0</v>
      </c>
      <c r="L13" s="1092">
        <f t="shared" si="0"/>
        <v>0</v>
      </c>
      <c r="M13" s="1092">
        <f t="shared" si="0"/>
        <v>0</v>
      </c>
      <c r="N13" s="1096"/>
      <c r="O13" s="1094"/>
      <c r="P13" s="1094"/>
      <c r="Q13" s="1094"/>
      <c r="R13" s="1096"/>
      <c r="S13" s="49"/>
      <c r="T13" s="49"/>
      <c r="U13" s="49"/>
      <c r="V13" s="49"/>
    </row>
    <row r="14" spans="1:22" ht="16.5" customHeight="1">
      <c r="A14" s="1082">
        <v>8</v>
      </c>
      <c r="B14" s="1095" t="s">
        <v>1085</v>
      </c>
      <c r="C14" s="1094"/>
      <c r="D14" s="1094"/>
      <c r="E14" s="1094"/>
      <c r="F14" s="1096"/>
      <c r="G14" s="1094"/>
      <c r="H14" s="1094"/>
      <c r="I14" s="1094"/>
      <c r="J14" s="1096"/>
      <c r="K14" s="1092">
        <f>C14+G14</f>
        <v>0</v>
      </c>
      <c r="L14" s="1092">
        <f t="shared" si="0"/>
        <v>0</v>
      </c>
      <c r="M14" s="1092">
        <f t="shared" si="0"/>
        <v>0</v>
      </c>
      <c r="N14" s="1096"/>
      <c r="O14" s="1094"/>
      <c r="P14" s="1094"/>
      <c r="Q14" s="1094"/>
      <c r="R14" s="1096"/>
      <c r="S14" s="49"/>
      <c r="T14" s="49"/>
      <c r="U14" s="49"/>
      <c r="V14" s="49"/>
    </row>
    <row r="15" spans="1:22" ht="16.5" customHeight="1">
      <c r="A15" s="1082">
        <v>9</v>
      </c>
      <c r="B15" s="1091" t="s">
        <v>4311</v>
      </c>
      <c r="C15" s="1094">
        <f>SUM(C16:C20)</f>
        <v>0</v>
      </c>
      <c r="D15" s="1094">
        <f>SUM(D16:D20)</f>
        <v>0</v>
      </c>
      <c r="E15" s="1094">
        <f>SUM(E16:E20)</f>
        <v>0</v>
      </c>
      <c r="F15" s="1093" t="str">
        <f t="shared" si="1"/>
        <v/>
      </c>
      <c r="G15" s="1094">
        <f>SUM(G16:G20)</f>
        <v>0</v>
      </c>
      <c r="H15" s="1094">
        <f>SUM(H16:H20)</f>
        <v>0</v>
      </c>
      <c r="I15" s="1094">
        <f>SUM(I16:I20)</f>
        <v>0</v>
      </c>
      <c r="J15" s="1093" t="str">
        <f t="shared" si="2"/>
        <v/>
      </c>
      <c r="K15" s="1092">
        <f t="shared" si="0"/>
        <v>0</v>
      </c>
      <c r="L15" s="1092">
        <f t="shared" si="0"/>
        <v>0</v>
      </c>
      <c r="M15" s="1092">
        <f t="shared" si="0"/>
        <v>0</v>
      </c>
      <c r="N15" s="1093" t="str">
        <f t="shared" si="3"/>
        <v/>
      </c>
      <c r="O15" s="1092"/>
      <c r="P15" s="1092"/>
      <c r="Q15" s="1092"/>
      <c r="R15" s="1093" t="str">
        <f t="shared" si="4"/>
        <v/>
      </c>
      <c r="S15" s="49"/>
      <c r="T15" s="49"/>
      <c r="U15" s="49"/>
      <c r="V15" s="49"/>
    </row>
    <row r="16" spans="1:22" ht="16.5" customHeight="1">
      <c r="A16" s="1082">
        <v>10</v>
      </c>
      <c r="B16" s="1091" t="s">
        <v>4324</v>
      </c>
      <c r="C16" s="1094"/>
      <c r="D16" s="1094"/>
      <c r="E16" s="1094"/>
      <c r="F16" s="1093" t="str">
        <f t="shared" si="1"/>
        <v/>
      </c>
      <c r="G16" s="1094"/>
      <c r="H16" s="1094"/>
      <c r="I16" s="1094"/>
      <c r="J16" s="1093" t="str">
        <f t="shared" si="2"/>
        <v/>
      </c>
      <c r="K16" s="1092">
        <f t="shared" ref="K16:M21" si="5">C16+G16</f>
        <v>0</v>
      </c>
      <c r="L16" s="1092">
        <f t="shared" si="5"/>
        <v>0</v>
      </c>
      <c r="M16" s="1092">
        <f t="shared" si="5"/>
        <v>0</v>
      </c>
      <c r="N16" s="1093" t="str">
        <f t="shared" si="3"/>
        <v/>
      </c>
      <c r="O16" s="1092"/>
      <c r="P16" s="1092"/>
      <c r="Q16" s="1092"/>
      <c r="R16" s="1093" t="str">
        <f t="shared" si="4"/>
        <v/>
      </c>
      <c r="S16" s="49"/>
      <c r="T16" s="49"/>
      <c r="U16" s="49"/>
      <c r="V16" s="49"/>
    </row>
    <row r="17" spans="1:22" ht="16.5" customHeight="1">
      <c r="A17" s="1082">
        <v>11</v>
      </c>
      <c r="B17" s="1091" t="s">
        <v>4325</v>
      </c>
      <c r="C17" s="1094"/>
      <c r="D17" s="1094"/>
      <c r="E17" s="1094"/>
      <c r="F17" s="1093" t="str">
        <f t="shared" si="1"/>
        <v/>
      </c>
      <c r="G17" s="1094"/>
      <c r="H17" s="1094"/>
      <c r="I17" s="1094"/>
      <c r="J17" s="1093" t="str">
        <f t="shared" si="2"/>
        <v/>
      </c>
      <c r="K17" s="1092">
        <f t="shared" si="5"/>
        <v>0</v>
      </c>
      <c r="L17" s="1092">
        <f t="shared" si="5"/>
        <v>0</v>
      </c>
      <c r="M17" s="1092">
        <f t="shared" si="5"/>
        <v>0</v>
      </c>
      <c r="N17" s="1093" t="str">
        <f t="shared" si="3"/>
        <v/>
      </c>
      <c r="O17" s="1094"/>
      <c r="P17" s="1094"/>
      <c r="Q17" s="1094"/>
      <c r="R17" s="1093" t="str">
        <f t="shared" si="4"/>
        <v/>
      </c>
      <c r="S17" s="49"/>
      <c r="T17" s="49"/>
      <c r="U17" s="49"/>
      <c r="V17" s="49"/>
    </row>
    <row r="18" spans="1:22" ht="16.5" customHeight="1">
      <c r="A18" s="1082">
        <v>12</v>
      </c>
      <c r="B18" s="1091" t="s">
        <v>4326</v>
      </c>
      <c r="C18" s="1094"/>
      <c r="D18" s="1094"/>
      <c r="E18" s="1094"/>
      <c r="F18" s="1093" t="str">
        <f t="shared" si="1"/>
        <v/>
      </c>
      <c r="G18" s="1094"/>
      <c r="H18" s="1094"/>
      <c r="I18" s="1094"/>
      <c r="J18" s="1093" t="str">
        <f t="shared" si="2"/>
        <v/>
      </c>
      <c r="K18" s="1092">
        <f t="shared" si="5"/>
        <v>0</v>
      </c>
      <c r="L18" s="1092">
        <f t="shared" si="5"/>
        <v>0</v>
      </c>
      <c r="M18" s="1092">
        <f t="shared" si="5"/>
        <v>0</v>
      </c>
      <c r="N18" s="1093" t="str">
        <f t="shared" si="3"/>
        <v/>
      </c>
      <c r="O18" s="1094"/>
      <c r="P18" s="1094"/>
      <c r="Q18" s="1094"/>
      <c r="R18" s="1093" t="str">
        <f t="shared" si="4"/>
        <v/>
      </c>
      <c r="S18" s="49"/>
      <c r="T18" s="49"/>
      <c r="U18" s="49"/>
      <c r="V18" s="49"/>
    </row>
    <row r="19" spans="1:22" ht="16.5" customHeight="1">
      <c r="A19" s="1082">
        <v>13</v>
      </c>
      <c r="B19" s="1091" t="s">
        <v>4327</v>
      </c>
      <c r="C19" s="1094"/>
      <c r="D19" s="1094"/>
      <c r="E19" s="1094"/>
      <c r="F19" s="1093" t="str">
        <f t="shared" si="1"/>
        <v/>
      </c>
      <c r="G19" s="1094"/>
      <c r="H19" s="1094"/>
      <c r="I19" s="1094"/>
      <c r="J19" s="1093" t="str">
        <f t="shared" si="2"/>
        <v/>
      </c>
      <c r="K19" s="1092">
        <f t="shared" si="5"/>
        <v>0</v>
      </c>
      <c r="L19" s="1092">
        <f t="shared" si="5"/>
        <v>0</v>
      </c>
      <c r="M19" s="1092">
        <f t="shared" si="5"/>
        <v>0</v>
      </c>
      <c r="N19" s="1093" t="str">
        <f t="shared" si="3"/>
        <v/>
      </c>
      <c r="O19" s="1094"/>
      <c r="P19" s="1094"/>
      <c r="Q19" s="1094"/>
      <c r="R19" s="1093" t="str">
        <f t="shared" si="4"/>
        <v/>
      </c>
      <c r="S19" s="49"/>
      <c r="T19" s="49"/>
      <c r="U19" s="49"/>
      <c r="V19" s="49"/>
    </row>
    <row r="20" spans="1:22" ht="16.5" customHeight="1">
      <c r="A20" s="1082">
        <v>14</v>
      </c>
      <c r="B20" s="1091" t="s">
        <v>4328</v>
      </c>
      <c r="C20" s="1094"/>
      <c r="D20" s="1094"/>
      <c r="E20" s="1094"/>
      <c r="F20" s="1093" t="str">
        <f t="shared" si="1"/>
        <v/>
      </c>
      <c r="G20" s="1094"/>
      <c r="H20" s="1094"/>
      <c r="I20" s="1094"/>
      <c r="J20" s="1093" t="str">
        <f t="shared" si="2"/>
        <v/>
      </c>
      <c r="K20" s="1092">
        <f t="shared" si="5"/>
        <v>0</v>
      </c>
      <c r="L20" s="1092">
        <f t="shared" si="5"/>
        <v>0</v>
      </c>
      <c r="M20" s="1092">
        <f t="shared" si="5"/>
        <v>0</v>
      </c>
      <c r="N20" s="1093" t="str">
        <f t="shared" si="3"/>
        <v/>
      </c>
      <c r="O20" s="1094"/>
      <c r="P20" s="1094"/>
      <c r="Q20" s="1094"/>
      <c r="R20" s="1093" t="str">
        <f t="shared" si="4"/>
        <v/>
      </c>
      <c r="S20" s="49"/>
      <c r="T20" s="49"/>
      <c r="U20" s="49"/>
      <c r="V20" s="49"/>
    </row>
    <row r="21" spans="1:22" ht="16.5" customHeight="1">
      <c r="A21" s="1082">
        <v>15</v>
      </c>
      <c r="B21" s="1049" t="s">
        <v>3746</v>
      </c>
      <c r="C21" s="1094">
        <f>C7+C15</f>
        <v>0</v>
      </c>
      <c r="D21" s="1094">
        <f>D7+D15</f>
        <v>0</v>
      </c>
      <c r="E21" s="1094">
        <f>E7+E15</f>
        <v>0</v>
      </c>
      <c r="F21" s="1093" t="str">
        <f>IF(C21=0,"",(D21-D13-D14)/(C21-C13-C14))</f>
        <v/>
      </c>
      <c r="G21" s="1094">
        <f>G7+G15</f>
        <v>0</v>
      </c>
      <c r="H21" s="1094">
        <f>H7+H15</f>
        <v>0</v>
      </c>
      <c r="I21" s="1094">
        <f>I7+I15</f>
        <v>0</v>
      </c>
      <c r="J21" s="1093" t="str">
        <f>IF(G21=0,"",(H21-H13-H14)/(G21-G13-G14))</f>
        <v/>
      </c>
      <c r="K21" s="1092">
        <f t="shared" si="5"/>
        <v>0</v>
      </c>
      <c r="L21" s="1092">
        <f t="shared" si="5"/>
        <v>0</v>
      </c>
      <c r="M21" s="1092">
        <f t="shared" si="5"/>
        <v>0</v>
      </c>
      <c r="N21" s="1093" t="str">
        <f>IF(K21=0,"",(L21-L13-L14)/(K21-K13-K14))</f>
        <v/>
      </c>
      <c r="O21" s="1092">
        <f>O7+O15</f>
        <v>0</v>
      </c>
      <c r="P21" s="1092">
        <f>P7+P15</f>
        <v>0</v>
      </c>
      <c r="Q21" s="1092">
        <f>Q7+Q15</f>
        <v>0</v>
      </c>
      <c r="R21" s="1093" t="str">
        <f>IF(O21=0,"",(P21-P13-P14)/(O21-O13-O14))</f>
        <v/>
      </c>
      <c r="S21" s="49"/>
      <c r="T21" s="49"/>
      <c r="U21" s="49"/>
      <c r="V21" s="49"/>
    </row>
    <row r="22" spans="1:22" ht="16.5" customHeight="1">
      <c r="A22" s="1097" t="s">
        <v>552</v>
      </c>
      <c r="B22" s="1098"/>
      <c r="C22" s="53"/>
      <c r="D22" s="53"/>
      <c r="E22" s="53"/>
      <c r="F22" s="51"/>
      <c r="G22" s="53"/>
      <c r="H22" s="53"/>
      <c r="I22" s="53"/>
      <c r="J22" s="51"/>
      <c r="K22" s="53"/>
      <c r="L22" s="53"/>
      <c r="M22" s="53"/>
      <c r="N22" s="51"/>
    </row>
    <row r="23" spans="1:22" s="51" customFormat="1" ht="16.5" customHeight="1">
      <c r="A23" s="47">
        <v>1</v>
      </c>
      <c r="B23" s="47" t="s">
        <v>553</v>
      </c>
      <c r="C23" s="49"/>
      <c r="D23" s="49"/>
      <c r="E23" s="49"/>
      <c r="F23" s="47"/>
      <c r="G23" s="49"/>
      <c r="H23" s="49"/>
      <c r="I23" s="49"/>
      <c r="J23" s="47"/>
      <c r="K23" s="49"/>
      <c r="L23" s="49"/>
      <c r="M23" s="49"/>
      <c r="N23" s="47"/>
    </row>
    <row r="24" spans="1:22" ht="16.5" customHeight="1">
      <c r="A24" s="47">
        <v>2</v>
      </c>
      <c r="B24" s="47" t="s">
        <v>554</v>
      </c>
    </row>
    <row r="25" spans="1:22">
      <c r="A25" s="51">
        <v>3</v>
      </c>
      <c r="B25" s="47" t="s">
        <v>147</v>
      </c>
    </row>
    <row r="26" spans="1:22">
      <c r="A26" s="47">
        <v>4</v>
      </c>
      <c r="B26" s="47" t="s">
        <v>1086</v>
      </c>
    </row>
    <row r="27" spans="1:22">
      <c r="A27" s="47">
        <v>5</v>
      </c>
      <c r="B27" s="47" t="s">
        <v>1087</v>
      </c>
    </row>
    <row r="28" spans="1:22">
      <c r="A28" s="47">
        <v>6</v>
      </c>
      <c r="B28" s="47" t="s">
        <v>1088</v>
      </c>
    </row>
  </sheetData>
  <mergeCells count="7">
    <mergeCell ref="A3:A6"/>
    <mergeCell ref="B3:B6"/>
    <mergeCell ref="C3:N3"/>
    <mergeCell ref="O3:R4"/>
    <mergeCell ref="C4:F4"/>
    <mergeCell ref="G4:J4"/>
    <mergeCell ref="K4:N4"/>
  </mergeCells>
  <phoneticPr fontId="28" type="noConversion"/>
  <printOptions horizontalCentered="1"/>
  <pageMargins left="0.39370078740157483" right="0.19685039370078741" top="0.39370078740157483" bottom="0.39370078740157483" header="0" footer="0"/>
  <pageSetup paperSize="9" scale="66" orientation="landscape" r:id="rId1"/>
  <headerFooter alignWithMargins="0">
    <oddFooter>&amp;C&amp;"Times New Roman,標準"103&amp;R&amp;"Times New Roman,標準"&amp;A</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64">
    <pageSetUpPr fitToPage="1"/>
  </sheetPr>
  <dimension ref="A1:T54"/>
  <sheetViews>
    <sheetView view="pageBreakPreview" topLeftCell="A22" zoomScale="90" zoomScaleNormal="60" zoomScaleSheetLayoutView="90" workbookViewId="0">
      <selection sqref="A1:XFD1048576"/>
    </sheetView>
  </sheetViews>
  <sheetFormatPr defaultColWidth="10" defaultRowHeight="14.25"/>
  <cols>
    <col min="1" max="1" width="5.125" style="57" customWidth="1"/>
    <col min="2" max="2" width="27" style="48" customWidth="1"/>
    <col min="3" max="3" width="11.375" style="48" customWidth="1"/>
    <col min="4" max="4" width="11" style="48" customWidth="1"/>
    <col min="5" max="5" width="12.125" style="48" customWidth="1"/>
    <col min="6" max="6" width="11" style="48" customWidth="1"/>
    <col min="7" max="7" width="11.625" style="48" customWidth="1"/>
    <col min="8" max="8" width="12.25" style="48" customWidth="1"/>
    <col min="9" max="9" width="11.375" style="48" customWidth="1"/>
    <col min="10" max="10" width="11.5" style="48" customWidth="1"/>
    <col min="11" max="11" width="12" style="48" customWidth="1"/>
    <col min="12" max="13" width="11.375" style="48" customWidth="1"/>
    <col min="14" max="14" width="15" style="48" customWidth="1"/>
    <col min="15" max="16384" width="10" style="48"/>
  </cols>
  <sheetData>
    <row r="1" spans="1:20">
      <c r="A1" s="37" t="str">
        <f>表03!A1</f>
        <v xml:space="preserve"> 保險股份有限公司    年度(月)報表</v>
      </c>
      <c r="B1" s="47"/>
      <c r="C1" s="47"/>
      <c r="D1" s="47"/>
      <c r="E1" s="47"/>
      <c r="F1" s="47"/>
      <c r="G1" s="47"/>
      <c r="H1" s="47"/>
      <c r="I1" s="47"/>
      <c r="J1" s="47"/>
      <c r="K1" s="47"/>
      <c r="L1" s="47"/>
      <c r="M1" s="47"/>
      <c r="N1" s="47"/>
    </row>
    <row r="2" spans="1:20">
      <c r="A2" s="1006" t="s">
        <v>306</v>
      </c>
      <c r="N2" s="292" t="s">
        <v>307</v>
      </c>
    </row>
    <row r="3" spans="1:20" ht="16.5" customHeight="1">
      <c r="A3" s="2771" t="s">
        <v>183</v>
      </c>
      <c r="B3" s="2771" t="s">
        <v>308</v>
      </c>
      <c r="C3" s="2774" t="s">
        <v>4279</v>
      </c>
      <c r="D3" s="2775"/>
      <c r="E3" s="2775"/>
      <c r="F3" s="2775"/>
      <c r="G3" s="2775"/>
      <c r="H3" s="2776"/>
      <c r="I3" s="2774" t="s">
        <v>4280</v>
      </c>
      <c r="J3" s="2775"/>
      <c r="K3" s="2775"/>
      <c r="L3" s="2775"/>
      <c r="M3" s="2775"/>
      <c r="N3" s="2776"/>
    </row>
    <row r="4" spans="1:20" ht="15" customHeight="1">
      <c r="A4" s="2772"/>
      <c r="B4" s="2772"/>
      <c r="C4" s="2760" t="s">
        <v>309</v>
      </c>
      <c r="D4" s="2760"/>
      <c r="E4" s="2761"/>
      <c r="F4" s="2759" t="s">
        <v>310</v>
      </c>
      <c r="G4" s="2760"/>
      <c r="H4" s="2761"/>
      <c r="I4" s="2777" t="s">
        <v>309</v>
      </c>
      <c r="J4" s="2778"/>
      <c r="K4" s="2779"/>
      <c r="L4" s="2759" t="s">
        <v>310</v>
      </c>
      <c r="M4" s="2760"/>
      <c r="N4" s="2761"/>
    </row>
    <row r="5" spans="1:20" ht="15" customHeight="1">
      <c r="A5" s="2772"/>
      <c r="B5" s="2772"/>
      <c r="C5" s="1080" t="s">
        <v>87</v>
      </c>
      <c r="D5" s="1053" t="s">
        <v>311</v>
      </c>
      <c r="E5" s="1053" t="s">
        <v>197</v>
      </c>
      <c r="F5" s="1053" t="s">
        <v>87</v>
      </c>
      <c r="G5" s="1053" t="s">
        <v>311</v>
      </c>
      <c r="H5" s="1053" t="s">
        <v>197</v>
      </c>
      <c r="I5" s="1053" t="s">
        <v>87</v>
      </c>
      <c r="J5" s="1053" t="s">
        <v>311</v>
      </c>
      <c r="K5" s="1053" t="s">
        <v>197</v>
      </c>
      <c r="L5" s="1053" t="s">
        <v>87</v>
      </c>
      <c r="M5" s="1053" t="s">
        <v>311</v>
      </c>
      <c r="N5" s="1053" t="s">
        <v>197</v>
      </c>
    </row>
    <row r="6" spans="1:20" s="1086" customFormat="1">
      <c r="A6" s="2773"/>
      <c r="B6" s="2773"/>
      <c r="C6" s="989" t="s">
        <v>312</v>
      </c>
      <c r="D6" s="988" t="s">
        <v>377</v>
      </c>
      <c r="E6" s="988" t="s">
        <v>313</v>
      </c>
      <c r="F6" s="988" t="s">
        <v>314</v>
      </c>
      <c r="G6" s="988" t="s">
        <v>378</v>
      </c>
      <c r="H6" s="988" t="s">
        <v>315</v>
      </c>
      <c r="I6" s="988" t="s">
        <v>316</v>
      </c>
      <c r="J6" s="988" t="s">
        <v>379</v>
      </c>
      <c r="K6" s="988" t="s">
        <v>317</v>
      </c>
      <c r="L6" s="988" t="s">
        <v>381</v>
      </c>
      <c r="M6" s="988" t="s">
        <v>318</v>
      </c>
      <c r="N6" s="988" t="s">
        <v>319</v>
      </c>
    </row>
    <row r="7" spans="1:20" s="1057" customFormat="1">
      <c r="A7" s="1082">
        <v>1</v>
      </c>
      <c r="B7" s="1040" t="s">
        <v>4281</v>
      </c>
      <c r="C7" s="1084">
        <f>SUM(C8:C38)</f>
        <v>0</v>
      </c>
      <c r="D7" s="1084">
        <f>SUM(D8:D38)</f>
        <v>0</v>
      </c>
      <c r="E7" s="1084">
        <f>C7-D7</f>
        <v>0</v>
      </c>
      <c r="F7" s="1084">
        <f>SUM(F8:F38)</f>
        <v>0</v>
      </c>
      <c r="G7" s="1084">
        <f>SUM(G8:G38)</f>
        <v>0</v>
      </c>
      <c r="H7" s="1084">
        <f t="shared" ref="H7:H48" si="0">F7-G7</f>
        <v>0</v>
      </c>
      <c r="I7" s="1084">
        <f>SUM(I8:I38)</f>
        <v>0</v>
      </c>
      <c r="J7" s="1084">
        <f>SUM(J8:J38)</f>
        <v>0</v>
      </c>
      <c r="K7" s="1084">
        <f t="shared" ref="K7:K48" si="1">I7-J7</f>
        <v>0</v>
      </c>
      <c r="L7" s="1084">
        <f>SUM(L8:L38)</f>
        <v>0</v>
      </c>
      <c r="M7" s="1084">
        <f>SUM(M8:M38)</f>
        <v>0</v>
      </c>
      <c r="N7" s="1084">
        <f t="shared" ref="N7:N48" si="2">L7-M7</f>
        <v>0</v>
      </c>
      <c r="O7" s="1085"/>
      <c r="P7" s="1085"/>
      <c r="Q7" s="1085"/>
      <c r="R7" s="1085"/>
      <c r="S7" s="1085"/>
      <c r="T7" s="1085"/>
    </row>
    <row r="8" spans="1:20">
      <c r="A8" s="1082">
        <f>A7+1</f>
        <v>2</v>
      </c>
      <c r="B8" s="1040" t="s">
        <v>4282</v>
      </c>
      <c r="C8" s="1084"/>
      <c r="D8" s="1084"/>
      <c r="E8" s="1084">
        <f t="shared" ref="E8:E48" si="3">C8-D8</f>
        <v>0</v>
      </c>
      <c r="F8" s="1084"/>
      <c r="G8" s="1084"/>
      <c r="H8" s="1084">
        <f t="shared" si="0"/>
        <v>0</v>
      </c>
      <c r="I8" s="1084"/>
      <c r="J8" s="1084"/>
      <c r="K8" s="1084">
        <f t="shared" si="1"/>
        <v>0</v>
      </c>
      <c r="L8" s="1084"/>
      <c r="M8" s="1084"/>
      <c r="N8" s="1084">
        <f t="shared" si="2"/>
        <v>0</v>
      </c>
      <c r="O8" s="1085"/>
      <c r="P8" s="1085"/>
      <c r="Q8" s="1085"/>
      <c r="R8" s="1085"/>
      <c r="S8" s="1085"/>
      <c r="T8" s="1085"/>
    </row>
    <row r="9" spans="1:20">
      <c r="A9" s="1082">
        <f t="shared" ref="A9:A48" si="4">A8+1</f>
        <v>3</v>
      </c>
      <c r="B9" s="1045" t="s">
        <v>4283</v>
      </c>
      <c r="C9" s="1084"/>
      <c r="D9" s="1084"/>
      <c r="E9" s="1084">
        <f t="shared" si="3"/>
        <v>0</v>
      </c>
      <c r="F9" s="1084"/>
      <c r="G9" s="1084"/>
      <c r="H9" s="1084">
        <f t="shared" si="0"/>
        <v>0</v>
      </c>
      <c r="I9" s="1084"/>
      <c r="J9" s="1084"/>
      <c r="K9" s="1084">
        <f t="shared" si="1"/>
        <v>0</v>
      </c>
      <c r="L9" s="1084"/>
      <c r="M9" s="1084"/>
      <c r="N9" s="1084">
        <f t="shared" si="2"/>
        <v>0</v>
      </c>
      <c r="O9" s="1085"/>
      <c r="P9" s="1085"/>
      <c r="Q9" s="1085"/>
      <c r="R9" s="1085"/>
      <c r="S9" s="1085"/>
      <c r="T9" s="1085"/>
    </row>
    <row r="10" spans="1:20">
      <c r="A10" s="1082">
        <f t="shared" si="4"/>
        <v>4</v>
      </c>
      <c r="B10" s="1045" t="s">
        <v>4284</v>
      </c>
      <c r="C10" s="1084"/>
      <c r="D10" s="1084"/>
      <c r="E10" s="1084">
        <f t="shared" si="3"/>
        <v>0</v>
      </c>
      <c r="F10" s="1084"/>
      <c r="G10" s="1084"/>
      <c r="H10" s="1084">
        <f t="shared" si="0"/>
        <v>0</v>
      </c>
      <c r="I10" s="1084"/>
      <c r="J10" s="1084"/>
      <c r="K10" s="1084">
        <f t="shared" si="1"/>
        <v>0</v>
      </c>
      <c r="L10" s="1084"/>
      <c r="M10" s="1084"/>
      <c r="N10" s="1084">
        <f t="shared" si="2"/>
        <v>0</v>
      </c>
      <c r="O10" s="1085"/>
      <c r="P10" s="1085"/>
      <c r="Q10" s="1085"/>
      <c r="R10" s="1085"/>
      <c r="S10" s="1085"/>
      <c r="T10" s="1085"/>
    </row>
    <row r="11" spans="1:20">
      <c r="A11" s="1082">
        <f t="shared" si="4"/>
        <v>5</v>
      </c>
      <c r="B11" s="1045" t="s">
        <v>4285</v>
      </c>
      <c r="C11" s="1084"/>
      <c r="D11" s="1084"/>
      <c r="E11" s="1084">
        <f t="shared" si="3"/>
        <v>0</v>
      </c>
      <c r="F11" s="1084"/>
      <c r="G11" s="1084"/>
      <c r="H11" s="1084">
        <f t="shared" si="0"/>
        <v>0</v>
      </c>
      <c r="I11" s="1084"/>
      <c r="J11" s="1084"/>
      <c r="K11" s="1084">
        <f t="shared" si="1"/>
        <v>0</v>
      </c>
      <c r="L11" s="1084"/>
      <c r="M11" s="1084"/>
      <c r="N11" s="1084">
        <f t="shared" si="2"/>
        <v>0</v>
      </c>
      <c r="O11" s="1085"/>
      <c r="P11" s="1085"/>
      <c r="Q11" s="1085"/>
      <c r="R11" s="1085"/>
      <c r="S11" s="1085"/>
      <c r="T11" s="1085"/>
    </row>
    <row r="12" spans="1:20">
      <c r="A12" s="1082">
        <f t="shared" si="4"/>
        <v>6</v>
      </c>
      <c r="B12" s="1045" t="s">
        <v>4286</v>
      </c>
      <c r="C12" s="1084"/>
      <c r="D12" s="1084"/>
      <c r="E12" s="1084">
        <f t="shared" si="3"/>
        <v>0</v>
      </c>
      <c r="F12" s="1084"/>
      <c r="G12" s="1084"/>
      <c r="H12" s="1084">
        <f t="shared" si="0"/>
        <v>0</v>
      </c>
      <c r="I12" s="1084"/>
      <c r="J12" s="1084"/>
      <c r="K12" s="1084">
        <f t="shared" si="1"/>
        <v>0</v>
      </c>
      <c r="L12" s="1084"/>
      <c r="M12" s="1084"/>
      <c r="N12" s="1084">
        <f t="shared" si="2"/>
        <v>0</v>
      </c>
      <c r="O12" s="1085"/>
      <c r="P12" s="1085"/>
      <c r="Q12" s="1085"/>
      <c r="R12" s="1085"/>
      <c r="S12" s="1085"/>
      <c r="T12" s="1085"/>
    </row>
    <row r="13" spans="1:20">
      <c r="A13" s="1082">
        <f t="shared" si="4"/>
        <v>7</v>
      </c>
      <c r="B13" s="1045" t="s">
        <v>4287</v>
      </c>
      <c r="C13" s="1084"/>
      <c r="D13" s="1084"/>
      <c r="E13" s="1084">
        <f t="shared" si="3"/>
        <v>0</v>
      </c>
      <c r="F13" s="1084"/>
      <c r="G13" s="1084"/>
      <c r="H13" s="1084">
        <f t="shared" si="0"/>
        <v>0</v>
      </c>
      <c r="I13" s="1084"/>
      <c r="J13" s="1084"/>
      <c r="K13" s="1084">
        <f t="shared" si="1"/>
        <v>0</v>
      </c>
      <c r="L13" s="1084"/>
      <c r="M13" s="1084"/>
      <c r="N13" s="1084">
        <f t="shared" si="2"/>
        <v>0</v>
      </c>
      <c r="O13" s="1085"/>
      <c r="P13" s="1085"/>
      <c r="Q13" s="1085"/>
      <c r="R13" s="1085"/>
      <c r="S13" s="1085"/>
      <c r="T13" s="1085"/>
    </row>
    <row r="14" spans="1:20">
      <c r="A14" s="1082">
        <f t="shared" si="4"/>
        <v>8</v>
      </c>
      <c r="B14" s="1045" t="s">
        <v>4288</v>
      </c>
      <c r="C14" s="1084"/>
      <c r="D14" s="1084"/>
      <c r="E14" s="1084">
        <f t="shared" si="3"/>
        <v>0</v>
      </c>
      <c r="F14" s="1084"/>
      <c r="G14" s="1084"/>
      <c r="H14" s="1084">
        <f t="shared" si="0"/>
        <v>0</v>
      </c>
      <c r="I14" s="1084"/>
      <c r="J14" s="1084"/>
      <c r="K14" s="1084">
        <f t="shared" si="1"/>
        <v>0</v>
      </c>
      <c r="L14" s="1084"/>
      <c r="M14" s="1084"/>
      <c r="N14" s="1084">
        <f t="shared" si="2"/>
        <v>0</v>
      </c>
      <c r="O14" s="1085"/>
      <c r="P14" s="1085"/>
      <c r="Q14" s="1085"/>
      <c r="R14" s="1085"/>
      <c r="S14" s="1085"/>
      <c r="T14" s="1085"/>
    </row>
    <row r="15" spans="1:20">
      <c r="A15" s="1082">
        <f t="shared" si="4"/>
        <v>9</v>
      </c>
      <c r="B15" s="1045" t="s">
        <v>4289</v>
      </c>
      <c r="C15" s="1084"/>
      <c r="D15" s="1084"/>
      <c r="E15" s="1084">
        <f t="shared" si="3"/>
        <v>0</v>
      </c>
      <c r="F15" s="1084"/>
      <c r="G15" s="1084"/>
      <c r="H15" s="1084">
        <f t="shared" si="0"/>
        <v>0</v>
      </c>
      <c r="I15" s="1084"/>
      <c r="J15" s="1084"/>
      <c r="K15" s="1084">
        <f t="shared" si="1"/>
        <v>0</v>
      </c>
      <c r="L15" s="1084"/>
      <c r="M15" s="1084"/>
      <c r="N15" s="1084">
        <f t="shared" si="2"/>
        <v>0</v>
      </c>
      <c r="O15" s="1085"/>
      <c r="P15" s="1085"/>
      <c r="Q15" s="1085"/>
      <c r="R15" s="1085"/>
      <c r="S15" s="1085"/>
      <c r="T15" s="1085"/>
    </row>
    <row r="16" spans="1:20">
      <c r="A16" s="1082">
        <f t="shared" si="4"/>
        <v>10</v>
      </c>
      <c r="B16" s="1045" t="s">
        <v>4290</v>
      </c>
      <c r="C16" s="1084"/>
      <c r="D16" s="1084"/>
      <c r="E16" s="1084">
        <f t="shared" si="3"/>
        <v>0</v>
      </c>
      <c r="F16" s="1084"/>
      <c r="G16" s="1084"/>
      <c r="H16" s="1084">
        <f t="shared" si="0"/>
        <v>0</v>
      </c>
      <c r="I16" s="1084"/>
      <c r="J16" s="1084"/>
      <c r="K16" s="1084">
        <f t="shared" si="1"/>
        <v>0</v>
      </c>
      <c r="L16" s="1084"/>
      <c r="M16" s="1084"/>
      <c r="N16" s="1084">
        <f t="shared" si="2"/>
        <v>0</v>
      </c>
      <c r="O16" s="1085"/>
      <c r="P16" s="1085"/>
      <c r="Q16" s="1085"/>
      <c r="R16" s="1085"/>
      <c r="S16" s="1085"/>
      <c r="T16" s="1085"/>
    </row>
    <row r="17" spans="1:20">
      <c r="A17" s="1082">
        <f t="shared" si="4"/>
        <v>11</v>
      </c>
      <c r="B17" s="1045" t="s">
        <v>4291</v>
      </c>
      <c r="C17" s="1084"/>
      <c r="D17" s="1084"/>
      <c r="E17" s="1084">
        <f t="shared" si="3"/>
        <v>0</v>
      </c>
      <c r="F17" s="1084"/>
      <c r="G17" s="1084"/>
      <c r="H17" s="1084">
        <f t="shared" si="0"/>
        <v>0</v>
      </c>
      <c r="I17" s="1084"/>
      <c r="J17" s="1084"/>
      <c r="K17" s="1084">
        <f t="shared" si="1"/>
        <v>0</v>
      </c>
      <c r="L17" s="1084"/>
      <c r="M17" s="1084"/>
      <c r="N17" s="1084">
        <f t="shared" si="2"/>
        <v>0</v>
      </c>
      <c r="O17" s="1085"/>
      <c r="P17" s="1085"/>
      <c r="Q17" s="1085"/>
      <c r="R17" s="1085"/>
      <c r="S17" s="1085"/>
      <c r="T17" s="1085"/>
    </row>
    <row r="18" spans="1:20">
      <c r="A18" s="1082">
        <f t="shared" si="4"/>
        <v>12</v>
      </c>
      <c r="B18" s="1045" t="s">
        <v>4292</v>
      </c>
      <c r="C18" s="1084"/>
      <c r="D18" s="1084"/>
      <c r="E18" s="1084">
        <f t="shared" si="3"/>
        <v>0</v>
      </c>
      <c r="F18" s="1084"/>
      <c r="G18" s="1084"/>
      <c r="H18" s="1084">
        <f t="shared" si="0"/>
        <v>0</v>
      </c>
      <c r="I18" s="1084"/>
      <c r="J18" s="1084"/>
      <c r="K18" s="1084">
        <f t="shared" si="1"/>
        <v>0</v>
      </c>
      <c r="L18" s="1084"/>
      <c r="M18" s="1084"/>
      <c r="N18" s="1084">
        <f t="shared" si="2"/>
        <v>0</v>
      </c>
      <c r="O18" s="1085"/>
      <c r="P18" s="1085"/>
      <c r="Q18" s="1085"/>
      <c r="R18" s="1085"/>
      <c r="S18" s="1085"/>
      <c r="T18" s="1085"/>
    </row>
    <row r="19" spans="1:20">
      <c r="A19" s="1082">
        <f t="shared" si="4"/>
        <v>13</v>
      </c>
      <c r="B19" s="1045" t="s">
        <v>4293</v>
      </c>
      <c r="C19" s="1084"/>
      <c r="D19" s="1084"/>
      <c r="E19" s="1084">
        <f t="shared" si="3"/>
        <v>0</v>
      </c>
      <c r="F19" s="1084"/>
      <c r="G19" s="1084"/>
      <c r="H19" s="1084">
        <f t="shared" si="0"/>
        <v>0</v>
      </c>
      <c r="I19" s="1084"/>
      <c r="J19" s="1084"/>
      <c r="K19" s="1084">
        <f t="shared" si="1"/>
        <v>0</v>
      </c>
      <c r="L19" s="1084"/>
      <c r="M19" s="1084"/>
      <c r="N19" s="1084">
        <f t="shared" si="2"/>
        <v>0</v>
      </c>
      <c r="O19" s="1085"/>
      <c r="P19" s="1085"/>
      <c r="Q19" s="1085"/>
      <c r="R19" s="1085"/>
      <c r="S19" s="1085"/>
      <c r="T19" s="1085"/>
    </row>
    <row r="20" spans="1:20">
      <c r="A20" s="1082">
        <f t="shared" si="4"/>
        <v>14</v>
      </c>
      <c r="B20" s="1045" t="s">
        <v>4294</v>
      </c>
      <c r="C20" s="1084"/>
      <c r="D20" s="1084"/>
      <c r="E20" s="1084">
        <f t="shared" si="3"/>
        <v>0</v>
      </c>
      <c r="F20" s="1084"/>
      <c r="G20" s="1084"/>
      <c r="H20" s="1084">
        <f t="shared" si="0"/>
        <v>0</v>
      </c>
      <c r="I20" s="1084"/>
      <c r="J20" s="1084"/>
      <c r="K20" s="1084">
        <f t="shared" si="1"/>
        <v>0</v>
      </c>
      <c r="L20" s="1084"/>
      <c r="M20" s="1084"/>
      <c r="N20" s="1084">
        <f t="shared" si="2"/>
        <v>0</v>
      </c>
      <c r="O20" s="1085"/>
      <c r="P20" s="1085"/>
      <c r="Q20" s="1085"/>
      <c r="R20" s="1085"/>
      <c r="S20" s="1085"/>
      <c r="T20" s="1085"/>
    </row>
    <row r="21" spans="1:20">
      <c r="A21" s="1082">
        <f t="shared" si="4"/>
        <v>15</v>
      </c>
      <c r="B21" s="1045" t="s">
        <v>4295</v>
      </c>
      <c r="C21" s="1084"/>
      <c r="D21" s="1084"/>
      <c r="E21" s="1084">
        <f t="shared" si="3"/>
        <v>0</v>
      </c>
      <c r="F21" s="1084"/>
      <c r="G21" s="1084"/>
      <c r="H21" s="1084">
        <f t="shared" si="0"/>
        <v>0</v>
      </c>
      <c r="I21" s="1084"/>
      <c r="J21" s="1084"/>
      <c r="K21" s="1084">
        <f t="shared" si="1"/>
        <v>0</v>
      </c>
      <c r="L21" s="1084"/>
      <c r="M21" s="1084"/>
      <c r="N21" s="1084">
        <f t="shared" si="2"/>
        <v>0</v>
      </c>
      <c r="O21" s="1085"/>
      <c r="P21" s="1085"/>
      <c r="Q21" s="1085"/>
      <c r="R21" s="1085"/>
      <c r="S21" s="1085"/>
      <c r="T21" s="1085"/>
    </row>
    <row r="22" spans="1:20">
      <c r="A22" s="1082">
        <f t="shared" si="4"/>
        <v>16</v>
      </c>
      <c r="B22" s="1045" t="s">
        <v>4296</v>
      </c>
      <c r="C22" s="1084"/>
      <c r="D22" s="1084"/>
      <c r="E22" s="1084">
        <f t="shared" si="3"/>
        <v>0</v>
      </c>
      <c r="F22" s="1084"/>
      <c r="G22" s="1084"/>
      <c r="H22" s="1084">
        <f t="shared" si="0"/>
        <v>0</v>
      </c>
      <c r="I22" s="1084"/>
      <c r="J22" s="1084"/>
      <c r="K22" s="1084">
        <f t="shared" si="1"/>
        <v>0</v>
      </c>
      <c r="L22" s="1084"/>
      <c r="M22" s="1084"/>
      <c r="N22" s="1084">
        <f t="shared" si="2"/>
        <v>0</v>
      </c>
      <c r="O22" s="1085"/>
      <c r="P22" s="1085"/>
      <c r="Q22" s="1085"/>
      <c r="R22" s="1085"/>
      <c r="S22" s="1085"/>
      <c r="T22" s="1085"/>
    </row>
    <row r="23" spans="1:20">
      <c r="A23" s="1082">
        <f t="shared" si="4"/>
        <v>17</v>
      </c>
      <c r="B23" s="1045" t="s">
        <v>4297</v>
      </c>
      <c r="C23" s="1084"/>
      <c r="D23" s="1084"/>
      <c r="E23" s="1084">
        <f t="shared" si="3"/>
        <v>0</v>
      </c>
      <c r="F23" s="1084"/>
      <c r="G23" s="1084"/>
      <c r="H23" s="1084">
        <f t="shared" si="0"/>
        <v>0</v>
      </c>
      <c r="I23" s="1084"/>
      <c r="J23" s="1084"/>
      <c r="K23" s="1084">
        <f t="shared" si="1"/>
        <v>0</v>
      </c>
      <c r="L23" s="1084"/>
      <c r="M23" s="1084"/>
      <c r="N23" s="1084">
        <f t="shared" si="2"/>
        <v>0</v>
      </c>
      <c r="O23" s="1085"/>
      <c r="P23" s="1085"/>
      <c r="Q23" s="1085"/>
      <c r="R23" s="1085"/>
      <c r="S23" s="1085"/>
      <c r="T23" s="1085"/>
    </row>
    <row r="24" spans="1:20">
      <c r="A24" s="1082">
        <f t="shared" si="4"/>
        <v>18</v>
      </c>
      <c r="B24" s="1045" t="s">
        <v>4298</v>
      </c>
      <c r="C24" s="1084"/>
      <c r="D24" s="1084"/>
      <c r="E24" s="1084">
        <f t="shared" si="3"/>
        <v>0</v>
      </c>
      <c r="F24" s="1084"/>
      <c r="G24" s="1084"/>
      <c r="H24" s="1084">
        <f t="shared" si="0"/>
        <v>0</v>
      </c>
      <c r="I24" s="1084"/>
      <c r="J24" s="1084"/>
      <c r="K24" s="1084">
        <f t="shared" si="1"/>
        <v>0</v>
      </c>
      <c r="L24" s="1084"/>
      <c r="M24" s="1084"/>
      <c r="N24" s="1084">
        <f t="shared" si="2"/>
        <v>0</v>
      </c>
      <c r="O24" s="1085"/>
      <c r="P24" s="1085"/>
      <c r="Q24" s="1085"/>
      <c r="R24" s="1085"/>
      <c r="S24" s="1085"/>
      <c r="T24" s="1085"/>
    </row>
    <row r="25" spans="1:20">
      <c r="A25" s="1082">
        <f t="shared" si="4"/>
        <v>19</v>
      </c>
      <c r="B25" s="1045" t="s">
        <v>4299</v>
      </c>
      <c r="C25" s="1084"/>
      <c r="D25" s="1084"/>
      <c r="E25" s="1084">
        <f t="shared" si="3"/>
        <v>0</v>
      </c>
      <c r="F25" s="1084"/>
      <c r="G25" s="1084"/>
      <c r="H25" s="1084">
        <f t="shared" si="0"/>
        <v>0</v>
      </c>
      <c r="I25" s="1084"/>
      <c r="J25" s="1084"/>
      <c r="K25" s="1084">
        <f t="shared" si="1"/>
        <v>0</v>
      </c>
      <c r="L25" s="1084"/>
      <c r="M25" s="1084"/>
      <c r="N25" s="1084">
        <f t="shared" si="2"/>
        <v>0</v>
      </c>
      <c r="O25" s="1085"/>
      <c r="P25" s="1085"/>
      <c r="Q25" s="1085"/>
      <c r="R25" s="1085"/>
      <c r="S25" s="1085"/>
      <c r="T25" s="1085"/>
    </row>
    <row r="26" spans="1:20">
      <c r="A26" s="1082">
        <f t="shared" si="4"/>
        <v>20</v>
      </c>
      <c r="B26" s="1045" t="s">
        <v>4300</v>
      </c>
      <c r="C26" s="1084"/>
      <c r="D26" s="1084"/>
      <c r="E26" s="1084">
        <f t="shared" si="3"/>
        <v>0</v>
      </c>
      <c r="F26" s="1084"/>
      <c r="G26" s="1084"/>
      <c r="H26" s="1084">
        <f t="shared" si="0"/>
        <v>0</v>
      </c>
      <c r="I26" s="1084"/>
      <c r="J26" s="1084"/>
      <c r="K26" s="1084">
        <f t="shared" si="1"/>
        <v>0</v>
      </c>
      <c r="L26" s="1084"/>
      <c r="M26" s="1084"/>
      <c r="N26" s="1084">
        <f t="shared" si="2"/>
        <v>0</v>
      </c>
      <c r="O26" s="1085"/>
      <c r="P26" s="1085"/>
      <c r="Q26" s="1085"/>
      <c r="R26" s="1085"/>
      <c r="S26" s="1085"/>
      <c r="T26" s="1085"/>
    </row>
    <row r="27" spans="1:20">
      <c r="A27" s="1082">
        <f t="shared" si="4"/>
        <v>21</v>
      </c>
      <c r="B27" s="1045" t="s">
        <v>4301</v>
      </c>
      <c r="C27" s="1084"/>
      <c r="D27" s="1084"/>
      <c r="E27" s="1084">
        <f t="shared" si="3"/>
        <v>0</v>
      </c>
      <c r="F27" s="1084"/>
      <c r="G27" s="1084"/>
      <c r="H27" s="1084">
        <f t="shared" si="0"/>
        <v>0</v>
      </c>
      <c r="I27" s="1084"/>
      <c r="J27" s="1084"/>
      <c r="K27" s="1084">
        <f t="shared" si="1"/>
        <v>0</v>
      </c>
      <c r="L27" s="1084"/>
      <c r="M27" s="1084"/>
      <c r="N27" s="1084">
        <f t="shared" si="2"/>
        <v>0</v>
      </c>
      <c r="O27" s="1085"/>
      <c r="P27" s="1085"/>
      <c r="Q27" s="1085"/>
      <c r="R27" s="1085"/>
      <c r="S27" s="1085"/>
      <c r="T27" s="1085"/>
    </row>
    <row r="28" spans="1:20" ht="16.5" customHeight="1">
      <c r="A28" s="1082">
        <f t="shared" si="4"/>
        <v>22</v>
      </c>
      <c r="B28" s="1045" t="s">
        <v>4302</v>
      </c>
      <c r="C28" s="1084"/>
      <c r="D28" s="1084"/>
      <c r="E28" s="1084">
        <f t="shared" si="3"/>
        <v>0</v>
      </c>
      <c r="F28" s="1084"/>
      <c r="G28" s="1084"/>
      <c r="H28" s="1084">
        <f t="shared" si="0"/>
        <v>0</v>
      </c>
      <c r="I28" s="1084"/>
      <c r="J28" s="1084"/>
      <c r="K28" s="1084">
        <f t="shared" si="1"/>
        <v>0</v>
      </c>
      <c r="L28" s="1084"/>
      <c r="M28" s="1084"/>
      <c r="N28" s="1084">
        <f t="shared" si="2"/>
        <v>0</v>
      </c>
      <c r="O28" s="1085"/>
      <c r="P28" s="1085"/>
      <c r="Q28" s="1085"/>
      <c r="R28" s="1085"/>
      <c r="S28" s="1085"/>
      <c r="T28" s="1085"/>
    </row>
    <row r="29" spans="1:20">
      <c r="A29" s="1082">
        <f t="shared" si="4"/>
        <v>23</v>
      </c>
      <c r="B29" s="1045" t="s">
        <v>4303</v>
      </c>
      <c r="C29" s="1084"/>
      <c r="D29" s="1084"/>
      <c r="E29" s="1084">
        <f t="shared" si="3"/>
        <v>0</v>
      </c>
      <c r="F29" s="1084"/>
      <c r="G29" s="1084"/>
      <c r="H29" s="1084">
        <f t="shared" si="0"/>
        <v>0</v>
      </c>
      <c r="I29" s="1084"/>
      <c r="J29" s="1084"/>
      <c r="K29" s="1084">
        <f t="shared" si="1"/>
        <v>0</v>
      </c>
      <c r="L29" s="1084"/>
      <c r="M29" s="1084"/>
      <c r="N29" s="1084">
        <f t="shared" si="2"/>
        <v>0</v>
      </c>
      <c r="O29" s="1085"/>
      <c r="P29" s="1085"/>
      <c r="Q29" s="1085"/>
      <c r="R29" s="1085"/>
      <c r="S29" s="1085"/>
      <c r="T29" s="1085"/>
    </row>
    <row r="30" spans="1:20">
      <c r="A30" s="1082">
        <f t="shared" si="4"/>
        <v>24</v>
      </c>
      <c r="B30" s="1045" t="s">
        <v>4304</v>
      </c>
      <c r="C30" s="1084"/>
      <c r="D30" s="1084"/>
      <c r="E30" s="1084">
        <f t="shared" si="3"/>
        <v>0</v>
      </c>
      <c r="F30" s="1084"/>
      <c r="G30" s="1084"/>
      <c r="H30" s="1084">
        <f t="shared" si="0"/>
        <v>0</v>
      </c>
      <c r="I30" s="1084"/>
      <c r="J30" s="1084"/>
      <c r="K30" s="1084">
        <f t="shared" si="1"/>
        <v>0</v>
      </c>
      <c r="L30" s="1084"/>
      <c r="M30" s="1084"/>
      <c r="N30" s="1084">
        <f t="shared" si="2"/>
        <v>0</v>
      </c>
      <c r="O30" s="1085"/>
      <c r="P30" s="1085"/>
      <c r="Q30" s="1085"/>
      <c r="R30" s="1085"/>
      <c r="S30" s="1085"/>
      <c r="T30" s="1085"/>
    </row>
    <row r="31" spans="1:20">
      <c r="A31" s="1082">
        <f t="shared" si="4"/>
        <v>25</v>
      </c>
      <c r="B31" s="1045" t="s">
        <v>4305</v>
      </c>
      <c r="C31" s="1084"/>
      <c r="D31" s="1084"/>
      <c r="E31" s="1084">
        <f t="shared" si="3"/>
        <v>0</v>
      </c>
      <c r="F31" s="1084"/>
      <c r="G31" s="1084"/>
      <c r="H31" s="1084">
        <f t="shared" si="0"/>
        <v>0</v>
      </c>
      <c r="I31" s="1084"/>
      <c r="J31" s="1084"/>
      <c r="K31" s="1084">
        <f>I31-J31</f>
        <v>0</v>
      </c>
      <c r="L31" s="1084"/>
      <c r="M31" s="1084"/>
      <c r="N31" s="1084">
        <f t="shared" si="2"/>
        <v>0</v>
      </c>
      <c r="O31" s="1085"/>
      <c r="P31" s="1085"/>
      <c r="Q31" s="1085"/>
      <c r="R31" s="1085"/>
      <c r="S31" s="1085"/>
      <c r="T31" s="1085"/>
    </row>
    <row r="32" spans="1:20">
      <c r="A32" s="1082">
        <f t="shared" si="4"/>
        <v>26</v>
      </c>
      <c r="B32" s="1046" t="s">
        <v>4306</v>
      </c>
      <c r="C32" s="1084"/>
      <c r="D32" s="1084"/>
      <c r="E32" s="1084">
        <f t="shared" si="3"/>
        <v>0</v>
      </c>
      <c r="F32" s="1084"/>
      <c r="G32" s="1084"/>
      <c r="H32" s="1084">
        <f t="shared" si="0"/>
        <v>0</v>
      </c>
      <c r="I32" s="1084"/>
      <c r="J32" s="1084"/>
      <c r="K32" s="1084">
        <f t="shared" ref="K32:K38" si="5">I32-J32</f>
        <v>0</v>
      </c>
      <c r="L32" s="1084"/>
      <c r="M32" s="1084"/>
      <c r="N32" s="1084">
        <f t="shared" si="2"/>
        <v>0</v>
      </c>
      <c r="O32" s="1085"/>
      <c r="P32" s="1085"/>
      <c r="Q32" s="1085"/>
      <c r="R32" s="1085"/>
      <c r="S32" s="1085"/>
      <c r="T32" s="1085"/>
    </row>
    <row r="33" spans="1:20">
      <c r="A33" s="1082">
        <f t="shared" si="4"/>
        <v>27</v>
      </c>
      <c r="B33" s="1045" t="s">
        <v>4307</v>
      </c>
      <c r="C33" s="1084"/>
      <c r="D33" s="1084"/>
      <c r="E33" s="1084">
        <f t="shared" si="3"/>
        <v>0</v>
      </c>
      <c r="F33" s="1084"/>
      <c r="G33" s="1084"/>
      <c r="H33" s="1084">
        <f t="shared" si="0"/>
        <v>0</v>
      </c>
      <c r="I33" s="1084"/>
      <c r="J33" s="1084"/>
      <c r="K33" s="1084">
        <f t="shared" si="5"/>
        <v>0</v>
      </c>
      <c r="L33" s="1084"/>
      <c r="M33" s="1084"/>
      <c r="N33" s="1084">
        <f t="shared" si="2"/>
        <v>0</v>
      </c>
      <c r="O33" s="1085"/>
      <c r="P33" s="1085"/>
      <c r="Q33" s="1085"/>
      <c r="R33" s="1085"/>
      <c r="S33" s="1085"/>
      <c r="T33" s="1085"/>
    </row>
    <row r="34" spans="1:20">
      <c r="A34" s="1082">
        <f t="shared" si="4"/>
        <v>28</v>
      </c>
      <c r="B34" s="1045" t="s">
        <v>4308</v>
      </c>
      <c r="C34" s="1084"/>
      <c r="D34" s="1084"/>
      <c r="E34" s="1084">
        <f t="shared" si="3"/>
        <v>0</v>
      </c>
      <c r="F34" s="1084"/>
      <c r="G34" s="1084"/>
      <c r="H34" s="1084">
        <f t="shared" si="0"/>
        <v>0</v>
      </c>
      <c r="I34" s="1084"/>
      <c r="J34" s="1084"/>
      <c r="K34" s="1084">
        <f t="shared" si="5"/>
        <v>0</v>
      </c>
      <c r="L34" s="1084"/>
      <c r="M34" s="1084"/>
      <c r="N34" s="1084">
        <f t="shared" si="2"/>
        <v>0</v>
      </c>
      <c r="O34" s="1085"/>
      <c r="P34" s="1085"/>
      <c r="Q34" s="1085"/>
      <c r="R34" s="1085"/>
      <c r="S34" s="1085"/>
      <c r="T34" s="1085"/>
    </row>
    <row r="35" spans="1:20">
      <c r="A35" s="1082">
        <f t="shared" si="4"/>
        <v>29</v>
      </c>
      <c r="B35" s="1045" t="s">
        <v>4309</v>
      </c>
      <c r="C35" s="1084"/>
      <c r="D35" s="1084"/>
      <c r="E35" s="1084">
        <f t="shared" si="3"/>
        <v>0</v>
      </c>
      <c r="F35" s="1084"/>
      <c r="G35" s="1084"/>
      <c r="H35" s="1084">
        <f t="shared" si="0"/>
        <v>0</v>
      </c>
      <c r="I35" s="1084"/>
      <c r="J35" s="1084"/>
      <c r="K35" s="1084">
        <f t="shared" si="5"/>
        <v>0</v>
      </c>
      <c r="L35" s="1084"/>
      <c r="M35" s="1084"/>
      <c r="N35" s="1084">
        <f t="shared" si="2"/>
        <v>0</v>
      </c>
      <c r="O35" s="1085"/>
      <c r="P35" s="1085"/>
      <c r="Q35" s="1085"/>
      <c r="R35" s="1085"/>
      <c r="S35" s="1085"/>
      <c r="T35" s="1085"/>
    </row>
    <row r="36" spans="1:20">
      <c r="A36" s="1082">
        <f t="shared" si="4"/>
        <v>30</v>
      </c>
      <c r="B36" s="1045" t="s">
        <v>4310</v>
      </c>
      <c r="C36" s="1084"/>
      <c r="D36" s="1084"/>
      <c r="E36" s="1084">
        <f t="shared" si="3"/>
        <v>0</v>
      </c>
      <c r="F36" s="1084"/>
      <c r="G36" s="1084"/>
      <c r="H36" s="1084">
        <f t="shared" si="0"/>
        <v>0</v>
      </c>
      <c r="I36" s="1084"/>
      <c r="J36" s="1084"/>
      <c r="K36" s="1084">
        <f t="shared" si="5"/>
        <v>0</v>
      </c>
      <c r="L36" s="1084"/>
      <c r="M36" s="1084"/>
      <c r="N36" s="1084">
        <f t="shared" si="2"/>
        <v>0</v>
      </c>
      <c r="O36" s="1085"/>
      <c r="P36" s="1085"/>
      <c r="Q36" s="1085"/>
      <c r="R36" s="1085"/>
      <c r="S36" s="1085"/>
      <c r="T36" s="1085"/>
    </row>
    <row r="37" spans="1:20">
      <c r="A37" s="1082">
        <f t="shared" si="4"/>
        <v>31</v>
      </c>
      <c r="B37" s="2410" t="s">
        <v>681</v>
      </c>
      <c r="C37" s="1087"/>
      <c r="D37" s="1087"/>
      <c r="E37" s="1084">
        <f t="shared" si="3"/>
        <v>0</v>
      </c>
      <c r="F37" s="1087"/>
      <c r="G37" s="1087"/>
      <c r="H37" s="1084">
        <f t="shared" si="0"/>
        <v>0</v>
      </c>
      <c r="I37" s="1087"/>
      <c r="J37" s="1087"/>
      <c r="K37" s="1084">
        <f t="shared" si="5"/>
        <v>0</v>
      </c>
      <c r="L37" s="1087"/>
      <c r="M37" s="1087"/>
      <c r="N37" s="1084">
        <f t="shared" si="2"/>
        <v>0</v>
      </c>
      <c r="O37" s="1085"/>
      <c r="P37" s="1085"/>
      <c r="Q37" s="1085"/>
      <c r="R37" s="1085"/>
      <c r="S37" s="1085"/>
      <c r="T37" s="1085"/>
    </row>
    <row r="38" spans="1:20">
      <c r="A38" s="1082">
        <f t="shared" si="4"/>
        <v>32</v>
      </c>
      <c r="B38" s="1012" t="s">
        <v>5573</v>
      </c>
      <c r="C38" s="1087"/>
      <c r="D38" s="1087"/>
      <c r="E38" s="1084">
        <f t="shared" si="3"/>
        <v>0</v>
      </c>
      <c r="F38" s="1087"/>
      <c r="G38" s="1087"/>
      <c r="H38" s="1084">
        <f t="shared" si="0"/>
        <v>0</v>
      </c>
      <c r="I38" s="1087"/>
      <c r="J38" s="1087"/>
      <c r="K38" s="1084">
        <f t="shared" si="5"/>
        <v>0</v>
      </c>
      <c r="L38" s="1087"/>
      <c r="M38" s="1087"/>
      <c r="N38" s="1084">
        <f t="shared" si="2"/>
        <v>0</v>
      </c>
      <c r="O38" s="1085"/>
      <c r="P38" s="1085"/>
      <c r="Q38" s="1085"/>
      <c r="R38" s="1085"/>
      <c r="S38" s="1085"/>
      <c r="T38" s="1085"/>
    </row>
    <row r="39" spans="1:20">
      <c r="A39" s="1082">
        <f t="shared" si="4"/>
        <v>33</v>
      </c>
      <c r="B39" s="1047" t="s">
        <v>4311</v>
      </c>
      <c r="C39" s="1084">
        <f>SUM(C40:C47)</f>
        <v>0</v>
      </c>
      <c r="D39" s="1084">
        <f>SUM(D40:D47)</f>
        <v>0</v>
      </c>
      <c r="E39" s="1084">
        <f>C39-D39</f>
        <v>0</v>
      </c>
      <c r="F39" s="1084">
        <f>SUM(F40:F47)</f>
        <v>0</v>
      </c>
      <c r="G39" s="1084">
        <f>SUM(G40:G47)</f>
        <v>0</v>
      </c>
      <c r="H39" s="1084">
        <f t="shared" si="0"/>
        <v>0</v>
      </c>
      <c r="I39" s="1084">
        <f>SUM(I40:I47)</f>
        <v>0</v>
      </c>
      <c r="J39" s="1084">
        <f>SUM(J40:J47)</f>
        <v>0</v>
      </c>
      <c r="K39" s="1084">
        <f t="shared" si="1"/>
        <v>0</v>
      </c>
      <c r="L39" s="1084">
        <f>SUM(L40:L47)</f>
        <v>0</v>
      </c>
      <c r="M39" s="1084">
        <f>SUM(M40:M47)</f>
        <v>0</v>
      </c>
      <c r="N39" s="1084">
        <f t="shared" si="2"/>
        <v>0</v>
      </c>
      <c r="O39" s="1085"/>
      <c r="P39" s="1085"/>
      <c r="Q39" s="1085"/>
      <c r="R39" s="1085"/>
      <c r="S39" s="1085"/>
      <c r="T39" s="1085"/>
    </row>
    <row r="40" spans="1:20">
      <c r="A40" s="1082">
        <f t="shared" si="4"/>
        <v>34</v>
      </c>
      <c r="B40" s="1045" t="s">
        <v>4312</v>
      </c>
      <c r="C40" s="1087"/>
      <c r="D40" s="1087"/>
      <c r="E40" s="1084">
        <f>C40-D40</f>
        <v>0</v>
      </c>
      <c r="F40" s="1087"/>
      <c r="G40" s="1087"/>
      <c r="H40" s="1084">
        <f t="shared" ref="H40:H47" si="6">F40-G40</f>
        <v>0</v>
      </c>
      <c r="I40" s="1087"/>
      <c r="J40" s="1087"/>
      <c r="K40" s="1084">
        <f t="shared" ref="K40:K47" si="7">I40-J40</f>
        <v>0</v>
      </c>
      <c r="L40" s="1087"/>
      <c r="M40" s="1087"/>
      <c r="N40" s="1084">
        <f t="shared" ref="N40:N47" si="8">L40-M40</f>
        <v>0</v>
      </c>
      <c r="O40" s="1085"/>
      <c r="P40" s="1085"/>
      <c r="Q40" s="1085"/>
      <c r="R40" s="1085"/>
      <c r="S40" s="1085"/>
      <c r="T40" s="1085"/>
    </row>
    <row r="41" spans="1:20">
      <c r="A41" s="1082">
        <f t="shared" si="4"/>
        <v>35</v>
      </c>
      <c r="B41" s="1045" t="s">
        <v>4313</v>
      </c>
      <c r="C41" s="1084"/>
      <c r="D41" s="1084"/>
      <c r="E41" s="1084">
        <f t="shared" si="3"/>
        <v>0</v>
      </c>
      <c r="F41" s="1084"/>
      <c r="G41" s="1084"/>
      <c r="H41" s="1084">
        <f t="shared" si="6"/>
        <v>0</v>
      </c>
      <c r="I41" s="1084"/>
      <c r="J41" s="1084"/>
      <c r="K41" s="1084">
        <f t="shared" si="7"/>
        <v>0</v>
      </c>
      <c r="L41" s="1084"/>
      <c r="M41" s="1084"/>
      <c r="N41" s="1084">
        <f t="shared" si="8"/>
        <v>0</v>
      </c>
      <c r="O41" s="1085"/>
      <c r="P41" s="1085"/>
      <c r="Q41" s="1085"/>
      <c r="R41" s="1085"/>
      <c r="S41" s="1085"/>
      <c r="T41" s="1085"/>
    </row>
    <row r="42" spans="1:20">
      <c r="A42" s="1082">
        <f t="shared" si="4"/>
        <v>36</v>
      </c>
      <c r="B42" s="1045" t="s">
        <v>4314</v>
      </c>
      <c r="C42" s="1084"/>
      <c r="D42" s="1084"/>
      <c r="E42" s="1084">
        <f t="shared" si="3"/>
        <v>0</v>
      </c>
      <c r="F42" s="1084"/>
      <c r="G42" s="1084"/>
      <c r="H42" s="1084">
        <f t="shared" si="6"/>
        <v>0</v>
      </c>
      <c r="I42" s="1084"/>
      <c r="J42" s="1084"/>
      <c r="K42" s="1084">
        <f t="shared" si="7"/>
        <v>0</v>
      </c>
      <c r="L42" s="1084"/>
      <c r="M42" s="1084"/>
      <c r="N42" s="1084">
        <f t="shared" si="8"/>
        <v>0</v>
      </c>
      <c r="O42" s="1085"/>
      <c r="P42" s="1085"/>
      <c r="Q42" s="1085"/>
      <c r="R42" s="1085"/>
      <c r="S42" s="1085"/>
      <c r="T42" s="1085"/>
    </row>
    <row r="43" spans="1:20">
      <c r="A43" s="1082">
        <f t="shared" si="4"/>
        <v>37</v>
      </c>
      <c r="B43" s="1045" t="s">
        <v>4315</v>
      </c>
      <c r="C43" s="1084"/>
      <c r="D43" s="1084"/>
      <c r="E43" s="1084">
        <f t="shared" si="3"/>
        <v>0</v>
      </c>
      <c r="F43" s="1084"/>
      <c r="G43" s="1084"/>
      <c r="H43" s="1084">
        <f t="shared" si="6"/>
        <v>0</v>
      </c>
      <c r="I43" s="1084"/>
      <c r="J43" s="1084"/>
      <c r="K43" s="1084">
        <f t="shared" si="7"/>
        <v>0</v>
      </c>
      <c r="L43" s="1084"/>
      <c r="M43" s="1084"/>
      <c r="N43" s="1084">
        <f t="shared" si="8"/>
        <v>0</v>
      </c>
      <c r="O43" s="1085"/>
      <c r="P43" s="1085"/>
      <c r="Q43" s="1085"/>
      <c r="R43" s="1085"/>
      <c r="S43" s="1085"/>
      <c r="T43" s="1085"/>
    </row>
    <row r="44" spans="1:20">
      <c r="A44" s="1082">
        <f t="shared" si="4"/>
        <v>38</v>
      </c>
      <c r="B44" s="1045" t="s">
        <v>4316</v>
      </c>
      <c r="C44" s="1084"/>
      <c r="D44" s="1084"/>
      <c r="E44" s="1084">
        <f t="shared" si="3"/>
        <v>0</v>
      </c>
      <c r="F44" s="1084"/>
      <c r="G44" s="1084"/>
      <c r="H44" s="1084">
        <f t="shared" si="6"/>
        <v>0</v>
      </c>
      <c r="I44" s="1084"/>
      <c r="J44" s="1084"/>
      <c r="K44" s="1084">
        <f t="shared" si="7"/>
        <v>0</v>
      </c>
      <c r="L44" s="1084"/>
      <c r="M44" s="1084"/>
      <c r="N44" s="1084">
        <f t="shared" si="8"/>
        <v>0</v>
      </c>
      <c r="O44" s="1085"/>
      <c r="P44" s="1085"/>
      <c r="Q44" s="1085"/>
      <c r="R44" s="1085"/>
      <c r="S44" s="1085"/>
      <c r="T44" s="1085"/>
    </row>
    <row r="45" spans="1:20">
      <c r="A45" s="1082">
        <f t="shared" si="4"/>
        <v>39</v>
      </c>
      <c r="B45" s="1045" t="s">
        <v>4317</v>
      </c>
      <c r="C45" s="1084"/>
      <c r="D45" s="1084"/>
      <c r="E45" s="1084">
        <f t="shared" si="3"/>
        <v>0</v>
      </c>
      <c r="F45" s="1084"/>
      <c r="G45" s="1084"/>
      <c r="H45" s="1084">
        <f t="shared" si="6"/>
        <v>0</v>
      </c>
      <c r="I45" s="1084"/>
      <c r="J45" s="1084"/>
      <c r="K45" s="1084">
        <f t="shared" si="7"/>
        <v>0</v>
      </c>
      <c r="L45" s="1084"/>
      <c r="M45" s="1084"/>
      <c r="N45" s="1084">
        <f t="shared" si="8"/>
        <v>0</v>
      </c>
      <c r="O45" s="1085"/>
      <c r="P45" s="1085"/>
      <c r="Q45" s="1085"/>
      <c r="R45" s="1085"/>
      <c r="S45" s="1085"/>
      <c r="T45" s="1085"/>
    </row>
    <row r="46" spans="1:20">
      <c r="A46" s="1082">
        <f t="shared" si="4"/>
        <v>40</v>
      </c>
      <c r="B46" s="1045" t="s">
        <v>4318</v>
      </c>
      <c r="C46" s="1084"/>
      <c r="D46" s="1084"/>
      <c r="E46" s="1084">
        <f t="shared" si="3"/>
        <v>0</v>
      </c>
      <c r="F46" s="1084"/>
      <c r="G46" s="1084"/>
      <c r="H46" s="1084">
        <f t="shared" si="6"/>
        <v>0</v>
      </c>
      <c r="I46" s="1084"/>
      <c r="J46" s="1084"/>
      <c r="K46" s="1084">
        <f t="shared" si="7"/>
        <v>0</v>
      </c>
      <c r="L46" s="1084"/>
      <c r="M46" s="1084"/>
      <c r="N46" s="1084">
        <f t="shared" si="8"/>
        <v>0</v>
      </c>
      <c r="O46" s="1085"/>
      <c r="P46" s="1085"/>
      <c r="Q46" s="1085"/>
      <c r="R46" s="1085"/>
      <c r="S46" s="1085"/>
      <c r="T46" s="1085"/>
    </row>
    <row r="47" spans="1:20">
      <c r="A47" s="1082">
        <f t="shared" si="4"/>
        <v>41</v>
      </c>
      <c r="B47" s="1045" t="s">
        <v>4319</v>
      </c>
      <c r="C47" s="1084"/>
      <c r="D47" s="1084"/>
      <c r="E47" s="1084">
        <f t="shared" si="3"/>
        <v>0</v>
      </c>
      <c r="F47" s="1084"/>
      <c r="G47" s="1084"/>
      <c r="H47" s="1084">
        <f t="shared" si="6"/>
        <v>0</v>
      </c>
      <c r="I47" s="1084"/>
      <c r="J47" s="1084"/>
      <c r="K47" s="1084">
        <f t="shared" si="7"/>
        <v>0</v>
      </c>
      <c r="L47" s="1084"/>
      <c r="M47" s="1084"/>
      <c r="N47" s="1084">
        <f t="shared" si="8"/>
        <v>0</v>
      </c>
      <c r="O47" s="1085"/>
      <c r="P47" s="1085"/>
      <c r="Q47" s="1085"/>
      <c r="R47" s="1085"/>
      <c r="S47" s="1085"/>
      <c r="T47" s="1085"/>
    </row>
    <row r="48" spans="1:20">
      <c r="A48" s="1082">
        <f t="shared" si="4"/>
        <v>42</v>
      </c>
      <c r="B48" s="1049" t="s">
        <v>3746</v>
      </c>
      <c r="C48" s="1084">
        <f>C7+C39</f>
        <v>0</v>
      </c>
      <c r="D48" s="1084">
        <f>D7+D39</f>
        <v>0</v>
      </c>
      <c r="E48" s="1084">
        <f t="shared" si="3"/>
        <v>0</v>
      </c>
      <c r="F48" s="1084">
        <f>F7+F39</f>
        <v>0</v>
      </c>
      <c r="G48" s="1084">
        <f>G7+G39</f>
        <v>0</v>
      </c>
      <c r="H48" s="1084">
        <f t="shared" si="0"/>
        <v>0</v>
      </c>
      <c r="I48" s="1084">
        <f>I7+I39</f>
        <v>0</v>
      </c>
      <c r="J48" s="1084">
        <f>J7+J39</f>
        <v>0</v>
      </c>
      <c r="K48" s="1084">
        <f t="shared" si="1"/>
        <v>0</v>
      </c>
      <c r="L48" s="1084">
        <f>L7+L39</f>
        <v>0</v>
      </c>
      <c r="M48" s="1084">
        <f>M7+M39</f>
        <v>0</v>
      </c>
      <c r="N48" s="1084">
        <f t="shared" si="2"/>
        <v>0</v>
      </c>
      <c r="O48" s="1085"/>
      <c r="P48" s="1085"/>
      <c r="Q48" s="1085"/>
      <c r="R48" s="1085"/>
      <c r="S48" s="1085"/>
      <c r="T48" s="1085"/>
    </row>
    <row r="49" spans="1:14">
      <c r="A49" s="1088" t="s">
        <v>4330</v>
      </c>
      <c r="B49" s="1071"/>
      <c r="C49" s="1089"/>
      <c r="D49" s="1089"/>
      <c r="E49" s="1089"/>
      <c r="F49" s="1089"/>
      <c r="G49" s="1089"/>
      <c r="H49" s="1089"/>
      <c r="I49" s="1089"/>
      <c r="J49" s="1089"/>
      <c r="K49" s="1089"/>
      <c r="L49" s="1089"/>
      <c r="M49" s="1089"/>
      <c r="N49" s="1089"/>
    </row>
    <row r="50" spans="1:14">
      <c r="A50" s="1070">
        <v>1</v>
      </c>
      <c r="B50" s="48" t="s">
        <v>147</v>
      </c>
    </row>
    <row r="51" spans="1:14">
      <c r="A51" s="1070"/>
    </row>
    <row r="54" spans="1:14">
      <c r="C54" s="1070"/>
    </row>
  </sheetData>
  <mergeCells count="8">
    <mergeCell ref="L4:N4"/>
    <mergeCell ref="B3:B6"/>
    <mergeCell ref="A3:A6"/>
    <mergeCell ref="C3:H3"/>
    <mergeCell ref="I3:N3"/>
    <mergeCell ref="I4:K4"/>
    <mergeCell ref="C4:E4"/>
    <mergeCell ref="F4:H4"/>
  </mergeCells>
  <phoneticPr fontId="30" type="noConversion"/>
  <printOptions horizontalCentered="1"/>
  <pageMargins left="0.39370078740157483" right="0.19685039370078741" top="0.39370078740157483" bottom="0.39370078740157483" header="0" footer="0"/>
  <pageSetup paperSize="9" scale="79" orientation="landscape" r:id="rId1"/>
  <headerFooter alignWithMargins="0">
    <oddFooter>&amp;C&amp;"Times New Roman,標準"106&amp;R&amp;"Times New Roman,標準"&amp;A</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65">
    <pageSetUpPr fitToPage="1"/>
  </sheetPr>
  <dimension ref="A1:T26"/>
  <sheetViews>
    <sheetView zoomScale="120" zoomScaleNormal="120" workbookViewId="0">
      <selection sqref="A1:XFD1048576"/>
    </sheetView>
  </sheetViews>
  <sheetFormatPr defaultColWidth="10" defaultRowHeight="14.25"/>
  <cols>
    <col min="1" max="1" width="5.125" style="57" customWidth="1"/>
    <col min="2" max="2" width="21.25" style="48" customWidth="1"/>
    <col min="3" max="3" width="12.375" style="48" customWidth="1"/>
    <col min="4" max="4" width="10.125" style="48" customWidth="1"/>
    <col min="5" max="5" width="11.5" style="48" customWidth="1"/>
    <col min="6" max="8" width="10.125" style="48" customWidth="1"/>
    <col min="9" max="9" width="12.125" style="48" customWidth="1"/>
    <col min="10" max="10" width="10.125" style="48" customWidth="1"/>
    <col min="11" max="11" width="11.75" style="48" customWidth="1"/>
    <col min="12" max="13" width="10.125" style="48" customWidth="1"/>
    <col min="14" max="14" width="13.875" style="48" customWidth="1"/>
    <col min="15" max="16384" width="10" style="48"/>
  </cols>
  <sheetData>
    <row r="1" spans="1:20">
      <c r="A1" s="37" t="str">
        <f>表03!A1</f>
        <v xml:space="preserve"> 保險股份有限公司    年度(月)報表</v>
      </c>
      <c r="B1" s="47"/>
      <c r="C1" s="47"/>
      <c r="D1" s="47"/>
      <c r="E1" s="47"/>
      <c r="F1" s="47"/>
      <c r="G1" s="47"/>
      <c r="H1" s="47"/>
      <c r="I1" s="47"/>
      <c r="J1" s="47"/>
      <c r="K1" s="47"/>
    </row>
    <row r="2" spans="1:20">
      <c r="A2" s="1006" t="s">
        <v>321</v>
      </c>
      <c r="N2" s="292" t="s">
        <v>307</v>
      </c>
    </row>
    <row r="3" spans="1:20" ht="15" customHeight="1">
      <c r="A3" s="2771" t="s">
        <v>183</v>
      </c>
      <c r="B3" s="2771" t="s">
        <v>308</v>
      </c>
      <c r="C3" s="2774" t="s">
        <v>4279</v>
      </c>
      <c r="D3" s="2775"/>
      <c r="E3" s="2775"/>
      <c r="F3" s="2775"/>
      <c r="G3" s="2775"/>
      <c r="H3" s="2776"/>
      <c r="I3" s="2774" t="s">
        <v>4280</v>
      </c>
      <c r="J3" s="2775"/>
      <c r="K3" s="2775"/>
      <c r="L3" s="2775"/>
      <c r="M3" s="2775"/>
      <c r="N3" s="2776"/>
    </row>
    <row r="4" spans="1:20" ht="15" customHeight="1">
      <c r="A4" s="2772"/>
      <c r="B4" s="2772"/>
      <c r="C4" s="2760" t="s">
        <v>309</v>
      </c>
      <c r="D4" s="2760"/>
      <c r="E4" s="2761"/>
      <c r="F4" s="2759" t="s">
        <v>310</v>
      </c>
      <c r="G4" s="2760"/>
      <c r="H4" s="2761"/>
      <c r="I4" s="2777" t="s">
        <v>309</v>
      </c>
      <c r="J4" s="2778"/>
      <c r="K4" s="2779"/>
      <c r="L4" s="2759" t="s">
        <v>310</v>
      </c>
      <c r="M4" s="2760"/>
      <c r="N4" s="2761"/>
    </row>
    <row r="5" spans="1:20" ht="15" customHeight="1">
      <c r="A5" s="2772"/>
      <c r="B5" s="2772"/>
      <c r="C5" s="1080" t="s">
        <v>87</v>
      </c>
      <c r="D5" s="1053" t="s">
        <v>311</v>
      </c>
      <c r="E5" s="1053" t="s">
        <v>197</v>
      </c>
      <c r="F5" s="1053" t="s">
        <v>87</v>
      </c>
      <c r="G5" s="1053" t="s">
        <v>311</v>
      </c>
      <c r="H5" s="1053" t="s">
        <v>197</v>
      </c>
      <c r="I5" s="1053" t="s">
        <v>87</v>
      </c>
      <c r="J5" s="1053" t="s">
        <v>311</v>
      </c>
      <c r="K5" s="1053" t="s">
        <v>197</v>
      </c>
      <c r="L5" s="1053" t="s">
        <v>87</v>
      </c>
      <c r="M5" s="1053" t="s">
        <v>311</v>
      </c>
      <c r="N5" s="1053" t="s">
        <v>197</v>
      </c>
    </row>
    <row r="6" spans="1:20" s="1057" customFormat="1">
      <c r="A6" s="2773"/>
      <c r="B6" s="2773"/>
      <c r="C6" s="1081" t="s">
        <v>312</v>
      </c>
      <c r="D6" s="1055" t="s">
        <v>377</v>
      </c>
      <c r="E6" s="1055" t="s">
        <v>313</v>
      </c>
      <c r="F6" s="1055" t="s">
        <v>314</v>
      </c>
      <c r="G6" s="1055" t="s">
        <v>378</v>
      </c>
      <c r="H6" s="1055" t="s">
        <v>315</v>
      </c>
      <c r="I6" s="988" t="s">
        <v>316</v>
      </c>
      <c r="J6" s="988" t="s">
        <v>379</v>
      </c>
      <c r="K6" s="988" t="s">
        <v>317</v>
      </c>
      <c r="L6" s="988" t="s">
        <v>381</v>
      </c>
      <c r="M6" s="988" t="s">
        <v>318</v>
      </c>
      <c r="N6" s="988" t="s">
        <v>319</v>
      </c>
    </row>
    <row r="7" spans="1:20" s="1057" customFormat="1" ht="21.75" customHeight="1">
      <c r="A7" s="1082">
        <v>1</v>
      </c>
      <c r="B7" s="1083" t="s">
        <v>4281</v>
      </c>
      <c r="C7" s="1084">
        <f>SUM(C8:C14)</f>
        <v>0</v>
      </c>
      <c r="D7" s="1084">
        <f>SUM(D8:D14)</f>
        <v>0</v>
      </c>
      <c r="E7" s="1084">
        <f>C7-D7</f>
        <v>0</v>
      </c>
      <c r="F7" s="1084">
        <f>SUM(F8:F14)</f>
        <v>0</v>
      </c>
      <c r="G7" s="1084">
        <f>SUM(G8:G14)</f>
        <v>0</v>
      </c>
      <c r="H7" s="1084">
        <f>F7-G7</f>
        <v>0</v>
      </c>
      <c r="I7" s="1084">
        <f>SUM(I8:I14)</f>
        <v>0</v>
      </c>
      <c r="J7" s="1084">
        <f>SUM(J8:J14)</f>
        <v>0</v>
      </c>
      <c r="K7" s="1084">
        <f>I7-J7</f>
        <v>0</v>
      </c>
      <c r="L7" s="1084">
        <f>SUM(L8:L14)</f>
        <v>0</v>
      </c>
      <c r="M7" s="1084">
        <f>SUM(M8:M14)</f>
        <v>0</v>
      </c>
      <c r="N7" s="1084">
        <f>L7-M7</f>
        <v>0</v>
      </c>
      <c r="O7" s="1085"/>
      <c r="P7" s="1085"/>
      <c r="Q7" s="1085"/>
      <c r="R7" s="1085"/>
      <c r="S7" s="1085"/>
      <c r="T7" s="1085"/>
    </row>
    <row r="8" spans="1:20" ht="21.75" customHeight="1">
      <c r="A8" s="1082">
        <v>2</v>
      </c>
      <c r="B8" s="1083" t="s">
        <v>4320</v>
      </c>
      <c r="C8" s="1084"/>
      <c r="D8" s="1084"/>
      <c r="E8" s="1084">
        <f t="shared" ref="E8:E21" si="0">C8-D8</f>
        <v>0</v>
      </c>
      <c r="F8" s="1084"/>
      <c r="G8" s="1084"/>
      <c r="H8" s="1084">
        <f t="shared" ref="H8:H21" si="1">F8-G8</f>
        <v>0</v>
      </c>
      <c r="I8" s="1084"/>
      <c r="J8" s="1084"/>
      <c r="K8" s="1084">
        <f t="shared" ref="K8:K21" si="2">I8-J8</f>
        <v>0</v>
      </c>
      <c r="L8" s="1084"/>
      <c r="M8" s="1084"/>
      <c r="N8" s="1084">
        <f t="shared" ref="N8:N21" si="3">L8-M8</f>
        <v>0</v>
      </c>
      <c r="O8" s="1085"/>
      <c r="P8" s="1085"/>
      <c r="Q8" s="1085"/>
      <c r="R8" s="1085"/>
      <c r="S8" s="1085"/>
      <c r="T8" s="1085"/>
    </row>
    <row r="9" spans="1:20" ht="21.75" customHeight="1">
      <c r="A9" s="1082">
        <v>3</v>
      </c>
      <c r="B9" s="1083" t="s">
        <v>4321</v>
      </c>
      <c r="C9" s="1084"/>
      <c r="D9" s="1084"/>
      <c r="E9" s="1084">
        <f t="shared" si="0"/>
        <v>0</v>
      </c>
      <c r="F9" s="1084"/>
      <c r="G9" s="1084"/>
      <c r="H9" s="1084">
        <f t="shared" si="1"/>
        <v>0</v>
      </c>
      <c r="I9" s="1084"/>
      <c r="J9" s="1084"/>
      <c r="K9" s="1084">
        <f t="shared" si="2"/>
        <v>0</v>
      </c>
      <c r="L9" s="1084"/>
      <c r="M9" s="1084"/>
      <c r="N9" s="1084">
        <f t="shared" si="3"/>
        <v>0</v>
      </c>
      <c r="O9" s="1085"/>
      <c r="P9" s="1085"/>
      <c r="Q9" s="1085"/>
      <c r="R9" s="1085"/>
      <c r="S9" s="1085"/>
      <c r="T9" s="1085"/>
    </row>
    <row r="10" spans="1:20" ht="21.75" customHeight="1">
      <c r="A10" s="1082">
        <v>4</v>
      </c>
      <c r="B10" s="994" t="s">
        <v>1224</v>
      </c>
      <c r="C10" s="1084"/>
      <c r="D10" s="1084"/>
      <c r="E10" s="1084">
        <f t="shared" si="0"/>
        <v>0</v>
      </c>
      <c r="F10" s="1084"/>
      <c r="G10" s="1084"/>
      <c r="H10" s="1084">
        <f t="shared" si="1"/>
        <v>0</v>
      </c>
      <c r="I10" s="1084"/>
      <c r="J10" s="1084"/>
      <c r="K10" s="1084">
        <f t="shared" si="2"/>
        <v>0</v>
      </c>
      <c r="L10" s="1084">
        <v>0</v>
      </c>
      <c r="M10" s="1084">
        <v>0</v>
      </c>
      <c r="N10" s="1084">
        <f t="shared" si="3"/>
        <v>0</v>
      </c>
      <c r="O10" s="1085"/>
      <c r="P10" s="1085"/>
      <c r="Q10" s="1085"/>
      <c r="R10" s="1085"/>
      <c r="S10" s="1085"/>
      <c r="T10" s="1085"/>
    </row>
    <row r="11" spans="1:20" ht="21.75" customHeight="1">
      <c r="A11" s="1082">
        <v>5</v>
      </c>
      <c r="B11" s="1083" t="s">
        <v>4322</v>
      </c>
      <c r="C11" s="1084"/>
      <c r="D11" s="1084"/>
      <c r="E11" s="1084">
        <f t="shared" si="0"/>
        <v>0</v>
      </c>
      <c r="F11" s="1084"/>
      <c r="G11" s="1084"/>
      <c r="H11" s="1084">
        <f t="shared" si="1"/>
        <v>0</v>
      </c>
      <c r="I11" s="1084">
        <v>0</v>
      </c>
      <c r="J11" s="1084">
        <v>0</v>
      </c>
      <c r="K11" s="1084">
        <f t="shared" si="2"/>
        <v>0</v>
      </c>
      <c r="L11" s="1084">
        <v>0</v>
      </c>
      <c r="M11" s="1084">
        <v>0</v>
      </c>
      <c r="N11" s="1084">
        <f t="shared" si="3"/>
        <v>0</v>
      </c>
      <c r="O11" s="1085"/>
      <c r="P11" s="1085"/>
      <c r="Q11" s="1085"/>
      <c r="R11" s="1085"/>
      <c r="S11" s="1085"/>
      <c r="T11" s="1085"/>
    </row>
    <row r="12" spans="1:20" ht="21.75" customHeight="1">
      <c r="A12" s="1082">
        <v>6</v>
      </c>
      <c r="B12" s="1083" t="s">
        <v>4323</v>
      </c>
      <c r="C12" s="1084"/>
      <c r="D12" s="1084"/>
      <c r="E12" s="1084">
        <f t="shared" si="0"/>
        <v>0</v>
      </c>
      <c r="F12" s="1084"/>
      <c r="G12" s="1084"/>
      <c r="H12" s="1084">
        <f t="shared" si="1"/>
        <v>0</v>
      </c>
      <c r="I12" s="1084">
        <v>0</v>
      </c>
      <c r="J12" s="1084">
        <v>0</v>
      </c>
      <c r="K12" s="1084">
        <f t="shared" si="2"/>
        <v>0</v>
      </c>
      <c r="L12" s="1084">
        <v>0</v>
      </c>
      <c r="M12" s="1084">
        <v>0</v>
      </c>
      <c r="N12" s="1084">
        <f t="shared" si="3"/>
        <v>0</v>
      </c>
      <c r="O12" s="1085"/>
      <c r="P12" s="1085"/>
      <c r="Q12" s="1085"/>
      <c r="R12" s="1085"/>
      <c r="S12" s="1085"/>
      <c r="T12" s="1085"/>
    </row>
    <row r="13" spans="1:20" ht="21.75" customHeight="1">
      <c r="A13" s="1082">
        <v>7</v>
      </c>
      <c r="B13" s="994" t="s">
        <v>1084</v>
      </c>
      <c r="C13" s="1084"/>
      <c r="D13" s="1084"/>
      <c r="E13" s="1084">
        <f t="shared" si="0"/>
        <v>0</v>
      </c>
      <c r="F13" s="1084"/>
      <c r="G13" s="1084"/>
      <c r="H13" s="1084">
        <f t="shared" si="1"/>
        <v>0</v>
      </c>
      <c r="I13" s="1084"/>
      <c r="J13" s="1084"/>
      <c r="K13" s="1084">
        <f t="shared" si="2"/>
        <v>0</v>
      </c>
      <c r="L13" s="1084"/>
      <c r="M13" s="1084"/>
      <c r="N13" s="1084">
        <f t="shared" si="3"/>
        <v>0</v>
      </c>
      <c r="O13" s="1085"/>
      <c r="P13" s="1085"/>
      <c r="Q13" s="1085"/>
      <c r="R13" s="1085"/>
      <c r="S13" s="1085"/>
      <c r="T13" s="1085"/>
    </row>
    <row r="14" spans="1:20" ht="21.75" customHeight="1">
      <c r="A14" s="1082">
        <v>8</v>
      </c>
      <c r="B14" s="994" t="s">
        <v>1085</v>
      </c>
      <c r="C14" s="1084"/>
      <c r="D14" s="1084"/>
      <c r="E14" s="1084">
        <f t="shared" si="0"/>
        <v>0</v>
      </c>
      <c r="F14" s="1084"/>
      <c r="G14" s="1084"/>
      <c r="H14" s="1084">
        <f t="shared" si="1"/>
        <v>0</v>
      </c>
      <c r="I14" s="1084"/>
      <c r="J14" s="1084"/>
      <c r="K14" s="1084">
        <f t="shared" si="2"/>
        <v>0</v>
      </c>
      <c r="L14" s="1084"/>
      <c r="M14" s="1084"/>
      <c r="N14" s="1084">
        <f t="shared" si="3"/>
        <v>0</v>
      </c>
      <c r="O14" s="1085"/>
      <c r="P14" s="1085"/>
      <c r="Q14" s="1085"/>
      <c r="R14" s="1085"/>
      <c r="S14" s="1085"/>
      <c r="T14" s="1085"/>
    </row>
    <row r="15" spans="1:20" ht="21.75" customHeight="1">
      <c r="A15" s="1082">
        <v>9</v>
      </c>
      <c r="B15" s="1083" t="s">
        <v>4311</v>
      </c>
      <c r="C15" s="1084">
        <f>SUM(C16:C20)</f>
        <v>0</v>
      </c>
      <c r="D15" s="1084">
        <f>SUM(D16:D20)</f>
        <v>0</v>
      </c>
      <c r="E15" s="1084">
        <f>SUM(E16:E20)</f>
        <v>0</v>
      </c>
      <c r="F15" s="1084">
        <f>SUM(F16:F20)</f>
        <v>0</v>
      </c>
      <c r="G15" s="1084">
        <f>SUM(G16:G20)</f>
        <v>0</v>
      </c>
      <c r="H15" s="1084">
        <f t="shared" si="1"/>
        <v>0</v>
      </c>
      <c r="I15" s="1084">
        <f>SUM(I16:I20)</f>
        <v>0</v>
      </c>
      <c r="J15" s="1084">
        <f>SUM(J16:J20)</f>
        <v>0</v>
      </c>
      <c r="K15" s="1084">
        <f t="shared" si="2"/>
        <v>0</v>
      </c>
      <c r="L15" s="1084">
        <f>SUM(L16:L20)</f>
        <v>0</v>
      </c>
      <c r="M15" s="1084">
        <f>SUM(M16:M20)</f>
        <v>0</v>
      </c>
      <c r="N15" s="1084">
        <f t="shared" si="3"/>
        <v>0</v>
      </c>
      <c r="O15" s="1085"/>
      <c r="P15" s="1085"/>
      <c r="Q15" s="1085"/>
      <c r="R15" s="1085"/>
      <c r="S15" s="1085"/>
      <c r="T15" s="1085"/>
    </row>
    <row r="16" spans="1:20" ht="21.75" customHeight="1">
      <c r="A16" s="1082">
        <v>10</v>
      </c>
      <c r="B16" s="1083" t="s">
        <v>4324</v>
      </c>
      <c r="C16" s="1084"/>
      <c r="D16" s="1084"/>
      <c r="E16" s="1084">
        <f t="shared" si="0"/>
        <v>0</v>
      </c>
      <c r="F16" s="1084"/>
      <c r="G16" s="1084"/>
      <c r="H16" s="1084">
        <f t="shared" si="1"/>
        <v>0</v>
      </c>
      <c r="I16" s="1084"/>
      <c r="J16" s="1084"/>
      <c r="K16" s="1084">
        <f t="shared" si="2"/>
        <v>0</v>
      </c>
      <c r="L16" s="1084"/>
      <c r="M16" s="1084"/>
      <c r="N16" s="1084">
        <f t="shared" si="3"/>
        <v>0</v>
      </c>
      <c r="O16" s="1085"/>
      <c r="P16" s="1085"/>
      <c r="Q16" s="1085"/>
      <c r="R16" s="1085"/>
      <c r="S16" s="1085"/>
      <c r="T16" s="1085"/>
    </row>
    <row r="17" spans="1:20" ht="21.75" customHeight="1">
      <c r="A17" s="1082">
        <v>11</v>
      </c>
      <c r="B17" s="1083" t="s">
        <v>4325</v>
      </c>
      <c r="C17" s="1084"/>
      <c r="D17" s="1084"/>
      <c r="E17" s="1084">
        <f t="shared" si="0"/>
        <v>0</v>
      </c>
      <c r="F17" s="1084"/>
      <c r="G17" s="1084"/>
      <c r="H17" s="1084">
        <f t="shared" si="1"/>
        <v>0</v>
      </c>
      <c r="I17" s="1084">
        <v>0</v>
      </c>
      <c r="J17" s="1084">
        <v>0</v>
      </c>
      <c r="K17" s="1084">
        <f t="shared" si="2"/>
        <v>0</v>
      </c>
      <c r="L17" s="1084"/>
      <c r="M17" s="1084"/>
      <c r="N17" s="1084">
        <f t="shared" si="3"/>
        <v>0</v>
      </c>
      <c r="O17" s="1085"/>
      <c r="P17" s="1085"/>
      <c r="Q17" s="1085"/>
      <c r="R17" s="1085"/>
      <c r="S17" s="1085"/>
      <c r="T17" s="1085"/>
    </row>
    <row r="18" spans="1:20" ht="21.75" customHeight="1">
      <c r="A18" s="1082">
        <v>12</v>
      </c>
      <c r="B18" s="1083" t="s">
        <v>4326</v>
      </c>
      <c r="C18" s="1084"/>
      <c r="D18" s="1084"/>
      <c r="E18" s="1084">
        <f t="shared" si="0"/>
        <v>0</v>
      </c>
      <c r="F18" s="1084"/>
      <c r="G18" s="1084"/>
      <c r="H18" s="1084">
        <f t="shared" si="1"/>
        <v>0</v>
      </c>
      <c r="I18" s="1084">
        <v>0</v>
      </c>
      <c r="J18" s="1084">
        <v>0</v>
      </c>
      <c r="K18" s="1084">
        <f t="shared" si="2"/>
        <v>0</v>
      </c>
      <c r="L18" s="1084">
        <v>0</v>
      </c>
      <c r="M18" s="1084">
        <v>0</v>
      </c>
      <c r="N18" s="1084">
        <f t="shared" si="3"/>
        <v>0</v>
      </c>
      <c r="O18" s="1085"/>
      <c r="P18" s="1085"/>
      <c r="Q18" s="1085"/>
      <c r="R18" s="1085"/>
      <c r="S18" s="1085"/>
      <c r="T18" s="1085"/>
    </row>
    <row r="19" spans="1:20" ht="21.75" customHeight="1">
      <c r="A19" s="1082">
        <v>13</v>
      </c>
      <c r="B19" s="1083" t="s">
        <v>4327</v>
      </c>
      <c r="C19" s="1084"/>
      <c r="D19" s="1084"/>
      <c r="E19" s="1084">
        <f t="shared" si="0"/>
        <v>0</v>
      </c>
      <c r="F19" s="1084"/>
      <c r="G19" s="1084"/>
      <c r="H19" s="1084">
        <f t="shared" si="1"/>
        <v>0</v>
      </c>
      <c r="I19" s="1084">
        <v>0</v>
      </c>
      <c r="J19" s="1084">
        <v>0</v>
      </c>
      <c r="K19" s="1084">
        <f t="shared" si="2"/>
        <v>0</v>
      </c>
      <c r="L19" s="1084">
        <v>0</v>
      </c>
      <c r="M19" s="1084">
        <v>0</v>
      </c>
      <c r="N19" s="1084">
        <f t="shared" si="3"/>
        <v>0</v>
      </c>
      <c r="O19" s="1085"/>
      <c r="P19" s="1085"/>
      <c r="Q19" s="1085"/>
      <c r="R19" s="1085"/>
      <c r="S19" s="1085"/>
      <c r="T19" s="1085"/>
    </row>
    <row r="20" spans="1:20" ht="21.75" customHeight="1">
      <c r="A20" s="1082">
        <v>14</v>
      </c>
      <c r="B20" s="1083" t="s">
        <v>4328</v>
      </c>
      <c r="C20" s="1084"/>
      <c r="D20" s="1084"/>
      <c r="E20" s="1084">
        <f t="shared" si="0"/>
        <v>0</v>
      </c>
      <c r="F20" s="1084"/>
      <c r="G20" s="1084"/>
      <c r="H20" s="1084">
        <f t="shared" si="1"/>
        <v>0</v>
      </c>
      <c r="I20" s="1084">
        <v>0</v>
      </c>
      <c r="J20" s="1084">
        <v>0</v>
      </c>
      <c r="K20" s="1084">
        <f t="shared" si="2"/>
        <v>0</v>
      </c>
      <c r="L20" s="1084">
        <v>0</v>
      </c>
      <c r="M20" s="1084">
        <v>0</v>
      </c>
      <c r="N20" s="1084">
        <f t="shared" si="3"/>
        <v>0</v>
      </c>
      <c r="O20" s="1085"/>
      <c r="P20" s="1085"/>
      <c r="Q20" s="1085"/>
      <c r="R20" s="1085"/>
      <c r="S20" s="1085"/>
      <c r="T20" s="1085"/>
    </row>
    <row r="21" spans="1:20" ht="21.75" customHeight="1">
      <c r="A21" s="1082">
        <v>15</v>
      </c>
      <c r="B21" s="1049" t="s">
        <v>4329</v>
      </c>
      <c r="C21" s="1084">
        <f>C7+C15</f>
        <v>0</v>
      </c>
      <c r="D21" s="1084">
        <f>D7+D15</f>
        <v>0</v>
      </c>
      <c r="E21" s="1084">
        <f t="shared" si="0"/>
        <v>0</v>
      </c>
      <c r="F21" s="1084">
        <f>F7+F15</f>
        <v>0</v>
      </c>
      <c r="G21" s="1084">
        <f>G7+G15</f>
        <v>0</v>
      </c>
      <c r="H21" s="1084">
        <f t="shared" si="1"/>
        <v>0</v>
      </c>
      <c r="I21" s="1084">
        <f>I7+I15</f>
        <v>0</v>
      </c>
      <c r="J21" s="1084">
        <f>J7+J15</f>
        <v>0</v>
      </c>
      <c r="K21" s="1084">
        <f t="shared" si="2"/>
        <v>0</v>
      </c>
      <c r="L21" s="1084">
        <f>L7+L15</f>
        <v>0</v>
      </c>
      <c r="M21" s="1084">
        <f>M7+M15</f>
        <v>0</v>
      </c>
      <c r="N21" s="1084">
        <f t="shared" si="3"/>
        <v>0</v>
      </c>
      <c r="O21" s="1085"/>
      <c r="P21" s="1085"/>
      <c r="Q21" s="1085"/>
      <c r="R21" s="1085"/>
      <c r="S21" s="1085"/>
      <c r="T21" s="1085"/>
    </row>
    <row r="22" spans="1:20">
      <c r="A22" s="57" t="s">
        <v>4330</v>
      </c>
      <c r="L22" s="47"/>
      <c r="M22" s="47"/>
      <c r="N22" s="47"/>
    </row>
    <row r="23" spans="1:20">
      <c r="A23" s="1070">
        <v>1</v>
      </c>
      <c r="B23" s="48" t="s">
        <v>147</v>
      </c>
    </row>
    <row r="24" spans="1:20">
      <c r="A24" s="1071">
        <v>2</v>
      </c>
      <c r="B24" s="51" t="s">
        <v>1083</v>
      </c>
    </row>
    <row r="26" spans="1:20">
      <c r="C26" s="1070"/>
    </row>
  </sheetData>
  <mergeCells count="8">
    <mergeCell ref="A3:A6"/>
    <mergeCell ref="B3:B6"/>
    <mergeCell ref="C3:H3"/>
    <mergeCell ref="I3:N3"/>
    <mergeCell ref="C4:E4"/>
    <mergeCell ref="F4:H4"/>
    <mergeCell ref="I4:K4"/>
    <mergeCell ref="L4:N4"/>
  </mergeCells>
  <phoneticPr fontId="30" type="noConversion"/>
  <printOptions horizontalCentered="1"/>
  <pageMargins left="0.39370078740157483" right="0.19685039370078741" top="0.39370078740157483" bottom="0.39370078740157483" header="0" footer="0"/>
  <pageSetup paperSize="9" scale="89" orientation="landscape" r:id="rId1"/>
  <headerFooter alignWithMargins="0">
    <oddFooter>&amp;C&amp;"Times New Roman,標準"107&amp;R&amp;"Times New Roman,標準"&amp;A</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工作表14">
    <tabColor rgb="FFFFFF00"/>
    <pageSetUpPr fitToPage="1"/>
  </sheetPr>
  <dimension ref="A1:X57"/>
  <sheetViews>
    <sheetView zoomScale="80" zoomScaleNormal="80" workbookViewId="0">
      <pane xSplit="2" ySplit="6" topLeftCell="C7" activePane="bottomRight" state="frozen"/>
      <selection sqref="A1:XFD1048576"/>
      <selection pane="topRight" sqref="A1:XFD1048576"/>
      <selection pane="bottomLeft" sqref="A1:XFD1048576"/>
      <selection pane="bottomRight" activeCell="A8" sqref="A8"/>
    </sheetView>
  </sheetViews>
  <sheetFormatPr defaultColWidth="10" defaultRowHeight="14.25"/>
  <cols>
    <col min="1" max="1" width="6" style="57" customWidth="1"/>
    <col min="2" max="2" width="11.625" style="48" customWidth="1"/>
    <col min="3" max="4" width="10.25" style="48" bestFit="1" customWidth="1"/>
    <col min="5" max="5" width="8.5" style="48" bestFit="1" customWidth="1"/>
    <col min="6" max="7" width="11.25" style="48" customWidth="1"/>
    <col min="8" max="9" width="10.25" style="48" bestFit="1" customWidth="1"/>
    <col min="10" max="10" width="8.5" style="48" bestFit="1" customWidth="1"/>
    <col min="11" max="12" width="11.25" style="48" customWidth="1"/>
    <col min="13" max="14" width="10.25" style="48" customWidth="1"/>
    <col min="15" max="16" width="11.25" style="48" customWidth="1"/>
    <col min="17" max="18" width="10.25" style="48" customWidth="1"/>
    <col min="19" max="20" width="11.25" style="48" customWidth="1"/>
    <col min="21" max="21" width="19.25" style="48" customWidth="1"/>
    <col min="22" max="22" width="21.25" style="48" customWidth="1"/>
    <col min="23" max="16384" width="10" style="48"/>
  </cols>
  <sheetData>
    <row r="1" spans="1:22">
      <c r="A1" s="37" t="str">
        <f>表03!A1</f>
        <v xml:space="preserve"> 保險股份有限公司    年度(月)報表</v>
      </c>
      <c r="B1" s="47"/>
      <c r="C1" s="47"/>
      <c r="D1" s="47"/>
      <c r="E1" s="47"/>
      <c r="F1" s="47"/>
      <c r="G1" s="47"/>
      <c r="H1" s="47"/>
      <c r="I1" s="47"/>
      <c r="J1" s="47"/>
      <c r="K1" s="47"/>
      <c r="L1" s="47"/>
      <c r="M1" s="47"/>
      <c r="N1" s="47"/>
      <c r="O1" s="47"/>
      <c r="P1" s="47"/>
      <c r="Q1" s="47"/>
      <c r="R1" s="47"/>
      <c r="S1" s="47"/>
      <c r="T1" s="47"/>
      <c r="U1" s="47"/>
    </row>
    <row r="2" spans="1:22">
      <c r="A2" s="1006" t="s">
        <v>322</v>
      </c>
      <c r="V2" s="292" t="s">
        <v>307</v>
      </c>
    </row>
    <row r="3" spans="1:22" ht="16.5" customHeight="1">
      <c r="A3" s="2771" t="s">
        <v>183</v>
      </c>
      <c r="B3" s="2771" t="s">
        <v>86</v>
      </c>
      <c r="C3" s="2774" t="s">
        <v>4279</v>
      </c>
      <c r="D3" s="2775"/>
      <c r="E3" s="2775"/>
      <c r="F3" s="2775"/>
      <c r="G3" s="2775"/>
      <c r="H3" s="2775"/>
      <c r="I3" s="2775"/>
      <c r="J3" s="2775"/>
      <c r="K3" s="2775"/>
      <c r="L3" s="2775"/>
      <c r="M3" s="2782" t="s">
        <v>4280</v>
      </c>
      <c r="N3" s="2783"/>
      <c r="O3" s="2783"/>
      <c r="P3" s="2783"/>
      <c r="Q3" s="2783"/>
      <c r="R3" s="2783"/>
      <c r="S3" s="2783"/>
      <c r="T3" s="2783"/>
      <c r="U3" s="2688" t="s">
        <v>8268</v>
      </c>
      <c r="V3" s="2786" t="s">
        <v>184</v>
      </c>
    </row>
    <row r="4" spans="1:22" ht="16.5" customHeight="1">
      <c r="A4" s="2772"/>
      <c r="B4" s="2772"/>
      <c r="C4" s="2774" t="s">
        <v>570</v>
      </c>
      <c r="D4" s="2775"/>
      <c r="E4" s="2775"/>
      <c r="F4" s="2775"/>
      <c r="G4" s="2776"/>
      <c r="H4" s="2774" t="s">
        <v>571</v>
      </c>
      <c r="I4" s="2775"/>
      <c r="J4" s="2775"/>
      <c r="K4" s="2775"/>
      <c r="L4" s="2776"/>
      <c r="M4" s="2774" t="s">
        <v>570</v>
      </c>
      <c r="N4" s="2775"/>
      <c r="O4" s="2775"/>
      <c r="P4" s="2776"/>
      <c r="Q4" s="2774" t="s">
        <v>571</v>
      </c>
      <c r="R4" s="2775"/>
      <c r="S4" s="2775"/>
      <c r="T4" s="2776"/>
      <c r="U4" s="2784"/>
      <c r="V4" s="2785"/>
    </row>
    <row r="5" spans="1:22" ht="28.5">
      <c r="A5" s="2772"/>
      <c r="B5" s="2772"/>
      <c r="C5" s="1052" t="s">
        <v>87</v>
      </c>
      <c r="D5" s="1053" t="s">
        <v>311</v>
      </c>
      <c r="E5" s="1053" t="s">
        <v>323</v>
      </c>
      <c r="F5" s="1026" t="s">
        <v>324</v>
      </c>
      <c r="G5" s="1026" t="s">
        <v>325</v>
      </c>
      <c r="H5" s="1052" t="s">
        <v>87</v>
      </c>
      <c r="I5" s="1053" t="s">
        <v>311</v>
      </c>
      <c r="J5" s="1053" t="s">
        <v>323</v>
      </c>
      <c r="K5" s="1026" t="s">
        <v>324</v>
      </c>
      <c r="L5" s="1026" t="s">
        <v>325</v>
      </c>
      <c r="M5" s="1052" t="s">
        <v>87</v>
      </c>
      <c r="N5" s="1053" t="s">
        <v>311</v>
      </c>
      <c r="O5" s="1026" t="s">
        <v>324</v>
      </c>
      <c r="P5" s="1026" t="s">
        <v>325</v>
      </c>
      <c r="Q5" s="1052" t="s">
        <v>87</v>
      </c>
      <c r="R5" s="1053" t="s">
        <v>311</v>
      </c>
      <c r="S5" s="1026" t="s">
        <v>324</v>
      </c>
      <c r="T5" s="1026" t="s">
        <v>325</v>
      </c>
      <c r="U5" s="2785"/>
      <c r="V5" s="2785"/>
    </row>
    <row r="6" spans="1:22" s="1057" customFormat="1" ht="42.75">
      <c r="A6" s="2773"/>
      <c r="B6" s="2773"/>
      <c r="C6" s="1054" t="s">
        <v>302</v>
      </c>
      <c r="D6" s="1054" t="s">
        <v>377</v>
      </c>
      <c r="E6" s="1054" t="s">
        <v>326</v>
      </c>
      <c r="F6" s="1055" t="s">
        <v>314</v>
      </c>
      <c r="G6" s="1055" t="s">
        <v>360</v>
      </c>
      <c r="H6" s="1054" t="s">
        <v>327</v>
      </c>
      <c r="I6" s="1054" t="s">
        <v>316</v>
      </c>
      <c r="J6" s="1054" t="s">
        <v>379</v>
      </c>
      <c r="K6" s="1055" t="s">
        <v>380</v>
      </c>
      <c r="L6" s="1055" t="s">
        <v>217</v>
      </c>
      <c r="M6" s="1054" t="s">
        <v>218</v>
      </c>
      <c r="N6" s="1054" t="s">
        <v>455</v>
      </c>
      <c r="O6" s="1055" t="s">
        <v>328</v>
      </c>
      <c r="P6" s="1055" t="s">
        <v>198</v>
      </c>
      <c r="Q6" s="1054" t="s">
        <v>572</v>
      </c>
      <c r="R6" s="1054" t="s">
        <v>200</v>
      </c>
      <c r="S6" s="1055" t="s">
        <v>201</v>
      </c>
      <c r="T6" s="1055" t="s">
        <v>403</v>
      </c>
      <c r="U6" s="988" t="s">
        <v>573</v>
      </c>
      <c r="V6" s="1056" t="s">
        <v>204</v>
      </c>
    </row>
    <row r="7" spans="1:22" s="1057" customFormat="1">
      <c r="A7" s="1009">
        <v>1</v>
      </c>
      <c r="B7" s="1010" t="s">
        <v>137</v>
      </c>
      <c r="C7" s="1072">
        <f>SUM(C8:C38)</f>
        <v>0</v>
      </c>
      <c r="D7" s="1072">
        <f>SUM(D8:D38)</f>
        <v>0</v>
      </c>
      <c r="E7" s="1073"/>
      <c r="F7" s="1072">
        <f>SUM(F8:F38)</f>
        <v>0</v>
      </c>
      <c r="G7" s="1072">
        <f>SUM(G8:G38)</f>
        <v>0</v>
      </c>
      <c r="H7" s="1072">
        <f>SUM(H8:H38)</f>
        <v>0</v>
      </c>
      <c r="I7" s="1072">
        <f>SUM(I8:I38)</f>
        <v>0</v>
      </c>
      <c r="J7" s="1073"/>
      <c r="K7" s="1072">
        <f t="shared" ref="K7:T7" si="0">SUM(K8:K38)</f>
        <v>0</v>
      </c>
      <c r="L7" s="1072">
        <f t="shared" si="0"/>
        <v>0</v>
      </c>
      <c r="M7" s="1072">
        <f t="shared" si="0"/>
        <v>0</v>
      </c>
      <c r="N7" s="1072">
        <f t="shared" si="0"/>
        <v>0</v>
      </c>
      <c r="O7" s="1072">
        <f t="shared" si="0"/>
        <v>0</v>
      </c>
      <c r="P7" s="1072">
        <f t="shared" si="0"/>
        <v>0</v>
      </c>
      <c r="Q7" s="1072">
        <f t="shared" si="0"/>
        <v>0</v>
      </c>
      <c r="R7" s="1072">
        <f t="shared" si="0"/>
        <v>0</v>
      </c>
      <c r="S7" s="1072">
        <f t="shared" si="0"/>
        <v>0</v>
      </c>
      <c r="T7" s="1072">
        <f t="shared" si="0"/>
        <v>0</v>
      </c>
      <c r="U7" s="2416">
        <f>SUM(U8:U38)</f>
        <v>0</v>
      </c>
      <c r="V7" s="1074"/>
    </row>
    <row r="8" spans="1:22">
      <c r="A8" s="1009">
        <f>A7+1</f>
        <v>2</v>
      </c>
      <c r="B8" s="1010" t="s">
        <v>404</v>
      </c>
      <c r="C8" s="1075"/>
      <c r="D8" s="1075"/>
      <c r="E8" s="1073"/>
      <c r="F8" s="1075"/>
      <c r="G8" s="1075"/>
      <c r="H8" s="1075"/>
      <c r="I8" s="1075"/>
      <c r="J8" s="1073"/>
      <c r="K8" s="1075"/>
      <c r="L8" s="1075"/>
      <c r="M8" s="1075"/>
      <c r="N8" s="1075"/>
      <c r="O8" s="1075"/>
      <c r="P8" s="1075"/>
      <c r="Q8" s="1075"/>
      <c r="R8" s="1075"/>
      <c r="S8" s="1075"/>
      <c r="T8" s="1075"/>
      <c r="U8" s="1075">
        <f t="shared" ref="U8:U38" si="1">C8-D8-F8+G8+H8-I8-K8+L8</f>
        <v>0</v>
      </c>
      <c r="V8" s="1076"/>
    </row>
    <row r="9" spans="1:22">
      <c r="A9" s="1009">
        <f t="shared" ref="A9:A48" si="2">A8+1</f>
        <v>3</v>
      </c>
      <c r="B9" s="1012" t="s">
        <v>405</v>
      </c>
      <c r="C9" s="1075"/>
      <c r="D9" s="1075"/>
      <c r="E9" s="1073"/>
      <c r="F9" s="1075"/>
      <c r="G9" s="1075"/>
      <c r="H9" s="1075"/>
      <c r="I9" s="1075"/>
      <c r="J9" s="1073"/>
      <c r="K9" s="1075"/>
      <c r="L9" s="1075"/>
      <c r="M9" s="1075"/>
      <c r="N9" s="1075"/>
      <c r="O9" s="1075"/>
      <c r="P9" s="1075"/>
      <c r="Q9" s="1075"/>
      <c r="R9" s="1075"/>
      <c r="S9" s="1075"/>
      <c r="T9" s="1075"/>
      <c r="U9" s="1075">
        <f t="shared" si="1"/>
        <v>0</v>
      </c>
      <c r="V9" s="1076"/>
    </row>
    <row r="10" spans="1:22">
      <c r="A10" s="1009">
        <f t="shared" si="2"/>
        <v>4</v>
      </c>
      <c r="B10" s="1012" t="s">
        <v>406</v>
      </c>
      <c r="C10" s="1075"/>
      <c r="D10" s="1075"/>
      <c r="E10" s="1073"/>
      <c r="F10" s="1075"/>
      <c r="G10" s="1075"/>
      <c r="H10" s="1075"/>
      <c r="I10" s="1075"/>
      <c r="J10" s="1073"/>
      <c r="K10" s="1075"/>
      <c r="L10" s="1075"/>
      <c r="M10" s="1075"/>
      <c r="N10" s="1075"/>
      <c r="O10" s="1075"/>
      <c r="P10" s="1075"/>
      <c r="Q10" s="1075"/>
      <c r="R10" s="1075"/>
      <c r="S10" s="1075"/>
      <c r="T10" s="1075"/>
      <c r="U10" s="1075">
        <f t="shared" si="1"/>
        <v>0</v>
      </c>
      <c r="V10" s="1076"/>
    </row>
    <row r="11" spans="1:22">
      <c r="A11" s="1009">
        <f t="shared" si="2"/>
        <v>5</v>
      </c>
      <c r="B11" s="1012" t="s">
        <v>407</v>
      </c>
      <c r="C11" s="1075"/>
      <c r="D11" s="1075"/>
      <c r="E11" s="1073"/>
      <c r="F11" s="1075"/>
      <c r="G11" s="1075"/>
      <c r="H11" s="1075"/>
      <c r="I11" s="1075"/>
      <c r="J11" s="1073"/>
      <c r="K11" s="1075"/>
      <c r="L11" s="1075"/>
      <c r="M11" s="1075"/>
      <c r="N11" s="1075"/>
      <c r="O11" s="1075"/>
      <c r="P11" s="1075"/>
      <c r="Q11" s="1075"/>
      <c r="R11" s="1075"/>
      <c r="S11" s="1075"/>
      <c r="T11" s="1075"/>
      <c r="U11" s="1075">
        <f t="shared" si="1"/>
        <v>0</v>
      </c>
      <c r="V11" s="1076"/>
    </row>
    <row r="12" spans="1:22">
      <c r="A12" s="1009">
        <f t="shared" si="2"/>
        <v>6</v>
      </c>
      <c r="B12" s="1012" t="s">
        <v>408</v>
      </c>
      <c r="C12" s="1075"/>
      <c r="D12" s="1075"/>
      <c r="E12" s="1077"/>
      <c r="F12" s="1075"/>
      <c r="G12" s="1075"/>
      <c r="H12" s="1075"/>
      <c r="I12" s="1075"/>
      <c r="J12" s="1077"/>
      <c r="K12" s="1075"/>
      <c r="L12" s="1075"/>
      <c r="M12" s="1075"/>
      <c r="N12" s="1075"/>
      <c r="O12" s="1075"/>
      <c r="P12" s="1075"/>
      <c r="Q12" s="1075"/>
      <c r="R12" s="1075"/>
      <c r="S12" s="1075"/>
      <c r="T12" s="1075"/>
      <c r="U12" s="1075">
        <f t="shared" si="1"/>
        <v>0</v>
      </c>
      <c r="V12" s="1076"/>
    </row>
    <row r="13" spans="1:22">
      <c r="A13" s="1009">
        <f t="shared" si="2"/>
        <v>7</v>
      </c>
      <c r="B13" s="1012" t="s">
        <v>409</v>
      </c>
      <c r="C13" s="1075"/>
      <c r="D13" s="1075"/>
      <c r="E13" s="1077"/>
      <c r="F13" s="1075"/>
      <c r="G13" s="1075"/>
      <c r="H13" s="1075"/>
      <c r="I13" s="1075"/>
      <c r="J13" s="1077"/>
      <c r="K13" s="1075"/>
      <c r="L13" s="1075"/>
      <c r="M13" s="1075"/>
      <c r="N13" s="1075"/>
      <c r="O13" s="1075"/>
      <c r="P13" s="1075"/>
      <c r="Q13" s="1075"/>
      <c r="R13" s="1075"/>
      <c r="S13" s="1075"/>
      <c r="T13" s="1075"/>
      <c r="U13" s="1075">
        <f t="shared" si="1"/>
        <v>0</v>
      </c>
      <c r="V13" s="1076"/>
    </row>
    <row r="14" spans="1:22">
      <c r="A14" s="1009">
        <f t="shared" si="2"/>
        <v>8</v>
      </c>
      <c r="B14" s="1012" t="s">
        <v>410</v>
      </c>
      <c r="C14" s="1075"/>
      <c r="D14" s="1075"/>
      <c r="E14" s="1073"/>
      <c r="F14" s="1075"/>
      <c r="G14" s="1075"/>
      <c r="H14" s="1075"/>
      <c r="I14" s="1075"/>
      <c r="J14" s="1073"/>
      <c r="K14" s="1075"/>
      <c r="L14" s="1075"/>
      <c r="M14" s="1075"/>
      <c r="N14" s="1075"/>
      <c r="O14" s="1075"/>
      <c r="P14" s="1075"/>
      <c r="Q14" s="1075"/>
      <c r="R14" s="1075"/>
      <c r="S14" s="1075"/>
      <c r="T14" s="1075"/>
      <c r="U14" s="1075">
        <f t="shared" si="1"/>
        <v>0</v>
      </c>
      <c r="V14" s="1076"/>
    </row>
    <row r="15" spans="1:22">
      <c r="A15" s="1009">
        <f t="shared" si="2"/>
        <v>9</v>
      </c>
      <c r="B15" s="1012" t="s">
        <v>411</v>
      </c>
      <c r="C15" s="1075"/>
      <c r="D15" s="1075"/>
      <c r="E15" s="1073"/>
      <c r="F15" s="1075"/>
      <c r="G15" s="1075"/>
      <c r="H15" s="1075"/>
      <c r="I15" s="1075"/>
      <c r="J15" s="1073"/>
      <c r="K15" s="1075"/>
      <c r="L15" s="1075"/>
      <c r="M15" s="1075"/>
      <c r="N15" s="1075"/>
      <c r="O15" s="1075"/>
      <c r="P15" s="1075"/>
      <c r="Q15" s="1075"/>
      <c r="R15" s="1075"/>
      <c r="S15" s="1075"/>
      <c r="T15" s="1075"/>
      <c r="U15" s="1075">
        <f t="shared" si="1"/>
        <v>0</v>
      </c>
      <c r="V15" s="1076"/>
    </row>
    <row r="16" spans="1:22">
      <c r="A16" s="1009">
        <f t="shared" si="2"/>
        <v>10</v>
      </c>
      <c r="B16" s="1012" t="s">
        <v>412</v>
      </c>
      <c r="C16" s="1075"/>
      <c r="D16" s="1075"/>
      <c r="E16" s="1073"/>
      <c r="F16" s="1075"/>
      <c r="G16" s="1075"/>
      <c r="H16" s="1075"/>
      <c r="I16" s="1075"/>
      <c r="J16" s="1073"/>
      <c r="K16" s="1075"/>
      <c r="L16" s="1075"/>
      <c r="M16" s="1075"/>
      <c r="N16" s="1075"/>
      <c r="O16" s="1075"/>
      <c r="P16" s="1075"/>
      <c r="Q16" s="1075"/>
      <c r="R16" s="1075"/>
      <c r="S16" s="1075"/>
      <c r="T16" s="1075"/>
      <c r="U16" s="1075">
        <f t="shared" si="1"/>
        <v>0</v>
      </c>
      <c r="V16" s="1076"/>
    </row>
    <row r="17" spans="1:22">
      <c r="A17" s="1009">
        <f t="shared" si="2"/>
        <v>11</v>
      </c>
      <c r="B17" s="1012" t="s">
        <v>413</v>
      </c>
      <c r="C17" s="1075"/>
      <c r="D17" s="1075"/>
      <c r="E17" s="1073"/>
      <c r="F17" s="1075"/>
      <c r="G17" s="1075"/>
      <c r="H17" s="1075"/>
      <c r="I17" s="1075"/>
      <c r="J17" s="1073"/>
      <c r="K17" s="1075"/>
      <c r="L17" s="1075"/>
      <c r="M17" s="1075"/>
      <c r="N17" s="1075"/>
      <c r="O17" s="1075"/>
      <c r="P17" s="1075"/>
      <c r="Q17" s="1075"/>
      <c r="R17" s="1075"/>
      <c r="S17" s="1075"/>
      <c r="T17" s="1075"/>
      <c r="U17" s="1075">
        <f t="shared" si="1"/>
        <v>0</v>
      </c>
      <c r="V17" s="1076"/>
    </row>
    <row r="18" spans="1:22">
      <c r="A18" s="1009">
        <f t="shared" si="2"/>
        <v>12</v>
      </c>
      <c r="B18" s="1012" t="s">
        <v>414</v>
      </c>
      <c r="C18" s="1075"/>
      <c r="D18" s="1075"/>
      <c r="E18" s="1073"/>
      <c r="F18" s="1075"/>
      <c r="G18" s="1075"/>
      <c r="H18" s="1075"/>
      <c r="I18" s="1075"/>
      <c r="J18" s="1073"/>
      <c r="K18" s="1075"/>
      <c r="L18" s="1075"/>
      <c r="M18" s="1075"/>
      <c r="N18" s="1075"/>
      <c r="O18" s="1075"/>
      <c r="P18" s="1075"/>
      <c r="Q18" s="1075"/>
      <c r="R18" s="1075"/>
      <c r="S18" s="1075"/>
      <c r="T18" s="1075"/>
      <c r="U18" s="1075">
        <f t="shared" si="1"/>
        <v>0</v>
      </c>
      <c r="V18" s="1076"/>
    </row>
    <row r="19" spans="1:22">
      <c r="A19" s="1009">
        <f t="shared" si="2"/>
        <v>13</v>
      </c>
      <c r="B19" s="1012" t="s">
        <v>415</v>
      </c>
      <c r="C19" s="1075"/>
      <c r="D19" s="1075"/>
      <c r="E19" s="1073"/>
      <c r="F19" s="1075"/>
      <c r="G19" s="1075"/>
      <c r="H19" s="1075"/>
      <c r="I19" s="1075"/>
      <c r="J19" s="1073"/>
      <c r="K19" s="1075"/>
      <c r="L19" s="1075"/>
      <c r="M19" s="1075"/>
      <c r="N19" s="1075"/>
      <c r="O19" s="1075"/>
      <c r="P19" s="1075"/>
      <c r="Q19" s="1075"/>
      <c r="R19" s="1075"/>
      <c r="S19" s="1075"/>
      <c r="T19" s="1075"/>
      <c r="U19" s="1075">
        <f t="shared" si="1"/>
        <v>0</v>
      </c>
      <c r="V19" s="1076"/>
    </row>
    <row r="20" spans="1:22">
      <c r="A20" s="1009">
        <f t="shared" si="2"/>
        <v>14</v>
      </c>
      <c r="B20" s="1012" t="s">
        <v>416</v>
      </c>
      <c r="C20" s="1075"/>
      <c r="D20" s="1075"/>
      <c r="E20" s="1073"/>
      <c r="F20" s="1075"/>
      <c r="G20" s="1075"/>
      <c r="H20" s="1075"/>
      <c r="I20" s="1075"/>
      <c r="J20" s="1073"/>
      <c r="K20" s="1075"/>
      <c r="L20" s="1075"/>
      <c r="M20" s="1075"/>
      <c r="N20" s="1075"/>
      <c r="O20" s="1075"/>
      <c r="P20" s="1075"/>
      <c r="Q20" s="1075"/>
      <c r="R20" s="1075"/>
      <c r="S20" s="1075"/>
      <c r="T20" s="1075"/>
      <c r="U20" s="1075">
        <f t="shared" si="1"/>
        <v>0</v>
      </c>
      <c r="V20" s="1076"/>
    </row>
    <row r="21" spans="1:22">
      <c r="A21" s="1009">
        <f t="shared" si="2"/>
        <v>15</v>
      </c>
      <c r="B21" s="1012" t="s">
        <v>417</v>
      </c>
      <c r="C21" s="1075"/>
      <c r="D21" s="1075"/>
      <c r="E21" s="1073"/>
      <c r="F21" s="1075"/>
      <c r="G21" s="1075"/>
      <c r="H21" s="1075"/>
      <c r="I21" s="1075"/>
      <c r="J21" s="1073"/>
      <c r="K21" s="1075"/>
      <c r="L21" s="1075"/>
      <c r="M21" s="1075"/>
      <c r="N21" s="1075"/>
      <c r="O21" s="1075"/>
      <c r="P21" s="1075"/>
      <c r="Q21" s="1075"/>
      <c r="R21" s="1075"/>
      <c r="S21" s="1075"/>
      <c r="T21" s="1075"/>
      <c r="U21" s="1075">
        <f t="shared" si="1"/>
        <v>0</v>
      </c>
      <c r="V21" s="1076"/>
    </row>
    <row r="22" spans="1:22">
      <c r="A22" s="1009">
        <f t="shared" si="2"/>
        <v>16</v>
      </c>
      <c r="B22" s="1012" t="s">
        <v>418</v>
      </c>
      <c r="C22" s="1075"/>
      <c r="D22" s="1075"/>
      <c r="E22" s="1073"/>
      <c r="F22" s="1075"/>
      <c r="G22" s="1075"/>
      <c r="H22" s="1075"/>
      <c r="I22" s="1075"/>
      <c r="J22" s="1073"/>
      <c r="K22" s="1075"/>
      <c r="L22" s="1075"/>
      <c r="M22" s="1075"/>
      <c r="N22" s="1075"/>
      <c r="O22" s="1075"/>
      <c r="P22" s="1075"/>
      <c r="Q22" s="1075"/>
      <c r="R22" s="1075"/>
      <c r="S22" s="1075"/>
      <c r="T22" s="1075"/>
      <c r="U22" s="1075">
        <f t="shared" si="1"/>
        <v>0</v>
      </c>
      <c r="V22" s="1076"/>
    </row>
    <row r="23" spans="1:22">
      <c r="A23" s="1009">
        <f t="shared" si="2"/>
        <v>17</v>
      </c>
      <c r="B23" s="1012" t="s">
        <v>419</v>
      </c>
      <c r="C23" s="1075"/>
      <c r="D23" s="1075"/>
      <c r="E23" s="1073"/>
      <c r="F23" s="1075"/>
      <c r="G23" s="1075"/>
      <c r="H23" s="1075"/>
      <c r="I23" s="1075"/>
      <c r="J23" s="1073"/>
      <c r="K23" s="1075"/>
      <c r="L23" s="1075"/>
      <c r="M23" s="1075"/>
      <c r="N23" s="1075"/>
      <c r="O23" s="1075"/>
      <c r="P23" s="1075"/>
      <c r="Q23" s="1075"/>
      <c r="R23" s="1075"/>
      <c r="S23" s="1075"/>
      <c r="T23" s="1075"/>
      <c r="U23" s="1075">
        <f t="shared" si="1"/>
        <v>0</v>
      </c>
      <c r="V23" s="1076"/>
    </row>
    <row r="24" spans="1:22">
      <c r="A24" s="1009">
        <f t="shared" si="2"/>
        <v>18</v>
      </c>
      <c r="B24" s="1012" t="s">
        <v>420</v>
      </c>
      <c r="C24" s="1075"/>
      <c r="D24" s="1075"/>
      <c r="E24" s="1073"/>
      <c r="F24" s="1075"/>
      <c r="G24" s="1075"/>
      <c r="H24" s="1075"/>
      <c r="I24" s="1075"/>
      <c r="J24" s="1073"/>
      <c r="K24" s="1075"/>
      <c r="L24" s="1075"/>
      <c r="M24" s="1075"/>
      <c r="N24" s="1075"/>
      <c r="O24" s="1075"/>
      <c r="P24" s="1075"/>
      <c r="Q24" s="1075"/>
      <c r="R24" s="1075"/>
      <c r="S24" s="1075"/>
      <c r="T24" s="1075"/>
      <c r="U24" s="1075">
        <f t="shared" si="1"/>
        <v>0</v>
      </c>
      <c r="V24" s="1076"/>
    </row>
    <row r="25" spans="1:22">
      <c r="A25" s="1009">
        <f t="shared" si="2"/>
        <v>19</v>
      </c>
      <c r="B25" s="1012" t="s">
        <v>421</v>
      </c>
      <c r="C25" s="1075"/>
      <c r="D25" s="1075"/>
      <c r="E25" s="1073"/>
      <c r="F25" s="1075"/>
      <c r="G25" s="1075"/>
      <c r="H25" s="1075"/>
      <c r="I25" s="1075"/>
      <c r="J25" s="1073"/>
      <c r="K25" s="1075"/>
      <c r="L25" s="1075"/>
      <c r="M25" s="1075"/>
      <c r="N25" s="1075"/>
      <c r="O25" s="1075"/>
      <c r="P25" s="1075"/>
      <c r="Q25" s="1075"/>
      <c r="R25" s="1075"/>
      <c r="S25" s="1075"/>
      <c r="T25" s="1075"/>
      <c r="U25" s="1075">
        <f t="shared" si="1"/>
        <v>0</v>
      </c>
      <c r="V25" s="1076"/>
    </row>
    <row r="26" spans="1:22">
      <c r="A26" s="1009">
        <f t="shared" si="2"/>
        <v>20</v>
      </c>
      <c r="B26" s="1012" t="s">
        <v>422</v>
      </c>
      <c r="C26" s="1075"/>
      <c r="D26" s="1075"/>
      <c r="E26" s="1073"/>
      <c r="F26" s="1075"/>
      <c r="G26" s="1075"/>
      <c r="H26" s="1075"/>
      <c r="I26" s="1075"/>
      <c r="J26" s="1073"/>
      <c r="K26" s="1075"/>
      <c r="L26" s="1075"/>
      <c r="M26" s="1075"/>
      <c r="N26" s="1075"/>
      <c r="O26" s="1075"/>
      <c r="P26" s="1075"/>
      <c r="Q26" s="1075"/>
      <c r="R26" s="1075"/>
      <c r="S26" s="1075"/>
      <c r="T26" s="1075"/>
      <c r="U26" s="1075">
        <f t="shared" si="1"/>
        <v>0</v>
      </c>
      <c r="V26" s="1076"/>
    </row>
    <row r="27" spans="1:22">
      <c r="A27" s="1009">
        <f t="shared" si="2"/>
        <v>21</v>
      </c>
      <c r="B27" s="1012" t="s">
        <v>423</v>
      </c>
      <c r="C27" s="1075"/>
      <c r="D27" s="1075"/>
      <c r="E27" s="1073"/>
      <c r="F27" s="1075"/>
      <c r="G27" s="1075"/>
      <c r="H27" s="1075"/>
      <c r="I27" s="1075"/>
      <c r="J27" s="1073"/>
      <c r="K27" s="1075"/>
      <c r="L27" s="1075"/>
      <c r="M27" s="1075"/>
      <c r="N27" s="1075"/>
      <c r="O27" s="1075"/>
      <c r="P27" s="1075"/>
      <c r="Q27" s="1075"/>
      <c r="R27" s="1075"/>
      <c r="S27" s="1075"/>
      <c r="T27" s="1075"/>
      <c r="U27" s="1075">
        <f t="shared" si="1"/>
        <v>0</v>
      </c>
      <c r="V27" s="1076"/>
    </row>
    <row r="28" spans="1:22" ht="16.5" customHeight="1">
      <c r="A28" s="1009">
        <f t="shared" si="2"/>
        <v>22</v>
      </c>
      <c r="B28" s="1012" t="s">
        <v>424</v>
      </c>
      <c r="C28" s="1075"/>
      <c r="D28" s="1075"/>
      <c r="E28" s="1073"/>
      <c r="F28" s="1075"/>
      <c r="G28" s="1075"/>
      <c r="H28" s="1075"/>
      <c r="I28" s="1075"/>
      <c r="J28" s="1073"/>
      <c r="K28" s="1075"/>
      <c r="L28" s="1075"/>
      <c r="M28" s="1075"/>
      <c r="N28" s="1075"/>
      <c r="O28" s="1075"/>
      <c r="P28" s="1075"/>
      <c r="Q28" s="1075"/>
      <c r="R28" s="1075"/>
      <c r="S28" s="1075"/>
      <c r="T28" s="1075"/>
      <c r="U28" s="1075">
        <f t="shared" si="1"/>
        <v>0</v>
      </c>
      <c r="V28" s="1076"/>
    </row>
    <row r="29" spans="1:22">
      <c r="A29" s="1009">
        <f t="shared" si="2"/>
        <v>23</v>
      </c>
      <c r="B29" s="1012" t="s">
        <v>425</v>
      </c>
      <c r="C29" s="1075"/>
      <c r="D29" s="1075"/>
      <c r="E29" s="1073"/>
      <c r="F29" s="1075"/>
      <c r="G29" s="1075"/>
      <c r="H29" s="1075"/>
      <c r="I29" s="1075"/>
      <c r="J29" s="1073"/>
      <c r="K29" s="1075"/>
      <c r="L29" s="1075"/>
      <c r="M29" s="1075"/>
      <c r="N29" s="1075"/>
      <c r="O29" s="1075"/>
      <c r="P29" s="1075"/>
      <c r="Q29" s="1075"/>
      <c r="R29" s="1075"/>
      <c r="S29" s="1075"/>
      <c r="T29" s="1075"/>
      <c r="U29" s="1075">
        <f t="shared" si="1"/>
        <v>0</v>
      </c>
      <c r="V29" s="1076"/>
    </row>
    <row r="30" spans="1:22">
      <c r="A30" s="1009">
        <f t="shared" si="2"/>
        <v>24</v>
      </c>
      <c r="B30" s="1012" t="s">
        <v>426</v>
      </c>
      <c r="C30" s="1075"/>
      <c r="D30" s="1075"/>
      <c r="E30" s="1073"/>
      <c r="F30" s="1075"/>
      <c r="G30" s="1075"/>
      <c r="H30" s="1075"/>
      <c r="I30" s="1075"/>
      <c r="J30" s="1073"/>
      <c r="K30" s="1075"/>
      <c r="L30" s="1075"/>
      <c r="M30" s="1075"/>
      <c r="N30" s="1075"/>
      <c r="O30" s="1075"/>
      <c r="P30" s="1075"/>
      <c r="Q30" s="1075"/>
      <c r="R30" s="1075"/>
      <c r="S30" s="1075"/>
      <c r="T30" s="1075"/>
      <c r="U30" s="1075">
        <f t="shared" si="1"/>
        <v>0</v>
      </c>
      <c r="V30" s="1076"/>
    </row>
    <row r="31" spans="1:22">
      <c r="A31" s="1009">
        <f t="shared" si="2"/>
        <v>25</v>
      </c>
      <c r="B31" s="1012" t="s">
        <v>427</v>
      </c>
      <c r="C31" s="1075"/>
      <c r="D31" s="1075"/>
      <c r="E31" s="1073"/>
      <c r="F31" s="1075"/>
      <c r="G31" s="1075"/>
      <c r="H31" s="1075"/>
      <c r="I31" s="1075"/>
      <c r="J31" s="1073"/>
      <c r="K31" s="1075"/>
      <c r="L31" s="1075"/>
      <c r="M31" s="1075"/>
      <c r="N31" s="1075"/>
      <c r="O31" s="1075"/>
      <c r="P31" s="1075"/>
      <c r="Q31" s="1075"/>
      <c r="R31" s="1075"/>
      <c r="S31" s="1075"/>
      <c r="T31" s="1075"/>
      <c r="U31" s="1075">
        <f t="shared" si="1"/>
        <v>0</v>
      </c>
      <c r="V31" s="1076"/>
    </row>
    <row r="32" spans="1:22">
      <c r="A32" s="1009">
        <f t="shared" si="2"/>
        <v>26</v>
      </c>
      <c r="B32" s="1016" t="s">
        <v>428</v>
      </c>
      <c r="C32" s="1075"/>
      <c r="D32" s="1075"/>
      <c r="E32" s="1073"/>
      <c r="F32" s="1075"/>
      <c r="G32" s="1075"/>
      <c r="H32" s="1075"/>
      <c r="I32" s="1075"/>
      <c r="J32" s="1073"/>
      <c r="K32" s="1075"/>
      <c r="L32" s="1075"/>
      <c r="M32" s="1075"/>
      <c r="N32" s="1075"/>
      <c r="O32" s="1075"/>
      <c r="P32" s="1075"/>
      <c r="Q32" s="1075"/>
      <c r="R32" s="1075"/>
      <c r="S32" s="1075"/>
      <c r="T32" s="1075"/>
      <c r="U32" s="1075">
        <f t="shared" si="1"/>
        <v>0</v>
      </c>
      <c r="V32" s="1076"/>
    </row>
    <row r="33" spans="1:22">
      <c r="A33" s="1009">
        <f t="shared" si="2"/>
        <v>27</v>
      </c>
      <c r="B33" s="1012" t="s">
        <v>429</v>
      </c>
      <c r="C33" s="1075"/>
      <c r="D33" s="1075"/>
      <c r="E33" s="1073"/>
      <c r="F33" s="1075"/>
      <c r="G33" s="1075"/>
      <c r="H33" s="1075"/>
      <c r="I33" s="1075"/>
      <c r="J33" s="1073"/>
      <c r="K33" s="1075"/>
      <c r="L33" s="1075"/>
      <c r="M33" s="1075"/>
      <c r="N33" s="1075"/>
      <c r="O33" s="1075"/>
      <c r="P33" s="1075"/>
      <c r="Q33" s="1075"/>
      <c r="R33" s="1075"/>
      <c r="S33" s="1075"/>
      <c r="T33" s="1075"/>
      <c r="U33" s="1075">
        <f t="shared" si="1"/>
        <v>0</v>
      </c>
      <c r="V33" s="1076"/>
    </row>
    <row r="34" spans="1:22">
      <c r="A34" s="1009">
        <f t="shared" si="2"/>
        <v>28</v>
      </c>
      <c r="B34" s="1012" t="s">
        <v>430</v>
      </c>
      <c r="C34" s="1075"/>
      <c r="D34" s="1075"/>
      <c r="E34" s="1073"/>
      <c r="F34" s="1075"/>
      <c r="G34" s="1075"/>
      <c r="H34" s="1075"/>
      <c r="I34" s="1075"/>
      <c r="J34" s="1073"/>
      <c r="K34" s="1075"/>
      <c r="L34" s="1075"/>
      <c r="M34" s="1075"/>
      <c r="N34" s="1075"/>
      <c r="O34" s="1075"/>
      <c r="P34" s="1075"/>
      <c r="Q34" s="1075"/>
      <c r="R34" s="1075"/>
      <c r="S34" s="1075"/>
      <c r="T34" s="1075"/>
      <c r="U34" s="1075">
        <f t="shared" si="1"/>
        <v>0</v>
      </c>
      <c r="V34" s="1076"/>
    </row>
    <row r="35" spans="1:22">
      <c r="A35" s="1009">
        <f t="shared" si="2"/>
        <v>29</v>
      </c>
      <c r="B35" s="1012" t="s">
        <v>431</v>
      </c>
      <c r="C35" s="1075"/>
      <c r="D35" s="1075"/>
      <c r="E35" s="1073"/>
      <c r="F35" s="1075"/>
      <c r="G35" s="1075"/>
      <c r="H35" s="1075"/>
      <c r="I35" s="1075"/>
      <c r="J35" s="1073"/>
      <c r="K35" s="1075"/>
      <c r="L35" s="1075"/>
      <c r="M35" s="1075"/>
      <c r="N35" s="1075"/>
      <c r="O35" s="1075"/>
      <c r="P35" s="1075"/>
      <c r="Q35" s="1075"/>
      <c r="R35" s="1075"/>
      <c r="S35" s="1075"/>
      <c r="T35" s="1075"/>
      <c r="U35" s="1075">
        <f t="shared" si="1"/>
        <v>0</v>
      </c>
      <c r="V35" s="1076"/>
    </row>
    <row r="36" spans="1:22">
      <c r="A36" s="1009">
        <f t="shared" si="2"/>
        <v>30</v>
      </c>
      <c r="B36" s="1012" t="s">
        <v>352</v>
      </c>
      <c r="C36" s="1075"/>
      <c r="D36" s="1075"/>
      <c r="E36" s="1073"/>
      <c r="F36" s="1075"/>
      <c r="G36" s="1075"/>
      <c r="H36" s="1075"/>
      <c r="I36" s="1075"/>
      <c r="J36" s="1073"/>
      <c r="K36" s="1075"/>
      <c r="L36" s="1075"/>
      <c r="M36" s="1075"/>
      <c r="N36" s="1075"/>
      <c r="O36" s="1075"/>
      <c r="P36" s="1075"/>
      <c r="Q36" s="1075"/>
      <c r="R36" s="1075"/>
      <c r="S36" s="1075"/>
      <c r="T36" s="1075"/>
      <c r="U36" s="1075">
        <f t="shared" si="1"/>
        <v>0</v>
      </c>
      <c r="V36" s="1076"/>
    </row>
    <row r="37" spans="1:22">
      <c r="A37" s="1009">
        <f t="shared" si="2"/>
        <v>31</v>
      </c>
      <c r="B37" s="2410" t="s">
        <v>5572</v>
      </c>
      <c r="C37" s="1075"/>
      <c r="D37" s="1075"/>
      <c r="E37" s="1073"/>
      <c r="F37" s="1075"/>
      <c r="G37" s="1075"/>
      <c r="H37" s="1075"/>
      <c r="I37" s="1075"/>
      <c r="J37" s="1073"/>
      <c r="K37" s="1075"/>
      <c r="L37" s="1075"/>
      <c r="M37" s="1075"/>
      <c r="N37" s="1075"/>
      <c r="O37" s="1075"/>
      <c r="P37" s="1075"/>
      <c r="Q37" s="1075"/>
      <c r="R37" s="1075"/>
      <c r="S37" s="1075"/>
      <c r="T37" s="1075"/>
      <c r="U37" s="1075">
        <f t="shared" si="1"/>
        <v>0</v>
      </c>
      <c r="V37" s="1076"/>
    </row>
    <row r="38" spans="1:22">
      <c r="A38" s="1009">
        <f t="shared" si="2"/>
        <v>32</v>
      </c>
      <c r="B38" s="1012" t="s">
        <v>5573</v>
      </c>
      <c r="C38" s="1075"/>
      <c r="D38" s="1075"/>
      <c r="E38" s="1073"/>
      <c r="F38" s="1075"/>
      <c r="G38" s="1075"/>
      <c r="H38" s="1075"/>
      <c r="I38" s="1075"/>
      <c r="J38" s="1073"/>
      <c r="K38" s="1075"/>
      <c r="L38" s="1075"/>
      <c r="M38" s="1075"/>
      <c r="N38" s="1075"/>
      <c r="O38" s="1075"/>
      <c r="P38" s="1075"/>
      <c r="Q38" s="1075"/>
      <c r="R38" s="1075"/>
      <c r="S38" s="1075"/>
      <c r="T38" s="1075"/>
      <c r="U38" s="1075">
        <f t="shared" si="1"/>
        <v>0</v>
      </c>
      <c r="V38" s="1076"/>
    </row>
    <row r="39" spans="1:22">
      <c r="A39" s="1009">
        <f t="shared" si="2"/>
        <v>33</v>
      </c>
      <c r="B39" s="1017" t="s">
        <v>143</v>
      </c>
      <c r="C39" s="1075">
        <f>SUM(C40:C47)</f>
        <v>0</v>
      </c>
      <c r="D39" s="1075">
        <f>SUM(D40:D47)</f>
        <v>0</v>
      </c>
      <c r="E39" s="1075"/>
      <c r="F39" s="1075">
        <f>SUM(F40:F47)</f>
        <v>0</v>
      </c>
      <c r="G39" s="1075">
        <f>SUM(G40:G47)</f>
        <v>0</v>
      </c>
      <c r="H39" s="1075">
        <f>SUM(H40:H47)</f>
        <v>0</v>
      </c>
      <c r="I39" s="1075">
        <f>SUM(I40:I47)</f>
        <v>0</v>
      </c>
      <c r="J39" s="1073"/>
      <c r="K39" s="1075">
        <f t="shared" ref="K39:U39" si="3">SUM(K40:K47)</f>
        <v>0</v>
      </c>
      <c r="L39" s="1075">
        <f t="shared" si="3"/>
        <v>0</v>
      </c>
      <c r="M39" s="1075">
        <f t="shared" si="3"/>
        <v>0</v>
      </c>
      <c r="N39" s="1075">
        <f t="shared" si="3"/>
        <v>0</v>
      </c>
      <c r="O39" s="1075">
        <f t="shared" si="3"/>
        <v>0</v>
      </c>
      <c r="P39" s="1075">
        <f t="shared" si="3"/>
        <v>0</v>
      </c>
      <c r="Q39" s="1075">
        <f t="shared" si="3"/>
        <v>0</v>
      </c>
      <c r="R39" s="1075">
        <f t="shared" si="3"/>
        <v>0</v>
      </c>
      <c r="S39" s="1075">
        <f t="shared" si="3"/>
        <v>0</v>
      </c>
      <c r="T39" s="1075">
        <f t="shared" si="3"/>
        <v>0</v>
      </c>
      <c r="U39" s="1075">
        <f t="shared" si="3"/>
        <v>0</v>
      </c>
      <c r="V39" s="1076"/>
    </row>
    <row r="40" spans="1:22">
      <c r="A40" s="1009">
        <f t="shared" si="2"/>
        <v>34</v>
      </c>
      <c r="B40" s="1012" t="s">
        <v>432</v>
      </c>
      <c r="C40" s="1075"/>
      <c r="D40" s="1075"/>
      <c r="E40" s="1073"/>
      <c r="F40" s="1075"/>
      <c r="G40" s="1075"/>
      <c r="H40" s="1075"/>
      <c r="I40" s="1075"/>
      <c r="J40" s="1073"/>
      <c r="K40" s="1075"/>
      <c r="L40" s="1075"/>
      <c r="M40" s="1075"/>
      <c r="N40" s="1075"/>
      <c r="O40" s="1075"/>
      <c r="P40" s="1075"/>
      <c r="Q40" s="1075"/>
      <c r="R40" s="1075"/>
      <c r="S40" s="1075"/>
      <c r="T40" s="1075"/>
      <c r="U40" s="1075">
        <f t="shared" ref="U40:U47" si="4">C40-D40-F40+G40+H40-I40-K40+L40</f>
        <v>0</v>
      </c>
      <c r="V40" s="1076"/>
    </row>
    <row r="41" spans="1:22">
      <c r="A41" s="1009">
        <f t="shared" si="2"/>
        <v>35</v>
      </c>
      <c r="B41" s="1012" t="s">
        <v>433</v>
      </c>
      <c r="C41" s="1075"/>
      <c r="D41" s="1075"/>
      <c r="E41" s="1077"/>
      <c r="F41" s="1075"/>
      <c r="G41" s="1075"/>
      <c r="H41" s="1075"/>
      <c r="I41" s="1075"/>
      <c r="J41" s="1077"/>
      <c r="K41" s="1075"/>
      <c r="L41" s="1075"/>
      <c r="M41" s="1075"/>
      <c r="N41" s="1075"/>
      <c r="O41" s="1075"/>
      <c r="P41" s="1075"/>
      <c r="Q41" s="1075"/>
      <c r="R41" s="1075"/>
      <c r="S41" s="1075"/>
      <c r="T41" s="1075"/>
      <c r="U41" s="1075">
        <f t="shared" si="4"/>
        <v>0</v>
      </c>
      <c r="V41" s="1076"/>
    </row>
    <row r="42" spans="1:22">
      <c r="A42" s="1009">
        <f t="shared" si="2"/>
        <v>36</v>
      </c>
      <c r="B42" s="1012" t="s">
        <v>434</v>
      </c>
      <c r="C42" s="1075"/>
      <c r="D42" s="1075"/>
      <c r="E42" s="1073"/>
      <c r="F42" s="1075"/>
      <c r="G42" s="1075"/>
      <c r="H42" s="1075"/>
      <c r="I42" s="1075"/>
      <c r="J42" s="1073"/>
      <c r="K42" s="1075"/>
      <c r="L42" s="1075"/>
      <c r="M42" s="1075"/>
      <c r="N42" s="1075"/>
      <c r="O42" s="1075"/>
      <c r="P42" s="1075"/>
      <c r="Q42" s="1075"/>
      <c r="R42" s="1075"/>
      <c r="S42" s="1075"/>
      <c r="T42" s="1075"/>
      <c r="U42" s="1075">
        <f t="shared" si="4"/>
        <v>0</v>
      </c>
      <c r="V42" s="1076"/>
    </row>
    <row r="43" spans="1:22">
      <c r="A43" s="1009">
        <f t="shared" si="2"/>
        <v>37</v>
      </c>
      <c r="B43" s="1012" t="s">
        <v>435</v>
      </c>
      <c r="C43" s="1075"/>
      <c r="D43" s="1075"/>
      <c r="E43" s="1073"/>
      <c r="F43" s="1075"/>
      <c r="G43" s="1075"/>
      <c r="H43" s="1075"/>
      <c r="I43" s="1075"/>
      <c r="J43" s="1073"/>
      <c r="K43" s="1075"/>
      <c r="L43" s="1075"/>
      <c r="M43" s="1075"/>
      <c r="N43" s="1075"/>
      <c r="O43" s="1075"/>
      <c r="P43" s="1075"/>
      <c r="Q43" s="1075"/>
      <c r="R43" s="1075"/>
      <c r="S43" s="1075"/>
      <c r="T43" s="1075"/>
      <c r="U43" s="1075">
        <f t="shared" si="4"/>
        <v>0</v>
      </c>
      <c r="V43" s="1076"/>
    </row>
    <row r="44" spans="1:22">
      <c r="A44" s="1009">
        <f t="shared" si="2"/>
        <v>38</v>
      </c>
      <c r="B44" s="1012" t="s">
        <v>436</v>
      </c>
      <c r="C44" s="1075"/>
      <c r="D44" s="1075"/>
      <c r="E44" s="1073"/>
      <c r="F44" s="1075"/>
      <c r="G44" s="1075"/>
      <c r="H44" s="1075"/>
      <c r="I44" s="1075"/>
      <c r="J44" s="1073"/>
      <c r="K44" s="1075"/>
      <c r="L44" s="1075"/>
      <c r="M44" s="1075"/>
      <c r="N44" s="1075"/>
      <c r="O44" s="1075"/>
      <c r="P44" s="1075"/>
      <c r="Q44" s="1075"/>
      <c r="R44" s="1075"/>
      <c r="S44" s="1075"/>
      <c r="T44" s="1075"/>
      <c r="U44" s="1075">
        <f t="shared" si="4"/>
        <v>0</v>
      </c>
      <c r="V44" s="1076"/>
    </row>
    <row r="45" spans="1:22">
      <c r="A45" s="1009">
        <f t="shared" si="2"/>
        <v>39</v>
      </c>
      <c r="B45" s="1012" t="s">
        <v>259</v>
      </c>
      <c r="C45" s="1075"/>
      <c r="D45" s="1075"/>
      <c r="E45" s="1073"/>
      <c r="F45" s="1075"/>
      <c r="G45" s="1075"/>
      <c r="H45" s="1075"/>
      <c r="I45" s="1075"/>
      <c r="J45" s="1073"/>
      <c r="K45" s="1075"/>
      <c r="L45" s="1075"/>
      <c r="M45" s="1075"/>
      <c r="N45" s="1075"/>
      <c r="O45" s="1075"/>
      <c r="P45" s="1075"/>
      <c r="Q45" s="1075"/>
      <c r="R45" s="1075"/>
      <c r="S45" s="1075"/>
      <c r="T45" s="1075"/>
      <c r="U45" s="1075">
        <f t="shared" si="4"/>
        <v>0</v>
      </c>
      <c r="V45" s="1076"/>
    </row>
    <row r="46" spans="1:22">
      <c r="A46" s="1009">
        <f t="shared" si="2"/>
        <v>40</v>
      </c>
      <c r="B46" s="1012" t="s">
        <v>260</v>
      </c>
      <c r="C46" s="1075"/>
      <c r="D46" s="1075"/>
      <c r="E46" s="1073"/>
      <c r="F46" s="1075"/>
      <c r="G46" s="1075"/>
      <c r="H46" s="1075"/>
      <c r="I46" s="1075"/>
      <c r="J46" s="1073"/>
      <c r="K46" s="1075"/>
      <c r="L46" s="1075"/>
      <c r="M46" s="1075"/>
      <c r="N46" s="1075"/>
      <c r="O46" s="1075"/>
      <c r="P46" s="1075"/>
      <c r="Q46" s="1075"/>
      <c r="R46" s="1075"/>
      <c r="S46" s="1075"/>
      <c r="T46" s="1075"/>
      <c r="U46" s="1075">
        <f t="shared" si="4"/>
        <v>0</v>
      </c>
      <c r="V46" s="1076"/>
    </row>
    <row r="47" spans="1:22">
      <c r="A47" s="1009">
        <f t="shared" si="2"/>
        <v>41</v>
      </c>
      <c r="B47" s="1012" t="s">
        <v>261</v>
      </c>
      <c r="C47" s="1075"/>
      <c r="D47" s="1075"/>
      <c r="E47" s="1073"/>
      <c r="F47" s="1075"/>
      <c r="G47" s="1075"/>
      <c r="H47" s="1075"/>
      <c r="I47" s="1075"/>
      <c r="J47" s="1073"/>
      <c r="K47" s="1075"/>
      <c r="L47" s="1075"/>
      <c r="M47" s="1075"/>
      <c r="N47" s="1075"/>
      <c r="O47" s="1075"/>
      <c r="P47" s="1075"/>
      <c r="Q47" s="1075"/>
      <c r="R47" s="1075"/>
      <c r="S47" s="1075"/>
      <c r="T47" s="1075"/>
      <c r="U47" s="1075">
        <f t="shared" si="4"/>
        <v>0</v>
      </c>
      <c r="V47" s="1076"/>
    </row>
    <row r="48" spans="1:22">
      <c r="A48" s="1009">
        <f t="shared" si="2"/>
        <v>42</v>
      </c>
      <c r="B48" s="1001" t="s">
        <v>192</v>
      </c>
      <c r="C48" s="1075">
        <f>C39+C7</f>
        <v>0</v>
      </c>
      <c r="D48" s="1075">
        <f>D39+D7</f>
        <v>0</v>
      </c>
      <c r="E48" s="1061"/>
      <c r="F48" s="1075">
        <f>F39+F7</f>
        <v>0</v>
      </c>
      <c r="G48" s="1075">
        <f>G39+G7</f>
        <v>0</v>
      </c>
      <c r="H48" s="1075">
        <f>H39+H7</f>
        <v>0</v>
      </c>
      <c r="I48" s="1075">
        <f>I39+I7</f>
        <v>0</v>
      </c>
      <c r="J48" s="1061"/>
      <c r="K48" s="1075">
        <f t="shared" ref="K48:U48" si="5">K39+K7</f>
        <v>0</v>
      </c>
      <c r="L48" s="1075">
        <f t="shared" si="5"/>
        <v>0</v>
      </c>
      <c r="M48" s="1075">
        <f t="shared" si="5"/>
        <v>0</v>
      </c>
      <c r="N48" s="1075">
        <f t="shared" si="5"/>
        <v>0</v>
      </c>
      <c r="O48" s="1075">
        <f t="shared" si="5"/>
        <v>0</v>
      </c>
      <c r="P48" s="1075">
        <f t="shared" si="5"/>
        <v>0</v>
      </c>
      <c r="Q48" s="1075">
        <f t="shared" si="5"/>
        <v>0</v>
      </c>
      <c r="R48" s="1075">
        <f t="shared" si="5"/>
        <v>0</v>
      </c>
      <c r="S48" s="1075">
        <f t="shared" si="5"/>
        <v>0</v>
      </c>
      <c r="T48" s="1075">
        <f t="shared" si="5"/>
        <v>0</v>
      </c>
      <c r="U48" s="1075">
        <f t="shared" si="5"/>
        <v>0</v>
      </c>
      <c r="V48" s="1076"/>
    </row>
    <row r="49" spans="1:24" s="50" customFormat="1">
      <c r="A49" s="1078" t="s">
        <v>193</v>
      </c>
      <c r="B49" s="1079"/>
      <c r="C49" s="1067"/>
      <c r="D49" s="1067"/>
      <c r="E49" s="1067"/>
      <c r="F49" s="1067"/>
      <c r="G49" s="1067"/>
      <c r="H49" s="1067"/>
      <c r="I49" s="1067"/>
      <c r="J49" s="1067"/>
      <c r="K49" s="1067"/>
      <c r="L49" s="1067"/>
      <c r="M49" s="1067"/>
      <c r="N49" s="1067"/>
      <c r="O49" s="1067"/>
      <c r="P49" s="1067"/>
      <c r="Q49" s="1067"/>
      <c r="R49" s="1067"/>
      <c r="S49" s="1067"/>
      <c r="T49" s="1067"/>
      <c r="U49" s="1067"/>
    </row>
    <row r="50" spans="1:24" s="50" customFormat="1">
      <c r="A50" s="1070">
        <v>1</v>
      </c>
      <c r="B50" s="47" t="s">
        <v>576</v>
      </c>
      <c r="C50" s="47"/>
      <c r="D50" s="47"/>
      <c r="E50" s="47"/>
      <c r="F50" s="47"/>
      <c r="G50" s="47"/>
      <c r="H50" s="47"/>
      <c r="I50" s="47"/>
      <c r="J50" s="47"/>
      <c r="K50" s="47"/>
      <c r="L50" s="47"/>
      <c r="M50" s="47"/>
      <c r="N50" s="47"/>
      <c r="O50" s="47"/>
      <c r="P50" s="47"/>
      <c r="Q50" s="47"/>
      <c r="R50" s="47"/>
      <c r="S50" s="47"/>
      <c r="T50" s="47"/>
      <c r="U50" s="47"/>
      <c r="V50" s="47"/>
      <c r="W50" s="47"/>
      <c r="X50" s="47"/>
    </row>
    <row r="51" spans="1:24" s="50" customFormat="1" ht="14.25" customHeight="1">
      <c r="A51" s="1070">
        <v>2</v>
      </c>
      <c r="B51" s="48" t="s">
        <v>329</v>
      </c>
      <c r="C51" s="48"/>
      <c r="D51" s="48"/>
      <c r="E51" s="48"/>
      <c r="F51" s="48"/>
      <c r="G51" s="48"/>
      <c r="H51" s="48"/>
      <c r="I51" s="48"/>
      <c r="J51" s="48"/>
      <c r="K51" s="48"/>
      <c r="L51" s="48"/>
      <c r="M51" s="48"/>
      <c r="N51" s="48"/>
      <c r="O51" s="48"/>
      <c r="P51" s="48"/>
      <c r="Q51" s="48"/>
      <c r="R51" s="48"/>
      <c r="S51" s="48"/>
      <c r="T51" s="48"/>
      <c r="U51" s="48"/>
      <c r="V51" s="1067"/>
      <c r="W51" s="1067"/>
      <c r="X51" s="1067"/>
    </row>
    <row r="52" spans="1:24" s="50" customFormat="1">
      <c r="A52" s="1070">
        <v>3</v>
      </c>
      <c r="B52" s="2780" t="s">
        <v>1248</v>
      </c>
      <c r="C52" s="2780"/>
      <c r="D52" s="2780"/>
      <c r="E52" s="2780"/>
      <c r="F52" s="2780"/>
      <c r="G52" s="2780"/>
      <c r="H52" s="2780"/>
      <c r="I52" s="2780"/>
      <c r="J52" s="2780"/>
      <c r="K52" s="2780"/>
      <c r="L52" s="2780"/>
      <c r="M52" s="2780"/>
      <c r="N52" s="2780"/>
      <c r="O52" s="2780"/>
      <c r="P52" s="2780"/>
      <c r="Q52" s="2186"/>
      <c r="R52" s="2186"/>
      <c r="S52" s="2186"/>
      <c r="T52" s="2186"/>
      <c r="U52" s="2186"/>
      <c r="V52" s="1067"/>
      <c r="W52" s="1067"/>
      <c r="X52" s="1067"/>
    </row>
    <row r="53" spans="1:24" s="50" customFormat="1">
      <c r="A53" s="1070">
        <v>4</v>
      </c>
      <c r="B53" s="2781" t="s">
        <v>262</v>
      </c>
      <c r="C53" s="2781"/>
      <c r="D53" s="2781"/>
      <c r="E53" s="2781"/>
      <c r="F53" s="2781"/>
      <c r="G53" s="2781"/>
      <c r="H53" s="2781"/>
      <c r="I53" s="2781"/>
      <c r="J53" s="2781"/>
      <c r="K53" s="2781"/>
      <c r="L53" s="2781"/>
      <c r="M53" s="2781"/>
      <c r="N53" s="2186"/>
      <c r="O53" s="2186"/>
      <c r="P53" s="2186"/>
      <c r="Q53" s="2186"/>
      <c r="R53" s="2186"/>
      <c r="S53" s="2186"/>
      <c r="T53" s="2186"/>
      <c r="U53" s="2186"/>
      <c r="V53" s="1067"/>
      <c r="W53" s="1067"/>
      <c r="X53" s="1067"/>
    </row>
    <row r="54" spans="1:24">
      <c r="A54" s="1070">
        <v>5</v>
      </c>
      <c r="B54" s="48" t="s">
        <v>577</v>
      </c>
      <c r="V54" s="47"/>
      <c r="W54" s="47"/>
      <c r="X54" s="47"/>
    </row>
    <row r="55" spans="1:24">
      <c r="A55" s="1071">
        <v>6</v>
      </c>
      <c r="B55" s="48" t="s">
        <v>147</v>
      </c>
    </row>
    <row r="57" spans="1:24">
      <c r="C57" s="1070"/>
      <c r="D57" s="1070"/>
      <c r="E57" s="1070"/>
      <c r="F57" s="1070"/>
      <c r="H57" s="1070"/>
      <c r="I57" s="1070"/>
      <c r="J57" s="1070"/>
      <c r="K57" s="1070"/>
    </row>
  </sheetData>
  <mergeCells count="12">
    <mergeCell ref="U3:U5"/>
    <mergeCell ref="V3:V5"/>
    <mergeCell ref="C4:G4"/>
    <mergeCell ref="H4:L4"/>
    <mergeCell ref="M4:P4"/>
    <mergeCell ref="Q4:T4"/>
    <mergeCell ref="B52:P52"/>
    <mergeCell ref="A3:A6"/>
    <mergeCell ref="B53:M53"/>
    <mergeCell ref="B3:B6"/>
    <mergeCell ref="C3:L3"/>
    <mergeCell ref="M3:T3"/>
  </mergeCells>
  <phoneticPr fontId="28" type="noConversion"/>
  <printOptions horizontalCentered="1"/>
  <pageMargins left="0.39370078740157483" right="0.39370078740157483" top="0.39370078740157483" bottom="0.39370078740157483" header="0.31496062992125984" footer="0.19685039370078741"/>
  <pageSetup paperSize="9" scale="56" orientation="landscape" r:id="rId1"/>
  <headerFooter alignWithMargins="0">
    <oddFooter>&amp;C&amp;"Times New Roman,標準"107&amp;R&amp;"Times New Roman,標準"&amp;A</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工作表15">
    <pageSetUpPr fitToPage="1"/>
  </sheetPr>
  <dimension ref="A1:V27"/>
  <sheetViews>
    <sheetView view="pageBreakPreview" topLeftCell="C1" zoomScaleNormal="100" zoomScaleSheetLayoutView="100" workbookViewId="0">
      <selection activeCell="U7" sqref="U7"/>
    </sheetView>
  </sheetViews>
  <sheetFormatPr defaultColWidth="10" defaultRowHeight="14.25"/>
  <cols>
    <col min="1" max="1" width="5.25" style="57" customWidth="1"/>
    <col min="2" max="2" width="29.375" style="48" customWidth="1"/>
    <col min="3" max="5" width="10.75" style="48" customWidth="1"/>
    <col min="6" max="7" width="12" style="48" customWidth="1"/>
    <col min="8" max="10" width="10.75" style="48" customWidth="1"/>
    <col min="11" max="12" width="12" style="48" customWidth="1"/>
    <col min="13" max="14" width="10.75" style="48" customWidth="1"/>
    <col min="15" max="15" width="12.25" style="48" customWidth="1"/>
    <col min="16" max="16" width="11.875" style="48" customWidth="1"/>
    <col min="17" max="18" width="10.75" style="48" customWidth="1"/>
    <col min="19" max="19" width="12.25" style="48" customWidth="1"/>
    <col min="20" max="20" width="11.875" style="48" customWidth="1"/>
    <col min="21" max="21" width="18.25" style="48" customWidth="1"/>
    <col min="22" max="16384" width="10" style="48"/>
  </cols>
  <sheetData>
    <row r="1" spans="1:22">
      <c r="A1" s="37" t="str">
        <f>表03!A1</f>
        <v xml:space="preserve"> 保險股份有限公司    年度(月)報表</v>
      </c>
      <c r="B1" s="47"/>
      <c r="C1" s="47"/>
      <c r="D1" s="47"/>
      <c r="E1" s="47"/>
      <c r="F1" s="47"/>
      <c r="G1" s="47"/>
      <c r="H1" s="47"/>
      <c r="I1" s="47"/>
      <c r="J1" s="47"/>
      <c r="K1" s="47"/>
      <c r="L1" s="47"/>
      <c r="M1" s="47"/>
      <c r="Q1" s="47"/>
    </row>
    <row r="2" spans="1:22">
      <c r="A2" s="1006" t="s">
        <v>574</v>
      </c>
      <c r="V2" s="1024" t="s">
        <v>307</v>
      </c>
    </row>
    <row r="3" spans="1:22">
      <c r="A3" s="2771" t="s">
        <v>183</v>
      </c>
      <c r="B3" s="2771" t="s">
        <v>86</v>
      </c>
      <c r="C3" s="2774" t="s">
        <v>195</v>
      </c>
      <c r="D3" s="2775"/>
      <c r="E3" s="2775"/>
      <c r="F3" s="2775"/>
      <c r="G3" s="2775"/>
      <c r="H3" s="2775"/>
      <c r="I3" s="2775"/>
      <c r="J3" s="2775"/>
      <c r="K3" s="2775"/>
      <c r="L3" s="2776"/>
      <c r="M3" s="2774" t="s">
        <v>4280</v>
      </c>
      <c r="N3" s="2775"/>
      <c r="O3" s="2775"/>
      <c r="P3" s="2775"/>
      <c r="Q3" s="2775"/>
      <c r="R3" s="2775"/>
      <c r="S3" s="2775"/>
      <c r="T3" s="2776"/>
      <c r="U3" s="2688" t="s">
        <v>8269</v>
      </c>
      <c r="V3" s="2786" t="s">
        <v>184</v>
      </c>
    </row>
    <row r="4" spans="1:22">
      <c r="A4" s="2772"/>
      <c r="B4" s="2772"/>
      <c r="C4" s="2774" t="s">
        <v>570</v>
      </c>
      <c r="D4" s="2775"/>
      <c r="E4" s="2775"/>
      <c r="F4" s="2775"/>
      <c r="G4" s="2776"/>
      <c r="H4" s="2774" t="s">
        <v>571</v>
      </c>
      <c r="I4" s="2775"/>
      <c r="J4" s="2775"/>
      <c r="K4" s="2775"/>
      <c r="L4" s="2776"/>
      <c r="M4" s="2774" t="s">
        <v>570</v>
      </c>
      <c r="N4" s="2775"/>
      <c r="O4" s="2775"/>
      <c r="P4" s="2776"/>
      <c r="Q4" s="2774" t="s">
        <v>571</v>
      </c>
      <c r="R4" s="2775"/>
      <c r="S4" s="2775"/>
      <c r="T4" s="2776"/>
      <c r="U4" s="2784"/>
      <c r="V4" s="2785"/>
    </row>
    <row r="5" spans="1:22" ht="28.5">
      <c r="A5" s="2772"/>
      <c r="B5" s="2772"/>
      <c r="C5" s="1052" t="s">
        <v>87</v>
      </c>
      <c r="D5" s="1053" t="s">
        <v>311</v>
      </c>
      <c r="E5" s="1053" t="s">
        <v>323</v>
      </c>
      <c r="F5" s="1026" t="s">
        <v>324</v>
      </c>
      <c r="G5" s="1026" t="s">
        <v>325</v>
      </c>
      <c r="H5" s="1052" t="s">
        <v>87</v>
      </c>
      <c r="I5" s="1053" t="s">
        <v>311</v>
      </c>
      <c r="J5" s="1053" t="s">
        <v>323</v>
      </c>
      <c r="K5" s="1026" t="s">
        <v>324</v>
      </c>
      <c r="L5" s="1026" t="s">
        <v>325</v>
      </c>
      <c r="M5" s="1052" t="s">
        <v>87</v>
      </c>
      <c r="N5" s="1053" t="s">
        <v>311</v>
      </c>
      <c r="O5" s="1026" t="s">
        <v>324</v>
      </c>
      <c r="P5" s="1026" t="s">
        <v>330</v>
      </c>
      <c r="Q5" s="1052" t="s">
        <v>87</v>
      </c>
      <c r="R5" s="1053" t="s">
        <v>311</v>
      </c>
      <c r="S5" s="1026" t="s">
        <v>324</v>
      </c>
      <c r="T5" s="1026" t="s">
        <v>330</v>
      </c>
      <c r="U5" s="2785"/>
      <c r="V5" s="2785"/>
    </row>
    <row r="6" spans="1:22" s="1057" customFormat="1" ht="42.75">
      <c r="A6" s="2773"/>
      <c r="B6" s="2773"/>
      <c r="C6" s="1054" t="s">
        <v>302</v>
      </c>
      <c r="D6" s="1054" t="s">
        <v>377</v>
      </c>
      <c r="E6" s="1054" t="s">
        <v>326</v>
      </c>
      <c r="F6" s="1055" t="s">
        <v>314</v>
      </c>
      <c r="G6" s="1055" t="s">
        <v>360</v>
      </c>
      <c r="H6" s="1054" t="s">
        <v>327</v>
      </c>
      <c r="I6" s="1054" t="s">
        <v>316</v>
      </c>
      <c r="J6" s="1054" t="s">
        <v>379</v>
      </c>
      <c r="K6" s="1055" t="s">
        <v>380</v>
      </c>
      <c r="L6" s="1055" t="s">
        <v>217</v>
      </c>
      <c r="M6" s="1054" t="s">
        <v>218</v>
      </c>
      <c r="N6" s="1054" t="s">
        <v>455</v>
      </c>
      <c r="O6" s="1055" t="s">
        <v>328</v>
      </c>
      <c r="P6" s="1055" t="s">
        <v>198</v>
      </c>
      <c r="Q6" s="1054" t="s">
        <v>572</v>
      </c>
      <c r="R6" s="1054" t="s">
        <v>200</v>
      </c>
      <c r="S6" s="1055" t="s">
        <v>201</v>
      </c>
      <c r="T6" s="1055" t="s">
        <v>403</v>
      </c>
      <c r="U6" s="988" t="s">
        <v>573</v>
      </c>
      <c r="V6" s="1056" t="s">
        <v>204</v>
      </c>
    </row>
    <row r="7" spans="1:22" s="1057" customFormat="1" ht="23.25" customHeight="1">
      <c r="A7" s="993">
        <v>1</v>
      </c>
      <c r="B7" s="994" t="s">
        <v>137</v>
      </c>
      <c r="C7" s="1058">
        <f>SUM(C8:C14)</f>
        <v>0</v>
      </c>
      <c r="D7" s="1058">
        <f>SUM(D8:D14)</f>
        <v>0</v>
      </c>
      <c r="E7" s="1059"/>
      <c r="F7" s="1058">
        <f>SUM(F8:F14)</f>
        <v>0</v>
      </c>
      <c r="G7" s="1058">
        <f>SUM(G8:G14)</f>
        <v>0</v>
      </c>
      <c r="H7" s="1058">
        <f>SUM(H8:H14)</f>
        <v>0</v>
      </c>
      <c r="I7" s="1058">
        <f>SUM(I8:I14)</f>
        <v>0</v>
      </c>
      <c r="J7" s="1059"/>
      <c r="K7" s="1058">
        <f t="shared" ref="K7:T7" si="0">SUM(K8:K14)</f>
        <v>0</v>
      </c>
      <c r="L7" s="1058">
        <f t="shared" si="0"/>
        <v>0</v>
      </c>
      <c r="M7" s="1058">
        <f t="shared" si="0"/>
        <v>0</v>
      </c>
      <c r="N7" s="1058">
        <f t="shared" si="0"/>
        <v>0</v>
      </c>
      <c r="O7" s="1058">
        <f t="shared" si="0"/>
        <v>0</v>
      </c>
      <c r="P7" s="1058">
        <f t="shared" si="0"/>
        <v>0</v>
      </c>
      <c r="Q7" s="1058">
        <f t="shared" si="0"/>
        <v>0</v>
      </c>
      <c r="R7" s="1058">
        <f t="shared" si="0"/>
        <v>0</v>
      </c>
      <c r="S7" s="1058">
        <f t="shared" si="0"/>
        <v>0</v>
      </c>
      <c r="T7" s="1058">
        <f t="shared" si="0"/>
        <v>0</v>
      </c>
      <c r="U7" s="1058">
        <f t="shared" ref="U7:U21" si="1">C7-D7-F7+G7+H7-I7-K7+L7</f>
        <v>0</v>
      </c>
      <c r="V7" s="1060"/>
    </row>
    <row r="8" spans="1:22" ht="23.25" customHeight="1">
      <c r="A8" s="993">
        <v>2</v>
      </c>
      <c r="B8" s="994" t="s">
        <v>382</v>
      </c>
      <c r="C8" s="1058"/>
      <c r="D8" s="1058"/>
      <c r="E8" s="1059" t="s">
        <v>575</v>
      </c>
      <c r="F8" s="1058"/>
      <c r="G8" s="1058"/>
      <c r="H8" s="1058"/>
      <c r="I8" s="1058"/>
      <c r="J8" s="1059" t="s">
        <v>575</v>
      </c>
      <c r="K8" s="1058"/>
      <c r="L8" s="1058"/>
      <c r="M8" s="1058"/>
      <c r="N8" s="1058"/>
      <c r="O8" s="1058"/>
      <c r="P8" s="1058"/>
      <c r="Q8" s="1058"/>
      <c r="R8" s="1058"/>
      <c r="S8" s="1058"/>
      <c r="T8" s="1058"/>
      <c r="U8" s="1058">
        <f t="shared" si="1"/>
        <v>0</v>
      </c>
      <c r="V8" s="1017"/>
    </row>
    <row r="9" spans="1:22" ht="23.25" customHeight="1">
      <c r="A9" s="993">
        <v>3</v>
      </c>
      <c r="B9" s="994" t="s">
        <v>383</v>
      </c>
      <c r="C9" s="1058"/>
      <c r="D9" s="1058"/>
      <c r="E9" s="1059" t="s">
        <v>575</v>
      </c>
      <c r="F9" s="1058"/>
      <c r="G9" s="1058"/>
      <c r="H9" s="1058"/>
      <c r="I9" s="1058"/>
      <c r="J9" s="1059" t="s">
        <v>575</v>
      </c>
      <c r="K9" s="1058"/>
      <c r="L9" s="1058"/>
      <c r="M9" s="1058"/>
      <c r="N9" s="1058"/>
      <c r="O9" s="1058"/>
      <c r="P9" s="1058"/>
      <c r="Q9" s="1058"/>
      <c r="R9" s="1058"/>
      <c r="S9" s="1058"/>
      <c r="T9" s="1058"/>
      <c r="U9" s="1058">
        <f t="shared" si="1"/>
        <v>0</v>
      </c>
      <c r="V9" s="1017"/>
    </row>
    <row r="10" spans="1:22" ht="23.25" customHeight="1">
      <c r="A10" s="993">
        <v>4</v>
      </c>
      <c r="B10" s="994" t="s">
        <v>1225</v>
      </c>
      <c r="C10" s="1058"/>
      <c r="D10" s="1058"/>
      <c r="E10" s="1059" t="s">
        <v>575</v>
      </c>
      <c r="F10" s="1058"/>
      <c r="G10" s="1058"/>
      <c r="H10" s="1058"/>
      <c r="I10" s="1058"/>
      <c r="J10" s="1059" t="s">
        <v>575</v>
      </c>
      <c r="K10" s="1058"/>
      <c r="L10" s="1058"/>
      <c r="M10" s="1058"/>
      <c r="N10" s="1058"/>
      <c r="O10" s="1058"/>
      <c r="P10" s="1058"/>
      <c r="Q10" s="1058"/>
      <c r="R10" s="1058"/>
      <c r="S10" s="1058"/>
      <c r="T10" s="1058"/>
      <c r="U10" s="1058">
        <f t="shared" si="1"/>
        <v>0</v>
      </c>
      <c r="V10" s="1017"/>
    </row>
    <row r="11" spans="1:22" ht="23.25" customHeight="1">
      <c r="A11" s="993">
        <v>5</v>
      </c>
      <c r="B11" s="994" t="s">
        <v>384</v>
      </c>
      <c r="C11" s="1058"/>
      <c r="D11" s="1058"/>
      <c r="E11" s="1061"/>
      <c r="F11" s="1058"/>
      <c r="G11" s="1058"/>
      <c r="H11" s="1058"/>
      <c r="I11" s="1058"/>
      <c r="J11" s="1061"/>
      <c r="K11" s="1058"/>
      <c r="L11" s="1058"/>
      <c r="M11" s="1058"/>
      <c r="N11" s="1058"/>
      <c r="O11" s="1058"/>
      <c r="P11" s="1058"/>
      <c r="Q11" s="1058"/>
      <c r="R11" s="1058"/>
      <c r="S11" s="1058"/>
      <c r="T11" s="1058"/>
      <c r="U11" s="1058">
        <f t="shared" si="1"/>
        <v>0</v>
      </c>
      <c r="V11" s="1017"/>
    </row>
    <row r="12" spans="1:22" ht="23.25" customHeight="1">
      <c r="A12" s="993">
        <v>6</v>
      </c>
      <c r="B12" s="994" t="s">
        <v>385</v>
      </c>
      <c r="C12" s="1058"/>
      <c r="D12" s="1058"/>
      <c r="E12" s="1061"/>
      <c r="F12" s="1058"/>
      <c r="G12" s="1058"/>
      <c r="H12" s="1058"/>
      <c r="I12" s="1058"/>
      <c r="J12" s="1061"/>
      <c r="K12" s="1058"/>
      <c r="L12" s="1058"/>
      <c r="M12" s="1058"/>
      <c r="N12" s="1058"/>
      <c r="O12" s="1058"/>
      <c r="P12" s="1058"/>
      <c r="Q12" s="1058"/>
      <c r="R12" s="1058"/>
      <c r="S12" s="1058"/>
      <c r="T12" s="1058"/>
      <c r="U12" s="1058">
        <f t="shared" si="1"/>
        <v>0</v>
      </c>
      <c r="V12" s="1017"/>
    </row>
    <row r="13" spans="1:22" ht="23.25" customHeight="1">
      <c r="A13" s="993">
        <v>7</v>
      </c>
      <c r="B13" s="994" t="s">
        <v>1084</v>
      </c>
      <c r="C13" s="1058"/>
      <c r="D13" s="1058"/>
      <c r="E13" s="1062"/>
      <c r="F13" s="1058"/>
      <c r="G13" s="1058"/>
      <c r="H13" s="1058"/>
      <c r="I13" s="1058"/>
      <c r="J13" s="1062"/>
      <c r="K13" s="1058"/>
      <c r="L13" s="1058"/>
      <c r="M13" s="1058"/>
      <c r="N13" s="1058"/>
      <c r="O13" s="1058"/>
      <c r="P13" s="1058"/>
      <c r="Q13" s="1058"/>
      <c r="R13" s="1058"/>
      <c r="S13" s="1058"/>
      <c r="T13" s="1058"/>
      <c r="U13" s="1058">
        <f t="shared" si="1"/>
        <v>0</v>
      </c>
      <c r="V13" s="1017"/>
    </row>
    <row r="14" spans="1:22" ht="23.25" customHeight="1">
      <c r="A14" s="993">
        <v>8</v>
      </c>
      <c r="B14" s="994" t="s">
        <v>1085</v>
      </c>
      <c r="C14" s="1058"/>
      <c r="D14" s="1058"/>
      <c r="E14" s="1062"/>
      <c r="F14" s="1058"/>
      <c r="G14" s="1058"/>
      <c r="H14" s="1058"/>
      <c r="I14" s="1058"/>
      <c r="J14" s="1062"/>
      <c r="K14" s="1058"/>
      <c r="L14" s="1058"/>
      <c r="M14" s="1058"/>
      <c r="N14" s="1058"/>
      <c r="O14" s="1058"/>
      <c r="P14" s="1058"/>
      <c r="Q14" s="1058"/>
      <c r="R14" s="1058"/>
      <c r="S14" s="1058"/>
      <c r="T14" s="1058"/>
      <c r="U14" s="1058">
        <f t="shared" si="1"/>
        <v>0</v>
      </c>
      <c r="V14" s="1017"/>
    </row>
    <row r="15" spans="1:22" ht="23.25" customHeight="1">
      <c r="A15" s="993">
        <v>9</v>
      </c>
      <c r="B15" s="994" t="s">
        <v>143</v>
      </c>
      <c r="C15" s="1058">
        <f>SUM(C16:C20)</f>
        <v>0</v>
      </c>
      <c r="D15" s="1058">
        <f>SUM(D16:D20)</f>
        <v>0</v>
      </c>
      <c r="E15" s="1059" t="s">
        <v>575</v>
      </c>
      <c r="F15" s="1058">
        <f>SUM(F16:F20)</f>
        <v>0</v>
      </c>
      <c r="G15" s="1058">
        <f>SUM(G16:G20)</f>
        <v>0</v>
      </c>
      <c r="H15" s="1058">
        <f>SUM(H16:H20)</f>
        <v>0</v>
      </c>
      <c r="I15" s="1058">
        <f>SUM(I16:I20)</f>
        <v>0</v>
      </c>
      <c r="J15" s="1059" t="s">
        <v>575</v>
      </c>
      <c r="K15" s="1058">
        <f t="shared" ref="K15:P15" si="2">SUM(K16:K20)</f>
        <v>0</v>
      </c>
      <c r="L15" s="1058">
        <f t="shared" si="2"/>
        <v>0</v>
      </c>
      <c r="M15" s="1058">
        <f t="shared" si="2"/>
        <v>0</v>
      </c>
      <c r="N15" s="1058">
        <f t="shared" si="2"/>
        <v>0</v>
      </c>
      <c r="O15" s="1058">
        <f t="shared" si="2"/>
        <v>0</v>
      </c>
      <c r="P15" s="1058">
        <f t="shared" si="2"/>
        <v>0</v>
      </c>
      <c r="Q15" s="1058">
        <f>SUM(Q16:Q20)</f>
        <v>0</v>
      </c>
      <c r="R15" s="1058">
        <f>SUM(R16:R20)</f>
        <v>0</v>
      </c>
      <c r="S15" s="1058">
        <f>SUM(S16:S20)</f>
        <v>0</v>
      </c>
      <c r="T15" s="1058">
        <f>SUM(T16:T20)</f>
        <v>0</v>
      </c>
      <c r="U15" s="1058">
        <f t="shared" si="1"/>
        <v>0</v>
      </c>
      <c r="V15" s="1017"/>
    </row>
    <row r="16" spans="1:22" ht="23.25" customHeight="1">
      <c r="A16" s="993">
        <v>10</v>
      </c>
      <c r="B16" s="994" t="s">
        <v>4274</v>
      </c>
      <c r="C16" s="1058"/>
      <c r="D16" s="1058"/>
      <c r="E16" s="1059" t="s">
        <v>575</v>
      </c>
      <c r="F16" s="1058"/>
      <c r="G16" s="1058"/>
      <c r="H16" s="1058"/>
      <c r="I16" s="1058"/>
      <c r="J16" s="1059" t="s">
        <v>575</v>
      </c>
      <c r="K16" s="1058"/>
      <c r="L16" s="1058"/>
      <c r="M16" s="1058"/>
      <c r="N16" s="1058"/>
      <c r="O16" s="1058"/>
      <c r="P16" s="1058"/>
      <c r="Q16" s="1058"/>
      <c r="R16" s="1058"/>
      <c r="S16" s="1058"/>
      <c r="T16" s="1058"/>
      <c r="U16" s="1058">
        <f t="shared" si="1"/>
        <v>0</v>
      </c>
      <c r="V16" s="1017"/>
    </row>
    <row r="17" spans="1:22" ht="23.25" customHeight="1">
      <c r="A17" s="993">
        <v>11</v>
      </c>
      <c r="B17" s="994" t="s">
        <v>4275</v>
      </c>
      <c r="C17" s="1058"/>
      <c r="D17" s="1058"/>
      <c r="E17" s="1059" t="s">
        <v>575</v>
      </c>
      <c r="F17" s="1058"/>
      <c r="G17" s="1058"/>
      <c r="H17" s="1058"/>
      <c r="I17" s="1058"/>
      <c r="J17" s="1059" t="s">
        <v>575</v>
      </c>
      <c r="K17" s="1058"/>
      <c r="L17" s="1058"/>
      <c r="M17" s="1058"/>
      <c r="N17" s="1058"/>
      <c r="O17" s="1058"/>
      <c r="P17" s="1058"/>
      <c r="Q17" s="1058"/>
      <c r="R17" s="1058"/>
      <c r="S17" s="1058"/>
      <c r="T17" s="1058"/>
      <c r="U17" s="1058">
        <f t="shared" si="1"/>
        <v>0</v>
      </c>
      <c r="V17" s="1017"/>
    </row>
    <row r="18" spans="1:22" ht="23.25" customHeight="1">
      <c r="A18" s="993">
        <v>12</v>
      </c>
      <c r="B18" s="994" t="s">
        <v>4276</v>
      </c>
      <c r="C18" s="1058"/>
      <c r="D18" s="1058"/>
      <c r="E18" s="1059"/>
      <c r="F18" s="1058"/>
      <c r="G18" s="1058"/>
      <c r="H18" s="1058"/>
      <c r="I18" s="1058"/>
      <c r="J18" s="1059"/>
      <c r="K18" s="1058"/>
      <c r="L18" s="1058"/>
      <c r="M18" s="1058"/>
      <c r="N18" s="1058"/>
      <c r="O18" s="1058"/>
      <c r="P18" s="1058"/>
      <c r="Q18" s="1058"/>
      <c r="R18" s="1058"/>
      <c r="S18" s="1058"/>
      <c r="T18" s="1058"/>
      <c r="U18" s="1058">
        <f t="shared" si="1"/>
        <v>0</v>
      </c>
      <c r="V18" s="1017"/>
    </row>
    <row r="19" spans="1:22" ht="23.25" customHeight="1">
      <c r="A19" s="993">
        <v>13</v>
      </c>
      <c r="B19" s="994" t="s">
        <v>4277</v>
      </c>
      <c r="C19" s="1058"/>
      <c r="D19" s="1058"/>
      <c r="E19" s="1061"/>
      <c r="F19" s="1058"/>
      <c r="G19" s="1058"/>
      <c r="H19" s="1058"/>
      <c r="I19" s="1058"/>
      <c r="J19" s="1061"/>
      <c r="K19" s="1058"/>
      <c r="L19" s="1058"/>
      <c r="M19" s="1058"/>
      <c r="N19" s="1058"/>
      <c r="O19" s="1058"/>
      <c r="P19" s="1058"/>
      <c r="Q19" s="1058"/>
      <c r="R19" s="1058"/>
      <c r="S19" s="1058"/>
      <c r="T19" s="1058"/>
      <c r="U19" s="1058">
        <f t="shared" si="1"/>
        <v>0</v>
      </c>
      <c r="V19" s="1017"/>
    </row>
    <row r="20" spans="1:22" ht="23.25" customHeight="1">
      <c r="A20" s="993">
        <v>14</v>
      </c>
      <c r="B20" s="994" t="s">
        <v>4278</v>
      </c>
      <c r="C20" s="1058"/>
      <c r="D20" s="1058"/>
      <c r="E20" s="1063"/>
      <c r="F20" s="1058"/>
      <c r="G20" s="1058"/>
      <c r="H20" s="1058"/>
      <c r="I20" s="1058"/>
      <c r="J20" s="1063"/>
      <c r="K20" s="1058"/>
      <c r="L20" s="1058"/>
      <c r="M20" s="1058"/>
      <c r="N20" s="1058"/>
      <c r="O20" s="1058"/>
      <c r="P20" s="1058"/>
      <c r="Q20" s="1058"/>
      <c r="R20" s="1058"/>
      <c r="S20" s="1058"/>
      <c r="T20" s="1058"/>
      <c r="U20" s="1058">
        <f t="shared" si="1"/>
        <v>0</v>
      </c>
      <c r="V20" s="1017"/>
    </row>
    <row r="21" spans="1:22" ht="23.25" customHeight="1">
      <c r="A21" s="993">
        <v>15</v>
      </c>
      <c r="B21" s="1001" t="s">
        <v>386</v>
      </c>
      <c r="C21" s="1058">
        <f>C7+C15</f>
        <v>0</v>
      </c>
      <c r="D21" s="1058">
        <f>D7+D15</f>
        <v>0</v>
      </c>
      <c r="E21" s="1064"/>
      <c r="F21" s="1058">
        <f>F7+F15</f>
        <v>0</v>
      </c>
      <c r="G21" s="1058">
        <f>G7+G15</f>
        <v>0</v>
      </c>
      <c r="H21" s="1058">
        <f>H7+H15</f>
        <v>0</v>
      </c>
      <c r="I21" s="1058">
        <f>I7+I15</f>
        <v>0</v>
      </c>
      <c r="J21" s="1064"/>
      <c r="K21" s="1058">
        <f t="shared" ref="K21:P21" si="3">K7+K15</f>
        <v>0</v>
      </c>
      <c r="L21" s="1058">
        <f t="shared" si="3"/>
        <v>0</v>
      </c>
      <c r="M21" s="1058">
        <f t="shared" si="3"/>
        <v>0</v>
      </c>
      <c r="N21" s="1058">
        <f t="shared" si="3"/>
        <v>0</v>
      </c>
      <c r="O21" s="1058">
        <f t="shared" si="3"/>
        <v>0</v>
      </c>
      <c r="P21" s="1058">
        <f t="shared" si="3"/>
        <v>0</v>
      </c>
      <c r="Q21" s="1058">
        <f>Q7+Q15</f>
        <v>0</v>
      </c>
      <c r="R21" s="1058">
        <f>R7+R15</f>
        <v>0</v>
      </c>
      <c r="S21" s="1058">
        <f>S7+S15</f>
        <v>0</v>
      </c>
      <c r="T21" s="1058">
        <f>T7+T15</f>
        <v>0</v>
      </c>
      <c r="U21" s="1058">
        <f t="shared" si="1"/>
        <v>0</v>
      </c>
      <c r="V21" s="1017"/>
    </row>
    <row r="22" spans="1:22" s="1068" customFormat="1">
      <c r="A22" s="1065" t="s">
        <v>193</v>
      </c>
      <c r="B22" s="1066"/>
      <c r="C22" s="1067"/>
      <c r="D22" s="1067"/>
      <c r="E22" s="1067"/>
      <c r="F22" s="1067"/>
      <c r="G22" s="1067"/>
      <c r="H22" s="1067"/>
      <c r="I22" s="1067"/>
      <c r="J22" s="1067"/>
      <c r="K22" s="1067"/>
      <c r="L22" s="1067"/>
      <c r="M22" s="1067"/>
      <c r="Q22" s="1067"/>
    </row>
    <row r="23" spans="1:22" s="1068" customFormat="1">
      <c r="A23" s="1069">
        <v>1</v>
      </c>
      <c r="B23" s="47" t="s">
        <v>576</v>
      </c>
      <c r="C23" s="47"/>
      <c r="D23" s="47"/>
      <c r="E23" s="47"/>
      <c r="F23" s="47"/>
      <c r="G23" s="47"/>
      <c r="H23" s="47"/>
      <c r="I23" s="47"/>
      <c r="J23" s="47"/>
      <c r="K23" s="47"/>
      <c r="L23" s="47"/>
      <c r="M23" s="47"/>
      <c r="N23" s="47"/>
      <c r="O23" s="47"/>
      <c r="P23" s="47"/>
      <c r="Q23" s="47"/>
      <c r="R23" s="47"/>
      <c r="S23" s="47"/>
      <c r="T23" s="47"/>
    </row>
    <row r="24" spans="1:22">
      <c r="A24" s="1070">
        <v>2</v>
      </c>
      <c r="B24" s="48" t="s">
        <v>578</v>
      </c>
      <c r="N24" s="47"/>
      <c r="O24" s="47"/>
      <c r="P24" s="47"/>
      <c r="R24" s="47"/>
      <c r="S24" s="47"/>
      <c r="T24" s="47"/>
    </row>
    <row r="25" spans="1:22">
      <c r="A25" s="1071">
        <v>3</v>
      </c>
      <c r="B25" s="48" t="s">
        <v>147</v>
      </c>
    </row>
    <row r="26" spans="1:22">
      <c r="A26" s="1071">
        <v>4</v>
      </c>
      <c r="B26" s="51" t="s">
        <v>1089</v>
      </c>
    </row>
    <row r="27" spans="1:22">
      <c r="C27" s="1069"/>
      <c r="D27" s="1069"/>
      <c r="E27" s="1069"/>
      <c r="F27" s="1069"/>
      <c r="H27" s="1069"/>
      <c r="I27" s="1069"/>
      <c r="J27" s="1069"/>
      <c r="K27" s="1069"/>
    </row>
  </sheetData>
  <mergeCells count="10">
    <mergeCell ref="V3:V5"/>
    <mergeCell ref="C4:G4"/>
    <mergeCell ref="H4:L4"/>
    <mergeCell ref="M4:P4"/>
    <mergeCell ref="Q4:T4"/>
    <mergeCell ref="A3:A6"/>
    <mergeCell ref="B3:B6"/>
    <mergeCell ref="C3:L3"/>
    <mergeCell ref="M3:T3"/>
    <mergeCell ref="U3:U5"/>
  </mergeCells>
  <phoneticPr fontId="28" type="noConversion"/>
  <printOptions horizontalCentered="1"/>
  <pageMargins left="0.15748031496062992" right="0.15748031496062992" top="0.39370078740157483" bottom="0.39370078740157483" header="0.31496062992125984" footer="0.19685039370078741"/>
  <pageSetup paperSize="9" scale="54" orientation="landscape" r:id="rId1"/>
  <headerFooter alignWithMargins="0">
    <oddFooter>&amp;C&amp;"Times New Roman,標準"108&amp;R&amp;"Times New Roman,標準"&amp;A</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工作表2">
    <pageSetUpPr fitToPage="1"/>
  </sheetPr>
  <dimension ref="A1:M275"/>
  <sheetViews>
    <sheetView tabSelected="1" view="pageBreakPreview" topLeftCell="B244" zoomScaleNormal="100" zoomScaleSheetLayoutView="100" workbookViewId="0">
      <selection activeCell="C270" sqref="C270"/>
    </sheetView>
  </sheetViews>
  <sheetFormatPr defaultColWidth="15.625" defaultRowHeight="15.75"/>
  <cols>
    <col min="1" max="2" width="5.625" style="1944" customWidth="1"/>
    <col min="3" max="3" width="50.625" style="1944" customWidth="1"/>
    <col min="4" max="16384" width="15.625" style="1944"/>
  </cols>
  <sheetData>
    <row r="1" spans="1:13" ht="16.5">
      <c r="A1" s="1942" t="s">
        <v>2600</v>
      </c>
      <c r="B1" s="1943"/>
      <c r="C1" s="1943"/>
    </row>
    <row r="2" spans="1:13" ht="16.5" customHeight="1">
      <c r="A2" s="1945" t="s">
        <v>4997</v>
      </c>
      <c r="B2" s="1946"/>
      <c r="C2" s="1946"/>
      <c r="J2" s="1947" t="s">
        <v>4998</v>
      </c>
      <c r="L2" s="1948"/>
      <c r="M2" s="1949"/>
    </row>
    <row r="3" spans="1:13" ht="16.5" customHeight="1">
      <c r="A3" s="2436" t="s">
        <v>4999</v>
      </c>
      <c r="B3" s="2436" t="s">
        <v>5000</v>
      </c>
      <c r="C3" s="2436"/>
      <c r="D3" s="2436" t="s">
        <v>5001</v>
      </c>
      <c r="E3" s="2436"/>
      <c r="F3" s="2436"/>
      <c r="G3" s="2436"/>
      <c r="H3" s="2436" t="s">
        <v>5002</v>
      </c>
      <c r="I3" s="2436"/>
      <c r="J3" s="2436"/>
      <c r="K3" s="2436" t="s">
        <v>5003</v>
      </c>
      <c r="L3" s="2436"/>
      <c r="M3" s="1950" t="s">
        <v>5001</v>
      </c>
    </row>
    <row r="4" spans="1:13" ht="33">
      <c r="A4" s="2436"/>
      <c r="B4" s="2436"/>
      <c r="C4" s="2436"/>
      <c r="D4" s="1950" t="s">
        <v>5004</v>
      </c>
      <c r="E4" s="1950" t="s">
        <v>5005</v>
      </c>
      <c r="F4" s="1950" t="s">
        <v>5006</v>
      </c>
      <c r="G4" s="1950" t="s">
        <v>5007</v>
      </c>
      <c r="H4" s="1950" t="s">
        <v>5004</v>
      </c>
      <c r="I4" s="1950" t="s">
        <v>5005</v>
      </c>
      <c r="J4" s="1950" t="s">
        <v>5007</v>
      </c>
      <c r="K4" s="1950" t="s">
        <v>5008</v>
      </c>
      <c r="L4" s="1950" t="s">
        <v>1458</v>
      </c>
      <c r="M4" s="1950" t="s">
        <v>5009</v>
      </c>
    </row>
    <row r="5" spans="1:13" ht="16.5" customHeight="1">
      <c r="A5" s="2436"/>
      <c r="B5" s="2437" t="s">
        <v>302</v>
      </c>
      <c r="C5" s="2438"/>
      <c r="D5" s="1950" t="s">
        <v>187</v>
      </c>
      <c r="E5" s="1951" t="s">
        <v>326</v>
      </c>
      <c r="F5" s="1951" t="s">
        <v>304</v>
      </c>
      <c r="G5" s="1951" t="s">
        <v>451</v>
      </c>
      <c r="H5" s="1951" t="s">
        <v>452</v>
      </c>
      <c r="I5" s="1951" t="s">
        <v>316</v>
      </c>
      <c r="J5" s="1951" t="s">
        <v>73</v>
      </c>
      <c r="K5" s="1951" t="s">
        <v>74</v>
      </c>
      <c r="L5" s="1951" t="s">
        <v>75</v>
      </c>
      <c r="M5" s="1952" t="s">
        <v>131</v>
      </c>
    </row>
    <row r="6" spans="1:13" ht="16.5" customHeight="1">
      <c r="A6" s="1953">
        <v>1</v>
      </c>
      <c r="B6" s="2439" t="s">
        <v>5010</v>
      </c>
      <c r="C6" s="1954" t="s">
        <v>5011</v>
      </c>
      <c r="D6" s="1955"/>
      <c r="E6" s="1956" t="e">
        <f>D6/$D$257</f>
        <v>#DIV/0!</v>
      </c>
      <c r="F6" s="1955"/>
      <c r="G6" s="1955">
        <f t="shared" ref="G6:G81" si="0">D6-F6</f>
        <v>0</v>
      </c>
      <c r="H6" s="1955"/>
      <c r="I6" s="1956" t="e">
        <f>H6/H$257</f>
        <v>#DIV/0!</v>
      </c>
      <c r="J6" s="1955"/>
      <c r="K6" s="1955">
        <f>D6-H6</f>
        <v>0</v>
      </c>
      <c r="L6" s="1956">
        <f>IF(J6=0,0,K6/J6)</f>
        <v>0</v>
      </c>
      <c r="M6" s="1957"/>
    </row>
    <row r="7" spans="1:13" ht="16.5">
      <c r="A7" s="1953">
        <f t="shared" ref="A7:A70" si="1">A6+1</f>
        <v>2</v>
      </c>
      <c r="B7" s="2439"/>
      <c r="C7" s="1954" t="s">
        <v>5012</v>
      </c>
      <c r="D7" s="1955"/>
      <c r="E7" s="1956" t="e">
        <f t="shared" ref="E7:E70" si="2">D7/$D$257</f>
        <v>#DIV/0!</v>
      </c>
      <c r="F7" s="1955"/>
      <c r="G7" s="1955">
        <f t="shared" si="0"/>
        <v>0</v>
      </c>
      <c r="H7" s="1955"/>
      <c r="I7" s="1956" t="e">
        <f t="shared" ref="I7:I70" si="3">H7/H$257</f>
        <v>#DIV/0!</v>
      </c>
      <c r="J7" s="1955"/>
      <c r="K7" s="1955">
        <f t="shared" ref="K7:K70" si="4">D7-H7</f>
        <v>0</v>
      </c>
      <c r="L7" s="1956">
        <f t="shared" ref="L7:L70" si="5">IF(J7=0,0,K7/J7)</f>
        <v>0</v>
      </c>
      <c r="M7" s="1957"/>
    </row>
    <row r="8" spans="1:13" ht="16.5">
      <c r="A8" s="1953">
        <f t="shared" si="1"/>
        <v>3</v>
      </c>
      <c r="B8" s="2439"/>
      <c r="C8" s="1958" t="s">
        <v>5013</v>
      </c>
      <c r="D8" s="1955">
        <f>SUM(D9:D10)</f>
        <v>0</v>
      </c>
      <c r="E8" s="1956" t="e">
        <f t="shared" si="2"/>
        <v>#DIV/0!</v>
      </c>
      <c r="F8" s="1955">
        <f>SUM(F9:F10)</f>
        <v>0</v>
      </c>
      <c r="G8" s="1955">
        <f t="shared" si="0"/>
        <v>0</v>
      </c>
      <c r="H8" s="1955">
        <f>SUM(H9:H10)</f>
        <v>0</v>
      </c>
      <c r="I8" s="1956" t="e">
        <f t="shared" si="3"/>
        <v>#DIV/0!</v>
      </c>
      <c r="J8" s="1955">
        <f>SUM(J9:J10)</f>
        <v>0</v>
      </c>
      <c r="K8" s="1955">
        <f t="shared" si="4"/>
        <v>0</v>
      </c>
      <c r="L8" s="1956">
        <f t="shared" si="5"/>
        <v>0</v>
      </c>
      <c r="M8" s="1957"/>
    </row>
    <row r="9" spans="1:13" ht="16.5">
      <c r="A9" s="1953">
        <f t="shared" si="1"/>
        <v>4</v>
      </c>
      <c r="B9" s="2439"/>
      <c r="C9" s="1959" t="s">
        <v>5014</v>
      </c>
      <c r="D9" s="1955"/>
      <c r="E9" s="1956" t="e">
        <f t="shared" si="2"/>
        <v>#DIV/0!</v>
      </c>
      <c r="F9" s="1955"/>
      <c r="G9" s="1955">
        <f t="shared" si="0"/>
        <v>0</v>
      </c>
      <c r="H9" s="1955"/>
      <c r="I9" s="1956" t="e">
        <f t="shared" si="3"/>
        <v>#DIV/0!</v>
      </c>
      <c r="J9" s="1955"/>
      <c r="K9" s="1955">
        <f t="shared" si="4"/>
        <v>0</v>
      </c>
      <c r="L9" s="1956">
        <f t="shared" si="5"/>
        <v>0</v>
      </c>
      <c r="M9" s="1957"/>
    </row>
    <row r="10" spans="1:13" ht="16.5">
      <c r="A10" s="1953">
        <f t="shared" si="1"/>
        <v>5</v>
      </c>
      <c r="B10" s="2439"/>
      <c r="C10" s="1959" t="s">
        <v>5015</v>
      </c>
      <c r="D10" s="1955"/>
      <c r="E10" s="1956" t="e">
        <f t="shared" si="2"/>
        <v>#DIV/0!</v>
      </c>
      <c r="F10" s="1955"/>
      <c r="G10" s="1955">
        <f t="shared" si="0"/>
        <v>0</v>
      </c>
      <c r="H10" s="1955"/>
      <c r="I10" s="1956" t="e">
        <f t="shared" si="3"/>
        <v>#DIV/0!</v>
      </c>
      <c r="J10" s="1955"/>
      <c r="K10" s="1955">
        <f t="shared" si="4"/>
        <v>0</v>
      </c>
      <c r="L10" s="1956">
        <f t="shared" si="5"/>
        <v>0</v>
      </c>
      <c r="M10" s="1957"/>
    </row>
    <row r="11" spans="1:13" ht="16.5">
      <c r="A11" s="1953">
        <f t="shared" si="1"/>
        <v>6</v>
      </c>
      <c r="B11" s="2439"/>
      <c r="C11" s="1958" t="s">
        <v>5016</v>
      </c>
      <c r="D11" s="1955">
        <f>D6+D7+D8</f>
        <v>0</v>
      </c>
      <c r="E11" s="1956" t="e">
        <f t="shared" si="2"/>
        <v>#DIV/0!</v>
      </c>
      <c r="F11" s="1955">
        <f>F6+F7+F8</f>
        <v>0</v>
      </c>
      <c r="G11" s="1955">
        <f t="shared" si="0"/>
        <v>0</v>
      </c>
      <c r="H11" s="1955">
        <f>H6+H7+H8</f>
        <v>0</v>
      </c>
      <c r="I11" s="1956" t="e">
        <f t="shared" si="3"/>
        <v>#DIV/0!</v>
      </c>
      <c r="J11" s="1955">
        <f>J6+J7+J8</f>
        <v>0</v>
      </c>
      <c r="K11" s="1955">
        <f t="shared" si="4"/>
        <v>0</v>
      </c>
      <c r="L11" s="1956">
        <f t="shared" si="5"/>
        <v>0</v>
      </c>
      <c r="M11" s="1957"/>
    </row>
    <row r="12" spans="1:13" ht="33">
      <c r="A12" s="1953">
        <f t="shared" si="1"/>
        <v>7</v>
      </c>
      <c r="B12" s="2439" t="s">
        <v>5017</v>
      </c>
      <c r="C12" s="1958" t="s">
        <v>5018</v>
      </c>
      <c r="D12" s="1955"/>
      <c r="E12" s="1956" t="e">
        <f t="shared" si="2"/>
        <v>#DIV/0!</v>
      </c>
      <c r="F12" s="1955"/>
      <c r="G12" s="1955">
        <f t="shared" si="0"/>
        <v>0</v>
      </c>
      <c r="H12" s="1955"/>
      <c r="I12" s="1956" t="e">
        <f t="shared" si="3"/>
        <v>#DIV/0!</v>
      </c>
      <c r="J12" s="1955"/>
      <c r="K12" s="1955">
        <f t="shared" si="4"/>
        <v>0</v>
      </c>
      <c r="L12" s="1956">
        <f t="shared" si="5"/>
        <v>0</v>
      </c>
      <c r="M12" s="1957"/>
    </row>
    <row r="13" spans="1:13" ht="33">
      <c r="A13" s="1953">
        <f t="shared" si="1"/>
        <v>8</v>
      </c>
      <c r="B13" s="2439"/>
      <c r="C13" s="1958" t="s">
        <v>5019</v>
      </c>
      <c r="D13" s="1955">
        <f>D14+D27</f>
        <v>0</v>
      </c>
      <c r="E13" s="1956" t="e">
        <f t="shared" si="2"/>
        <v>#DIV/0!</v>
      </c>
      <c r="F13" s="1955">
        <f>F14+F27</f>
        <v>0</v>
      </c>
      <c r="G13" s="1955">
        <f t="shared" si="0"/>
        <v>0</v>
      </c>
      <c r="H13" s="1955">
        <f>H14+H27</f>
        <v>0</v>
      </c>
      <c r="I13" s="1956" t="e">
        <f t="shared" si="3"/>
        <v>#DIV/0!</v>
      </c>
      <c r="J13" s="1955">
        <f>J14+J27</f>
        <v>0</v>
      </c>
      <c r="K13" s="1955">
        <f t="shared" si="4"/>
        <v>0</v>
      </c>
      <c r="L13" s="1956">
        <f t="shared" si="5"/>
        <v>0</v>
      </c>
      <c r="M13" s="1957"/>
    </row>
    <row r="14" spans="1:13" ht="16.5">
      <c r="A14" s="1953">
        <f t="shared" si="1"/>
        <v>9</v>
      </c>
      <c r="B14" s="2439"/>
      <c r="C14" s="1959" t="s">
        <v>5020</v>
      </c>
      <c r="D14" s="1955">
        <f>SUM(D15:D26)</f>
        <v>0</v>
      </c>
      <c r="E14" s="1956" t="e">
        <f t="shared" si="2"/>
        <v>#DIV/0!</v>
      </c>
      <c r="F14" s="1955">
        <f>SUM(F15:F26)</f>
        <v>0</v>
      </c>
      <c r="G14" s="1955">
        <f t="shared" si="0"/>
        <v>0</v>
      </c>
      <c r="H14" s="1955">
        <f>SUM(H15:H26)</f>
        <v>0</v>
      </c>
      <c r="I14" s="1956" t="e">
        <f t="shared" si="3"/>
        <v>#DIV/0!</v>
      </c>
      <c r="J14" s="1955">
        <f>SUM(J15:J26)</f>
        <v>0</v>
      </c>
      <c r="K14" s="1955">
        <f t="shared" si="4"/>
        <v>0</v>
      </c>
      <c r="L14" s="1956">
        <f t="shared" si="5"/>
        <v>0</v>
      </c>
      <c r="M14" s="1957"/>
    </row>
    <row r="15" spans="1:13" ht="16.5">
      <c r="A15" s="1953">
        <f t="shared" si="1"/>
        <v>10</v>
      </c>
      <c r="B15" s="2439"/>
      <c r="C15" s="1960" t="s">
        <v>5021</v>
      </c>
      <c r="D15" s="1955"/>
      <c r="E15" s="1956" t="e">
        <f t="shared" si="2"/>
        <v>#DIV/0!</v>
      </c>
      <c r="F15" s="1955"/>
      <c r="G15" s="1955">
        <f t="shared" si="0"/>
        <v>0</v>
      </c>
      <c r="H15" s="1955"/>
      <c r="I15" s="1956" t="e">
        <f t="shared" si="3"/>
        <v>#DIV/0!</v>
      </c>
      <c r="J15" s="1955"/>
      <c r="K15" s="1955">
        <f t="shared" si="4"/>
        <v>0</v>
      </c>
      <c r="L15" s="1956">
        <f t="shared" si="5"/>
        <v>0</v>
      </c>
      <c r="M15" s="1957"/>
    </row>
    <row r="16" spans="1:13" ht="16.5">
      <c r="A16" s="1953">
        <f t="shared" si="1"/>
        <v>11</v>
      </c>
      <c r="B16" s="2439"/>
      <c r="C16" s="1960" t="s">
        <v>5022</v>
      </c>
      <c r="D16" s="1955"/>
      <c r="E16" s="1956" t="e">
        <f t="shared" si="2"/>
        <v>#DIV/0!</v>
      </c>
      <c r="F16" s="1955"/>
      <c r="G16" s="1955">
        <f t="shared" si="0"/>
        <v>0</v>
      </c>
      <c r="H16" s="1955"/>
      <c r="I16" s="1956" t="e">
        <f t="shared" si="3"/>
        <v>#DIV/0!</v>
      </c>
      <c r="J16" s="1955"/>
      <c r="K16" s="1955">
        <f t="shared" si="4"/>
        <v>0</v>
      </c>
      <c r="L16" s="1956">
        <f t="shared" si="5"/>
        <v>0</v>
      </c>
      <c r="M16" s="1957"/>
    </row>
    <row r="17" spans="1:13" ht="16.5">
      <c r="A17" s="1953">
        <f t="shared" si="1"/>
        <v>12</v>
      </c>
      <c r="B17" s="2439"/>
      <c r="C17" s="1960" t="s">
        <v>5023</v>
      </c>
      <c r="D17" s="1955"/>
      <c r="E17" s="1956" t="e">
        <f t="shared" si="2"/>
        <v>#DIV/0!</v>
      </c>
      <c r="F17" s="1955"/>
      <c r="G17" s="1955">
        <f t="shared" si="0"/>
        <v>0</v>
      </c>
      <c r="H17" s="1955"/>
      <c r="I17" s="1956" t="e">
        <f t="shared" si="3"/>
        <v>#DIV/0!</v>
      </c>
      <c r="J17" s="1955"/>
      <c r="K17" s="1955">
        <f t="shared" si="4"/>
        <v>0</v>
      </c>
      <c r="L17" s="1956">
        <f t="shared" si="5"/>
        <v>0</v>
      </c>
      <c r="M17" s="1957"/>
    </row>
    <row r="18" spans="1:13" ht="16.5">
      <c r="A18" s="1953">
        <f t="shared" si="1"/>
        <v>13</v>
      </c>
      <c r="B18" s="2439"/>
      <c r="C18" s="1960" t="s">
        <v>5024</v>
      </c>
      <c r="D18" s="1955"/>
      <c r="E18" s="1956" t="e">
        <f t="shared" si="2"/>
        <v>#DIV/0!</v>
      </c>
      <c r="F18" s="1955"/>
      <c r="G18" s="1955">
        <f t="shared" si="0"/>
        <v>0</v>
      </c>
      <c r="H18" s="1955"/>
      <c r="I18" s="1956" t="e">
        <f t="shared" si="3"/>
        <v>#DIV/0!</v>
      </c>
      <c r="J18" s="1955"/>
      <c r="K18" s="1955">
        <f t="shared" si="4"/>
        <v>0</v>
      </c>
      <c r="L18" s="1956">
        <f t="shared" si="5"/>
        <v>0</v>
      </c>
      <c r="M18" s="1957"/>
    </row>
    <row r="19" spans="1:13" ht="16.5">
      <c r="A19" s="1953">
        <f t="shared" si="1"/>
        <v>14</v>
      </c>
      <c r="B19" s="2439"/>
      <c r="C19" s="1960" t="s">
        <v>5025</v>
      </c>
      <c r="D19" s="1955"/>
      <c r="E19" s="1956" t="e">
        <f t="shared" si="2"/>
        <v>#DIV/0!</v>
      </c>
      <c r="F19" s="1955"/>
      <c r="G19" s="1955">
        <f t="shared" si="0"/>
        <v>0</v>
      </c>
      <c r="H19" s="1955"/>
      <c r="I19" s="1956" t="e">
        <f t="shared" si="3"/>
        <v>#DIV/0!</v>
      </c>
      <c r="J19" s="1955"/>
      <c r="K19" s="1955">
        <f t="shared" si="4"/>
        <v>0</v>
      </c>
      <c r="L19" s="1956">
        <f t="shared" si="5"/>
        <v>0</v>
      </c>
      <c r="M19" s="1957"/>
    </row>
    <row r="20" spans="1:13" ht="16.5">
      <c r="A20" s="1953">
        <f t="shared" si="1"/>
        <v>15</v>
      </c>
      <c r="B20" s="2439"/>
      <c r="C20" s="1960" t="s">
        <v>5026</v>
      </c>
      <c r="D20" s="1955"/>
      <c r="E20" s="1956" t="e">
        <f t="shared" si="2"/>
        <v>#DIV/0!</v>
      </c>
      <c r="F20" s="1955"/>
      <c r="G20" s="1955">
        <f t="shared" si="0"/>
        <v>0</v>
      </c>
      <c r="H20" s="1955"/>
      <c r="I20" s="1956" t="e">
        <f t="shared" si="3"/>
        <v>#DIV/0!</v>
      </c>
      <c r="J20" s="1955"/>
      <c r="K20" s="1955">
        <f t="shared" si="4"/>
        <v>0</v>
      </c>
      <c r="L20" s="1956">
        <f t="shared" si="5"/>
        <v>0</v>
      </c>
      <c r="M20" s="1957"/>
    </row>
    <row r="21" spans="1:13" ht="16.5">
      <c r="A21" s="1953">
        <f t="shared" si="1"/>
        <v>16</v>
      </c>
      <c r="B21" s="2439"/>
      <c r="C21" s="1960" t="s">
        <v>5027</v>
      </c>
      <c r="D21" s="1955"/>
      <c r="E21" s="1956" t="e">
        <f t="shared" si="2"/>
        <v>#DIV/0!</v>
      </c>
      <c r="F21" s="1955"/>
      <c r="G21" s="1955">
        <f t="shared" si="0"/>
        <v>0</v>
      </c>
      <c r="H21" s="1955"/>
      <c r="I21" s="1956" t="e">
        <f t="shared" si="3"/>
        <v>#DIV/0!</v>
      </c>
      <c r="J21" s="1955"/>
      <c r="K21" s="1955">
        <f t="shared" si="4"/>
        <v>0</v>
      </c>
      <c r="L21" s="1956">
        <f t="shared" si="5"/>
        <v>0</v>
      </c>
      <c r="M21" s="1957"/>
    </row>
    <row r="22" spans="1:13" ht="16.5">
      <c r="A22" s="1953">
        <f t="shared" si="1"/>
        <v>17</v>
      </c>
      <c r="B22" s="2439"/>
      <c r="C22" s="1960" t="s">
        <v>5028</v>
      </c>
      <c r="D22" s="1955"/>
      <c r="E22" s="1956" t="e">
        <f t="shared" si="2"/>
        <v>#DIV/0!</v>
      </c>
      <c r="F22" s="1955"/>
      <c r="G22" s="1955">
        <f t="shared" si="0"/>
        <v>0</v>
      </c>
      <c r="H22" s="1955"/>
      <c r="I22" s="1956" t="e">
        <f t="shared" si="3"/>
        <v>#DIV/0!</v>
      </c>
      <c r="J22" s="1955"/>
      <c r="K22" s="1955">
        <f t="shared" si="4"/>
        <v>0</v>
      </c>
      <c r="L22" s="1956">
        <f t="shared" si="5"/>
        <v>0</v>
      </c>
      <c r="M22" s="1961"/>
    </row>
    <row r="23" spans="1:13" ht="16.5">
      <c r="A23" s="1953">
        <f t="shared" si="1"/>
        <v>18</v>
      </c>
      <c r="B23" s="2439"/>
      <c r="C23" s="1960" t="s">
        <v>5029</v>
      </c>
      <c r="D23" s="1955"/>
      <c r="E23" s="1956" t="e">
        <f t="shared" si="2"/>
        <v>#DIV/0!</v>
      </c>
      <c r="F23" s="1955"/>
      <c r="G23" s="1955">
        <f t="shared" si="0"/>
        <v>0</v>
      </c>
      <c r="H23" s="1955"/>
      <c r="I23" s="1956" t="e">
        <f t="shared" si="3"/>
        <v>#DIV/0!</v>
      </c>
      <c r="J23" s="1955"/>
      <c r="K23" s="1955">
        <f t="shared" si="4"/>
        <v>0</v>
      </c>
      <c r="L23" s="1956">
        <f t="shared" si="5"/>
        <v>0</v>
      </c>
      <c r="M23" s="1957"/>
    </row>
    <row r="24" spans="1:13" ht="16.5">
      <c r="A24" s="1953">
        <f t="shared" si="1"/>
        <v>19</v>
      </c>
      <c r="B24" s="2439"/>
      <c r="C24" s="1960" t="s">
        <v>5030</v>
      </c>
      <c r="D24" s="1955"/>
      <c r="E24" s="1956" t="e">
        <f t="shared" si="2"/>
        <v>#DIV/0!</v>
      </c>
      <c r="F24" s="1955"/>
      <c r="G24" s="1955">
        <f t="shared" si="0"/>
        <v>0</v>
      </c>
      <c r="H24" s="1955"/>
      <c r="I24" s="1956" t="e">
        <f t="shared" si="3"/>
        <v>#DIV/0!</v>
      </c>
      <c r="J24" s="1955"/>
      <c r="K24" s="1955">
        <f t="shared" si="4"/>
        <v>0</v>
      </c>
      <c r="L24" s="1956">
        <f t="shared" si="5"/>
        <v>0</v>
      </c>
      <c r="M24" s="1957"/>
    </row>
    <row r="25" spans="1:13" ht="16.5">
      <c r="A25" s="1953">
        <f t="shared" si="1"/>
        <v>20</v>
      </c>
      <c r="B25" s="2439"/>
      <c r="C25" s="1960" t="s">
        <v>5031</v>
      </c>
      <c r="D25" s="1955"/>
      <c r="E25" s="1956" t="e">
        <f t="shared" si="2"/>
        <v>#DIV/0!</v>
      </c>
      <c r="F25" s="1955"/>
      <c r="G25" s="1955">
        <f t="shared" si="0"/>
        <v>0</v>
      </c>
      <c r="H25" s="1955"/>
      <c r="I25" s="1956" t="e">
        <f t="shared" si="3"/>
        <v>#DIV/0!</v>
      </c>
      <c r="J25" s="1955"/>
      <c r="K25" s="1955">
        <f t="shared" si="4"/>
        <v>0</v>
      </c>
      <c r="L25" s="1956">
        <f t="shared" si="5"/>
        <v>0</v>
      </c>
      <c r="M25" s="1957"/>
    </row>
    <row r="26" spans="1:13" ht="16.5">
      <c r="A26" s="1953">
        <f t="shared" si="1"/>
        <v>21</v>
      </c>
      <c r="B26" s="2439"/>
      <c r="C26" s="1960" t="s">
        <v>5032</v>
      </c>
      <c r="D26" s="1955"/>
      <c r="E26" s="1956" t="e">
        <f t="shared" si="2"/>
        <v>#DIV/0!</v>
      </c>
      <c r="F26" s="1955"/>
      <c r="G26" s="1955">
        <f t="shared" si="0"/>
        <v>0</v>
      </c>
      <c r="H26" s="1955"/>
      <c r="I26" s="1956" t="e">
        <f t="shared" si="3"/>
        <v>#DIV/0!</v>
      </c>
      <c r="J26" s="1955"/>
      <c r="K26" s="1955">
        <f t="shared" si="4"/>
        <v>0</v>
      </c>
      <c r="L26" s="1956">
        <f t="shared" si="5"/>
        <v>0</v>
      </c>
      <c r="M26" s="1957"/>
    </row>
    <row r="27" spans="1:13" ht="16.5">
      <c r="A27" s="1953">
        <f t="shared" si="1"/>
        <v>22</v>
      </c>
      <c r="B27" s="2439"/>
      <c r="C27" s="1959" t="s">
        <v>5033</v>
      </c>
      <c r="D27" s="1955">
        <f>SUM(D28,D34)</f>
        <v>0</v>
      </c>
      <c r="E27" s="1956" t="e">
        <f t="shared" si="2"/>
        <v>#DIV/0!</v>
      </c>
      <c r="F27" s="1955">
        <f>SUM(F28,F34)</f>
        <v>0</v>
      </c>
      <c r="G27" s="1955">
        <f t="shared" si="0"/>
        <v>0</v>
      </c>
      <c r="H27" s="1955">
        <f>SUM(H28,H34)</f>
        <v>0</v>
      </c>
      <c r="I27" s="1956" t="e">
        <f t="shared" si="3"/>
        <v>#DIV/0!</v>
      </c>
      <c r="J27" s="1955">
        <f>SUM(J28,J34)</f>
        <v>0</v>
      </c>
      <c r="K27" s="1955">
        <f t="shared" si="4"/>
        <v>0</v>
      </c>
      <c r="L27" s="1956">
        <f t="shared" si="5"/>
        <v>0</v>
      </c>
      <c r="M27" s="1957"/>
    </row>
    <row r="28" spans="1:13" ht="16.5">
      <c r="A28" s="1953">
        <f t="shared" si="1"/>
        <v>23</v>
      </c>
      <c r="B28" s="2439"/>
      <c r="C28" s="1960" t="s">
        <v>5034</v>
      </c>
      <c r="D28" s="1955">
        <f>SUM(D29:D33)</f>
        <v>0</v>
      </c>
      <c r="E28" s="1956" t="e">
        <f t="shared" si="2"/>
        <v>#DIV/0!</v>
      </c>
      <c r="F28" s="1955">
        <f>SUM(F29:F33)</f>
        <v>0</v>
      </c>
      <c r="G28" s="1955">
        <f t="shared" si="0"/>
        <v>0</v>
      </c>
      <c r="H28" s="1955">
        <f>SUM(H29:H33)</f>
        <v>0</v>
      </c>
      <c r="I28" s="1956" t="e">
        <f t="shared" si="3"/>
        <v>#DIV/0!</v>
      </c>
      <c r="J28" s="1955">
        <f>SUM(J29:J33)</f>
        <v>0</v>
      </c>
      <c r="K28" s="1955">
        <f t="shared" si="4"/>
        <v>0</v>
      </c>
      <c r="L28" s="1956">
        <f t="shared" si="5"/>
        <v>0</v>
      </c>
      <c r="M28" s="1957"/>
    </row>
    <row r="29" spans="1:13" ht="16.5">
      <c r="A29" s="1953">
        <f t="shared" si="1"/>
        <v>24</v>
      </c>
      <c r="B29" s="2439"/>
      <c r="C29" s="1962" t="s">
        <v>5035</v>
      </c>
      <c r="D29" s="1955"/>
      <c r="E29" s="1956" t="e">
        <f t="shared" si="2"/>
        <v>#DIV/0!</v>
      </c>
      <c r="F29" s="1955"/>
      <c r="G29" s="1955">
        <f t="shared" si="0"/>
        <v>0</v>
      </c>
      <c r="H29" s="1955"/>
      <c r="I29" s="1956" t="e">
        <f t="shared" si="3"/>
        <v>#DIV/0!</v>
      </c>
      <c r="J29" s="1955"/>
      <c r="K29" s="1955">
        <f t="shared" si="4"/>
        <v>0</v>
      </c>
      <c r="L29" s="1956">
        <f t="shared" si="5"/>
        <v>0</v>
      </c>
      <c r="M29" s="1961"/>
    </row>
    <row r="30" spans="1:13" ht="16.5">
      <c r="A30" s="1953">
        <f t="shared" si="1"/>
        <v>25</v>
      </c>
      <c r="B30" s="2439"/>
      <c r="C30" s="1962" t="s">
        <v>5036</v>
      </c>
      <c r="D30" s="1955"/>
      <c r="E30" s="1956" t="e">
        <f t="shared" si="2"/>
        <v>#DIV/0!</v>
      </c>
      <c r="F30" s="1955"/>
      <c r="G30" s="1955">
        <f t="shared" si="0"/>
        <v>0</v>
      </c>
      <c r="H30" s="1955"/>
      <c r="I30" s="1956" t="e">
        <f t="shared" si="3"/>
        <v>#DIV/0!</v>
      </c>
      <c r="J30" s="1955"/>
      <c r="K30" s="1955">
        <f t="shared" si="4"/>
        <v>0</v>
      </c>
      <c r="L30" s="1956">
        <f t="shared" si="5"/>
        <v>0</v>
      </c>
      <c r="M30" s="1957"/>
    </row>
    <row r="31" spans="1:13" ht="16.5">
      <c r="A31" s="1953">
        <f t="shared" si="1"/>
        <v>26</v>
      </c>
      <c r="B31" s="2439"/>
      <c r="C31" s="1962" t="s">
        <v>5037</v>
      </c>
      <c r="D31" s="1955"/>
      <c r="E31" s="1956" t="e">
        <f t="shared" si="2"/>
        <v>#DIV/0!</v>
      </c>
      <c r="F31" s="1955"/>
      <c r="G31" s="1955">
        <f t="shared" si="0"/>
        <v>0</v>
      </c>
      <c r="H31" s="1955"/>
      <c r="I31" s="1956" t="e">
        <f t="shared" si="3"/>
        <v>#DIV/0!</v>
      </c>
      <c r="J31" s="1955"/>
      <c r="K31" s="1955">
        <f t="shared" si="4"/>
        <v>0</v>
      </c>
      <c r="L31" s="1956">
        <f t="shared" si="5"/>
        <v>0</v>
      </c>
      <c r="M31" s="1957"/>
    </row>
    <row r="32" spans="1:13">
      <c r="A32" s="1953">
        <f t="shared" si="1"/>
        <v>27</v>
      </c>
      <c r="B32" s="2439"/>
      <c r="C32" s="1962" t="s">
        <v>1459</v>
      </c>
      <c r="D32" s="1955"/>
      <c r="E32" s="1956" t="e">
        <f t="shared" si="2"/>
        <v>#DIV/0!</v>
      </c>
      <c r="F32" s="1955"/>
      <c r="G32" s="1955">
        <f t="shared" si="0"/>
        <v>0</v>
      </c>
      <c r="H32" s="1955"/>
      <c r="I32" s="1956" t="e">
        <f t="shared" si="3"/>
        <v>#DIV/0!</v>
      </c>
      <c r="J32" s="1955"/>
      <c r="K32" s="1955">
        <f t="shared" si="4"/>
        <v>0</v>
      </c>
      <c r="L32" s="1956">
        <f t="shared" si="5"/>
        <v>0</v>
      </c>
      <c r="M32" s="1957"/>
    </row>
    <row r="33" spans="1:13" ht="16.5">
      <c r="A33" s="1953">
        <f t="shared" si="1"/>
        <v>28</v>
      </c>
      <c r="B33" s="2439"/>
      <c r="C33" s="1962" t="s">
        <v>5038</v>
      </c>
      <c r="D33" s="1955"/>
      <c r="E33" s="1956" t="e">
        <f t="shared" si="2"/>
        <v>#DIV/0!</v>
      </c>
      <c r="F33" s="1955"/>
      <c r="G33" s="1955">
        <f t="shared" si="0"/>
        <v>0</v>
      </c>
      <c r="H33" s="1955"/>
      <c r="I33" s="1956" t="e">
        <f t="shared" si="3"/>
        <v>#DIV/0!</v>
      </c>
      <c r="J33" s="1955"/>
      <c r="K33" s="1955">
        <f t="shared" si="4"/>
        <v>0</v>
      </c>
      <c r="L33" s="1956">
        <f t="shared" si="5"/>
        <v>0</v>
      </c>
      <c r="M33" s="1957"/>
    </row>
    <row r="34" spans="1:13" ht="16.5">
      <c r="A34" s="1953">
        <f t="shared" si="1"/>
        <v>29</v>
      </c>
      <c r="B34" s="2439"/>
      <c r="C34" s="1960" t="s">
        <v>5039</v>
      </c>
      <c r="D34" s="1955">
        <f>SUM(D35:D39)</f>
        <v>0</v>
      </c>
      <c r="E34" s="1956" t="e">
        <f t="shared" si="2"/>
        <v>#DIV/0!</v>
      </c>
      <c r="F34" s="1955">
        <f>SUM(F35:F39)</f>
        <v>0</v>
      </c>
      <c r="G34" s="1955">
        <f t="shared" si="0"/>
        <v>0</v>
      </c>
      <c r="H34" s="1955">
        <f>SUM(H35:H39)</f>
        <v>0</v>
      </c>
      <c r="I34" s="1956" t="e">
        <f t="shared" si="3"/>
        <v>#DIV/0!</v>
      </c>
      <c r="J34" s="1955">
        <f>SUM(J35:J39)</f>
        <v>0</v>
      </c>
      <c r="K34" s="1955">
        <f t="shared" si="4"/>
        <v>0</v>
      </c>
      <c r="L34" s="1956">
        <f t="shared" si="5"/>
        <v>0</v>
      </c>
      <c r="M34" s="1957"/>
    </row>
    <row r="35" spans="1:13" ht="16.5">
      <c r="A35" s="1953">
        <f t="shared" si="1"/>
        <v>30</v>
      </c>
      <c r="B35" s="2439"/>
      <c r="C35" s="1962" t="s">
        <v>5035</v>
      </c>
      <c r="D35" s="1955"/>
      <c r="E35" s="1956" t="e">
        <f t="shared" si="2"/>
        <v>#DIV/0!</v>
      </c>
      <c r="F35" s="1955"/>
      <c r="G35" s="1955">
        <f t="shared" si="0"/>
        <v>0</v>
      </c>
      <c r="H35" s="1955"/>
      <c r="I35" s="1956" t="e">
        <f t="shared" si="3"/>
        <v>#DIV/0!</v>
      </c>
      <c r="J35" s="1955"/>
      <c r="K35" s="1955">
        <f t="shared" si="4"/>
        <v>0</v>
      </c>
      <c r="L35" s="1956">
        <f t="shared" si="5"/>
        <v>0</v>
      </c>
      <c r="M35" s="1961"/>
    </row>
    <row r="36" spans="1:13" ht="16.5">
      <c r="A36" s="1953">
        <f t="shared" si="1"/>
        <v>31</v>
      </c>
      <c r="B36" s="2439"/>
      <c r="C36" s="1962" t="s">
        <v>5036</v>
      </c>
      <c r="D36" s="1955"/>
      <c r="E36" s="1956" t="e">
        <f t="shared" si="2"/>
        <v>#DIV/0!</v>
      </c>
      <c r="F36" s="1955"/>
      <c r="G36" s="1955">
        <f t="shared" si="0"/>
        <v>0</v>
      </c>
      <c r="H36" s="1955"/>
      <c r="I36" s="1956" t="e">
        <f t="shared" si="3"/>
        <v>#DIV/0!</v>
      </c>
      <c r="J36" s="1955"/>
      <c r="K36" s="1955">
        <f t="shared" si="4"/>
        <v>0</v>
      </c>
      <c r="L36" s="1956">
        <f t="shared" si="5"/>
        <v>0</v>
      </c>
      <c r="M36" s="1957"/>
    </row>
    <row r="37" spans="1:13" ht="16.5">
      <c r="A37" s="1953">
        <f t="shared" si="1"/>
        <v>32</v>
      </c>
      <c r="B37" s="2439"/>
      <c r="C37" s="1962" t="s">
        <v>5037</v>
      </c>
      <c r="D37" s="1955"/>
      <c r="E37" s="1956" t="e">
        <f t="shared" si="2"/>
        <v>#DIV/0!</v>
      </c>
      <c r="F37" s="1955"/>
      <c r="G37" s="1955">
        <f t="shared" si="0"/>
        <v>0</v>
      </c>
      <c r="H37" s="1955"/>
      <c r="I37" s="1956" t="e">
        <f t="shared" si="3"/>
        <v>#DIV/0!</v>
      </c>
      <c r="J37" s="1955"/>
      <c r="K37" s="1955">
        <f t="shared" si="4"/>
        <v>0</v>
      </c>
      <c r="L37" s="1956">
        <f t="shared" si="5"/>
        <v>0</v>
      </c>
      <c r="M37" s="1957"/>
    </row>
    <row r="38" spans="1:13">
      <c r="A38" s="1953">
        <f t="shared" si="1"/>
        <v>33</v>
      </c>
      <c r="B38" s="2439"/>
      <c r="C38" s="1962" t="s">
        <v>1459</v>
      </c>
      <c r="D38" s="1955"/>
      <c r="E38" s="1956" t="e">
        <f t="shared" si="2"/>
        <v>#DIV/0!</v>
      </c>
      <c r="F38" s="1955"/>
      <c r="G38" s="1955">
        <f t="shared" si="0"/>
        <v>0</v>
      </c>
      <c r="H38" s="1955"/>
      <c r="I38" s="1956" t="e">
        <f t="shared" si="3"/>
        <v>#DIV/0!</v>
      </c>
      <c r="J38" s="1955"/>
      <c r="K38" s="1955">
        <f t="shared" si="4"/>
        <v>0</v>
      </c>
      <c r="L38" s="1956">
        <f t="shared" si="5"/>
        <v>0</v>
      </c>
      <c r="M38" s="1957"/>
    </row>
    <row r="39" spans="1:13" ht="16.5">
      <c r="A39" s="1953">
        <f t="shared" si="1"/>
        <v>34</v>
      </c>
      <c r="B39" s="2439"/>
      <c r="C39" s="1962" t="s">
        <v>5038</v>
      </c>
      <c r="D39" s="1955"/>
      <c r="E39" s="1956" t="e">
        <f t="shared" si="2"/>
        <v>#DIV/0!</v>
      </c>
      <c r="F39" s="1955"/>
      <c r="G39" s="1955">
        <f t="shared" si="0"/>
        <v>0</v>
      </c>
      <c r="H39" s="1955"/>
      <c r="I39" s="1956" t="e">
        <f t="shared" si="3"/>
        <v>#DIV/0!</v>
      </c>
      <c r="J39" s="1955"/>
      <c r="K39" s="1955">
        <f t="shared" si="4"/>
        <v>0</v>
      </c>
      <c r="L39" s="1956">
        <f t="shared" si="5"/>
        <v>0</v>
      </c>
      <c r="M39" s="1957"/>
    </row>
    <row r="40" spans="1:13" ht="33">
      <c r="A40" s="1953">
        <f t="shared" si="1"/>
        <v>35</v>
      </c>
      <c r="B40" s="2439"/>
      <c r="C40" s="1958" t="s">
        <v>5040</v>
      </c>
      <c r="D40" s="1955">
        <f>D41+D48</f>
        <v>0</v>
      </c>
      <c r="E40" s="1956" t="e">
        <f t="shared" si="2"/>
        <v>#DIV/0!</v>
      </c>
      <c r="F40" s="1955">
        <f>F41+F48</f>
        <v>0</v>
      </c>
      <c r="G40" s="1955">
        <f t="shared" si="0"/>
        <v>0</v>
      </c>
      <c r="H40" s="1955">
        <f>H41+H48</f>
        <v>0</v>
      </c>
      <c r="I40" s="1956" t="e">
        <f t="shared" si="3"/>
        <v>#DIV/0!</v>
      </c>
      <c r="J40" s="1955">
        <f>J41+J48</f>
        <v>0</v>
      </c>
      <c r="K40" s="1955">
        <f t="shared" si="4"/>
        <v>0</v>
      </c>
      <c r="L40" s="1956">
        <f t="shared" si="5"/>
        <v>0</v>
      </c>
      <c r="M40" s="1957"/>
    </row>
    <row r="41" spans="1:13" ht="16.5">
      <c r="A41" s="1953">
        <f t="shared" si="1"/>
        <v>36</v>
      </c>
      <c r="B41" s="2439"/>
      <c r="C41" s="1959" t="s">
        <v>5020</v>
      </c>
      <c r="D41" s="1955">
        <f>D42+D47</f>
        <v>0</v>
      </c>
      <c r="E41" s="1956" t="e">
        <f t="shared" si="2"/>
        <v>#DIV/0!</v>
      </c>
      <c r="F41" s="1955">
        <f>F42+F47</f>
        <v>0</v>
      </c>
      <c r="G41" s="1955">
        <f t="shared" si="0"/>
        <v>0</v>
      </c>
      <c r="H41" s="1955">
        <f>H42+H47</f>
        <v>0</v>
      </c>
      <c r="I41" s="1956" t="e">
        <f t="shared" si="3"/>
        <v>#DIV/0!</v>
      </c>
      <c r="J41" s="1955">
        <f>J42+J47</f>
        <v>0</v>
      </c>
      <c r="K41" s="1955">
        <f t="shared" si="4"/>
        <v>0</v>
      </c>
      <c r="L41" s="1956">
        <f t="shared" si="5"/>
        <v>0</v>
      </c>
      <c r="M41" s="1957"/>
    </row>
    <row r="42" spans="1:13" ht="16.5">
      <c r="A42" s="1953">
        <f t="shared" si="1"/>
        <v>37</v>
      </c>
      <c r="B42" s="2439"/>
      <c r="C42" s="1960" t="s">
        <v>5041</v>
      </c>
      <c r="D42" s="1955">
        <f>D43+D44</f>
        <v>0</v>
      </c>
      <c r="E42" s="1956" t="e">
        <f t="shared" si="2"/>
        <v>#DIV/0!</v>
      </c>
      <c r="F42" s="1955">
        <f>F43+F44</f>
        <v>0</v>
      </c>
      <c r="G42" s="1955">
        <f t="shared" si="0"/>
        <v>0</v>
      </c>
      <c r="H42" s="1955">
        <f>H43+H44</f>
        <v>0</v>
      </c>
      <c r="I42" s="1956" t="e">
        <f t="shared" si="3"/>
        <v>#DIV/0!</v>
      </c>
      <c r="J42" s="1955">
        <f>J43+J44</f>
        <v>0</v>
      </c>
      <c r="K42" s="1955">
        <f t="shared" si="4"/>
        <v>0</v>
      </c>
      <c r="L42" s="1956">
        <f t="shared" si="5"/>
        <v>0</v>
      </c>
      <c r="M42" s="1957"/>
    </row>
    <row r="43" spans="1:13" ht="16.5">
      <c r="A43" s="1953">
        <f t="shared" si="1"/>
        <v>38</v>
      </c>
      <c r="B43" s="2439"/>
      <c r="C43" s="1962" t="s">
        <v>5042</v>
      </c>
      <c r="D43" s="1955"/>
      <c r="E43" s="1956" t="e">
        <f t="shared" si="2"/>
        <v>#DIV/0!</v>
      </c>
      <c r="F43" s="1955"/>
      <c r="G43" s="1955">
        <f t="shared" si="0"/>
        <v>0</v>
      </c>
      <c r="H43" s="1955"/>
      <c r="I43" s="1956" t="e">
        <f t="shared" si="3"/>
        <v>#DIV/0!</v>
      </c>
      <c r="J43" s="1955"/>
      <c r="K43" s="1955">
        <f t="shared" si="4"/>
        <v>0</v>
      </c>
      <c r="L43" s="1956">
        <f t="shared" si="5"/>
        <v>0</v>
      </c>
      <c r="M43" s="1957"/>
    </row>
    <row r="44" spans="1:13" ht="16.5">
      <c r="A44" s="1953">
        <f t="shared" si="1"/>
        <v>39</v>
      </c>
      <c r="B44" s="2439"/>
      <c r="C44" s="1962" t="s">
        <v>5043</v>
      </c>
      <c r="D44" s="1955">
        <f>SUM(D45:D46)</f>
        <v>0</v>
      </c>
      <c r="E44" s="1956" t="e">
        <f t="shared" si="2"/>
        <v>#DIV/0!</v>
      </c>
      <c r="F44" s="1955">
        <f>SUM(F45:F46)</f>
        <v>0</v>
      </c>
      <c r="G44" s="1955">
        <f t="shared" si="0"/>
        <v>0</v>
      </c>
      <c r="H44" s="1955">
        <f>SUM(H45:H46)</f>
        <v>0</v>
      </c>
      <c r="I44" s="1956" t="e">
        <f t="shared" si="3"/>
        <v>#DIV/0!</v>
      </c>
      <c r="J44" s="1955">
        <f>SUM(J45:J46)</f>
        <v>0</v>
      </c>
      <c r="K44" s="1955">
        <f t="shared" si="4"/>
        <v>0</v>
      </c>
      <c r="L44" s="1956">
        <f t="shared" si="5"/>
        <v>0</v>
      </c>
      <c r="M44" s="1957"/>
    </row>
    <row r="45" spans="1:13" ht="16.5">
      <c r="A45" s="1953">
        <f t="shared" si="1"/>
        <v>40</v>
      </c>
      <c r="B45" s="2439"/>
      <c r="C45" s="1963" t="s">
        <v>5044</v>
      </c>
      <c r="D45" s="1955"/>
      <c r="E45" s="1956" t="e">
        <f t="shared" si="2"/>
        <v>#DIV/0!</v>
      </c>
      <c r="F45" s="1955"/>
      <c r="G45" s="1955">
        <f t="shared" si="0"/>
        <v>0</v>
      </c>
      <c r="H45" s="1955"/>
      <c r="I45" s="1956" t="e">
        <f t="shared" si="3"/>
        <v>#DIV/0!</v>
      </c>
      <c r="J45" s="1955"/>
      <c r="K45" s="1955">
        <f t="shared" si="4"/>
        <v>0</v>
      </c>
      <c r="L45" s="1956">
        <f t="shared" si="5"/>
        <v>0</v>
      </c>
      <c r="M45" s="1957"/>
    </row>
    <row r="46" spans="1:13" ht="16.5">
      <c r="A46" s="1953">
        <f t="shared" si="1"/>
        <v>41</v>
      </c>
      <c r="B46" s="2439"/>
      <c r="C46" s="1963" t="s">
        <v>5045</v>
      </c>
      <c r="D46" s="1955"/>
      <c r="E46" s="1956" t="e">
        <f t="shared" si="2"/>
        <v>#DIV/0!</v>
      </c>
      <c r="F46" s="1955"/>
      <c r="G46" s="1955">
        <f t="shared" si="0"/>
        <v>0</v>
      </c>
      <c r="H46" s="1955"/>
      <c r="I46" s="1956" t="e">
        <f t="shared" si="3"/>
        <v>#DIV/0!</v>
      </c>
      <c r="J46" s="1955"/>
      <c r="K46" s="1955">
        <f t="shared" si="4"/>
        <v>0</v>
      </c>
      <c r="L46" s="1956">
        <f t="shared" si="5"/>
        <v>0</v>
      </c>
      <c r="M46" s="1957"/>
    </row>
    <row r="47" spans="1:13" ht="16.5">
      <c r="A47" s="1953">
        <f t="shared" si="1"/>
        <v>42</v>
      </c>
      <c r="B47" s="2439"/>
      <c r="C47" s="1960" t="s">
        <v>5046</v>
      </c>
      <c r="D47" s="1955"/>
      <c r="E47" s="1956" t="e">
        <f t="shared" si="2"/>
        <v>#DIV/0!</v>
      </c>
      <c r="F47" s="1955"/>
      <c r="G47" s="1955">
        <f t="shared" si="0"/>
        <v>0</v>
      </c>
      <c r="H47" s="1955"/>
      <c r="I47" s="1956" t="e">
        <f t="shared" si="3"/>
        <v>#DIV/0!</v>
      </c>
      <c r="J47" s="1955"/>
      <c r="K47" s="1955">
        <f t="shared" si="4"/>
        <v>0</v>
      </c>
      <c r="L47" s="1956">
        <f t="shared" si="5"/>
        <v>0</v>
      </c>
      <c r="M47" s="1957"/>
    </row>
    <row r="48" spans="1:13" ht="16.5">
      <c r="A48" s="1953">
        <f t="shared" si="1"/>
        <v>43</v>
      </c>
      <c r="B48" s="2439"/>
      <c r="C48" s="1959" t="s">
        <v>5047</v>
      </c>
      <c r="D48" s="1955">
        <f>D49+D52</f>
        <v>0</v>
      </c>
      <c r="E48" s="1956" t="e">
        <f t="shared" si="2"/>
        <v>#DIV/0!</v>
      </c>
      <c r="F48" s="1955">
        <f>F49+F52</f>
        <v>0</v>
      </c>
      <c r="G48" s="1955">
        <f t="shared" si="0"/>
        <v>0</v>
      </c>
      <c r="H48" s="1955">
        <f>H49+H52</f>
        <v>0</v>
      </c>
      <c r="I48" s="1956" t="e">
        <f t="shared" si="3"/>
        <v>#DIV/0!</v>
      </c>
      <c r="J48" s="1955">
        <f>J49+J52</f>
        <v>0</v>
      </c>
      <c r="K48" s="1955">
        <f t="shared" si="4"/>
        <v>0</v>
      </c>
      <c r="L48" s="1956">
        <f t="shared" si="5"/>
        <v>0</v>
      </c>
      <c r="M48" s="1957"/>
    </row>
    <row r="49" spans="1:13" ht="16.5">
      <c r="A49" s="1953">
        <f t="shared" si="1"/>
        <v>44</v>
      </c>
      <c r="B49" s="2439"/>
      <c r="C49" s="1960" t="s">
        <v>5041</v>
      </c>
      <c r="D49" s="1955">
        <f>SUM(D50:D51)</f>
        <v>0</v>
      </c>
      <c r="E49" s="1956" t="e">
        <f t="shared" si="2"/>
        <v>#DIV/0!</v>
      </c>
      <c r="F49" s="1955">
        <f>SUM(F50:F51)</f>
        <v>0</v>
      </c>
      <c r="G49" s="1955">
        <f t="shared" si="0"/>
        <v>0</v>
      </c>
      <c r="H49" s="1955">
        <f>SUM(H50:H51)</f>
        <v>0</v>
      </c>
      <c r="I49" s="1956" t="e">
        <f t="shared" si="3"/>
        <v>#DIV/0!</v>
      </c>
      <c r="J49" s="1955">
        <f>SUM(J50:J51)</f>
        <v>0</v>
      </c>
      <c r="K49" s="1955">
        <f t="shared" si="4"/>
        <v>0</v>
      </c>
      <c r="L49" s="1956">
        <f t="shared" si="5"/>
        <v>0</v>
      </c>
      <c r="M49" s="1957"/>
    </row>
    <row r="50" spans="1:13" ht="16.5">
      <c r="A50" s="1953">
        <f t="shared" si="1"/>
        <v>45</v>
      </c>
      <c r="B50" s="2439"/>
      <c r="C50" s="1962" t="s">
        <v>5048</v>
      </c>
      <c r="D50" s="1955"/>
      <c r="E50" s="1956" t="e">
        <f t="shared" si="2"/>
        <v>#DIV/0!</v>
      </c>
      <c r="F50" s="1955"/>
      <c r="G50" s="1955">
        <f t="shared" si="0"/>
        <v>0</v>
      </c>
      <c r="H50" s="1955"/>
      <c r="I50" s="1956" t="e">
        <f t="shared" si="3"/>
        <v>#DIV/0!</v>
      </c>
      <c r="J50" s="1955"/>
      <c r="K50" s="1955">
        <f t="shared" si="4"/>
        <v>0</v>
      </c>
      <c r="L50" s="1956">
        <f t="shared" si="5"/>
        <v>0</v>
      </c>
      <c r="M50" s="1957"/>
    </row>
    <row r="51" spans="1:13" ht="16.5">
      <c r="A51" s="1953">
        <f t="shared" si="1"/>
        <v>46</v>
      </c>
      <c r="B51" s="2439"/>
      <c r="C51" s="1962" t="s">
        <v>5049</v>
      </c>
      <c r="D51" s="1955"/>
      <c r="E51" s="1956" t="e">
        <f t="shared" si="2"/>
        <v>#DIV/0!</v>
      </c>
      <c r="F51" s="1955"/>
      <c r="G51" s="1955">
        <f t="shared" si="0"/>
        <v>0</v>
      </c>
      <c r="H51" s="1955"/>
      <c r="I51" s="1956" t="e">
        <f t="shared" si="3"/>
        <v>#DIV/0!</v>
      </c>
      <c r="J51" s="1955"/>
      <c r="K51" s="1955">
        <f t="shared" si="4"/>
        <v>0</v>
      </c>
      <c r="L51" s="1956">
        <f t="shared" si="5"/>
        <v>0</v>
      </c>
      <c r="M51" s="1957"/>
    </row>
    <row r="52" spans="1:13" ht="16.5">
      <c r="A52" s="1953">
        <f t="shared" si="1"/>
        <v>47</v>
      </c>
      <c r="B52" s="2439"/>
      <c r="C52" s="1960" t="s">
        <v>5046</v>
      </c>
      <c r="D52" s="1955">
        <f>SUM(D53:D54)</f>
        <v>0</v>
      </c>
      <c r="E52" s="1956" t="e">
        <f t="shared" si="2"/>
        <v>#DIV/0!</v>
      </c>
      <c r="F52" s="1955">
        <f>SUM(F53:F54)</f>
        <v>0</v>
      </c>
      <c r="G52" s="1955">
        <f t="shared" si="0"/>
        <v>0</v>
      </c>
      <c r="H52" s="1955">
        <f>SUM(H53:H54)</f>
        <v>0</v>
      </c>
      <c r="I52" s="1956" t="e">
        <f t="shared" si="3"/>
        <v>#DIV/0!</v>
      </c>
      <c r="J52" s="1955">
        <f>SUM(J53:J54)</f>
        <v>0</v>
      </c>
      <c r="K52" s="1955">
        <f t="shared" si="4"/>
        <v>0</v>
      </c>
      <c r="L52" s="1956">
        <f t="shared" si="5"/>
        <v>0</v>
      </c>
      <c r="M52" s="1957"/>
    </row>
    <row r="53" spans="1:13" ht="16.5">
      <c r="A53" s="1953">
        <f t="shared" si="1"/>
        <v>48</v>
      </c>
      <c r="B53" s="2439"/>
      <c r="C53" s="1962" t="s">
        <v>5048</v>
      </c>
      <c r="D53" s="1955"/>
      <c r="E53" s="1956" t="e">
        <f t="shared" si="2"/>
        <v>#DIV/0!</v>
      </c>
      <c r="F53" s="1955"/>
      <c r="G53" s="1955">
        <f t="shared" si="0"/>
        <v>0</v>
      </c>
      <c r="H53" s="1955"/>
      <c r="I53" s="1956" t="e">
        <f t="shared" si="3"/>
        <v>#DIV/0!</v>
      </c>
      <c r="J53" s="1955"/>
      <c r="K53" s="1955">
        <f t="shared" si="4"/>
        <v>0</v>
      </c>
      <c r="L53" s="1956">
        <f t="shared" si="5"/>
        <v>0</v>
      </c>
      <c r="M53" s="1957"/>
    </row>
    <row r="54" spans="1:13" ht="16.5">
      <c r="A54" s="1953">
        <f t="shared" si="1"/>
        <v>49</v>
      </c>
      <c r="B54" s="2439"/>
      <c r="C54" s="1962" t="s">
        <v>5049</v>
      </c>
      <c r="D54" s="1955"/>
      <c r="E54" s="1956" t="e">
        <f t="shared" si="2"/>
        <v>#DIV/0!</v>
      </c>
      <c r="F54" s="1955"/>
      <c r="G54" s="1955">
        <f t="shared" si="0"/>
        <v>0</v>
      </c>
      <c r="H54" s="1955"/>
      <c r="I54" s="1956" t="e">
        <f t="shared" si="3"/>
        <v>#DIV/0!</v>
      </c>
      <c r="J54" s="1955"/>
      <c r="K54" s="1955">
        <f t="shared" si="4"/>
        <v>0</v>
      </c>
      <c r="L54" s="1956">
        <f t="shared" si="5"/>
        <v>0</v>
      </c>
      <c r="M54" s="1957"/>
    </row>
    <row r="55" spans="1:13" ht="16.5">
      <c r="A55" s="1953">
        <f t="shared" si="1"/>
        <v>50</v>
      </c>
      <c r="B55" s="2439"/>
      <c r="C55" s="1954" t="s">
        <v>5050</v>
      </c>
      <c r="D55" s="1955">
        <f>D56+D64</f>
        <v>0</v>
      </c>
      <c r="E55" s="1956" t="e">
        <f t="shared" si="2"/>
        <v>#DIV/0!</v>
      </c>
      <c r="F55" s="1955">
        <f>F56+F64</f>
        <v>0</v>
      </c>
      <c r="G55" s="1955">
        <f t="shared" si="0"/>
        <v>0</v>
      </c>
      <c r="H55" s="1955">
        <f>H56+H64</f>
        <v>0</v>
      </c>
      <c r="I55" s="1956" t="e">
        <f t="shared" si="3"/>
        <v>#DIV/0!</v>
      </c>
      <c r="J55" s="1955">
        <f>J56+J64</f>
        <v>0</v>
      </c>
      <c r="K55" s="1955">
        <f t="shared" si="4"/>
        <v>0</v>
      </c>
      <c r="L55" s="1956">
        <f t="shared" si="5"/>
        <v>0</v>
      </c>
      <c r="M55" s="1957"/>
    </row>
    <row r="56" spans="1:13" ht="16.5">
      <c r="A56" s="1953">
        <f t="shared" si="1"/>
        <v>51</v>
      </c>
      <c r="B56" s="2439"/>
      <c r="C56" s="1959" t="s">
        <v>5051</v>
      </c>
      <c r="D56" s="1955">
        <f>SUM(D57:D63)</f>
        <v>0</v>
      </c>
      <c r="E56" s="1956" t="e">
        <f t="shared" si="2"/>
        <v>#DIV/0!</v>
      </c>
      <c r="F56" s="1955">
        <f>SUM(F57:F63)</f>
        <v>0</v>
      </c>
      <c r="G56" s="1955">
        <f t="shared" si="0"/>
        <v>0</v>
      </c>
      <c r="H56" s="1955">
        <f>SUM(H57:H63)</f>
        <v>0</v>
      </c>
      <c r="I56" s="1956" t="e">
        <f t="shared" si="3"/>
        <v>#DIV/0!</v>
      </c>
      <c r="J56" s="1955">
        <f>SUM(J57:J63)</f>
        <v>0</v>
      </c>
      <c r="K56" s="1955">
        <f t="shared" si="4"/>
        <v>0</v>
      </c>
      <c r="L56" s="1956">
        <f t="shared" si="5"/>
        <v>0</v>
      </c>
      <c r="M56" s="1957"/>
    </row>
    <row r="57" spans="1:13" ht="16.5">
      <c r="A57" s="1953">
        <f t="shared" si="1"/>
        <v>52</v>
      </c>
      <c r="B57" s="2439"/>
      <c r="C57" s="1960" t="s">
        <v>5052</v>
      </c>
      <c r="D57" s="1955"/>
      <c r="E57" s="1956" t="e">
        <f t="shared" si="2"/>
        <v>#DIV/0!</v>
      </c>
      <c r="F57" s="1955"/>
      <c r="G57" s="1955">
        <f t="shared" si="0"/>
        <v>0</v>
      </c>
      <c r="H57" s="1955"/>
      <c r="I57" s="1956" t="e">
        <f t="shared" si="3"/>
        <v>#DIV/0!</v>
      </c>
      <c r="J57" s="1955"/>
      <c r="K57" s="1955">
        <f t="shared" si="4"/>
        <v>0</v>
      </c>
      <c r="L57" s="1956">
        <f t="shared" si="5"/>
        <v>0</v>
      </c>
      <c r="M57" s="1961"/>
    </row>
    <row r="58" spans="1:13" ht="16.5">
      <c r="A58" s="1953">
        <f t="shared" si="1"/>
        <v>53</v>
      </c>
      <c r="B58" s="2439"/>
      <c r="C58" s="1960" t="s">
        <v>5053</v>
      </c>
      <c r="D58" s="1955"/>
      <c r="E58" s="1956" t="e">
        <f t="shared" si="2"/>
        <v>#DIV/0!</v>
      </c>
      <c r="F58" s="1955"/>
      <c r="G58" s="1955">
        <f t="shared" si="0"/>
        <v>0</v>
      </c>
      <c r="H58" s="1955"/>
      <c r="I58" s="1956" t="e">
        <f t="shared" si="3"/>
        <v>#DIV/0!</v>
      </c>
      <c r="J58" s="1955"/>
      <c r="K58" s="1955">
        <f t="shared" si="4"/>
        <v>0</v>
      </c>
      <c r="L58" s="1956">
        <f t="shared" si="5"/>
        <v>0</v>
      </c>
      <c r="M58" s="1957"/>
    </row>
    <row r="59" spans="1:13" ht="16.5">
      <c r="A59" s="1953">
        <f t="shared" si="1"/>
        <v>54</v>
      </c>
      <c r="B59" s="2439"/>
      <c r="C59" s="1960" t="s">
        <v>5054</v>
      </c>
      <c r="D59" s="1955"/>
      <c r="E59" s="1956" t="e">
        <f t="shared" si="2"/>
        <v>#DIV/0!</v>
      </c>
      <c r="F59" s="1955"/>
      <c r="G59" s="1955">
        <f t="shared" si="0"/>
        <v>0</v>
      </c>
      <c r="H59" s="1955"/>
      <c r="I59" s="1956" t="e">
        <f t="shared" si="3"/>
        <v>#DIV/0!</v>
      </c>
      <c r="J59" s="1955"/>
      <c r="K59" s="1955">
        <f t="shared" si="4"/>
        <v>0</v>
      </c>
      <c r="L59" s="1956">
        <f t="shared" si="5"/>
        <v>0</v>
      </c>
      <c r="M59" s="1961"/>
    </row>
    <row r="60" spans="1:13" ht="16.5">
      <c r="A60" s="1953">
        <f t="shared" si="1"/>
        <v>55</v>
      </c>
      <c r="B60" s="2439"/>
      <c r="C60" s="1960" t="s">
        <v>5055</v>
      </c>
      <c r="D60" s="1955"/>
      <c r="E60" s="1956" t="e">
        <f t="shared" si="2"/>
        <v>#DIV/0!</v>
      </c>
      <c r="F60" s="1955"/>
      <c r="G60" s="1955">
        <f t="shared" si="0"/>
        <v>0</v>
      </c>
      <c r="H60" s="1955"/>
      <c r="I60" s="1956" t="e">
        <f t="shared" si="3"/>
        <v>#DIV/0!</v>
      </c>
      <c r="J60" s="1955"/>
      <c r="K60" s="1955">
        <f t="shared" si="4"/>
        <v>0</v>
      </c>
      <c r="L60" s="1956">
        <f t="shared" si="5"/>
        <v>0</v>
      </c>
      <c r="M60" s="1957"/>
    </row>
    <row r="61" spans="1:13" ht="16.5">
      <c r="A61" s="1953">
        <f t="shared" si="1"/>
        <v>56</v>
      </c>
      <c r="B61" s="2439"/>
      <c r="C61" s="1960" t="s">
        <v>5056</v>
      </c>
      <c r="D61" s="1955"/>
      <c r="E61" s="1956" t="e">
        <f t="shared" si="2"/>
        <v>#DIV/0!</v>
      </c>
      <c r="F61" s="1955"/>
      <c r="G61" s="1955">
        <f t="shared" si="0"/>
        <v>0</v>
      </c>
      <c r="H61" s="1955"/>
      <c r="I61" s="1956" t="e">
        <f t="shared" si="3"/>
        <v>#DIV/0!</v>
      </c>
      <c r="J61" s="1955"/>
      <c r="K61" s="1955">
        <f t="shared" si="4"/>
        <v>0</v>
      </c>
      <c r="L61" s="1956">
        <f t="shared" si="5"/>
        <v>0</v>
      </c>
      <c r="M61" s="1957"/>
    </row>
    <row r="62" spans="1:13" ht="16.5">
      <c r="A62" s="1953">
        <f t="shared" si="1"/>
        <v>57</v>
      </c>
      <c r="B62" s="2439"/>
      <c r="C62" s="1960" t="s">
        <v>5057</v>
      </c>
      <c r="D62" s="1955"/>
      <c r="E62" s="1956" t="e">
        <f t="shared" si="2"/>
        <v>#DIV/0!</v>
      </c>
      <c r="F62" s="1955"/>
      <c r="G62" s="1955">
        <f t="shared" si="0"/>
        <v>0</v>
      </c>
      <c r="H62" s="1955"/>
      <c r="I62" s="1956" t="e">
        <f t="shared" si="3"/>
        <v>#DIV/0!</v>
      </c>
      <c r="J62" s="1955"/>
      <c r="K62" s="1955">
        <f t="shared" si="4"/>
        <v>0</v>
      </c>
      <c r="L62" s="1956">
        <f t="shared" si="5"/>
        <v>0</v>
      </c>
      <c r="M62" s="1957"/>
    </row>
    <row r="63" spans="1:13" ht="16.5">
      <c r="A63" s="1953">
        <f t="shared" si="1"/>
        <v>58</v>
      </c>
      <c r="B63" s="2439"/>
      <c r="C63" s="1960" t="s">
        <v>5058</v>
      </c>
      <c r="D63" s="1955"/>
      <c r="E63" s="1956" t="e">
        <f t="shared" si="2"/>
        <v>#DIV/0!</v>
      </c>
      <c r="F63" s="1955"/>
      <c r="G63" s="1955">
        <f t="shared" si="0"/>
        <v>0</v>
      </c>
      <c r="H63" s="1955"/>
      <c r="I63" s="1956" t="e">
        <f t="shared" si="3"/>
        <v>#DIV/0!</v>
      </c>
      <c r="J63" s="1955"/>
      <c r="K63" s="1955">
        <f t="shared" si="4"/>
        <v>0</v>
      </c>
      <c r="L63" s="1956">
        <f t="shared" si="5"/>
        <v>0</v>
      </c>
      <c r="M63" s="1957"/>
    </row>
    <row r="64" spans="1:13" ht="16.5">
      <c r="A64" s="1953">
        <f t="shared" si="1"/>
        <v>59</v>
      </c>
      <c r="B64" s="2439"/>
      <c r="C64" s="1959" t="s">
        <v>5059</v>
      </c>
      <c r="D64" s="1955">
        <f>D65+D73</f>
        <v>0</v>
      </c>
      <c r="E64" s="1956" t="e">
        <f t="shared" si="2"/>
        <v>#DIV/0!</v>
      </c>
      <c r="F64" s="1955">
        <f>F65+F73</f>
        <v>0</v>
      </c>
      <c r="G64" s="1955">
        <f t="shared" si="0"/>
        <v>0</v>
      </c>
      <c r="H64" s="1955">
        <f>H65+H73</f>
        <v>0</v>
      </c>
      <c r="I64" s="1956" t="e">
        <f t="shared" si="3"/>
        <v>#DIV/0!</v>
      </c>
      <c r="J64" s="1955">
        <f>J65+J73</f>
        <v>0</v>
      </c>
      <c r="K64" s="1955">
        <f t="shared" si="4"/>
        <v>0</v>
      </c>
      <c r="L64" s="1956">
        <f t="shared" si="5"/>
        <v>0</v>
      </c>
      <c r="M64" s="1957"/>
    </row>
    <row r="65" spans="1:13" ht="16.5">
      <c r="A65" s="1953">
        <f t="shared" si="1"/>
        <v>60</v>
      </c>
      <c r="B65" s="2439"/>
      <c r="C65" s="1960" t="s">
        <v>5060</v>
      </c>
      <c r="D65" s="1955">
        <f>SUM(D66:D72)</f>
        <v>0</v>
      </c>
      <c r="E65" s="1956" t="e">
        <f t="shared" si="2"/>
        <v>#DIV/0!</v>
      </c>
      <c r="F65" s="1955">
        <f>SUM(F66:F72)</f>
        <v>0</v>
      </c>
      <c r="G65" s="1955">
        <f t="shared" si="0"/>
        <v>0</v>
      </c>
      <c r="H65" s="1955">
        <f>SUM(H66:H72)</f>
        <v>0</v>
      </c>
      <c r="I65" s="1956" t="e">
        <f t="shared" si="3"/>
        <v>#DIV/0!</v>
      </c>
      <c r="J65" s="1955">
        <f>SUM(J66:J72)</f>
        <v>0</v>
      </c>
      <c r="K65" s="1955">
        <f t="shared" si="4"/>
        <v>0</v>
      </c>
      <c r="L65" s="1956">
        <f t="shared" si="5"/>
        <v>0</v>
      </c>
      <c r="M65" s="1957"/>
    </row>
    <row r="66" spans="1:13" ht="16.5">
      <c r="A66" s="1953">
        <f t="shared" si="1"/>
        <v>61</v>
      </c>
      <c r="B66" s="2439"/>
      <c r="C66" s="1962" t="s">
        <v>5061</v>
      </c>
      <c r="D66" s="1955"/>
      <c r="E66" s="1956" t="e">
        <f t="shared" si="2"/>
        <v>#DIV/0!</v>
      </c>
      <c r="F66" s="1955"/>
      <c r="G66" s="1955">
        <f t="shared" si="0"/>
        <v>0</v>
      </c>
      <c r="H66" s="1955"/>
      <c r="I66" s="1956" t="e">
        <f t="shared" si="3"/>
        <v>#DIV/0!</v>
      </c>
      <c r="J66" s="1955"/>
      <c r="K66" s="1955">
        <f t="shared" si="4"/>
        <v>0</v>
      </c>
      <c r="L66" s="1956">
        <f t="shared" si="5"/>
        <v>0</v>
      </c>
      <c r="M66" s="1961"/>
    </row>
    <row r="67" spans="1:13" ht="16.5">
      <c r="A67" s="1953">
        <f t="shared" si="1"/>
        <v>62</v>
      </c>
      <c r="B67" s="2439"/>
      <c r="C67" s="1962" t="s">
        <v>5062</v>
      </c>
      <c r="D67" s="1955"/>
      <c r="E67" s="1956" t="e">
        <f t="shared" si="2"/>
        <v>#DIV/0!</v>
      </c>
      <c r="F67" s="1955"/>
      <c r="G67" s="1955">
        <f t="shared" si="0"/>
        <v>0</v>
      </c>
      <c r="H67" s="1955"/>
      <c r="I67" s="1956" t="e">
        <f t="shared" si="3"/>
        <v>#DIV/0!</v>
      </c>
      <c r="J67" s="1955"/>
      <c r="K67" s="1955">
        <f t="shared" si="4"/>
        <v>0</v>
      </c>
      <c r="L67" s="1956">
        <f t="shared" si="5"/>
        <v>0</v>
      </c>
      <c r="M67" s="1957"/>
    </row>
    <row r="68" spans="1:13" ht="16.5">
      <c r="A68" s="1953">
        <f t="shared" si="1"/>
        <v>63</v>
      </c>
      <c r="B68" s="2439"/>
      <c r="C68" s="1962" t="s">
        <v>5063</v>
      </c>
      <c r="D68" s="1955"/>
      <c r="E68" s="1956" t="e">
        <f t="shared" si="2"/>
        <v>#DIV/0!</v>
      </c>
      <c r="F68" s="1955"/>
      <c r="G68" s="1955">
        <f t="shared" si="0"/>
        <v>0</v>
      </c>
      <c r="H68" s="1955"/>
      <c r="I68" s="1956" t="e">
        <f t="shared" si="3"/>
        <v>#DIV/0!</v>
      </c>
      <c r="J68" s="1955"/>
      <c r="K68" s="1955">
        <f t="shared" si="4"/>
        <v>0</v>
      </c>
      <c r="L68" s="1956">
        <f t="shared" si="5"/>
        <v>0</v>
      </c>
      <c r="M68" s="1961"/>
    </row>
    <row r="69" spans="1:13" ht="16.5">
      <c r="A69" s="1953">
        <f t="shared" si="1"/>
        <v>64</v>
      </c>
      <c r="B69" s="2439"/>
      <c r="C69" s="1962" t="s">
        <v>5064</v>
      </c>
      <c r="D69" s="1955"/>
      <c r="E69" s="1956" t="e">
        <f t="shared" si="2"/>
        <v>#DIV/0!</v>
      </c>
      <c r="F69" s="1955"/>
      <c r="G69" s="1955">
        <f t="shared" si="0"/>
        <v>0</v>
      </c>
      <c r="H69" s="1955"/>
      <c r="I69" s="1956" t="e">
        <f t="shared" si="3"/>
        <v>#DIV/0!</v>
      </c>
      <c r="J69" s="1955"/>
      <c r="K69" s="1955">
        <f t="shared" si="4"/>
        <v>0</v>
      </c>
      <c r="L69" s="1956">
        <f t="shared" si="5"/>
        <v>0</v>
      </c>
      <c r="M69" s="1957"/>
    </row>
    <row r="70" spans="1:13" ht="16.5">
      <c r="A70" s="1953">
        <f t="shared" si="1"/>
        <v>65</v>
      </c>
      <c r="B70" s="2439"/>
      <c r="C70" s="1962" t="s">
        <v>5065</v>
      </c>
      <c r="D70" s="1955"/>
      <c r="E70" s="1956" t="e">
        <f t="shared" si="2"/>
        <v>#DIV/0!</v>
      </c>
      <c r="F70" s="1955"/>
      <c r="G70" s="1955">
        <f t="shared" si="0"/>
        <v>0</v>
      </c>
      <c r="H70" s="1955"/>
      <c r="I70" s="1956" t="e">
        <f t="shared" si="3"/>
        <v>#DIV/0!</v>
      </c>
      <c r="J70" s="1955"/>
      <c r="K70" s="1955">
        <f t="shared" si="4"/>
        <v>0</v>
      </c>
      <c r="L70" s="1956">
        <f t="shared" si="5"/>
        <v>0</v>
      </c>
      <c r="M70" s="1957"/>
    </row>
    <row r="71" spans="1:13" ht="16.5">
      <c r="A71" s="1953">
        <f t="shared" ref="A71:A134" si="6">A70+1</f>
        <v>66</v>
      </c>
      <c r="B71" s="2439"/>
      <c r="C71" s="1962" t="s">
        <v>5066</v>
      </c>
      <c r="D71" s="1955"/>
      <c r="E71" s="1956" t="e">
        <f t="shared" ref="E71:E134" si="7">D71/$D$257</f>
        <v>#DIV/0!</v>
      </c>
      <c r="F71" s="1955"/>
      <c r="G71" s="1955">
        <f t="shared" si="0"/>
        <v>0</v>
      </c>
      <c r="H71" s="1955"/>
      <c r="I71" s="1956" t="e">
        <f t="shared" ref="I71:I134" si="8">H71/H$257</f>
        <v>#DIV/0!</v>
      </c>
      <c r="J71" s="1955"/>
      <c r="K71" s="1955">
        <f t="shared" ref="K71:K134" si="9">D71-H71</f>
        <v>0</v>
      </c>
      <c r="L71" s="1956">
        <f t="shared" ref="L71:L134" si="10">IF(J71=0,0,K71/J71)</f>
        <v>0</v>
      </c>
      <c r="M71" s="1957"/>
    </row>
    <row r="72" spans="1:13" ht="16.5">
      <c r="A72" s="1953">
        <f t="shared" si="6"/>
        <v>67</v>
      </c>
      <c r="B72" s="2439"/>
      <c r="C72" s="1962" t="s">
        <v>5067</v>
      </c>
      <c r="D72" s="1955"/>
      <c r="E72" s="1956" t="e">
        <f t="shared" si="7"/>
        <v>#DIV/0!</v>
      </c>
      <c r="F72" s="1955"/>
      <c r="G72" s="1955">
        <f t="shared" si="0"/>
        <v>0</v>
      </c>
      <c r="H72" s="1955"/>
      <c r="I72" s="1956" t="e">
        <f t="shared" si="8"/>
        <v>#DIV/0!</v>
      </c>
      <c r="J72" s="1955"/>
      <c r="K72" s="1955">
        <f t="shared" si="9"/>
        <v>0</v>
      </c>
      <c r="L72" s="1956">
        <f t="shared" si="10"/>
        <v>0</v>
      </c>
      <c r="M72" s="1957"/>
    </row>
    <row r="73" spans="1:13" ht="16.5">
      <c r="A73" s="1953">
        <f t="shared" si="6"/>
        <v>68</v>
      </c>
      <c r="B73" s="2439"/>
      <c r="C73" s="1960" t="s">
        <v>5068</v>
      </c>
      <c r="D73" s="1955">
        <f>SUM(D74:D80)</f>
        <v>0</v>
      </c>
      <c r="E73" s="1956" t="e">
        <f t="shared" si="7"/>
        <v>#DIV/0!</v>
      </c>
      <c r="F73" s="1955">
        <f>SUM(F74:F80)</f>
        <v>0</v>
      </c>
      <c r="G73" s="1955">
        <f t="shared" si="0"/>
        <v>0</v>
      </c>
      <c r="H73" s="1955">
        <f>SUM(H74:H80)</f>
        <v>0</v>
      </c>
      <c r="I73" s="1956" t="e">
        <f t="shared" si="8"/>
        <v>#DIV/0!</v>
      </c>
      <c r="J73" s="1955">
        <f>SUM(J74:J80)</f>
        <v>0</v>
      </c>
      <c r="K73" s="1955">
        <f t="shared" si="9"/>
        <v>0</v>
      </c>
      <c r="L73" s="1956">
        <f t="shared" si="10"/>
        <v>0</v>
      </c>
      <c r="M73" s="1957"/>
    </row>
    <row r="74" spans="1:13" ht="16.5">
      <c r="A74" s="1953">
        <f t="shared" si="6"/>
        <v>69</v>
      </c>
      <c r="B74" s="2439"/>
      <c r="C74" s="1962" t="s">
        <v>5061</v>
      </c>
      <c r="D74" s="1955"/>
      <c r="E74" s="1956" t="e">
        <f t="shared" si="7"/>
        <v>#DIV/0!</v>
      </c>
      <c r="F74" s="1955"/>
      <c r="G74" s="1955">
        <f t="shared" si="0"/>
        <v>0</v>
      </c>
      <c r="H74" s="1955"/>
      <c r="I74" s="1956" t="e">
        <f t="shared" si="8"/>
        <v>#DIV/0!</v>
      </c>
      <c r="J74" s="1955"/>
      <c r="K74" s="1955">
        <f t="shared" si="9"/>
        <v>0</v>
      </c>
      <c r="L74" s="1956">
        <f t="shared" si="10"/>
        <v>0</v>
      </c>
      <c r="M74" s="1961"/>
    </row>
    <row r="75" spans="1:13" ht="16.5">
      <c r="A75" s="1953">
        <f t="shared" si="6"/>
        <v>70</v>
      </c>
      <c r="B75" s="2439"/>
      <c r="C75" s="1962" t="s">
        <v>5062</v>
      </c>
      <c r="D75" s="1955"/>
      <c r="E75" s="1956" t="e">
        <f t="shared" si="7"/>
        <v>#DIV/0!</v>
      </c>
      <c r="F75" s="1955"/>
      <c r="G75" s="1955">
        <f t="shared" si="0"/>
        <v>0</v>
      </c>
      <c r="H75" s="1955"/>
      <c r="I75" s="1956" t="e">
        <f t="shared" si="8"/>
        <v>#DIV/0!</v>
      </c>
      <c r="J75" s="1955"/>
      <c r="K75" s="1955">
        <f t="shared" si="9"/>
        <v>0</v>
      </c>
      <c r="L75" s="1956">
        <f t="shared" si="10"/>
        <v>0</v>
      </c>
      <c r="M75" s="1957"/>
    </row>
    <row r="76" spans="1:13" ht="16.5">
      <c r="A76" s="1953">
        <f t="shared" si="6"/>
        <v>71</v>
      </c>
      <c r="B76" s="2439"/>
      <c r="C76" s="1962" t="s">
        <v>5063</v>
      </c>
      <c r="D76" s="1955"/>
      <c r="E76" s="1956" t="e">
        <f t="shared" si="7"/>
        <v>#DIV/0!</v>
      </c>
      <c r="F76" s="1955"/>
      <c r="G76" s="1955">
        <f t="shared" si="0"/>
        <v>0</v>
      </c>
      <c r="H76" s="1955"/>
      <c r="I76" s="1956" t="e">
        <f t="shared" si="8"/>
        <v>#DIV/0!</v>
      </c>
      <c r="J76" s="1955"/>
      <c r="K76" s="1955">
        <f t="shared" si="9"/>
        <v>0</v>
      </c>
      <c r="L76" s="1956">
        <f t="shared" si="10"/>
        <v>0</v>
      </c>
      <c r="M76" s="1961"/>
    </row>
    <row r="77" spans="1:13" ht="16.5">
      <c r="A77" s="1953">
        <f t="shared" si="6"/>
        <v>72</v>
      </c>
      <c r="B77" s="2439"/>
      <c r="C77" s="1962" t="s">
        <v>5064</v>
      </c>
      <c r="D77" s="1955"/>
      <c r="E77" s="1956" t="e">
        <f t="shared" si="7"/>
        <v>#DIV/0!</v>
      </c>
      <c r="F77" s="1955"/>
      <c r="G77" s="1955">
        <f t="shared" si="0"/>
        <v>0</v>
      </c>
      <c r="H77" s="1955"/>
      <c r="I77" s="1956" t="e">
        <f t="shared" si="8"/>
        <v>#DIV/0!</v>
      </c>
      <c r="J77" s="1955"/>
      <c r="K77" s="1955">
        <f t="shared" si="9"/>
        <v>0</v>
      </c>
      <c r="L77" s="1956">
        <f t="shared" si="10"/>
        <v>0</v>
      </c>
      <c r="M77" s="1957"/>
    </row>
    <row r="78" spans="1:13" ht="16.5">
      <c r="A78" s="1953">
        <f t="shared" si="6"/>
        <v>73</v>
      </c>
      <c r="B78" s="2439"/>
      <c r="C78" s="1962" t="s">
        <v>5065</v>
      </c>
      <c r="D78" s="1955"/>
      <c r="E78" s="1956" t="e">
        <f t="shared" si="7"/>
        <v>#DIV/0!</v>
      </c>
      <c r="F78" s="1955"/>
      <c r="G78" s="1955">
        <f t="shared" si="0"/>
        <v>0</v>
      </c>
      <c r="H78" s="1955"/>
      <c r="I78" s="1956" t="e">
        <f t="shared" si="8"/>
        <v>#DIV/0!</v>
      </c>
      <c r="J78" s="1955"/>
      <c r="K78" s="1955">
        <f t="shared" si="9"/>
        <v>0</v>
      </c>
      <c r="L78" s="1956">
        <f t="shared" si="10"/>
        <v>0</v>
      </c>
      <c r="M78" s="1957"/>
    </row>
    <row r="79" spans="1:13" ht="16.5">
      <c r="A79" s="1953">
        <f t="shared" si="6"/>
        <v>74</v>
      </c>
      <c r="B79" s="2439"/>
      <c r="C79" s="1962" t="s">
        <v>5066</v>
      </c>
      <c r="D79" s="1955"/>
      <c r="E79" s="1956" t="e">
        <f t="shared" si="7"/>
        <v>#DIV/0!</v>
      </c>
      <c r="F79" s="1955"/>
      <c r="G79" s="1955">
        <f t="shared" si="0"/>
        <v>0</v>
      </c>
      <c r="H79" s="1955"/>
      <c r="I79" s="1956" t="e">
        <f t="shared" si="8"/>
        <v>#DIV/0!</v>
      </c>
      <c r="J79" s="1955"/>
      <c r="K79" s="1955">
        <f t="shared" si="9"/>
        <v>0</v>
      </c>
      <c r="L79" s="1956">
        <f t="shared" si="10"/>
        <v>0</v>
      </c>
      <c r="M79" s="1957"/>
    </row>
    <row r="80" spans="1:13" ht="16.5">
      <c r="A80" s="1953">
        <f t="shared" si="6"/>
        <v>75</v>
      </c>
      <c r="B80" s="2439"/>
      <c r="C80" s="1962" t="s">
        <v>5067</v>
      </c>
      <c r="D80" s="1955"/>
      <c r="E80" s="1956" t="e">
        <f t="shared" si="7"/>
        <v>#DIV/0!</v>
      </c>
      <c r="F80" s="1955"/>
      <c r="G80" s="1955">
        <f t="shared" si="0"/>
        <v>0</v>
      </c>
      <c r="H80" s="1955"/>
      <c r="I80" s="1956" t="e">
        <f t="shared" si="8"/>
        <v>#DIV/0!</v>
      </c>
      <c r="J80" s="1955"/>
      <c r="K80" s="1955">
        <f t="shared" si="9"/>
        <v>0</v>
      </c>
      <c r="L80" s="1956">
        <f t="shared" si="10"/>
        <v>0</v>
      </c>
      <c r="M80" s="1957"/>
    </row>
    <row r="81" spans="1:13" ht="16.5">
      <c r="A81" s="1953">
        <f t="shared" si="6"/>
        <v>76</v>
      </c>
      <c r="B81" s="2439"/>
      <c r="C81" s="1958" t="s">
        <v>5069</v>
      </c>
      <c r="D81" s="1955">
        <f>D12+D13+D40+D55</f>
        <v>0</v>
      </c>
      <c r="E81" s="1956" t="e">
        <f t="shared" si="7"/>
        <v>#DIV/0!</v>
      </c>
      <c r="F81" s="1955">
        <f>F12+F13+F40+F55</f>
        <v>0</v>
      </c>
      <c r="G81" s="1955">
        <f t="shared" si="0"/>
        <v>0</v>
      </c>
      <c r="H81" s="1955">
        <f>H12+H13+H40+H55</f>
        <v>0</v>
      </c>
      <c r="I81" s="1956" t="e">
        <f t="shared" si="8"/>
        <v>#DIV/0!</v>
      </c>
      <c r="J81" s="1955">
        <f>J12+J13+J40+J55</f>
        <v>0</v>
      </c>
      <c r="K81" s="1955">
        <f t="shared" si="9"/>
        <v>0</v>
      </c>
      <c r="L81" s="1956">
        <f t="shared" si="10"/>
        <v>0</v>
      </c>
      <c r="M81" s="1957"/>
    </row>
    <row r="82" spans="1:13" ht="16.5" customHeight="1">
      <c r="A82" s="1953">
        <f t="shared" si="6"/>
        <v>77</v>
      </c>
      <c r="B82" s="2439" t="s">
        <v>5070</v>
      </c>
      <c r="C82" s="1958" t="s">
        <v>5071</v>
      </c>
      <c r="D82" s="1955">
        <f>SUM(D83:D88)</f>
        <v>0</v>
      </c>
      <c r="E82" s="1956" t="e">
        <f t="shared" si="7"/>
        <v>#DIV/0!</v>
      </c>
      <c r="F82" s="1955">
        <f>SUM(F83:F88)</f>
        <v>0</v>
      </c>
      <c r="G82" s="1955">
        <f t="shared" ref="G82:G145" si="11">D82-F82</f>
        <v>0</v>
      </c>
      <c r="H82" s="1955">
        <f>SUM(H83:H88)</f>
        <v>0</v>
      </c>
      <c r="I82" s="1956" t="e">
        <f t="shared" si="8"/>
        <v>#DIV/0!</v>
      </c>
      <c r="J82" s="1955">
        <f>SUM(J83:J88)</f>
        <v>0</v>
      </c>
      <c r="K82" s="1955">
        <f t="shared" si="9"/>
        <v>0</v>
      </c>
      <c r="L82" s="1956">
        <f t="shared" si="10"/>
        <v>0</v>
      </c>
      <c r="M82" s="1957"/>
    </row>
    <row r="83" spans="1:13" ht="16.5">
      <c r="A83" s="1953">
        <f t="shared" si="6"/>
        <v>78</v>
      </c>
      <c r="B83" s="2439"/>
      <c r="C83" s="1964" t="s">
        <v>5072</v>
      </c>
      <c r="D83" s="1955"/>
      <c r="E83" s="1956" t="e">
        <f t="shared" si="7"/>
        <v>#DIV/0!</v>
      </c>
      <c r="F83" s="1955"/>
      <c r="G83" s="1955">
        <f t="shared" si="11"/>
        <v>0</v>
      </c>
      <c r="H83" s="1955"/>
      <c r="I83" s="1956" t="e">
        <f t="shared" si="8"/>
        <v>#DIV/0!</v>
      </c>
      <c r="J83" s="1955"/>
      <c r="K83" s="1955">
        <f t="shared" si="9"/>
        <v>0</v>
      </c>
      <c r="L83" s="1956">
        <f t="shared" si="10"/>
        <v>0</v>
      </c>
      <c r="M83" s="1957"/>
    </row>
    <row r="84" spans="1:13" ht="16.5">
      <c r="A84" s="1953">
        <f t="shared" si="6"/>
        <v>79</v>
      </c>
      <c r="B84" s="2439"/>
      <c r="C84" s="1964" t="s">
        <v>5073</v>
      </c>
      <c r="D84" s="1955"/>
      <c r="E84" s="1956" t="e">
        <f t="shared" si="7"/>
        <v>#DIV/0!</v>
      </c>
      <c r="F84" s="1955"/>
      <c r="G84" s="1955">
        <f t="shared" si="11"/>
        <v>0</v>
      </c>
      <c r="H84" s="1955"/>
      <c r="I84" s="1956" t="e">
        <f t="shared" si="8"/>
        <v>#DIV/0!</v>
      </c>
      <c r="J84" s="1955"/>
      <c r="K84" s="1955">
        <f t="shared" si="9"/>
        <v>0</v>
      </c>
      <c r="L84" s="1956">
        <f t="shared" si="10"/>
        <v>0</v>
      </c>
      <c r="M84" s="1957"/>
    </row>
    <row r="85" spans="1:13" ht="16.5">
      <c r="A85" s="1953">
        <f t="shared" si="6"/>
        <v>80</v>
      </c>
      <c r="B85" s="2439"/>
      <c r="C85" s="1964" t="s">
        <v>5074</v>
      </c>
      <c r="D85" s="1955"/>
      <c r="E85" s="1956" t="e">
        <f t="shared" si="7"/>
        <v>#DIV/0!</v>
      </c>
      <c r="F85" s="1955"/>
      <c r="G85" s="1955">
        <f t="shared" si="11"/>
        <v>0</v>
      </c>
      <c r="H85" s="1955"/>
      <c r="I85" s="1956" t="e">
        <f t="shared" si="8"/>
        <v>#DIV/0!</v>
      </c>
      <c r="J85" s="1955"/>
      <c r="K85" s="1955">
        <f t="shared" si="9"/>
        <v>0</v>
      </c>
      <c r="L85" s="1956">
        <f t="shared" si="10"/>
        <v>0</v>
      </c>
      <c r="M85" s="1957"/>
    </row>
    <row r="86" spans="1:13" ht="16.5">
      <c r="A86" s="1953">
        <f t="shared" si="6"/>
        <v>81</v>
      </c>
      <c r="B86" s="2439"/>
      <c r="C86" s="1964" t="s">
        <v>5075</v>
      </c>
      <c r="D86" s="1955"/>
      <c r="E86" s="1956" t="e">
        <f t="shared" si="7"/>
        <v>#DIV/0!</v>
      </c>
      <c r="F86" s="1955"/>
      <c r="G86" s="1955">
        <f t="shared" si="11"/>
        <v>0</v>
      </c>
      <c r="H86" s="1955"/>
      <c r="I86" s="1956" t="e">
        <f t="shared" si="8"/>
        <v>#DIV/0!</v>
      </c>
      <c r="J86" s="1955"/>
      <c r="K86" s="1955">
        <f t="shared" si="9"/>
        <v>0</v>
      </c>
      <c r="L86" s="1956">
        <f t="shared" si="10"/>
        <v>0</v>
      </c>
      <c r="M86" s="1957"/>
    </row>
    <row r="87" spans="1:13" ht="16.5">
      <c r="A87" s="1953">
        <f t="shared" si="6"/>
        <v>82</v>
      </c>
      <c r="B87" s="2439"/>
      <c r="C87" s="1964" t="s">
        <v>5076</v>
      </c>
      <c r="D87" s="1955"/>
      <c r="E87" s="1956" t="e">
        <f t="shared" si="7"/>
        <v>#DIV/0!</v>
      </c>
      <c r="F87" s="1955"/>
      <c r="G87" s="1955">
        <f t="shared" si="11"/>
        <v>0</v>
      </c>
      <c r="H87" s="1955"/>
      <c r="I87" s="1956" t="e">
        <f t="shared" si="8"/>
        <v>#DIV/0!</v>
      </c>
      <c r="J87" s="1955"/>
      <c r="K87" s="1955">
        <f t="shared" si="9"/>
        <v>0</v>
      </c>
      <c r="L87" s="1956">
        <f t="shared" si="10"/>
        <v>0</v>
      </c>
      <c r="M87" s="1957"/>
    </row>
    <row r="88" spans="1:13" ht="16.5">
      <c r="A88" s="1953">
        <f t="shared" si="6"/>
        <v>83</v>
      </c>
      <c r="B88" s="2439"/>
      <c r="C88" s="1964" t="s">
        <v>5077</v>
      </c>
      <c r="D88" s="1955">
        <f>SUM(D89:D90)</f>
        <v>0</v>
      </c>
      <c r="E88" s="1956" t="e">
        <f t="shared" si="7"/>
        <v>#DIV/0!</v>
      </c>
      <c r="F88" s="1955">
        <f>SUM(F89:F90)</f>
        <v>0</v>
      </c>
      <c r="G88" s="1955">
        <f t="shared" si="11"/>
        <v>0</v>
      </c>
      <c r="H88" s="1955">
        <f>SUM(H89:H90)</f>
        <v>0</v>
      </c>
      <c r="I88" s="1956" t="e">
        <f t="shared" si="8"/>
        <v>#DIV/0!</v>
      </c>
      <c r="J88" s="1955">
        <f>SUM(J89:J90)</f>
        <v>0</v>
      </c>
      <c r="K88" s="1955">
        <f t="shared" si="9"/>
        <v>0</v>
      </c>
      <c r="L88" s="1956">
        <f t="shared" si="10"/>
        <v>0</v>
      </c>
      <c r="M88" s="1957"/>
    </row>
    <row r="89" spans="1:13" ht="16.5">
      <c r="A89" s="1953">
        <f t="shared" si="6"/>
        <v>84</v>
      </c>
      <c r="B89" s="2439"/>
      <c r="C89" s="1960" t="s">
        <v>5078</v>
      </c>
      <c r="D89" s="1955"/>
      <c r="E89" s="1956" t="e">
        <f t="shared" si="7"/>
        <v>#DIV/0!</v>
      </c>
      <c r="F89" s="1955"/>
      <c r="G89" s="1955">
        <f t="shared" si="11"/>
        <v>0</v>
      </c>
      <c r="H89" s="1955"/>
      <c r="I89" s="1956" t="e">
        <f t="shared" si="8"/>
        <v>#DIV/0!</v>
      </c>
      <c r="J89" s="1955"/>
      <c r="K89" s="1955">
        <f t="shared" si="9"/>
        <v>0</v>
      </c>
      <c r="L89" s="1956">
        <f t="shared" si="10"/>
        <v>0</v>
      </c>
      <c r="M89" s="1957"/>
    </row>
    <row r="90" spans="1:13" ht="16.5">
      <c r="A90" s="1953">
        <f t="shared" si="6"/>
        <v>85</v>
      </c>
      <c r="B90" s="2439"/>
      <c r="C90" s="1960" t="s">
        <v>5079</v>
      </c>
      <c r="D90" s="1955"/>
      <c r="E90" s="1956" t="e">
        <f t="shared" si="7"/>
        <v>#DIV/0!</v>
      </c>
      <c r="F90" s="1955"/>
      <c r="G90" s="1955">
        <f t="shared" si="11"/>
        <v>0</v>
      </c>
      <c r="H90" s="1955"/>
      <c r="I90" s="1956" t="e">
        <f t="shared" si="8"/>
        <v>#DIV/0!</v>
      </c>
      <c r="J90" s="1955"/>
      <c r="K90" s="1955">
        <f t="shared" si="9"/>
        <v>0</v>
      </c>
      <c r="L90" s="1956">
        <f t="shared" si="10"/>
        <v>0</v>
      </c>
      <c r="M90" s="1957"/>
    </row>
    <row r="91" spans="1:13" ht="16.5">
      <c r="A91" s="1953">
        <f t="shared" si="6"/>
        <v>86</v>
      </c>
      <c r="B91" s="2439"/>
      <c r="C91" s="1958" t="s">
        <v>5080</v>
      </c>
      <c r="D91" s="1955">
        <f>D92+D95</f>
        <v>0</v>
      </c>
      <c r="E91" s="1956" t="e">
        <f t="shared" si="7"/>
        <v>#DIV/0!</v>
      </c>
      <c r="F91" s="1955">
        <f>F92+F95</f>
        <v>0</v>
      </c>
      <c r="G91" s="1955">
        <f t="shared" si="11"/>
        <v>0</v>
      </c>
      <c r="H91" s="1955">
        <f>H92+H95</f>
        <v>0</v>
      </c>
      <c r="I91" s="1956" t="e">
        <f t="shared" si="8"/>
        <v>#DIV/0!</v>
      </c>
      <c r="J91" s="1955">
        <f>J92+J95</f>
        <v>0</v>
      </c>
      <c r="K91" s="1955">
        <f t="shared" si="9"/>
        <v>0</v>
      </c>
      <c r="L91" s="1956">
        <f t="shared" si="10"/>
        <v>0</v>
      </c>
      <c r="M91" s="1957"/>
    </row>
    <row r="92" spans="1:13" ht="16.5">
      <c r="A92" s="1953">
        <f t="shared" si="6"/>
        <v>87</v>
      </c>
      <c r="B92" s="2439"/>
      <c r="C92" s="1964" t="s">
        <v>5081</v>
      </c>
      <c r="D92" s="1955">
        <f>SUM(D93:D94)</f>
        <v>0</v>
      </c>
      <c r="E92" s="1956" t="e">
        <f t="shared" si="7"/>
        <v>#DIV/0!</v>
      </c>
      <c r="F92" s="1955">
        <f>SUM(F93:F94)</f>
        <v>0</v>
      </c>
      <c r="G92" s="1955">
        <f t="shared" si="11"/>
        <v>0</v>
      </c>
      <c r="H92" s="1955">
        <f>SUM(H93:H94)</f>
        <v>0</v>
      </c>
      <c r="I92" s="1956" t="e">
        <f t="shared" si="8"/>
        <v>#DIV/0!</v>
      </c>
      <c r="J92" s="1955">
        <f>SUM(J93:J94)</f>
        <v>0</v>
      </c>
      <c r="K92" s="1955">
        <f t="shared" si="9"/>
        <v>0</v>
      </c>
      <c r="L92" s="1956">
        <f t="shared" si="10"/>
        <v>0</v>
      </c>
      <c r="M92" s="1957"/>
    </row>
    <row r="93" spans="1:13" ht="16.5">
      <c r="A93" s="1953">
        <f t="shared" si="6"/>
        <v>88</v>
      </c>
      <c r="B93" s="2439"/>
      <c r="C93" s="1960" t="s">
        <v>5078</v>
      </c>
      <c r="D93" s="1955"/>
      <c r="E93" s="1956" t="e">
        <f t="shared" si="7"/>
        <v>#DIV/0!</v>
      </c>
      <c r="F93" s="1955"/>
      <c r="G93" s="1955">
        <f t="shared" si="11"/>
        <v>0</v>
      </c>
      <c r="H93" s="1955"/>
      <c r="I93" s="1956" t="e">
        <f t="shared" si="8"/>
        <v>#DIV/0!</v>
      </c>
      <c r="J93" s="1955"/>
      <c r="K93" s="1955">
        <f t="shared" si="9"/>
        <v>0</v>
      </c>
      <c r="L93" s="1956">
        <f t="shared" si="10"/>
        <v>0</v>
      </c>
      <c r="M93" s="1957"/>
    </row>
    <row r="94" spans="1:13" ht="16.5">
      <c r="A94" s="1953">
        <f t="shared" si="6"/>
        <v>89</v>
      </c>
      <c r="B94" s="2439"/>
      <c r="C94" s="1960" t="s">
        <v>5079</v>
      </c>
      <c r="D94" s="1955"/>
      <c r="E94" s="1956" t="e">
        <f t="shared" si="7"/>
        <v>#DIV/0!</v>
      </c>
      <c r="F94" s="1955"/>
      <c r="G94" s="1955">
        <f t="shared" si="11"/>
        <v>0</v>
      </c>
      <c r="H94" s="1955"/>
      <c r="I94" s="1956" t="e">
        <f t="shared" si="8"/>
        <v>#DIV/0!</v>
      </c>
      <c r="J94" s="1955"/>
      <c r="K94" s="1955">
        <f t="shared" si="9"/>
        <v>0</v>
      </c>
      <c r="L94" s="1956">
        <f t="shared" si="10"/>
        <v>0</v>
      </c>
      <c r="M94" s="1957"/>
    </row>
    <row r="95" spans="1:13" ht="16.5">
      <c r="A95" s="1953">
        <f t="shared" si="6"/>
        <v>90</v>
      </c>
      <c r="B95" s="2439"/>
      <c r="C95" s="1964" t="s">
        <v>5082</v>
      </c>
      <c r="D95" s="1955">
        <f>SUM(D96:D97)</f>
        <v>0</v>
      </c>
      <c r="E95" s="1956" t="e">
        <f t="shared" si="7"/>
        <v>#DIV/0!</v>
      </c>
      <c r="F95" s="1955">
        <f>SUM(F96:F97)</f>
        <v>0</v>
      </c>
      <c r="G95" s="1955">
        <f t="shared" si="11"/>
        <v>0</v>
      </c>
      <c r="H95" s="1955">
        <f>SUM(H96:H97)</f>
        <v>0</v>
      </c>
      <c r="I95" s="1956" t="e">
        <f t="shared" si="8"/>
        <v>#DIV/0!</v>
      </c>
      <c r="J95" s="1955">
        <f>SUM(J96:J97)</f>
        <v>0</v>
      </c>
      <c r="K95" s="1955">
        <f t="shared" si="9"/>
        <v>0</v>
      </c>
      <c r="L95" s="1956">
        <f t="shared" si="10"/>
        <v>0</v>
      </c>
      <c r="M95" s="1957"/>
    </row>
    <row r="96" spans="1:13" ht="16.5">
      <c r="A96" s="1953">
        <f t="shared" si="6"/>
        <v>91</v>
      </c>
      <c r="B96" s="2439"/>
      <c r="C96" s="1960" t="s">
        <v>5078</v>
      </c>
      <c r="D96" s="1955"/>
      <c r="E96" s="1956" t="e">
        <f t="shared" si="7"/>
        <v>#DIV/0!</v>
      </c>
      <c r="F96" s="1955"/>
      <c r="G96" s="1955">
        <f t="shared" si="11"/>
        <v>0</v>
      </c>
      <c r="H96" s="1955"/>
      <c r="I96" s="1956" t="e">
        <f t="shared" si="8"/>
        <v>#DIV/0!</v>
      </c>
      <c r="J96" s="1955"/>
      <c r="K96" s="1955">
        <f t="shared" si="9"/>
        <v>0</v>
      </c>
      <c r="L96" s="1956">
        <f t="shared" si="10"/>
        <v>0</v>
      </c>
      <c r="M96" s="1957"/>
    </row>
    <row r="97" spans="1:13" ht="16.5">
      <c r="A97" s="1953">
        <f t="shared" si="6"/>
        <v>92</v>
      </c>
      <c r="B97" s="2439"/>
      <c r="C97" s="1960" t="s">
        <v>5079</v>
      </c>
      <c r="D97" s="1955"/>
      <c r="E97" s="1956" t="e">
        <f t="shared" si="7"/>
        <v>#DIV/0!</v>
      </c>
      <c r="F97" s="1955"/>
      <c r="G97" s="1955">
        <f t="shared" si="11"/>
        <v>0</v>
      </c>
      <c r="H97" s="1955"/>
      <c r="I97" s="1956" t="e">
        <f t="shared" si="8"/>
        <v>#DIV/0!</v>
      </c>
      <c r="J97" s="1955"/>
      <c r="K97" s="1955">
        <f t="shared" si="9"/>
        <v>0</v>
      </c>
      <c r="L97" s="1956">
        <f t="shared" si="10"/>
        <v>0</v>
      </c>
      <c r="M97" s="1957"/>
    </row>
    <row r="98" spans="1:13" ht="16.5">
      <c r="A98" s="1953">
        <f t="shared" si="6"/>
        <v>93</v>
      </c>
      <c r="B98" s="2439"/>
      <c r="C98" s="1958" t="s">
        <v>5083</v>
      </c>
      <c r="D98" s="1955">
        <f>D82+D91</f>
        <v>0</v>
      </c>
      <c r="E98" s="1956" t="e">
        <f t="shared" si="7"/>
        <v>#DIV/0!</v>
      </c>
      <c r="F98" s="1955">
        <f>F82+F91</f>
        <v>0</v>
      </c>
      <c r="G98" s="1955">
        <f t="shared" si="11"/>
        <v>0</v>
      </c>
      <c r="H98" s="1955">
        <f>H82+H91</f>
        <v>0</v>
      </c>
      <c r="I98" s="1956" t="e">
        <f t="shared" si="8"/>
        <v>#DIV/0!</v>
      </c>
      <c r="J98" s="1955">
        <f>J82+J91</f>
        <v>0</v>
      </c>
      <c r="K98" s="1955">
        <f t="shared" si="9"/>
        <v>0</v>
      </c>
      <c r="L98" s="1956">
        <f t="shared" si="10"/>
        <v>0</v>
      </c>
      <c r="M98" s="1957"/>
    </row>
    <row r="99" spans="1:13" ht="16.5">
      <c r="A99" s="1953">
        <f t="shared" si="6"/>
        <v>94</v>
      </c>
      <c r="B99" s="1953"/>
      <c r="C99" s="1958" t="s">
        <v>5084</v>
      </c>
      <c r="D99" s="1955">
        <f>D98-D83-D90-D94-D97</f>
        <v>0</v>
      </c>
      <c r="E99" s="1956" t="e">
        <f t="shared" si="7"/>
        <v>#DIV/0!</v>
      </c>
      <c r="F99" s="1955">
        <f>F98-F83-F90-F94-F97</f>
        <v>0</v>
      </c>
      <c r="G99" s="1955">
        <f t="shared" si="11"/>
        <v>0</v>
      </c>
      <c r="H99" s="1955">
        <f>H98-H83-H90-H94-H97</f>
        <v>0</v>
      </c>
      <c r="I99" s="1956" t="e">
        <f t="shared" si="8"/>
        <v>#DIV/0!</v>
      </c>
      <c r="J99" s="1955">
        <f>J98-J83-J90-J94-J97</f>
        <v>0</v>
      </c>
      <c r="K99" s="1955">
        <f t="shared" si="9"/>
        <v>0</v>
      </c>
      <c r="L99" s="1956">
        <f t="shared" si="10"/>
        <v>0</v>
      </c>
      <c r="M99" s="1957"/>
    </row>
    <row r="100" spans="1:13" ht="16.5">
      <c r="A100" s="1953">
        <f t="shared" si="6"/>
        <v>95</v>
      </c>
      <c r="B100" s="2439" t="s">
        <v>5085</v>
      </c>
      <c r="C100" s="1958" t="s">
        <v>5086</v>
      </c>
      <c r="D100" s="1955">
        <f>SUM(D101:D105)</f>
        <v>0</v>
      </c>
      <c r="E100" s="1956" t="e">
        <f t="shared" si="7"/>
        <v>#DIV/0!</v>
      </c>
      <c r="F100" s="1955">
        <f>SUM(F101:F105)</f>
        <v>0</v>
      </c>
      <c r="G100" s="1955">
        <f t="shared" si="11"/>
        <v>0</v>
      </c>
      <c r="H100" s="1955">
        <f>SUM(H101:H105)</f>
        <v>0</v>
      </c>
      <c r="I100" s="1956" t="e">
        <f t="shared" si="8"/>
        <v>#DIV/0!</v>
      </c>
      <c r="J100" s="1955">
        <f>SUM(J101:J105)</f>
        <v>0</v>
      </c>
      <c r="K100" s="1955">
        <f t="shared" si="9"/>
        <v>0</v>
      </c>
      <c r="L100" s="1956">
        <f t="shared" si="10"/>
        <v>0</v>
      </c>
      <c r="M100" s="1957"/>
    </row>
    <row r="101" spans="1:13" ht="16.5">
      <c r="A101" s="1953">
        <f t="shared" si="6"/>
        <v>96</v>
      </c>
      <c r="B101" s="2439"/>
      <c r="C101" s="1964" t="s">
        <v>5087</v>
      </c>
      <c r="D101" s="1955"/>
      <c r="E101" s="1956" t="e">
        <f t="shared" si="7"/>
        <v>#DIV/0!</v>
      </c>
      <c r="F101" s="1955"/>
      <c r="G101" s="1955">
        <f t="shared" si="11"/>
        <v>0</v>
      </c>
      <c r="H101" s="1955"/>
      <c r="I101" s="1956" t="e">
        <f t="shared" si="8"/>
        <v>#DIV/0!</v>
      </c>
      <c r="J101" s="1955"/>
      <c r="K101" s="1955">
        <f t="shared" si="9"/>
        <v>0</v>
      </c>
      <c r="L101" s="1956">
        <f t="shared" si="10"/>
        <v>0</v>
      </c>
      <c r="M101" s="1957"/>
    </row>
    <row r="102" spans="1:13" ht="16.5">
      <c r="A102" s="1953">
        <f t="shared" si="6"/>
        <v>97</v>
      </c>
      <c r="B102" s="2439"/>
      <c r="C102" s="1964" t="s">
        <v>5088</v>
      </c>
      <c r="D102" s="1955"/>
      <c r="E102" s="1956" t="e">
        <f t="shared" si="7"/>
        <v>#DIV/0!</v>
      </c>
      <c r="F102" s="1955"/>
      <c r="G102" s="1955">
        <f t="shared" si="11"/>
        <v>0</v>
      </c>
      <c r="H102" s="1955"/>
      <c r="I102" s="1956" t="e">
        <f t="shared" si="8"/>
        <v>#DIV/0!</v>
      </c>
      <c r="J102" s="1955"/>
      <c r="K102" s="1955">
        <f t="shared" si="9"/>
        <v>0</v>
      </c>
      <c r="L102" s="1956">
        <f t="shared" si="10"/>
        <v>0</v>
      </c>
      <c r="M102" s="1957"/>
    </row>
    <row r="103" spans="1:13" ht="16.5">
      <c r="A103" s="1953">
        <f t="shared" si="6"/>
        <v>98</v>
      </c>
      <c r="B103" s="2439"/>
      <c r="C103" s="1964" t="s">
        <v>5089</v>
      </c>
      <c r="D103" s="1955"/>
      <c r="E103" s="1956" t="e">
        <f t="shared" si="7"/>
        <v>#DIV/0!</v>
      </c>
      <c r="F103" s="1955"/>
      <c r="G103" s="1955">
        <f t="shared" si="11"/>
        <v>0</v>
      </c>
      <c r="H103" s="1955"/>
      <c r="I103" s="1956" t="e">
        <f t="shared" si="8"/>
        <v>#DIV/0!</v>
      </c>
      <c r="J103" s="1955"/>
      <c r="K103" s="1955">
        <f t="shared" si="9"/>
        <v>0</v>
      </c>
      <c r="L103" s="1956">
        <f t="shared" si="10"/>
        <v>0</v>
      </c>
      <c r="M103" s="1957"/>
    </row>
    <row r="104" spans="1:13" ht="16.5">
      <c r="A104" s="1953">
        <f t="shared" si="6"/>
        <v>99</v>
      </c>
      <c r="B104" s="2439"/>
      <c r="C104" s="1964" t="s">
        <v>5090</v>
      </c>
      <c r="D104" s="1955"/>
      <c r="E104" s="1956" t="e">
        <f t="shared" si="7"/>
        <v>#DIV/0!</v>
      </c>
      <c r="F104" s="1955"/>
      <c r="G104" s="1955">
        <f t="shared" si="11"/>
        <v>0</v>
      </c>
      <c r="H104" s="1955"/>
      <c r="I104" s="1956" t="e">
        <f t="shared" si="8"/>
        <v>#DIV/0!</v>
      </c>
      <c r="J104" s="1955"/>
      <c r="K104" s="1955">
        <f t="shared" si="9"/>
        <v>0</v>
      </c>
      <c r="L104" s="1956">
        <f t="shared" si="10"/>
        <v>0</v>
      </c>
      <c r="M104" s="1957"/>
    </row>
    <row r="105" spans="1:13" ht="16.5">
      <c r="A105" s="1953">
        <f t="shared" si="6"/>
        <v>100</v>
      </c>
      <c r="B105" s="2439"/>
      <c r="C105" s="1964" t="s">
        <v>5091</v>
      </c>
      <c r="D105" s="1955"/>
      <c r="E105" s="1956" t="e">
        <f t="shared" si="7"/>
        <v>#DIV/0!</v>
      </c>
      <c r="F105" s="1955"/>
      <c r="G105" s="1955">
        <f t="shared" si="11"/>
        <v>0</v>
      </c>
      <c r="H105" s="1955"/>
      <c r="I105" s="1956" t="e">
        <f t="shared" si="8"/>
        <v>#DIV/0!</v>
      </c>
      <c r="J105" s="1955"/>
      <c r="K105" s="1955">
        <f t="shared" si="9"/>
        <v>0</v>
      </c>
      <c r="L105" s="1956">
        <f t="shared" si="10"/>
        <v>0</v>
      </c>
      <c r="M105" s="1957"/>
    </row>
    <row r="106" spans="1:13" ht="16.5">
      <c r="A106" s="1953">
        <f t="shared" si="6"/>
        <v>101</v>
      </c>
      <c r="B106" s="2439"/>
      <c r="C106" s="1958" t="s">
        <v>5092</v>
      </c>
      <c r="D106" s="1955">
        <f>SUM(D107:D108)</f>
        <v>0</v>
      </c>
      <c r="E106" s="1956" t="e">
        <f t="shared" si="7"/>
        <v>#DIV/0!</v>
      </c>
      <c r="F106" s="1955">
        <f>SUM(F107:F108)</f>
        <v>0</v>
      </c>
      <c r="G106" s="1955">
        <f t="shared" si="11"/>
        <v>0</v>
      </c>
      <c r="H106" s="1955">
        <f>SUM(H107:H108)</f>
        <v>0</v>
      </c>
      <c r="I106" s="1956" t="e">
        <f t="shared" si="8"/>
        <v>#DIV/0!</v>
      </c>
      <c r="J106" s="1955">
        <f>SUM(J107:J108)</f>
        <v>0</v>
      </c>
      <c r="K106" s="1955">
        <f t="shared" si="9"/>
        <v>0</v>
      </c>
      <c r="L106" s="1956">
        <f t="shared" si="10"/>
        <v>0</v>
      </c>
      <c r="M106" s="1957"/>
    </row>
    <row r="107" spans="1:13" ht="16.5">
      <c r="A107" s="1953">
        <f t="shared" si="6"/>
        <v>102</v>
      </c>
      <c r="B107" s="2439"/>
      <c r="C107" s="1959" t="s">
        <v>5093</v>
      </c>
      <c r="D107" s="1955"/>
      <c r="E107" s="1956" t="e">
        <f t="shared" si="7"/>
        <v>#DIV/0!</v>
      </c>
      <c r="F107" s="1955"/>
      <c r="G107" s="1955">
        <f t="shared" si="11"/>
        <v>0</v>
      </c>
      <c r="H107" s="1955"/>
      <c r="I107" s="1956" t="e">
        <f t="shared" si="8"/>
        <v>#DIV/0!</v>
      </c>
      <c r="J107" s="1955"/>
      <c r="K107" s="1955">
        <f t="shared" si="9"/>
        <v>0</v>
      </c>
      <c r="L107" s="1956">
        <f t="shared" si="10"/>
        <v>0</v>
      </c>
      <c r="M107" s="1957"/>
    </row>
    <row r="108" spans="1:13" ht="16.5">
      <c r="A108" s="1953">
        <f t="shared" si="6"/>
        <v>103</v>
      </c>
      <c r="B108" s="2439"/>
      <c r="C108" s="1959" t="s">
        <v>5015</v>
      </c>
      <c r="D108" s="1955"/>
      <c r="E108" s="1956" t="e">
        <f t="shared" si="7"/>
        <v>#DIV/0!</v>
      </c>
      <c r="F108" s="1955"/>
      <c r="G108" s="1955">
        <f t="shared" si="11"/>
        <v>0</v>
      </c>
      <c r="H108" s="1955"/>
      <c r="I108" s="1956" t="e">
        <f t="shared" si="8"/>
        <v>#DIV/0!</v>
      </c>
      <c r="J108" s="1955"/>
      <c r="K108" s="1955">
        <f t="shared" si="9"/>
        <v>0</v>
      </c>
      <c r="L108" s="1956">
        <f t="shared" si="10"/>
        <v>0</v>
      </c>
      <c r="M108" s="1957"/>
    </row>
    <row r="109" spans="1:13" ht="16.5">
      <c r="A109" s="1953">
        <f t="shared" si="6"/>
        <v>104</v>
      </c>
      <c r="B109" s="2439"/>
      <c r="C109" s="1958" t="s">
        <v>5094</v>
      </c>
      <c r="D109" s="1955">
        <f>D100+D106</f>
        <v>0</v>
      </c>
      <c r="E109" s="1956" t="e">
        <f t="shared" si="7"/>
        <v>#DIV/0!</v>
      </c>
      <c r="F109" s="1955">
        <f>F100+F106</f>
        <v>0</v>
      </c>
      <c r="G109" s="1955">
        <f t="shared" si="11"/>
        <v>0</v>
      </c>
      <c r="H109" s="1955">
        <f>H100+H106</f>
        <v>0</v>
      </c>
      <c r="I109" s="1956" t="e">
        <f t="shared" si="8"/>
        <v>#DIV/0!</v>
      </c>
      <c r="J109" s="1955">
        <f>J100+J106</f>
        <v>0</v>
      </c>
      <c r="K109" s="1955">
        <f t="shared" si="9"/>
        <v>0</v>
      </c>
      <c r="L109" s="1956">
        <f t="shared" si="10"/>
        <v>0</v>
      </c>
      <c r="M109" s="1957"/>
    </row>
    <row r="110" spans="1:13" ht="16.5" customHeight="1">
      <c r="A110" s="1953">
        <f t="shared" si="6"/>
        <v>105</v>
      </c>
      <c r="B110" s="2439" t="s">
        <v>5095</v>
      </c>
      <c r="C110" s="1958" t="s">
        <v>5096</v>
      </c>
      <c r="D110" s="1955">
        <f>D111+D141</f>
        <v>0</v>
      </c>
      <c r="E110" s="1956" t="e">
        <f t="shared" si="7"/>
        <v>#DIV/0!</v>
      </c>
      <c r="F110" s="1955">
        <f>F111+F141</f>
        <v>0</v>
      </c>
      <c r="G110" s="1955">
        <f t="shared" si="11"/>
        <v>0</v>
      </c>
      <c r="H110" s="1955">
        <f>H111+H141</f>
        <v>0</v>
      </c>
      <c r="I110" s="1956" t="e">
        <f t="shared" si="8"/>
        <v>#DIV/0!</v>
      </c>
      <c r="J110" s="1955">
        <f>J111+J141</f>
        <v>0</v>
      </c>
      <c r="K110" s="1955">
        <f t="shared" si="9"/>
        <v>0</v>
      </c>
      <c r="L110" s="1956">
        <f t="shared" si="10"/>
        <v>0</v>
      </c>
      <c r="M110" s="1957"/>
    </row>
    <row r="111" spans="1:13" ht="16.5">
      <c r="A111" s="1953">
        <f t="shared" si="6"/>
        <v>106</v>
      </c>
      <c r="B111" s="2439"/>
      <c r="C111" s="1964" t="s">
        <v>5097</v>
      </c>
      <c r="D111" s="1955">
        <f>D112+D113+D121+D126+D127+D130+D131+D132+D133+D135+D134</f>
        <v>0</v>
      </c>
      <c r="E111" s="1956" t="e">
        <f t="shared" si="7"/>
        <v>#DIV/0!</v>
      </c>
      <c r="F111" s="1955">
        <f>F112+F113+F121+F126+F127+F130+F131+F132+F133+F135+F134</f>
        <v>0</v>
      </c>
      <c r="G111" s="1955">
        <f t="shared" si="11"/>
        <v>0</v>
      </c>
      <c r="H111" s="1955">
        <f>H112+H113+H121+H126+H127+H130+H131+H132+H133+H135+H134</f>
        <v>0</v>
      </c>
      <c r="I111" s="1956" t="e">
        <f t="shared" si="8"/>
        <v>#DIV/0!</v>
      </c>
      <c r="J111" s="1955">
        <f>J112+J113+J121+J126+J127+J130+J131+J132+J133+J135+J134</f>
        <v>0</v>
      </c>
      <c r="K111" s="1955">
        <f t="shared" si="9"/>
        <v>0</v>
      </c>
      <c r="L111" s="1956">
        <f t="shared" si="10"/>
        <v>0</v>
      </c>
      <c r="M111" s="1957"/>
    </row>
    <row r="112" spans="1:13" ht="16.5">
      <c r="A112" s="1953">
        <f t="shared" si="6"/>
        <v>107</v>
      </c>
      <c r="B112" s="2439"/>
      <c r="C112" s="1960" t="s">
        <v>5098</v>
      </c>
      <c r="D112" s="1955"/>
      <c r="E112" s="1956" t="e">
        <f t="shared" si="7"/>
        <v>#DIV/0!</v>
      </c>
      <c r="F112" s="1955"/>
      <c r="G112" s="1955">
        <f t="shared" si="11"/>
        <v>0</v>
      </c>
      <c r="H112" s="1955"/>
      <c r="I112" s="1956" t="e">
        <f t="shared" si="8"/>
        <v>#DIV/0!</v>
      </c>
      <c r="J112" s="1955"/>
      <c r="K112" s="1955">
        <f t="shared" si="9"/>
        <v>0</v>
      </c>
      <c r="L112" s="1956">
        <f t="shared" si="10"/>
        <v>0</v>
      </c>
      <c r="M112" s="1957"/>
    </row>
    <row r="113" spans="1:13" ht="16.5">
      <c r="A113" s="1953">
        <f t="shared" si="6"/>
        <v>108</v>
      </c>
      <c r="B113" s="2439"/>
      <c r="C113" s="1960" t="s">
        <v>5099</v>
      </c>
      <c r="D113" s="1955">
        <f>SUM(D114:D118)</f>
        <v>0</v>
      </c>
      <c r="E113" s="1956" t="e">
        <f t="shared" si="7"/>
        <v>#DIV/0!</v>
      </c>
      <c r="F113" s="1955">
        <f>SUM(F114:F118)</f>
        <v>0</v>
      </c>
      <c r="G113" s="1955">
        <f t="shared" si="11"/>
        <v>0</v>
      </c>
      <c r="H113" s="1955">
        <f>SUM(H114:H118)</f>
        <v>0</v>
      </c>
      <c r="I113" s="1956" t="e">
        <f t="shared" si="8"/>
        <v>#DIV/0!</v>
      </c>
      <c r="J113" s="1955">
        <f>SUM(J114:J118)</f>
        <v>0</v>
      </c>
      <c r="K113" s="1955">
        <f t="shared" si="9"/>
        <v>0</v>
      </c>
      <c r="L113" s="1956">
        <f t="shared" si="10"/>
        <v>0</v>
      </c>
      <c r="M113" s="1957"/>
    </row>
    <row r="114" spans="1:13" ht="16.5">
      <c r="A114" s="1953">
        <f t="shared" si="6"/>
        <v>109</v>
      </c>
      <c r="B114" s="2439"/>
      <c r="C114" s="1962" t="s">
        <v>5100</v>
      </c>
      <c r="D114" s="1955"/>
      <c r="E114" s="1956" t="e">
        <f t="shared" si="7"/>
        <v>#DIV/0!</v>
      </c>
      <c r="F114" s="1955"/>
      <c r="G114" s="1955">
        <f t="shared" si="11"/>
        <v>0</v>
      </c>
      <c r="H114" s="1955"/>
      <c r="I114" s="1956" t="e">
        <f t="shared" si="8"/>
        <v>#DIV/0!</v>
      </c>
      <c r="J114" s="1955"/>
      <c r="K114" s="1955">
        <f t="shared" si="9"/>
        <v>0</v>
      </c>
      <c r="L114" s="1956">
        <f t="shared" si="10"/>
        <v>0</v>
      </c>
      <c r="M114" s="1957"/>
    </row>
    <row r="115" spans="1:13" ht="16.5">
      <c r="A115" s="1953">
        <f t="shared" si="6"/>
        <v>110</v>
      </c>
      <c r="B115" s="2439"/>
      <c r="C115" s="1962" t="s">
        <v>5101</v>
      </c>
      <c r="D115" s="1955"/>
      <c r="E115" s="1956" t="e">
        <f t="shared" si="7"/>
        <v>#DIV/0!</v>
      </c>
      <c r="F115" s="1955"/>
      <c r="G115" s="1955">
        <f t="shared" si="11"/>
        <v>0</v>
      </c>
      <c r="H115" s="1955"/>
      <c r="I115" s="1956" t="e">
        <f t="shared" si="8"/>
        <v>#DIV/0!</v>
      </c>
      <c r="J115" s="1955"/>
      <c r="K115" s="1955">
        <f t="shared" si="9"/>
        <v>0</v>
      </c>
      <c r="L115" s="1956">
        <f t="shared" si="10"/>
        <v>0</v>
      </c>
      <c r="M115" s="1957"/>
    </row>
    <row r="116" spans="1:13" ht="16.5">
      <c r="A116" s="1953">
        <f t="shared" si="6"/>
        <v>111</v>
      </c>
      <c r="B116" s="2439"/>
      <c r="C116" s="1962" t="s">
        <v>5102</v>
      </c>
      <c r="D116" s="1955"/>
      <c r="E116" s="1956" t="e">
        <f t="shared" si="7"/>
        <v>#DIV/0!</v>
      </c>
      <c r="F116" s="1955"/>
      <c r="G116" s="1955">
        <f t="shared" si="11"/>
        <v>0</v>
      </c>
      <c r="H116" s="1955"/>
      <c r="I116" s="1956" t="e">
        <f t="shared" si="8"/>
        <v>#DIV/0!</v>
      </c>
      <c r="J116" s="1955"/>
      <c r="K116" s="1955">
        <f t="shared" si="9"/>
        <v>0</v>
      </c>
      <c r="L116" s="1956">
        <f t="shared" si="10"/>
        <v>0</v>
      </c>
      <c r="M116" s="1957"/>
    </row>
    <row r="117" spans="1:13" ht="16.5">
      <c r="A117" s="1953">
        <f t="shared" si="6"/>
        <v>112</v>
      </c>
      <c r="B117" s="2439"/>
      <c r="C117" s="1962" t="s">
        <v>5103</v>
      </c>
      <c r="D117" s="1955"/>
      <c r="E117" s="1956" t="e">
        <f t="shared" si="7"/>
        <v>#DIV/0!</v>
      </c>
      <c r="F117" s="1955"/>
      <c r="G117" s="1955">
        <f t="shared" si="11"/>
        <v>0</v>
      </c>
      <c r="H117" s="1955"/>
      <c r="I117" s="1956" t="e">
        <f t="shared" si="8"/>
        <v>#DIV/0!</v>
      </c>
      <c r="J117" s="1955"/>
      <c r="K117" s="1955">
        <f t="shared" si="9"/>
        <v>0</v>
      </c>
      <c r="L117" s="1956">
        <f t="shared" si="10"/>
        <v>0</v>
      </c>
      <c r="M117" s="1957"/>
    </row>
    <row r="118" spans="1:13" ht="16.5">
      <c r="A118" s="1953">
        <f t="shared" si="6"/>
        <v>113</v>
      </c>
      <c r="B118" s="2439"/>
      <c r="C118" s="1962" t="s">
        <v>5038</v>
      </c>
      <c r="D118" s="1955">
        <f>SUM(D119:D120)</f>
        <v>0</v>
      </c>
      <c r="E118" s="1956" t="e">
        <f t="shared" si="7"/>
        <v>#DIV/0!</v>
      </c>
      <c r="F118" s="1955">
        <f>SUM(F119:F120)</f>
        <v>0</v>
      </c>
      <c r="G118" s="1955">
        <f t="shared" si="11"/>
        <v>0</v>
      </c>
      <c r="H118" s="1955">
        <f>SUM(H119:H120)</f>
        <v>0</v>
      </c>
      <c r="I118" s="1956" t="e">
        <f t="shared" si="8"/>
        <v>#DIV/0!</v>
      </c>
      <c r="J118" s="1955">
        <f>SUM(J119:J120)</f>
        <v>0</v>
      </c>
      <c r="K118" s="1955">
        <f t="shared" si="9"/>
        <v>0</v>
      </c>
      <c r="L118" s="1956">
        <f t="shared" si="10"/>
        <v>0</v>
      </c>
      <c r="M118" s="1957"/>
    </row>
    <row r="119" spans="1:13" ht="16.5">
      <c r="A119" s="1953">
        <f t="shared" si="6"/>
        <v>114</v>
      </c>
      <c r="B119" s="2439"/>
      <c r="C119" s="1963" t="s">
        <v>5104</v>
      </c>
      <c r="D119" s="1955"/>
      <c r="E119" s="1956" t="e">
        <f t="shared" si="7"/>
        <v>#DIV/0!</v>
      </c>
      <c r="F119" s="1955"/>
      <c r="G119" s="1955">
        <f t="shared" si="11"/>
        <v>0</v>
      </c>
      <c r="H119" s="1955"/>
      <c r="I119" s="1956" t="e">
        <f t="shared" si="8"/>
        <v>#DIV/0!</v>
      </c>
      <c r="J119" s="1955"/>
      <c r="K119" s="1955">
        <f t="shared" si="9"/>
        <v>0</v>
      </c>
      <c r="L119" s="1956">
        <f t="shared" si="10"/>
        <v>0</v>
      </c>
      <c r="M119" s="1957"/>
    </row>
    <row r="120" spans="1:13" ht="16.5">
      <c r="A120" s="1953">
        <f t="shared" si="6"/>
        <v>115</v>
      </c>
      <c r="B120" s="2439"/>
      <c r="C120" s="1963" t="s">
        <v>5105</v>
      </c>
      <c r="D120" s="1955"/>
      <c r="E120" s="1956" t="e">
        <f t="shared" si="7"/>
        <v>#DIV/0!</v>
      </c>
      <c r="F120" s="1955"/>
      <c r="G120" s="1955">
        <f t="shared" si="11"/>
        <v>0</v>
      </c>
      <c r="H120" s="1955"/>
      <c r="I120" s="1956" t="e">
        <f t="shared" si="8"/>
        <v>#DIV/0!</v>
      </c>
      <c r="J120" s="1955"/>
      <c r="K120" s="1955">
        <f t="shared" si="9"/>
        <v>0</v>
      </c>
      <c r="L120" s="1956">
        <f t="shared" si="10"/>
        <v>0</v>
      </c>
      <c r="M120" s="1957"/>
    </row>
    <row r="121" spans="1:13" ht="16.5">
      <c r="A121" s="1953">
        <f t="shared" si="6"/>
        <v>116</v>
      </c>
      <c r="B121" s="2439"/>
      <c r="C121" s="1960" t="s">
        <v>5106</v>
      </c>
      <c r="D121" s="1955">
        <f>SUM(D122:D123)</f>
        <v>0</v>
      </c>
      <c r="E121" s="1956" t="e">
        <f t="shared" si="7"/>
        <v>#DIV/0!</v>
      </c>
      <c r="F121" s="1955">
        <f>SUM(F122:F123)</f>
        <v>0</v>
      </c>
      <c r="G121" s="1955">
        <f t="shared" si="11"/>
        <v>0</v>
      </c>
      <c r="H121" s="1955">
        <f>SUM(H122:H123)</f>
        <v>0</v>
      </c>
      <c r="I121" s="1956" t="e">
        <f t="shared" si="8"/>
        <v>#DIV/0!</v>
      </c>
      <c r="J121" s="1955">
        <f>SUM(J122:J123)</f>
        <v>0</v>
      </c>
      <c r="K121" s="1955">
        <f t="shared" si="9"/>
        <v>0</v>
      </c>
      <c r="L121" s="1956">
        <f t="shared" si="10"/>
        <v>0</v>
      </c>
      <c r="M121" s="1957"/>
    </row>
    <row r="122" spans="1:13" ht="16.5">
      <c r="A122" s="1953">
        <f t="shared" si="6"/>
        <v>117</v>
      </c>
      <c r="B122" s="2439"/>
      <c r="C122" s="1962" t="s">
        <v>5042</v>
      </c>
      <c r="D122" s="1955"/>
      <c r="E122" s="1956" t="e">
        <f t="shared" si="7"/>
        <v>#DIV/0!</v>
      </c>
      <c r="F122" s="1955"/>
      <c r="G122" s="1955">
        <f t="shared" si="11"/>
        <v>0</v>
      </c>
      <c r="H122" s="1955"/>
      <c r="I122" s="1956" t="e">
        <f t="shared" si="8"/>
        <v>#DIV/0!</v>
      </c>
      <c r="J122" s="1955"/>
      <c r="K122" s="1955">
        <f t="shared" si="9"/>
        <v>0</v>
      </c>
      <c r="L122" s="1956">
        <f t="shared" si="10"/>
        <v>0</v>
      </c>
      <c r="M122" s="1957"/>
    </row>
    <row r="123" spans="1:13" ht="16.5">
      <c r="A123" s="1953">
        <f t="shared" si="6"/>
        <v>118</v>
      </c>
      <c r="B123" s="2439"/>
      <c r="C123" s="1962" t="s">
        <v>5043</v>
      </c>
      <c r="D123" s="1955">
        <f>SUM(D124:D125)</f>
        <v>0</v>
      </c>
      <c r="E123" s="1956" t="e">
        <f t="shared" si="7"/>
        <v>#DIV/0!</v>
      </c>
      <c r="F123" s="1955">
        <f>SUM(F124:F125)</f>
        <v>0</v>
      </c>
      <c r="G123" s="1955">
        <f t="shared" si="11"/>
        <v>0</v>
      </c>
      <c r="H123" s="1955">
        <f>SUM(H124:H125)</f>
        <v>0</v>
      </c>
      <c r="I123" s="1956" t="e">
        <f t="shared" si="8"/>
        <v>#DIV/0!</v>
      </c>
      <c r="J123" s="1955">
        <f>SUM(J124:J125)</f>
        <v>0</v>
      </c>
      <c r="K123" s="1955">
        <f t="shared" si="9"/>
        <v>0</v>
      </c>
      <c r="L123" s="1956">
        <f t="shared" si="10"/>
        <v>0</v>
      </c>
      <c r="M123" s="1957"/>
    </row>
    <row r="124" spans="1:13" ht="16.5">
      <c r="A124" s="1953">
        <f t="shared" si="6"/>
        <v>119</v>
      </c>
      <c r="B124" s="2439"/>
      <c r="C124" s="1963" t="s">
        <v>5107</v>
      </c>
      <c r="D124" s="1955"/>
      <c r="E124" s="1956" t="e">
        <f t="shared" si="7"/>
        <v>#DIV/0!</v>
      </c>
      <c r="F124" s="1955"/>
      <c r="G124" s="1955">
        <f t="shared" si="11"/>
        <v>0</v>
      </c>
      <c r="H124" s="1955"/>
      <c r="I124" s="1956" t="e">
        <f t="shared" si="8"/>
        <v>#DIV/0!</v>
      </c>
      <c r="J124" s="1955"/>
      <c r="K124" s="1955">
        <f t="shared" si="9"/>
        <v>0</v>
      </c>
      <c r="L124" s="1956">
        <f t="shared" si="10"/>
        <v>0</v>
      </c>
      <c r="M124" s="1957"/>
    </row>
    <row r="125" spans="1:13" ht="16.5">
      <c r="A125" s="1953">
        <f t="shared" si="6"/>
        <v>120</v>
      </c>
      <c r="B125" s="2439"/>
      <c r="C125" s="1963" t="s">
        <v>5108</v>
      </c>
      <c r="D125" s="1955"/>
      <c r="E125" s="1956" t="e">
        <f t="shared" si="7"/>
        <v>#DIV/0!</v>
      </c>
      <c r="F125" s="1955"/>
      <c r="G125" s="1955">
        <f t="shared" si="11"/>
        <v>0</v>
      </c>
      <c r="H125" s="1955"/>
      <c r="I125" s="1956" t="e">
        <f t="shared" si="8"/>
        <v>#DIV/0!</v>
      </c>
      <c r="J125" s="1955"/>
      <c r="K125" s="1955">
        <f t="shared" si="9"/>
        <v>0</v>
      </c>
      <c r="L125" s="1956">
        <f t="shared" si="10"/>
        <v>0</v>
      </c>
      <c r="M125" s="1957"/>
    </row>
    <row r="126" spans="1:13" ht="16.5">
      <c r="A126" s="1953">
        <f t="shared" si="6"/>
        <v>121</v>
      </c>
      <c r="B126" s="2439"/>
      <c r="C126" s="1960" t="s">
        <v>5109</v>
      </c>
      <c r="D126" s="1955"/>
      <c r="E126" s="1956" t="e">
        <f t="shared" si="7"/>
        <v>#DIV/0!</v>
      </c>
      <c r="F126" s="1955"/>
      <c r="G126" s="1955">
        <f t="shared" si="11"/>
        <v>0</v>
      </c>
      <c r="H126" s="1955"/>
      <c r="I126" s="1956" t="e">
        <f t="shared" si="8"/>
        <v>#DIV/0!</v>
      </c>
      <c r="J126" s="1955"/>
      <c r="K126" s="1955">
        <f t="shared" si="9"/>
        <v>0</v>
      </c>
      <c r="L126" s="1956">
        <f t="shared" si="10"/>
        <v>0</v>
      </c>
      <c r="M126" s="1961"/>
    </row>
    <row r="127" spans="1:13" ht="16.5">
      <c r="A127" s="1953">
        <f t="shared" si="6"/>
        <v>122</v>
      </c>
      <c r="B127" s="2439"/>
      <c r="C127" s="1960" t="s">
        <v>5110</v>
      </c>
      <c r="D127" s="1955">
        <f>SUM(D128:D129)</f>
        <v>0</v>
      </c>
      <c r="E127" s="1956" t="e">
        <f t="shared" si="7"/>
        <v>#DIV/0!</v>
      </c>
      <c r="F127" s="1955">
        <f>SUM(F128:F129)</f>
        <v>0</v>
      </c>
      <c r="G127" s="1955">
        <f t="shared" si="11"/>
        <v>0</v>
      </c>
      <c r="H127" s="1955">
        <f>SUM(H128:H129)</f>
        <v>0</v>
      </c>
      <c r="I127" s="1956" t="e">
        <f t="shared" si="8"/>
        <v>#DIV/0!</v>
      </c>
      <c r="J127" s="1955">
        <f>SUM(J128:J129)</f>
        <v>0</v>
      </c>
      <c r="K127" s="1955">
        <f t="shared" si="9"/>
        <v>0</v>
      </c>
      <c r="L127" s="1956">
        <f t="shared" si="10"/>
        <v>0</v>
      </c>
      <c r="M127" s="1957"/>
    </row>
    <row r="128" spans="1:13" ht="16.5">
      <c r="A128" s="1953">
        <f t="shared" si="6"/>
        <v>123</v>
      </c>
      <c r="B128" s="2439"/>
      <c r="C128" s="1962" t="s">
        <v>5111</v>
      </c>
      <c r="D128" s="1955"/>
      <c r="E128" s="1956" t="e">
        <f t="shared" si="7"/>
        <v>#DIV/0!</v>
      </c>
      <c r="F128" s="1955"/>
      <c r="G128" s="1955">
        <f t="shared" si="11"/>
        <v>0</v>
      </c>
      <c r="H128" s="1955"/>
      <c r="I128" s="1956" t="e">
        <f t="shared" si="8"/>
        <v>#DIV/0!</v>
      </c>
      <c r="J128" s="1955"/>
      <c r="K128" s="1955">
        <f t="shared" si="9"/>
        <v>0</v>
      </c>
      <c r="L128" s="1956">
        <f t="shared" si="10"/>
        <v>0</v>
      </c>
      <c r="M128" s="1957"/>
    </row>
    <row r="129" spans="1:13" ht="16.5">
      <c r="A129" s="1953">
        <f t="shared" si="6"/>
        <v>124</v>
      </c>
      <c r="B129" s="2439"/>
      <c r="C129" s="1962" t="s">
        <v>5112</v>
      </c>
      <c r="D129" s="1955"/>
      <c r="E129" s="1956" t="e">
        <f t="shared" si="7"/>
        <v>#DIV/0!</v>
      </c>
      <c r="F129" s="1955"/>
      <c r="G129" s="1955">
        <f t="shared" si="11"/>
        <v>0</v>
      </c>
      <c r="H129" s="1955"/>
      <c r="I129" s="1956" t="e">
        <f t="shared" si="8"/>
        <v>#DIV/0!</v>
      </c>
      <c r="J129" s="1955"/>
      <c r="K129" s="1955">
        <f t="shared" si="9"/>
        <v>0</v>
      </c>
      <c r="L129" s="1956">
        <f t="shared" si="10"/>
        <v>0</v>
      </c>
      <c r="M129" s="1957"/>
    </row>
    <row r="130" spans="1:13" ht="16.5">
      <c r="A130" s="1953">
        <f t="shared" si="6"/>
        <v>125</v>
      </c>
      <c r="B130" s="2439"/>
      <c r="C130" s="1960" t="s">
        <v>5113</v>
      </c>
      <c r="D130" s="1955"/>
      <c r="E130" s="1956" t="e">
        <f t="shared" si="7"/>
        <v>#DIV/0!</v>
      </c>
      <c r="F130" s="1955"/>
      <c r="G130" s="1955">
        <f t="shared" si="11"/>
        <v>0</v>
      </c>
      <c r="H130" s="1955"/>
      <c r="I130" s="1956" t="e">
        <f t="shared" si="8"/>
        <v>#DIV/0!</v>
      </c>
      <c r="J130" s="1955"/>
      <c r="K130" s="1955">
        <f t="shared" si="9"/>
        <v>0</v>
      </c>
      <c r="L130" s="1956">
        <f t="shared" si="10"/>
        <v>0</v>
      </c>
      <c r="M130" s="1957"/>
    </row>
    <row r="131" spans="1:13" ht="16.5">
      <c r="A131" s="1953">
        <f t="shared" si="6"/>
        <v>126</v>
      </c>
      <c r="B131" s="2439"/>
      <c r="C131" s="1960" t="s">
        <v>5114</v>
      </c>
      <c r="D131" s="1955"/>
      <c r="E131" s="1956" t="e">
        <f t="shared" si="7"/>
        <v>#DIV/0!</v>
      </c>
      <c r="F131" s="1955"/>
      <c r="G131" s="1955">
        <f t="shared" si="11"/>
        <v>0</v>
      </c>
      <c r="H131" s="1955"/>
      <c r="I131" s="1956" t="e">
        <f t="shared" si="8"/>
        <v>#DIV/0!</v>
      </c>
      <c r="J131" s="1955"/>
      <c r="K131" s="1955">
        <f t="shared" si="9"/>
        <v>0</v>
      </c>
      <c r="L131" s="1956">
        <f t="shared" si="10"/>
        <v>0</v>
      </c>
      <c r="M131" s="1957"/>
    </row>
    <row r="132" spans="1:13" ht="16.5">
      <c r="A132" s="1953">
        <f t="shared" si="6"/>
        <v>127</v>
      </c>
      <c r="B132" s="2439"/>
      <c r="C132" s="1960" t="s">
        <v>5115</v>
      </c>
      <c r="D132" s="1955"/>
      <c r="E132" s="1956" t="e">
        <f t="shared" si="7"/>
        <v>#DIV/0!</v>
      </c>
      <c r="F132" s="1955"/>
      <c r="G132" s="1955">
        <f t="shared" si="11"/>
        <v>0</v>
      </c>
      <c r="H132" s="1955"/>
      <c r="I132" s="1956" t="e">
        <f t="shared" si="8"/>
        <v>#DIV/0!</v>
      </c>
      <c r="J132" s="1955"/>
      <c r="K132" s="1955">
        <f t="shared" si="9"/>
        <v>0</v>
      </c>
      <c r="L132" s="1956">
        <f t="shared" si="10"/>
        <v>0</v>
      </c>
      <c r="M132" s="1961"/>
    </row>
    <row r="133" spans="1:13" ht="16.5">
      <c r="A133" s="1953">
        <f t="shared" si="6"/>
        <v>128</v>
      </c>
      <c r="B133" s="2439"/>
      <c r="C133" s="1960" t="s">
        <v>5116</v>
      </c>
      <c r="D133" s="1955"/>
      <c r="E133" s="1956" t="e">
        <f t="shared" si="7"/>
        <v>#DIV/0!</v>
      </c>
      <c r="F133" s="1955"/>
      <c r="G133" s="1955">
        <f t="shared" si="11"/>
        <v>0</v>
      </c>
      <c r="H133" s="1955"/>
      <c r="I133" s="1956" t="e">
        <f t="shared" si="8"/>
        <v>#DIV/0!</v>
      </c>
      <c r="J133" s="1955"/>
      <c r="K133" s="1955">
        <f t="shared" si="9"/>
        <v>0</v>
      </c>
      <c r="L133" s="1956">
        <f t="shared" si="10"/>
        <v>0</v>
      </c>
      <c r="M133" s="1957"/>
    </row>
    <row r="134" spans="1:13" ht="16.5">
      <c r="A134" s="1953">
        <f t="shared" si="6"/>
        <v>129</v>
      </c>
      <c r="B134" s="2439"/>
      <c r="C134" s="1960" t="s">
        <v>5117</v>
      </c>
      <c r="D134" s="1955"/>
      <c r="E134" s="1956" t="e">
        <f t="shared" si="7"/>
        <v>#DIV/0!</v>
      </c>
      <c r="F134" s="1955"/>
      <c r="G134" s="1955">
        <f t="shared" si="11"/>
        <v>0</v>
      </c>
      <c r="H134" s="1955"/>
      <c r="I134" s="1956" t="e">
        <f t="shared" si="8"/>
        <v>#DIV/0!</v>
      </c>
      <c r="J134" s="1955"/>
      <c r="K134" s="1955">
        <f t="shared" si="9"/>
        <v>0</v>
      </c>
      <c r="L134" s="1956">
        <f t="shared" si="10"/>
        <v>0</v>
      </c>
      <c r="M134" s="1957"/>
    </row>
    <row r="135" spans="1:13" ht="16.5">
      <c r="A135" s="1953">
        <f t="shared" ref="A135:A198" si="12">A134+1</f>
        <v>130</v>
      </c>
      <c r="B135" s="2439"/>
      <c r="C135" s="1960" t="s">
        <v>5118</v>
      </c>
      <c r="D135" s="1955">
        <f>SUM(D136:D140)</f>
        <v>0</v>
      </c>
      <c r="E135" s="1956" t="e">
        <f t="shared" ref="E135:E198" si="13">D135/$D$257</f>
        <v>#DIV/0!</v>
      </c>
      <c r="F135" s="1955">
        <f>SUM(F136:F140)</f>
        <v>0</v>
      </c>
      <c r="G135" s="1955">
        <f t="shared" si="11"/>
        <v>0</v>
      </c>
      <c r="H135" s="1955">
        <f>SUM(H136:H140)</f>
        <v>0</v>
      </c>
      <c r="I135" s="1956" t="e">
        <f t="shared" ref="I135:I198" si="14">H135/H$257</f>
        <v>#DIV/0!</v>
      </c>
      <c r="J135" s="1955">
        <f>SUM(J136:J140)</f>
        <v>0</v>
      </c>
      <c r="K135" s="1955">
        <f t="shared" ref="K135:K198" si="15">D135-H135</f>
        <v>0</v>
      </c>
      <c r="L135" s="1956">
        <f t="shared" ref="L135:L198" si="16">IF(J135=0,0,K135/J135)</f>
        <v>0</v>
      </c>
      <c r="M135" s="1957"/>
    </row>
    <row r="136" spans="1:13" ht="16.5">
      <c r="A136" s="1953">
        <f t="shared" si="12"/>
        <v>131</v>
      </c>
      <c r="B136" s="2439"/>
      <c r="C136" s="1962" t="s">
        <v>5119</v>
      </c>
      <c r="D136" s="1955"/>
      <c r="E136" s="1956" t="e">
        <f t="shared" si="13"/>
        <v>#DIV/0!</v>
      </c>
      <c r="F136" s="1955"/>
      <c r="G136" s="1955">
        <f t="shared" si="11"/>
        <v>0</v>
      </c>
      <c r="H136" s="1955"/>
      <c r="I136" s="1956" t="e">
        <f t="shared" si="14"/>
        <v>#DIV/0!</v>
      </c>
      <c r="J136" s="1955"/>
      <c r="K136" s="1955">
        <f t="shared" si="15"/>
        <v>0</v>
      </c>
      <c r="L136" s="1956">
        <f t="shared" si="16"/>
        <v>0</v>
      </c>
      <c r="M136" s="1957"/>
    </row>
    <row r="137" spans="1:13" ht="16.5">
      <c r="A137" s="1953">
        <f t="shared" si="12"/>
        <v>132</v>
      </c>
      <c r="B137" s="2439"/>
      <c r="C137" s="1962" t="s">
        <v>5120</v>
      </c>
      <c r="D137" s="1955"/>
      <c r="E137" s="1956" t="e">
        <f t="shared" si="13"/>
        <v>#DIV/0!</v>
      </c>
      <c r="F137" s="1955"/>
      <c r="G137" s="1955">
        <f t="shared" si="11"/>
        <v>0</v>
      </c>
      <c r="H137" s="1955"/>
      <c r="I137" s="1956" t="e">
        <f t="shared" si="14"/>
        <v>#DIV/0!</v>
      </c>
      <c r="J137" s="1955"/>
      <c r="K137" s="1955">
        <f t="shared" si="15"/>
        <v>0</v>
      </c>
      <c r="L137" s="1956">
        <f t="shared" si="16"/>
        <v>0</v>
      </c>
      <c r="M137" s="1957"/>
    </row>
    <row r="138" spans="1:13" ht="16.5">
      <c r="A138" s="1953">
        <f t="shared" si="12"/>
        <v>133</v>
      </c>
      <c r="B138" s="2439"/>
      <c r="C138" s="1962" t="s">
        <v>5121</v>
      </c>
      <c r="D138" s="1955"/>
      <c r="E138" s="1956" t="e">
        <f t="shared" si="13"/>
        <v>#DIV/0!</v>
      </c>
      <c r="F138" s="1955"/>
      <c r="G138" s="1955">
        <f t="shared" si="11"/>
        <v>0</v>
      </c>
      <c r="H138" s="1955"/>
      <c r="I138" s="1956" t="e">
        <f t="shared" si="14"/>
        <v>#DIV/0!</v>
      </c>
      <c r="J138" s="1955"/>
      <c r="K138" s="1955">
        <f t="shared" si="15"/>
        <v>0</v>
      </c>
      <c r="L138" s="1956">
        <f t="shared" si="16"/>
        <v>0</v>
      </c>
      <c r="M138" s="1957"/>
    </row>
    <row r="139" spans="1:13" ht="16.5">
      <c r="A139" s="1953">
        <f t="shared" si="12"/>
        <v>134</v>
      </c>
      <c r="B139" s="2439"/>
      <c r="C139" s="1962" t="s">
        <v>5122</v>
      </c>
      <c r="D139" s="1955"/>
      <c r="E139" s="1956" t="e">
        <f t="shared" si="13"/>
        <v>#DIV/0!</v>
      </c>
      <c r="F139" s="1955"/>
      <c r="G139" s="1955">
        <f t="shared" si="11"/>
        <v>0</v>
      </c>
      <c r="H139" s="1955"/>
      <c r="I139" s="1956" t="e">
        <f t="shared" si="14"/>
        <v>#DIV/0!</v>
      </c>
      <c r="J139" s="1955"/>
      <c r="K139" s="1955">
        <f t="shared" si="15"/>
        <v>0</v>
      </c>
      <c r="L139" s="1956">
        <f t="shared" si="16"/>
        <v>0</v>
      </c>
      <c r="M139" s="1957"/>
    </row>
    <row r="140" spans="1:13" ht="16.5">
      <c r="A140" s="1953">
        <f t="shared" si="12"/>
        <v>135</v>
      </c>
      <c r="B140" s="2439"/>
      <c r="C140" s="1962" t="s">
        <v>5123</v>
      </c>
      <c r="D140" s="1955"/>
      <c r="E140" s="1956" t="e">
        <f t="shared" si="13"/>
        <v>#DIV/0!</v>
      </c>
      <c r="F140" s="1955"/>
      <c r="G140" s="1955">
        <f t="shared" si="11"/>
        <v>0</v>
      </c>
      <c r="H140" s="1955"/>
      <c r="I140" s="1956" t="e">
        <f t="shared" si="14"/>
        <v>#DIV/0!</v>
      </c>
      <c r="J140" s="1955"/>
      <c r="K140" s="1955">
        <f t="shared" si="15"/>
        <v>0</v>
      </c>
      <c r="L140" s="1956">
        <f t="shared" si="16"/>
        <v>0</v>
      </c>
      <c r="M140" s="1957"/>
    </row>
    <row r="141" spans="1:13" ht="16.5">
      <c r="A141" s="1953">
        <f t="shared" si="12"/>
        <v>136</v>
      </c>
      <c r="B141" s="2439"/>
      <c r="C141" s="1964" t="s">
        <v>5124</v>
      </c>
      <c r="D141" s="1955">
        <f>D142+D143+D151+D156+D157+D160+D161+D162+D163+D165+D164</f>
        <v>0</v>
      </c>
      <c r="E141" s="1956" t="e">
        <f t="shared" si="13"/>
        <v>#DIV/0!</v>
      </c>
      <c r="F141" s="1955">
        <f>F142+F143+F151+F156+F157+F160+F161+F162+F163+F165+F164</f>
        <v>0</v>
      </c>
      <c r="G141" s="1955">
        <f t="shared" si="11"/>
        <v>0</v>
      </c>
      <c r="H141" s="1955">
        <f>H142+H143+H151+H156+H157+H160+H161+H162+H163+H165+H164</f>
        <v>0</v>
      </c>
      <c r="I141" s="1956" t="e">
        <f t="shared" si="14"/>
        <v>#DIV/0!</v>
      </c>
      <c r="J141" s="1955">
        <f>J142+J143+J151+J156+J157+J160+J161+J162+J163+J165+J164</f>
        <v>0</v>
      </c>
      <c r="K141" s="1955">
        <f t="shared" si="15"/>
        <v>0</v>
      </c>
      <c r="L141" s="1956">
        <f t="shared" si="16"/>
        <v>0</v>
      </c>
      <c r="M141" s="1957"/>
    </row>
    <row r="142" spans="1:13" ht="16.5">
      <c r="A142" s="1953">
        <f t="shared" si="12"/>
        <v>137</v>
      </c>
      <c r="B142" s="2439"/>
      <c r="C142" s="1960" t="s">
        <v>5098</v>
      </c>
      <c r="D142" s="1955"/>
      <c r="E142" s="1956" t="e">
        <f t="shared" si="13"/>
        <v>#DIV/0!</v>
      </c>
      <c r="F142" s="1955"/>
      <c r="G142" s="1955">
        <f t="shared" si="11"/>
        <v>0</v>
      </c>
      <c r="H142" s="1955"/>
      <c r="I142" s="1956" t="e">
        <f t="shared" si="14"/>
        <v>#DIV/0!</v>
      </c>
      <c r="J142" s="1955"/>
      <c r="K142" s="1955">
        <f t="shared" si="15"/>
        <v>0</v>
      </c>
      <c r="L142" s="1956">
        <f t="shared" si="16"/>
        <v>0</v>
      </c>
      <c r="M142" s="1957"/>
    </row>
    <row r="143" spans="1:13" ht="16.5">
      <c r="A143" s="1953">
        <f t="shared" si="12"/>
        <v>138</v>
      </c>
      <c r="B143" s="2439"/>
      <c r="C143" s="1960" t="s">
        <v>5099</v>
      </c>
      <c r="D143" s="1955">
        <f>SUM(D144:D148)</f>
        <v>0</v>
      </c>
      <c r="E143" s="1956" t="e">
        <f t="shared" si="13"/>
        <v>#DIV/0!</v>
      </c>
      <c r="F143" s="1955">
        <f>SUM(F144:F148)</f>
        <v>0</v>
      </c>
      <c r="G143" s="1955">
        <f t="shared" si="11"/>
        <v>0</v>
      </c>
      <c r="H143" s="1955">
        <f>SUM(H144:H148)</f>
        <v>0</v>
      </c>
      <c r="I143" s="1956" t="e">
        <f t="shared" si="14"/>
        <v>#DIV/0!</v>
      </c>
      <c r="J143" s="1955">
        <f>SUM(J144:J148)</f>
        <v>0</v>
      </c>
      <c r="K143" s="1955">
        <f t="shared" si="15"/>
        <v>0</v>
      </c>
      <c r="L143" s="1956">
        <f t="shared" si="16"/>
        <v>0</v>
      </c>
      <c r="M143" s="1957"/>
    </row>
    <row r="144" spans="1:13" ht="16.5">
      <c r="A144" s="1953">
        <f t="shared" si="12"/>
        <v>139</v>
      </c>
      <c r="B144" s="2439"/>
      <c r="C144" s="1962" t="s">
        <v>5100</v>
      </c>
      <c r="D144" s="1955"/>
      <c r="E144" s="1956" t="e">
        <f t="shared" si="13"/>
        <v>#DIV/0!</v>
      </c>
      <c r="F144" s="1955"/>
      <c r="G144" s="1955">
        <f t="shared" si="11"/>
        <v>0</v>
      </c>
      <c r="H144" s="1955"/>
      <c r="I144" s="1956" t="e">
        <f t="shared" si="14"/>
        <v>#DIV/0!</v>
      </c>
      <c r="J144" s="1955"/>
      <c r="K144" s="1955">
        <f t="shared" si="15"/>
        <v>0</v>
      </c>
      <c r="L144" s="1956">
        <f t="shared" si="16"/>
        <v>0</v>
      </c>
      <c r="M144" s="1957"/>
    </row>
    <row r="145" spans="1:13" ht="16.5">
      <c r="A145" s="1953">
        <f t="shared" si="12"/>
        <v>140</v>
      </c>
      <c r="B145" s="2439"/>
      <c r="C145" s="1962" t="s">
        <v>5101</v>
      </c>
      <c r="D145" s="1955"/>
      <c r="E145" s="1956" t="e">
        <f t="shared" si="13"/>
        <v>#DIV/0!</v>
      </c>
      <c r="F145" s="1955"/>
      <c r="G145" s="1955">
        <f t="shared" si="11"/>
        <v>0</v>
      </c>
      <c r="H145" s="1955"/>
      <c r="I145" s="1956" t="e">
        <f t="shared" si="14"/>
        <v>#DIV/0!</v>
      </c>
      <c r="J145" s="1955"/>
      <c r="K145" s="1955">
        <f t="shared" si="15"/>
        <v>0</v>
      </c>
      <c r="L145" s="1956">
        <f t="shared" si="16"/>
        <v>0</v>
      </c>
      <c r="M145" s="1957"/>
    </row>
    <row r="146" spans="1:13" ht="16.5">
      <c r="A146" s="1953">
        <f t="shared" si="12"/>
        <v>141</v>
      </c>
      <c r="B146" s="2439"/>
      <c r="C146" s="1962" t="s">
        <v>5102</v>
      </c>
      <c r="D146" s="1955"/>
      <c r="E146" s="1956" t="e">
        <f t="shared" si="13"/>
        <v>#DIV/0!</v>
      </c>
      <c r="F146" s="1955"/>
      <c r="G146" s="1955">
        <f t="shared" ref="G146:G209" si="17">D146-F146</f>
        <v>0</v>
      </c>
      <c r="H146" s="1955"/>
      <c r="I146" s="1956" t="e">
        <f t="shared" si="14"/>
        <v>#DIV/0!</v>
      </c>
      <c r="J146" s="1955"/>
      <c r="K146" s="1955">
        <f t="shared" si="15"/>
        <v>0</v>
      </c>
      <c r="L146" s="1956">
        <f t="shared" si="16"/>
        <v>0</v>
      </c>
      <c r="M146" s="1957"/>
    </row>
    <row r="147" spans="1:13" ht="16.5">
      <c r="A147" s="1953">
        <f t="shared" si="12"/>
        <v>142</v>
      </c>
      <c r="B147" s="2439"/>
      <c r="C147" s="1962" t="s">
        <v>5103</v>
      </c>
      <c r="D147" s="1955"/>
      <c r="E147" s="1956" t="e">
        <f t="shared" si="13"/>
        <v>#DIV/0!</v>
      </c>
      <c r="F147" s="1955"/>
      <c r="G147" s="1955">
        <f t="shared" si="17"/>
        <v>0</v>
      </c>
      <c r="H147" s="1955"/>
      <c r="I147" s="1956" t="e">
        <f t="shared" si="14"/>
        <v>#DIV/0!</v>
      </c>
      <c r="J147" s="1955"/>
      <c r="K147" s="1955">
        <f t="shared" si="15"/>
        <v>0</v>
      </c>
      <c r="L147" s="1956">
        <f t="shared" si="16"/>
        <v>0</v>
      </c>
      <c r="M147" s="1957"/>
    </row>
    <row r="148" spans="1:13" ht="16.5">
      <c r="A148" s="1953">
        <f t="shared" si="12"/>
        <v>143</v>
      </c>
      <c r="B148" s="2439"/>
      <c r="C148" s="1962" t="s">
        <v>5038</v>
      </c>
      <c r="D148" s="1955">
        <f>D149+D150</f>
        <v>0</v>
      </c>
      <c r="E148" s="1956" t="e">
        <f t="shared" si="13"/>
        <v>#DIV/0!</v>
      </c>
      <c r="F148" s="1955">
        <f>F149+F150</f>
        <v>0</v>
      </c>
      <c r="G148" s="1955">
        <f t="shared" si="17"/>
        <v>0</v>
      </c>
      <c r="H148" s="1955">
        <f>H149+H150</f>
        <v>0</v>
      </c>
      <c r="I148" s="1956" t="e">
        <f t="shared" si="14"/>
        <v>#DIV/0!</v>
      </c>
      <c r="J148" s="1955">
        <f>J149+J150</f>
        <v>0</v>
      </c>
      <c r="K148" s="1955">
        <f t="shared" si="15"/>
        <v>0</v>
      </c>
      <c r="L148" s="1956">
        <f t="shared" si="16"/>
        <v>0</v>
      </c>
      <c r="M148" s="1957"/>
    </row>
    <row r="149" spans="1:13" ht="16.5">
      <c r="A149" s="1953">
        <f t="shared" si="12"/>
        <v>144</v>
      </c>
      <c r="B149" s="2439"/>
      <c r="C149" s="1963" t="s">
        <v>5104</v>
      </c>
      <c r="D149" s="1955"/>
      <c r="E149" s="1956" t="e">
        <f t="shared" si="13"/>
        <v>#DIV/0!</v>
      </c>
      <c r="F149" s="1955"/>
      <c r="G149" s="1955">
        <f t="shared" si="17"/>
        <v>0</v>
      </c>
      <c r="H149" s="1955"/>
      <c r="I149" s="1956" t="e">
        <f t="shared" si="14"/>
        <v>#DIV/0!</v>
      </c>
      <c r="J149" s="1955"/>
      <c r="K149" s="1955">
        <f t="shared" si="15"/>
        <v>0</v>
      </c>
      <c r="L149" s="1956">
        <f t="shared" si="16"/>
        <v>0</v>
      </c>
      <c r="M149" s="1957"/>
    </row>
    <row r="150" spans="1:13" ht="16.5">
      <c r="A150" s="1953">
        <f t="shared" si="12"/>
        <v>145</v>
      </c>
      <c r="B150" s="2439"/>
      <c r="C150" s="1963" t="s">
        <v>5105</v>
      </c>
      <c r="D150" s="1955"/>
      <c r="E150" s="1956" t="e">
        <f t="shared" si="13"/>
        <v>#DIV/0!</v>
      </c>
      <c r="F150" s="1955"/>
      <c r="G150" s="1955">
        <f t="shared" si="17"/>
        <v>0</v>
      </c>
      <c r="H150" s="1955"/>
      <c r="I150" s="1956" t="e">
        <f t="shared" si="14"/>
        <v>#DIV/0!</v>
      </c>
      <c r="J150" s="1955"/>
      <c r="K150" s="1955">
        <f t="shared" si="15"/>
        <v>0</v>
      </c>
      <c r="L150" s="1956">
        <f t="shared" si="16"/>
        <v>0</v>
      </c>
      <c r="M150" s="1957"/>
    </row>
    <row r="151" spans="1:13" ht="16.5">
      <c r="A151" s="1953">
        <f t="shared" si="12"/>
        <v>146</v>
      </c>
      <c r="B151" s="2439"/>
      <c r="C151" s="1960" t="s">
        <v>5106</v>
      </c>
      <c r="D151" s="1955">
        <f>D152+D153</f>
        <v>0</v>
      </c>
      <c r="E151" s="1956" t="e">
        <f t="shared" si="13"/>
        <v>#DIV/0!</v>
      </c>
      <c r="F151" s="1955">
        <f>F152+F153</f>
        <v>0</v>
      </c>
      <c r="G151" s="1955">
        <f t="shared" si="17"/>
        <v>0</v>
      </c>
      <c r="H151" s="1955">
        <f>H152+H153</f>
        <v>0</v>
      </c>
      <c r="I151" s="1956" t="e">
        <f t="shared" si="14"/>
        <v>#DIV/0!</v>
      </c>
      <c r="J151" s="1955">
        <f>J152+J153</f>
        <v>0</v>
      </c>
      <c r="K151" s="1955">
        <f t="shared" si="15"/>
        <v>0</v>
      </c>
      <c r="L151" s="1956">
        <f t="shared" si="16"/>
        <v>0</v>
      </c>
      <c r="M151" s="1957"/>
    </row>
    <row r="152" spans="1:13" ht="16.5">
      <c r="A152" s="1953">
        <f t="shared" si="12"/>
        <v>147</v>
      </c>
      <c r="B152" s="2439"/>
      <c r="C152" s="1962" t="s">
        <v>5125</v>
      </c>
      <c r="D152" s="1955"/>
      <c r="E152" s="1956" t="e">
        <f t="shared" si="13"/>
        <v>#DIV/0!</v>
      </c>
      <c r="F152" s="1955"/>
      <c r="G152" s="1955">
        <f t="shared" si="17"/>
        <v>0</v>
      </c>
      <c r="H152" s="1955"/>
      <c r="I152" s="1956" t="e">
        <f t="shared" si="14"/>
        <v>#DIV/0!</v>
      </c>
      <c r="J152" s="1955"/>
      <c r="K152" s="1955">
        <f t="shared" si="15"/>
        <v>0</v>
      </c>
      <c r="L152" s="1956">
        <f t="shared" si="16"/>
        <v>0</v>
      </c>
      <c r="M152" s="1957"/>
    </row>
    <row r="153" spans="1:13" ht="16.5">
      <c r="A153" s="1953">
        <f t="shared" si="12"/>
        <v>148</v>
      </c>
      <c r="B153" s="2439"/>
      <c r="C153" s="1962" t="s">
        <v>5126</v>
      </c>
      <c r="D153" s="1955">
        <f>SUM(D154:D155)</f>
        <v>0</v>
      </c>
      <c r="E153" s="1956" t="e">
        <f t="shared" si="13"/>
        <v>#DIV/0!</v>
      </c>
      <c r="F153" s="1955">
        <f>SUM(F154:F155)</f>
        <v>0</v>
      </c>
      <c r="G153" s="1955">
        <f t="shared" si="17"/>
        <v>0</v>
      </c>
      <c r="H153" s="1955">
        <f>SUM(H154:H155)</f>
        <v>0</v>
      </c>
      <c r="I153" s="1956" t="e">
        <f t="shared" si="14"/>
        <v>#DIV/0!</v>
      </c>
      <c r="J153" s="1955">
        <f>SUM(J154:J155)</f>
        <v>0</v>
      </c>
      <c r="K153" s="1955">
        <f t="shared" si="15"/>
        <v>0</v>
      </c>
      <c r="L153" s="1956">
        <f t="shared" si="16"/>
        <v>0</v>
      </c>
      <c r="M153" s="1957"/>
    </row>
    <row r="154" spans="1:13" ht="16.5">
      <c r="A154" s="1953">
        <f t="shared" si="12"/>
        <v>149</v>
      </c>
      <c r="B154" s="2439"/>
      <c r="C154" s="1963" t="s">
        <v>5107</v>
      </c>
      <c r="D154" s="1955"/>
      <c r="E154" s="1956" t="e">
        <f t="shared" si="13"/>
        <v>#DIV/0!</v>
      </c>
      <c r="F154" s="1955"/>
      <c r="G154" s="1955">
        <f t="shared" si="17"/>
        <v>0</v>
      </c>
      <c r="H154" s="1955"/>
      <c r="I154" s="1956" t="e">
        <f t="shared" si="14"/>
        <v>#DIV/0!</v>
      </c>
      <c r="J154" s="1955"/>
      <c r="K154" s="1955">
        <f t="shared" si="15"/>
        <v>0</v>
      </c>
      <c r="L154" s="1956">
        <f t="shared" si="16"/>
        <v>0</v>
      </c>
      <c r="M154" s="1957"/>
    </row>
    <row r="155" spans="1:13" ht="16.5">
      <c r="A155" s="1953">
        <f t="shared" si="12"/>
        <v>150</v>
      </c>
      <c r="B155" s="2439"/>
      <c r="C155" s="1963" t="s">
        <v>5108</v>
      </c>
      <c r="D155" s="1955"/>
      <c r="E155" s="1956" t="e">
        <f t="shared" si="13"/>
        <v>#DIV/0!</v>
      </c>
      <c r="F155" s="1955"/>
      <c r="G155" s="1955">
        <f t="shared" si="17"/>
        <v>0</v>
      </c>
      <c r="H155" s="1955"/>
      <c r="I155" s="1956" t="e">
        <f t="shared" si="14"/>
        <v>#DIV/0!</v>
      </c>
      <c r="J155" s="1955"/>
      <c r="K155" s="1955">
        <f t="shared" si="15"/>
        <v>0</v>
      </c>
      <c r="L155" s="1956">
        <f t="shared" si="16"/>
        <v>0</v>
      </c>
      <c r="M155" s="1957"/>
    </row>
    <row r="156" spans="1:13" ht="16.5">
      <c r="A156" s="1953">
        <f t="shared" si="12"/>
        <v>151</v>
      </c>
      <c r="B156" s="2439"/>
      <c r="C156" s="1960" t="s">
        <v>5109</v>
      </c>
      <c r="D156" s="1955"/>
      <c r="E156" s="1956" t="e">
        <f t="shared" si="13"/>
        <v>#DIV/0!</v>
      </c>
      <c r="F156" s="1955"/>
      <c r="G156" s="1955">
        <f t="shared" si="17"/>
        <v>0</v>
      </c>
      <c r="H156" s="1955"/>
      <c r="I156" s="1956" t="e">
        <f t="shared" si="14"/>
        <v>#DIV/0!</v>
      </c>
      <c r="J156" s="1955"/>
      <c r="K156" s="1955">
        <f t="shared" si="15"/>
        <v>0</v>
      </c>
      <c r="L156" s="1956">
        <f t="shared" si="16"/>
        <v>0</v>
      </c>
      <c r="M156" s="1961"/>
    </row>
    <row r="157" spans="1:13" ht="16.5">
      <c r="A157" s="1953">
        <f t="shared" si="12"/>
        <v>152</v>
      </c>
      <c r="B157" s="2439"/>
      <c r="C157" s="1960" t="s">
        <v>5110</v>
      </c>
      <c r="D157" s="1955">
        <f>SUM(D158:D159)</f>
        <v>0</v>
      </c>
      <c r="E157" s="1956" t="e">
        <f t="shared" si="13"/>
        <v>#DIV/0!</v>
      </c>
      <c r="F157" s="1955">
        <f>SUM(F158:F159)</f>
        <v>0</v>
      </c>
      <c r="G157" s="1955">
        <f t="shared" si="17"/>
        <v>0</v>
      </c>
      <c r="H157" s="1955">
        <f>SUM(H158:H159)</f>
        <v>0</v>
      </c>
      <c r="I157" s="1956" t="e">
        <f t="shared" si="14"/>
        <v>#DIV/0!</v>
      </c>
      <c r="J157" s="1955">
        <f>SUM(J158:J159)</f>
        <v>0</v>
      </c>
      <c r="K157" s="1955">
        <f t="shared" si="15"/>
        <v>0</v>
      </c>
      <c r="L157" s="1956">
        <f t="shared" si="16"/>
        <v>0</v>
      </c>
      <c r="M157" s="1957"/>
    </row>
    <row r="158" spans="1:13" ht="16.5">
      <c r="A158" s="1953">
        <f t="shared" si="12"/>
        <v>153</v>
      </c>
      <c r="B158" s="2439"/>
      <c r="C158" s="1962" t="s">
        <v>5127</v>
      </c>
      <c r="D158" s="1955"/>
      <c r="E158" s="1956" t="e">
        <f t="shared" si="13"/>
        <v>#DIV/0!</v>
      </c>
      <c r="F158" s="1955"/>
      <c r="G158" s="1955">
        <f t="shared" si="17"/>
        <v>0</v>
      </c>
      <c r="H158" s="1955"/>
      <c r="I158" s="1956" t="e">
        <f t="shared" si="14"/>
        <v>#DIV/0!</v>
      </c>
      <c r="J158" s="1955"/>
      <c r="K158" s="1955">
        <f t="shared" si="15"/>
        <v>0</v>
      </c>
      <c r="L158" s="1956">
        <f t="shared" si="16"/>
        <v>0</v>
      </c>
      <c r="M158" s="1957"/>
    </row>
    <row r="159" spans="1:13" ht="16.5">
      <c r="A159" s="1953">
        <f t="shared" si="12"/>
        <v>154</v>
      </c>
      <c r="B159" s="2439"/>
      <c r="C159" s="1962" t="s">
        <v>5128</v>
      </c>
      <c r="D159" s="1955"/>
      <c r="E159" s="1956" t="e">
        <f t="shared" si="13"/>
        <v>#DIV/0!</v>
      </c>
      <c r="F159" s="1955"/>
      <c r="G159" s="1955">
        <f t="shared" si="17"/>
        <v>0</v>
      </c>
      <c r="H159" s="1955"/>
      <c r="I159" s="1956" t="e">
        <f t="shared" si="14"/>
        <v>#DIV/0!</v>
      </c>
      <c r="J159" s="1955"/>
      <c r="K159" s="1955">
        <f t="shared" si="15"/>
        <v>0</v>
      </c>
      <c r="L159" s="1956">
        <f t="shared" si="16"/>
        <v>0</v>
      </c>
      <c r="M159" s="1957"/>
    </row>
    <row r="160" spans="1:13" ht="16.5">
      <c r="A160" s="1953">
        <f t="shared" si="12"/>
        <v>155</v>
      </c>
      <c r="B160" s="2439"/>
      <c r="C160" s="1960" t="s">
        <v>5113</v>
      </c>
      <c r="D160" s="1955"/>
      <c r="E160" s="1956" t="e">
        <f t="shared" si="13"/>
        <v>#DIV/0!</v>
      </c>
      <c r="F160" s="1955"/>
      <c r="G160" s="1955">
        <f t="shared" si="17"/>
        <v>0</v>
      </c>
      <c r="H160" s="1955"/>
      <c r="I160" s="1956" t="e">
        <f t="shared" si="14"/>
        <v>#DIV/0!</v>
      </c>
      <c r="J160" s="1955"/>
      <c r="K160" s="1955">
        <f t="shared" si="15"/>
        <v>0</v>
      </c>
      <c r="L160" s="1956">
        <f t="shared" si="16"/>
        <v>0</v>
      </c>
      <c r="M160" s="1957"/>
    </row>
    <row r="161" spans="1:13" ht="16.5">
      <c r="A161" s="1953">
        <f t="shared" si="12"/>
        <v>156</v>
      </c>
      <c r="B161" s="2439"/>
      <c r="C161" s="1960" t="s">
        <v>5114</v>
      </c>
      <c r="D161" s="1955"/>
      <c r="E161" s="1956" t="e">
        <f t="shared" si="13"/>
        <v>#DIV/0!</v>
      </c>
      <c r="F161" s="1955"/>
      <c r="G161" s="1955">
        <f t="shared" si="17"/>
        <v>0</v>
      </c>
      <c r="H161" s="1955"/>
      <c r="I161" s="1956" t="e">
        <f t="shared" si="14"/>
        <v>#DIV/0!</v>
      </c>
      <c r="J161" s="1955"/>
      <c r="K161" s="1955">
        <f t="shared" si="15"/>
        <v>0</v>
      </c>
      <c r="L161" s="1956">
        <f t="shared" si="16"/>
        <v>0</v>
      </c>
      <c r="M161" s="1957"/>
    </row>
    <row r="162" spans="1:13" ht="16.5">
      <c r="A162" s="1953">
        <f t="shared" si="12"/>
        <v>157</v>
      </c>
      <c r="B162" s="2439"/>
      <c r="C162" s="1960" t="s">
        <v>5115</v>
      </c>
      <c r="D162" s="1955"/>
      <c r="E162" s="1956" t="e">
        <f t="shared" si="13"/>
        <v>#DIV/0!</v>
      </c>
      <c r="F162" s="1955"/>
      <c r="G162" s="1955">
        <f t="shared" si="17"/>
        <v>0</v>
      </c>
      <c r="H162" s="1955"/>
      <c r="I162" s="1956" t="e">
        <f t="shared" si="14"/>
        <v>#DIV/0!</v>
      </c>
      <c r="J162" s="1955"/>
      <c r="K162" s="1955">
        <f t="shared" si="15"/>
        <v>0</v>
      </c>
      <c r="L162" s="1956">
        <f t="shared" si="16"/>
        <v>0</v>
      </c>
      <c r="M162" s="1961"/>
    </row>
    <row r="163" spans="1:13" ht="16.5">
      <c r="A163" s="1953">
        <f t="shared" si="12"/>
        <v>158</v>
      </c>
      <c r="B163" s="2439"/>
      <c r="C163" s="1960" t="s">
        <v>5116</v>
      </c>
      <c r="D163" s="1955"/>
      <c r="E163" s="1956" t="e">
        <f t="shared" si="13"/>
        <v>#DIV/0!</v>
      </c>
      <c r="F163" s="1955"/>
      <c r="G163" s="1955">
        <f t="shared" si="17"/>
        <v>0</v>
      </c>
      <c r="H163" s="1955"/>
      <c r="I163" s="1956" t="e">
        <f t="shared" si="14"/>
        <v>#DIV/0!</v>
      </c>
      <c r="J163" s="1955"/>
      <c r="K163" s="1955">
        <f t="shared" si="15"/>
        <v>0</v>
      </c>
      <c r="L163" s="1956">
        <f t="shared" si="16"/>
        <v>0</v>
      </c>
      <c r="M163" s="1957"/>
    </row>
    <row r="164" spans="1:13" ht="16.5">
      <c r="A164" s="1953">
        <f t="shared" si="12"/>
        <v>159</v>
      </c>
      <c r="B164" s="2439"/>
      <c r="C164" s="1960" t="s">
        <v>5117</v>
      </c>
      <c r="D164" s="1955"/>
      <c r="E164" s="1956" t="e">
        <f t="shared" si="13"/>
        <v>#DIV/0!</v>
      </c>
      <c r="F164" s="1955"/>
      <c r="G164" s="1955">
        <f t="shared" si="17"/>
        <v>0</v>
      </c>
      <c r="H164" s="1955"/>
      <c r="I164" s="1956" t="e">
        <f t="shared" si="14"/>
        <v>#DIV/0!</v>
      </c>
      <c r="J164" s="1955"/>
      <c r="K164" s="1955">
        <f t="shared" si="15"/>
        <v>0</v>
      </c>
      <c r="L164" s="1956">
        <f t="shared" si="16"/>
        <v>0</v>
      </c>
      <c r="M164" s="1957"/>
    </row>
    <row r="165" spans="1:13" ht="16.5">
      <c r="A165" s="1953">
        <f t="shared" si="12"/>
        <v>160</v>
      </c>
      <c r="B165" s="2439"/>
      <c r="C165" s="1960" t="s">
        <v>5118</v>
      </c>
      <c r="D165" s="1955">
        <f>SUM(D166:D170)</f>
        <v>0</v>
      </c>
      <c r="E165" s="1956" t="e">
        <f t="shared" si="13"/>
        <v>#DIV/0!</v>
      </c>
      <c r="F165" s="1955">
        <f>SUM(F166:F170)</f>
        <v>0</v>
      </c>
      <c r="G165" s="1955">
        <f t="shared" si="17"/>
        <v>0</v>
      </c>
      <c r="H165" s="1955">
        <f>SUM(H166:H170)</f>
        <v>0</v>
      </c>
      <c r="I165" s="1956" t="e">
        <f t="shared" si="14"/>
        <v>#DIV/0!</v>
      </c>
      <c r="J165" s="1955">
        <f>SUM(J166:J170)</f>
        <v>0</v>
      </c>
      <c r="K165" s="1955">
        <f t="shared" si="15"/>
        <v>0</v>
      </c>
      <c r="L165" s="1956">
        <f t="shared" si="16"/>
        <v>0</v>
      </c>
      <c r="M165" s="1957"/>
    </row>
    <row r="166" spans="1:13" ht="16.5">
      <c r="A166" s="1953">
        <f t="shared" si="12"/>
        <v>161</v>
      </c>
      <c r="B166" s="2439"/>
      <c r="C166" s="1962" t="s">
        <v>5119</v>
      </c>
      <c r="D166" s="1955"/>
      <c r="E166" s="1956" t="e">
        <f t="shared" si="13"/>
        <v>#DIV/0!</v>
      </c>
      <c r="F166" s="1955"/>
      <c r="G166" s="1955">
        <f t="shared" si="17"/>
        <v>0</v>
      </c>
      <c r="H166" s="1955"/>
      <c r="I166" s="1956" t="e">
        <f t="shared" si="14"/>
        <v>#DIV/0!</v>
      </c>
      <c r="J166" s="1955"/>
      <c r="K166" s="1955">
        <f t="shared" si="15"/>
        <v>0</v>
      </c>
      <c r="L166" s="1956">
        <f t="shared" si="16"/>
        <v>0</v>
      </c>
      <c r="M166" s="1957"/>
    </row>
    <row r="167" spans="1:13" ht="16.5">
      <c r="A167" s="1953">
        <f t="shared" si="12"/>
        <v>162</v>
      </c>
      <c r="B167" s="2439"/>
      <c r="C167" s="1962" t="s">
        <v>5120</v>
      </c>
      <c r="D167" s="1955"/>
      <c r="E167" s="1956" t="e">
        <f t="shared" si="13"/>
        <v>#DIV/0!</v>
      </c>
      <c r="F167" s="1955"/>
      <c r="G167" s="1955">
        <f t="shared" si="17"/>
        <v>0</v>
      </c>
      <c r="H167" s="1955"/>
      <c r="I167" s="1956" t="e">
        <f t="shared" si="14"/>
        <v>#DIV/0!</v>
      </c>
      <c r="J167" s="1955"/>
      <c r="K167" s="1955">
        <f t="shared" si="15"/>
        <v>0</v>
      </c>
      <c r="L167" s="1956">
        <f t="shared" si="16"/>
        <v>0</v>
      </c>
      <c r="M167" s="1957"/>
    </row>
    <row r="168" spans="1:13" ht="16.5">
      <c r="A168" s="1953">
        <f t="shared" si="12"/>
        <v>163</v>
      </c>
      <c r="B168" s="2439"/>
      <c r="C168" s="1962" t="s">
        <v>5121</v>
      </c>
      <c r="D168" s="1955"/>
      <c r="E168" s="1956" t="e">
        <f t="shared" si="13"/>
        <v>#DIV/0!</v>
      </c>
      <c r="F168" s="1955"/>
      <c r="G168" s="1955">
        <f t="shared" si="17"/>
        <v>0</v>
      </c>
      <c r="H168" s="1955"/>
      <c r="I168" s="1956" t="e">
        <f t="shared" si="14"/>
        <v>#DIV/0!</v>
      </c>
      <c r="J168" s="1955"/>
      <c r="K168" s="1955">
        <f t="shared" si="15"/>
        <v>0</v>
      </c>
      <c r="L168" s="1956">
        <f t="shared" si="16"/>
        <v>0</v>
      </c>
      <c r="M168" s="1957"/>
    </row>
    <row r="169" spans="1:13" ht="16.5">
      <c r="A169" s="1953">
        <f t="shared" si="12"/>
        <v>164</v>
      </c>
      <c r="B169" s="2439"/>
      <c r="C169" s="1962" t="s">
        <v>5122</v>
      </c>
      <c r="D169" s="1955"/>
      <c r="E169" s="1956" t="e">
        <f t="shared" si="13"/>
        <v>#DIV/0!</v>
      </c>
      <c r="F169" s="1955"/>
      <c r="G169" s="1955">
        <f t="shared" si="17"/>
        <v>0</v>
      </c>
      <c r="H169" s="1955"/>
      <c r="I169" s="1956" t="e">
        <f t="shared" si="14"/>
        <v>#DIV/0!</v>
      </c>
      <c r="J169" s="1955"/>
      <c r="K169" s="1955">
        <f t="shared" si="15"/>
        <v>0</v>
      </c>
      <c r="L169" s="1956">
        <f t="shared" si="16"/>
        <v>0</v>
      </c>
      <c r="M169" s="1957"/>
    </row>
    <row r="170" spans="1:13" ht="16.5">
      <c r="A170" s="1953">
        <f t="shared" si="12"/>
        <v>165</v>
      </c>
      <c r="B170" s="2439"/>
      <c r="C170" s="1962" t="s">
        <v>5123</v>
      </c>
      <c r="D170" s="1955"/>
      <c r="E170" s="1956" t="e">
        <f t="shared" si="13"/>
        <v>#DIV/0!</v>
      </c>
      <c r="F170" s="1955"/>
      <c r="G170" s="1955">
        <f t="shared" si="17"/>
        <v>0</v>
      </c>
      <c r="H170" s="1955"/>
      <c r="I170" s="1956" t="e">
        <f t="shared" si="14"/>
        <v>#DIV/0!</v>
      </c>
      <c r="J170" s="1955"/>
      <c r="K170" s="1955">
        <f t="shared" si="15"/>
        <v>0</v>
      </c>
      <c r="L170" s="1956">
        <f t="shared" si="16"/>
        <v>0</v>
      </c>
      <c r="M170" s="1957"/>
    </row>
    <row r="171" spans="1:13" ht="16.5">
      <c r="A171" s="1953">
        <f t="shared" si="12"/>
        <v>166</v>
      </c>
      <c r="B171" s="2439"/>
      <c r="C171" s="1954" t="s">
        <v>5129</v>
      </c>
      <c r="D171" s="1955">
        <f>D172+D187</f>
        <v>0</v>
      </c>
      <c r="E171" s="1956" t="e">
        <f t="shared" si="13"/>
        <v>#DIV/0!</v>
      </c>
      <c r="F171" s="1955">
        <f>F172+F187</f>
        <v>0</v>
      </c>
      <c r="G171" s="1955">
        <f t="shared" si="17"/>
        <v>0</v>
      </c>
      <c r="H171" s="1955">
        <f>H172+H187</f>
        <v>0</v>
      </c>
      <c r="I171" s="1956" t="e">
        <f t="shared" si="14"/>
        <v>#DIV/0!</v>
      </c>
      <c r="J171" s="1955">
        <f>J172+J187</f>
        <v>0</v>
      </c>
      <c r="K171" s="1955">
        <f t="shared" si="15"/>
        <v>0</v>
      </c>
      <c r="L171" s="1956">
        <f t="shared" si="16"/>
        <v>0</v>
      </c>
      <c r="M171" s="1957"/>
    </row>
    <row r="172" spans="1:13" ht="16.5">
      <c r="A172" s="1953">
        <f t="shared" si="12"/>
        <v>167</v>
      </c>
      <c r="B172" s="2439"/>
      <c r="C172" s="1959" t="s">
        <v>5093</v>
      </c>
      <c r="D172" s="1955">
        <f>SUM(D173:D179)</f>
        <v>0</v>
      </c>
      <c r="E172" s="1956" t="e">
        <f t="shared" si="13"/>
        <v>#DIV/0!</v>
      </c>
      <c r="F172" s="1955">
        <f>SUM(F173:F179)</f>
        <v>0</v>
      </c>
      <c r="G172" s="1955">
        <f t="shared" si="17"/>
        <v>0</v>
      </c>
      <c r="H172" s="1955">
        <f>SUM(H173:H179)</f>
        <v>0</v>
      </c>
      <c r="I172" s="1956" t="e">
        <f t="shared" si="14"/>
        <v>#DIV/0!</v>
      </c>
      <c r="J172" s="1955">
        <f>SUM(J173:J179)</f>
        <v>0</v>
      </c>
      <c r="K172" s="1955">
        <f t="shared" si="15"/>
        <v>0</v>
      </c>
      <c r="L172" s="1956">
        <f t="shared" si="16"/>
        <v>0</v>
      </c>
      <c r="M172" s="1957"/>
    </row>
    <row r="173" spans="1:13" ht="16.5">
      <c r="A173" s="1953">
        <f t="shared" si="12"/>
        <v>168</v>
      </c>
      <c r="B173" s="2439"/>
      <c r="C173" s="1960" t="s">
        <v>5130</v>
      </c>
      <c r="D173" s="1955"/>
      <c r="E173" s="1956" t="e">
        <f t="shared" si="13"/>
        <v>#DIV/0!</v>
      </c>
      <c r="F173" s="1955"/>
      <c r="G173" s="1955">
        <f t="shared" si="17"/>
        <v>0</v>
      </c>
      <c r="H173" s="1955"/>
      <c r="I173" s="1956" t="e">
        <f t="shared" si="14"/>
        <v>#DIV/0!</v>
      </c>
      <c r="J173" s="1955"/>
      <c r="K173" s="1955">
        <f t="shared" si="15"/>
        <v>0</v>
      </c>
      <c r="L173" s="1956">
        <f t="shared" si="16"/>
        <v>0</v>
      </c>
      <c r="M173" s="1957"/>
    </row>
    <row r="174" spans="1:13" ht="16.5">
      <c r="A174" s="1953">
        <f t="shared" si="12"/>
        <v>169</v>
      </c>
      <c r="B174" s="2439"/>
      <c r="C174" s="1960" t="s">
        <v>5131</v>
      </c>
      <c r="D174" s="1955"/>
      <c r="E174" s="1956" t="e">
        <f t="shared" si="13"/>
        <v>#DIV/0!</v>
      </c>
      <c r="F174" s="1955"/>
      <c r="G174" s="1955">
        <f t="shared" si="17"/>
        <v>0</v>
      </c>
      <c r="H174" s="1955"/>
      <c r="I174" s="1956" t="e">
        <f t="shared" si="14"/>
        <v>#DIV/0!</v>
      </c>
      <c r="J174" s="1955"/>
      <c r="K174" s="1955">
        <f t="shared" si="15"/>
        <v>0</v>
      </c>
      <c r="L174" s="1956">
        <f t="shared" si="16"/>
        <v>0</v>
      </c>
      <c r="M174" s="1957"/>
    </row>
    <row r="175" spans="1:13" ht="33">
      <c r="A175" s="1953">
        <f t="shared" si="12"/>
        <v>170</v>
      </c>
      <c r="B175" s="2439"/>
      <c r="C175" s="1960" t="s">
        <v>5132</v>
      </c>
      <c r="D175" s="1955"/>
      <c r="E175" s="1956" t="e">
        <f t="shared" si="13"/>
        <v>#DIV/0!</v>
      </c>
      <c r="F175" s="1955"/>
      <c r="G175" s="1955">
        <f t="shared" si="17"/>
        <v>0</v>
      </c>
      <c r="H175" s="1955"/>
      <c r="I175" s="1956" t="e">
        <f t="shared" si="14"/>
        <v>#DIV/0!</v>
      </c>
      <c r="J175" s="1955"/>
      <c r="K175" s="1955">
        <f t="shared" si="15"/>
        <v>0</v>
      </c>
      <c r="L175" s="1956">
        <f t="shared" si="16"/>
        <v>0</v>
      </c>
      <c r="M175" s="1961"/>
    </row>
    <row r="176" spans="1:13" ht="16.5">
      <c r="A176" s="1953">
        <f t="shared" si="12"/>
        <v>171</v>
      </c>
      <c r="B176" s="2439"/>
      <c r="C176" s="1960" t="s">
        <v>5133</v>
      </c>
      <c r="D176" s="1955"/>
      <c r="E176" s="1956" t="e">
        <f t="shared" si="13"/>
        <v>#DIV/0!</v>
      </c>
      <c r="F176" s="1955"/>
      <c r="G176" s="1955">
        <f t="shared" si="17"/>
        <v>0</v>
      </c>
      <c r="H176" s="1955"/>
      <c r="I176" s="1956" t="e">
        <f t="shared" si="14"/>
        <v>#DIV/0!</v>
      </c>
      <c r="J176" s="1955"/>
      <c r="K176" s="1955">
        <f t="shared" si="15"/>
        <v>0</v>
      </c>
      <c r="L176" s="1956">
        <f t="shared" si="16"/>
        <v>0</v>
      </c>
      <c r="M176" s="1957"/>
    </row>
    <row r="177" spans="1:13" ht="16.5">
      <c r="A177" s="1953">
        <f t="shared" si="12"/>
        <v>172</v>
      </c>
      <c r="B177" s="2439"/>
      <c r="C177" s="1960" t="s">
        <v>5134</v>
      </c>
      <c r="D177" s="1955"/>
      <c r="E177" s="1956" t="e">
        <f t="shared" si="13"/>
        <v>#DIV/0!</v>
      </c>
      <c r="F177" s="1955"/>
      <c r="G177" s="1955">
        <f t="shared" si="17"/>
        <v>0</v>
      </c>
      <c r="H177" s="1955"/>
      <c r="I177" s="1956" t="e">
        <f t="shared" si="14"/>
        <v>#DIV/0!</v>
      </c>
      <c r="J177" s="1955"/>
      <c r="K177" s="1955">
        <f t="shared" si="15"/>
        <v>0</v>
      </c>
      <c r="L177" s="1956">
        <f t="shared" si="16"/>
        <v>0</v>
      </c>
      <c r="M177" s="1957"/>
    </row>
    <row r="178" spans="1:13" ht="16.5">
      <c r="A178" s="1953">
        <f t="shared" si="12"/>
        <v>173</v>
      </c>
      <c r="B178" s="2439"/>
      <c r="C178" s="1960" t="s">
        <v>5135</v>
      </c>
      <c r="D178" s="1955"/>
      <c r="E178" s="1956" t="e">
        <f t="shared" si="13"/>
        <v>#DIV/0!</v>
      </c>
      <c r="F178" s="1955"/>
      <c r="G178" s="1955">
        <f t="shared" si="17"/>
        <v>0</v>
      </c>
      <c r="H178" s="1955"/>
      <c r="I178" s="1956" t="e">
        <f t="shared" si="14"/>
        <v>#DIV/0!</v>
      </c>
      <c r="J178" s="1955"/>
      <c r="K178" s="1955">
        <f t="shared" si="15"/>
        <v>0</v>
      </c>
      <c r="L178" s="1956">
        <f t="shared" si="16"/>
        <v>0</v>
      </c>
      <c r="M178" s="1961"/>
    </row>
    <row r="179" spans="1:13" ht="16.5">
      <c r="A179" s="1953">
        <f t="shared" si="12"/>
        <v>174</v>
      </c>
      <c r="B179" s="2439"/>
      <c r="C179" s="1960" t="s">
        <v>5136</v>
      </c>
      <c r="D179" s="1955">
        <f>SUM(D180:D186)</f>
        <v>0</v>
      </c>
      <c r="E179" s="1956" t="e">
        <f t="shared" si="13"/>
        <v>#DIV/0!</v>
      </c>
      <c r="F179" s="1955">
        <f>SUM(F180:F186)</f>
        <v>0</v>
      </c>
      <c r="G179" s="1955">
        <f t="shared" si="17"/>
        <v>0</v>
      </c>
      <c r="H179" s="1955">
        <f>SUM(H180:H186)</f>
        <v>0</v>
      </c>
      <c r="I179" s="1956" t="e">
        <f t="shared" si="14"/>
        <v>#DIV/0!</v>
      </c>
      <c r="J179" s="1955">
        <f>SUM(J180:J186)</f>
        <v>0</v>
      </c>
      <c r="K179" s="1955">
        <f t="shared" si="15"/>
        <v>0</v>
      </c>
      <c r="L179" s="1956">
        <f t="shared" si="16"/>
        <v>0</v>
      </c>
      <c r="M179" s="1957"/>
    </row>
    <row r="180" spans="1:13" ht="16.5">
      <c r="A180" s="1953">
        <f t="shared" si="12"/>
        <v>175</v>
      </c>
      <c r="B180" s="2439"/>
      <c r="C180" s="1962" t="s">
        <v>5137</v>
      </c>
      <c r="D180" s="1955"/>
      <c r="E180" s="1956" t="e">
        <f t="shared" si="13"/>
        <v>#DIV/0!</v>
      </c>
      <c r="F180" s="1955"/>
      <c r="G180" s="1955">
        <f t="shared" si="17"/>
        <v>0</v>
      </c>
      <c r="H180" s="1955"/>
      <c r="I180" s="1956" t="e">
        <f t="shared" si="14"/>
        <v>#DIV/0!</v>
      </c>
      <c r="J180" s="1955"/>
      <c r="K180" s="1955">
        <f t="shared" si="15"/>
        <v>0</v>
      </c>
      <c r="L180" s="1956">
        <f t="shared" si="16"/>
        <v>0</v>
      </c>
      <c r="M180" s="1957"/>
    </row>
    <row r="181" spans="1:13" ht="16.5">
      <c r="A181" s="1953">
        <f t="shared" si="12"/>
        <v>176</v>
      </c>
      <c r="B181" s="2439"/>
      <c r="C181" s="1962" t="s">
        <v>5138</v>
      </c>
      <c r="D181" s="1955"/>
      <c r="E181" s="1956" t="e">
        <f t="shared" si="13"/>
        <v>#DIV/0!</v>
      </c>
      <c r="F181" s="1955"/>
      <c r="G181" s="1955">
        <f t="shared" si="17"/>
        <v>0</v>
      </c>
      <c r="H181" s="1955"/>
      <c r="I181" s="1956" t="e">
        <f t="shared" si="14"/>
        <v>#DIV/0!</v>
      </c>
      <c r="J181" s="1955"/>
      <c r="K181" s="1955">
        <f t="shared" si="15"/>
        <v>0</v>
      </c>
      <c r="L181" s="1956">
        <f t="shared" si="16"/>
        <v>0</v>
      </c>
      <c r="M181" s="1957"/>
    </row>
    <row r="182" spans="1:13" ht="16.5">
      <c r="A182" s="1953">
        <f t="shared" si="12"/>
        <v>177</v>
      </c>
      <c r="B182" s="2439"/>
      <c r="C182" s="1962" t="s">
        <v>5139</v>
      </c>
      <c r="D182" s="1955"/>
      <c r="E182" s="1956" t="e">
        <f t="shared" si="13"/>
        <v>#DIV/0!</v>
      </c>
      <c r="F182" s="1955"/>
      <c r="G182" s="1955">
        <f t="shared" si="17"/>
        <v>0</v>
      </c>
      <c r="H182" s="1955"/>
      <c r="I182" s="1956" t="e">
        <f t="shared" si="14"/>
        <v>#DIV/0!</v>
      </c>
      <c r="J182" s="1955"/>
      <c r="K182" s="1955">
        <f t="shared" si="15"/>
        <v>0</v>
      </c>
      <c r="L182" s="1956">
        <f t="shared" si="16"/>
        <v>0</v>
      </c>
      <c r="M182" s="1957"/>
    </row>
    <row r="183" spans="1:13" ht="16.5">
      <c r="A183" s="1953">
        <f t="shared" si="12"/>
        <v>178</v>
      </c>
      <c r="B183" s="2439"/>
      <c r="C183" s="1962" t="s">
        <v>5140</v>
      </c>
      <c r="D183" s="1955"/>
      <c r="E183" s="1956" t="e">
        <f t="shared" si="13"/>
        <v>#DIV/0!</v>
      </c>
      <c r="F183" s="1955"/>
      <c r="G183" s="1955">
        <f t="shared" si="17"/>
        <v>0</v>
      </c>
      <c r="H183" s="1955"/>
      <c r="I183" s="1956" t="e">
        <f t="shared" si="14"/>
        <v>#DIV/0!</v>
      </c>
      <c r="J183" s="1955"/>
      <c r="K183" s="1955">
        <f t="shared" si="15"/>
        <v>0</v>
      </c>
      <c r="L183" s="1956">
        <f t="shared" si="16"/>
        <v>0</v>
      </c>
      <c r="M183" s="1961"/>
    </row>
    <row r="184" spans="1:13" ht="16.5">
      <c r="A184" s="1953">
        <f t="shared" si="12"/>
        <v>179</v>
      </c>
      <c r="B184" s="2439"/>
      <c r="C184" s="1962" t="s">
        <v>5141</v>
      </c>
      <c r="D184" s="1955"/>
      <c r="E184" s="1956" t="e">
        <f t="shared" si="13"/>
        <v>#DIV/0!</v>
      </c>
      <c r="F184" s="1955"/>
      <c r="G184" s="1955">
        <f t="shared" si="17"/>
        <v>0</v>
      </c>
      <c r="H184" s="1955"/>
      <c r="I184" s="1956" t="e">
        <f t="shared" si="14"/>
        <v>#DIV/0!</v>
      </c>
      <c r="J184" s="1955"/>
      <c r="K184" s="1955">
        <f t="shared" si="15"/>
        <v>0</v>
      </c>
      <c r="L184" s="1956">
        <f t="shared" si="16"/>
        <v>0</v>
      </c>
      <c r="M184" s="1957"/>
    </row>
    <row r="185" spans="1:13" ht="16.5">
      <c r="A185" s="1953">
        <f t="shared" si="12"/>
        <v>180</v>
      </c>
      <c r="B185" s="2439"/>
      <c r="C185" s="1962" t="s">
        <v>5142</v>
      </c>
      <c r="D185" s="1955"/>
      <c r="E185" s="1956" t="e">
        <f t="shared" si="13"/>
        <v>#DIV/0!</v>
      </c>
      <c r="F185" s="1955"/>
      <c r="G185" s="1955">
        <f t="shared" si="17"/>
        <v>0</v>
      </c>
      <c r="H185" s="1955"/>
      <c r="I185" s="1956" t="e">
        <f t="shared" si="14"/>
        <v>#DIV/0!</v>
      </c>
      <c r="J185" s="1955"/>
      <c r="K185" s="1955">
        <f t="shared" si="15"/>
        <v>0</v>
      </c>
      <c r="L185" s="1956">
        <f t="shared" si="16"/>
        <v>0</v>
      </c>
      <c r="M185" s="1957"/>
    </row>
    <row r="186" spans="1:13" ht="16.5">
      <c r="A186" s="1953">
        <f t="shared" si="12"/>
        <v>181</v>
      </c>
      <c r="B186" s="2439"/>
      <c r="C186" s="1962" t="s">
        <v>5067</v>
      </c>
      <c r="D186" s="1955"/>
      <c r="E186" s="1956" t="e">
        <f t="shared" si="13"/>
        <v>#DIV/0!</v>
      </c>
      <c r="F186" s="1955"/>
      <c r="G186" s="1955">
        <f t="shared" si="17"/>
        <v>0</v>
      </c>
      <c r="H186" s="1955"/>
      <c r="I186" s="1956" t="e">
        <f t="shared" si="14"/>
        <v>#DIV/0!</v>
      </c>
      <c r="J186" s="1955"/>
      <c r="K186" s="1955">
        <f t="shared" si="15"/>
        <v>0</v>
      </c>
      <c r="L186" s="1956">
        <f t="shared" si="16"/>
        <v>0</v>
      </c>
      <c r="M186" s="1957"/>
    </row>
    <row r="187" spans="1:13" ht="16.5">
      <c r="A187" s="1953">
        <f t="shared" si="12"/>
        <v>182</v>
      </c>
      <c r="B187" s="2439"/>
      <c r="C187" s="1959" t="s">
        <v>5015</v>
      </c>
      <c r="D187" s="1955">
        <f>SUM(D188:D194)</f>
        <v>0</v>
      </c>
      <c r="E187" s="1956" t="e">
        <f t="shared" si="13"/>
        <v>#DIV/0!</v>
      </c>
      <c r="F187" s="1955">
        <f>SUM(F188:F194)</f>
        <v>0</v>
      </c>
      <c r="G187" s="1955">
        <f t="shared" si="17"/>
        <v>0</v>
      </c>
      <c r="H187" s="1955">
        <f>SUM(H188:H194)</f>
        <v>0</v>
      </c>
      <c r="I187" s="1956" t="e">
        <f t="shared" si="14"/>
        <v>#DIV/0!</v>
      </c>
      <c r="J187" s="1955">
        <f>SUM(J188:J194)</f>
        <v>0</v>
      </c>
      <c r="K187" s="1955">
        <f t="shared" si="15"/>
        <v>0</v>
      </c>
      <c r="L187" s="1956">
        <f t="shared" si="16"/>
        <v>0</v>
      </c>
      <c r="M187" s="1957"/>
    </row>
    <row r="188" spans="1:13" ht="16.5">
      <c r="A188" s="1953">
        <f t="shared" si="12"/>
        <v>183</v>
      </c>
      <c r="B188" s="2439"/>
      <c r="C188" s="1960" t="s">
        <v>5130</v>
      </c>
      <c r="D188" s="1955"/>
      <c r="E188" s="1956" t="e">
        <f t="shared" si="13"/>
        <v>#DIV/0!</v>
      </c>
      <c r="F188" s="1955"/>
      <c r="G188" s="1955">
        <f t="shared" si="17"/>
        <v>0</v>
      </c>
      <c r="H188" s="1955"/>
      <c r="I188" s="1956" t="e">
        <f t="shared" si="14"/>
        <v>#DIV/0!</v>
      </c>
      <c r="J188" s="1955"/>
      <c r="K188" s="1955">
        <f t="shared" si="15"/>
        <v>0</v>
      </c>
      <c r="L188" s="1956">
        <f t="shared" si="16"/>
        <v>0</v>
      </c>
      <c r="M188" s="1957"/>
    </row>
    <row r="189" spans="1:13" ht="16.5">
      <c r="A189" s="1953">
        <f t="shared" si="12"/>
        <v>184</v>
      </c>
      <c r="B189" s="2439"/>
      <c r="C189" s="1960" t="s">
        <v>5131</v>
      </c>
      <c r="D189" s="1955"/>
      <c r="E189" s="1956" t="e">
        <f t="shared" si="13"/>
        <v>#DIV/0!</v>
      </c>
      <c r="F189" s="1955"/>
      <c r="G189" s="1955">
        <f t="shared" si="17"/>
        <v>0</v>
      </c>
      <c r="H189" s="1955"/>
      <c r="I189" s="1956" t="e">
        <f t="shared" si="14"/>
        <v>#DIV/0!</v>
      </c>
      <c r="J189" s="1955"/>
      <c r="K189" s="1955">
        <f t="shared" si="15"/>
        <v>0</v>
      </c>
      <c r="L189" s="1956">
        <f t="shared" si="16"/>
        <v>0</v>
      </c>
      <c r="M189" s="1957"/>
    </row>
    <row r="190" spans="1:13" ht="33">
      <c r="A190" s="1953">
        <f t="shared" si="12"/>
        <v>185</v>
      </c>
      <c r="B190" s="2439"/>
      <c r="C190" s="1960" t="s">
        <v>5132</v>
      </c>
      <c r="D190" s="1955"/>
      <c r="E190" s="1956" t="e">
        <f t="shared" si="13"/>
        <v>#DIV/0!</v>
      </c>
      <c r="F190" s="1955"/>
      <c r="G190" s="1955">
        <f t="shared" si="17"/>
        <v>0</v>
      </c>
      <c r="H190" s="1955"/>
      <c r="I190" s="1956" t="e">
        <f t="shared" si="14"/>
        <v>#DIV/0!</v>
      </c>
      <c r="J190" s="1955"/>
      <c r="K190" s="1955">
        <f t="shared" si="15"/>
        <v>0</v>
      </c>
      <c r="L190" s="1956">
        <f t="shared" si="16"/>
        <v>0</v>
      </c>
      <c r="M190" s="1961"/>
    </row>
    <row r="191" spans="1:13" ht="16.5">
      <c r="A191" s="1953">
        <f t="shared" si="12"/>
        <v>186</v>
      </c>
      <c r="B191" s="2439"/>
      <c r="C191" s="1960" t="s">
        <v>5133</v>
      </c>
      <c r="D191" s="1955"/>
      <c r="E191" s="1956" t="e">
        <f t="shared" si="13"/>
        <v>#DIV/0!</v>
      </c>
      <c r="F191" s="1955"/>
      <c r="G191" s="1955">
        <f t="shared" si="17"/>
        <v>0</v>
      </c>
      <c r="H191" s="1955"/>
      <c r="I191" s="1956" t="e">
        <f t="shared" si="14"/>
        <v>#DIV/0!</v>
      </c>
      <c r="J191" s="1955"/>
      <c r="K191" s="1955">
        <f t="shared" si="15"/>
        <v>0</v>
      </c>
      <c r="L191" s="1956">
        <f t="shared" si="16"/>
        <v>0</v>
      </c>
      <c r="M191" s="1957"/>
    </row>
    <row r="192" spans="1:13" ht="16.5">
      <c r="A192" s="1953">
        <f t="shared" si="12"/>
        <v>187</v>
      </c>
      <c r="B192" s="2439"/>
      <c r="C192" s="1960" t="s">
        <v>5134</v>
      </c>
      <c r="D192" s="1955"/>
      <c r="E192" s="1956" t="e">
        <f t="shared" si="13"/>
        <v>#DIV/0!</v>
      </c>
      <c r="F192" s="1955"/>
      <c r="G192" s="1955">
        <f t="shared" si="17"/>
        <v>0</v>
      </c>
      <c r="H192" s="1955"/>
      <c r="I192" s="1956" t="e">
        <f t="shared" si="14"/>
        <v>#DIV/0!</v>
      </c>
      <c r="J192" s="1955"/>
      <c r="K192" s="1955">
        <f t="shared" si="15"/>
        <v>0</v>
      </c>
      <c r="L192" s="1956">
        <f t="shared" si="16"/>
        <v>0</v>
      </c>
      <c r="M192" s="1957"/>
    </row>
    <row r="193" spans="1:13" ht="16.5">
      <c r="A193" s="1953">
        <f t="shared" si="12"/>
        <v>188</v>
      </c>
      <c r="B193" s="2439"/>
      <c r="C193" s="1960" t="s">
        <v>5135</v>
      </c>
      <c r="D193" s="1955"/>
      <c r="E193" s="1956" t="e">
        <f t="shared" si="13"/>
        <v>#DIV/0!</v>
      </c>
      <c r="F193" s="1955"/>
      <c r="G193" s="1955">
        <f t="shared" si="17"/>
        <v>0</v>
      </c>
      <c r="H193" s="1955"/>
      <c r="I193" s="1956" t="e">
        <f t="shared" si="14"/>
        <v>#DIV/0!</v>
      </c>
      <c r="J193" s="1955"/>
      <c r="K193" s="1955">
        <f t="shared" si="15"/>
        <v>0</v>
      </c>
      <c r="L193" s="1956">
        <f t="shared" si="16"/>
        <v>0</v>
      </c>
      <c r="M193" s="1961"/>
    </row>
    <row r="194" spans="1:13" ht="16.5">
      <c r="A194" s="1953">
        <f t="shared" si="12"/>
        <v>189</v>
      </c>
      <c r="B194" s="2439"/>
      <c r="C194" s="1960" t="s">
        <v>5136</v>
      </c>
      <c r="D194" s="1955">
        <f>SUM(D195:D201)</f>
        <v>0</v>
      </c>
      <c r="E194" s="1956" t="e">
        <f t="shared" si="13"/>
        <v>#DIV/0!</v>
      </c>
      <c r="F194" s="1955">
        <f>SUM(F195:F201)</f>
        <v>0</v>
      </c>
      <c r="G194" s="1955">
        <f t="shared" si="17"/>
        <v>0</v>
      </c>
      <c r="H194" s="1955">
        <f>SUM(H195:H201)</f>
        <v>0</v>
      </c>
      <c r="I194" s="1956" t="e">
        <f t="shared" si="14"/>
        <v>#DIV/0!</v>
      </c>
      <c r="J194" s="1955">
        <f>SUM(J195:J201)</f>
        <v>0</v>
      </c>
      <c r="K194" s="1955">
        <f t="shared" si="15"/>
        <v>0</v>
      </c>
      <c r="L194" s="1956">
        <f t="shared" si="16"/>
        <v>0</v>
      </c>
      <c r="M194" s="1957"/>
    </row>
    <row r="195" spans="1:13" ht="16.5">
      <c r="A195" s="1953">
        <f t="shared" si="12"/>
        <v>190</v>
      </c>
      <c r="B195" s="2439"/>
      <c r="C195" s="1962" t="s">
        <v>5137</v>
      </c>
      <c r="D195" s="1955"/>
      <c r="E195" s="1956" t="e">
        <f t="shared" si="13"/>
        <v>#DIV/0!</v>
      </c>
      <c r="F195" s="1955"/>
      <c r="G195" s="1955">
        <f t="shared" si="17"/>
        <v>0</v>
      </c>
      <c r="H195" s="1955"/>
      <c r="I195" s="1956" t="e">
        <f t="shared" si="14"/>
        <v>#DIV/0!</v>
      </c>
      <c r="J195" s="1955"/>
      <c r="K195" s="1955">
        <f t="shared" si="15"/>
        <v>0</v>
      </c>
      <c r="L195" s="1956">
        <f t="shared" si="16"/>
        <v>0</v>
      </c>
      <c r="M195" s="1957"/>
    </row>
    <row r="196" spans="1:13" ht="16.5">
      <c r="A196" s="1953">
        <f t="shared" si="12"/>
        <v>191</v>
      </c>
      <c r="B196" s="2439"/>
      <c r="C196" s="1962" t="s">
        <v>5138</v>
      </c>
      <c r="D196" s="1955"/>
      <c r="E196" s="1956" t="e">
        <f t="shared" si="13"/>
        <v>#DIV/0!</v>
      </c>
      <c r="F196" s="1955"/>
      <c r="G196" s="1955">
        <f t="shared" si="17"/>
        <v>0</v>
      </c>
      <c r="H196" s="1955"/>
      <c r="I196" s="1956" t="e">
        <f t="shared" si="14"/>
        <v>#DIV/0!</v>
      </c>
      <c r="J196" s="1955"/>
      <c r="K196" s="1955">
        <f t="shared" si="15"/>
        <v>0</v>
      </c>
      <c r="L196" s="1956">
        <f t="shared" si="16"/>
        <v>0</v>
      </c>
      <c r="M196" s="1957"/>
    </row>
    <row r="197" spans="1:13" ht="16.5">
      <c r="A197" s="1953">
        <f t="shared" si="12"/>
        <v>192</v>
      </c>
      <c r="B197" s="2439"/>
      <c r="C197" s="1962" t="s">
        <v>5139</v>
      </c>
      <c r="D197" s="1955"/>
      <c r="E197" s="1956" t="e">
        <f t="shared" si="13"/>
        <v>#DIV/0!</v>
      </c>
      <c r="F197" s="1955"/>
      <c r="G197" s="1955">
        <f t="shared" si="17"/>
        <v>0</v>
      </c>
      <c r="H197" s="1955"/>
      <c r="I197" s="1956" t="e">
        <f t="shared" si="14"/>
        <v>#DIV/0!</v>
      </c>
      <c r="J197" s="1955"/>
      <c r="K197" s="1955">
        <f t="shared" si="15"/>
        <v>0</v>
      </c>
      <c r="L197" s="1956">
        <f t="shared" si="16"/>
        <v>0</v>
      </c>
      <c r="M197" s="1957"/>
    </row>
    <row r="198" spans="1:13" ht="16.5">
      <c r="A198" s="1953">
        <f t="shared" si="12"/>
        <v>193</v>
      </c>
      <c r="B198" s="2439"/>
      <c r="C198" s="1962" t="s">
        <v>5140</v>
      </c>
      <c r="D198" s="1955"/>
      <c r="E198" s="1956" t="e">
        <f t="shared" si="13"/>
        <v>#DIV/0!</v>
      </c>
      <c r="F198" s="1955"/>
      <c r="G198" s="1955">
        <f t="shared" si="17"/>
        <v>0</v>
      </c>
      <c r="H198" s="1955"/>
      <c r="I198" s="1956" t="e">
        <f t="shared" si="14"/>
        <v>#DIV/0!</v>
      </c>
      <c r="J198" s="1955"/>
      <c r="K198" s="1955">
        <f t="shared" si="15"/>
        <v>0</v>
      </c>
      <c r="L198" s="1956">
        <f t="shared" si="16"/>
        <v>0</v>
      </c>
      <c r="M198" s="1961"/>
    </row>
    <row r="199" spans="1:13" ht="16.5">
      <c r="A199" s="1953">
        <f t="shared" ref="A199:A257" si="18">A198+1</f>
        <v>194</v>
      </c>
      <c r="B199" s="2439"/>
      <c r="C199" s="1962" t="s">
        <v>5141</v>
      </c>
      <c r="D199" s="1955"/>
      <c r="E199" s="1956" t="e">
        <f t="shared" ref="E199:E257" si="19">D199/$D$257</f>
        <v>#DIV/0!</v>
      </c>
      <c r="F199" s="1955"/>
      <c r="G199" s="1955">
        <f t="shared" si="17"/>
        <v>0</v>
      </c>
      <c r="H199" s="1955"/>
      <c r="I199" s="1956" t="e">
        <f t="shared" ref="I199:I257" si="20">H199/H$257</f>
        <v>#DIV/0!</v>
      </c>
      <c r="J199" s="1955"/>
      <c r="K199" s="1955">
        <f t="shared" ref="K199:K257" si="21">D199-H199</f>
        <v>0</v>
      </c>
      <c r="L199" s="1956">
        <f t="shared" ref="L199:L257" si="22">IF(J199=0,0,K199/J199)</f>
        <v>0</v>
      </c>
      <c r="M199" s="1957"/>
    </row>
    <row r="200" spans="1:13" ht="16.5">
      <c r="A200" s="1953">
        <f t="shared" si="18"/>
        <v>195</v>
      </c>
      <c r="B200" s="2439"/>
      <c r="C200" s="1962" t="s">
        <v>5142</v>
      </c>
      <c r="D200" s="1955"/>
      <c r="E200" s="1956" t="e">
        <f t="shared" si="19"/>
        <v>#DIV/0!</v>
      </c>
      <c r="F200" s="1955"/>
      <c r="G200" s="1955">
        <f t="shared" si="17"/>
        <v>0</v>
      </c>
      <c r="H200" s="1955"/>
      <c r="I200" s="1956" t="e">
        <f t="shared" si="20"/>
        <v>#DIV/0!</v>
      </c>
      <c r="J200" s="1955"/>
      <c r="K200" s="1955">
        <f t="shared" si="21"/>
        <v>0</v>
      </c>
      <c r="L200" s="1956">
        <f t="shared" si="22"/>
        <v>0</v>
      </c>
      <c r="M200" s="1957"/>
    </row>
    <row r="201" spans="1:13" ht="16.5">
      <c r="A201" s="1953">
        <f t="shared" si="18"/>
        <v>196</v>
      </c>
      <c r="B201" s="2439"/>
      <c r="C201" s="1962" t="s">
        <v>5067</v>
      </c>
      <c r="D201" s="1955"/>
      <c r="E201" s="1956" t="e">
        <f t="shared" si="19"/>
        <v>#DIV/0!</v>
      </c>
      <c r="F201" s="1955"/>
      <c r="G201" s="1955">
        <f t="shared" si="17"/>
        <v>0</v>
      </c>
      <c r="H201" s="1955"/>
      <c r="I201" s="1956" t="e">
        <f t="shared" si="20"/>
        <v>#DIV/0!</v>
      </c>
      <c r="J201" s="1955"/>
      <c r="K201" s="1955">
        <f t="shared" si="21"/>
        <v>0</v>
      </c>
      <c r="L201" s="1956">
        <f t="shared" si="22"/>
        <v>0</v>
      </c>
      <c r="M201" s="1957"/>
    </row>
    <row r="202" spans="1:13" ht="16.5">
      <c r="A202" s="1953">
        <f t="shared" si="18"/>
        <v>197</v>
      </c>
      <c r="B202" s="2439"/>
      <c r="C202" s="1958" t="s">
        <v>5143</v>
      </c>
      <c r="D202" s="1955">
        <f>D110+D171</f>
        <v>0</v>
      </c>
      <c r="E202" s="1956" t="e">
        <f t="shared" si="19"/>
        <v>#DIV/0!</v>
      </c>
      <c r="F202" s="1955">
        <f>F110+F171</f>
        <v>0</v>
      </c>
      <c r="G202" s="1955">
        <f t="shared" si="17"/>
        <v>0</v>
      </c>
      <c r="H202" s="1955">
        <f>H110+H171</f>
        <v>0</v>
      </c>
      <c r="I202" s="1956" t="e">
        <f t="shared" si="20"/>
        <v>#DIV/0!</v>
      </c>
      <c r="J202" s="1955">
        <f>J110+J171</f>
        <v>0</v>
      </c>
      <c r="K202" s="1955">
        <f t="shared" si="21"/>
        <v>0</v>
      </c>
      <c r="L202" s="1956">
        <f t="shared" si="22"/>
        <v>0</v>
      </c>
      <c r="M202" s="1957"/>
    </row>
    <row r="203" spans="1:13" ht="16.5" customHeight="1">
      <c r="A203" s="1953">
        <f t="shared" si="18"/>
        <v>198</v>
      </c>
      <c r="B203" s="2439" t="s">
        <v>5144</v>
      </c>
      <c r="C203" s="1954" t="s">
        <v>5096</v>
      </c>
      <c r="D203" s="1955">
        <f>D204+D205+D206+D207+D213</f>
        <v>0</v>
      </c>
      <c r="E203" s="1956" t="e">
        <f t="shared" si="19"/>
        <v>#DIV/0!</v>
      </c>
      <c r="F203" s="1955">
        <f>F204+F205+F206+F207+F213</f>
        <v>0</v>
      </c>
      <c r="G203" s="1955">
        <f t="shared" si="17"/>
        <v>0</v>
      </c>
      <c r="H203" s="1955">
        <f>H204+H205+H206+H207+H213</f>
        <v>0</v>
      </c>
      <c r="I203" s="1956" t="e">
        <f t="shared" si="20"/>
        <v>#DIV/0!</v>
      </c>
      <c r="J203" s="1955">
        <f>J204+J205+J206+J207+J213</f>
        <v>0</v>
      </c>
      <c r="K203" s="1955">
        <f t="shared" si="21"/>
        <v>0</v>
      </c>
      <c r="L203" s="1956">
        <f t="shared" si="22"/>
        <v>0</v>
      </c>
      <c r="M203" s="1957"/>
    </row>
    <row r="204" spans="1:13" ht="16.5">
      <c r="A204" s="1953">
        <f t="shared" si="18"/>
        <v>199</v>
      </c>
      <c r="B204" s="2439"/>
      <c r="C204" s="1959" t="s">
        <v>5145</v>
      </c>
      <c r="D204" s="1955"/>
      <c r="E204" s="1956" t="e">
        <f t="shared" si="19"/>
        <v>#DIV/0!</v>
      </c>
      <c r="F204" s="1955"/>
      <c r="G204" s="1955">
        <f t="shared" si="17"/>
        <v>0</v>
      </c>
      <c r="H204" s="1955"/>
      <c r="I204" s="1956" t="e">
        <f t="shared" si="20"/>
        <v>#DIV/0!</v>
      </c>
      <c r="J204" s="1955"/>
      <c r="K204" s="1955">
        <f t="shared" si="21"/>
        <v>0</v>
      </c>
      <c r="L204" s="1956">
        <f t="shared" si="22"/>
        <v>0</v>
      </c>
      <c r="M204" s="1957"/>
    </row>
    <row r="205" spans="1:13" ht="16.5">
      <c r="A205" s="1953">
        <f t="shared" si="18"/>
        <v>200</v>
      </c>
      <c r="B205" s="2439"/>
      <c r="C205" s="1959" t="s">
        <v>5146</v>
      </c>
      <c r="D205" s="1955"/>
      <c r="E205" s="1956" t="e">
        <f t="shared" si="19"/>
        <v>#DIV/0!</v>
      </c>
      <c r="F205" s="1955"/>
      <c r="G205" s="1955">
        <f t="shared" si="17"/>
        <v>0</v>
      </c>
      <c r="H205" s="1955"/>
      <c r="I205" s="1956" t="e">
        <f t="shared" si="20"/>
        <v>#DIV/0!</v>
      </c>
      <c r="J205" s="1955"/>
      <c r="K205" s="1955">
        <f t="shared" si="21"/>
        <v>0</v>
      </c>
      <c r="L205" s="1956">
        <f t="shared" si="22"/>
        <v>0</v>
      </c>
      <c r="M205" s="1957"/>
    </row>
    <row r="206" spans="1:13" ht="33">
      <c r="A206" s="1953">
        <f t="shared" si="18"/>
        <v>201</v>
      </c>
      <c r="B206" s="2439"/>
      <c r="C206" s="1959" t="s">
        <v>5147</v>
      </c>
      <c r="D206" s="1955"/>
      <c r="E206" s="1956" t="e">
        <f t="shared" si="19"/>
        <v>#DIV/0!</v>
      </c>
      <c r="F206" s="1955"/>
      <c r="G206" s="1955">
        <f t="shared" si="17"/>
        <v>0</v>
      </c>
      <c r="H206" s="1955"/>
      <c r="I206" s="1956" t="e">
        <f t="shared" si="20"/>
        <v>#DIV/0!</v>
      </c>
      <c r="J206" s="1955"/>
      <c r="K206" s="1955">
        <f t="shared" si="21"/>
        <v>0</v>
      </c>
      <c r="L206" s="1956">
        <f t="shared" si="22"/>
        <v>0</v>
      </c>
      <c r="M206" s="1957"/>
    </row>
    <row r="207" spans="1:13" ht="16.5">
      <c r="A207" s="1953">
        <f t="shared" si="18"/>
        <v>202</v>
      </c>
      <c r="B207" s="2439"/>
      <c r="C207" s="1959" t="s">
        <v>5148</v>
      </c>
      <c r="D207" s="1955">
        <f>SUM(D208:D211)</f>
        <v>0</v>
      </c>
      <c r="E207" s="1956" t="e">
        <f t="shared" si="19"/>
        <v>#DIV/0!</v>
      </c>
      <c r="F207" s="1955">
        <f>SUM(F208:F211)</f>
        <v>0</v>
      </c>
      <c r="G207" s="1955">
        <f t="shared" si="17"/>
        <v>0</v>
      </c>
      <c r="H207" s="1955">
        <f>SUM(H208:H211)</f>
        <v>0</v>
      </c>
      <c r="I207" s="1956" t="e">
        <f t="shared" si="20"/>
        <v>#DIV/0!</v>
      </c>
      <c r="J207" s="1955">
        <f>SUM(J208:J211)</f>
        <v>0</v>
      </c>
      <c r="K207" s="1955">
        <f t="shared" si="21"/>
        <v>0</v>
      </c>
      <c r="L207" s="1956">
        <f t="shared" si="22"/>
        <v>0</v>
      </c>
      <c r="M207" s="1957"/>
    </row>
    <row r="208" spans="1:13" ht="16.5">
      <c r="A208" s="1953">
        <f t="shared" si="18"/>
        <v>203</v>
      </c>
      <c r="B208" s="2439"/>
      <c r="C208" s="1960" t="s">
        <v>5149</v>
      </c>
      <c r="D208" s="1955"/>
      <c r="E208" s="1956" t="e">
        <f t="shared" si="19"/>
        <v>#DIV/0!</v>
      </c>
      <c r="F208" s="1955"/>
      <c r="G208" s="1955">
        <f t="shared" si="17"/>
        <v>0</v>
      </c>
      <c r="H208" s="1955"/>
      <c r="I208" s="1956" t="e">
        <f t="shared" si="20"/>
        <v>#DIV/0!</v>
      </c>
      <c r="J208" s="1955"/>
      <c r="K208" s="1955">
        <f t="shared" si="21"/>
        <v>0</v>
      </c>
      <c r="L208" s="1956">
        <f t="shared" si="22"/>
        <v>0</v>
      </c>
      <c r="M208" s="1957"/>
    </row>
    <row r="209" spans="1:13" ht="16.5">
      <c r="A209" s="1953">
        <f t="shared" si="18"/>
        <v>204</v>
      </c>
      <c r="B209" s="2439"/>
      <c r="C209" s="1960" t="s">
        <v>5150</v>
      </c>
      <c r="D209" s="1955"/>
      <c r="E209" s="1956" t="e">
        <f t="shared" si="19"/>
        <v>#DIV/0!</v>
      </c>
      <c r="F209" s="1955"/>
      <c r="G209" s="1955">
        <f t="shared" si="17"/>
        <v>0</v>
      </c>
      <c r="H209" s="1955"/>
      <c r="I209" s="1956" t="e">
        <f t="shared" si="20"/>
        <v>#DIV/0!</v>
      </c>
      <c r="J209" s="1955"/>
      <c r="K209" s="1955">
        <f t="shared" si="21"/>
        <v>0</v>
      </c>
      <c r="L209" s="1956">
        <f t="shared" si="22"/>
        <v>0</v>
      </c>
      <c r="M209" s="1957"/>
    </row>
    <row r="210" spans="1:13" ht="16.5">
      <c r="A210" s="1953">
        <f t="shared" si="18"/>
        <v>205</v>
      </c>
      <c r="B210" s="2439"/>
      <c r="C210" s="1960" t="s">
        <v>5151</v>
      </c>
      <c r="D210" s="1955"/>
      <c r="E210" s="1956" t="e">
        <f t="shared" si="19"/>
        <v>#DIV/0!</v>
      </c>
      <c r="F210" s="1955"/>
      <c r="G210" s="1955">
        <f t="shared" ref="G210:G257" si="23">D210-F210</f>
        <v>0</v>
      </c>
      <c r="H210" s="1955"/>
      <c r="I210" s="1956" t="e">
        <f t="shared" si="20"/>
        <v>#DIV/0!</v>
      </c>
      <c r="J210" s="1955"/>
      <c r="K210" s="1955">
        <f t="shared" si="21"/>
        <v>0</v>
      </c>
      <c r="L210" s="1956">
        <f t="shared" si="22"/>
        <v>0</v>
      </c>
      <c r="M210" s="1957"/>
    </row>
    <row r="211" spans="1:13" ht="16.5">
      <c r="A211" s="1953">
        <f t="shared" si="18"/>
        <v>206</v>
      </c>
      <c r="B211" s="2439"/>
      <c r="C211" s="1960" t="s">
        <v>5152</v>
      </c>
      <c r="D211" s="1955"/>
      <c r="E211" s="1956" t="e">
        <f t="shared" si="19"/>
        <v>#DIV/0!</v>
      </c>
      <c r="F211" s="1955"/>
      <c r="G211" s="1955">
        <f t="shared" si="23"/>
        <v>0</v>
      </c>
      <c r="H211" s="1955"/>
      <c r="I211" s="1956" t="e">
        <f t="shared" si="20"/>
        <v>#DIV/0!</v>
      </c>
      <c r="J211" s="1955"/>
      <c r="K211" s="1955">
        <f t="shared" si="21"/>
        <v>0</v>
      </c>
      <c r="L211" s="1956">
        <f t="shared" si="22"/>
        <v>0</v>
      </c>
      <c r="M211" s="1957"/>
    </row>
    <row r="212" spans="1:13" ht="16.5">
      <c r="A212" s="1953">
        <f t="shared" si="18"/>
        <v>207</v>
      </c>
      <c r="B212" s="2439"/>
      <c r="C212" s="1959" t="s">
        <v>5153</v>
      </c>
      <c r="D212" s="1955"/>
      <c r="E212" s="1956" t="e">
        <f t="shared" si="19"/>
        <v>#DIV/0!</v>
      </c>
      <c r="F212" s="1955"/>
      <c r="G212" s="1955">
        <f t="shared" si="23"/>
        <v>0</v>
      </c>
      <c r="H212" s="1955"/>
      <c r="I212" s="1956" t="e">
        <f t="shared" si="20"/>
        <v>#DIV/0!</v>
      </c>
      <c r="J212" s="1955"/>
      <c r="K212" s="1955">
        <f t="shared" si="21"/>
        <v>0</v>
      </c>
      <c r="L212" s="1956">
        <f t="shared" si="22"/>
        <v>0</v>
      </c>
      <c r="M212" s="1957"/>
    </row>
    <row r="213" spans="1:13" ht="16.5">
      <c r="A213" s="1953">
        <f t="shared" si="18"/>
        <v>208</v>
      </c>
      <c r="B213" s="2439"/>
      <c r="C213" s="1959" t="s">
        <v>5154</v>
      </c>
      <c r="D213" s="1955"/>
      <c r="E213" s="1956" t="e">
        <f t="shared" si="19"/>
        <v>#DIV/0!</v>
      </c>
      <c r="F213" s="1955"/>
      <c r="G213" s="1955">
        <f t="shared" si="23"/>
        <v>0</v>
      </c>
      <c r="H213" s="1955"/>
      <c r="I213" s="1956" t="e">
        <f t="shared" si="20"/>
        <v>#DIV/0!</v>
      </c>
      <c r="J213" s="1955"/>
      <c r="K213" s="1955">
        <f t="shared" si="21"/>
        <v>0</v>
      </c>
      <c r="L213" s="1956">
        <f t="shared" si="22"/>
        <v>0</v>
      </c>
      <c r="M213" s="1957"/>
    </row>
    <row r="214" spans="1:13" ht="16.5">
      <c r="A214" s="1953">
        <f t="shared" si="18"/>
        <v>209</v>
      </c>
      <c r="B214" s="2439"/>
      <c r="C214" s="1954" t="s">
        <v>5129</v>
      </c>
      <c r="D214" s="1955">
        <f>D215+D218+D219+D220+D226</f>
        <v>0</v>
      </c>
      <c r="E214" s="1956" t="e">
        <f t="shared" si="19"/>
        <v>#DIV/0!</v>
      </c>
      <c r="F214" s="1955">
        <f>F215+F218+F219+F220+F226</f>
        <v>0</v>
      </c>
      <c r="G214" s="1955">
        <f t="shared" si="23"/>
        <v>0</v>
      </c>
      <c r="H214" s="1955">
        <f>H215+H218+H219+H220+H226</f>
        <v>0</v>
      </c>
      <c r="I214" s="1956" t="e">
        <f t="shared" si="20"/>
        <v>#DIV/0!</v>
      </c>
      <c r="J214" s="1955">
        <f>J215+J218+J219+J220+J226</f>
        <v>0</v>
      </c>
      <c r="K214" s="1955">
        <f t="shared" si="21"/>
        <v>0</v>
      </c>
      <c r="L214" s="1956">
        <f t="shared" si="22"/>
        <v>0</v>
      </c>
      <c r="M214" s="1957"/>
    </row>
    <row r="215" spans="1:13" ht="16.5">
      <c r="A215" s="1953">
        <f t="shared" si="18"/>
        <v>210</v>
      </c>
      <c r="B215" s="2439"/>
      <c r="C215" s="1959" t="s">
        <v>5145</v>
      </c>
      <c r="D215" s="1955">
        <f>SUM(D216:D217)</f>
        <v>0</v>
      </c>
      <c r="E215" s="1956" t="e">
        <f t="shared" si="19"/>
        <v>#DIV/0!</v>
      </c>
      <c r="F215" s="1955">
        <f>SUM(F216:F217)</f>
        <v>0</v>
      </c>
      <c r="G215" s="1955">
        <f t="shared" si="23"/>
        <v>0</v>
      </c>
      <c r="H215" s="1955">
        <f>SUM(H216:H217)</f>
        <v>0</v>
      </c>
      <c r="I215" s="1956" t="e">
        <f t="shared" si="20"/>
        <v>#DIV/0!</v>
      </c>
      <c r="J215" s="1955">
        <f>SUM(J216:J217)</f>
        <v>0</v>
      </c>
      <c r="K215" s="1955">
        <f t="shared" si="21"/>
        <v>0</v>
      </c>
      <c r="L215" s="1956">
        <f t="shared" si="22"/>
        <v>0</v>
      </c>
      <c r="M215" s="1957"/>
    </row>
    <row r="216" spans="1:13" ht="16.5">
      <c r="A216" s="1953">
        <f t="shared" si="18"/>
        <v>211</v>
      </c>
      <c r="B216" s="2439"/>
      <c r="C216" s="1960" t="s">
        <v>5034</v>
      </c>
      <c r="D216" s="1955"/>
      <c r="E216" s="1956" t="e">
        <f t="shared" si="19"/>
        <v>#DIV/0!</v>
      </c>
      <c r="F216" s="1955"/>
      <c r="G216" s="1955">
        <f t="shared" si="23"/>
        <v>0</v>
      </c>
      <c r="H216" s="1955"/>
      <c r="I216" s="1956" t="e">
        <f t="shared" si="20"/>
        <v>#DIV/0!</v>
      </c>
      <c r="J216" s="1955"/>
      <c r="K216" s="1955">
        <f t="shared" si="21"/>
        <v>0</v>
      </c>
      <c r="L216" s="1956">
        <f t="shared" si="22"/>
        <v>0</v>
      </c>
      <c r="M216" s="1957"/>
    </row>
    <row r="217" spans="1:13" ht="16.5">
      <c r="A217" s="1953">
        <f t="shared" si="18"/>
        <v>212</v>
      </c>
      <c r="B217" s="2439"/>
      <c r="C217" s="1960" t="s">
        <v>5039</v>
      </c>
      <c r="D217" s="1955"/>
      <c r="E217" s="1956" t="e">
        <f t="shared" si="19"/>
        <v>#DIV/0!</v>
      </c>
      <c r="F217" s="1955"/>
      <c r="G217" s="1955">
        <f t="shared" si="23"/>
        <v>0</v>
      </c>
      <c r="H217" s="1955"/>
      <c r="I217" s="1956" t="e">
        <f t="shared" si="20"/>
        <v>#DIV/0!</v>
      </c>
      <c r="J217" s="1955"/>
      <c r="K217" s="1955">
        <f t="shared" si="21"/>
        <v>0</v>
      </c>
      <c r="L217" s="1956">
        <f t="shared" si="22"/>
        <v>0</v>
      </c>
      <c r="M217" s="1957"/>
    </row>
    <row r="218" spans="1:13" ht="16.5">
      <c r="A218" s="1953">
        <f t="shared" si="18"/>
        <v>213</v>
      </c>
      <c r="B218" s="2439"/>
      <c r="C218" s="1959" t="s">
        <v>5146</v>
      </c>
      <c r="D218" s="1955"/>
      <c r="E218" s="1956" t="e">
        <f t="shared" si="19"/>
        <v>#DIV/0!</v>
      </c>
      <c r="F218" s="1955"/>
      <c r="G218" s="1955">
        <f t="shared" si="23"/>
        <v>0</v>
      </c>
      <c r="H218" s="1955"/>
      <c r="I218" s="1956" t="e">
        <f t="shared" si="20"/>
        <v>#DIV/0!</v>
      </c>
      <c r="J218" s="1955"/>
      <c r="K218" s="1955">
        <f t="shared" si="21"/>
        <v>0</v>
      </c>
      <c r="L218" s="1956">
        <f t="shared" si="22"/>
        <v>0</v>
      </c>
      <c r="M218" s="1957"/>
    </row>
    <row r="219" spans="1:13" ht="33">
      <c r="A219" s="1953">
        <f t="shared" si="18"/>
        <v>214</v>
      </c>
      <c r="B219" s="2439"/>
      <c r="C219" s="1959" t="s">
        <v>5155</v>
      </c>
      <c r="D219" s="1955"/>
      <c r="E219" s="1956" t="e">
        <f t="shared" si="19"/>
        <v>#DIV/0!</v>
      </c>
      <c r="F219" s="1955"/>
      <c r="G219" s="1955">
        <f t="shared" si="23"/>
        <v>0</v>
      </c>
      <c r="H219" s="1955"/>
      <c r="I219" s="1956" t="e">
        <f t="shared" si="20"/>
        <v>#DIV/0!</v>
      </c>
      <c r="J219" s="1955"/>
      <c r="K219" s="1955">
        <f t="shared" si="21"/>
        <v>0</v>
      </c>
      <c r="L219" s="1956">
        <f t="shared" si="22"/>
        <v>0</v>
      </c>
      <c r="M219" s="1957"/>
    </row>
    <row r="220" spans="1:13" ht="16.5">
      <c r="A220" s="1953">
        <f t="shared" si="18"/>
        <v>215</v>
      </c>
      <c r="B220" s="2439"/>
      <c r="C220" s="1959" t="s">
        <v>5156</v>
      </c>
      <c r="D220" s="1955">
        <f>SUM(D221:D222)</f>
        <v>0</v>
      </c>
      <c r="E220" s="1956" t="e">
        <f t="shared" si="19"/>
        <v>#DIV/0!</v>
      </c>
      <c r="F220" s="1955">
        <f>SUM(F221:F222)</f>
        <v>0</v>
      </c>
      <c r="G220" s="1955">
        <f t="shared" si="23"/>
        <v>0</v>
      </c>
      <c r="H220" s="1955">
        <f>SUM(H221:H222)</f>
        <v>0</v>
      </c>
      <c r="I220" s="1956" t="e">
        <f t="shared" si="20"/>
        <v>#DIV/0!</v>
      </c>
      <c r="J220" s="1955">
        <f>SUM(J221:J222)</f>
        <v>0</v>
      </c>
      <c r="K220" s="1955">
        <f t="shared" si="21"/>
        <v>0</v>
      </c>
      <c r="L220" s="1956">
        <f t="shared" si="22"/>
        <v>0</v>
      </c>
      <c r="M220" s="1957"/>
    </row>
    <row r="221" spans="1:13" ht="16.5">
      <c r="A221" s="1953">
        <f t="shared" si="18"/>
        <v>216</v>
      </c>
      <c r="B221" s="2439"/>
      <c r="C221" s="1960" t="s">
        <v>5034</v>
      </c>
      <c r="D221" s="1955"/>
      <c r="E221" s="1956" t="e">
        <f t="shared" si="19"/>
        <v>#DIV/0!</v>
      </c>
      <c r="F221" s="1955"/>
      <c r="G221" s="1955">
        <f t="shared" si="23"/>
        <v>0</v>
      </c>
      <c r="H221" s="1955"/>
      <c r="I221" s="1956" t="e">
        <f t="shared" si="20"/>
        <v>#DIV/0!</v>
      </c>
      <c r="J221" s="1955"/>
      <c r="K221" s="1955">
        <f t="shared" si="21"/>
        <v>0</v>
      </c>
      <c r="L221" s="1956">
        <f t="shared" si="22"/>
        <v>0</v>
      </c>
      <c r="M221" s="1957"/>
    </row>
    <row r="222" spans="1:13" ht="16.5">
      <c r="A222" s="1953">
        <f t="shared" si="18"/>
        <v>217</v>
      </c>
      <c r="B222" s="2439"/>
      <c r="C222" s="1960" t="s">
        <v>5039</v>
      </c>
      <c r="D222" s="1955"/>
      <c r="E222" s="1956" t="e">
        <f t="shared" si="19"/>
        <v>#DIV/0!</v>
      </c>
      <c r="F222" s="1955"/>
      <c r="G222" s="1955">
        <f t="shared" si="23"/>
        <v>0</v>
      </c>
      <c r="H222" s="1955"/>
      <c r="I222" s="1956" t="e">
        <f t="shared" si="20"/>
        <v>#DIV/0!</v>
      </c>
      <c r="J222" s="1955"/>
      <c r="K222" s="1955">
        <f t="shared" si="21"/>
        <v>0</v>
      </c>
      <c r="L222" s="1956">
        <f t="shared" si="22"/>
        <v>0</v>
      </c>
      <c r="M222" s="1957"/>
    </row>
    <row r="223" spans="1:13" ht="16.5">
      <c r="A223" s="1953">
        <f t="shared" si="18"/>
        <v>218</v>
      </c>
      <c r="B223" s="2439"/>
      <c r="C223" s="1959" t="s">
        <v>5157</v>
      </c>
      <c r="D223" s="1955"/>
      <c r="E223" s="1956" t="e">
        <f t="shared" si="19"/>
        <v>#DIV/0!</v>
      </c>
      <c r="F223" s="1955"/>
      <c r="G223" s="1955">
        <f t="shared" si="23"/>
        <v>0</v>
      </c>
      <c r="H223" s="1955"/>
      <c r="I223" s="1956" t="e">
        <f t="shared" si="20"/>
        <v>#DIV/0!</v>
      </c>
      <c r="J223" s="1955"/>
      <c r="K223" s="1955">
        <f t="shared" si="21"/>
        <v>0</v>
      </c>
      <c r="L223" s="1956">
        <f t="shared" si="22"/>
        <v>0</v>
      </c>
      <c r="M223" s="1957"/>
    </row>
    <row r="224" spans="1:13" ht="16.5">
      <c r="A224" s="1953">
        <f t="shared" si="18"/>
        <v>219</v>
      </c>
      <c r="B224" s="2439"/>
      <c r="C224" s="1960" t="s">
        <v>5034</v>
      </c>
      <c r="D224" s="1955"/>
      <c r="E224" s="1956" t="e">
        <f t="shared" si="19"/>
        <v>#DIV/0!</v>
      </c>
      <c r="F224" s="1955"/>
      <c r="G224" s="1955">
        <f t="shared" si="23"/>
        <v>0</v>
      </c>
      <c r="H224" s="1955"/>
      <c r="I224" s="1956" t="e">
        <f t="shared" si="20"/>
        <v>#DIV/0!</v>
      </c>
      <c r="J224" s="1955"/>
      <c r="K224" s="1955">
        <f t="shared" si="21"/>
        <v>0</v>
      </c>
      <c r="L224" s="1956">
        <f t="shared" si="22"/>
        <v>0</v>
      </c>
      <c r="M224" s="1957"/>
    </row>
    <row r="225" spans="1:13" ht="16.5">
      <c r="A225" s="1953">
        <f t="shared" si="18"/>
        <v>220</v>
      </c>
      <c r="B225" s="2439"/>
      <c r="C225" s="1960" t="s">
        <v>5039</v>
      </c>
      <c r="D225" s="1955"/>
      <c r="E225" s="1956" t="e">
        <f t="shared" si="19"/>
        <v>#DIV/0!</v>
      </c>
      <c r="F225" s="1955"/>
      <c r="G225" s="1955">
        <f t="shared" si="23"/>
        <v>0</v>
      </c>
      <c r="H225" s="1955"/>
      <c r="I225" s="1956" t="e">
        <f t="shared" si="20"/>
        <v>#DIV/0!</v>
      </c>
      <c r="J225" s="1955"/>
      <c r="K225" s="1955">
        <f t="shared" si="21"/>
        <v>0</v>
      </c>
      <c r="L225" s="1956">
        <f t="shared" si="22"/>
        <v>0</v>
      </c>
      <c r="M225" s="1957"/>
    </row>
    <row r="226" spans="1:13" ht="16.5">
      <c r="A226" s="1953">
        <f t="shared" si="18"/>
        <v>221</v>
      </c>
      <c r="B226" s="2439"/>
      <c r="C226" s="1959" t="s">
        <v>5154</v>
      </c>
      <c r="D226" s="1955">
        <f>SUM(D227:D228)</f>
        <v>0</v>
      </c>
      <c r="E226" s="1956" t="e">
        <f t="shared" si="19"/>
        <v>#DIV/0!</v>
      </c>
      <c r="F226" s="1955">
        <f>SUM(F227:F228)</f>
        <v>0</v>
      </c>
      <c r="G226" s="1955">
        <f t="shared" si="23"/>
        <v>0</v>
      </c>
      <c r="H226" s="1955">
        <f>SUM(H227:H228)</f>
        <v>0</v>
      </c>
      <c r="I226" s="1956" t="e">
        <f t="shared" si="20"/>
        <v>#DIV/0!</v>
      </c>
      <c r="J226" s="1955">
        <f>SUM(J227:J228)</f>
        <v>0</v>
      </c>
      <c r="K226" s="1955">
        <f t="shared" si="21"/>
        <v>0</v>
      </c>
      <c r="L226" s="1956">
        <f t="shared" si="22"/>
        <v>0</v>
      </c>
      <c r="M226" s="1957"/>
    </row>
    <row r="227" spans="1:13" ht="16.5">
      <c r="A227" s="1953">
        <f t="shared" si="18"/>
        <v>222</v>
      </c>
      <c r="B227" s="2439"/>
      <c r="C227" s="1960" t="s">
        <v>5034</v>
      </c>
      <c r="D227" s="1955"/>
      <c r="E227" s="1956" t="e">
        <f t="shared" si="19"/>
        <v>#DIV/0!</v>
      </c>
      <c r="F227" s="1955"/>
      <c r="G227" s="1955">
        <f t="shared" si="23"/>
        <v>0</v>
      </c>
      <c r="H227" s="1955"/>
      <c r="I227" s="1956" t="e">
        <f t="shared" si="20"/>
        <v>#DIV/0!</v>
      </c>
      <c r="J227" s="1955"/>
      <c r="K227" s="1955">
        <f t="shared" si="21"/>
        <v>0</v>
      </c>
      <c r="L227" s="1956">
        <f t="shared" si="22"/>
        <v>0</v>
      </c>
      <c r="M227" s="1957"/>
    </row>
    <row r="228" spans="1:13" ht="16.5">
      <c r="A228" s="1953">
        <f t="shared" si="18"/>
        <v>223</v>
      </c>
      <c r="B228" s="2439"/>
      <c r="C228" s="1960" t="s">
        <v>5039</v>
      </c>
      <c r="D228" s="1955"/>
      <c r="E228" s="1956" t="e">
        <f t="shared" si="19"/>
        <v>#DIV/0!</v>
      </c>
      <c r="F228" s="1955"/>
      <c r="G228" s="1955">
        <f t="shared" si="23"/>
        <v>0</v>
      </c>
      <c r="H228" s="1955"/>
      <c r="I228" s="1956" t="e">
        <f t="shared" si="20"/>
        <v>#DIV/0!</v>
      </c>
      <c r="J228" s="1955"/>
      <c r="K228" s="1955">
        <f t="shared" si="21"/>
        <v>0</v>
      </c>
      <c r="L228" s="1956">
        <f t="shared" si="22"/>
        <v>0</v>
      </c>
      <c r="M228" s="1957"/>
    </row>
    <row r="229" spans="1:13" ht="16.5">
      <c r="A229" s="1953">
        <f t="shared" si="18"/>
        <v>224</v>
      </c>
      <c r="B229" s="2439"/>
      <c r="C229" s="1958" t="s">
        <v>5158</v>
      </c>
      <c r="D229" s="1955">
        <f>D203+D214</f>
        <v>0</v>
      </c>
      <c r="E229" s="1956" t="e">
        <f t="shared" si="19"/>
        <v>#DIV/0!</v>
      </c>
      <c r="F229" s="1955">
        <f>F203+F214</f>
        <v>0</v>
      </c>
      <c r="G229" s="1955">
        <f t="shared" si="23"/>
        <v>0</v>
      </c>
      <c r="H229" s="1955">
        <f>H203+H214</f>
        <v>0</v>
      </c>
      <c r="I229" s="1956" t="e">
        <f t="shared" si="20"/>
        <v>#DIV/0!</v>
      </c>
      <c r="J229" s="1955">
        <f>J203+J214</f>
        <v>0</v>
      </c>
      <c r="K229" s="1955">
        <f t="shared" si="21"/>
        <v>0</v>
      </c>
      <c r="L229" s="1956">
        <f t="shared" si="22"/>
        <v>0</v>
      </c>
      <c r="M229" s="1957"/>
    </row>
    <row r="230" spans="1:13" ht="16.5" customHeight="1">
      <c r="A230" s="1953">
        <f t="shared" si="18"/>
        <v>225</v>
      </c>
      <c r="B230" s="2439" t="s">
        <v>5159</v>
      </c>
      <c r="C230" s="1958" t="s">
        <v>5160</v>
      </c>
      <c r="D230" s="1955">
        <f>D231+D235</f>
        <v>0</v>
      </c>
      <c r="E230" s="1956" t="e">
        <f t="shared" si="19"/>
        <v>#DIV/0!</v>
      </c>
      <c r="F230" s="1955">
        <f>F231+F235</f>
        <v>0</v>
      </c>
      <c r="G230" s="1955">
        <f t="shared" si="23"/>
        <v>0</v>
      </c>
      <c r="H230" s="1955">
        <f>H231+H235</f>
        <v>0</v>
      </c>
      <c r="I230" s="1956" t="e">
        <f t="shared" si="20"/>
        <v>#DIV/0!</v>
      </c>
      <c r="J230" s="1955">
        <f>J231+J235</f>
        <v>0</v>
      </c>
      <c r="K230" s="1955">
        <f t="shared" si="21"/>
        <v>0</v>
      </c>
      <c r="L230" s="1956">
        <f t="shared" si="22"/>
        <v>0</v>
      </c>
      <c r="M230" s="1957"/>
    </row>
    <row r="231" spans="1:13" ht="16.5">
      <c r="A231" s="1953">
        <f t="shared" si="18"/>
        <v>226</v>
      </c>
      <c r="B231" s="2439"/>
      <c r="C231" s="1959" t="s">
        <v>5093</v>
      </c>
      <c r="D231" s="1955">
        <f>SUM(D232:D234)</f>
        <v>0</v>
      </c>
      <c r="E231" s="1956" t="e">
        <f t="shared" si="19"/>
        <v>#DIV/0!</v>
      </c>
      <c r="F231" s="1955">
        <f>SUM(F232:F234)</f>
        <v>0</v>
      </c>
      <c r="G231" s="1955">
        <f t="shared" si="23"/>
        <v>0</v>
      </c>
      <c r="H231" s="1955">
        <f>SUM(H232:H234)</f>
        <v>0</v>
      </c>
      <c r="I231" s="1956" t="e">
        <f t="shared" si="20"/>
        <v>#DIV/0!</v>
      </c>
      <c r="J231" s="1955">
        <f>SUM(J232:J234)</f>
        <v>0</v>
      </c>
      <c r="K231" s="1955">
        <f t="shared" si="21"/>
        <v>0</v>
      </c>
      <c r="L231" s="1956">
        <f t="shared" si="22"/>
        <v>0</v>
      </c>
      <c r="M231" s="1957"/>
    </row>
    <row r="232" spans="1:13" ht="16.5">
      <c r="A232" s="1953">
        <f t="shared" si="18"/>
        <v>227</v>
      </c>
      <c r="B232" s="2439"/>
      <c r="C232" s="1965" t="s">
        <v>5161</v>
      </c>
      <c r="D232" s="1955"/>
      <c r="E232" s="1956" t="e">
        <f t="shared" si="19"/>
        <v>#DIV/0!</v>
      </c>
      <c r="F232" s="1955"/>
      <c r="G232" s="1955">
        <f t="shared" si="23"/>
        <v>0</v>
      </c>
      <c r="H232" s="1955"/>
      <c r="I232" s="1956" t="e">
        <f t="shared" si="20"/>
        <v>#DIV/0!</v>
      </c>
      <c r="J232" s="1955"/>
      <c r="K232" s="1955">
        <f t="shared" si="21"/>
        <v>0</v>
      </c>
      <c r="L232" s="1956">
        <f t="shared" si="22"/>
        <v>0</v>
      </c>
      <c r="M232" s="1957"/>
    </row>
    <row r="233" spans="1:13" ht="16.5">
      <c r="A233" s="1953">
        <f t="shared" si="18"/>
        <v>228</v>
      </c>
      <c r="B233" s="2439"/>
      <c r="C233" s="1965" t="s">
        <v>5162</v>
      </c>
      <c r="D233" s="1955"/>
      <c r="E233" s="1956" t="e">
        <f t="shared" si="19"/>
        <v>#DIV/0!</v>
      </c>
      <c r="F233" s="1955"/>
      <c r="G233" s="1955">
        <f t="shared" si="23"/>
        <v>0</v>
      </c>
      <c r="H233" s="1955"/>
      <c r="I233" s="1956" t="e">
        <f t="shared" si="20"/>
        <v>#DIV/0!</v>
      </c>
      <c r="J233" s="1955"/>
      <c r="K233" s="1955">
        <f t="shared" si="21"/>
        <v>0</v>
      </c>
      <c r="L233" s="1956">
        <f t="shared" si="22"/>
        <v>0</v>
      </c>
      <c r="M233" s="1957"/>
    </row>
    <row r="234" spans="1:13" ht="16.5">
      <c r="A234" s="1953">
        <f t="shared" si="18"/>
        <v>229</v>
      </c>
      <c r="B234" s="2439"/>
      <c r="C234" s="1965" t="s">
        <v>5163</v>
      </c>
      <c r="D234" s="1955"/>
      <c r="E234" s="1956" t="e">
        <f t="shared" si="19"/>
        <v>#DIV/0!</v>
      </c>
      <c r="F234" s="1955"/>
      <c r="G234" s="1955">
        <f t="shared" si="23"/>
        <v>0</v>
      </c>
      <c r="H234" s="1955"/>
      <c r="I234" s="1956" t="e">
        <f t="shared" si="20"/>
        <v>#DIV/0!</v>
      </c>
      <c r="J234" s="1955"/>
      <c r="K234" s="1955">
        <f t="shared" si="21"/>
        <v>0</v>
      </c>
      <c r="L234" s="1956">
        <f t="shared" si="22"/>
        <v>0</v>
      </c>
      <c r="M234" s="1957"/>
    </row>
    <row r="235" spans="1:13" ht="16.5">
      <c r="A235" s="1953">
        <f t="shared" si="18"/>
        <v>230</v>
      </c>
      <c r="B235" s="2439"/>
      <c r="C235" s="1959" t="s">
        <v>5015</v>
      </c>
      <c r="D235" s="1955">
        <f>SUM(D236:D238)</f>
        <v>0</v>
      </c>
      <c r="E235" s="1956" t="e">
        <f t="shared" si="19"/>
        <v>#DIV/0!</v>
      </c>
      <c r="F235" s="1955">
        <f>SUM(F236:F238)</f>
        <v>0</v>
      </c>
      <c r="G235" s="1955">
        <f t="shared" si="23"/>
        <v>0</v>
      </c>
      <c r="H235" s="1955">
        <f>SUM(H236:H238)</f>
        <v>0</v>
      </c>
      <c r="I235" s="1956" t="e">
        <f t="shared" si="20"/>
        <v>#DIV/0!</v>
      </c>
      <c r="J235" s="1955">
        <f>SUM(J236:J238)</f>
        <v>0</v>
      </c>
      <c r="K235" s="1955">
        <f t="shared" si="21"/>
        <v>0</v>
      </c>
      <c r="L235" s="1956">
        <f t="shared" si="22"/>
        <v>0</v>
      </c>
      <c r="M235" s="1957"/>
    </row>
    <row r="236" spans="1:13" ht="16.5">
      <c r="A236" s="1953">
        <f t="shared" si="18"/>
        <v>231</v>
      </c>
      <c r="B236" s="2439"/>
      <c r="C236" s="1965" t="s">
        <v>5161</v>
      </c>
      <c r="D236" s="1955"/>
      <c r="E236" s="1956" t="e">
        <f t="shared" si="19"/>
        <v>#DIV/0!</v>
      </c>
      <c r="F236" s="1955"/>
      <c r="G236" s="1955">
        <f t="shared" si="23"/>
        <v>0</v>
      </c>
      <c r="H236" s="1955"/>
      <c r="I236" s="1956" t="e">
        <f t="shared" si="20"/>
        <v>#DIV/0!</v>
      </c>
      <c r="J236" s="1955"/>
      <c r="K236" s="1955">
        <f t="shared" si="21"/>
        <v>0</v>
      </c>
      <c r="L236" s="1956">
        <f t="shared" si="22"/>
        <v>0</v>
      </c>
      <c r="M236" s="1957"/>
    </row>
    <row r="237" spans="1:13" ht="16.5">
      <c r="A237" s="1953">
        <f t="shared" si="18"/>
        <v>232</v>
      </c>
      <c r="B237" s="2439"/>
      <c r="C237" s="1965" t="s">
        <v>5162</v>
      </c>
      <c r="D237" s="1955"/>
      <c r="E237" s="1956" t="e">
        <f t="shared" si="19"/>
        <v>#DIV/0!</v>
      </c>
      <c r="F237" s="1955"/>
      <c r="G237" s="1955">
        <f t="shared" si="23"/>
        <v>0</v>
      </c>
      <c r="H237" s="1955"/>
      <c r="I237" s="1956" t="e">
        <f t="shared" si="20"/>
        <v>#DIV/0!</v>
      </c>
      <c r="J237" s="1955"/>
      <c r="K237" s="1955">
        <f t="shared" si="21"/>
        <v>0</v>
      </c>
      <c r="L237" s="1956">
        <f t="shared" si="22"/>
        <v>0</v>
      </c>
      <c r="M237" s="1957"/>
    </row>
    <row r="238" spans="1:13" ht="16.5">
      <c r="A238" s="1953">
        <f t="shared" si="18"/>
        <v>233</v>
      </c>
      <c r="B238" s="2439"/>
      <c r="C238" s="1965" t="s">
        <v>5163</v>
      </c>
      <c r="D238" s="1955"/>
      <c r="E238" s="1956" t="e">
        <f t="shared" si="19"/>
        <v>#DIV/0!</v>
      </c>
      <c r="F238" s="1955"/>
      <c r="G238" s="1955">
        <f t="shared" si="23"/>
        <v>0</v>
      </c>
      <c r="H238" s="1955"/>
      <c r="I238" s="1956" t="e">
        <f t="shared" si="20"/>
        <v>#DIV/0!</v>
      </c>
      <c r="J238" s="1955"/>
      <c r="K238" s="1955">
        <f t="shared" si="21"/>
        <v>0</v>
      </c>
      <c r="L238" s="1956">
        <f t="shared" si="22"/>
        <v>0</v>
      </c>
      <c r="M238" s="1957"/>
    </row>
    <row r="239" spans="1:13" ht="16.5">
      <c r="A239" s="1953">
        <f t="shared" si="18"/>
        <v>234</v>
      </c>
      <c r="B239" s="2439"/>
      <c r="C239" s="1958" t="s">
        <v>5164</v>
      </c>
      <c r="D239" s="1955">
        <f>SUM(D240:D242)</f>
        <v>0</v>
      </c>
      <c r="E239" s="1956" t="e">
        <f t="shared" si="19"/>
        <v>#DIV/0!</v>
      </c>
      <c r="F239" s="1955">
        <f>SUM(F240:F242)</f>
        <v>0</v>
      </c>
      <c r="G239" s="1955">
        <f t="shared" si="23"/>
        <v>0</v>
      </c>
      <c r="H239" s="1955">
        <f>SUM(H240:H242)</f>
        <v>0</v>
      </c>
      <c r="I239" s="1956" t="e">
        <f t="shared" si="20"/>
        <v>#DIV/0!</v>
      </c>
      <c r="J239" s="1955">
        <f>SUM(J240:J242)</f>
        <v>0</v>
      </c>
      <c r="K239" s="1955">
        <f t="shared" si="21"/>
        <v>0</v>
      </c>
      <c r="L239" s="1956">
        <f t="shared" si="22"/>
        <v>0</v>
      </c>
      <c r="M239" s="1957"/>
    </row>
    <row r="240" spans="1:13" ht="16.5">
      <c r="A240" s="1953">
        <f t="shared" si="18"/>
        <v>235</v>
      </c>
      <c r="B240" s="2439"/>
      <c r="C240" s="1964" t="s">
        <v>5161</v>
      </c>
      <c r="D240" s="1955"/>
      <c r="E240" s="1956" t="e">
        <f t="shared" si="19"/>
        <v>#DIV/0!</v>
      </c>
      <c r="F240" s="1955"/>
      <c r="G240" s="1955">
        <f t="shared" si="23"/>
        <v>0</v>
      </c>
      <c r="H240" s="1955"/>
      <c r="I240" s="1956" t="e">
        <f t="shared" si="20"/>
        <v>#DIV/0!</v>
      </c>
      <c r="J240" s="1955"/>
      <c r="K240" s="1955">
        <f t="shared" si="21"/>
        <v>0</v>
      </c>
      <c r="L240" s="1956">
        <f t="shared" si="22"/>
        <v>0</v>
      </c>
      <c r="M240" s="1957"/>
    </row>
    <row r="241" spans="1:13" ht="16.5">
      <c r="A241" s="1953">
        <f t="shared" si="18"/>
        <v>236</v>
      </c>
      <c r="B241" s="2439"/>
      <c r="C241" s="1959" t="s">
        <v>5162</v>
      </c>
      <c r="D241" s="1955"/>
      <c r="E241" s="1956" t="e">
        <f t="shared" si="19"/>
        <v>#DIV/0!</v>
      </c>
      <c r="F241" s="1955"/>
      <c r="G241" s="1955">
        <f t="shared" si="23"/>
        <v>0</v>
      </c>
      <c r="H241" s="1955"/>
      <c r="I241" s="1956" t="e">
        <f t="shared" si="20"/>
        <v>#DIV/0!</v>
      </c>
      <c r="J241" s="1955"/>
      <c r="K241" s="1955">
        <f t="shared" si="21"/>
        <v>0</v>
      </c>
      <c r="L241" s="1956">
        <f t="shared" si="22"/>
        <v>0</v>
      </c>
      <c r="M241" s="1957"/>
    </row>
    <row r="242" spans="1:13" ht="16.5">
      <c r="A242" s="1953">
        <f t="shared" si="18"/>
        <v>237</v>
      </c>
      <c r="B242" s="2439"/>
      <c r="C242" s="1964" t="s">
        <v>5163</v>
      </c>
      <c r="D242" s="1955"/>
      <c r="E242" s="1956" t="e">
        <f t="shared" si="19"/>
        <v>#DIV/0!</v>
      </c>
      <c r="F242" s="1955"/>
      <c r="G242" s="1955">
        <f t="shared" si="23"/>
        <v>0</v>
      </c>
      <c r="H242" s="1955"/>
      <c r="I242" s="1956" t="e">
        <f t="shared" si="20"/>
        <v>#DIV/0!</v>
      </c>
      <c r="J242" s="1955"/>
      <c r="K242" s="1955">
        <f t="shared" si="21"/>
        <v>0</v>
      </c>
      <c r="L242" s="1956">
        <f t="shared" si="22"/>
        <v>0</v>
      </c>
      <c r="M242" s="1957"/>
    </row>
    <row r="243" spans="1:13" ht="16.5">
      <c r="A243" s="1953">
        <f t="shared" si="18"/>
        <v>238</v>
      </c>
      <c r="B243" s="2439"/>
      <c r="C243" s="1958" t="s">
        <v>5165</v>
      </c>
      <c r="D243" s="1955">
        <f>D230+D239</f>
        <v>0</v>
      </c>
      <c r="E243" s="1956" t="e">
        <f t="shared" si="19"/>
        <v>#DIV/0!</v>
      </c>
      <c r="F243" s="1955">
        <f>F230+F239</f>
        <v>0</v>
      </c>
      <c r="G243" s="1955">
        <f t="shared" si="23"/>
        <v>0</v>
      </c>
      <c r="H243" s="1955">
        <f>H230+H239</f>
        <v>0</v>
      </c>
      <c r="I243" s="1956" t="e">
        <f t="shared" si="20"/>
        <v>#DIV/0!</v>
      </c>
      <c r="J243" s="1955">
        <f>J230+J239</f>
        <v>0</v>
      </c>
      <c r="K243" s="1955">
        <f t="shared" si="21"/>
        <v>0</v>
      </c>
      <c r="L243" s="1956">
        <f t="shared" si="22"/>
        <v>0</v>
      </c>
      <c r="M243" s="1957"/>
    </row>
    <row r="244" spans="1:13" ht="15.75" customHeight="1">
      <c r="A244" s="1953">
        <f t="shared" si="18"/>
        <v>239</v>
      </c>
      <c r="B244" s="2442" t="s">
        <v>5166</v>
      </c>
      <c r="C244" s="2443"/>
      <c r="D244" s="1955">
        <f>D11+D81+D98+D109+D202+D229+D243</f>
        <v>0</v>
      </c>
      <c r="E244" s="1956" t="e">
        <f t="shared" si="19"/>
        <v>#DIV/0!</v>
      </c>
      <c r="F244" s="1955">
        <f>F11+F81+F98+F109+F202+F229+F243</f>
        <v>0</v>
      </c>
      <c r="G244" s="1955">
        <f t="shared" si="23"/>
        <v>0</v>
      </c>
      <c r="H244" s="1955">
        <f>H11+H81+H98+H109+H202+H229+H243</f>
        <v>0</v>
      </c>
      <c r="I244" s="1956" t="e">
        <f t="shared" si="20"/>
        <v>#DIV/0!</v>
      </c>
      <c r="J244" s="1955">
        <f>J11+J81+J98+J109+J202+J229+J243</f>
        <v>0</v>
      </c>
      <c r="K244" s="1955">
        <f t="shared" si="21"/>
        <v>0</v>
      </c>
      <c r="L244" s="1956">
        <f t="shared" si="22"/>
        <v>0</v>
      </c>
      <c r="M244" s="1957"/>
    </row>
    <row r="245" spans="1:13" ht="15.75" customHeight="1">
      <c r="A245" s="1953">
        <f t="shared" si="18"/>
        <v>240</v>
      </c>
      <c r="B245" s="2444" t="s">
        <v>8265</v>
      </c>
      <c r="C245" s="2443"/>
      <c r="D245" s="1955"/>
      <c r="E245" s="1956" t="e">
        <f t="shared" si="19"/>
        <v>#DIV/0!</v>
      </c>
      <c r="F245" s="1955"/>
      <c r="G245" s="1955">
        <f t="shared" si="23"/>
        <v>0</v>
      </c>
      <c r="H245" s="1955"/>
      <c r="I245" s="1956" t="e">
        <f t="shared" si="20"/>
        <v>#DIV/0!</v>
      </c>
      <c r="J245" s="1955"/>
      <c r="K245" s="1955">
        <f t="shared" si="21"/>
        <v>0</v>
      </c>
      <c r="L245" s="1956">
        <f t="shared" si="22"/>
        <v>0</v>
      </c>
      <c r="M245" s="1957"/>
    </row>
    <row r="246" spans="1:13" ht="15.75" customHeight="1">
      <c r="A246" s="1953">
        <f t="shared" si="18"/>
        <v>241</v>
      </c>
      <c r="B246" s="2442" t="s">
        <v>5167</v>
      </c>
      <c r="C246" s="2443"/>
      <c r="D246" s="1955"/>
      <c r="E246" s="1956" t="e">
        <f t="shared" si="19"/>
        <v>#DIV/0!</v>
      </c>
      <c r="F246" s="1955"/>
      <c r="G246" s="1955">
        <f t="shared" si="23"/>
        <v>0</v>
      </c>
      <c r="H246" s="1955"/>
      <c r="I246" s="1956" t="e">
        <f t="shared" si="20"/>
        <v>#DIV/0!</v>
      </c>
      <c r="J246" s="1955"/>
      <c r="K246" s="1955">
        <f t="shared" si="21"/>
        <v>0</v>
      </c>
      <c r="L246" s="1956">
        <f t="shared" si="22"/>
        <v>0</v>
      </c>
      <c r="M246" s="1957"/>
    </row>
    <row r="247" spans="1:13" ht="16.5" customHeight="1">
      <c r="A247" s="1953">
        <f t="shared" si="18"/>
        <v>242</v>
      </c>
      <c r="B247" s="2439" t="s">
        <v>5168</v>
      </c>
      <c r="C247" s="1958" t="s">
        <v>5169</v>
      </c>
      <c r="D247" s="1955"/>
      <c r="E247" s="1956" t="e">
        <f t="shared" si="19"/>
        <v>#DIV/0!</v>
      </c>
      <c r="F247" s="1955"/>
      <c r="G247" s="1955">
        <f t="shared" si="23"/>
        <v>0</v>
      </c>
      <c r="H247" s="1955"/>
      <c r="I247" s="1956" t="e">
        <f t="shared" si="20"/>
        <v>#DIV/0!</v>
      </c>
      <c r="J247" s="1955"/>
      <c r="K247" s="1955">
        <f t="shared" si="21"/>
        <v>0</v>
      </c>
      <c r="L247" s="1956">
        <f t="shared" si="22"/>
        <v>0</v>
      </c>
      <c r="M247" s="1957"/>
    </row>
    <row r="248" spans="1:13" ht="16.5">
      <c r="A248" s="1953">
        <f t="shared" si="18"/>
        <v>243</v>
      </c>
      <c r="B248" s="2439"/>
      <c r="C248" s="1958" t="s">
        <v>5170</v>
      </c>
      <c r="D248" s="1955"/>
      <c r="E248" s="1956" t="e">
        <f t="shared" si="19"/>
        <v>#DIV/0!</v>
      </c>
      <c r="F248" s="1955"/>
      <c r="G248" s="1955">
        <f t="shared" si="23"/>
        <v>0</v>
      </c>
      <c r="H248" s="1955"/>
      <c r="I248" s="1956" t="e">
        <f t="shared" si="20"/>
        <v>#DIV/0!</v>
      </c>
      <c r="J248" s="1955"/>
      <c r="K248" s="1955">
        <f t="shared" si="21"/>
        <v>0</v>
      </c>
      <c r="L248" s="1956">
        <f t="shared" si="22"/>
        <v>0</v>
      </c>
      <c r="M248" s="1957"/>
    </row>
    <row r="249" spans="1:13" ht="16.5">
      <c r="A249" s="1953">
        <f t="shared" si="18"/>
        <v>244</v>
      </c>
      <c r="B249" s="2439"/>
      <c r="C249" s="1958" t="s">
        <v>5171</v>
      </c>
      <c r="D249" s="1955"/>
      <c r="E249" s="1956" t="e">
        <f t="shared" si="19"/>
        <v>#DIV/0!</v>
      </c>
      <c r="F249" s="1955"/>
      <c r="G249" s="1955">
        <f t="shared" si="23"/>
        <v>0</v>
      </c>
      <c r="H249" s="1955"/>
      <c r="I249" s="1956" t="e">
        <f t="shared" si="20"/>
        <v>#DIV/0!</v>
      </c>
      <c r="J249" s="1955"/>
      <c r="K249" s="1955">
        <f t="shared" si="21"/>
        <v>0</v>
      </c>
      <c r="L249" s="1956">
        <f t="shared" si="22"/>
        <v>0</v>
      </c>
      <c r="M249" s="1957"/>
    </row>
    <row r="250" spans="1:13" ht="16.5">
      <c r="A250" s="1953">
        <f t="shared" si="18"/>
        <v>245</v>
      </c>
      <c r="B250" s="2439"/>
      <c r="C250" s="1958" t="s">
        <v>5172</v>
      </c>
      <c r="D250" s="1955"/>
      <c r="E250" s="1956" t="e">
        <f t="shared" si="19"/>
        <v>#DIV/0!</v>
      </c>
      <c r="F250" s="1955"/>
      <c r="G250" s="1955">
        <f t="shared" si="23"/>
        <v>0</v>
      </c>
      <c r="H250" s="1955"/>
      <c r="I250" s="1956" t="e">
        <f t="shared" si="20"/>
        <v>#DIV/0!</v>
      </c>
      <c r="J250" s="1955"/>
      <c r="K250" s="1955">
        <f t="shared" si="21"/>
        <v>0</v>
      </c>
      <c r="L250" s="1956">
        <f t="shared" si="22"/>
        <v>0</v>
      </c>
      <c r="M250" s="1957"/>
    </row>
    <row r="251" spans="1:13" ht="16.5">
      <c r="A251" s="1953">
        <f t="shared" si="18"/>
        <v>246</v>
      </c>
      <c r="B251" s="2439"/>
      <c r="C251" s="1958" t="s">
        <v>5173</v>
      </c>
      <c r="D251" s="1955"/>
      <c r="E251" s="1956" t="e">
        <f t="shared" si="19"/>
        <v>#DIV/0!</v>
      </c>
      <c r="F251" s="1955"/>
      <c r="G251" s="1955">
        <f t="shared" si="23"/>
        <v>0</v>
      </c>
      <c r="H251" s="1955"/>
      <c r="I251" s="1956" t="e">
        <f t="shared" si="20"/>
        <v>#DIV/0!</v>
      </c>
      <c r="J251" s="1955"/>
      <c r="K251" s="1955">
        <f t="shared" si="21"/>
        <v>0</v>
      </c>
      <c r="L251" s="1956">
        <f t="shared" si="22"/>
        <v>0</v>
      </c>
      <c r="M251" s="1957"/>
    </row>
    <row r="252" spans="1:13" ht="16.5">
      <c r="A252" s="1953">
        <f t="shared" si="18"/>
        <v>247</v>
      </c>
      <c r="B252" s="2439"/>
      <c r="C252" s="1958" t="s">
        <v>5174</v>
      </c>
      <c r="D252" s="1955"/>
      <c r="E252" s="1956" t="e">
        <f t="shared" si="19"/>
        <v>#DIV/0!</v>
      </c>
      <c r="F252" s="1955"/>
      <c r="G252" s="1955">
        <f t="shared" si="23"/>
        <v>0</v>
      </c>
      <c r="H252" s="1955"/>
      <c r="I252" s="1956" t="e">
        <f t="shared" si="20"/>
        <v>#DIV/0!</v>
      </c>
      <c r="J252" s="1955"/>
      <c r="K252" s="1955">
        <f t="shared" si="21"/>
        <v>0</v>
      </c>
      <c r="L252" s="1956">
        <f t="shared" si="22"/>
        <v>0</v>
      </c>
      <c r="M252" s="1957"/>
    </row>
    <row r="253" spans="1:13" ht="16.5">
      <c r="A253" s="1953">
        <f t="shared" si="18"/>
        <v>248</v>
      </c>
      <c r="B253" s="2439"/>
      <c r="C253" s="1958" t="s">
        <v>5175</v>
      </c>
      <c r="D253" s="1955"/>
      <c r="E253" s="1956" t="e">
        <f t="shared" si="19"/>
        <v>#DIV/0!</v>
      </c>
      <c r="F253" s="1955"/>
      <c r="G253" s="1955">
        <f t="shared" si="23"/>
        <v>0</v>
      </c>
      <c r="H253" s="1955"/>
      <c r="I253" s="1956" t="e">
        <f t="shared" si="20"/>
        <v>#DIV/0!</v>
      </c>
      <c r="J253" s="1955"/>
      <c r="K253" s="1955">
        <f t="shared" si="21"/>
        <v>0</v>
      </c>
      <c r="L253" s="1956">
        <f t="shared" si="22"/>
        <v>0</v>
      </c>
      <c r="M253" s="1957"/>
    </row>
    <row r="254" spans="1:13" ht="16.5">
      <c r="A254" s="1953">
        <f t="shared" si="18"/>
        <v>249</v>
      </c>
      <c r="B254" s="2439"/>
      <c r="C254" s="1958" t="s">
        <v>5176</v>
      </c>
      <c r="D254" s="1955"/>
      <c r="E254" s="1956" t="e">
        <f t="shared" si="19"/>
        <v>#DIV/0!</v>
      </c>
      <c r="F254" s="1955"/>
      <c r="G254" s="1955">
        <f t="shared" si="23"/>
        <v>0</v>
      </c>
      <c r="H254" s="1955"/>
      <c r="I254" s="1956" t="e">
        <f t="shared" si="20"/>
        <v>#DIV/0!</v>
      </c>
      <c r="J254" s="1955"/>
      <c r="K254" s="1955">
        <f t="shared" si="21"/>
        <v>0</v>
      </c>
      <c r="L254" s="1956">
        <f t="shared" si="22"/>
        <v>0</v>
      </c>
      <c r="M254" s="1957"/>
    </row>
    <row r="255" spans="1:13" ht="16.5">
      <c r="A255" s="1953">
        <f t="shared" si="18"/>
        <v>250</v>
      </c>
      <c r="B255" s="2439"/>
      <c r="C255" s="1958" t="s">
        <v>5177</v>
      </c>
      <c r="D255" s="1955"/>
      <c r="E255" s="1956" t="e">
        <f t="shared" si="19"/>
        <v>#DIV/0!</v>
      </c>
      <c r="F255" s="1955"/>
      <c r="G255" s="1955">
        <f t="shared" si="23"/>
        <v>0</v>
      </c>
      <c r="H255" s="1955"/>
      <c r="I255" s="1956" t="e">
        <f t="shared" si="20"/>
        <v>#DIV/0!</v>
      </c>
      <c r="J255" s="1955"/>
      <c r="K255" s="1955">
        <f t="shared" si="21"/>
        <v>0</v>
      </c>
      <c r="L255" s="1956">
        <f t="shared" si="22"/>
        <v>0</v>
      </c>
      <c r="M255" s="1957"/>
    </row>
    <row r="256" spans="1:13" ht="16.5">
      <c r="A256" s="1953">
        <f t="shared" si="18"/>
        <v>251</v>
      </c>
      <c r="B256" s="2439"/>
      <c r="C256" s="1958" t="s">
        <v>5178</v>
      </c>
      <c r="D256" s="1955">
        <f>SUM(D247:D255)</f>
        <v>0</v>
      </c>
      <c r="E256" s="1956" t="e">
        <f t="shared" si="19"/>
        <v>#DIV/0!</v>
      </c>
      <c r="F256" s="1955">
        <f>SUM(F247:F255)</f>
        <v>0</v>
      </c>
      <c r="G256" s="1955">
        <f t="shared" si="23"/>
        <v>0</v>
      </c>
      <c r="H256" s="1955">
        <f>SUM(H247:H255)</f>
        <v>0</v>
      </c>
      <c r="I256" s="1956" t="e">
        <f t="shared" si="20"/>
        <v>#DIV/0!</v>
      </c>
      <c r="J256" s="1955">
        <f>SUM(J247:J255)</f>
        <v>0</v>
      </c>
      <c r="K256" s="1955">
        <f t="shared" si="21"/>
        <v>0</v>
      </c>
      <c r="L256" s="1956">
        <f t="shared" si="22"/>
        <v>0</v>
      </c>
      <c r="M256" s="1957"/>
    </row>
    <row r="257" spans="1:13" ht="15.75" customHeight="1">
      <c r="A257" s="1953">
        <f t="shared" si="18"/>
        <v>252</v>
      </c>
      <c r="B257" s="2440" t="s">
        <v>5179</v>
      </c>
      <c r="C257" s="2441"/>
      <c r="D257" s="1955">
        <f>D245+D256</f>
        <v>0</v>
      </c>
      <c r="E257" s="1956" t="e">
        <f t="shared" si="19"/>
        <v>#DIV/0!</v>
      </c>
      <c r="F257" s="1955">
        <f>F245+F256</f>
        <v>0</v>
      </c>
      <c r="G257" s="1955">
        <f t="shared" si="23"/>
        <v>0</v>
      </c>
      <c r="H257" s="1955">
        <f>H245+H256</f>
        <v>0</v>
      </c>
      <c r="I257" s="1956" t="e">
        <f t="shared" si="20"/>
        <v>#DIV/0!</v>
      </c>
      <c r="J257" s="1955">
        <f>J245+J256</f>
        <v>0</v>
      </c>
      <c r="K257" s="1955">
        <f t="shared" si="21"/>
        <v>0</v>
      </c>
      <c r="L257" s="1956">
        <f t="shared" si="22"/>
        <v>0</v>
      </c>
      <c r="M257" s="1957"/>
    </row>
    <row r="258" spans="1:13" ht="16.5">
      <c r="A258" s="1966" t="s">
        <v>5180</v>
      </c>
      <c r="B258" s="1967"/>
      <c r="C258" s="1967"/>
      <c r="D258" s="1968"/>
      <c r="E258" s="1968"/>
      <c r="F258" s="1968"/>
      <c r="G258" s="1969"/>
      <c r="H258" s="1969"/>
      <c r="I258" s="1969"/>
      <c r="J258" s="1969"/>
      <c r="K258" s="1969"/>
      <c r="L258" s="1969"/>
    </row>
    <row r="259" spans="1:13" ht="16.5">
      <c r="A259" s="1970">
        <v>1</v>
      </c>
      <c r="B259" s="1971" t="s">
        <v>5181</v>
      </c>
      <c r="C259" s="1971"/>
      <c r="D259" s="1972"/>
      <c r="E259" s="1972"/>
      <c r="F259" s="1972"/>
      <c r="G259" s="1969"/>
      <c r="H259" s="1969"/>
      <c r="I259" s="1969"/>
      <c r="J259" s="1969"/>
      <c r="K259" s="1969"/>
      <c r="L259" s="1969"/>
    </row>
    <row r="260" spans="1:13" ht="16.5">
      <c r="A260" s="1970">
        <v>2</v>
      </c>
      <c r="B260" s="1971" t="s">
        <v>5182</v>
      </c>
      <c r="C260" s="1973"/>
      <c r="D260" s="1974"/>
      <c r="E260" s="1974"/>
      <c r="F260" s="1974"/>
      <c r="G260" s="1974"/>
      <c r="H260" s="1974"/>
      <c r="I260" s="1974"/>
      <c r="J260" s="1969"/>
      <c r="K260" s="1969"/>
      <c r="L260" s="1969"/>
    </row>
    <row r="261" spans="1:13" ht="16.5">
      <c r="A261" s="1970">
        <v>3</v>
      </c>
      <c r="B261" s="1975" t="s">
        <v>5183</v>
      </c>
      <c r="C261" s="1976"/>
      <c r="D261" s="1977"/>
      <c r="E261" s="1977"/>
      <c r="F261" s="1977"/>
      <c r="G261" s="1977"/>
      <c r="H261" s="1974"/>
      <c r="I261" s="1974"/>
      <c r="J261" s="1969"/>
      <c r="K261" s="1969"/>
      <c r="L261" s="1969"/>
    </row>
    <row r="262" spans="1:13" ht="16.5">
      <c r="A262" s="1970" t="s">
        <v>1457</v>
      </c>
      <c r="B262" s="1978" t="s">
        <v>5184</v>
      </c>
      <c r="C262" s="1978"/>
      <c r="D262" s="1969"/>
      <c r="E262" s="1969"/>
      <c r="F262" s="1969"/>
      <c r="G262" s="1969"/>
      <c r="H262" s="1969"/>
      <c r="I262" s="1969"/>
      <c r="J262" s="1969"/>
      <c r="K262" s="1969"/>
      <c r="L262" s="1969"/>
    </row>
    <row r="263" spans="1:13" ht="16.5">
      <c r="A263" s="1979">
        <v>5</v>
      </c>
      <c r="B263" s="1980" t="s">
        <v>5185</v>
      </c>
      <c r="C263" s="1980"/>
    </row>
    <row r="264" spans="1:13" ht="16.5">
      <c r="A264" s="1979">
        <v>6</v>
      </c>
      <c r="B264" s="1980" t="s">
        <v>5186</v>
      </c>
      <c r="C264" s="1980"/>
    </row>
    <row r="265" spans="1:13" ht="16.5">
      <c r="A265" s="1979">
        <v>7</v>
      </c>
      <c r="B265" s="1980" t="s">
        <v>5187</v>
      </c>
      <c r="C265" s="1980"/>
    </row>
    <row r="266" spans="1:13" ht="16.5">
      <c r="A266" s="1979">
        <v>8</v>
      </c>
      <c r="B266" s="1980" t="s">
        <v>5188</v>
      </c>
      <c r="C266" s="1980"/>
    </row>
    <row r="267" spans="1:13" ht="16.5">
      <c r="A267" s="1979">
        <v>9</v>
      </c>
      <c r="B267" s="1980" t="s">
        <v>5189</v>
      </c>
      <c r="C267" s="1980"/>
    </row>
    <row r="268" spans="1:13" ht="16.5">
      <c r="A268" s="1979">
        <v>10</v>
      </c>
      <c r="B268" s="1980" t="s">
        <v>5190</v>
      </c>
      <c r="C268" s="1980"/>
    </row>
    <row r="269" spans="1:13" ht="16.5">
      <c r="A269" s="1980"/>
      <c r="B269" s="1980" t="s">
        <v>5191</v>
      </c>
      <c r="C269" s="1980"/>
    </row>
    <row r="270" spans="1:13" ht="16.5">
      <c r="A270" s="2413">
        <v>11</v>
      </c>
      <c r="B270" s="2413" t="s">
        <v>8266</v>
      </c>
      <c r="C270" s="1980"/>
    </row>
    <row r="271" spans="1:13">
      <c r="A271" s="1980"/>
      <c r="B271" s="1980"/>
      <c r="C271" s="1980"/>
    </row>
    <row r="272" spans="1:13">
      <c r="A272" s="1980"/>
      <c r="B272" s="1980"/>
      <c r="C272" s="1980"/>
    </row>
    <row r="273" spans="1:3">
      <c r="A273" s="1980"/>
      <c r="B273" s="1980"/>
      <c r="C273" s="1980"/>
    </row>
    <row r="274" spans="1:3">
      <c r="A274" s="1980"/>
      <c r="B274" s="1980"/>
      <c r="C274" s="1980"/>
    </row>
    <row r="275" spans="1:3">
      <c r="A275" s="1980"/>
      <c r="B275" s="1980"/>
      <c r="C275" s="1980"/>
    </row>
  </sheetData>
  <mergeCells count="18">
    <mergeCell ref="B257:C257"/>
    <mergeCell ref="B246:C246"/>
    <mergeCell ref="B203:B229"/>
    <mergeCell ref="B230:B243"/>
    <mergeCell ref="B244:C244"/>
    <mergeCell ref="B245:C245"/>
    <mergeCell ref="B247:B256"/>
    <mergeCell ref="B6:B11"/>
    <mergeCell ref="B12:B81"/>
    <mergeCell ref="B82:B98"/>
    <mergeCell ref="B100:B109"/>
    <mergeCell ref="B110:B202"/>
    <mergeCell ref="A3:A5"/>
    <mergeCell ref="B3:C4"/>
    <mergeCell ref="D3:G3"/>
    <mergeCell ref="H3:J3"/>
    <mergeCell ref="K3:L3"/>
    <mergeCell ref="B5:C5"/>
  </mergeCells>
  <phoneticPr fontId="30" type="noConversion"/>
  <printOptions horizontalCentered="1"/>
  <pageMargins left="0.19685039370078741" right="0.19685039370078741" top="0.39370078740157483" bottom="0.35433070866141736" header="0.35433070866141736" footer="0.15748031496062992"/>
  <pageSetup paperSize="9" scale="45" fitToHeight="0" orientation="portrait" r:id="rId1"/>
  <headerFooter alignWithMargins="0">
    <oddFooter>&amp;C&amp;P+18&amp;R&amp;"Times New Roman,標準"&amp;A</oddFooter>
  </headerFooter>
  <rowBreaks count="2" manualBreakCount="2">
    <brk id="107" max="12" man="1"/>
    <brk id="211" max="12" man="1"/>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61">
    <pageSetUpPr fitToPage="1"/>
  </sheetPr>
  <dimension ref="A1:AZ55"/>
  <sheetViews>
    <sheetView showGridLines="0" zoomScale="80" zoomScaleNormal="80" workbookViewId="0">
      <pane xSplit="2" ySplit="7" topLeftCell="P20" activePane="bottomRight" state="frozen"/>
      <selection sqref="A1:XFD1048576"/>
      <selection pane="topRight" sqref="A1:XFD1048576"/>
      <selection pane="bottomLeft" sqref="A1:XFD1048576"/>
      <selection pane="bottomRight" activeCell="B54" sqref="B54"/>
    </sheetView>
  </sheetViews>
  <sheetFormatPr defaultColWidth="9" defaultRowHeight="14.25"/>
  <cols>
    <col min="1" max="1" width="5.125" style="47" customWidth="1"/>
    <col min="2" max="2" width="23.5" style="47" customWidth="1"/>
    <col min="3" max="3" width="12.625" style="47" customWidth="1"/>
    <col min="4" max="4" width="11.25" style="47" customWidth="1"/>
    <col min="5" max="5" width="12.375" style="47" customWidth="1"/>
    <col min="6" max="6" width="12.25" style="47" customWidth="1"/>
    <col min="7" max="7" width="11.25" style="47" customWidth="1"/>
    <col min="8" max="8" width="12.375" style="47" customWidth="1"/>
    <col min="9" max="9" width="12.75" style="47" customWidth="1"/>
    <col min="10" max="10" width="12.375" style="47" customWidth="1"/>
    <col min="11" max="11" width="12.125" style="47" customWidth="1"/>
    <col min="12" max="12" width="12.625" style="47" customWidth="1"/>
    <col min="13" max="13" width="12.25" style="47" customWidth="1"/>
    <col min="14" max="14" width="13.125" style="47" customWidth="1"/>
    <col min="15" max="16" width="9.25" style="47" customWidth="1"/>
    <col min="17" max="17" width="13.125" style="47" customWidth="1"/>
    <col min="18" max="19" width="9.25" style="47" customWidth="1"/>
    <col min="20" max="20" width="13.875" style="47" customWidth="1"/>
    <col min="21" max="21" width="10.5" style="47" customWidth="1"/>
    <col min="22" max="22" width="10.375" style="47" customWidth="1"/>
    <col min="23" max="23" width="14.625" style="47" customWidth="1"/>
    <col min="24" max="24" width="10.125" style="47" customWidth="1"/>
    <col min="25" max="25" width="10.5" style="47" customWidth="1"/>
    <col min="26" max="26" width="13.25" style="47" customWidth="1"/>
    <col min="27" max="27" width="21.125" style="47" customWidth="1"/>
    <col min="28" max="29" width="9.25" style="47" customWidth="1"/>
    <col min="30" max="16384" width="9" style="47"/>
  </cols>
  <sheetData>
    <row r="1" spans="1:52">
      <c r="A1" s="37" t="str">
        <f>表03!A1</f>
        <v xml:space="preserve"> 保險股份有限公司    年度(月)報表</v>
      </c>
    </row>
    <row r="2" spans="1:52">
      <c r="A2" s="1006" t="s">
        <v>331</v>
      </c>
      <c r="S2" s="1023"/>
      <c r="T2" s="1023"/>
      <c r="AA2" s="974" t="s">
        <v>332</v>
      </c>
    </row>
    <row r="3" spans="1:52" s="978" customFormat="1" ht="16.5" customHeight="1">
      <c r="A3" s="2771" t="s">
        <v>333</v>
      </c>
      <c r="B3" s="2771" t="s">
        <v>86</v>
      </c>
      <c r="C3" s="2792" t="s">
        <v>334</v>
      </c>
      <c r="D3" s="2792"/>
      <c r="E3" s="2792"/>
      <c r="F3" s="2792"/>
      <c r="G3" s="2792"/>
      <c r="H3" s="2792"/>
      <c r="I3" s="2792"/>
      <c r="J3" s="2792"/>
      <c r="K3" s="2792"/>
      <c r="L3" s="2792"/>
      <c r="M3" s="2792"/>
      <c r="N3" s="2793"/>
      <c r="O3" s="2758" t="s">
        <v>335</v>
      </c>
      <c r="P3" s="2792"/>
      <c r="Q3" s="2792"/>
      <c r="R3" s="2792"/>
      <c r="S3" s="2792"/>
      <c r="T3" s="2792"/>
      <c r="U3" s="2792"/>
      <c r="V3" s="2792"/>
      <c r="W3" s="2792"/>
      <c r="X3" s="2792"/>
      <c r="Y3" s="2792"/>
      <c r="Z3" s="2793"/>
      <c r="AA3" s="2787" t="s">
        <v>8270</v>
      </c>
    </row>
    <row r="4" spans="1:52" s="983" customFormat="1" ht="16.5">
      <c r="A4" s="2772"/>
      <c r="B4" s="2772"/>
      <c r="C4" s="2794" t="s">
        <v>2624</v>
      </c>
      <c r="D4" s="2794"/>
      <c r="E4" s="2794"/>
      <c r="F4" s="2794"/>
      <c r="G4" s="2794"/>
      <c r="H4" s="2794"/>
      <c r="I4" s="2790" t="s">
        <v>2625</v>
      </c>
      <c r="J4" s="2790"/>
      <c r="K4" s="2791"/>
      <c r="L4" s="2789" t="s">
        <v>1226</v>
      </c>
      <c r="M4" s="2790"/>
      <c r="N4" s="2791"/>
      <c r="O4" s="2789" t="s">
        <v>2624</v>
      </c>
      <c r="P4" s="2790"/>
      <c r="Q4" s="2790"/>
      <c r="R4" s="2790"/>
      <c r="S4" s="2790"/>
      <c r="T4" s="2791"/>
      <c r="U4" s="2789" t="s">
        <v>2625</v>
      </c>
      <c r="V4" s="2806"/>
      <c r="W4" s="2807"/>
      <c r="X4" s="2789" t="s">
        <v>1226</v>
      </c>
      <c r="Y4" s="2790"/>
      <c r="Z4" s="2791"/>
      <c r="AA4" s="2788"/>
    </row>
    <row r="5" spans="1:52" s="983" customFormat="1">
      <c r="A5" s="2772"/>
      <c r="B5" s="2772"/>
      <c r="C5" s="2803" t="s">
        <v>4279</v>
      </c>
      <c r="D5" s="2804"/>
      <c r="E5" s="2805"/>
      <c r="F5" s="2800" t="s">
        <v>4280</v>
      </c>
      <c r="G5" s="2801"/>
      <c r="H5" s="2802"/>
      <c r="I5" s="2787" t="s">
        <v>336</v>
      </c>
      <c r="J5" s="2787" t="s">
        <v>337</v>
      </c>
      <c r="K5" s="2787" t="s">
        <v>192</v>
      </c>
      <c r="L5" s="2787" t="s">
        <v>338</v>
      </c>
      <c r="M5" s="2787" t="s">
        <v>337</v>
      </c>
      <c r="N5" s="2787" t="s">
        <v>192</v>
      </c>
      <c r="O5" s="2803" t="s">
        <v>4279</v>
      </c>
      <c r="P5" s="2804"/>
      <c r="Q5" s="2805"/>
      <c r="R5" s="2800" t="s">
        <v>4280</v>
      </c>
      <c r="S5" s="2801"/>
      <c r="T5" s="2802"/>
      <c r="U5" s="2787" t="s">
        <v>338</v>
      </c>
      <c r="V5" s="2787" t="s">
        <v>337</v>
      </c>
      <c r="W5" s="2787" t="s">
        <v>192</v>
      </c>
      <c r="X5" s="2787" t="s">
        <v>338</v>
      </c>
      <c r="Y5" s="2787" t="s">
        <v>337</v>
      </c>
      <c r="Z5" s="2787" t="s">
        <v>192</v>
      </c>
      <c r="AA5" s="2798" t="s">
        <v>339</v>
      </c>
    </row>
    <row r="6" spans="1:52" s="1025" customFormat="1" ht="28.5">
      <c r="A6" s="2772"/>
      <c r="B6" s="2772"/>
      <c r="C6" s="1025" t="s">
        <v>340</v>
      </c>
      <c r="D6" s="986" t="s">
        <v>341</v>
      </c>
      <c r="E6" s="986" t="s">
        <v>350</v>
      </c>
      <c r="F6" s="1026" t="s">
        <v>342</v>
      </c>
      <c r="G6" s="1026" t="s">
        <v>341</v>
      </c>
      <c r="H6" s="1026" t="s">
        <v>350</v>
      </c>
      <c r="I6" s="2788"/>
      <c r="J6" s="2788"/>
      <c r="K6" s="2788"/>
      <c r="L6" s="2788"/>
      <c r="M6" s="2788"/>
      <c r="N6" s="2788"/>
      <c r="O6" s="1025" t="s">
        <v>342</v>
      </c>
      <c r="P6" s="986" t="s">
        <v>341</v>
      </c>
      <c r="Q6" s="986" t="s">
        <v>350</v>
      </c>
      <c r="R6" s="1026" t="s">
        <v>342</v>
      </c>
      <c r="S6" s="1026" t="s">
        <v>341</v>
      </c>
      <c r="T6" s="1026" t="s">
        <v>350</v>
      </c>
      <c r="U6" s="2788"/>
      <c r="V6" s="2788"/>
      <c r="W6" s="2788"/>
      <c r="X6" s="2788"/>
      <c r="Y6" s="2788"/>
      <c r="Z6" s="2788"/>
      <c r="AA6" s="2798"/>
    </row>
    <row r="7" spans="1:52" s="1031" customFormat="1">
      <c r="A7" s="2773"/>
      <c r="B7" s="2773"/>
      <c r="C7" s="1027" t="s">
        <v>312</v>
      </c>
      <c r="D7" s="1028" t="s">
        <v>377</v>
      </c>
      <c r="E7" s="1028" t="s">
        <v>343</v>
      </c>
      <c r="F7" s="1028" t="s">
        <v>314</v>
      </c>
      <c r="G7" s="1028" t="s">
        <v>378</v>
      </c>
      <c r="H7" s="1028" t="s">
        <v>344</v>
      </c>
      <c r="I7" s="1028" t="s">
        <v>316</v>
      </c>
      <c r="J7" s="1028" t="s">
        <v>379</v>
      </c>
      <c r="K7" s="1029" t="s">
        <v>345</v>
      </c>
      <c r="L7" s="1030" t="s">
        <v>346</v>
      </c>
      <c r="M7" s="1030" t="s">
        <v>347</v>
      </c>
      <c r="N7" s="1029" t="s">
        <v>348</v>
      </c>
      <c r="O7" s="1027" t="s">
        <v>349</v>
      </c>
      <c r="P7" s="1028" t="s">
        <v>198</v>
      </c>
      <c r="Q7" s="1028" t="s">
        <v>199</v>
      </c>
      <c r="R7" s="1028" t="s">
        <v>200</v>
      </c>
      <c r="S7" s="1028" t="s">
        <v>201</v>
      </c>
      <c r="T7" s="1028" t="s">
        <v>202</v>
      </c>
      <c r="U7" s="1028" t="s">
        <v>203</v>
      </c>
      <c r="V7" s="1028" t="s">
        <v>204</v>
      </c>
      <c r="W7" s="1029" t="s">
        <v>205</v>
      </c>
      <c r="X7" s="1030" t="s">
        <v>206</v>
      </c>
      <c r="Y7" s="1030" t="s">
        <v>207</v>
      </c>
      <c r="Z7" s="1029" t="s">
        <v>208</v>
      </c>
      <c r="AA7" s="2799"/>
    </row>
    <row r="8" spans="1:52" ht="15.75" customHeight="1">
      <c r="A8" s="1039">
        <v>1</v>
      </c>
      <c r="B8" s="1040" t="s">
        <v>4281</v>
      </c>
      <c r="C8" s="1041">
        <f>SUM(C9:C39)</f>
        <v>0</v>
      </c>
      <c r="D8" s="1041">
        <f>SUM(D9:D39)</f>
        <v>0</v>
      </c>
      <c r="E8" s="1041">
        <f t="shared" ref="E8" si="0">SUM(E9:E38)</f>
        <v>0</v>
      </c>
      <c r="F8" s="1041">
        <f t="shared" ref="F8:AA8" si="1">SUM(F9:F39)</f>
        <v>0</v>
      </c>
      <c r="G8" s="1041">
        <f t="shared" si="1"/>
        <v>0</v>
      </c>
      <c r="H8" s="1041">
        <f t="shared" si="1"/>
        <v>0</v>
      </c>
      <c r="I8" s="1041">
        <f t="shared" si="1"/>
        <v>0</v>
      </c>
      <c r="J8" s="1041">
        <f t="shared" si="1"/>
        <v>0</v>
      </c>
      <c r="K8" s="1041">
        <f t="shared" si="1"/>
        <v>0</v>
      </c>
      <c r="L8" s="1041">
        <f t="shared" si="1"/>
        <v>0</v>
      </c>
      <c r="M8" s="1041">
        <f t="shared" si="1"/>
        <v>0</v>
      </c>
      <c r="N8" s="1041">
        <f t="shared" si="1"/>
        <v>0</v>
      </c>
      <c r="O8" s="1041">
        <f t="shared" si="1"/>
        <v>0</v>
      </c>
      <c r="P8" s="1041">
        <f t="shared" si="1"/>
        <v>0</v>
      </c>
      <c r="Q8" s="1041">
        <f t="shared" si="1"/>
        <v>0</v>
      </c>
      <c r="R8" s="1041">
        <f t="shared" si="1"/>
        <v>0</v>
      </c>
      <c r="S8" s="1041">
        <f t="shared" si="1"/>
        <v>0</v>
      </c>
      <c r="T8" s="1041">
        <f t="shared" si="1"/>
        <v>0</v>
      </c>
      <c r="U8" s="1041">
        <f t="shared" si="1"/>
        <v>0</v>
      </c>
      <c r="V8" s="1041">
        <f t="shared" si="1"/>
        <v>0</v>
      </c>
      <c r="W8" s="1041">
        <f t="shared" si="1"/>
        <v>0</v>
      </c>
      <c r="X8" s="1041">
        <f t="shared" si="1"/>
        <v>0</v>
      </c>
      <c r="Y8" s="1041">
        <f t="shared" si="1"/>
        <v>0</v>
      </c>
      <c r="Z8" s="1041">
        <f t="shared" si="1"/>
        <v>0</v>
      </c>
      <c r="AA8" s="1041">
        <f t="shared" si="1"/>
        <v>0</v>
      </c>
      <c r="AB8" s="49"/>
      <c r="AC8" s="49"/>
      <c r="AD8" s="49"/>
      <c r="AE8" s="49"/>
      <c r="AF8" s="49"/>
      <c r="AG8" s="49"/>
      <c r="AH8" s="49"/>
      <c r="AI8" s="49"/>
      <c r="AJ8" s="49"/>
      <c r="AK8" s="49"/>
      <c r="AL8" s="49"/>
      <c r="AM8" s="49"/>
      <c r="AN8" s="49"/>
      <c r="AO8" s="49"/>
      <c r="AP8" s="49"/>
      <c r="AQ8" s="49"/>
      <c r="AR8" s="49"/>
      <c r="AS8" s="49"/>
      <c r="AT8" s="49"/>
      <c r="AU8" s="49"/>
      <c r="AV8" s="49"/>
      <c r="AW8" s="49"/>
      <c r="AX8" s="49"/>
      <c r="AY8" s="49"/>
      <c r="AZ8" s="49"/>
    </row>
    <row r="9" spans="1:52" ht="15.75" customHeight="1">
      <c r="A9" s="1039">
        <f>A8+1</f>
        <v>2</v>
      </c>
      <c r="B9" s="1040" t="s">
        <v>4282</v>
      </c>
      <c r="C9" s="1042"/>
      <c r="D9" s="1042"/>
      <c r="E9" s="1043">
        <f t="shared" ref="E9:E39" si="2">C9-D9</f>
        <v>0</v>
      </c>
      <c r="F9" s="1042"/>
      <c r="G9" s="1042"/>
      <c r="H9" s="1044">
        <f t="shared" ref="H9:H39" si="3">F9-G9</f>
        <v>0</v>
      </c>
      <c r="I9" s="1042"/>
      <c r="J9" s="1042"/>
      <c r="K9" s="1043">
        <f t="shared" ref="K9:K39" si="4">I9+J9</f>
        <v>0</v>
      </c>
      <c r="L9" s="1042"/>
      <c r="M9" s="1042"/>
      <c r="N9" s="1043">
        <f t="shared" ref="N9:N39" si="5">L9+M9</f>
        <v>0</v>
      </c>
      <c r="O9" s="1042"/>
      <c r="P9" s="1042"/>
      <c r="Q9" s="1041">
        <f t="shared" ref="Q9:Q39" si="6">O9-P9</f>
        <v>0</v>
      </c>
      <c r="R9" s="1042"/>
      <c r="S9" s="1042"/>
      <c r="T9" s="1041">
        <f t="shared" ref="T9:T39" si="7">R9-S9</f>
        <v>0</v>
      </c>
      <c r="U9" s="1042"/>
      <c r="V9" s="1042"/>
      <c r="W9" s="1041">
        <f t="shared" ref="W9:W39" si="8">U9+V9</f>
        <v>0</v>
      </c>
      <c r="X9" s="1042"/>
      <c r="Y9" s="1042"/>
      <c r="Z9" s="1042">
        <f t="shared" ref="Z9:Z39" si="9">X9+Y9</f>
        <v>0</v>
      </c>
      <c r="AA9" s="1042">
        <f>E9+K9-N9+Q9+W9-Z9</f>
        <v>0</v>
      </c>
      <c r="AB9" s="49"/>
      <c r="AC9" s="49"/>
      <c r="AD9" s="49"/>
      <c r="AE9" s="49"/>
      <c r="AF9" s="49"/>
      <c r="AG9" s="49"/>
      <c r="AH9" s="49"/>
      <c r="AI9" s="49"/>
      <c r="AJ9" s="49"/>
      <c r="AK9" s="49"/>
      <c r="AL9" s="49"/>
      <c r="AM9" s="49"/>
      <c r="AN9" s="49"/>
      <c r="AO9" s="49"/>
      <c r="AP9" s="49"/>
      <c r="AQ9" s="49"/>
      <c r="AR9" s="49"/>
      <c r="AS9" s="49"/>
      <c r="AT9" s="49"/>
      <c r="AU9" s="49"/>
      <c r="AV9" s="49"/>
      <c r="AW9" s="49"/>
      <c r="AX9" s="49"/>
      <c r="AY9" s="49"/>
      <c r="AZ9" s="49"/>
    </row>
    <row r="10" spans="1:52" ht="15.75" customHeight="1">
      <c r="A10" s="1039">
        <f t="shared" ref="A10:A49" si="10">A9+1</f>
        <v>3</v>
      </c>
      <c r="B10" s="1045" t="s">
        <v>4283</v>
      </c>
      <c r="C10" s="1042"/>
      <c r="D10" s="1042"/>
      <c r="E10" s="1043">
        <f t="shared" si="2"/>
        <v>0</v>
      </c>
      <c r="F10" s="1042"/>
      <c r="G10" s="1042"/>
      <c r="H10" s="1044">
        <f t="shared" si="3"/>
        <v>0</v>
      </c>
      <c r="I10" s="1042"/>
      <c r="J10" s="1042"/>
      <c r="K10" s="1043">
        <f t="shared" si="4"/>
        <v>0</v>
      </c>
      <c r="L10" s="1042"/>
      <c r="M10" s="1042"/>
      <c r="N10" s="1043">
        <f t="shared" si="5"/>
        <v>0</v>
      </c>
      <c r="O10" s="1042"/>
      <c r="P10" s="1042"/>
      <c r="Q10" s="1041">
        <f t="shared" si="6"/>
        <v>0</v>
      </c>
      <c r="R10" s="1042"/>
      <c r="S10" s="1042"/>
      <c r="T10" s="1041">
        <f t="shared" si="7"/>
        <v>0</v>
      </c>
      <c r="U10" s="1042"/>
      <c r="V10" s="1042"/>
      <c r="W10" s="1041">
        <f t="shared" si="8"/>
        <v>0</v>
      </c>
      <c r="X10" s="1042"/>
      <c r="Y10" s="1042"/>
      <c r="Z10" s="1042">
        <f t="shared" si="9"/>
        <v>0</v>
      </c>
      <c r="AA10" s="1042">
        <f t="shared" ref="AA10:AA48" si="11">E10+K10-N10+Q10+W10-Z10</f>
        <v>0</v>
      </c>
      <c r="AB10" s="49"/>
      <c r="AC10" s="49"/>
      <c r="AD10" s="49"/>
      <c r="AE10" s="49"/>
      <c r="AF10" s="49"/>
      <c r="AG10" s="49"/>
      <c r="AH10" s="49"/>
      <c r="AI10" s="49"/>
      <c r="AJ10" s="49"/>
      <c r="AK10" s="49"/>
      <c r="AL10" s="49"/>
      <c r="AM10" s="49"/>
      <c r="AN10" s="49"/>
      <c r="AO10" s="49"/>
      <c r="AP10" s="49"/>
      <c r="AQ10" s="49"/>
      <c r="AR10" s="49"/>
      <c r="AS10" s="49"/>
      <c r="AT10" s="49"/>
      <c r="AU10" s="49"/>
      <c r="AV10" s="49"/>
      <c r="AW10" s="49"/>
      <c r="AX10" s="49"/>
      <c r="AY10" s="49"/>
      <c r="AZ10" s="49"/>
    </row>
    <row r="11" spans="1:52" ht="15.75" customHeight="1">
      <c r="A11" s="1039">
        <f t="shared" si="10"/>
        <v>4</v>
      </c>
      <c r="B11" s="1045" t="s">
        <v>4284</v>
      </c>
      <c r="C11" s="1042"/>
      <c r="D11" s="1042"/>
      <c r="E11" s="1043">
        <f t="shared" si="2"/>
        <v>0</v>
      </c>
      <c r="F11" s="1042"/>
      <c r="G11" s="1042"/>
      <c r="H11" s="1044">
        <f t="shared" si="3"/>
        <v>0</v>
      </c>
      <c r="I11" s="1042"/>
      <c r="J11" s="1042"/>
      <c r="K11" s="1043">
        <f t="shared" si="4"/>
        <v>0</v>
      </c>
      <c r="L11" s="1042"/>
      <c r="M11" s="1042"/>
      <c r="N11" s="1043">
        <f t="shared" si="5"/>
        <v>0</v>
      </c>
      <c r="O11" s="1042"/>
      <c r="P11" s="1042"/>
      <c r="Q11" s="1041">
        <f t="shared" si="6"/>
        <v>0</v>
      </c>
      <c r="R11" s="1042"/>
      <c r="S11" s="1042"/>
      <c r="T11" s="1041">
        <f t="shared" si="7"/>
        <v>0</v>
      </c>
      <c r="U11" s="1042"/>
      <c r="V11" s="1042"/>
      <c r="W11" s="1041">
        <f t="shared" si="8"/>
        <v>0</v>
      </c>
      <c r="X11" s="1042"/>
      <c r="Y11" s="1042"/>
      <c r="Z11" s="1042">
        <f t="shared" si="9"/>
        <v>0</v>
      </c>
      <c r="AA11" s="1042">
        <f t="shared" si="11"/>
        <v>0</v>
      </c>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row>
    <row r="12" spans="1:52" ht="15.75" customHeight="1">
      <c r="A12" s="1039">
        <f t="shared" si="10"/>
        <v>5</v>
      </c>
      <c r="B12" s="1045" t="s">
        <v>4285</v>
      </c>
      <c r="C12" s="1042"/>
      <c r="D12" s="1042"/>
      <c r="E12" s="1043">
        <f t="shared" si="2"/>
        <v>0</v>
      </c>
      <c r="F12" s="1042"/>
      <c r="G12" s="1042"/>
      <c r="H12" s="1044">
        <f t="shared" si="3"/>
        <v>0</v>
      </c>
      <c r="I12" s="1042"/>
      <c r="J12" s="1042"/>
      <c r="K12" s="1043">
        <f t="shared" si="4"/>
        <v>0</v>
      </c>
      <c r="L12" s="1042"/>
      <c r="M12" s="1042"/>
      <c r="N12" s="1043">
        <f t="shared" si="5"/>
        <v>0</v>
      </c>
      <c r="O12" s="1042"/>
      <c r="P12" s="1042"/>
      <c r="Q12" s="1041">
        <f t="shared" si="6"/>
        <v>0</v>
      </c>
      <c r="R12" s="1042"/>
      <c r="S12" s="1042"/>
      <c r="T12" s="1041">
        <f t="shared" si="7"/>
        <v>0</v>
      </c>
      <c r="U12" s="1042"/>
      <c r="V12" s="1042"/>
      <c r="W12" s="1041">
        <f t="shared" si="8"/>
        <v>0</v>
      </c>
      <c r="X12" s="1042"/>
      <c r="Y12" s="1042"/>
      <c r="Z12" s="1042">
        <f t="shared" si="9"/>
        <v>0</v>
      </c>
      <c r="AA12" s="1042">
        <f t="shared" si="11"/>
        <v>0</v>
      </c>
      <c r="AB12" s="49"/>
      <c r="AC12" s="49"/>
      <c r="AD12" s="49"/>
      <c r="AE12" s="49"/>
      <c r="AF12" s="49"/>
      <c r="AG12" s="49"/>
      <c r="AH12" s="49"/>
      <c r="AI12" s="49"/>
      <c r="AJ12" s="49"/>
      <c r="AK12" s="49"/>
      <c r="AL12" s="49"/>
      <c r="AM12" s="49"/>
      <c r="AN12" s="49"/>
      <c r="AO12" s="49"/>
      <c r="AP12" s="49"/>
      <c r="AQ12" s="49"/>
      <c r="AR12" s="49"/>
      <c r="AS12" s="49"/>
      <c r="AT12" s="49"/>
      <c r="AU12" s="49"/>
      <c r="AV12" s="49"/>
      <c r="AW12" s="49"/>
      <c r="AX12" s="49"/>
      <c r="AY12" s="49"/>
      <c r="AZ12" s="49"/>
    </row>
    <row r="13" spans="1:52" ht="15.75" customHeight="1">
      <c r="A13" s="1039">
        <f t="shared" si="10"/>
        <v>6</v>
      </c>
      <c r="B13" s="1045" t="s">
        <v>4286</v>
      </c>
      <c r="C13" s="1042"/>
      <c r="D13" s="1042"/>
      <c r="E13" s="1043">
        <f t="shared" si="2"/>
        <v>0</v>
      </c>
      <c r="F13" s="1042"/>
      <c r="G13" s="1042"/>
      <c r="H13" s="1044">
        <f t="shared" si="3"/>
        <v>0</v>
      </c>
      <c r="I13" s="1042"/>
      <c r="J13" s="1042"/>
      <c r="K13" s="1043">
        <f t="shared" si="4"/>
        <v>0</v>
      </c>
      <c r="L13" s="1042"/>
      <c r="M13" s="1042"/>
      <c r="N13" s="1043">
        <f t="shared" si="5"/>
        <v>0</v>
      </c>
      <c r="O13" s="1042"/>
      <c r="P13" s="1042"/>
      <c r="Q13" s="1041">
        <f t="shared" si="6"/>
        <v>0</v>
      </c>
      <c r="R13" s="1042"/>
      <c r="S13" s="1042"/>
      <c r="T13" s="1041">
        <f t="shared" si="7"/>
        <v>0</v>
      </c>
      <c r="U13" s="1042"/>
      <c r="V13" s="1042"/>
      <c r="W13" s="1041">
        <f t="shared" si="8"/>
        <v>0</v>
      </c>
      <c r="X13" s="1042"/>
      <c r="Y13" s="1042"/>
      <c r="Z13" s="1042">
        <f t="shared" si="9"/>
        <v>0</v>
      </c>
      <c r="AA13" s="1042">
        <f t="shared" si="11"/>
        <v>0</v>
      </c>
      <c r="AB13" s="49"/>
      <c r="AC13" s="49"/>
      <c r="AD13" s="49"/>
      <c r="AE13" s="49"/>
      <c r="AF13" s="49"/>
      <c r="AG13" s="49"/>
      <c r="AH13" s="49"/>
      <c r="AI13" s="49"/>
      <c r="AJ13" s="49"/>
      <c r="AK13" s="49"/>
      <c r="AL13" s="49"/>
      <c r="AM13" s="49"/>
      <c r="AN13" s="49"/>
      <c r="AO13" s="49"/>
      <c r="AP13" s="49"/>
      <c r="AQ13" s="49"/>
      <c r="AR13" s="49"/>
      <c r="AS13" s="49"/>
      <c r="AT13" s="49"/>
      <c r="AU13" s="49"/>
      <c r="AV13" s="49"/>
      <c r="AW13" s="49"/>
      <c r="AX13" s="49"/>
      <c r="AY13" s="49"/>
      <c r="AZ13" s="49"/>
    </row>
    <row r="14" spans="1:52" ht="15.75" customHeight="1">
      <c r="A14" s="1039">
        <f t="shared" si="10"/>
        <v>7</v>
      </c>
      <c r="B14" s="1045" t="s">
        <v>4287</v>
      </c>
      <c r="C14" s="1042"/>
      <c r="D14" s="1042"/>
      <c r="E14" s="1043">
        <f t="shared" si="2"/>
        <v>0</v>
      </c>
      <c r="F14" s="1042"/>
      <c r="G14" s="1042"/>
      <c r="H14" s="1044">
        <f t="shared" si="3"/>
        <v>0</v>
      </c>
      <c r="I14" s="1042"/>
      <c r="J14" s="1042"/>
      <c r="K14" s="1043">
        <f t="shared" si="4"/>
        <v>0</v>
      </c>
      <c r="L14" s="1042"/>
      <c r="M14" s="1042"/>
      <c r="N14" s="1043">
        <f t="shared" si="5"/>
        <v>0</v>
      </c>
      <c r="O14" s="1042"/>
      <c r="P14" s="1042"/>
      <c r="Q14" s="1041">
        <f t="shared" si="6"/>
        <v>0</v>
      </c>
      <c r="R14" s="1042"/>
      <c r="S14" s="1042"/>
      <c r="T14" s="1041">
        <f t="shared" si="7"/>
        <v>0</v>
      </c>
      <c r="U14" s="1042"/>
      <c r="V14" s="1042"/>
      <c r="W14" s="1041">
        <f t="shared" si="8"/>
        <v>0</v>
      </c>
      <c r="X14" s="1042"/>
      <c r="Y14" s="1042"/>
      <c r="Z14" s="1042">
        <f t="shared" si="9"/>
        <v>0</v>
      </c>
      <c r="AA14" s="1042">
        <f t="shared" si="11"/>
        <v>0</v>
      </c>
      <c r="AB14" s="49"/>
      <c r="AC14" s="49"/>
      <c r="AD14" s="49"/>
      <c r="AE14" s="49"/>
      <c r="AF14" s="49"/>
      <c r="AG14" s="49"/>
      <c r="AH14" s="49"/>
      <c r="AI14" s="49"/>
      <c r="AJ14" s="49"/>
      <c r="AK14" s="49"/>
      <c r="AL14" s="49"/>
      <c r="AM14" s="49"/>
      <c r="AN14" s="49"/>
      <c r="AO14" s="49"/>
      <c r="AP14" s="49"/>
      <c r="AQ14" s="49"/>
      <c r="AR14" s="49"/>
      <c r="AS14" s="49"/>
      <c r="AT14" s="49"/>
      <c r="AU14" s="49"/>
      <c r="AV14" s="49"/>
      <c r="AW14" s="49"/>
      <c r="AX14" s="49"/>
      <c r="AY14" s="49"/>
      <c r="AZ14" s="49"/>
    </row>
    <row r="15" spans="1:52" ht="15.75" customHeight="1">
      <c r="A15" s="1039">
        <f t="shared" si="10"/>
        <v>8</v>
      </c>
      <c r="B15" s="1045" t="s">
        <v>4288</v>
      </c>
      <c r="C15" s="1042"/>
      <c r="D15" s="1042"/>
      <c r="E15" s="1043">
        <f t="shared" si="2"/>
        <v>0</v>
      </c>
      <c r="F15" s="1042"/>
      <c r="G15" s="1042"/>
      <c r="H15" s="1044">
        <f t="shared" si="3"/>
        <v>0</v>
      </c>
      <c r="I15" s="1042"/>
      <c r="J15" s="1042"/>
      <c r="K15" s="1043">
        <f t="shared" si="4"/>
        <v>0</v>
      </c>
      <c r="L15" s="1042"/>
      <c r="M15" s="1042"/>
      <c r="N15" s="1043">
        <f t="shared" si="5"/>
        <v>0</v>
      </c>
      <c r="O15" s="1042"/>
      <c r="P15" s="1042"/>
      <c r="Q15" s="1041">
        <f t="shared" si="6"/>
        <v>0</v>
      </c>
      <c r="R15" s="1042"/>
      <c r="S15" s="1042"/>
      <c r="T15" s="1041">
        <f t="shared" si="7"/>
        <v>0</v>
      </c>
      <c r="U15" s="1042"/>
      <c r="V15" s="1042"/>
      <c r="W15" s="1041">
        <f t="shared" si="8"/>
        <v>0</v>
      </c>
      <c r="X15" s="1042"/>
      <c r="Y15" s="1042"/>
      <c r="Z15" s="1042">
        <f t="shared" si="9"/>
        <v>0</v>
      </c>
      <c r="AA15" s="1042">
        <f t="shared" si="11"/>
        <v>0</v>
      </c>
      <c r="AB15" s="49"/>
      <c r="AC15" s="49"/>
      <c r="AD15" s="49"/>
      <c r="AE15" s="49"/>
      <c r="AF15" s="49"/>
      <c r="AG15" s="49"/>
      <c r="AH15" s="49"/>
      <c r="AI15" s="49"/>
      <c r="AJ15" s="49"/>
      <c r="AK15" s="49"/>
      <c r="AL15" s="49"/>
      <c r="AM15" s="49"/>
      <c r="AN15" s="49"/>
      <c r="AO15" s="49"/>
      <c r="AP15" s="49"/>
      <c r="AQ15" s="49"/>
      <c r="AR15" s="49"/>
      <c r="AS15" s="49"/>
      <c r="AT15" s="49"/>
      <c r="AU15" s="49"/>
      <c r="AV15" s="49"/>
      <c r="AW15" s="49"/>
      <c r="AX15" s="49"/>
      <c r="AY15" s="49"/>
      <c r="AZ15" s="49"/>
    </row>
    <row r="16" spans="1:52" ht="15.75" customHeight="1">
      <c r="A16" s="1039">
        <f t="shared" si="10"/>
        <v>9</v>
      </c>
      <c r="B16" s="1045" t="s">
        <v>4289</v>
      </c>
      <c r="C16" s="1042"/>
      <c r="D16" s="1042"/>
      <c r="E16" s="1043">
        <f t="shared" si="2"/>
        <v>0</v>
      </c>
      <c r="F16" s="1042"/>
      <c r="G16" s="1042"/>
      <c r="H16" s="1044">
        <f t="shared" si="3"/>
        <v>0</v>
      </c>
      <c r="I16" s="1042"/>
      <c r="J16" s="1042"/>
      <c r="K16" s="1043">
        <f t="shared" si="4"/>
        <v>0</v>
      </c>
      <c r="L16" s="1042"/>
      <c r="M16" s="1042"/>
      <c r="N16" s="1043">
        <f t="shared" si="5"/>
        <v>0</v>
      </c>
      <c r="O16" s="1042"/>
      <c r="P16" s="1042"/>
      <c r="Q16" s="1041">
        <f t="shared" si="6"/>
        <v>0</v>
      </c>
      <c r="R16" s="1042"/>
      <c r="S16" s="1042"/>
      <c r="T16" s="1041">
        <f t="shared" si="7"/>
        <v>0</v>
      </c>
      <c r="U16" s="1042"/>
      <c r="V16" s="1042"/>
      <c r="W16" s="1041">
        <f t="shared" si="8"/>
        <v>0</v>
      </c>
      <c r="X16" s="1042"/>
      <c r="Y16" s="1042"/>
      <c r="Z16" s="1042">
        <f t="shared" si="9"/>
        <v>0</v>
      </c>
      <c r="AA16" s="1042">
        <f t="shared" si="11"/>
        <v>0</v>
      </c>
      <c r="AB16" s="49"/>
      <c r="AC16" s="49"/>
      <c r="AD16" s="49"/>
      <c r="AE16" s="49"/>
      <c r="AF16" s="49"/>
      <c r="AG16" s="49"/>
      <c r="AH16" s="49"/>
      <c r="AI16" s="49"/>
      <c r="AJ16" s="49"/>
      <c r="AK16" s="49"/>
      <c r="AL16" s="49"/>
      <c r="AM16" s="49"/>
      <c r="AN16" s="49"/>
      <c r="AO16" s="49"/>
      <c r="AP16" s="49"/>
      <c r="AQ16" s="49"/>
      <c r="AR16" s="49"/>
      <c r="AS16" s="49"/>
      <c r="AT16" s="49"/>
      <c r="AU16" s="49"/>
      <c r="AV16" s="49"/>
      <c r="AW16" s="49"/>
      <c r="AX16" s="49"/>
      <c r="AY16" s="49"/>
      <c r="AZ16" s="49"/>
    </row>
    <row r="17" spans="1:52" ht="15.75" customHeight="1">
      <c r="A17" s="1039">
        <f t="shared" si="10"/>
        <v>10</v>
      </c>
      <c r="B17" s="1045" t="s">
        <v>4290</v>
      </c>
      <c r="C17" s="1042"/>
      <c r="D17" s="1042"/>
      <c r="E17" s="1043">
        <f t="shared" si="2"/>
        <v>0</v>
      </c>
      <c r="F17" s="1042"/>
      <c r="G17" s="1042"/>
      <c r="H17" s="1044">
        <f t="shared" si="3"/>
        <v>0</v>
      </c>
      <c r="I17" s="1042"/>
      <c r="J17" s="1042"/>
      <c r="K17" s="1043">
        <f t="shared" si="4"/>
        <v>0</v>
      </c>
      <c r="L17" s="1042"/>
      <c r="M17" s="1042"/>
      <c r="N17" s="1043">
        <f t="shared" si="5"/>
        <v>0</v>
      </c>
      <c r="O17" s="1042"/>
      <c r="P17" s="1042"/>
      <c r="Q17" s="1041">
        <f t="shared" si="6"/>
        <v>0</v>
      </c>
      <c r="R17" s="1042"/>
      <c r="S17" s="1042"/>
      <c r="T17" s="1041">
        <f t="shared" si="7"/>
        <v>0</v>
      </c>
      <c r="U17" s="1042"/>
      <c r="V17" s="1042"/>
      <c r="W17" s="1041">
        <f t="shared" si="8"/>
        <v>0</v>
      </c>
      <c r="X17" s="1042"/>
      <c r="Y17" s="1042"/>
      <c r="Z17" s="1042">
        <f t="shared" si="9"/>
        <v>0</v>
      </c>
      <c r="AA17" s="1042">
        <f t="shared" si="11"/>
        <v>0</v>
      </c>
      <c r="AB17" s="49"/>
      <c r="AC17" s="49"/>
      <c r="AD17" s="49"/>
      <c r="AE17" s="49"/>
      <c r="AF17" s="49"/>
      <c r="AG17" s="49"/>
      <c r="AH17" s="49"/>
      <c r="AI17" s="49"/>
      <c r="AJ17" s="49"/>
      <c r="AK17" s="49"/>
      <c r="AL17" s="49"/>
      <c r="AM17" s="49"/>
      <c r="AN17" s="49"/>
      <c r="AO17" s="49"/>
      <c r="AP17" s="49"/>
      <c r="AQ17" s="49"/>
      <c r="AR17" s="49"/>
      <c r="AS17" s="49"/>
      <c r="AT17" s="49"/>
      <c r="AU17" s="49"/>
      <c r="AV17" s="49"/>
      <c r="AW17" s="49"/>
      <c r="AX17" s="49"/>
      <c r="AY17" s="49"/>
      <c r="AZ17" s="49"/>
    </row>
    <row r="18" spans="1:52" ht="15.75" customHeight="1">
      <c r="A18" s="1039">
        <f t="shared" si="10"/>
        <v>11</v>
      </c>
      <c r="B18" s="1045" t="s">
        <v>4291</v>
      </c>
      <c r="C18" s="1042"/>
      <c r="D18" s="1042"/>
      <c r="E18" s="1043">
        <f t="shared" si="2"/>
        <v>0</v>
      </c>
      <c r="F18" s="1042"/>
      <c r="G18" s="1042"/>
      <c r="H18" s="1044">
        <f t="shared" si="3"/>
        <v>0</v>
      </c>
      <c r="I18" s="1042"/>
      <c r="J18" s="1042"/>
      <c r="K18" s="1043">
        <f t="shared" si="4"/>
        <v>0</v>
      </c>
      <c r="L18" s="1042"/>
      <c r="M18" s="1042"/>
      <c r="N18" s="1043">
        <f t="shared" si="5"/>
        <v>0</v>
      </c>
      <c r="O18" s="1042"/>
      <c r="P18" s="1042"/>
      <c r="Q18" s="1041">
        <f t="shared" si="6"/>
        <v>0</v>
      </c>
      <c r="R18" s="1042"/>
      <c r="S18" s="1042"/>
      <c r="T18" s="1041">
        <f t="shared" si="7"/>
        <v>0</v>
      </c>
      <c r="U18" s="1042"/>
      <c r="V18" s="1042"/>
      <c r="W18" s="1041">
        <f t="shared" si="8"/>
        <v>0</v>
      </c>
      <c r="X18" s="1042"/>
      <c r="Y18" s="1042"/>
      <c r="Z18" s="1042">
        <f t="shared" si="9"/>
        <v>0</v>
      </c>
      <c r="AA18" s="1042">
        <f t="shared" si="11"/>
        <v>0</v>
      </c>
      <c r="AB18" s="49"/>
      <c r="AC18" s="49"/>
      <c r="AD18" s="49"/>
      <c r="AE18" s="49"/>
      <c r="AF18" s="49"/>
      <c r="AG18" s="49"/>
      <c r="AH18" s="49"/>
      <c r="AI18" s="49"/>
      <c r="AJ18" s="49"/>
      <c r="AK18" s="49"/>
      <c r="AL18" s="49"/>
      <c r="AM18" s="49"/>
      <c r="AN18" s="49"/>
      <c r="AO18" s="49"/>
      <c r="AP18" s="49"/>
      <c r="AQ18" s="49"/>
      <c r="AR18" s="49"/>
      <c r="AS18" s="49"/>
      <c r="AT18" s="49"/>
      <c r="AU18" s="49"/>
      <c r="AV18" s="49"/>
      <c r="AW18" s="49"/>
      <c r="AX18" s="49"/>
      <c r="AY18" s="49"/>
      <c r="AZ18" s="49"/>
    </row>
    <row r="19" spans="1:52" ht="15.75" customHeight="1">
      <c r="A19" s="1039">
        <f t="shared" si="10"/>
        <v>12</v>
      </c>
      <c r="B19" s="1045" t="s">
        <v>4292</v>
      </c>
      <c r="C19" s="1042"/>
      <c r="D19" s="1042"/>
      <c r="E19" s="1043">
        <f t="shared" si="2"/>
        <v>0</v>
      </c>
      <c r="F19" s="1042"/>
      <c r="G19" s="1042"/>
      <c r="H19" s="1044">
        <f t="shared" si="3"/>
        <v>0</v>
      </c>
      <c r="I19" s="1042"/>
      <c r="J19" s="1042"/>
      <c r="K19" s="1043">
        <f t="shared" si="4"/>
        <v>0</v>
      </c>
      <c r="L19" s="1042"/>
      <c r="M19" s="1042"/>
      <c r="N19" s="1043">
        <f t="shared" si="5"/>
        <v>0</v>
      </c>
      <c r="O19" s="1042"/>
      <c r="P19" s="1042"/>
      <c r="Q19" s="1041">
        <f t="shared" si="6"/>
        <v>0</v>
      </c>
      <c r="R19" s="1042"/>
      <c r="S19" s="1042"/>
      <c r="T19" s="1041">
        <f t="shared" si="7"/>
        <v>0</v>
      </c>
      <c r="U19" s="1042"/>
      <c r="V19" s="1042"/>
      <c r="W19" s="1041">
        <f t="shared" si="8"/>
        <v>0</v>
      </c>
      <c r="X19" s="1042"/>
      <c r="Y19" s="1042"/>
      <c r="Z19" s="1042">
        <f t="shared" si="9"/>
        <v>0</v>
      </c>
      <c r="AA19" s="1042">
        <f t="shared" si="11"/>
        <v>0</v>
      </c>
      <c r="AB19" s="49"/>
      <c r="AC19" s="49"/>
      <c r="AD19" s="49"/>
      <c r="AE19" s="49"/>
      <c r="AF19" s="49"/>
      <c r="AG19" s="49"/>
      <c r="AH19" s="49"/>
      <c r="AI19" s="49"/>
      <c r="AJ19" s="49"/>
      <c r="AK19" s="49"/>
      <c r="AL19" s="49"/>
      <c r="AM19" s="49"/>
      <c r="AN19" s="49"/>
      <c r="AO19" s="49"/>
      <c r="AP19" s="49"/>
      <c r="AQ19" s="49"/>
      <c r="AR19" s="49"/>
      <c r="AS19" s="49"/>
      <c r="AT19" s="49"/>
      <c r="AU19" s="49"/>
      <c r="AV19" s="49"/>
      <c r="AW19" s="49"/>
      <c r="AX19" s="49"/>
      <c r="AY19" s="49"/>
      <c r="AZ19" s="49"/>
    </row>
    <row r="20" spans="1:52" ht="15.75" customHeight="1">
      <c r="A20" s="1039">
        <f t="shared" si="10"/>
        <v>13</v>
      </c>
      <c r="B20" s="1045" t="s">
        <v>4293</v>
      </c>
      <c r="C20" s="1042"/>
      <c r="D20" s="1042"/>
      <c r="E20" s="1043">
        <f t="shared" si="2"/>
        <v>0</v>
      </c>
      <c r="F20" s="1042"/>
      <c r="G20" s="1042"/>
      <c r="H20" s="1044">
        <f t="shared" si="3"/>
        <v>0</v>
      </c>
      <c r="I20" s="1042"/>
      <c r="J20" s="1042"/>
      <c r="K20" s="1043">
        <f t="shared" si="4"/>
        <v>0</v>
      </c>
      <c r="L20" s="1042"/>
      <c r="M20" s="1042"/>
      <c r="N20" s="1043">
        <f t="shared" si="5"/>
        <v>0</v>
      </c>
      <c r="O20" s="1042"/>
      <c r="P20" s="1042"/>
      <c r="Q20" s="1041">
        <f t="shared" si="6"/>
        <v>0</v>
      </c>
      <c r="R20" s="1042"/>
      <c r="S20" s="1042"/>
      <c r="T20" s="1041">
        <f t="shared" si="7"/>
        <v>0</v>
      </c>
      <c r="U20" s="1042"/>
      <c r="V20" s="1042"/>
      <c r="W20" s="1041">
        <f t="shared" si="8"/>
        <v>0</v>
      </c>
      <c r="X20" s="1042"/>
      <c r="Y20" s="1042"/>
      <c r="Z20" s="1042">
        <f t="shared" si="9"/>
        <v>0</v>
      </c>
      <c r="AA20" s="1042">
        <f t="shared" si="11"/>
        <v>0</v>
      </c>
      <c r="AB20" s="49"/>
      <c r="AC20" s="49"/>
      <c r="AD20" s="49"/>
      <c r="AE20" s="49"/>
      <c r="AF20" s="49"/>
      <c r="AG20" s="49"/>
      <c r="AH20" s="49"/>
      <c r="AI20" s="49"/>
      <c r="AJ20" s="49"/>
      <c r="AK20" s="49"/>
      <c r="AL20" s="49"/>
      <c r="AM20" s="49"/>
      <c r="AN20" s="49"/>
      <c r="AO20" s="49"/>
      <c r="AP20" s="49"/>
      <c r="AQ20" s="49"/>
      <c r="AR20" s="49"/>
      <c r="AS20" s="49"/>
      <c r="AT20" s="49"/>
      <c r="AU20" s="49"/>
      <c r="AV20" s="49"/>
      <c r="AW20" s="49"/>
      <c r="AX20" s="49"/>
      <c r="AY20" s="49"/>
      <c r="AZ20" s="49"/>
    </row>
    <row r="21" spans="1:52" ht="15.75" customHeight="1">
      <c r="A21" s="1039">
        <f t="shared" si="10"/>
        <v>14</v>
      </c>
      <c r="B21" s="1045" t="s">
        <v>4294</v>
      </c>
      <c r="C21" s="1042"/>
      <c r="D21" s="1042"/>
      <c r="E21" s="1043">
        <f t="shared" si="2"/>
        <v>0</v>
      </c>
      <c r="F21" s="1042"/>
      <c r="G21" s="1042"/>
      <c r="H21" s="1044">
        <f t="shared" si="3"/>
        <v>0</v>
      </c>
      <c r="I21" s="1042"/>
      <c r="J21" s="1042"/>
      <c r="K21" s="1043">
        <f t="shared" si="4"/>
        <v>0</v>
      </c>
      <c r="L21" s="1042"/>
      <c r="M21" s="1042"/>
      <c r="N21" s="1043">
        <f t="shared" si="5"/>
        <v>0</v>
      </c>
      <c r="O21" s="1042"/>
      <c r="P21" s="1042"/>
      <c r="Q21" s="1041">
        <f t="shared" si="6"/>
        <v>0</v>
      </c>
      <c r="R21" s="1042"/>
      <c r="S21" s="1042"/>
      <c r="T21" s="1041">
        <f t="shared" si="7"/>
        <v>0</v>
      </c>
      <c r="U21" s="1042"/>
      <c r="V21" s="1042"/>
      <c r="W21" s="1041">
        <f t="shared" si="8"/>
        <v>0</v>
      </c>
      <c r="X21" s="1042"/>
      <c r="Y21" s="1042"/>
      <c r="Z21" s="1042">
        <f t="shared" si="9"/>
        <v>0</v>
      </c>
      <c r="AA21" s="1042">
        <f t="shared" si="11"/>
        <v>0</v>
      </c>
      <c r="AB21" s="49"/>
      <c r="AC21" s="49"/>
      <c r="AD21" s="49"/>
      <c r="AE21" s="49"/>
      <c r="AF21" s="49"/>
      <c r="AG21" s="49"/>
      <c r="AH21" s="49"/>
      <c r="AI21" s="49"/>
      <c r="AJ21" s="49"/>
      <c r="AK21" s="49"/>
      <c r="AL21" s="49"/>
      <c r="AM21" s="49"/>
      <c r="AN21" s="49"/>
      <c r="AO21" s="49"/>
      <c r="AP21" s="49"/>
      <c r="AQ21" s="49"/>
      <c r="AR21" s="49"/>
      <c r="AS21" s="49"/>
      <c r="AT21" s="49"/>
      <c r="AU21" s="49"/>
      <c r="AV21" s="49"/>
      <c r="AW21" s="49"/>
      <c r="AX21" s="49"/>
      <c r="AY21" s="49"/>
      <c r="AZ21" s="49"/>
    </row>
    <row r="22" spans="1:52" ht="15.75" customHeight="1">
      <c r="A22" s="1039">
        <f t="shared" si="10"/>
        <v>15</v>
      </c>
      <c r="B22" s="1045" t="s">
        <v>4295</v>
      </c>
      <c r="C22" s="1042"/>
      <c r="D22" s="1042"/>
      <c r="E22" s="1043">
        <f t="shared" si="2"/>
        <v>0</v>
      </c>
      <c r="F22" s="1042"/>
      <c r="G22" s="1042"/>
      <c r="H22" s="1044">
        <f t="shared" si="3"/>
        <v>0</v>
      </c>
      <c r="I22" s="1042"/>
      <c r="J22" s="1042"/>
      <c r="K22" s="1043">
        <f t="shared" si="4"/>
        <v>0</v>
      </c>
      <c r="L22" s="1042"/>
      <c r="M22" s="1042"/>
      <c r="N22" s="1043">
        <f t="shared" si="5"/>
        <v>0</v>
      </c>
      <c r="O22" s="1042"/>
      <c r="P22" s="1042"/>
      <c r="Q22" s="1041">
        <f t="shared" si="6"/>
        <v>0</v>
      </c>
      <c r="R22" s="1042"/>
      <c r="S22" s="1042"/>
      <c r="T22" s="1041">
        <f t="shared" si="7"/>
        <v>0</v>
      </c>
      <c r="U22" s="1042"/>
      <c r="V22" s="1042"/>
      <c r="W22" s="1041">
        <f t="shared" si="8"/>
        <v>0</v>
      </c>
      <c r="X22" s="1042"/>
      <c r="Y22" s="1042"/>
      <c r="Z22" s="1042">
        <f t="shared" si="9"/>
        <v>0</v>
      </c>
      <c r="AA22" s="1042">
        <f t="shared" si="11"/>
        <v>0</v>
      </c>
      <c r="AB22" s="49"/>
      <c r="AC22" s="49"/>
      <c r="AD22" s="49"/>
      <c r="AE22" s="49"/>
      <c r="AF22" s="49"/>
      <c r="AG22" s="49"/>
      <c r="AH22" s="49"/>
      <c r="AI22" s="49"/>
      <c r="AJ22" s="49"/>
      <c r="AK22" s="49"/>
      <c r="AL22" s="49"/>
      <c r="AM22" s="49"/>
      <c r="AN22" s="49"/>
      <c r="AO22" s="49"/>
      <c r="AP22" s="49"/>
      <c r="AQ22" s="49"/>
      <c r="AR22" s="49"/>
      <c r="AS22" s="49"/>
      <c r="AT22" s="49"/>
      <c r="AU22" s="49"/>
      <c r="AV22" s="49"/>
      <c r="AW22" s="49"/>
      <c r="AX22" s="49"/>
      <c r="AY22" s="49"/>
      <c r="AZ22" s="49"/>
    </row>
    <row r="23" spans="1:52" ht="15.75" customHeight="1">
      <c r="A23" s="1039">
        <f t="shared" si="10"/>
        <v>16</v>
      </c>
      <c r="B23" s="1045" t="s">
        <v>4296</v>
      </c>
      <c r="C23" s="1042"/>
      <c r="D23" s="1042"/>
      <c r="E23" s="1043">
        <f t="shared" si="2"/>
        <v>0</v>
      </c>
      <c r="F23" s="1042"/>
      <c r="G23" s="1042"/>
      <c r="H23" s="1044">
        <f t="shared" si="3"/>
        <v>0</v>
      </c>
      <c r="I23" s="1042"/>
      <c r="J23" s="1042"/>
      <c r="K23" s="1043">
        <f t="shared" si="4"/>
        <v>0</v>
      </c>
      <c r="L23" s="1042"/>
      <c r="M23" s="1042"/>
      <c r="N23" s="1043">
        <f t="shared" si="5"/>
        <v>0</v>
      </c>
      <c r="O23" s="1042"/>
      <c r="P23" s="1042"/>
      <c r="Q23" s="1041">
        <f t="shared" si="6"/>
        <v>0</v>
      </c>
      <c r="R23" s="1042"/>
      <c r="S23" s="1042"/>
      <c r="T23" s="1041">
        <f t="shared" si="7"/>
        <v>0</v>
      </c>
      <c r="U23" s="1042"/>
      <c r="V23" s="1042"/>
      <c r="W23" s="1041">
        <f t="shared" si="8"/>
        <v>0</v>
      </c>
      <c r="X23" s="1042"/>
      <c r="Y23" s="1042"/>
      <c r="Z23" s="1042">
        <f t="shared" si="9"/>
        <v>0</v>
      </c>
      <c r="AA23" s="1042">
        <f t="shared" si="11"/>
        <v>0</v>
      </c>
      <c r="AB23" s="49"/>
      <c r="AC23" s="49"/>
      <c r="AD23" s="49"/>
      <c r="AE23" s="49"/>
      <c r="AF23" s="49"/>
      <c r="AG23" s="49"/>
      <c r="AH23" s="49"/>
      <c r="AI23" s="49"/>
      <c r="AJ23" s="49"/>
      <c r="AK23" s="49"/>
      <c r="AL23" s="49"/>
      <c r="AM23" s="49"/>
      <c r="AN23" s="49"/>
      <c r="AO23" s="49"/>
      <c r="AP23" s="49"/>
      <c r="AQ23" s="49"/>
      <c r="AR23" s="49"/>
      <c r="AS23" s="49"/>
      <c r="AT23" s="49"/>
      <c r="AU23" s="49"/>
      <c r="AV23" s="49"/>
      <c r="AW23" s="49"/>
      <c r="AX23" s="49"/>
      <c r="AY23" s="49"/>
      <c r="AZ23" s="49"/>
    </row>
    <row r="24" spans="1:52" ht="15.75" customHeight="1">
      <c r="A24" s="1039">
        <f t="shared" si="10"/>
        <v>17</v>
      </c>
      <c r="B24" s="1045" t="s">
        <v>4297</v>
      </c>
      <c r="C24" s="1042"/>
      <c r="D24" s="1042"/>
      <c r="E24" s="1043">
        <f t="shared" si="2"/>
        <v>0</v>
      </c>
      <c r="F24" s="1042"/>
      <c r="G24" s="1042"/>
      <c r="H24" s="1044">
        <f t="shared" si="3"/>
        <v>0</v>
      </c>
      <c r="I24" s="1042"/>
      <c r="J24" s="1042"/>
      <c r="K24" s="1043">
        <f t="shared" si="4"/>
        <v>0</v>
      </c>
      <c r="L24" s="1042"/>
      <c r="M24" s="1042"/>
      <c r="N24" s="1043">
        <f t="shared" si="5"/>
        <v>0</v>
      </c>
      <c r="O24" s="1042"/>
      <c r="P24" s="1042"/>
      <c r="Q24" s="1041">
        <f t="shared" si="6"/>
        <v>0</v>
      </c>
      <c r="R24" s="1042"/>
      <c r="S24" s="1042"/>
      <c r="T24" s="1041">
        <f t="shared" si="7"/>
        <v>0</v>
      </c>
      <c r="U24" s="1042"/>
      <c r="V24" s="1042"/>
      <c r="W24" s="1041">
        <f t="shared" si="8"/>
        <v>0</v>
      </c>
      <c r="X24" s="1042"/>
      <c r="Y24" s="1042"/>
      <c r="Z24" s="1042">
        <f t="shared" si="9"/>
        <v>0</v>
      </c>
      <c r="AA24" s="1042">
        <f t="shared" si="11"/>
        <v>0</v>
      </c>
      <c r="AB24" s="49"/>
      <c r="AC24" s="49"/>
      <c r="AD24" s="49"/>
      <c r="AE24" s="49"/>
      <c r="AF24" s="49"/>
      <c r="AG24" s="49"/>
      <c r="AH24" s="49"/>
      <c r="AI24" s="49"/>
      <c r="AJ24" s="49"/>
      <c r="AK24" s="49"/>
      <c r="AL24" s="49"/>
      <c r="AM24" s="49"/>
      <c r="AN24" s="49"/>
      <c r="AO24" s="49"/>
      <c r="AP24" s="49"/>
      <c r="AQ24" s="49"/>
      <c r="AR24" s="49"/>
      <c r="AS24" s="49"/>
      <c r="AT24" s="49"/>
      <c r="AU24" s="49"/>
      <c r="AV24" s="49"/>
      <c r="AW24" s="49"/>
      <c r="AX24" s="49"/>
      <c r="AY24" s="49"/>
      <c r="AZ24" s="49"/>
    </row>
    <row r="25" spans="1:52" ht="15.75" customHeight="1">
      <c r="A25" s="1039">
        <f t="shared" si="10"/>
        <v>18</v>
      </c>
      <c r="B25" s="1045" t="s">
        <v>4298</v>
      </c>
      <c r="C25" s="1042"/>
      <c r="D25" s="1042"/>
      <c r="E25" s="1043">
        <f t="shared" si="2"/>
        <v>0</v>
      </c>
      <c r="F25" s="1042"/>
      <c r="G25" s="1042"/>
      <c r="H25" s="1044">
        <f t="shared" si="3"/>
        <v>0</v>
      </c>
      <c r="I25" s="1042"/>
      <c r="J25" s="1042"/>
      <c r="K25" s="1043">
        <f t="shared" si="4"/>
        <v>0</v>
      </c>
      <c r="L25" s="1042"/>
      <c r="M25" s="1042"/>
      <c r="N25" s="1043">
        <f t="shared" si="5"/>
        <v>0</v>
      </c>
      <c r="O25" s="1042"/>
      <c r="P25" s="1042"/>
      <c r="Q25" s="1041">
        <f t="shared" si="6"/>
        <v>0</v>
      </c>
      <c r="R25" s="1042"/>
      <c r="S25" s="1042"/>
      <c r="T25" s="1041">
        <f t="shared" si="7"/>
        <v>0</v>
      </c>
      <c r="U25" s="1042"/>
      <c r="V25" s="1042"/>
      <c r="W25" s="1041">
        <f t="shared" si="8"/>
        <v>0</v>
      </c>
      <c r="X25" s="1042"/>
      <c r="Y25" s="1042"/>
      <c r="Z25" s="1042">
        <f t="shared" si="9"/>
        <v>0</v>
      </c>
      <c r="AA25" s="1042">
        <f t="shared" si="11"/>
        <v>0</v>
      </c>
      <c r="AB25" s="49"/>
      <c r="AC25" s="49"/>
      <c r="AD25" s="49"/>
      <c r="AE25" s="49"/>
      <c r="AF25" s="49"/>
      <c r="AG25" s="49"/>
      <c r="AH25" s="49"/>
      <c r="AI25" s="49"/>
      <c r="AJ25" s="49"/>
      <c r="AK25" s="49"/>
      <c r="AL25" s="49"/>
      <c r="AM25" s="49"/>
      <c r="AN25" s="49"/>
      <c r="AO25" s="49"/>
      <c r="AP25" s="49"/>
      <c r="AQ25" s="49"/>
      <c r="AR25" s="49"/>
      <c r="AS25" s="49"/>
      <c r="AT25" s="49"/>
      <c r="AU25" s="49"/>
      <c r="AV25" s="49"/>
      <c r="AW25" s="49"/>
      <c r="AX25" s="49"/>
      <c r="AY25" s="49"/>
      <c r="AZ25" s="49"/>
    </row>
    <row r="26" spans="1:52" ht="15.75" customHeight="1">
      <c r="A26" s="1039">
        <f t="shared" si="10"/>
        <v>19</v>
      </c>
      <c r="B26" s="1045" t="s">
        <v>4299</v>
      </c>
      <c r="C26" s="1042"/>
      <c r="D26" s="1042"/>
      <c r="E26" s="1043">
        <f t="shared" si="2"/>
        <v>0</v>
      </c>
      <c r="F26" s="1042"/>
      <c r="G26" s="1042"/>
      <c r="H26" s="1044">
        <f t="shared" si="3"/>
        <v>0</v>
      </c>
      <c r="I26" s="1042"/>
      <c r="J26" s="1042"/>
      <c r="K26" s="1043">
        <f t="shared" si="4"/>
        <v>0</v>
      </c>
      <c r="L26" s="1042"/>
      <c r="M26" s="1042"/>
      <c r="N26" s="1043">
        <f t="shared" si="5"/>
        <v>0</v>
      </c>
      <c r="O26" s="1042"/>
      <c r="P26" s="1042"/>
      <c r="Q26" s="1041">
        <f t="shared" si="6"/>
        <v>0</v>
      </c>
      <c r="R26" s="1042"/>
      <c r="S26" s="1042"/>
      <c r="T26" s="1041">
        <f t="shared" si="7"/>
        <v>0</v>
      </c>
      <c r="U26" s="1042"/>
      <c r="V26" s="1042"/>
      <c r="W26" s="1041">
        <f t="shared" si="8"/>
        <v>0</v>
      </c>
      <c r="X26" s="1042"/>
      <c r="Y26" s="1042"/>
      <c r="Z26" s="1042">
        <f t="shared" si="9"/>
        <v>0</v>
      </c>
      <c r="AA26" s="1042">
        <f t="shared" si="11"/>
        <v>0</v>
      </c>
      <c r="AB26" s="49"/>
      <c r="AC26" s="49"/>
      <c r="AD26" s="49"/>
      <c r="AE26" s="49"/>
      <c r="AF26" s="49"/>
      <c r="AG26" s="49"/>
      <c r="AH26" s="49"/>
      <c r="AI26" s="49"/>
      <c r="AJ26" s="49"/>
      <c r="AK26" s="49"/>
      <c r="AL26" s="49"/>
      <c r="AM26" s="49"/>
      <c r="AN26" s="49"/>
      <c r="AO26" s="49"/>
      <c r="AP26" s="49"/>
      <c r="AQ26" s="49"/>
      <c r="AR26" s="49"/>
      <c r="AS26" s="49"/>
      <c r="AT26" s="49"/>
      <c r="AU26" s="49"/>
      <c r="AV26" s="49"/>
      <c r="AW26" s="49"/>
      <c r="AX26" s="49"/>
      <c r="AY26" s="49"/>
      <c r="AZ26" s="49"/>
    </row>
    <row r="27" spans="1:52" ht="15.75" customHeight="1">
      <c r="A27" s="1039">
        <f t="shared" si="10"/>
        <v>20</v>
      </c>
      <c r="B27" s="1045" t="s">
        <v>4300</v>
      </c>
      <c r="C27" s="1042"/>
      <c r="D27" s="1042"/>
      <c r="E27" s="1043">
        <f t="shared" si="2"/>
        <v>0</v>
      </c>
      <c r="F27" s="1042"/>
      <c r="G27" s="1042"/>
      <c r="H27" s="1044">
        <f t="shared" si="3"/>
        <v>0</v>
      </c>
      <c r="I27" s="1042"/>
      <c r="J27" s="1042"/>
      <c r="K27" s="1043">
        <f t="shared" si="4"/>
        <v>0</v>
      </c>
      <c r="L27" s="1042"/>
      <c r="M27" s="1042"/>
      <c r="N27" s="1043">
        <f t="shared" si="5"/>
        <v>0</v>
      </c>
      <c r="O27" s="1042"/>
      <c r="P27" s="1042"/>
      <c r="Q27" s="1041">
        <f t="shared" si="6"/>
        <v>0</v>
      </c>
      <c r="R27" s="1042"/>
      <c r="S27" s="1042"/>
      <c r="T27" s="1041">
        <f t="shared" si="7"/>
        <v>0</v>
      </c>
      <c r="U27" s="1042"/>
      <c r="V27" s="1042"/>
      <c r="W27" s="1041">
        <f t="shared" si="8"/>
        <v>0</v>
      </c>
      <c r="X27" s="1042"/>
      <c r="Y27" s="1042"/>
      <c r="Z27" s="1042">
        <f t="shared" si="9"/>
        <v>0</v>
      </c>
      <c r="AA27" s="1042">
        <f t="shared" si="11"/>
        <v>0</v>
      </c>
      <c r="AB27" s="49"/>
      <c r="AC27" s="49"/>
      <c r="AD27" s="49"/>
      <c r="AE27" s="49"/>
      <c r="AF27" s="49"/>
      <c r="AG27" s="49"/>
      <c r="AH27" s="49"/>
      <c r="AI27" s="49"/>
      <c r="AJ27" s="49"/>
      <c r="AK27" s="49"/>
      <c r="AL27" s="49"/>
      <c r="AM27" s="49"/>
      <c r="AN27" s="49"/>
      <c r="AO27" s="49"/>
      <c r="AP27" s="49"/>
      <c r="AQ27" s="49"/>
      <c r="AR27" s="49"/>
      <c r="AS27" s="49"/>
      <c r="AT27" s="49"/>
      <c r="AU27" s="49"/>
      <c r="AV27" s="49"/>
      <c r="AW27" s="49"/>
      <c r="AX27" s="49"/>
      <c r="AY27" s="49"/>
      <c r="AZ27" s="49"/>
    </row>
    <row r="28" spans="1:52" ht="15.75" customHeight="1">
      <c r="A28" s="1039">
        <f t="shared" si="10"/>
        <v>21</v>
      </c>
      <c r="B28" s="1045" t="s">
        <v>4301</v>
      </c>
      <c r="C28" s="1042"/>
      <c r="D28" s="1042"/>
      <c r="E28" s="1043">
        <f t="shared" si="2"/>
        <v>0</v>
      </c>
      <c r="F28" s="1042"/>
      <c r="G28" s="1042"/>
      <c r="H28" s="1044">
        <f t="shared" si="3"/>
        <v>0</v>
      </c>
      <c r="I28" s="1042"/>
      <c r="J28" s="1042"/>
      <c r="K28" s="1043">
        <f t="shared" si="4"/>
        <v>0</v>
      </c>
      <c r="L28" s="1042"/>
      <c r="M28" s="1042"/>
      <c r="N28" s="1043">
        <f t="shared" si="5"/>
        <v>0</v>
      </c>
      <c r="O28" s="1042"/>
      <c r="P28" s="1042"/>
      <c r="Q28" s="1041">
        <f t="shared" si="6"/>
        <v>0</v>
      </c>
      <c r="R28" s="1042"/>
      <c r="S28" s="1042"/>
      <c r="T28" s="1041">
        <f t="shared" si="7"/>
        <v>0</v>
      </c>
      <c r="U28" s="1042"/>
      <c r="V28" s="1042"/>
      <c r="W28" s="1041">
        <f t="shared" si="8"/>
        <v>0</v>
      </c>
      <c r="X28" s="1042"/>
      <c r="Y28" s="1042"/>
      <c r="Z28" s="1042">
        <f t="shared" si="9"/>
        <v>0</v>
      </c>
      <c r="AA28" s="1042">
        <f t="shared" si="11"/>
        <v>0</v>
      </c>
      <c r="AB28" s="49"/>
      <c r="AC28" s="49"/>
      <c r="AD28" s="49"/>
      <c r="AE28" s="49"/>
      <c r="AF28" s="49"/>
      <c r="AG28" s="49"/>
      <c r="AH28" s="49"/>
      <c r="AI28" s="49"/>
      <c r="AJ28" s="49"/>
      <c r="AK28" s="49"/>
      <c r="AL28" s="49"/>
      <c r="AM28" s="49"/>
      <c r="AN28" s="49"/>
      <c r="AO28" s="49"/>
      <c r="AP28" s="49"/>
      <c r="AQ28" s="49"/>
      <c r="AR28" s="49"/>
      <c r="AS28" s="49"/>
      <c r="AT28" s="49"/>
      <c r="AU28" s="49"/>
      <c r="AV28" s="49"/>
      <c r="AW28" s="49"/>
      <c r="AX28" s="49"/>
      <c r="AY28" s="49"/>
      <c r="AZ28" s="49"/>
    </row>
    <row r="29" spans="1:52" ht="15.75" customHeight="1">
      <c r="A29" s="1039">
        <f t="shared" si="10"/>
        <v>22</v>
      </c>
      <c r="B29" s="1045" t="s">
        <v>4302</v>
      </c>
      <c r="C29" s="1042"/>
      <c r="D29" s="1042"/>
      <c r="E29" s="1043">
        <f t="shared" si="2"/>
        <v>0</v>
      </c>
      <c r="F29" s="1042"/>
      <c r="G29" s="1042"/>
      <c r="H29" s="1044">
        <f t="shared" si="3"/>
        <v>0</v>
      </c>
      <c r="I29" s="1042"/>
      <c r="J29" s="1042"/>
      <c r="K29" s="1043">
        <f t="shared" si="4"/>
        <v>0</v>
      </c>
      <c r="L29" s="1042"/>
      <c r="M29" s="1042"/>
      <c r="N29" s="1043">
        <f t="shared" si="5"/>
        <v>0</v>
      </c>
      <c r="O29" s="1042"/>
      <c r="P29" s="1042"/>
      <c r="Q29" s="1041">
        <f t="shared" si="6"/>
        <v>0</v>
      </c>
      <c r="R29" s="1042"/>
      <c r="S29" s="1042"/>
      <c r="T29" s="1041">
        <f t="shared" si="7"/>
        <v>0</v>
      </c>
      <c r="U29" s="1042"/>
      <c r="V29" s="1042"/>
      <c r="W29" s="1041">
        <f t="shared" si="8"/>
        <v>0</v>
      </c>
      <c r="X29" s="1042"/>
      <c r="Y29" s="1042"/>
      <c r="Z29" s="1042">
        <f t="shared" si="9"/>
        <v>0</v>
      </c>
      <c r="AA29" s="1042">
        <f t="shared" si="11"/>
        <v>0</v>
      </c>
      <c r="AB29" s="49"/>
      <c r="AC29" s="49"/>
      <c r="AD29" s="49"/>
      <c r="AE29" s="49"/>
      <c r="AF29" s="49"/>
      <c r="AG29" s="49"/>
      <c r="AH29" s="49"/>
      <c r="AI29" s="49"/>
      <c r="AJ29" s="49"/>
      <c r="AK29" s="49"/>
      <c r="AL29" s="49"/>
      <c r="AM29" s="49"/>
      <c r="AN29" s="49"/>
      <c r="AO29" s="49"/>
      <c r="AP29" s="49"/>
      <c r="AQ29" s="49"/>
      <c r="AR29" s="49"/>
      <c r="AS29" s="49"/>
      <c r="AT29" s="49"/>
      <c r="AU29" s="49"/>
      <c r="AV29" s="49"/>
      <c r="AW29" s="49"/>
      <c r="AX29" s="49"/>
      <c r="AY29" s="49"/>
      <c r="AZ29" s="49"/>
    </row>
    <row r="30" spans="1:52" ht="15.75" customHeight="1">
      <c r="A30" s="1039">
        <f t="shared" si="10"/>
        <v>23</v>
      </c>
      <c r="B30" s="1045" t="s">
        <v>4303</v>
      </c>
      <c r="C30" s="1042"/>
      <c r="D30" s="1042"/>
      <c r="E30" s="1043">
        <f t="shared" si="2"/>
        <v>0</v>
      </c>
      <c r="F30" s="1042"/>
      <c r="G30" s="1042"/>
      <c r="H30" s="1044">
        <f t="shared" si="3"/>
        <v>0</v>
      </c>
      <c r="I30" s="1042"/>
      <c r="J30" s="1042"/>
      <c r="K30" s="1043">
        <f t="shared" si="4"/>
        <v>0</v>
      </c>
      <c r="L30" s="1042"/>
      <c r="M30" s="1042"/>
      <c r="N30" s="1043">
        <f t="shared" si="5"/>
        <v>0</v>
      </c>
      <c r="O30" s="1042"/>
      <c r="P30" s="1042"/>
      <c r="Q30" s="1041">
        <f t="shared" si="6"/>
        <v>0</v>
      </c>
      <c r="R30" s="1042"/>
      <c r="S30" s="1042"/>
      <c r="T30" s="1041">
        <f t="shared" si="7"/>
        <v>0</v>
      </c>
      <c r="U30" s="1042"/>
      <c r="V30" s="1042"/>
      <c r="W30" s="1041">
        <f t="shared" si="8"/>
        <v>0</v>
      </c>
      <c r="X30" s="1042"/>
      <c r="Y30" s="1042"/>
      <c r="Z30" s="1042">
        <f t="shared" si="9"/>
        <v>0</v>
      </c>
      <c r="AA30" s="1042">
        <f t="shared" si="11"/>
        <v>0</v>
      </c>
      <c r="AB30" s="49"/>
      <c r="AC30" s="49"/>
      <c r="AD30" s="49"/>
      <c r="AE30" s="49"/>
      <c r="AF30" s="49"/>
      <c r="AG30" s="49"/>
      <c r="AH30" s="49"/>
      <c r="AI30" s="49"/>
      <c r="AJ30" s="49"/>
      <c r="AK30" s="49"/>
      <c r="AL30" s="49"/>
      <c r="AM30" s="49"/>
      <c r="AN30" s="49"/>
      <c r="AO30" s="49"/>
      <c r="AP30" s="49"/>
      <c r="AQ30" s="49"/>
      <c r="AR30" s="49"/>
      <c r="AS30" s="49"/>
      <c r="AT30" s="49"/>
      <c r="AU30" s="49"/>
      <c r="AV30" s="49"/>
      <c r="AW30" s="49"/>
      <c r="AX30" s="49"/>
      <c r="AY30" s="49"/>
      <c r="AZ30" s="49"/>
    </row>
    <row r="31" spans="1:52" ht="15.75" customHeight="1">
      <c r="A31" s="1039">
        <f t="shared" si="10"/>
        <v>24</v>
      </c>
      <c r="B31" s="1045" t="s">
        <v>4304</v>
      </c>
      <c r="C31" s="1042"/>
      <c r="D31" s="1042"/>
      <c r="E31" s="1043">
        <f t="shared" si="2"/>
        <v>0</v>
      </c>
      <c r="F31" s="1042"/>
      <c r="G31" s="1042"/>
      <c r="H31" s="1044">
        <f t="shared" si="3"/>
        <v>0</v>
      </c>
      <c r="I31" s="1042"/>
      <c r="J31" s="1042"/>
      <c r="K31" s="1043">
        <f t="shared" si="4"/>
        <v>0</v>
      </c>
      <c r="L31" s="1042"/>
      <c r="M31" s="1042"/>
      <c r="N31" s="1043">
        <f t="shared" si="5"/>
        <v>0</v>
      </c>
      <c r="O31" s="1042"/>
      <c r="P31" s="1042"/>
      <c r="Q31" s="1041">
        <f t="shared" si="6"/>
        <v>0</v>
      </c>
      <c r="R31" s="1042"/>
      <c r="S31" s="1042"/>
      <c r="T31" s="1041">
        <f t="shared" si="7"/>
        <v>0</v>
      </c>
      <c r="U31" s="1042"/>
      <c r="V31" s="1042"/>
      <c r="W31" s="1041">
        <f t="shared" si="8"/>
        <v>0</v>
      </c>
      <c r="X31" s="1042"/>
      <c r="Y31" s="1042"/>
      <c r="Z31" s="1042">
        <f t="shared" si="9"/>
        <v>0</v>
      </c>
      <c r="AA31" s="1042">
        <f t="shared" si="11"/>
        <v>0</v>
      </c>
      <c r="AB31" s="49"/>
      <c r="AC31" s="49"/>
      <c r="AD31" s="49"/>
      <c r="AE31" s="49"/>
      <c r="AF31" s="49"/>
      <c r="AG31" s="49"/>
      <c r="AH31" s="49"/>
      <c r="AI31" s="49"/>
      <c r="AJ31" s="49"/>
      <c r="AK31" s="49"/>
      <c r="AL31" s="49"/>
      <c r="AM31" s="49"/>
      <c r="AN31" s="49"/>
      <c r="AO31" s="49"/>
      <c r="AP31" s="49"/>
      <c r="AQ31" s="49"/>
      <c r="AR31" s="49"/>
      <c r="AS31" s="49"/>
      <c r="AT31" s="49"/>
      <c r="AU31" s="49"/>
      <c r="AV31" s="49"/>
      <c r="AW31" s="49"/>
      <c r="AX31" s="49"/>
      <c r="AY31" s="49"/>
      <c r="AZ31" s="49"/>
    </row>
    <row r="32" spans="1:52" ht="15.75" customHeight="1">
      <c r="A32" s="1039">
        <f t="shared" si="10"/>
        <v>25</v>
      </c>
      <c r="B32" s="1045" t="s">
        <v>4305</v>
      </c>
      <c r="C32" s="1042"/>
      <c r="D32" s="1042"/>
      <c r="E32" s="1043">
        <f t="shared" si="2"/>
        <v>0</v>
      </c>
      <c r="F32" s="1042"/>
      <c r="G32" s="1042"/>
      <c r="H32" s="1044">
        <f t="shared" si="3"/>
        <v>0</v>
      </c>
      <c r="I32" s="1042"/>
      <c r="J32" s="1042"/>
      <c r="K32" s="1043">
        <f t="shared" si="4"/>
        <v>0</v>
      </c>
      <c r="L32" s="1042"/>
      <c r="M32" s="1042"/>
      <c r="N32" s="1043">
        <f t="shared" si="5"/>
        <v>0</v>
      </c>
      <c r="O32" s="1042"/>
      <c r="P32" s="1042"/>
      <c r="Q32" s="1041">
        <f t="shared" si="6"/>
        <v>0</v>
      </c>
      <c r="R32" s="1042"/>
      <c r="S32" s="1042"/>
      <c r="T32" s="1041">
        <f t="shared" si="7"/>
        <v>0</v>
      </c>
      <c r="U32" s="1042"/>
      <c r="V32" s="1042"/>
      <c r="W32" s="1041">
        <f t="shared" si="8"/>
        <v>0</v>
      </c>
      <c r="X32" s="1042"/>
      <c r="Y32" s="1042"/>
      <c r="Z32" s="1042">
        <f t="shared" si="9"/>
        <v>0</v>
      </c>
      <c r="AA32" s="1042">
        <f t="shared" si="11"/>
        <v>0</v>
      </c>
      <c r="AB32" s="49"/>
      <c r="AC32" s="49"/>
      <c r="AD32" s="49"/>
      <c r="AE32" s="49"/>
      <c r="AF32" s="49"/>
      <c r="AG32" s="49"/>
      <c r="AH32" s="49"/>
      <c r="AI32" s="49"/>
      <c r="AJ32" s="49"/>
      <c r="AK32" s="49"/>
      <c r="AL32" s="49"/>
      <c r="AM32" s="49"/>
      <c r="AN32" s="49"/>
      <c r="AO32" s="49"/>
      <c r="AP32" s="49"/>
      <c r="AQ32" s="49"/>
      <c r="AR32" s="49"/>
      <c r="AS32" s="49"/>
      <c r="AT32" s="49"/>
      <c r="AU32" s="49"/>
      <c r="AV32" s="49"/>
      <c r="AW32" s="49"/>
      <c r="AX32" s="49"/>
      <c r="AY32" s="49"/>
      <c r="AZ32" s="49"/>
    </row>
    <row r="33" spans="1:52" ht="15.75" customHeight="1">
      <c r="A33" s="1039">
        <f t="shared" si="10"/>
        <v>26</v>
      </c>
      <c r="B33" s="1046" t="s">
        <v>4306</v>
      </c>
      <c r="C33" s="1042"/>
      <c r="D33" s="1042"/>
      <c r="E33" s="1043">
        <f t="shared" si="2"/>
        <v>0</v>
      </c>
      <c r="F33" s="1042"/>
      <c r="G33" s="1042"/>
      <c r="H33" s="1044">
        <f t="shared" si="3"/>
        <v>0</v>
      </c>
      <c r="I33" s="1042"/>
      <c r="J33" s="1042"/>
      <c r="K33" s="1043">
        <f t="shared" si="4"/>
        <v>0</v>
      </c>
      <c r="L33" s="1042"/>
      <c r="M33" s="1042"/>
      <c r="N33" s="1043">
        <f t="shared" si="5"/>
        <v>0</v>
      </c>
      <c r="O33" s="1042"/>
      <c r="P33" s="1042"/>
      <c r="Q33" s="1041">
        <f t="shared" si="6"/>
        <v>0</v>
      </c>
      <c r="R33" s="1042"/>
      <c r="S33" s="1042"/>
      <c r="T33" s="1041">
        <f t="shared" si="7"/>
        <v>0</v>
      </c>
      <c r="U33" s="1042"/>
      <c r="V33" s="1042"/>
      <c r="W33" s="1041">
        <f t="shared" si="8"/>
        <v>0</v>
      </c>
      <c r="X33" s="1042"/>
      <c r="Y33" s="1042"/>
      <c r="Z33" s="1042">
        <f t="shared" si="9"/>
        <v>0</v>
      </c>
      <c r="AA33" s="1042">
        <f t="shared" si="11"/>
        <v>0</v>
      </c>
      <c r="AB33" s="49"/>
      <c r="AC33" s="49"/>
      <c r="AD33" s="49"/>
      <c r="AE33" s="49"/>
      <c r="AF33" s="49"/>
      <c r="AG33" s="49"/>
      <c r="AH33" s="49"/>
      <c r="AI33" s="49"/>
      <c r="AJ33" s="49"/>
      <c r="AK33" s="49"/>
      <c r="AL33" s="49"/>
      <c r="AM33" s="49"/>
      <c r="AN33" s="49"/>
      <c r="AO33" s="49"/>
      <c r="AP33" s="49"/>
      <c r="AQ33" s="49"/>
      <c r="AR33" s="49"/>
      <c r="AS33" s="49"/>
      <c r="AT33" s="49"/>
      <c r="AU33" s="49"/>
      <c r="AV33" s="49"/>
      <c r="AW33" s="49"/>
      <c r="AX33" s="49"/>
      <c r="AY33" s="49"/>
      <c r="AZ33" s="49"/>
    </row>
    <row r="34" spans="1:52" ht="15.75" customHeight="1">
      <c r="A34" s="1039">
        <f t="shared" si="10"/>
        <v>27</v>
      </c>
      <c r="B34" s="1045" t="s">
        <v>4307</v>
      </c>
      <c r="C34" s="1042"/>
      <c r="D34" s="1042"/>
      <c r="E34" s="1043">
        <f t="shared" si="2"/>
        <v>0</v>
      </c>
      <c r="F34" s="1042"/>
      <c r="G34" s="1042"/>
      <c r="H34" s="1044">
        <f t="shared" si="3"/>
        <v>0</v>
      </c>
      <c r="I34" s="1042"/>
      <c r="J34" s="1042"/>
      <c r="K34" s="1043">
        <f t="shared" si="4"/>
        <v>0</v>
      </c>
      <c r="L34" s="1042"/>
      <c r="M34" s="1042"/>
      <c r="N34" s="1043">
        <f t="shared" si="5"/>
        <v>0</v>
      </c>
      <c r="O34" s="1042"/>
      <c r="P34" s="1042"/>
      <c r="Q34" s="1041">
        <f t="shared" si="6"/>
        <v>0</v>
      </c>
      <c r="R34" s="1042"/>
      <c r="S34" s="1042"/>
      <c r="T34" s="1041">
        <f t="shared" si="7"/>
        <v>0</v>
      </c>
      <c r="U34" s="1042"/>
      <c r="V34" s="1042"/>
      <c r="W34" s="1041">
        <f t="shared" si="8"/>
        <v>0</v>
      </c>
      <c r="X34" s="1042"/>
      <c r="Y34" s="1042"/>
      <c r="Z34" s="1042">
        <f t="shared" si="9"/>
        <v>0</v>
      </c>
      <c r="AA34" s="1042">
        <f t="shared" si="11"/>
        <v>0</v>
      </c>
      <c r="AB34" s="49"/>
      <c r="AC34" s="49"/>
      <c r="AD34" s="49"/>
      <c r="AE34" s="49"/>
      <c r="AF34" s="49"/>
      <c r="AG34" s="49"/>
      <c r="AH34" s="49"/>
      <c r="AI34" s="49"/>
      <c r="AJ34" s="49"/>
      <c r="AK34" s="49"/>
      <c r="AL34" s="49"/>
      <c r="AM34" s="49"/>
      <c r="AN34" s="49"/>
      <c r="AO34" s="49"/>
      <c r="AP34" s="49"/>
      <c r="AQ34" s="49"/>
      <c r="AR34" s="49"/>
      <c r="AS34" s="49"/>
      <c r="AT34" s="49"/>
      <c r="AU34" s="49"/>
      <c r="AV34" s="49"/>
      <c r="AW34" s="49"/>
      <c r="AX34" s="49"/>
      <c r="AY34" s="49"/>
      <c r="AZ34" s="49"/>
    </row>
    <row r="35" spans="1:52" ht="15.75" customHeight="1">
      <c r="A35" s="1039">
        <f t="shared" si="10"/>
        <v>28</v>
      </c>
      <c r="B35" s="1045" t="s">
        <v>4308</v>
      </c>
      <c r="C35" s="1042"/>
      <c r="D35" s="1042"/>
      <c r="E35" s="1043">
        <f t="shared" si="2"/>
        <v>0</v>
      </c>
      <c r="F35" s="1042"/>
      <c r="G35" s="1042"/>
      <c r="H35" s="1044">
        <f t="shared" si="3"/>
        <v>0</v>
      </c>
      <c r="I35" s="1042"/>
      <c r="J35" s="1042"/>
      <c r="K35" s="1043">
        <f t="shared" si="4"/>
        <v>0</v>
      </c>
      <c r="L35" s="1042"/>
      <c r="M35" s="1042"/>
      <c r="N35" s="1043">
        <f t="shared" si="5"/>
        <v>0</v>
      </c>
      <c r="O35" s="1042"/>
      <c r="P35" s="1042"/>
      <c r="Q35" s="1041">
        <f t="shared" si="6"/>
        <v>0</v>
      </c>
      <c r="R35" s="1042"/>
      <c r="S35" s="1042"/>
      <c r="T35" s="1041">
        <f t="shared" si="7"/>
        <v>0</v>
      </c>
      <c r="U35" s="1042"/>
      <c r="V35" s="1042"/>
      <c r="W35" s="1041">
        <f t="shared" si="8"/>
        <v>0</v>
      </c>
      <c r="X35" s="1042"/>
      <c r="Y35" s="1042"/>
      <c r="Z35" s="1042">
        <f t="shared" si="9"/>
        <v>0</v>
      </c>
      <c r="AA35" s="1042">
        <f t="shared" si="11"/>
        <v>0</v>
      </c>
      <c r="AB35" s="49"/>
      <c r="AC35" s="49"/>
      <c r="AD35" s="49"/>
      <c r="AE35" s="49"/>
      <c r="AF35" s="49"/>
      <c r="AG35" s="49"/>
      <c r="AH35" s="49"/>
      <c r="AI35" s="49"/>
      <c r="AJ35" s="49"/>
      <c r="AK35" s="49"/>
      <c r="AL35" s="49"/>
      <c r="AM35" s="49"/>
      <c r="AN35" s="49"/>
      <c r="AO35" s="49"/>
      <c r="AP35" s="49"/>
      <c r="AQ35" s="49"/>
      <c r="AR35" s="49"/>
      <c r="AS35" s="49"/>
      <c r="AT35" s="49"/>
      <c r="AU35" s="49"/>
      <c r="AV35" s="49"/>
      <c r="AW35" s="49"/>
      <c r="AX35" s="49"/>
      <c r="AY35" s="49"/>
      <c r="AZ35" s="49"/>
    </row>
    <row r="36" spans="1:52" ht="15.75" customHeight="1">
      <c r="A36" s="1039">
        <f t="shared" si="10"/>
        <v>29</v>
      </c>
      <c r="B36" s="1045" t="s">
        <v>4309</v>
      </c>
      <c r="C36" s="1042"/>
      <c r="D36" s="1042"/>
      <c r="E36" s="1043">
        <f t="shared" si="2"/>
        <v>0</v>
      </c>
      <c r="F36" s="1042"/>
      <c r="G36" s="1042"/>
      <c r="H36" s="1044">
        <f t="shared" si="3"/>
        <v>0</v>
      </c>
      <c r="I36" s="1042"/>
      <c r="J36" s="1042"/>
      <c r="K36" s="1043">
        <f t="shared" si="4"/>
        <v>0</v>
      </c>
      <c r="L36" s="1042"/>
      <c r="M36" s="1042"/>
      <c r="N36" s="1043">
        <f t="shared" si="5"/>
        <v>0</v>
      </c>
      <c r="O36" s="1042"/>
      <c r="P36" s="1042"/>
      <c r="Q36" s="1041">
        <f t="shared" si="6"/>
        <v>0</v>
      </c>
      <c r="R36" s="1042"/>
      <c r="S36" s="1042"/>
      <c r="T36" s="1041">
        <f t="shared" si="7"/>
        <v>0</v>
      </c>
      <c r="U36" s="1042"/>
      <c r="V36" s="1042"/>
      <c r="W36" s="1041">
        <f t="shared" si="8"/>
        <v>0</v>
      </c>
      <c r="X36" s="1042"/>
      <c r="Y36" s="1042"/>
      <c r="Z36" s="1042">
        <f t="shared" si="9"/>
        <v>0</v>
      </c>
      <c r="AA36" s="1042">
        <f t="shared" si="11"/>
        <v>0</v>
      </c>
      <c r="AB36" s="49"/>
      <c r="AC36" s="49"/>
      <c r="AD36" s="49"/>
      <c r="AE36" s="49"/>
      <c r="AF36" s="49"/>
      <c r="AG36" s="49"/>
      <c r="AH36" s="49"/>
      <c r="AI36" s="49"/>
      <c r="AJ36" s="49"/>
      <c r="AK36" s="49"/>
      <c r="AL36" s="49"/>
      <c r="AM36" s="49"/>
      <c r="AN36" s="49"/>
      <c r="AO36" s="49"/>
      <c r="AP36" s="49"/>
      <c r="AQ36" s="49"/>
      <c r="AR36" s="49"/>
      <c r="AS36" s="49"/>
      <c r="AT36" s="49"/>
      <c r="AU36" s="49"/>
      <c r="AV36" s="49"/>
      <c r="AW36" s="49"/>
      <c r="AX36" s="49"/>
      <c r="AY36" s="49"/>
      <c r="AZ36" s="49"/>
    </row>
    <row r="37" spans="1:52" ht="15.75" customHeight="1">
      <c r="A37" s="1039">
        <f t="shared" si="10"/>
        <v>30</v>
      </c>
      <c r="B37" s="1045" t="s">
        <v>4310</v>
      </c>
      <c r="C37" s="1042"/>
      <c r="D37" s="1042"/>
      <c r="E37" s="1043">
        <f t="shared" si="2"/>
        <v>0</v>
      </c>
      <c r="F37" s="1042"/>
      <c r="G37" s="1042"/>
      <c r="H37" s="1044">
        <f t="shared" si="3"/>
        <v>0</v>
      </c>
      <c r="I37" s="1042"/>
      <c r="J37" s="1042"/>
      <c r="K37" s="1043">
        <f t="shared" si="4"/>
        <v>0</v>
      </c>
      <c r="L37" s="1042"/>
      <c r="M37" s="1042"/>
      <c r="N37" s="1043">
        <f t="shared" si="5"/>
        <v>0</v>
      </c>
      <c r="O37" s="1042"/>
      <c r="P37" s="1042"/>
      <c r="Q37" s="1041">
        <f t="shared" si="6"/>
        <v>0</v>
      </c>
      <c r="R37" s="1042"/>
      <c r="S37" s="1042"/>
      <c r="T37" s="1041">
        <f t="shared" si="7"/>
        <v>0</v>
      </c>
      <c r="U37" s="1042"/>
      <c r="V37" s="1042"/>
      <c r="W37" s="1041">
        <f t="shared" si="8"/>
        <v>0</v>
      </c>
      <c r="X37" s="1042"/>
      <c r="Y37" s="1042"/>
      <c r="Z37" s="1042">
        <f t="shared" si="9"/>
        <v>0</v>
      </c>
      <c r="AA37" s="1042">
        <f t="shared" si="11"/>
        <v>0</v>
      </c>
      <c r="AB37" s="49"/>
      <c r="AC37" s="49"/>
      <c r="AD37" s="49"/>
      <c r="AE37" s="49"/>
      <c r="AF37" s="49"/>
      <c r="AG37" s="49"/>
      <c r="AH37" s="49"/>
      <c r="AI37" s="49"/>
      <c r="AJ37" s="49"/>
      <c r="AK37" s="49"/>
      <c r="AL37" s="49"/>
      <c r="AM37" s="49"/>
      <c r="AN37" s="49"/>
      <c r="AO37" s="49"/>
      <c r="AP37" s="49"/>
      <c r="AQ37" s="49"/>
      <c r="AR37" s="49"/>
      <c r="AS37" s="49"/>
      <c r="AT37" s="49"/>
      <c r="AU37" s="49"/>
      <c r="AV37" s="49"/>
      <c r="AW37" s="49"/>
      <c r="AX37" s="49"/>
      <c r="AY37" s="49"/>
      <c r="AZ37" s="49"/>
    </row>
    <row r="38" spans="1:52" ht="15.75" customHeight="1">
      <c r="A38" s="1039">
        <f t="shared" si="10"/>
        <v>31</v>
      </c>
      <c r="B38" s="2410" t="s">
        <v>681</v>
      </c>
      <c r="C38" s="1075"/>
      <c r="D38" s="1042"/>
      <c r="E38" s="1043">
        <f t="shared" si="2"/>
        <v>0</v>
      </c>
      <c r="F38" s="1042"/>
      <c r="G38" s="1042"/>
      <c r="H38" s="1044">
        <f t="shared" si="3"/>
        <v>0</v>
      </c>
      <c r="I38" s="1042"/>
      <c r="J38" s="1042"/>
      <c r="K38" s="1043">
        <f t="shared" si="4"/>
        <v>0</v>
      </c>
      <c r="L38" s="1042"/>
      <c r="M38" s="1042"/>
      <c r="N38" s="1043">
        <f t="shared" si="5"/>
        <v>0</v>
      </c>
      <c r="O38" s="1042"/>
      <c r="P38" s="1042"/>
      <c r="Q38" s="1041">
        <f t="shared" si="6"/>
        <v>0</v>
      </c>
      <c r="R38" s="1042"/>
      <c r="S38" s="1042"/>
      <c r="T38" s="1041">
        <f t="shared" si="7"/>
        <v>0</v>
      </c>
      <c r="U38" s="1042"/>
      <c r="V38" s="1042"/>
      <c r="W38" s="1041">
        <f t="shared" si="8"/>
        <v>0</v>
      </c>
      <c r="X38" s="1042"/>
      <c r="Y38" s="1042"/>
      <c r="Z38" s="1042">
        <f t="shared" si="9"/>
        <v>0</v>
      </c>
      <c r="AA38" s="1042">
        <f t="shared" si="11"/>
        <v>0</v>
      </c>
      <c r="AB38" s="49"/>
      <c r="AC38" s="49"/>
      <c r="AD38" s="49"/>
      <c r="AE38" s="49"/>
      <c r="AF38" s="49"/>
      <c r="AG38" s="49"/>
      <c r="AH38" s="49"/>
      <c r="AI38" s="49"/>
      <c r="AJ38" s="49"/>
      <c r="AK38" s="49"/>
      <c r="AL38" s="49"/>
      <c r="AM38" s="49"/>
      <c r="AN38" s="49"/>
      <c r="AO38" s="49"/>
      <c r="AP38" s="49"/>
      <c r="AQ38" s="49"/>
      <c r="AR38" s="49"/>
      <c r="AS38" s="49"/>
      <c r="AT38" s="49"/>
      <c r="AU38" s="49"/>
      <c r="AV38" s="49"/>
      <c r="AW38" s="49"/>
      <c r="AX38" s="49"/>
      <c r="AY38" s="49"/>
      <c r="AZ38" s="49"/>
    </row>
    <row r="39" spans="1:52" ht="15.75" customHeight="1">
      <c r="A39" s="1039">
        <f t="shared" si="10"/>
        <v>32</v>
      </c>
      <c r="B39" s="1012" t="s">
        <v>5573</v>
      </c>
      <c r="C39" s="1075"/>
      <c r="D39" s="1042"/>
      <c r="E39" s="1043">
        <f t="shared" si="2"/>
        <v>0</v>
      </c>
      <c r="F39" s="1042"/>
      <c r="G39" s="1042"/>
      <c r="H39" s="1044">
        <f t="shared" si="3"/>
        <v>0</v>
      </c>
      <c r="I39" s="1042"/>
      <c r="J39" s="1042"/>
      <c r="K39" s="1043">
        <f t="shared" si="4"/>
        <v>0</v>
      </c>
      <c r="L39" s="1042"/>
      <c r="M39" s="1042"/>
      <c r="N39" s="1043">
        <f t="shared" si="5"/>
        <v>0</v>
      </c>
      <c r="O39" s="1042"/>
      <c r="P39" s="1042"/>
      <c r="Q39" s="1041">
        <f t="shared" si="6"/>
        <v>0</v>
      </c>
      <c r="R39" s="1042"/>
      <c r="S39" s="1042"/>
      <c r="T39" s="1041">
        <f t="shared" si="7"/>
        <v>0</v>
      </c>
      <c r="U39" s="1042"/>
      <c r="V39" s="1042"/>
      <c r="W39" s="1041">
        <f t="shared" si="8"/>
        <v>0</v>
      </c>
      <c r="X39" s="1042"/>
      <c r="Y39" s="1042"/>
      <c r="Z39" s="1042">
        <f t="shared" si="9"/>
        <v>0</v>
      </c>
      <c r="AA39" s="1042">
        <f t="shared" si="11"/>
        <v>0</v>
      </c>
      <c r="AB39" s="49"/>
      <c r="AC39" s="49"/>
      <c r="AD39" s="49"/>
      <c r="AE39" s="49"/>
      <c r="AF39" s="49"/>
      <c r="AG39" s="49"/>
      <c r="AH39" s="49"/>
      <c r="AI39" s="49"/>
      <c r="AJ39" s="49"/>
      <c r="AK39" s="49"/>
      <c r="AL39" s="49"/>
      <c r="AM39" s="49"/>
      <c r="AN39" s="49"/>
      <c r="AO39" s="49"/>
      <c r="AP39" s="49"/>
      <c r="AQ39" s="49"/>
      <c r="AR39" s="49"/>
      <c r="AS39" s="49"/>
      <c r="AT39" s="49"/>
      <c r="AU39" s="49"/>
      <c r="AV39" s="49"/>
      <c r="AW39" s="49"/>
      <c r="AX39" s="49"/>
      <c r="AY39" s="49"/>
      <c r="AZ39" s="49"/>
    </row>
    <row r="40" spans="1:52" ht="15.75" customHeight="1">
      <c r="A40" s="1039">
        <f t="shared" si="10"/>
        <v>33</v>
      </c>
      <c r="B40" s="1047" t="s">
        <v>4311</v>
      </c>
      <c r="C40" s="1048">
        <f>SUM(C41:C48)</f>
        <v>0</v>
      </c>
      <c r="D40" s="1048">
        <f t="shared" ref="D40:AA40" si="12">SUM(D41:D48)</f>
        <v>0</v>
      </c>
      <c r="E40" s="1048">
        <f t="shared" si="12"/>
        <v>0</v>
      </c>
      <c r="F40" s="1048">
        <f>SUM(F41:F48)</f>
        <v>0</v>
      </c>
      <c r="G40" s="1048">
        <f>SUM(G41:G48)</f>
        <v>0</v>
      </c>
      <c r="H40" s="1048">
        <f t="shared" si="12"/>
        <v>0</v>
      </c>
      <c r="I40" s="1048">
        <f t="shared" si="12"/>
        <v>0</v>
      </c>
      <c r="J40" s="1048">
        <f t="shared" si="12"/>
        <v>0</v>
      </c>
      <c r="K40" s="1048">
        <f t="shared" si="12"/>
        <v>0</v>
      </c>
      <c r="L40" s="1048">
        <f t="shared" si="12"/>
        <v>0</v>
      </c>
      <c r="M40" s="1048">
        <f t="shared" si="12"/>
        <v>0</v>
      </c>
      <c r="N40" s="1048">
        <f t="shared" si="12"/>
        <v>0</v>
      </c>
      <c r="O40" s="1048">
        <f t="shared" si="12"/>
        <v>0</v>
      </c>
      <c r="P40" s="1048">
        <f t="shared" si="12"/>
        <v>0</v>
      </c>
      <c r="Q40" s="1048">
        <f t="shared" si="12"/>
        <v>0</v>
      </c>
      <c r="R40" s="1048">
        <f t="shared" si="12"/>
        <v>0</v>
      </c>
      <c r="S40" s="1048">
        <f t="shared" si="12"/>
        <v>0</v>
      </c>
      <c r="T40" s="1048">
        <f t="shared" si="12"/>
        <v>0</v>
      </c>
      <c r="U40" s="1048">
        <f t="shared" si="12"/>
        <v>0</v>
      </c>
      <c r="V40" s="1048">
        <f t="shared" si="12"/>
        <v>0</v>
      </c>
      <c r="W40" s="1048">
        <f>SUM(W41:W48)</f>
        <v>0</v>
      </c>
      <c r="X40" s="1048">
        <f t="shared" si="12"/>
        <v>0</v>
      </c>
      <c r="Y40" s="1048">
        <f t="shared" si="12"/>
        <v>0</v>
      </c>
      <c r="Z40" s="1048">
        <f t="shared" si="12"/>
        <v>0</v>
      </c>
      <c r="AA40" s="1048">
        <f t="shared" si="12"/>
        <v>0</v>
      </c>
      <c r="AB40" s="49"/>
      <c r="AC40" s="49"/>
      <c r="AD40" s="49"/>
      <c r="AE40" s="49"/>
      <c r="AF40" s="49"/>
      <c r="AG40" s="49"/>
      <c r="AH40" s="49"/>
      <c r="AI40" s="49"/>
      <c r="AJ40" s="49"/>
      <c r="AK40" s="49"/>
      <c r="AL40" s="49"/>
      <c r="AM40" s="49"/>
      <c r="AN40" s="49"/>
      <c r="AO40" s="49"/>
      <c r="AP40" s="49"/>
      <c r="AQ40" s="49"/>
      <c r="AR40" s="49"/>
      <c r="AS40" s="49"/>
      <c r="AT40" s="49"/>
      <c r="AU40" s="49"/>
      <c r="AV40" s="49"/>
      <c r="AW40" s="49"/>
      <c r="AX40" s="49"/>
      <c r="AY40" s="49"/>
      <c r="AZ40" s="49"/>
    </row>
    <row r="41" spans="1:52" ht="15.75" customHeight="1">
      <c r="A41" s="1039">
        <f t="shared" si="10"/>
        <v>34</v>
      </c>
      <c r="B41" s="1045" t="s">
        <v>4312</v>
      </c>
      <c r="C41" s="1042"/>
      <c r="D41" s="1042"/>
      <c r="E41" s="1048">
        <f t="shared" ref="E41:E48" si="13">SUM(C41-D41)</f>
        <v>0</v>
      </c>
      <c r="F41" s="1042"/>
      <c r="G41" s="1042"/>
      <c r="H41" s="1044">
        <f>F41-G41</f>
        <v>0</v>
      </c>
      <c r="I41" s="1042"/>
      <c r="J41" s="1042"/>
      <c r="K41" s="1043">
        <f t="shared" ref="K41:K48" si="14">I41+J41</f>
        <v>0</v>
      </c>
      <c r="L41" s="1042"/>
      <c r="M41" s="1042"/>
      <c r="N41" s="1043">
        <f t="shared" ref="N41:N48" si="15">L41+M41</f>
        <v>0</v>
      </c>
      <c r="O41" s="1042"/>
      <c r="P41" s="1042"/>
      <c r="Q41" s="1041">
        <f t="shared" ref="Q41:Q48" si="16">O41-P41</f>
        <v>0</v>
      </c>
      <c r="R41" s="1042"/>
      <c r="S41" s="1042"/>
      <c r="T41" s="1041">
        <f t="shared" ref="T41:T48" si="17">R41-S41</f>
        <v>0</v>
      </c>
      <c r="U41" s="1042"/>
      <c r="V41" s="1042"/>
      <c r="W41" s="1041">
        <f t="shared" ref="W41:W48" si="18">U41+V41</f>
        <v>0</v>
      </c>
      <c r="X41" s="1042"/>
      <c r="Y41" s="1042"/>
      <c r="Z41" s="1042">
        <f t="shared" ref="Z41:Z48" si="19">X41+Y41</f>
        <v>0</v>
      </c>
      <c r="AA41" s="1042">
        <f t="shared" si="11"/>
        <v>0</v>
      </c>
      <c r="AB41" s="49"/>
      <c r="AC41" s="49"/>
      <c r="AD41" s="49"/>
      <c r="AE41" s="49"/>
      <c r="AF41" s="49"/>
      <c r="AG41" s="49"/>
      <c r="AH41" s="49"/>
      <c r="AI41" s="49"/>
      <c r="AJ41" s="49"/>
      <c r="AK41" s="49"/>
      <c r="AL41" s="49"/>
      <c r="AM41" s="49"/>
      <c r="AN41" s="49"/>
      <c r="AO41" s="49"/>
      <c r="AP41" s="49"/>
      <c r="AQ41" s="49"/>
      <c r="AR41" s="49"/>
      <c r="AS41" s="49"/>
      <c r="AT41" s="49"/>
      <c r="AU41" s="49"/>
      <c r="AV41" s="49"/>
      <c r="AW41" s="49"/>
      <c r="AX41" s="49"/>
      <c r="AY41" s="49"/>
      <c r="AZ41" s="49"/>
    </row>
    <row r="42" spans="1:52" ht="15.75" customHeight="1">
      <c r="A42" s="1039">
        <f t="shared" si="10"/>
        <v>35</v>
      </c>
      <c r="B42" s="1045" t="s">
        <v>4313</v>
      </c>
      <c r="C42" s="1042"/>
      <c r="D42" s="1042"/>
      <c r="E42" s="1048">
        <f t="shared" si="13"/>
        <v>0</v>
      </c>
      <c r="F42" s="1042"/>
      <c r="G42" s="1042"/>
      <c r="H42" s="1044">
        <f t="shared" ref="H42:H48" si="20">F42-G42</f>
        <v>0</v>
      </c>
      <c r="I42" s="1042"/>
      <c r="J42" s="1042"/>
      <c r="K42" s="1043">
        <f t="shared" si="14"/>
        <v>0</v>
      </c>
      <c r="L42" s="1042"/>
      <c r="M42" s="1042"/>
      <c r="N42" s="1043">
        <f t="shared" si="15"/>
        <v>0</v>
      </c>
      <c r="O42" s="1042"/>
      <c r="P42" s="1042"/>
      <c r="Q42" s="1041">
        <f t="shared" si="16"/>
        <v>0</v>
      </c>
      <c r="R42" s="1042"/>
      <c r="S42" s="1042"/>
      <c r="T42" s="1041">
        <f t="shared" si="17"/>
        <v>0</v>
      </c>
      <c r="U42" s="1042"/>
      <c r="V42" s="1042"/>
      <c r="W42" s="1041">
        <f t="shared" si="18"/>
        <v>0</v>
      </c>
      <c r="X42" s="1042"/>
      <c r="Y42" s="1042"/>
      <c r="Z42" s="1042">
        <f t="shared" si="19"/>
        <v>0</v>
      </c>
      <c r="AA42" s="1042">
        <f t="shared" si="11"/>
        <v>0</v>
      </c>
      <c r="AB42" s="49"/>
      <c r="AC42" s="49"/>
      <c r="AD42" s="49"/>
      <c r="AE42" s="49"/>
      <c r="AF42" s="49"/>
      <c r="AG42" s="49"/>
      <c r="AH42" s="49"/>
      <c r="AI42" s="49"/>
      <c r="AJ42" s="49"/>
      <c r="AK42" s="49"/>
      <c r="AL42" s="49"/>
      <c r="AM42" s="49"/>
      <c r="AN42" s="49"/>
      <c r="AO42" s="49"/>
      <c r="AP42" s="49"/>
      <c r="AQ42" s="49"/>
      <c r="AR42" s="49"/>
      <c r="AS42" s="49"/>
      <c r="AT42" s="49"/>
      <c r="AU42" s="49"/>
      <c r="AV42" s="49"/>
      <c r="AW42" s="49"/>
      <c r="AX42" s="49"/>
      <c r="AY42" s="49"/>
      <c r="AZ42" s="49"/>
    </row>
    <row r="43" spans="1:52" ht="15.75" customHeight="1">
      <c r="A43" s="1039">
        <f t="shared" si="10"/>
        <v>36</v>
      </c>
      <c r="B43" s="1045" t="s">
        <v>4314</v>
      </c>
      <c r="C43" s="1042"/>
      <c r="D43" s="1042"/>
      <c r="E43" s="1048">
        <f t="shared" si="13"/>
        <v>0</v>
      </c>
      <c r="F43" s="1042"/>
      <c r="G43" s="1042"/>
      <c r="H43" s="1044">
        <f t="shared" si="20"/>
        <v>0</v>
      </c>
      <c r="I43" s="1042"/>
      <c r="J43" s="1042"/>
      <c r="K43" s="1043">
        <f t="shared" si="14"/>
        <v>0</v>
      </c>
      <c r="L43" s="1042"/>
      <c r="M43" s="1042"/>
      <c r="N43" s="1043">
        <f t="shared" si="15"/>
        <v>0</v>
      </c>
      <c r="O43" s="1042"/>
      <c r="P43" s="1042"/>
      <c r="Q43" s="1041">
        <f t="shared" si="16"/>
        <v>0</v>
      </c>
      <c r="R43" s="1042"/>
      <c r="S43" s="1042"/>
      <c r="T43" s="1041">
        <f t="shared" si="17"/>
        <v>0</v>
      </c>
      <c r="U43" s="1042"/>
      <c r="V43" s="1042"/>
      <c r="W43" s="1041">
        <f t="shared" si="18"/>
        <v>0</v>
      </c>
      <c r="X43" s="1042"/>
      <c r="Y43" s="1042"/>
      <c r="Z43" s="1042">
        <f t="shared" si="19"/>
        <v>0</v>
      </c>
      <c r="AA43" s="1042">
        <f t="shared" si="11"/>
        <v>0</v>
      </c>
      <c r="AB43" s="49"/>
      <c r="AC43" s="49"/>
      <c r="AD43" s="49"/>
      <c r="AE43" s="49"/>
      <c r="AF43" s="49"/>
      <c r="AG43" s="49"/>
      <c r="AH43" s="49"/>
      <c r="AI43" s="49"/>
      <c r="AJ43" s="49"/>
      <c r="AK43" s="49"/>
      <c r="AL43" s="49"/>
      <c r="AM43" s="49"/>
      <c r="AN43" s="49"/>
      <c r="AO43" s="49"/>
      <c r="AP43" s="49"/>
      <c r="AQ43" s="49"/>
      <c r="AR43" s="49"/>
      <c r="AS43" s="49"/>
      <c r="AT43" s="49"/>
      <c r="AU43" s="49"/>
      <c r="AV43" s="49"/>
      <c r="AW43" s="49"/>
      <c r="AX43" s="49"/>
      <c r="AY43" s="49"/>
      <c r="AZ43" s="49"/>
    </row>
    <row r="44" spans="1:52" ht="15.75" customHeight="1">
      <c r="A44" s="1039">
        <f t="shared" si="10"/>
        <v>37</v>
      </c>
      <c r="B44" s="1045" t="s">
        <v>4315</v>
      </c>
      <c r="C44" s="1042"/>
      <c r="D44" s="1042"/>
      <c r="E44" s="1048">
        <f t="shared" si="13"/>
        <v>0</v>
      </c>
      <c r="F44" s="1042"/>
      <c r="G44" s="1042"/>
      <c r="H44" s="1044">
        <f t="shared" si="20"/>
        <v>0</v>
      </c>
      <c r="I44" s="1042"/>
      <c r="J44" s="1042"/>
      <c r="K44" s="1043">
        <f t="shared" si="14"/>
        <v>0</v>
      </c>
      <c r="L44" s="1042"/>
      <c r="M44" s="1042"/>
      <c r="N44" s="1043">
        <f t="shared" si="15"/>
        <v>0</v>
      </c>
      <c r="O44" s="1042"/>
      <c r="P44" s="1042"/>
      <c r="Q44" s="1041">
        <f t="shared" si="16"/>
        <v>0</v>
      </c>
      <c r="R44" s="1042"/>
      <c r="S44" s="1042"/>
      <c r="T44" s="1041">
        <f t="shared" si="17"/>
        <v>0</v>
      </c>
      <c r="U44" s="1042"/>
      <c r="V44" s="1042"/>
      <c r="W44" s="1041">
        <f t="shared" si="18"/>
        <v>0</v>
      </c>
      <c r="X44" s="1042"/>
      <c r="Y44" s="1042"/>
      <c r="Z44" s="1042">
        <f t="shared" si="19"/>
        <v>0</v>
      </c>
      <c r="AA44" s="1042">
        <f t="shared" si="11"/>
        <v>0</v>
      </c>
      <c r="AB44" s="49"/>
      <c r="AC44" s="49"/>
      <c r="AD44" s="49"/>
      <c r="AE44" s="49"/>
      <c r="AF44" s="49"/>
      <c r="AG44" s="49"/>
      <c r="AH44" s="49"/>
      <c r="AI44" s="49"/>
      <c r="AJ44" s="49"/>
      <c r="AK44" s="49"/>
      <c r="AL44" s="49"/>
      <c r="AM44" s="49"/>
      <c r="AN44" s="49"/>
      <c r="AO44" s="49"/>
      <c r="AP44" s="49"/>
      <c r="AQ44" s="49"/>
      <c r="AR44" s="49"/>
      <c r="AS44" s="49"/>
      <c r="AT44" s="49"/>
      <c r="AU44" s="49"/>
      <c r="AV44" s="49"/>
      <c r="AW44" s="49"/>
      <c r="AX44" s="49"/>
      <c r="AY44" s="49"/>
      <c r="AZ44" s="49"/>
    </row>
    <row r="45" spans="1:52" ht="15.75" customHeight="1">
      <c r="A45" s="1039">
        <f t="shared" si="10"/>
        <v>38</v>
      </c>
      <c r="B45" s="1045" t="s">
        <v>4316</v>
      </c>
      <c r="C45" s="1042"/>
      <c r="D45" s="1042"/>
      <c r="E45" s="1048">
        <f t="shared" si="13"/>
        <v>0</v>
      </c>
      <c r="F45" s="1042"/>
      <c r="G45" s="1042"/>
      <c r="H45" s="1044">
        <f t="shared" si="20"/>
        <v>0</v>
      </c>
      <c r="I45" s="1042"/>
      <c r="J45" s="1042"/>
      <c r="K45" s="1043">
        <f t="shared" si="14"/>
        <v>0</v>
      </c>
      <c r="L45" s="1042"/>
      <c r="M45" s="1042"/>
      <c r="N45" s="1043">
        <f t="shared" si="15"/>
        <v>0</v>
      </c>
      <c r="O45" s="1042"/>
      <c r="P45" s="1042"/>
      <c r="Q45" s="1041">
        <f t="shared" si="16"/>
        <v>0</v>
      </c>
      <c r="R45" s="1042"/>
      <c r="S45" s="1042"/>
      <c r="T45" s="1041">
        <f t="shared" si="17"/>
        <v>0</v>
      </c>
      <c r="U45" s="1042"/>
      <c r="V45" s="1042"/>
      <c r="W45" s="1041">
        <f t="shared" si="18"/>
        <v>0</v>
      </c>
      <c r="X45" s="1042"/>
      <c r="Y45" s="1042"/>
      <c r="Z45" s="1042">
        <f t="shared" si="19"/>
        <v>0</v>
      </c>
      <c r="AA45" s="1042">
        <f t="shared" si="11"/>
        <v>0</v>
      </c>
      <c r="AB45" s="49"/>
      <c r="AC45" s="49"/>
      <c r="AD45" s="49"/>
      <c r="AE45" s="49"/>
      <c r="AF45" s="49"/>
      <c r="AG45" s="49"/>
      <c r="AH45" s="49"/>
      <c r="AI45" s="49"/>
      <c r="AJ45" s="49"/>
      <c r="AK45" s="49"/>
      <c r="AL45" s="49"/>
      <c r="AM45" s="49"/>
      <c r="AN45" s="49"/>
      <c r="AO45" s="49"/>
      <c r="AP45" s="49"/>
      <c r="AQ45" s="49"/>
      <c r="AR45" s="49"/>
      <c r="AS45" s="49"/>
      <c r="AT45" s="49"/>
      <c r="AU45" s="49"/>
      <c r="AV45" s="49"/>
      <c r="AW45" s="49"/>
      <c r="AX45" s="49"/>
      <c r="AY45" s="49"/>
      <c r="AZ45" s="49"/>
    </row>
    <row r="46" spans="1:52" ht="15.75" customHeight="1">
      <c r="A46" s="1039">
        <f t="shared" si="10"/>
        <v>39</v>
      </c>
      <c r="B46" s="1045" t="s">
        <v>4317</v>
      </c>
      <c r="C46" s="1042"/>
      <c r="D46" s="1042"/>
      <c r="E46" s="1048">
        <f t="shared" si="13"/>
        <v>0</v>
      </c>
      <c r="F46" s="1042"/>
      <c r="G46" s="1042"/>
      <c r="H46" s="1044">
        <f t="shared" si="20"/>
        <v>0</v>
      </c>
      <c r="I46" s="1042"/>
      <c r="J46" s="1042"/>
      <c r="K46" s="1043">
        <f t="shared" si="14"/>
        <v>0</v>
      </c>
      <c r="L46" s="1042"/>
      <c r="M46" s="1042"/>
      <c r="N46" s="1043">
        <f t="shared" si="15"/>
        <v>0</v>
      </c>
      <c r="O46" s="1042"/>
      <c r="P46" s="1042"/>
      <c r="Q46" s="1041">
        <f t="shared" si="16"/>
        <v>0</v>
      </c>
      <c r="R46" s="1042"/>
      <c r="S46" s="1042"/>
      <c r="T46" s="1041">
        <f t="shared" si="17"/>
        <v>0</v>
      </c>
      <c r="U46" s="1042"/>
      <c r="V46" s="1042"/>
      <c r="W46" s="1041">
        <f t="shared" si="18"/>
        <v>0</v>
      </c>
      <c r="X46" s="1042"/>
      <c r="Y46" s="1042"/>
      <c r="Z46" s="1042">
        <f t="shared" si="19"/>
        <v>0</v>
      </c>
      <c r="AA46" s="1042">
        <f t="shared" si="11"/>
        <v>0</v>
      </c>
      <c r="AB46" s="49"/>
      <c r="AC46" s="49"/>
      <c r="AD46" s="49"/>
      <c r="AE46" s="49"/>
      <c r="AF46" s="49"/>
      <c r="AG46" s="49"/>
      <c r="AH46" s="49"/>
      <c r="AI46" s="49"/>
      <c r="AJ46" s="49"/>
      <c r="AK46" s="49"/>
      <c r="AL46" s="49"/>
      <c r="AM46" s="49"/>
      <c r="AN46" s="49"/>
      <c r="AO46" s="49"/>
      <c r="AP46" s="49"/>
      <c r="AQ46" s="49"/>
      <c r="AR46" s="49"/>
      <c r="AS46" s="49"/>
      <c r="AT46" s="49"/>
      <c r="AU46" s="49"/>
      <c r="AV46" s="49"/>
      <c r="AW46" s="49"/>
      <c r="AX46" s="49"/>
      <c r="AY46" s="49"/>
      <c r="AZ46" s="49"/>
    </row>
    <row r="47" spans="1:52" ht="15.75" customHeight="1">
      <c r="A47" s="1039">
        <f t="shared" si="10"/>
        <v>40</v>
      </c>
      <c r="B47" s="1045" t="s">
        <v>4318</v>
      </c>
      <c r="C47" s="1042"/>
      <c r="D47" s="1042"/>
      <c r="E47" s="1048">
        <f t="shared" si="13"/>
        <v>0</v>
      </c>
      <c r="F47" s="1042"/>
      <c r="G47" s="1042"/>
      <c r="H47" s="1044">
        <f t="shared" si="20"/>
        <v>0</v>
      </c>
      <c r="I47" s="1042"/>
      <c r="J47" s="1042"/>
      <c r="K47" s="1043">
        <f t="shared" si="14"/>
        <v>0</v>
      </c>
      <c r="L47" s="1042"/>
      <c r="M47" s="1042"/>
      <c r="N47" s="1043">
        <f t="shared" si="15"/>
        <v>0</v>
      </c>
      <c r="O47" s="1042"/>
      <c r="P47" s="1042"/>
      <c r="Q47" s="1041">
        <f t="shared" si="16"/>
        <v>0</v>
      </c>
      <c r="R47" s="1042"/>
      <c r="S47" s="1042"/>
      <c r="T47" s="1041">
        <f t="shared" si="17"/>
        <v>0</v>
      </c>
      <c r="U47" s="1042"/>
      <c r="V47" s="1042"/>
      <c r="W47" s="1041">
        <f t="shared" si="18"/>
        <v>0</v>
      </c>
      <c r="X47" s="1042"/>
      <c r="Y47" s="1042"/>
      <c r="Z47" s="1042">
        <f t="shared" si="19"/>
        <v>0</v>
      </c>
      <c r="AA47" s="1042">
        <f t="shared" si="11"/>
        <v>0</v>
      </c>
      <c r="AB47" s="49"/>
      <c r="AC47" s="49"/>
      <c r="AD47" s="49"/>
      <c r="AE47" s="49"/>
      <c r="AF47" s="49"/>
      <c r="AG47" s="49"/>
      <c r="AH47" s="49"/>
      <c r="AI47" s="49"/>
      <c r="AJ47" s="49"/>
      <c r="AK47" s="49"/>
      <c r="AL47" s="49"/>
      <c r="AM47" s="49"/>
      <c r="AN47" s="49"/>
      <c r="AO47" s="49"/>
      <c r="AP47" s="49"/>
      <c r="AQ47" s="49"/>
      <c r="AR47" s="49"/>
      <c r="AS47" s="49"/>
      <c r="AT47" s="49"/>
      <c r="AU47" s="49"/>
      <c r="AV47" s="49"/>
      <c r="AW47" s="49"/>
      <c r="AX47" s="49"/>
      <c r="AY47" s="49"/>
      <c r="AZ47" s="49"/>
    </row>
    <row r="48" spans="1:52" ht="15.75" customHeight="1">
      <c r="A48" s="1039">
        <f t="shared" si="10"/>
        <v>41</v>
      </c>
      <c r="B48" s="1045" t="s">
        <v>4319</v>
      </c>
      <c r="C48" s="1042"/>
      <c r="D48" s="1042"/>
      <c r="E48" s="1048">
        <f t="shared" si="13"/>
        <v>0</v>
      </c>
      <c r="F48" s="1042"/>
      <c r="G48" s="1042"/>
      <c r="H48" s="1044">
        <f t="shared" si="20"/>
        <v>0</v>
      </c>
      <c r="I48" s="1042"/>
      <c r="J48" s="1042"/>
      <c r="K48" s="1043">
        <f t="shared" si="14"/>
        <v>0</v>
      </c>
      <c r="L48" s="1042"/>
      <c r="M48" s="1042"/>
      <c r="N48" s="1043">
        <f t="shared" si="15"/>
        <v>0</v>
      </c>
      <c r="O48" s="1042"/>
      <c r="P48" s="1042"/>
      <c r="Q48" s="1041">
        <f t="shared" si="16"/>
        <v>0</v>
      </c>
      <c r="R48" s="1042"/>
      <c r="S48" s="1042"/>
      <c r="T48" s="1041">
        <f t="shared" si="17"/>
        <v>0</v>
      </c>
      <c r="U48" s="1042"/>
      <c r="V48" s="1042"/>
      <c r="W48" s="1041">
        <f t="shared" si="18"/>
        <v>0</v>
      </c>
      <c r="X48" s="1042"/>
      <c r="Y48" s="1042"/>
      <c r="Z48" s="1042">
        <f t="shared" si="19"/>
        <v>0</v>
      </c>
      <c r="AA48" s="1042">
        <f t="shared" si="11"/>
        <v>0</v>
      </c>
      <c r="AB48" s="49"/>
      <c r="AC48" s="49"/>
      <c r="AD48" s="49"/>
      <c r="AE48" s="49"/>
      <c r="AF48" s="49"/>
      <c r="AG48" s="49"/>
      <c r="AH48" s="49"/>
      <c r="AI48" s="49"/>
      <c r="AJ48" s="49"/>
      <c r="AK48" s="49"/>
      <c r="AL48" s="49"/>
      <c r="AM48" s="49"/>
      <c r="AN48" s="49"/>
      <c r="AO48" s="49"/>
      <c r="AP48" s="49"/>
      <c r="AQ48" s="49"/>
      <c r="AR48" s="49"/>
      <c r="AS48" s="49"/>
      <c r="AT48" s="49"/>
      <c r="AU48" s="49"/>
      <c r="AV48" s="49"/>
      <c r="AW48" s="49"/>
      <c r="AX48" s="49"/>
      <c r="AY48" s="49"/>
      <c r="AZ48" s="49"/>
    </row>
    <row r="49" spans="1:52" ht="15.75" customHeight="1">
      <c r="A49" s="1039">
        <f t="shared" si="10"/>
        <v>42</v>
      </c>
      <c r="B49" s="1049" t="s">
        <v>3746</v>
      </c>
      <c r="C49" s="1050">
        <f t="shared" ref="C49:N49" si="21">C40+C8</f>
        <v>0</v>
      </c>
      <c r="D49" s="1050">
        <f t="shared" si="21"/>
        <v>0</v>
      </c>
      <c r="E49" s="1050">
        <f t="shared" si="21"/>
        <v>0</v>
      </c>
      <c r="F49" s="1050">
        <f t="shared" si="21"/>
        <v>0</v>
      </c>
      <c r="G49" s="1050">
        <f t="shared" si="21"/>
        <v>0</v>
      </c>
      <c r="H49" s="1050">
        <f t="shared" si="21"/>
        <v>0</v>
      </c>
      <c r="I49" s="1050">
        <f t="shared" si="21"/>
        <v>0</v>
      </c>
      <c r="J49" s="1050">
        <f t="shared" si="21"/>
        <v>0</v>
      </c>
      <c r="K49" s="1050">
        <f t="shared" si="21"/>
        <v>0</v>
      </c>
      <c r="L49" s="1050">
        <f t="shared" si="21"/>
        <v>0</v>
      </c>
      <c r="M49" s="1050">
        <f t="shared" si="21"/>
        <v>0</v>
      </c>
      <c r="N49" s="1050">
        <f t="shared" si="21"/>
        <v>0</v>
      </c>
      <c r="O49" s="1050">
        <f>O8+O40</f>
        <v>0</v>
      </c>
      <c r="P49" s="1050">
        <f>P8+P40</f>
        <v>0</v>
      </c>
      <c r="Q49" s="1050">
        <f>Q40+Q8</f>
        <v>0</v>
      </c>
      <c r="R49" s="1050">
        <f>R8+R40</f>
        <v>0</v>
      </c>
      <c r="S49" s="1050">
        <f>S8+S40</f>
        <v>0</v>
      </c>
      <c r="T49" s="1050">
        <f t="shared" ref="T49:AA49" si="22">T40+T8</f>
        <v>0</v>
      </c>
      <c r="U49" s="1050">
        <f t="shared" si="22"/>
        <v>0</v>
      </c>
      <c r="V49" s="1050">
        <f t="shared" si="22"/>
        <v>0</v>
      </c>
      <c r="W49" s="1050">
        <f t="shared" si="22"/>
        <v>0</v>
      </c>
      <c r="X49" s="1050">
        <f t="shared" si="22"/>
        <v>0</v>
      </c>
      <c r="Y49" s="1050">
        <f t="shared" si="22"/>
        <v>0</v>
      </c>
      <c r="Z49" s="1050">
        <f t="shared" si="22"/>
        <v>0</v>
      </c>
      <c r="AA49" s="1050">
        <f t="shared" si="22"/>
        <v>0</v>
      </c>
      <c r="AB49" s="49"/>
      <c r="AC49" s="49"/>
      <c r="AD49" s="49"/>
      <c r="AE49" s="49"/>
      <c r="AF49" s="49"/>
      <c r="AG49" s="49"/>
      <c r="AH49" s="49"/>
      <c r="AI49" s="49"/>
      <c r="AJ49" s="49"/>
      <c r="AK49" s="49"/>
      <c r="AL49" s="49"/>
      <c r="AM49" s="49"/>
      <c r="AN49" s="49"/>
      <c r="AO49" s="49"/>
      <c r="AP49" s="49"/>
      <c r="AQ49" s="49"/>
      <c r="AR49" s="49"/>
      <c r="AS49" s="49"/>
      <c r="AT49" s="49"/>
      <c r="AU49" s="49"/>
      <c r="AV49" s="49"/>
      <c r="AW49" s="49"/>
      <c r="AX49" s="49"/>
      <c r="AY49" s="49"/>
      <c r="AZ49" s="49"/>
    </row>
    <row r="50" spans="1:52">
      <c r="A50" s="47" t="s">
        <v>320</v>
      </c>
      <c r="B50" s="1035"/>
      <c r="C50" s="1035"/>
      <c r="D50" s="1035"/>
      <c r="E50" s="1035"/>
      <c r="F50" s="1035"/>
      <c r="G50" s="1051"/>
      <c r="H50" s="1035"/>
      <c r="I50" s="1035"/>
      <c r="J50" s="1035"/>
      <c r="K50" s="1035"/>
      <c r="L50" s="1035"/>
      <c r="M50" s="1035"/>
      <c r="N50" s="1035"/>
    </row>
    <row r="51" spans="1:52">
      <c r="A51" s="1037">
        <v>1</v>
      </c>
      <c r="B51" s="2795" t="s">
        <v>579</v>
      </c>
      <c r="C51" s="2795"/>
      <c r="D51" s="2795"/>
      <c r="E51" s="2795"/>
      <c r="F51" s="2795"/>
      <c r="G51" s="2795"/>
      <c r="H51" s="2795"/>
      <c r="I51" s="2795"/>
      <c r="J51" s="2795"/>
      <c r="K51" s="2795"/>
      <c r="L51" s="2795"/>
      <c r="M51" s="2795"/>
      <c r="N51" s="2795"/>
      <c r="O51" s="2796"/>
      <c r="P51" s="2796"/>
      <c r="Q51" s="2796"/>
      <c r="R51" s="2796"/>
      <c r="S51" s="2796"/>
      <c r="T51" s="2796"/>
      <c r="U51" s="2796"/>
      <c r="V51" s="2796"/>
      <c r="W51" s="2796"/>
    </row>
    <row r="52" spans="1:52">
      <c r="A52" s="1003">
        <v>2</v>
      </c>
      <c r="B52" s="47" t="s">
        <v>262</v>
      </c>
    </row>
    <row r="53" spans="1:52">
      <c r="A53" s="1037">
        <v>3</v>
      </c>
      <c r="B53" s="2797" t="s">
        <v>580</v>
      </c>
      <c r="C53" s="2797"/>
      <c r="D53" s="2797"/>
      <c r="E53" s="2797"/>
      <c r="F53" s="2797"/>
      <c r="G53" s="2797"/>
      <c r="H53" s="2797"/>
      <c r="I53" s="2797"/>
      <c r="J53" s="2797"/>
      <c r="K53" s="2797"/>
      <c r="L53" s="2797"/>
      <c r="M53" s="2797"/>
      <c r="N53" s="2797"/>
      <c r="O53" s="2797"/>
      <c r="P53" s="2797"/>
      <c r="Q53" s="2797"/>
      <c r="R53" s="2797"/>
      <c r="S53" s="2797"/>
      <c r="T53" s="2797"/>
      <c r="U53" s="2797"/>
      <c r="V53" s="2797"/>
      <c r="W53" s="2797"/>
      <c r="X53" s="2797"/>
      <c r="Y53" s="2797"/>
    </row>
    <row r="54" spans="1:52">
      <c r="A54" s="1037">
        <v>4</v>
      </c>
      <c r="B54" s="48" t="s">
        <v>1416</v>
      </c>
    </row>
    <row r="55" spans="1:52">
      <c r="A55" s="1037">
        <v>5</v>
      </c>
      <c r="B55" s="48" t="s">
        <v>305</v>
      </c>
    </row>
  </sheetData>
  <mergeCells count="30">
    <mergeCell ref="A3:A7"/>
    <mergeCell ref="I4:K4"/>
    <mergeCell ref="O3:Z3"/>
    <mergeCell ref="U4:W4"/>
    <mergeCell ref="J5:J6"/>
    <mergeCell ref="K5:K6"/>
    <mergeCell ref="U5:U6"/>
    <mergeCell ref="L4:N4"/>
    <mergeCell ref="O4:T4"/>
    <mergeCell ref="B51:W51"/>
    <mergeCell ref="B53:Y53"/>
    <mergeCell ref="Z5:Z6"/>
    <mergeCell ref="AA5:AA7"/>
    <mergeCell ref="L5:L6"/>
    <mergeCell ref="M5:M6"/>
    <mergeCell ref="R5:T5"/>
    <mergeCell ref="O5:Q5"/>
    <mergeCell ref="F5:H5"/>
    <mergeCell ref="C5:E5"/>
    <mergeCell ref="AA3:AA4"/>
    <mergeCell ref="B3:B7"/>
    <mergeCell ref="V5:V6"/>
    <mergeCell ref="W5:W6"/>
    <mergeCell ref="X5:X6"/>
    <mergeCell ref="Y5:Y6"/>
    <mergeCell ref="N5:N6"/>
    <mergeCell ref="X4:Z4"/>
    <mergeCell ref="C3:N3"/>
    <mergeCell ref="I5:I6"/>
    <mergeCell ref="C4:H4"/>
  </mergeCells>
  <phoneticPr fontId="30" type="noConversion"/>
  <printOptions horizontalCentered="1" gridLinesSet="0"/>
  <pageMargins left="0.15748031496062992" right="0.15748031496062992" top="0.39370078740157483" bottom="0.39370078740157483" header="0" footer="0"/>
  <pageSetup paperSize="9" scale="43" orientation="landscape" r:id="rId1"/>
  <headerFooter alignWithMargins="0">
    <oddFooter>&amp;C&amp;"Times New Roman,標準"110&amp;R&amp;"Times New Roman,標準"&amp;A</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60">
    <pageSetUpPr fitToPage="1"/>
  </sheetPr>
  <dimension ref="A1:AZ28"/>
  <sheetViews>
    <sheetView showGridLines="0" view="pageBreakPreview" zoomScaleNormal="85" zoomScaleSheetLayoutView="100" workbookViewId="0">
      <pane xSplit="2" ySplit="7" topLeftCell="P8" activePane="bottomRight" state="frozen"/>
      <selection sqref="A1:XFD1048576"/>
      <selection pane="topRight" sqref="A1:XFD1048576"/>
      <selection pane="bottomLeft" sqref="A1:XFD1048576"/>
      <selection pane="bottomRight" activeCell="AA8" sqref="AA8"/>
    </sheetView>
  </sheetViews>
  <sheetFormatPr defaultColWidth="9" defaultRowHeight="14.25"/>
  <cols>
    <col min="1" max="1" width="5.125" style="47" customWidth="1"/>
    <col min="2" max="2" width="19.125" style="47" customWidth="1"/>
    <col min="3" max="3" width="11.75" style="47" customWidth="1"/>
    <col min="4" max="4" width="10.125" style="47" customWidth="1"/>
    <col min="5" max="5" width="11.5" style="47" customWidth="1"/>
    <col min="6" max="6" width="11.25" style="47" customWidth="1"/>
    <col min="7" max="7" width="11.5" style="47" customWidth="1"/>
    <col min="8" max="8" width="11.375" style="47" customWidth="1"/>
    <col min="9" max="9" width="10.125" style="47" customWidth="1"/>
    <col min="10" max="10" width="11.625" style="47" customWidth="1"/>
    <col min="11" max="11" width="11.75" style="47" customWidth="1"/>
    <col min="12" max="12" width="10.25" style="47" customWidth="1"/>
    <col min="13" max="13" width="11.375" style="47" customWidth="1"/>
    <col min="14" max="14" width="13.875" style="47" customWidth="1"/>
    <col min="15" max="16" width="9.25" style="47" customWidth="1"/>
    <col min="17" max="17" width="13.75" style="47" customWidth="1"/>
    <col min="18" max="18" width="9.25" style="47" customWidth="1"/>
    <col min="19" max="19" width="12" style="47" customWidth="1"/>
    <col min="20" max="20" width="13.875" style="47" customWidth="1"/>
    <col min="21" max="21" width="9.25" style="47" customWidth="1"/>
    <col min="22" max="22" width="10.75" style="47" customWidth="1"/>
    <col min="23" max="23" width="14.125" style="47" customWidth="1"/>
    <col min="24" max="24" width="9.25" style="47" customWidth="1"/>
    <col min="25" max="25" width="10" style="47" customWidth="1"/>
    <col min="26" max="26" width="13.375" style="47" customWidth="1"/>
    <col min="27" max="27" width="23.625" style="47" customWidth="1"/>
    <col min="28" max="16384" width="9" style="47"/>
  </cols>
  <sheetData>
    <row r="1" spans="1:52">
      <c r="A1" s="37" t="str">
        <f>表03!A1</f>
        <v xml:space="preserve"> 保險股份有限公司    年度(月)報表</v>
      </c>
    </row>
    <row r="2" spans="1:52">
      <c r="A2" s="1006" t="s">
        <v>209</v>
      </c>
      <c r="O2" s="1023"/>
      <c r="P2" s="1023"/>
      <c r="Q2" s="1023"/>
      <c r="AA2" s="1024" t="s">
        <v>332</v>
      </c>
    </row>
    <row r="3" spans="1:52" s="978" customFormat="1" ht="16.5" customHeight="1">
      <c r="A3" s="2771" t="s">
        <v>333</v>
      </c>
      <c r="B3" s="2771" t="s">
        <v>86</v>
      </c>
      <c r="C3" s="2792" t="s">
        <v>334</v>
      </c>
      <c r="D3" s="2792"/>
      <c r="E3" s="2792"/>
      <c r="F3" s="2792"/>
      <c r="G3" s="2792"/>
      <c r="H3" s="2792"/>
      <c r="I3" s="2792"/>
      <c r="J3" s="2792"/>
      <c r="K3" s="2792"/>
      <c r="L3" s="2792"/>
      <c r="M3" s="2792"/>
      <c r="N3" s="2793"/>
      <c r="O3" s="2758" t="s">
        <v>335</v>
      </c>
      <c r="P3" s="2792"/>
      <c r="Q3" s="2792"/>
      <c r="R3" s="2792"/>
      <c r="S3" s="2792"/>
      <c r="T3" s="2792"/>
      <c r="U3" s="2792"/>
      <c r="V3" s="2792"/>
      <c r="W3" s="2792"/>
      <c r="X3" s="2792"/>
      <c r="Y3" s="2792"/>
      <c r="Z3" s="2793"/>
      <c r="AA3" s="2787" t="s">
        <v>8271</v>
      </c>
    </row>
    <row r="4" spans="1:52" s="978" customFormat="1" ht="16.5">
      <c r="A4" s="2772"/>
      <c r="B4" s="2772"/>
      <c r="C4" s="2794" t="s">
        <v>2624</v>
      </c>
      <c r="D4" s="2794"/>
      <c r="E4" s="2794"/>
      <c r="F4" s="2794"/>
      <c r="G4" s="2794"/>
      <c r="H4" s="2794"/>
      <c r="I4" s="2790" t="s">
        <v>2625</v>
      </c>
      <c r="J4" s="2790"/>
      <c r="K4" s="2791"/>
      <c r="L4" s="2789" t="s">
        <v>1226</v>
      </c>
      <c r="M4" s="2790"/>
      <c r="N4" s="2791"/>
      <c r="O4" s="2789" t="s">
        <v>2624</v>
      </c>
      <c r="P4" s="2790"/>
      <c r="Q4" s="2790"/>
      <c r="R4" s="2790"/>
      <c r="S4" s="2790"/>
      <c r="T4" s="2791"/>
      <c r="U4" s="2789" t="s">
        <v>2625</v>
      </c>
      <c r="V4" s="2806"/>
      <c r="W4" s="2807"/>
      <c r="X4" s="2789" t="s">
        <v>1226</v>
      </c>
      <c r="Y4" s="2790"/>
      <c r="Z4" s="2791"/>
      <c r="AA4" s="2788"/>
    </row>
    <row r="5" spans="1:52" s="983" customFormat="1" ht="14.25" customHeight="1">
      <c r="A5" s="2772"/>
      <c r="B5" s="2772"/>
      <c r="C5" s="2803" t="s">
        <v>1090</v>
      </c>
      <c r="D5" s="2804"/>
      <c r="E5" s="2805"/>
      <c r="F5" s="2800" t="s">
        <v>1091</v>
      </c>
      <c r="G5" s="2801"/>
      <c r="H5" s="2802"/>
      <c r="I5" s="2787" t="s">
        <v>210</v>
      </c>
      <c r="J5" s="2787" t="s">
        <v>337</v>
      </c>
      <c r="K5" s="2787" t="s">
        <v>192</v>
      </c>
      <c r="L5" s="2787" t="s">
        <v>211</v>
      </c>
      <c r="M5" s="2787" t="s">
        <v>337</v>
      </c>
      <c r="N5" s="2787" t="s">
        <v>192</v>
      </c>
      <c r="O5" s="2803" t="s">
        <v>195</v>
      </c>
      <c r="P5" s="2804"/>
      <c r="Q5" s="2805"/>
      <c r="R5" s="2800" t="s">
        <v>196</v>
      </c>
      <c r="S5" s="2801"/>
      <c r="T5" s="2802"/>
      <c r="U5" s="2787" t="s">
        <v>211</v>
      </c>
      <c r="V5" s="2787" t="s">
        <v>337</v>
      </c>
      <c r="W5" s="2787" t="s">
        <v>192</v>
      </c>
      <c r="X5" s="2787" t="s">
        <v>211</v>
      </c>
      <c r="Y5" s="2787" t="s">
        <v>337</v>
      </c>
      <c r="Z5" s="2787" t="s">
        <v>192</v>
      </c>
      <c r="AA5" s="2798" t="s">
        <v>339</v>
      </c>
    </row>
    <row r="6" spans="1:52" s="1025" customFormat="1" ht="28.5">
      <c r="A6" s="2772"/>
      <c r="B6" s="2772"/>
      <c r="C6" s="1025" t="s">
        <v>212</v>
      </c>
      <c r="D6" s="986" t="s">
        <v>213</v>
      </c>
      <c r="E6" s="986" t="s">
        <v>350</v>
      </c>
      <c r="F6" s="1026" t="s">
        <v>342</v>
      </c>
      <c r="G6" s="1026" t="s">
        <v>213</v>
      </c>
      <c r="H6" s="1026" t="s">
        <v>350</v>
      </c>
      <c r="I6" s="2788"/>
      <c r="J6" s="2788"/>
      <c r="K6" s="2788"/>
      <c r="L6" s="2788"/>
      <c r="M6" s="2788"/>
      <c r="N6" s="2788"/>
      <c r="O6" s="1025" t="s">
        <v>342</v>
      </c>
      <c r="P6" s="986" t="s">
        <v>213</v>
      </c>
      <c r="Q6" s="986" t="s">
        <v>350</v>
      </c>
      <c r="R6" s="1026" t="s">
        <v>342</v>
      </c>
      <c r="S6" s="1026" t="s">
        <v>213</v>
      </c>
      <c r="T6" s="1026" t="s">
        <v>350</v>
      </c>
      <c r="U6" s="2788"/>
      <c r="V6" s="2788"/>
      <c r="W6" s="2788"/>
      <c r="X6" s="2788"/>
      <c r="Y6" s="2788"/>
      <c r="Z6" s="2788"/>
      <c r="AA6" s="2798"/>
    </row>
    <row r="7" spans="1:52" s="1031" customFormat="1">
      <c r="A7" s="2773"/>
      <c r="B7" s="2773"/>
      <c r="C7" s="1027" t="s">
        <v>312</v>
      </c>
      <c r="D7" s="1028" t="s">
        <v>377</v>
      </c>
      <c r="E7" s="1028" t="s">
        <v>214</v>
      </c>
      <c r="F7" s="1028" t="s">
        <v>314</v>
      </c>
      <c r="G7" s="1028" t="s">
        <v>378</v>
      </c>
      <c r="H7" s="1028" t="s">
        <v>215</v>
      </c>
      <c r="I7" s="1028" t="s">
        <v>316</v>
      </c>
      <c r="J7" s="1028" t="s">
        <v>379</v>
      </c>
      <c r="K7" s="1029" t="s">
        <v>216</v>
      </c>
      <c r="L7" s="1030" t="s">
        <v>217</v>
      </c>
      <c r="M7" s="1030" t="s">
        <v>218</v>
      </c>
      <c r="N7" s="1029" t="s">
        <v>348</v>
      </c>
      <c r="O7" s="1027" t="s">
        <v>328</v>
      </c>
      <c r="P7" s="1028" t="s">
        <v>219</v>
      </c>
      <c r="Q7" s="1028" t="s">
        <v>220</v>
      </c>
      <c r="R7" s="1028" t="s">
        <v>200</v>
      </c>
      <c r="S7" s="1028" t="s">
        <v>201</v>
      </c>
      <c r="T7" s="1028" t="s">
        <v>221</v>
      </c>
      <c r="U7" s="1028" t="s">
        <v>203</v>
      </c>
      <c r="V7" s="1028" t="s">
        <v>204</v>
      </c>
      <c r="W7" s="1029" t="s">
        <v>222</v>
      </c>
      <c r="X7" s="1030" t="s">
        <v>206</v>
      </c>
      <c r="Y7" s="1030" t="s">
        <v>207</v>
      </c>
      <c r="Z7" s="1029" t="s">
        <v>223</v>
      </c>
      <c r="AA7" s="2799"/>
    </row>
    <row r="8" spans="1:52" ht="22.9" customHeight="1">
      <c r="A8" s="1032">
        <v>1</v>
      </c>
      <c r="B8" s="994" t="s">
        <v>137</v>
      </c>
      <c r="C8" s="1033">
        <f t="shared" ref="C8:AA8" si="0">SUM(C9:C15)</f>
        <v>0</v>
      </c>
      <c r="D8" s="1033">
        <f t="shared" si="0"/>
        <v>0</v>
      </c>
      <c r="E8" s="1033">
        <f t="shared" si="0"/>
        <v>0</v>
      </c>
      <c r="F8" s="1033">
        <f t="shared" si="0"/>
        <v>0</v>
      </c>
      <c r="G8" s="1033">
        <f t="shared" si="0"/>
        <v>0</v>
      </c>
      <c r="H8" s="1033">
        <f t="shared" si="0"/>
        <v>0</v>
      </c>
      <c r="I8" s="1033">
        <f t="shared" si="0"/>
        <v>0</v>
      </c>
      <c r="J8" s="1033">
        <f t="shared" si="0"/>
        <v>0</v>
      </c>
      <c r="K8" s="1033">
        <f t="shared" si="0"/>
        <v>0</v>
      </c>
      <c r="L8" s="1033">
        <f t="shared" si="0"/>
        <v>0</v>
      </c>
      <c r="M8" s="1033">
        <f t="shared" si="0"/>
        <v>0</v>
      </c>
      <c r="N8" s="1033">
        <f t="shared" si="0"/>
        <v>0</v>
      </c>
      <c r="O8" s="1033">
        <f t="shared" si="0"/>
        <v>0</v>
      </c>
      <c r="P8" s="1033">
        <f t="shared" si="0"/>
        <v>0</v>
      </c>
      <c r="Q8" s="1033">
        <f t="shared" si="0"/>
        <v>0</v>
      </c>
      <c r="R8" s="1033">
        <f t="shared" si="0"/>
        <v>0</v>
      </c>
      <c r="S8" s="1033">
        <f t="shared" si="0"/>
        <v>0</v>
      </c>
      <c r="T8" s="1033">
        <f t="shared" si="0"/>
        <v>0</v>
      </c>
      <c r="U8" s="1033">
        <f t="shared" si="0"/>
        <v>0</v>
      </c>
      <c r="V8" s="1033">
        <f t="shared" si="0"/>
        <v>0</v>
      </c>
      <c r="W8" s="1033">
        <f t="shared" si="0"/>
        <v>0</v>
      </c>
      <c r="X8" s="1033">
        <f t="shared" si="0"/>
        <v>0</v>
      </c>
      <c r="Y8" s="1033">
        <f t="shared" si="0"/>
        <v>0</v>
      </c>
      <c r="Z8" s="1033">
        <f t="shared" si="0"/>
        <v>0</v>
      </c>
      <c r="AA8" s="1033">
        <f t="shared" si="0"/>
        <v>0</v>
      </c>
      <c r="AB8" s="1034"/>
      <c r="AC8" s="1034"/>
      <c r="AD8" s="1034"/>
      <c r="AE8" s="1034"/>
      <c r="AF8" s="1034"/>
      <c r="AG8" s="1034"/>
      <c r="AH8" s="1034"/>
      <c r="AI8" s="1034"/>
      <c r="AJ8" s="1034"/>
      <c r="AK8" s="1034"/>
      <c r="AL8" s="1034"/>
      <c r="AM8" s="1034"/>
      <c r="AN8" s="1034"/>
      <c r="AO8" s="1034"/>
      <c r="AP8" s="1034"/>
      <c r="AQ8" s="1034"/>
      <c r="AR8" s="1034"/>
      <c r="AS8" s="1034"/>
      <c r="AT8" s="1034"/>
      <c r="AU8" s="1034"/>
      <c r="AV8" s="1034"/>
      <c r="AW8" s="1034"/>
      <c r="AX8" s="1034"/>
      <c r="AY8" s="1034"/>
      <c r="AZ8" s="1034"/>
    </row>
    <row r="9" spans="1:52" ht="22.9" customHeight="1">
      <c r="A9" s="1032">
        <v>2</v>
      </c>
      <c r="B9" s="994" t="s">
        <v>382</v>
      </c>
      <c r="C9" s="1033"/>
      <c r="D9" s="1033"/>
      <c r="E9" s="1033">
        <f t="shared" ref="E9:E21" si="1">C9-D9</f>
        <v>0</v>
      </c>
      <c r="F9" s="1033"/>
      <c r="G9" s="1033"/>
      <c r="H9" s="1033">
        <f t="shared" ref="H9:H21" si="2">F9-G9</f>
        <v>0</v>
      </c>
      <c r="I9" s="1033"/>
      <c r="J9" s="1033"/>
      <c r="K9" s="1033">
        <f t="shared" ref="K9:K22" si="3">I9+J9</f>
        <v>0</v>
      </c>
      <c r="L9" s="1033"/>
      <c r="M9" s="1033"/>
      <c r="N9" s="1033">
        <f t="shared" ref="N9:N21" si="4">L9+M9</f>
        <v>0</v>
      </c>
      <c r="O9" s="1033"/>
      <c r="P9" s="1033"/>
      <c r="Q9" s="1033">
        <f t="shared" ref="Q9:Q21" si="5">O9-P9</f>
        <v>0</v>
      </c>
      <c r="R9" s="1033"/>
      <c r="S9" s="1033"/>
      <c r="T9" s="1033">
        <f t="shared" ref="T9:T21" si="6">R9-S9</f>
        <v>0</v>
      </c>
      <c r="U9" s="1033"/>
      <c r="V9" s="1033"/>
      <c r="W9" s="1033">
        <f t="shared" ref="W9:W21" si="7">SUM(U9:V9)</f>
        <v>0</v>
      </c>
      <c r="X9" s="1033"/>
      <c r="Y9" s="1033"/>
      <c r="Z9" s="1033">
        <f t="shared" ref="Z9:Z15" si="8">X9+Y9</f>
        <v>0</v>
      </c>
      <c r="AA9" s="1033">
        <f t="shared" ref="AA9:AA15" si="9">E9+K9-N9+Q9+W9-Z9</f>
        <v>0</v>
      </c>
      <c r="AB9" s="1034"/>
      <c r="AC9" s="1034"/>
      <c r="AD9" s="1034"/>
      <c r="AE9" s="1034"/>
      <c r="AF9" s="1034"/>
      <c r="AG9" s="1034"/>
      <c r="AH9" s="1034"/>
      <c r="AI9" s="1034"/>
      <c r="AJ9" s="1034"/>
      <c r="AK9" s="1034"/>
      <c r="AL9" s="1034"/>
      <c r="AM9" s="1034"/>
      <c r="AN9" s="1034"/>
      <c r="AO9" s="1034"/>
      <c r="AP9" s="1034"/>
      <c r="AQ9" s="1034"/>
      <c r="AR9" s="1034"/>
      <c r="AS9" s="1034"/>
      <c r="AT9" s="1034"/>
      <c r="AU9" s="1034"/>
      <c r="AV9" s="1034"/>
      <c r="AW9" s="1034"/>
      <c r="AX9" s="1034"/>
      <c r="AY9" s="1034"/>
      <c r="AZ9" s="1034"/>
    </row>
    <row r="10" spans="1:52" ht="22.9" customHeight="1">
      <c r="A10" s="1032">
        <v>3</v>
      </c>
      <c r="B10" s="994" t="s">
        <v>383</v>
      </c>
      <c r="C10" s="1033"/>
      <c r="D10" s="1033"/>
      <c r="E10" s="1033">
        <f t="shared" si="1"/>
        <v>0</v>
      </c>
      <c r="F10" s="1033"/>
      <c r="G10" s="1033"/>
      <c r="H10" s="1033">
        <f t="shared" si="2"/>
        <v>0</v>
      </c>
      <c r="I10" s="1033"/>
      <c r="J10" s="1033"/>
      <c r="K10" s="1033">
        <f t="shared" si="3"/>
        <v>0</v>
      </c>
      <c r="L10" s="1033"/>
      <c r="M10" s="1033"/>
      <c r="N10" s="1033">
        <f t="shared" si="4"/>
        <v>0</v>
      </c>
      <c r="O10" s="1033"/>
      <c r="P10" s="1033"/>
      <c r="Q10" s="1033">
        <f t="shared" si="5"/>
        <v>0</v>
      </c>
      <c r="R10" s="1033"/>
      <c r="S10" s="1033"/>
      <c r="T10" s="1033">
        <f t="shared" si="6"/>
        <v>0</v>
      </c>
      <c r="U10" s="1033"/>
      <c r="V10" s="1033"/>
      <c r="W10" s="1033">
        <f t="shared" si="7"/>
        <v>0</v>
      </c>
      <c r="X10" s="1033"/>
      <c r="Y10" s="1033"/>
      <c r="Z10" s="1033">
        <f t="shared" si="8"/>
        <v>0</v>
      </c>
      <c r="AA10" s="1033">
        <f t="shared" si="9"/>
        <v>0</v>
      </c>
      <c r="AB10" s="1034"/>
      <c r="AC10" s="1034"/>
      <c r="AD10" s="1034"/>
      <c r="AE10" s="1034"/>
      <c r="AF10" s="1034"/>
      <c r="AG10" s="1034"/>
      <c r="AH10" s="1034"/>
      <c r="AI10" s="1034"/>
      <c r="AJ10" s="1034"/>
      <c r="AK10" s="1034"/>
      <c r="AL10" s="1034"/>
      <c r="AM10" s="1034"/>
      <c r="AN10" s="1034"/>
      <c r="AO10" s="1034"/>
      <c r="AP10" s="1034"/>
      <c r="AQ10" s="1034"/>
      <c r="AR10" s="1034"/>
      <c r="AS10" s="1034"/>
      <c r="AT10" s="1034"/>
      <c r="AU10" s="1034"/>
      <c r="AV10" s="1034"/>
      <c r="AW10" s="1034"/>
      <c r="AX10" s="1034"/>
      <c r="AY10" s="1034"/>
      <c r="AZ10" s="1034"/>
    </row>
    <row r="11" spans="1:52" ht="22.9" customHeight="1">
      <c r="A11" s="1032">
        <v>4</v>
      </c>
      <c r="B11" s="994" t="s">
        <v>1227</v>
      </c>
      <c r="C11" s="1033"/>
      <c r="D11" s="1033"/>
      <c r="E11" s="1033">
        <f t="shared" si="1"/>
        <v>0</v>
      </c>
      <c r="F11" s="1033"/>
      <c r="G11" s="1033"/>
      <c r="H11" s="1033">
        <f t="shared" si="2"/>
        <v>0</v>
      </c>
      <c r="I11" s="1033"/>
      <c r="J11" s="1033"/>
      <c r="K11" s="1033">
        <f t="shared" si="3"/>
        <v>0</v>
      </c>
      <c r="L11" s="1033"/>
      <c r="M11" s="1033"/>
      <c r="N11" s="1033">
        <f t="shared" si="4"/>
        <v>0</v>
      </c>
      <c r="O11" s="1033"/>
      <c r="P11" s="1033"/>
      <c r="Q11" s="1033">
        <f t="shared" si="5"/>
        <v>0</v>
      </c>
      <c r="R11" s="1033">
        <v>0</v>
      </c>
      <c r="S11" s="1033">
        <v>0</v>
      </c>
      <c r="T11" s="1033">
        <f t="shared" si="6"/>
        <v>0</v>
      </c>
      <c r="U11" s="1033"/>
      <c r="V11" s="1033"/>
      <c r="W11" s="1033">
        <f t="shared" si="7"/>
        <v>0</v>
      </c>
      <c r="X11" s="1033"/>
      <c r="Y11" s="1033"/>
      <c r="Z11" s="1033">
        <f t="shared" si="8"/>
        <v>0</v>
      </c>
      <c r="AA11" s="1033">
        <f t="shared" si="9"/>
        <v>0</v>
      </c>
      <c r="AB11" s="1034"/>
      <c r="AC11" s="1034"/>
      <c r="AD11" s="1034"/>
      <c r="AE11" s="1034"/>
      <c r="AF11" s="1034"/>
      <c r="AG11" s="1034"/>
      <c r="AH11" s="1034"/>
      <c r="AI11" s="1034"/>
      <c r="AJ11" s="1034"/>
      <c r="AK11" s="1034"/>
      <c r="AL11" s="1034"/>
      <c r="AM11" s="1034"/>
      <c r="AN11" s="1034"/>
      <c r="AO11" s="1034"/>
      <c r="AP11" s="1034"/>
      <c r="AQ11" s="1034"/>
      <c r="AR11" s="1034"/>
      <c r="AS11" s="1034"/>
      <c r="AT11" s="1034"/>
      <c r="AU11" s="1034"/>
      <c r="AV11" s="1034"/>
      <c r="AW11" s="1034"/>
      <c r="AX11" s="1034"/>
      <c r="AY11" s="1034"/>
      <c r="AZ11" s="1034"/>
    </row>
    <row r="12" spans="1:52" ht="22.9" customHeight="1">
      <c r="A12" s="1032">
        <v>5</v>
      </c>
      <c r="B12" s="994" t="s">
        <v>384</v>
      </c>
      <c r="C12" s="1033">
        <v>0</v>
      </c>
      <c r="D12" s="1033">
        <v>0</v>
      </c>
      <c r="E12" s="1033">
        <f t="shared" si="1"/>
        <v>0</v>
      </c>
      <c r="F12" s="1033">
        <v>0</v>
      </c>
      <c r="G12" s="1033"/>
      <c r="H12" s="1033">
        <f t="shared" si="2"/>
        <v>0</v>
      </c>
      <c r="I12" s="1033">
        <v>0</v>
      </c>
      <c r="J12" s="1033">
        <v>0</v>
      </c>
      <c r="K12" s="1033">
        <f t="shared" si="3"/>
        <v>0</v>
      </c>
      <c r="L12" s="1033">
        <v>0</v>
      </c>
      <c r="M12" s="1033">
        <v>0</v>
      </c>
      <c r="N12" s="1033">
        <f t="shared" si="4"/>
        <v>0</v>
      </c>
      <c r="O12" s="1033"/>
      <c r="P12" s="1033"/>
      <c r="Q12" s="1033">
        <f t="shared" si="5"/>
        <v>0</v>
      </c>
      <c r="R12" s="1033">
        <v>0</v>
      </c>
      <c r="S12" s="1033">
        <v>0</v>
      </c>
      <c r="T12" s="1033">
        <f t="shared" si="6"/>
        <v>0</v>
      </c>
      <c r="U12" s="1033"/>
      <c r="V12" s="1033"/>
      <c r="W12" s="1033">
        <f t="shared" si="7"/>
        <v>0</v>
      </c>
      <c r="X12" s="1033"/>
      <c r="Y12" s="1033"/>
      <c r="Z12" s="1033">
        <f t="shared" si="8"/>
        <v>0</v>
      </c>
      <c r="AA12" s="1033">
        <f t="shared" si="9"/>
        <v>0</v>
      </c>
      <c r="AB12" s="1034"/>
      <c r="AC12" s="1034"/>
      <c r="AD12" s="1034"/>
      <c r="AE12" s="1034"/>
      <c r="AF12" s="1034"/>
      <c r="AG12" s="1034"/>
      <c r="AH12" s="1034"/>
      <c r="AI12" s="1034"/>
      <c r="AJ12" s="1034"/>
      <c r="AK12" s="1034"/>
      <c r="AL12" s="1034"/>
      <c r="AM12" s="1034"/>
      <c r="AN12" s="1034"/>
      <c r="AO12" s="1034"/>
      <c r="AP12" s="1034"/>
      <c r="AQ12" s="1034"/>
      <c r="AR12" s="1034"/>
      <c r="AS12" s="1034"/>
      <c r="AT12" s="1034"/>
      <c r="AU12" s="1034"/>
      <c r="AV12" s="1034"/>
      <c r="AW12" s="1034"/>
      <c r="AX12" s="1034"/>
      <c r="AY12" s="1034"/>
      <c r="AZ12" s="1034"/>
    </row>
    <row r="13" spans="1:52" ht="22.9" customHeight="1">
      <c r="A13" s="1032">
        <v>6</v>
      </c>
      <c r="B13" s="994" t="s">
        <v>385</v>
      </c>
      <c r="C13" s="1033">
        <v>0</v>
      </c>
      <c r="D13" s="1033">
        <v>0</v>
      </c>
      <c r="E13" s="1033">
        <f t="shared" si="1"/>
        <v>0</v>
      </c>
      <c r="F13" s="1033">
        <v>0</v>
      </c>
      <c r="G13" s="1033"/>
      <c r="H13" s="1033">
        <f t="shared" si="2"/>
        <v>0</v>
      </c>
      <c r="I13" s="1033">
        <v>0</v>
      </c>
      <c r="J13" s="1033">
        <v>0</v>
      </c>
      <c r="K13" s="1033">
        <f t="shared" si="3"/>
        <v>0</v>
      </c>
      <c r="L13" s="1033">
        <v>0</v>
      </c>
      <c r="M13" s="1033">
        <v>0</v>
      </c>
      <c r="N13" s="1033">
        <f t="shared" si="4"/>
        <v>0</v>
      </c>
      <c r="O13" s="1033"/>
      <c r="P13" s="1033"/>
      <c r="Q13" s="1033">
        <f t="shared" si="5"/>
        <v>0</v>
      </c>
      <c r="R13" s="1033">
        <v>0</v>
      </c>
      <c r="S13" s="1033">
        <v>0</v>
      </c>
      <c r="T13" s="1033">
        <f t="shared" si="6"/>
        <v>0</v>
      </c>
      <c r="U13" s="1033"/>
      <c r="V13" s="1033"/>
      <c r="W13" s="1033">
        <f t="shared" si="7"/>
        <v>0</v>
      </c>
      <c r="X13" s="1033"/>
      <c r="Y13" s="1033"/>
      <c r="Z13" s="1033">
        <f t="shared" si="8"/>
        <v>0</v>
      </c>
      <c r="AA13" s="1033">
        <f t="shared" si="9"/>
        <v>0</v>
      </c>
      <c r="AB13" s="1034"/>
      <c r="AC13" s="1034"/>
      <c r="AD13" s="1034"/>
      <c r="AE13" s="1034"/>
      <c r="AF13" s="1034"/>
      <c r="AG13" s="1034"/>
      <c r="AH13" s="1034"/>
      <c r="AI13" s="1034"/>
      <c r="AJ13" s="1034"/>
      <c r="AK13" s="1034"/>
      <c r="AL13" s="1034"/>
      <c r="AM13" s="1034"/>
      <c r="AN13" s="1034"/>
      <c r="AO13" s="1034"/>
      <c r="AP13" s="1034"/>
      <c r="AQ13" s="1034"/>
      <c r="AR13" s="1034"/>
      <c r="AS13" s="1034"/>
      <c r="AT13" s="1034"/>
      <c r="AU13" s="1034"/>
      <c r="AV13" s="1034"/>
      <c r="AW13" s="1034"/>
      <c r="AX13" s="1034"/>
      <c r="AY13" s="1034"/>
      <c r="AZ13" s="1034"/>
    </row>
    <row r="14" spans="1:52" ht="22.9" customHeight="1">
      <c r="A14" s="1032">
        <v>7</v>
      </c>
      <c r="B14" s="994" t="s">
        <v>1084</v>
      </c>
      <c r="C14" s="1033"/>
      <c r="D14" s="1033"/>
      <c r="E14" s="1033">
        <f t="shared" si="1"/>
        <v>0</v>
      </c>
      <c r="F14" s="1033"/>
      <c r="G14" s="1033"/>
      <c r="H14" s="1033">
        <f t="shared" si="2"/>
        <v>0</v>
      </c>
      <c r="I14" s="1033"/>
      <c r="J14" s="1033"/>
      <c r="K14" s="1033">
        <f t="shared" si="3"/>
        <v>0</v>
      </c>
      <c r="L14" s="1033"/>
      <c r="M14" s="1033"/>
      <c r="N14" s="1033">
        <f t="shared" si="4"/>
        <v>0</v>
      </c>
      <c r="O14" s="1033"/>
      <c r="P14" s="1033"/>
      <c r="Q14" s="1033">
        <f t="shared" si="5"/>
        <v>0</v>
      </c>
      <c r="R14" s="1033"/>
      <c r="S14" s="1033"/>
      <c r="T14" s="1033">
        <f t="shared" si="6"/>
        <v>0</v>
      </c>
      <c r="U14" s="1033"/>
      <c r="V14" s="1033"/>
      <c r="W14" s="1033">
        <f>SUM(U14:V14)</f>
        <v>0</v>
      </c>
      <c r="X14" s="1033"/>
      <c r="Y14" s="1033"/>
      <c r="Z14" s="1033">
        <f t="shared" si="8"/>
        <v>0</v>
      </c>
      <c r="AA14" s="1033">
        <f t="shared" si="9"/>
        <v>0</v>
      </c>
      <c r="AB14" s="1034"/>
      <c r="AC14" s="1034"/>
      <c r="AD14" s="1034"/>
      <c r="AE14" s="1034"/>
      <c r="AF14" s="1034"/>
      <c r="AG14" s="1034"/>
      <c r="AH14" s="1034"/>
      <c r="AI14" s="1034"/>
      <c r="AJ14" s="1034"/>
      <c r="AK14" s="1034"/>
      <c r="AL14" s="1034"/>
      <c r="AM14" s="1034"/>
      <c r="AN14" s="1034"/>
      <c r="AO14" s="1034"/>
      <c r="AP14" s="1034"/>
      <c r="AQ14" s="1034"/>
      <c r="AR14" s="1034"/>
      <c r="AS14" s="1034"/>
      <c r="AT14" s="1034"/>
      <c r="AU14" s="1034"/>
      <c r="AV14" s="1034"/>
      <c r="AW14" s="1034"/>
      <c r="AX14" s="1034"/>
      <c r="AY14" s="1034"/>
      <c r="AZ14" s="1034"/>
    </row>
    <row r="15" spans="1:52" ht="22.9" customHeight="1">
      <c r="A15" s="1032">
        <v>8</v>
      </c>
      <c r="B15" s="994" t="s">
        <v>1085</v>
      </c>
      <c r="C15" s="1033"/>
      <c r="D15" s="1033"/>
      <c r="E15" s="1033">
        <f t="shared" si="1"/>
        <v>0</v>
      </c>
      <c r="F15" s="1033"/>
      <c r="G15" s="1033"/>
      <c r="H15" s="1033">
        <f t="shared" si="2"/>
        <v>0</v>
      </c>
      <c r="I15" s="1033"/>
      <c r="J15" s="1033"/>
      <c r="K15" s="1033">
        <f t="shared" si="3"/>
        <v>0</v>
      </c>
      <c r="L15" s="1033"/>
      <c r="M15" s="1033"/>
      <c r="N15" s="1033">
        <f t="shared" si="4"/>
        <v>0</v>
      </c>
      <c r="O15" s="1033"/>
      <c r="P15" s="1033"/>
      <c r="Q15" s="1033">
        <f t="shared" si="5"/>
        <v>0</v>
      </c>
      <c r="R15" s="1033"/>
      <c r="S15" s="1033"/>
      <c r="T15" s="1033">
        <f t="shared" si="6"/>
        <v>0</v>
      </c>
      <c r="U15" s="1033"/>
      <c r="V15" s="1033"/>
      <c r="W15" s="1033">
        <f>SUM(U15:V15)</f>
        <v>0</v>
      </c>
      <c r="X15" s="1033"/>
      <c r="Y15" s="1033"/>
      <c r="Z15" s="1033">
        <f t="shared" si="8"/>
        <v>0</v>
      </c>
      <c r="AA15" s="1033">
        <f t="shared" si="9"/>
        <v>0</v>
      </c>
      <c r="AB15" s="1034"/>
      <c r="AC15" s="1034"/>
      <c r="AD15" s="1034"/>
      <c r="AE15" s="1034"/>
      <c r="AF15" s="1034"/>
      <c r="AG15" s="1034"/>
      <c r="AH15" s="1034"/>
      <c r="AI15" s="1034"/>
      <c r="AJ15" s="1034"/>
      <c r="AK15" s="1034"/>
      <c r="AL15" s="1034"/>
      <c r="AM15" s="1034"/>
      <c r="AN15" s="1034"/>
      <c r="AO15" s="1034"/>
      <c r="AP15" s="1034"/>
      <c r="AQ15" s="1034"/>
      <c r="AR15" s="1034"/>
      <c r="AS15" s="1034"/>
      <c r="AT15" s="1034"/>
      <c r="AU15" s="1034"/>
      <c r="AV15" s="1034"/>
      <c r="AW15" s="1034"/>
      <c r="AX15" s="1034"/>
      <c r="AY15" s="1034"/>
      <c r="AZ15" s="1034"/>
    </row>
    <row r="16" spans="1:52" ht="22.9" customHeight="1">
      <c r="A16" s="1032">
        <v>9</v>
      </c>
      <c r="B16" s="994" t="s">
        <v>143</v>
      </c>
      <c r="C16" s="1033">
        <f>SUM(C17:C21)</f>
        <v>0</v>
      </c>
      <c r="D16" s="1033">
        <f t="shared" ref="D16:AA16" si="10">SUM(D17:D21)</f>
        <v>0</v>
      </c>
      <c r="E16" s="1033">
        <f t="shared" si="10"/>
        <v>0</v>
      </c>
      <c r="F16" s="1033">
        <f>SUM(F17:F21)</f>
        <v>0</v>
      </c>
      <c r="G16" s="1033">
        <f>SUM(G17:G21)</f>
        <v>0</v>
      </c>
      <c r="H16" s="1033">
        <f t="shared" si="10"/>
        <v>0</v>
      </c>
      <c r="I16" s="1033">
        <f t="shared" si="10"/>
        <v>0</v>
      </c>
      <c r="J16" s="1033">
        <f t="shared" si="10"/>
        <v>0</v>
      </c>
      <c r="K16" s="1033">
        <f t="shared" si="10"/>
        <v>0</v>
      </c>
      <c r="L16" s="1033">
        <f t="shared" si="10"/>
        <v>0</v>
      </c>
      <c r="M16" s="1033">
        <f t="shared" si="10"/>
        <v>0</v>
      </c>
      <c r="N16" s="1033">
        <f t="shared" si="10"/>
        <v>0</v>
      </c>
      <c r="O16" s="1033">
        <f t="shared" si="10"/>
        <v>0</v>
      </c>
      <c r="P16" s="1033">
        <f t="shared" si="10"/>
        <v>0</v>
      </c>
      <c r="Q16" s="1033">
        <f t="shared" si="10"/>
        <v>0</v>
      </c>
      <c r="R16" s="1033">
        <f t="shared" si="10"/>
        <v>0</v>
      </c>
      <c r="S16" s="1033">
        <f t="shared" si="10"/>
        <v>0</v>
      </c>
      <c r="T16" s="1033">
        <f t="shared" si="10"/>
        <v>0</v>
      </c>
      <c r="U16" s="1033">
        <f t="shared" si="10"/>
        <v>0</v>
      </c>
      <c r="V16" s="1033">
        <f t="shared" si="10"/>
        <v>0</v>
      </c>
      <c r="W16" s="1033">
        <f t="shared" si="10"/>
        <v>0</v>
      </c>
      <c r="X16" s="1033">
        <f t="shared" si="10"/>
        <v>0</v>
      </c>
      <c r="Y16" s="1033">
        <f t="shared" si="10"/>
        <v>0</v>
      </c>
      <c r="Z16" s="1033">
        <f t="shared" si="10"/>
        <v>0</v>
      </c>
      <c r="AA16" s="1033">
        <f t="shared" si="10"/>
        <v>0</v>
      </c>
      <c r="AB16" s="1034"/>
      <c r="AC16" s="1034"/>
      <c r="AD16" s="1034"/>
      <c r="AE16" s="1034"/>
      <c r="AF16" s="1034"/>
      <c r="AG16" s="1034"/>
      <c r="AH16" s="1034"/>
      <c r="AI16" s="1034"/>
      <c r="AJ16" s="1034"/>
      <c r="AK16" s="1034"/>
      <c r="AL16" s="1034"/>
      <c r="AM16" s="1034"/>
      <c r="AN16" s="1034"/>
      <c r="AO16" s="1034"/>
      <c r="AP16" s="1034"/>
      <c r="AQ16" s="1034"/>
      <c r="AR16" s="1034"/>
      <c r="AS16" s="1034"/>
      <c r="AT16" s="1034"/>
      <c r="AU16" s="1034"/>
      <c r="AV16" s="1034"/>
      <c r="AW16" s="1034"/>
      <c r="AX16" s="1034"/>
      <c r="AY16" s="1034"/>
      <c r="AZ16" s="1034"/>
    </row>
    <row r="17" spans="1:52" ht="22.9" customHeight="1">
      <c r="A17" s="1032">
        <v>10</v>
      </c>
      <c r="B17" s="994" t="s">
        <v>4274</v>
      </c>
      <c r="C17" s="1033"/>
      <c r="D17" s="1033"/>
      <c r="E17" s="1033">
        <f t="shared" si="1"/>
        <v>0</v>
      </c>
      <c r="F17" s="1033"/>
      <c r="G17" s="1033"/>
      <c r="H17" s="1033">
        <f t="shared" si="2"/>
        <v>0</v>
      </c>
      <c r="I17" s="1033"/>
      <c r="J17" s="1033"/>
      <c r="K17" s="1033">
        <f t="shared" si="3"/>
        <v>0</v>
      </c>
      <c r="L17" s="1033"/>
      <c r="M17" s="1033"/>
      <c r="N17" s="1033">
        <f t="shared" si="4"/>
        <v>0</v>
      </c>
      <c r="O17" s="1033"/>
      <c r="P17" s="1033"/>
      <c r="Q17" s="1033">
        <f t="shared" si="5"/>
        <v>0</v>
      </c>
      <c r="R17" s="1033">
        <v>0</v>
      </c>
      <c r="S17" s="1033">
        <v>0</v>
      </c>
      <c r="T17" s="1033">
        <f t="shared" si="6"/>
        <v>0</v>
      </c>
      <c r="U17" s="1033"/>
      <c r="V17" s="1033"/>
      <c r="W17" s="1033">
        <f t="shared" si="7"/>
        <v>0</v>
      </c>
      <c r="X17" s="1033"/>
      <c r="Y17" s="1033"/>
      <c r="Z17" s="1033">
        <f>X17+Y17</f>
        <v>0</v>
      </c>
      <c r="AA17" s="1033">
        <f>E17+K17-N17+Q17+W17-Z17</f>
        <v>0</v>
      </c>
      <c r="AB17" s="1034"/>
      <c r="AC17" s="1034"/>
      <c r="AD17" s="1034"/>
      <c r="AE17" s="1034"/>
      <c r="AF17" s="1034"/>
      <c r="AG17" s="1034"/>
      <c r="AH17" s="1034"/>
      <c r="AI17" s="1034"/>
      <c r="AJ17" s="1034"/>
      <c r="AK17" s="1034"/>
      <c r="AL17" s="1034"/>
      <c r="AM17" s="1034"/>
      <c r="AN17" s="1034"/>
      <c r="AO17" s="1034"/>
      <c r="AP17" s="1034"/>
      <c r="AQ17" s="1034"/>
      <c r="AR17" s="1034"/>
      <c r="AS17" s="1034"/>
      <c r="AT17" s="1034"/>
      <c r="AU17" s="1034"/>
      <c r="AV17" s="1034"/>
      <c r="AW17" s="1034"/>
      <c r="AX17" s="1034"/>
      <c r="AY17" s="1034"/>
      <c r="AZ17" s="1034"/>
    </row>
    <row r="18" spans="1:52" ht="22.9" customHeight="1">
      <c r="A18" s="1032">
        <v>11</v>
      </c>
      <c r="B18" s="994" t="s">
        <v>4275</v>
      </c>
      <c r="C18" s="1033"/>
      <c r="D18" s="1033"/>
      <c r="E18" s="1033">
        <f t="shared" si="1"/>
        <v>0</v>
      </c>
      <c r="F18" s="1033"/>
      <c r="G18" s="1033"/>
      <c r="H18" s="1033">
        <f t="shared" si="2"/>
        <v>0</v>
      </c>
      <c r="I18" s="1033"/>
      <c r="J18" s="1033"/>
      <c r="K18" s="1033">
        <f t="shared" si="3"/>
        <v>0</v>
      </c>
      <c r="L18" s="1033"/>
      <c r="M18" s="1033"/>
      <c r="N18" s="1033">
        <f t="shared" si="4"/>
        <v>0</v>
      </c>
      <c r="O18" s="1033"/>
      <c r="P18" s="1033"/>
      <c r="Q18" s="1033">
        <f t="shared" si="5"/>
        <v>0</v>
      </c>
      <c r="R18" s="1033">
        <v>0</v>
      </c>
      <c r="S18" s="1033">
        <v>0</v>
      </c>
      <c r="T18" s="1033">
        <f t="shared" si="6"/>
        <v>0</v>
      </c>
      <c r="U18" s="1033"/>
      <c r="V18" s="1033"/>
      <c r="W18" s="1033">
        <f t="shared" si="7"/>
        <v>0</v>
      </c>
      <c r="X18" s="1033"/>
      <c r="Y18" s="1033"/>
      <c r="Z18" s="1033">
        <f>X18+Y18</f>
        <v>0</v>
      </c>
      <c r="AA18" s="1033">
        <f>E18+K18-N18+Q18+W18-Z18</f>
        <v>0</v>
      </c>
      <c r="AB18" s="1034"/>
      <c r="AC18" s="1034"/>
      <c r="AD18" s="1034"/>
      <c r="AE18" s="1034"/>
      <c r="AF18" s="1034"/>
      <c r="AG18" s="1034"/>
      <c r="AH18" s="1034"/>
      <c r="AI18" s="1034"/>
      <c r="AJ18" s="1034"/>
      <c r="AK18" s="1034"/>
      <c r="AL18" s="1034"/>
      <c r="AM18" s="1034"/>
      <c r="AN18" s="1034"/>
      <c r="AO18" s="1034"/>
      <c r="AP18" s="1034"/>
      <c r="AQ18" s="1034"/>
      <c r="AR18" s="1034"/>
      <c r="AS18" s="1034"/>
      <c r="AT18" s="1034"/>
      <c r="AU18" s="1034"/>
      <c r="AV18" s="1034"/>
      <c r="AW18" s="1034"/>
      <c r="AX18" s="1034"/>
      <c r="AY18" s="1034"/>
      <c r="AZ18" s="1034"/>
    </row>
    <row r="19" spans="1:52" ht="22.9" customHeight="1">
      <c r="A19" s="1032">
        <v>12</v>
      </c>
      <c r="B19" s="994" t="s">
        <v>4276</v>
      </c>
      <c r="C19" s="1033"/>
      <c r="D19" s="1033"/>
      <c r="E19" s="1033">
        <f t="shared" si="1"/>
        <v>0</v>
      </c>
      <c r="F19" s="1033"/>
      <c r="G19" s="1033"/>
      <c r="H19" s="1033">
        <f t="shared" si="2"/>
        <v>0</v>
      </c>
      <c r="I19" s="1033"/>
      <c r="J19" s="1033"/>
      <c r="K19" s="1033">
        <f t="shared" si="3"/>
        <v>0</v>
      </c>
      <c r="L19" s="1033"/>
      <c r="M19" s="1033"/>
      <c r="N19" s="1033">
        <f t="shared" si="4"/>
        <v>0</v>
      </c>
      <c r="O19" s="1033"/>
      <c r="P19" s="1033"/>
      <c r="Q19" s="1033">
        <f t="shared" si="5"/>
        <v>0</v>
      </c>
      <c r="R19" s="1033">
        <v>0</v>
      </c>
      <c r="S19" s="1033">
        <v>0</v>
      </c>
      <c r="T19" s="1033">
        <f t="shared" si="6"/>
        <v>0</v>
      </c>
      <c r="U19" s="1033"/>
      <c r="V19" s="1033"/>
      <c r="W19" s="1033">
        <f t="shared" si="7"/>
        <v>0</v>
      </c>
      <c r="X19" s="1033"/>
      <c r="Y19" s="1033"/>
      <c r="Z19" s="1033">
        <f>X19+Y19</f>
        <v>0</v>
      </c>
      <c r="AA19" s="1033">
        <f>E19+K19-N19+Q19+W19-Z19</f>
        <v>0</v>
      </c>
      <c r="AB19" s="1034"/>
      <c r="AC19" s="1034"/>
      <c r="AD19" s="1034"/>
      <c r="AE19" s="1034"/>
      <c r="AF19" s="1034"/>
      <c r="AG19" s="1034"/>
      <c r="AH19" s="1034"/>
      <c r="AI19" s="1034"/>
      <c r="AJ19" s="1034"/>
      <c r="AK19" s="1034"/>
      <c r="AL19" s="1034"/>
      <c r="AM19" s="1034"/>
      <c r="AN19" s="1034"/>
      <c r="AO19" s="1034"/>
      <c r="AP19" s="1034"/>
      <c r="AQ19" s="1034"/>
      <c r="AR19" s="1034"/>
      <c r="AS19" s="1034"/>
      <c r="AT19" s="1034"/>
      <c r="AU19" s="1034"/>
      <c r="AV19" s="1034"/>
      <c r="AW19" s="1034"/>
      <c r="AX19" s="1034"/>
      <c r="AY19" s="1034"/>
      <c r="AZ19" s="1034"/>
    </row>
    <row r="20" spans="1:52" ht="22.9" customHeight="1">
      <c r="A20" s="1032">
        <v>13</v>
      </c>
      <c r="B20" s="994" t="s">
        <v>4277</v>
      </c>
      <c r="C20" s="1033"/>
      <c r="D20" s="1033"/>
      <c r="E20" s="1033">
        <f t="shared" si="1"/>
        <v>0</v>
      </c>
      <c r="F20" s="1033">
        <v>0</v>
      </c>
      <c r="G20" s="1033"/>
      <c r="H20" s="1033">
        <f t="shared" si="2"/>
        <v>0</v>
      </c>
      <c r="I20" s="1033"/>
      <c r="J20" s="1033"/>
      <c r="K20" s="1033">
        <f t="shared" si="3"/>
        <v>0</v>
      </c>
      <c r="L20" s="1033"/>
      <c r="M20" s="1033"/>
      <c r="N20" s="1033">
        <f t="shared" si="4"/>
        <v>0</v>
      </c>
      <c r="O20" s="1033"/>
      <c r="P20" s="1033"/>
      <c r="Q20" s="1033">
        <f t="shared" si="5"/>
        <v>0</v>
      </c>
      <c r="R20" s="1033">
        <v>0</v>
      </c>
      <c r="S20" s="1033">
        <v>0</v>
      </c>
      <c r="T20" s="1033">
        <f t="shared" si="6"/>
        <v>0</v>
      </c>
      <c r="U20" s="1033"/>
      <c r="V20" s="1033"/>
      <c r="W20" s="1033">
        <f t="shared" si="7"/>
        <v>0</v>
      </c>
      <c r="X20" s="1033"/>
      <c r="Y20" s="1033"/>
      <c r="Z20" s="1033">
        <f>X20+Y20</f>
        <v>0</v>
      </c>
      <c r="AA20" s="1033">
        <f>E20+K20-N20+Q20+W20-Z20</f>
        <v>0</v>
      </c>
      <c r="AB20" s="1034"/>
      <c r="AC20" s="1034"/>
      <c r="AD20" s="1034"/>
      <c r="AE20" s="1034"/>
      <c r="AF20" s="1034"/>
      <c r="AG20" s="1034"/>
      <c r="AH20" s="1034"/>
      <c r="AI20" s="1034"/>
      <c r="AJ20" s="1034"/>
      <c r="AK20" s="1034"/>
      <c r="AL20" s="1034"/>
      <c r="AM20" s="1034"/>
      <c r="AN20" s="1034"/>
      <c r="AO20" s="1034"/>
      <c r="AP20" s="1034"/>
      <c r="AQ20" s="1034"/>
      <c r="AR20" s="1034"/>
      <c r="AS20" s="1034"/>
      <c r="AT20" s="1034"/>
      <c r="AU20" s="1034"/>
      <c r="AV20" s="1034"/>
      <c r="AW20" s="1034"/>
      <c r="AX20" s="1034"/>
      <c r="AY20" s="1034"/>
      <c r="AZ20" s="1034"/>
    </row>
    <row r="21" spans="1:52" ht="22.9" customHeight="1">
      <c r="A21" s="1032">
        <v>14</v>
      </c>
      <c r="B21" s="994" t="s">
        <v>4278</v>
      </c>
      <c r="C21" s="1033"/>
      <c r="D21" s="1033"/>
      <c r="E21" s="1033">
        <f t="shared" si="1"/>
        <v>0</v>
      </c>
      <c r="F21" s="1033">
        <v>0</v>
      </c>
      <c r="G21" s="1033"/>
      <c r="H21" s="1033">
        <f t="shared" si="2"/>
        <v>0</v>
      </c>
      <c r="I21" s="1033"/>
      <c r="J21" s="1033"/>
      <c r="K21" s="1033">
        <f t="shared" si="3"/>
        <v>0</v>
      </c>
      <c r="L21" s="1033"/>
      <c r="M21" s="1033"/>
      <c r="N21" s="1033">
        <f t="shared" si="4"/>
        <v>0</v>
      </c>
      <c r="O21" s="1033"/>
      <c r="P21" s="1033"/>
      <c r="Q21" s="1033">
        <f t="shared" si="5"/>
        <v>0</v>
      </c>
      <c r="R21" s="1033">
        <v>0</v>
      </c>
      <c r="S21" s="1033">
        <v>0</v>
      </c>
      <c r="T21" s="1033">
        <f t="shared" si="6"/>
        <v>0</v>
      </c>
      <c r="U21" s="1033"/>
      <c r="V21" s="1033"/>
      <c r="W21" s="1033">
        <f t="shared" si="7"/>
        <v>0</v>
      </c>
      <c r="X21" s="1033"/>
      <c r="Y21" s="1033"/>
      <c r="Z21" s="1033">
        <f>X21+Y21</f>
        <v>0</v>
      </c>
      <c r="AA21" s="1033">
        <f>E21+K21-N21+Q21+W21-Z21</f>
        <v>0</v>
      </c>
      <c r="AB21" s="1034"/>
      <c r="AC21" s="1034"/>
      <c r="AD21" s="1034"/>
      <c r="AE21" s="1034"/>
      <c r="AF21" s="1034"/>
      <c r="AG21" s="1034"/>
      <c r="AH21" s="1034"/>
      <c r="AI21" s="1034"/>
      <c r="AJ21" s="1034"/>
      <c r="AK21" s="1034"/>
      <c r="AL21" s="1034"/>
      <c r="AM21" s="1034"/>
      <c r="AN21" s="1034"/>
      <c r="AO21" s="1034"/>
      <c r="AP21" s="1034"/>
      <c r="AQ21" s="1034"/>
      <c r="AR21" s="1034"/>
      <c r="AS21" s="1034"/>
      <c r="AT21" s="1034"/>
      <c r="AU21" s="1034"/>
      <c r="AV21" s="1034"/>
      <c r="AW21" s="1034"/>
      <c r="AX21" s="1034"/>
      <c r="AY21" s="1034"/>
      <c r="AZ21" s="1034"/>
    </row>
    <row r="22" spans="1:52" ht="22.9" customHeight="1">
      <c r="A22" s="1032">
        <v>15</v>
      </c>
      <c r="B22" s="1001" t="s">
        <v>386</v>
      </c>
      <c r="C22" s="1033">
        <f t="shared" ref="C22:J22" si="11">C8+C16</f>
        <v>0</v>
      </c>
      <c r="D22" s="1033">
        <f t="shared" si="11"/>
        <v>0</v>
      </c>
      <c r="E22" s="1033">
        <f t="shared" si="11"/>
        <v>0</v>
      </c>
      <c r="F22" s="1033">
        <f>F8+F16</f>
        <v>0</v>
      </c>
      <c r="G22" s="1033">
        <f>G8+G16</f>
        <v>0</v>
      </c>
      <c r="H22" s="1033">
        <f t="shared" si="11"/>
        <v>0</v>
      </c>
      <c r="I22" s="1033">
        <f t="shared" si="11"/>
        <v>0</v>
      </c>
      <c r="J22" s="1033">
        <f t="shared" si="11"/>
        <v>0</v>
      </c>
      <c r="K22" s="1033">
        <f t="shared" si="3"/>
        <v>0</v>
      </c>
      <c r="L22" s="1033">
        <f t="shared" ref="L22:AA22" si="12">L8+L16</f>
        <v>0</v>
      </c>
      <c r="M22" s="1033">
        <f t="shared" si="12"/>
        <v>0</v>
      </c>
      <c r="N22" s="1033">
        <f t="shared" si="12"/>
        <v>0</v>
      </c>
      <c r="O22" s="1033">
        <f t="shared" si="12"/>
        <v>0</v>
      </c>
      <c r="P22" s="1033">
        <f t="shared" si="12"/>
        <v>0</v>
      </c>
      <c r="Q22" s="1033">
        <f t="shared" si="12"/>
        <v>0</v>
      </c>
      <c r="R22" s="1033">
        <f t="shared" si="12"/>
        <v>0</v>
      </c>
      <c r="S22" s="1033">
        <f t="shared" si="12"/>
        <v>0</v>
      </c>
      <c r="T22" s="1033">
        <f t="shared" si="12"/>
        <v>0</v>
      </c>
      <c r="U22" s="1033">
        <f t="shared" si="12"/>
        <v>0</v>
      </c>
      <c r="V22" s="1033">
        <f t="shared" si="12"/>
        <v>0</v>
      </c>
      <c r="W22" s="1033">
        <f t="shared" si="12"/>
        <v>0</v>
      </c>
      <c r="X22" s="1033">
        <f t="shared" si="12"/>
        <v>0</v>
      </c>
      <c r="Y22" s="1033">
        <f t="shared" si="12"/>
        <v>0</v>
      </c>
      <c r="Z22" s="1033">
        <f t="shared" si="12"/>
        <v>0</v>
      </c>
      <c r="AA22" s="1033">
        <f t="shared" si="12"/>
        <v>0</v>
      </c>
      <c r="AB22" s="1034"/>
      <c r="AC22" s="1034"/>
      <c r="AD22" s="1034"/>
      <c r="AE22" s="1034"/>
      <c r="AF22" s="1034"/>
      <c r="AG22" s="1034"/>
      <c r="AH22" s="1034"/>
      <c r="AI22" s="1034"/>
      <c r="AJ22" s="1034"/>
      <c r="AK22" s="1034"/>
      <c r="AL22" s="1034"/>
      <c r="AM22" s="1034"/>
      <c r="AN22" s="1034"/>
      <c r="AO22" s="1034"/>
      <c r="AP22" s="1034"/>
      <c r="AQ22" s="1034"/>
      <c r="AR22" s="1034"/>
      <c r="AS22" s="1034"/>
      <c r="AT22" s="1034"/>
      <c r="AU22" s="1034"/>
      <c r="AV22" s="1034"/>
      <c r="AW22" s="1034"/>
      <c r="AX22" s="1034"/>
      <c r="AY22" s="1034"/>
      <c r="AZ22" s="1034"/>
    </row>
    <row r="23" spans="1:52">
      <c r="A23" s="47" t="s">
        <v>388</v>
      </c>
      <c r="B23" s="1035"/>
      <c r="C23" s="1035"/>
      <c r="D23" s="1035"/>
      <c r="E23" s="1035"/>
      <c r="F23" s="1035"/>
      <c r="G23" s="1035"/>
      <c r="H23" s="1035"/>
      <c r="I23" s="1035"/>
      <c r="J23" s="1035"/>
      <c r="K23" s="1035"/>
      <c r="L23" s="1035"/>
      <c r="M23" s="1035"/>
      <c r="S23" s="1036"/>
    </row>
    <row r="24" spans="1:52">
      <c r="A24" s="1037">
        <v>1</v>
      </c>
      <c r="B24" s="2797" t="s">
        <v>576</v>
      </c>
      <c r="C24" s="2797"/>
      <c r="D24" s="2797"/>
      <c r="E24" s="2797"/>
      <c r="F24" s="2797"/>
      <c r="G24" s="2797"/>
      <c r="H24" s="2797"/>
      <c r="I24" s="2797"/>
      <c r="J24" s="2797"/>
      <c r="K24" s="2797"/>
      <c r="L24" s="2797"/>
      <c r="M24" s="2797"/>
      <c r="N24" s="2797"/>
      <c r="O24" s="2797"/>
      <c r="P24" s="2797"/>
      <c r="Q24" s="2797"/>
      <c r="R24" s="2797"/>
      <c r="S24" s="2797"/>
      <c r="T24" s="2797"/>
      <c r="U24" s="2797"/>
      <c r="V24" s="2797"/>
      <c r="W24" s="2797"/>
    </row>
    <row r="25" spans="1:52">
      <c r="A25" s="1037">
        <v>2</v>
      </c>
      <c r="B25" s="48" t="s">
        <v>148</v>
      </c>
    </row>
    <row r="26" spans="1:52">
      <c r="A26" s="1037">
        <v>3</v>
      </c>
      <c r="B26" s="48" t="s">
        <v>305</v>
      </c>
    </row>
    <row r="27" spans="1:52">
      <c r="A27" s="1038">
        <v>4</v>
      </c>
      <c r="B27" s="1007" t="s">
        <v>1092</v>
      </c>
    </row>
    <row r="28" spans="1:52">
      <c r="A28" s="1037">
        <v>5</v>
      </c>
      <c r="B28" s="51" t="s">
        <v>1083</v>
      </c>
    </row>
  </sheetData>
  <mergeCells count="29">
    <mergeCell ref="A3:A7"/>
    <mergeCell ref="B3:B7"/>
    <mergeCell ref="I5:I6"/>
    <mergeCell ref="J5:J6"/>
    <mergeCell ref="C3:N3"/>
    <mergeCell ref="I4:K4"/>
    <mergeCell ref="L4:N4"/>
    <mergeCell ref="B24:W24"/>
    <mergeCell ref="X4:Z4"/>
    <mergeCell ref="Y5:Y6"/>
    <mergeCell ref="Z5:Z6"/>
    <mergeCell ref="K5:K6"/>
    <mergeCell ref="L5:L6"/>
    <mergeCell ref="U5:U6"/>
    <mergeCell ref="V5:V6"/>
    <mergeCell ref="W5:W6"/>
    <mergeCell ref="X5:X6"/>
    <mergeCell ref="U4:W4"/>
    <mergeCell ref="AA3:AA4"/>
    <mergeCell ref="C5:E5"/>
    <mergeCell ref="F5:H5"/>
    <mergeCell ref="C4:H4"/>
    <mergeCell ref="O5:Q5"/>
    <mergeCell ref="O4:T4"/>
    <mergeCell ref="M5:M6"/>
    <mergeCell ref="N5:N6"/>
    <mergeCell ref="R5:T5"/>
    <mergeCell ref="AA5:AA7"/>
    <mergeCell ref="O3:Z3"/>
  </mergeCells>
  <phoneticPr fontId="30" type="noConversion"/>
  <printOptions horizontalCentered="1" gridLinesSet="0"/>
  <pageMargins left="0.15748031496062992" right="0.15748031496062992" top="0.39370078740157483" bottom="0.39370078740157483" header="0" footer="0"/>
  <pageSetup paperSize="9" scale="45" orientation="landscape" r:id="rId1"/>
  <headerFooter alignWithMargins="0">
    <oddFooter>&amp;C&amp;"Times New Roman,標準"111&amp;R&amp;"Times New Roman,標準"&amp;A</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工作表16">
    <tabColor rgb="FFFFFF00"/>
    <pageSetUpPr fitToPage="1"/>
  </sheetPr>
  <dimension ref="A1:AF83"/>
  <sheetViews>
    <sheetView view="pageBreakPreview" zoomScaleNormal="85" zoomScaleSheetLayoutView="100" workbookViewId="0">
      <pane xSplit="2" ySplit="5" topLeftCell="N27" activePane="bottomRight" state="frozen"/>
      <selection sqref="A1:XFD1048576"/>
      <selection pane="topRight" sqref="A1:XFD1048576"/>
      <selection pane="bottomLeft" sqref="A1:XFD1048576"/>
      <selection pane="bottomRight" activeCell="W39" sqref="W39"/>
    </sheetView>
  </sheetViews>
  <sheetFormatPr defaultColWidth="8" defaultRowHeight="14.25"/>
  <cols>
    <col min="1" max="1" width="3.625" style="46" customWidth="1"/>
    <col min="2" max="2" width="24" style="46" customWidth="1"/>
    <col min="3" max="4" width="11.125" style="46" customWidth="1"/>
    <col min="5" max="5" width="7.375" style="46" customWidth="1"/>
    <col min="6" max="6" width="6.125" style="46" customWidth="1"/>
    <col min="7" max="7" width="7.25" style="46" customWidth="1"/>
    <col min="8" max="8" width="10" style="46" customWidth="1"/>
    <col min="9" max="9" width="10.875" style="46" customWidth="1"/>
    <col min="10" max="10" width="8.625" style="46" customWidth="1"/>
    <col min="11" max="11" width="11.125" style="46" customWidth="1"/>
    <col min="12" max="12" width="10.5" style="46" customWidth="1"/>
    <col min="13" max="13" width="13.5" style="46" customWidth="1"/>
    <col min="14" max="14" width="13.125" style="46" customWidth="1"/>
    <col min="15" max="15" width="8.75" style="46" customWidth="1"/>
    <col min="16" max="16" width="9.75" style="46" customWidth="1"/>
    <col min="17" max="17" width="10.375" style="46" customWidth="1"/>
    <col min="18" max="19" width="10" style="46" customWidth="1"/>
    <col min="20" max="20" width="9.875" style="46" customWidth="1"/>
    <col min="21" max="21" width="11.125" style="46" customWidth="1"/>
    <col min="22" max="22" width="10.375" style="46" customWidth="1"/>
    <col min="23" max="24" width="8.875" style="46" customWidth="1"/>
    <col min="25" max="25" width="13.125" style="46" customWidth="1"/>
    <col min="26" max="26" width="12.875" style="46" customWidth="1"/>
    <col min="27" max="27" width="10.375" style="46" customWidth="1"/>
    <col min="28" max="28" width="10.625" style="46" customWidth="1"/>
    <col min="29" max="31" width="9.875" style="46" customWidth="1"/>
    <col min="32" max="32" width="9.75" style="46" customWidth="1"/>
    <col min="33" max="16384" width="8" style="46"/>
  </cols>
  <sheetData>
    <row r="1" spans="1:32">
      <c r="A1" s="37" t="str">
        <f>表03!A1</f>
        <v xml:space="preserve"> 保險股份有限公司    年度(月)報表</v>
      </c>
    </row>
    <row r="2" spans="1:32">
      <c r="A2" s="46" t="s">
        <v>639</v>
      </c>
      <c r="AF2" s="292" t="s">
        <v>640</v>
      </c>
    </row>
    <row r="3" spans="1:32" ht="16.5" customHeight="1">
      <c r="A3" s="2771" t="s">
        <v>638</v>
      </c>
      <c r="B3" s="2771" t="s">
        <v>86</v>
      </c>
      <c r="C3" s="2751" t="s">
        <v>641</v>
      </c>
      <c r="D3" s="2754"/>
      <c r="E3" s="2754"/>
      <c r="F3" s="2754"/>
      <c r="G3" s="2754"/>
      <c r="H3" s="2754"/>
      <c r="I3" s="2754"/>
      <c r="J3" s="2754"/>
      <c r="K3" s="2754"/>
      <c r="L3" s="2754"/>
      <c r="M3" s="2754"/>
      <c r="N3" s="2754"/>
      <c r="O3" s="2754"/>
      <c r="P3" s="2754"/>
      <c r="Q3" s="2754"/>
      <c r="R3" s="2754"/>
      <c r="S3" s="2754"/>
      <c r="T3" s="2812" t="s">
        <v>642</v>
      </c>
      <c r="U3" s="2812"/>
      <c r="V3" s="2812"/>
      <c r="W3" s="2812"/>
      <c r="X3" s="2812"/>
      <c r="Y3" s="2812"/>
      <c r="Z3" s="2812"/>
      <c r="AA3" s="2812"/>
      <c r="AB3" s="2812"/>
      <c r="AC3" s="2754" t="s">
        <v>643</v>
      </c>
      <c r="AD3" s="2754"/>
      <c r="AE3" s="2754"/>
      <c r="AF3" s="2755"/>
    </row>
    <row r="4" spans="1:32" ht="71.25">
      <c r="A4" s="2808"/>
      <c r="B4" s="2810"/>
      <c r="C4" s="977" t="s">
        <v>644</v>
      </c>
      <c r="D4" s="978" t="s">
        <v>1010</v>
      </c>
      <c r="E4" s="977" t="s">
        <v>645</v>
      </c>
      <c r="F4" s="978" t="s">
        <v>646</v>
      </c>
      <c r="G4" s="977" t="s">
        <v>647</v>
      </c>
      <c r="H4" s="979" t="s">
        <v>1025</v>
      </c>
      <c r="I4" s="980" t="s">
        <v>1026</v>
      </c>
      <c r="J4" s="981" t="s">
        <v>923</v>
      </c>
      <c r="K4" s="979" t="s">
        <v>1027</v>
      </c>
      <c r="L4" s="980" t="s">
        <v>1028</v>
      </c>
      <c r="M4" s="979" t="s">
        <v>1029</v>
      </c>
      <c r="N4" s="980" t="s">
        <v>1030</v>
      </c>
      <c r="O4" s="982" t="s">
        <v>924</v>
      </c>
      <c r="P4" s="980" t="s">
        <v>1031</v>
      </c>
      <c r="Q4" s="980" t="s">
        <v>1032</v>
      </c>
      <c r="R4" s="980" t="s">
        <v>1033</v>
      </c>
      <c r="S4" s="983" t="s">
        <v>1034</v>
      </c>
      <c r="T4" s="984" t="s">
        <v>1035</v>
      </c>
      <c r="U4" s="984" t="s">
        <v>1036</v>
      </c>
      <c r="V4" s="985" t="s">
        <v>925</v>
      </c>
      <c r="W4" s="977" t="s">
        <v>2623</v>
      </c>
      <c r="X4" s="977" t="s">
        <v>926</v>
      </c>
      <c r="Y4" s="986" t="s">
        <v>1037</v>
      </c>
      <c r="Z4" s="986" t="s">
        <v>1038</v>
      </c>
      <c r="AA4" s="987" t="s">
        <v>1039</v>
      </c>
      <c r="AB4" s="987" t="s">
        <v>1034</v>
      </c>
      <c r="AC4" s="987" t="s">
        <v>1040</v>
      </c>
      <c r="AD4" s="987" t="s">
        <v>1041</v>
      </c>
      <c r="AE4" s="987" t="s">
        <v>1039</v>
      </c>
      <c r="AF4" s="987" t="s">
        <v>1034</v>
      </c>
    </row>
    <row r="5" spans="1:32" s="1008" customFormat="1" ht="73.5" customHeight="1">
      <c r="A5" s="2809"/>
      <c r="B5" s="2811"/>
      <c r="C5" s="988" t="s">
        <v>66</v>
      </c>
      <c r="D5" s="988" t="s">
        <v>648</v>
      </c>
      <c r="E5" s="988" t="s">
        <v>649</v>
      </c>
      <c r="F5" s="989" t="s">
        <v>650</v>
      </c>
      <c r="G5" s="988" t="s">
        <v>651</v>
      </c>
      <c r="H5" s="990" t="s">
        <v>927</v>
      </c>
      <c r="I5" s="990" t="s">
        <v>1042</v>
      </c>
      <c r="J5" s="988" t="s">
        <v>1043</v>
      </c>
      <c r="K5" s="990" t="s">
        <v>928</v>
      </c>
      <c r="L5" s="988" t="s">
        <v>1044</v>
      </c>
      <c r="M5" s="990" t="s">
        <v>929</v>
      </c>
      <c r="N5" s="988" t="s">
        <v>1045</v>
      </c>
      <c r="O5" s="991" t="s">
        <v>1046</v>
      </c>
      <c r="P5" s="988" t="s">
        <v>930</v>
      </c>
      <c r="Q5" s="991" t="s">
        <v>1047</v>
      </c>
      <c r="R5" s="988" t="s">
        <v>931</v>
      </c>
      <c r="S5" s="989" t="s">
        <v>1048</v>
      </c>
      <c r="T5" s="990" t="s">
        <v>932</v>
      </c>
      <c r="U5" s="990" t="s">
        <v>1049</v>
      </c>
      <c r="V5" s="990" t="s">
        <v>933</v>
      </c>
      <c r="W5" s="988" t="s">
        <v>1050</v>
      </c>
      <c r="X5" s="990" t="s">
        <v>1051</v>
      </c>
      <c r="Y5" s="990" t="s">
        <v>934</v>
      </c>
      <c r="Z5" s="988" t="s">
        <v>1052</v>
      </c>
      <c r="AA5" s="992" t="s">
        <v>935</v>
      </c>
      <c r="AB5" s="988" t="s">
        <v>1053</v>
      </c>
      <c r="AC5" s="988" t="s">
        <v>936</v>
      </c>
      <c r="AD5" s="988" t="s">
        <v>1054</v>
      </c>
      <c r="AE5" s="988" t="s">
        <v>937</v>
      </c>
      <c r="AF5" s="988" t="s">
        <v>1055</v>
      </c>
    </row>
    <row r="6" spans="1:32" ht="15" customHeight="1">
      <c r="A6" s="1009">
        <v>1</v>
      </c>
      <c r="B6" s="1010" t="s">
        <v>652</v>
      </c>
      <c r="C6" s="995">
        <f>SUM(C7:C37)</f>
        <v>0</v>
      </c>
      <c r="D6" s="995">
        <f>SUM(D7:D37)</f>
        <v>0</v>
      </c>
      <c r="E6" s="998"/>
      <c r="F6" s="998"/>
      <c r="G6" s="998"/>
      <c r="H6" s="995">
        <f t="shared" ref="H6:W6" si="0">SUM(H7:H37)</f>
        <v>0</v>
      </c>
      <c r="I6" s="995">
        <f t="shared" si="0"/>
        <v>0</v>
      </c>
      <c r="J6" s="995">
        <f t="shared" si="0"/>
        <v>0</v>
      </c>
      <c r="K6" s="995">
        <f t="shared" si="0"/>
        <v>0</v>
      </c>
      <c r="L6" s="995">
        <f t="shared" si="0"/>
        <v>0</v>
      </c>
      <c r="M6" s="995">
        <f t="shared" si="0"/>
        <v>0</v>
      </c>
      <c r="N6" s="995">
        <f t="shared" si="0"/>
        <v>0</v>
      </c>
      <c r="O6" s="995">
        <f t="shared" si="0"/>
        <v>0</v>
      </c>
      <c r="P6" s="995">
        <f t="shared" si="0"/>
        <v>0</v>
      </c>
      <c r="Q6" s="1011">
        <f t="shared" si="0"/>
        <v>0</v>
      </c>
      <c r="R6" s="1011">
        <f t="shared" si="0"/>
        <v>0</v>
      </c>
      <c r="S6" s="995">
        <f t="shared" si="0"/>
        <v>0</v>
      </c>
      <c r="T6" s="995">
        <f t="shared" si="0"/>
        <v>0</v>
      </c>
      <c r="U6" s="995">
        <f t="shared" si="0"/>
        <v>0</v>
      </c>
      <c r="V6" s="995">
        <f t="shared" si="0"/>
        <v>0</v>
      </c>
      <c r="W6" s="995">
        <f t="shared" si="0"/>
        <v>0</v>
      </c>
      <c r="X6" s="995"/>
      <c r="Y6" s="995">
        <f t="shared" ref="Y6:AF6" si="1">SUM(Y7:Y37)</f>
        <v>0</v>
      </c>
      <c r="Z6" s="995">
        <f t="shared" si="1"/>
        <v>0</v>
      </c>
      <c r="AA6" s="995">
        <f t="shared" si="1"/>
        <v>0</v>
      </c>
      <c r="AB6" s="995">
        <f t="shared" si="1"/>
        <v>0</v>
      </c>
      <c r="AC6" s="995">
        <f t="shared" si="1"/>
        <v>0</v>
      </c>
      <c r="AD6" s="995">
        <f t="shared" si="1"/>
        <v>0</v>
      </c>
      <c r="AE6" s="995">
        <f t="shared" si="1"/>
        <v>0</v>
      </c>
      <c r="AF6" s="2417">
        <f t="shared" si="1"/>
        <v>0</v>
      </c>
    </row>
    <row r="7" spans="1:32">
      <c r="A7" s="1009">
        <f>A6+1</f>
        <v>2</v>
      </c>
      <c r="B7" s="1010" t="s">
        <v>653</v>
      </c>
      <c r="C7" s="995"/>
      <c r="D7" s="995"/>
      <c r="E7" s="998"/>
      <c r="F7" s="998"/>
      <c r="G7" s="998">
        <f t="shared" ref="G7:G19" si="2">E7-F7</f>
        <v>0</v>
      </c>
      <c r="H7" s="995"/>
      <c r="I7" s="995"/>
      <c r="J7" s="995"/>
      <c r="K7" s="995"/>
      <c r="L7" s="995"/>
      <c r="M7" s="995"/>
      <c r="N7" s="995"/>
      <c r="O7" s="2417"/>
      <c r="P7" s="2417"/>
      <c r="Q7" s="2417"/>
      <c r="R7" s="2417"/>
      <c r="S7" s="2417"/>
      <c r="T7" s="995"/>
      <c r="U7" s="995"/>
      <c r="V7" s="995"/>
      <c r="W7" s="995"/>
      <c r="X7" s="995"/>
      <c r="Y7" s="995"/>
      <c r="Z7" s="995"/>
      <c r="AA7" s="995">
        <f>T7-Y7</f>
        <v>0</v>
      </c>
      <c r="AB7" s="995">
        <f>U7+W7-Z7</f>
        <v>0</v>
      </c>
      <c r="AC7" s="995">
        <f>P7-Y7</f>
        <v>0</v>
      </c>
      <c r="AD7" s="995">
        <f>Q7+W7-Z7</f>
        <v>0</v>
      </c>
      <c r="AE7" s="995">
        <f>R7+AA7</f>
        <v>0</v>
      </c>
      <c r="AF7" s="995">
        <f>S7+AB7</f>
        <v>0</v>
      </c>
    </row>
    <row r="8" spans="1:32">
      <c r="A8" s="1009">
        <f t="shared" ref="A8:A47" si="3">A7+1</f>
        <v>3</v>
      </c>
      <c r="B8" s="1012" t="s">
        <v>654</v>
      </c>
      <c r="C8" s="995"/>
      <c r="D8" s="995"/>
      <c r="E8" s="998"/>
      <c r="F8" s="998"/>
      <c r="G8" s="998">
        <f t="shared" si="2"/>
        <v>0</v>
      </c>
      <c r="H8" s="995"/>
      <c r="I8" s="995"/>
      <c r="J8" s="995"/>
      <c r="K8" s="995"/>
      <c r="L8" s="995"/>
      <c r="M8" s="995"/>
      <c r="N8" s="995"/>
      <c r="O8" s="2417"/>
      <c r="P8" s="2417"/>
      <c r="Q8" s="2417"/>
      <c r="R8" s="2417"/>
      <c r="S8" s="2417"/>
      <c r="T8" s="995"/>
      <c r="U8" s="995"/>
      <c r="V8" s="995"/>
      <c r="W8" s="995"/>
      <c r="X8" s="995"/>
      <c r="Y8" s="995"/>
      <c r="Z8" s="995"/>
      <c r="AA8" s="995">
        <f t="shared" ref="AA8:AA46" si="4">T8-Y8</f>
        <v>0</v>
      </c>
      <c r="AB8" s="995">
        <f t="shared" ref="AB8:AB46" si="5">U8+W8-Z8</f>
        <v>0</v>
      </c>
      <c r="AC8" s="995">
        <f t="shared" ref="AC8:AC46" si="6">P8-Y8</f>
        <v>0</v>
      </c>
      <c r="AD8" s="995">
        <f t="shared" ref="AD8:AD46" si="7">Q8+W8-Z8</f>
        <v>0</v>
      </c>
      <c r="AE8" s="995">
        <f>R8+AA8</f>
        <v>0</v>
      </c>
      <c r="AF8" s="995">
        <f>S8+AB8</f>
        <v>0</v>
      </c>
    </row>
    <row r="9" spans="1:32">
      <c r="A9" s="1009">
        <f t="shared" si="3"/>
        <v>4</v>
      </c>
      <c r="B9" s="1012" t="s">
        <v>655</v>
      </c>
      <c r="C9" s="995"/>
      <c r="D9" s="995"/>
      <c r="E9" s="998"/>
      <c r="F9" s="998"/>
      <c r="G9" s="998">
        <f t="shared" si="2"/>
        <v>0</v>
      </c>
      <c r="H9" s="995"/>
      <c r="I9" s="995"/>
      <c r="J9" s="995"/>
      <c r="K9" s="995"/>
      <c r="L9" s="995"/>
      <c r="M9" s="995"/>
      <c r="N9" s="995"/>
      <c r="O9" s="2417"/>
      <c r="P9" s="2417"/>
      <c r="Q9" s="2417"/>
      <c r="R9" s="2417"/>
      <c r="S9" s="2417"/>
      <c r="T9" s="995"/>
      <c r="U9" s="995"/>
      <c r="V9" s="995"/>
      <c r="W9" s="995"/>
      <c r="X9" s="995"/>
      <c r="Y9" s="995"/>
      <c r="Z9" s="995"/>
      <c r="AA9" s="995">
        <f t="shared" si="4"/>
        <v>0</v>
      </c>
      <c r="AB9" s="995">
        <f t="shared" si="5"/>
        <v>0</v>
      </c>
      <c r="AC9" s="995">
        <f t="shared" si="6"/>
        <v>0</v>
      </c>
      <c r="AD9" s="995">
        <f t="shared" si="7"/>
        <v>0</v>
      </c>
      <c r="AE9" s="995">
        <f t="shared" ref="AE9:AE46" si="8">R9+AA9</f>
        <v>0</v>
      </c>
      <c r="AF9" s="995">
        <f t="shared" ref="AF9:AF46" si="9">S9+AB9</f>
        <v>0</v>
      </c>
    </row>
    <row r="10" spans="1:32" ht="17.649999999999999" customHeight="1">
      <c r="A10" s="1009">
        <f t="shared" si="3"/>
        <v>5</v>
      </c>
      <c r="B10" s="1012" t="s">
        <v>656</v>
      </c>
      <c r="C10" s="995"/>
      <c r="D10" s="995"/>
      <c r="E10" s="998"/>
      <c r="F10" s="998"/>
      <c r="G10" s="998">
        <f t="shared" si="2"/>
        <v>0</v>
      </c>
      <c r="H10" s="995"/>
      <c r="I10" s="995"/>
      <c r="J10" s="995"/>
      <c r="K10" s="995"/>
      <c r="L10" s="995"/>
      <c r="M10" s="995"/>
      <c r="N10" s="995"/>
      <c r="O10" s="2417"/>
      <c r="P10" s="2417"/>
      <c r="Q10" s="2417"/>
      <c r="R10" s="2417"/>
      <c r="S10" s="2417"/>
      <c r="T10" s="995"/>
      <c r="U10" s="995"/>
      <c r="V10" s="995"/>
      <c r="W10" s="995"/>
      <c r="X10" s="995"/>
      <c r="Y10" s="995"/>
      <c r="Z10" s="995"/>
      <c r="AA10" s="995">
        <f t="shared" si="4"/>
        <v>0</v>
      </c>
      <c r="AB10" s="995">
        <f t="shared" si="5"/>
        <v>0</v>
      </c>
      <c r="AC10" s="995">
        <f t="shared" si="6"/>
        <v>0</v>
      </c>
      <c r="AD10" s="995">
        <f t="shared" si="7"/>
        <v>0</v>
      </c>
      <c r="AE10" s="995">
        <f t="shared" si="8"/>
        <v>0</v>
      </c>
      <c r="AF10" s="995">
        <f>S10+AB10</f>
        <v>0</v>
      </c>
    </row>
    <row r="11" spans="1:32">
      <c r="A11" s="1009">
        <f t="shared" si="3"/>
        <v>6</v>
      </c>
      <c r="B11" s="1012" t="s">
        <v>657</v>
      </c>
      <c r="C11" s="995"/>
      <c r="D11" s="995"/>
      <c r="E11" s="998"/>
      <c r="F11" s="998"/>
      <c r="G11" s="998">
        <f t="shared" si="2"/>
        <v>0</v>
      </c>
      <c r="H11" s="995"/>
      <c r="I11" s="995"/>
      <c r="J11" s="995"/>
      <c r="K11" s="995"/>
      <c r="L11" s="995"/>
      <c r="M11" s="995"/>
      <c r="N11" s="995"/>
      <c r="O11" s="2417"/>
      <c r="P11" s="2417"/>
      <c r="Q11" s="2417"/>
      <c r="R11" s="2417"/>
      <c r="S11" s="2417"/>
      <c r="T11" s="995"/>
      <c r="U11" s="995"/>
      <c r="V11" s="995"/>
      <c r="W11" s="995"/>
      <c r="X11" s="995"/>
      <c r="Y11" s="995"/>
      <c r="Z11" s="995"/>
      <c r="AA11" s="995">
        <f t="shared" si="4"/>
        <v>0</v>
      </c>
      <c r="AB11" s="995">
        <f t="shared" si="5"/>
        <v>0</v>
      </c>
      <c r="AC11" s="995">
        <f t="shared" si="6"/>
        <v>0</v>
      </c>
      <c r="AD11" s="995">
        <f t="shared" si="7"/>
        <v>0</v>
      </c>
      <c r="AE11" s="995">
        <f t="shared" si="8"/>
        <v>0</v>
      </c>
      <c r="AF11" s="995">
        <f t="shared" si="9"/>
        <v>0</v>
      </c>
    </row>
    <row r="12" spans="1:32">
      <c r="A12" s="1009">
        <f t="shared" si="3"/>
        <v>7</v>
      </c>
      <c r="B12" s="1012" t="s">
        <v>658</v>
      </c>
      <c r="C12" s="995"/>
      <c r="D12" s="995"/>
      <c r="E12" s="998"/>
      <c r="F12" s="998"/>
      <c r="G12" s="998">
        <f t="shared" si="2"/>
        <v>0</v>
      </c>
      <c r="H12" s="995"/>
      <c r="I12" s="995"/>
      <c r="J12" s="995"/>
      <c r="K12" s="995"/>
      <c r="L12" s="995"/>
      <c r="M12" s="995"/>
      <c r="N12" s="995"/>
      <c r="O12" s="2417"/>
      <c r="P12" s="2417"/>
      <c r="Q12" s="2417"/>
      <c r="R12" s="2417"/>
      <c r="S12" s="2417"/>
      <c r="T12" s="995"/>
      <c r="U12" s="995"/>
      <c r="V12" s="995"/>
      <c r="W12" s="995"/>
      <c r="X12" s="995"/>
      <c r="Y12" s="995"/>
      <c r="Z12" s="995"/>
      <c r="AA12" s="995">
        <f t="shared" si="4"/>
        <v>0</v>
      </c>
      <c r="AB12" s="995">
        <f t="shared" si="5"/>
        <v>0</v>
      </c>
      <c r="AC12" s="995">
        <f t="shared" si="6"/>
        <v>0</v>
      </c>
      <c r="AD12" s="995">
        <f t="shared" si="7"/>
        <v>0</v>
      </c>
      <c r="AE12" s="995">
        <f t="shared" si="8"/>
        <v>0</v>
      </c>
      <c r="AF12" s="995">
        <f t="shared" si="9"/>
        <v>0</v>
      </c>
    </row>
    <row r="13" spans="1:32">
      <c r="A13" s="1009">
        <f t="shared" si="3"/>
        <v>8</v>
      </c>
      <c r="B13" s="1012" t="s">
        <v>659</v>
      </c>
      <c r="C13" s="995"/>
      <c r="D13" s="995"/>
      <c r="E13" s="998"/>
      <c r="F13" s="998"/>
      <c r="G13" s="998">
        <f t="shared" si="2"/>
        <v>0</v>
      </c>
      <c r="H13" s="995"/>
      <c r="I13" s="995"/>
      <c r="J13" s="995"/>
      <c r="K13" s="995"/>
      <c r="L13" s="995"/>
      <c r="M13" s="995"/>
      <c r="N13" s="995"/>
      <c r="O13" s="2417"/>
      <c r="P13" s="2417"/>
      <c r="Q13" s="2417"/>
      <c r="R13" s="2417"/>
      <c r="S13" s="2417"/>
      <c r="T13" s="995"/>
      <c r="U13" s="995"/>
      <c r="V13" s="995"/>
      <c r="W13" s="995"/>
      <c r="X13" s="995"/>
      <c r="Y13" s="995"/>
      <c r="Z13" s="995"/>
      <c r="AA13" s="995">
        <f t="shared" si="4"/>
        <v>0</v>
      </c>
      <c r="AB13" s="995">
        <f t="shared" si="5"/>
        <v>0</v>
      </c>
      <c r="AC13" s="995">
        <f t="shared" si="6"/>
        <v>0</v>
      </c>
      <c r="AD13" s="995">
        <f t="shared" si="7"/>
        <v>0</v>
      </c>
      <c r="AE13" s="995">
        <f t="shared" si="8"/>
        <v>0</v>
      </c>
      <c r="AF13" s="995">
        <f t="shared" si="9"/>
        <v>0</v>
      </c>
    </row>
    <row r="14" spans="1:32">
      <c r="A14" s="1009">
        <f t="shared" si="3"/>
        <v>9</v>
      </c>
      <c r="B14" s="1012" t="s">
        <v>660</v>
      </c>
      <c r="C14" s="995"/>
      <c r="D14" s="995"/>
      <c r="E14" s="998"/>
      <c r="F14" s="998"/>
      <c r="G14" s="998">
        <f t="shared" si="2"/>
        <v>0</v>
      </c>
      <c r="H14" s="995"/>
      <c r="I14" s="995"/>
      <c r="J14" s="995"/>
      <c r="K14" s="995"/>
      <c r="L14" s="995"/>
      <c r="M14" s="995"/>
      <c r="N14" s="995"/>
      <c r="O14" s="2417"/>
      <c r="P14" s="2417"/>
      <c r="Q14" s="2417"/>
      <c r="R14" s="2417"/>
      <c r="S14" s="2417"/>
      <c r="T14" s="995"/>
      <c r="U14" s="995"/>
      <c r="V14" s="995"/>
      <c r="W14" s="995"/>
      <c r="X14" s="995"/>
      <c r="Y14" s="995"/>
      <c r="Z14" s="995"/>
      <c r="AA14" s="995">
        <f t="shared" si="4"/>
        <v>0</v>
      </c>
      <c r="AB14" s="995">
        <f t="shared" si="5"/>
        <v>0</v>
      </c>
      <c r="AC14" s="995">
        <f t="shared" si="6"/>
        <v>0</v>
      </c>
      <c r="AD14" s="995">
        <f t="shared" si="7"/>
        <v>0</v>
      </c>
      <c r="AE14" s="995">
        <f t="shared" si="8"/>
        <v>0</v>
      </c>
      <c r="AF14" s="995">
        <f t="shared" si="9"/>
        <v>0</v>
      </c>
    </row>
    <row r="15" spans="1:32">
      <c r="A15" s="1009">
        <f t="shared" si="3"/>
        <v>10</v>
      </c>
      <c r="B15" s="1012" t="s">
        <v>661</v>
      </c>
      <c r="C15" s="995"/>
      <c r="D15" s="995"/>
      <c r="E15" s="998"/>
      <c r="F15" s="998"/>
      <c r="G15" s="998">
        <f t="shared" si="2"/>
        <v>0</v>
      </c>
      <c r="H15" s="995"/>
      <c r="I15" s="995"/>
      <c r="J15" s="995"/>
      <c r="K15" s="995"/>
      <c r="L15" s="995"/>
      <c r="M15" s="995"/>
      <c r="N15" s="995"/>
      <c r="O15" s="2417"/>
      <c r="P15" s="2417"/>
      <c r="Q15" s="2417"/>
      <c r="R15" s="2417"/>
      <c r="S15" s="2417"/>
      <c r="T15" s="995"/>
      <c r="U15" s="995"/>
      <c r="V15" s="995"/>
      <c r="W15" s="995"/>
      <c r="X15" s="995"/>
      <c r="Y15" s="995"/>
      <c r="Z15" s="995"/>
      <c r="AA15" s="995">
        <f t="shared" si="4"/>
        <v>0</v>
      </c>
      <c r="AB15" s="995">
        <f t="shared" si="5"/>
        <v>0</v>
      </c>
      <c r="AC15" s="995">
        <f t="shared" si="6"/>
        <v>0</v>
      </c>
      <c r="AD15" s="995">
        <f t="shared" si="7"/>
        <v>0</v>
      </c>
      <c r="AE15" s="995">
        <f t="shared" si="8"/>
        <v>0</v>
      </c>
      <c r="AF15" s="995">
        <f t="shared" si="9"/>
        <v>0</v>
      </c>
    </row>
    <row r="16" spans="1:32">
      <c r="A16" s="1009">
        <f t="shared" si="3"/>
        <v>11</v>
      </c>
      <c r="B16" s="1012" t="s">
        <v>662</v>
      </c>
      <c r="C16" s="995"/>
      <c r="D16" s="995"/>
      <c r="E16" s="998"/>
      <c r="F16" s="998"/>
      <c r="G16" s="998">
        <f t="shared" si="2"/>
        <v>0</v>
      </c>
      <c r="H16" s="995"/>
      <c r="I16" s="995"/>
      <c r="J16" s="995"/>
      <c r="K16" s="995"/>
      <c r="L16" s="995"/>
      <c r="M16" s="995"/>
      <c r="N16" s="995"/>
      <c r="O16" s="2417"/>
      <c r="P16" s="2417"/>
      <c r="Q16" s="2417"/>
      <c r="R16" s="2417"/>
      <c r="S16" s="2417"/>
      <c r="T16" s="995"/>
      <c r="U16" s="995"/>
      <c r="V16" s="995"/>
      <c r="W16" s="995"/>
      <c r="X16" s="995"/>
      <c r="Y16" s="995"/>
      <c r="Z16" s="995"/>
      <c r="AA16" s="995">
        <f t="shared" si="4"/>
        <v>0</v>
      </c>
      <c r="AB16" s="995">
        <f t="shared" si="5"/>
        <v>0</v>
      </c>
      <c r="AC16" s="995">
        <f t="shared" si="6"/>
        <v>0</v>
      </c>
      <c r="AD16" s="995">
        <f t="shared" si="7"/>
        <v>0</v>
      </c>
      <c r="AE16" s="995">
        <f t="shared" si="8"/>
        <v>0</v>
      </c>
      <c r="AF16" s="995">
        <f t="shared" si="9"/>
        <v>0</v>
      </c>
    </row>
    <row r="17" spans="1:32">
      <c r="A17" s="1009">
        <f t="shared" si="3"/>
        <v>12</v>
      </c>
      <c r="B17" s="1012" t="s">
        <v>663</v>
      </c>
      <c r="C17" s="995"/>
      <c r="D17" s="995"/>
      <c r="E17" s="998"/>
      <c r="F17" s="998"/>
      <c r="G17" s="998">
        <f t="shared" si="2"/>
        <v>0</v>
      </c>
      <c r="H17" s="995"/>
      <c r="I17" s="995"/>
      <c r="J17" s="995"/>
      <c r="K17" s="995"/>
      <c r="L17" s="995"/>
      <c r="M17" s="995"/>
      <c r="N17" s="995"/>
      <c r="O17" s="2417"/>
      <c r="P17" s="2417"/>
      <c r="Q17" s="2417"/>
      <c r="R17" s="2417"/>
      <c r="S17" s="2417"/>
      <c r="T17" s="995"/>
      <c r="U17" s="995"/>
      <c r="V17" s="995"/>
      <c r="W17" s="995"/>
      <c r="X17" s="995"/>
      <c r="Y17" s="995"/>
      <c r="Z17" s="995"/>
      <c r="AA17" s="995">
        <f t="shared" si="4"/>
        <v>0</v>
      </c>
      <c r="AB17" s="995">
        <f t="shared" si="5"/>
        <v>0</v>
      </c>
      <c r="AC17" s="995">
        <f t="shared" si="6"/>
        <v>0</v>
      </c>
      <c r="AD17" s="995">
        <f t="shared" si="7"/>
        <v>0</v>
      </c>
      <c r="AE17" s="995">
        <f t="shared" si="8"/>
        <v>0</v>
      </c>
      <c r="AF17" s="995">
        <f t="shared" si="9"/>
        <v>0</v>
      </c>
    </row>
    <row r="18" spans="1:32">
      <c r="A18" s="1009">
        <f t="shared" si="3"/>
        <v>13</v>
      </c>
      <c r="B18" s="1012" t="s">
        <v>664</v>
      </c>
      <c r="C18" s="995"/>
      <c r="D18" s="995"/>
      <c r="E18" s="998"/>
      <c r="F18" s="998"/>
      <c r="G18" s="998">
        <f t="shared" si="2"/>
        <v>0</v>
      </c>
      <c r="H18" s="995"/>
      <c r="I18" s="995"/>
      <c r="J18" s="995"/>
      <c r="K18" s="995"/>
      <c r="L18" s="995"/>
      <c r="M18" s="995"/>
      <c r="N18" s="995"/>
      <c r="O18" s="2417"/>
      <c r="P18" s="2417"/>
      <c r="Q18" s="2417"/>
      <c r="R18" s="2417"/>
      <c r="S18" s="2417"/>
      <c r="T18" s="995"/>
      <c r="U18" s="995"/>
      <c r="V18" s="995"/>
      <c r="W18" s="995"/>
      <c r="X18" s="995"/>
      <c r="Y18" s="995"/>
      <c r="Z18" s="995"/>
      <c r="AA18" s="995">
        <f t="shared" si="4"/>
        <v>0</v>
      </c>
      <c r="AB18" s="995">
        <f t="shared" si="5"/>
        <v>0</v>
      </c>
      <c r="AC18" s="995">
        <f t="shared" si="6"/>
        <v>0</v>
      </c>
      <c r="AD18" s="995">
        <f t="shared" si="7"/>
        <v>0</v>
      </c>
      <c r="AE18" s="995">
        <f t="shared" si="8"/>
        <v>0</v>
      </c>
      <c r="AF18" s="995">
        <f t="shared" si="9"/>
        <v>0</v>
      </c>
    </row>
    <row r="19" spans="1:32">
      <c r="A19" s="1009">
        <f t="shared" si="3"/>
        <v>14</v>
      </c>
      <c r="B19" s="1012" t="s">
        <v>665</v>
      </c>
      <c r="C19" s="995"/>
      <c r="D19" s="995"/>
      <c r="E19" s="998"/>
      <c r="F19" s="998"/>
      <c r="G19" s="998">
        <f t="shared" si="2"/>
        <v>0</v>
      </c>
      <c r="H19" s="995"/>
      <c r="I19" s="995"/>
      <c r="J19" s="995"/>
      <c r="K19" s="995"/>
      <c r="L19" s="995"/>
      <c r="M19" s="995"/>
      <c r="N19" s="995"/>
      <c r="O19" s="2417"/>
      <c r="P19" s="2417"/>
      <c r="Q19" s="2417"/>
      <c r="R19" s="2417"/>
      <c r="S19" s="2417"/>
      <c r="T19" s="995"/>
      <c r="U19" s="995"/>
      <c r="V19" s="995"/>
      <c r="W19" s="995"/>
      <c r="X19" s="995"/>
      <c r="Y19" s="995"/>
      <c r="Z19" s="995"/>
      <c r="AA19" s="995">
        <f t="shared" si="4"/>
        <v>0</v>
      </c>
      <c r="AB19" s="995">
        <f t="shared" si="5"/>
        <v>0</v>
      </c>
      <c r="AC19" s="995">
        <f t="shared" si="6"/>
        <v>0</v>
      </c>
      <c r="AD19" s="995">
        <f t="shared" si="7"/>
        <v>0</v>
      </c>
      <c r="AE19" s="995">
        <f t="shared" si="8"/>
        <v>0</v>
      </c>
      <c r="AF19" s="995">
        <f t="shared" si="9"/>
        <v>0</v>
      </c>
    </row>
    <row r="20" spans="1:32">
      <c r="A20" s="1009">
        <f t="shared" si="3"/>
        <v>15</v>
      </c>
      <c r="B20" s="1012" t="s">
        <v>666</v>
      </c>
      <c r="C20" s="995"/>
      <c r="D20" s="995"/>
      <c r="E20" s="1013"/>
      <c r="F20" s="1013"/>
      <c r="G20" s="1013"/>
      <c r="H20" s="1014"/>
      <c r="I20" s="1014"/>
      <c r="J20" s="1014"/>
      <c r="K20" s="1014"/>
      <c r="L20" s="1014"/>
      <c r="M20" s="1014"/>
      <c r="N20" s="1014"/>
      <c r="O20" s="2418"/>
      <c r="P20" s="2417"/>
      <c r="Q20" s="2418"/>
      <c r="R20" s="2418"/>
      <c r="S20" s="2418"/>
      <c r="T20" s="1014"/>
      <c r="U20" s="1014"/>
      <c r="V20" s="995"/>
      <c r="W20" s="1014"/>
      <c r="X20" s="1014"/>
      <c r="Y20" s="1014"/>
      <c r="Z20" s="1014"/>
      <c r="AA20" s="1014"/>
      <c r="AB20" s="1014"/>
      <c r="AC20" s="2417"/>
      <c r="AD20" s="2418"/>
      <c r="AE20" s="2417"/>
      <c r="AF20" s="2418"/>
    </row>
    <row r="21" spans="1:32">
      <c r="A21" s="1009">
        <f t="shared" si="3"/>
        <v>16</v>
      </c>
      <c r="B21" s="1012" t="s">
        <v>667</v>
      </c>
      <c r="C21" s="995"/>
      <c r="D21" s="995"/>
      <c r="E21" s="1015"/>
      <c r="F21" s="1015"/>
      <c r="G21" s="1015"/>
      <c r="H21" s="1014"/>
      <c r="I21" s="1014"/>
      <c r="J21" s="1014"/>
      <c r="K21" s="1014"/>
      <c r="L21" s="1014"/>
      <c r="M21" s="1014"/>
      <c r="N21" s="1014"/>
      <c r="O21" s="2418"/>
      <c r="P21" s="2417"/>
      <c r="Q21" s="2418"/>
      <c r="R21" s="2418"/>
      <c r="S21" s="2418"/>
      <c r="T21" s="1014"/>
      <c r="U21" s="1014"/>
      <c r="V21" s="995"/>
      <c r="W21" s="1014"/>
      <c r="X21" s="1014"/>
      <c r="Y21" s="1014"/>
      <c r="Z21" s="1014"/>
      <c r="AA21" s="1014"/>
      <c r="AB21" s="1014"/>
      <c r="AC21" s="2417"/>
      <c r="AD21" s="2418"/>
      <c r="AE21" s="2417"/>
      <c r="AF21" s="2418"/>
    </row>
    <row r="22" spans="1:32">
      <c r="A22" s="1009">
        <f t="shared" si="3"/>
        <v>17</v>
      </c>
      <c r="B22" s="1012" t="s">
        <v>668</v>
      </c>
      <c r="C22" s="995"/>
      <c r="D22" s="995"/>
      <c r="E22" s="1015"/>
      <c r="F22" s="1015"/>
      <c r="G22" s="1015"/>
      <c r="H22" s="1014"/>
      <c r="I22" s="1014"/>
      <c r="J22" s="1014"/>
      <c r="K22" s="1014"/>
      <c r="L22" s="1014"/>
      <c r="M22" s="1014"/>
      <c r="N22" s="1014"/>
      <c r="O22" s="2418"/>
      <c r="P22" s="2417"/>
      <c r="Q22" s="2418"/>
      <c r="R22" s="2418"/>
      <c r="S22" s="2418"/>
      <c r="T22" s="1014"/>
      <c r="U22" s="1014"/>
      <c r="V22" s="995"/>
      <c r="W22" s="1014"/>
      <c r="X22" s="1014"/>
      <c r="Y22" s="1014"/>
      <c r="Z22" s="1014"/>
      <c r="AA22" s="1014"/>
      <c r="AB22" s="1014"/>
      <c r="AC22" s="2417"/>
      <c r="AD22" s="2418"/>
      <c r="AE22" s="2417"/>
      <c r="AF22" s="2418"/>
    </row>
    <row r="23" spans="1:32">
      <c r="A23" s="1009">
        <f t="shared" si="3"/>
        <v>18</v>
      </c>
      <c r="B23" s="1012" t="s">
        <v>669</v>
      </c>
      <c r="C23" s="995"/>
      <c r="D23" s="995"/>
      <c r="E23" s="998"/>
      <c r="F23" s="998"/>
      <c r="G23" s="998">
        <f t="shared" ref="G23:G30" si="10">E23-F23</f>
        <v>0</v>
      </c>
      <c r="H23" s="995"/>
      <c r="I23" s="995"/>
      <c r="J23" s="995"/>
      <c r="K23" s="995"/>
      <c r="L23" s="995"/>
      <c r="M23" s="995"/>
      <c r="N23" s="995"/>
      <c r="O23" s="2417"/>
      <c r="P23" s="2417"/>
      <c r="Q23" s="2417"/>
      <c r="R23" s="2417"/>
      <c r="S23" s="2417"/>
      <c r="T23" s="995"/>
      <c r="U23" s="995"/>
      <c r="V23" s="995"/>
      <c r="W23" s="995"/>
      <c r="X23" s="995"/>
      <c r="Y23" s="995"/>
      <c r="Z23" s="995"/>
      <c r="AA23" s="995">
        <f t="shared" si="4"/>
        <v>0</v>
      </c>
      <c r="AB23" s="995">
        <f t="shared" si="5"/>
        <v>0</v>
      </c>
      <c r="AC23" s="995">
        <f t="shared" si="6"/>
        <v>0</v>
      </c>
      <c r="AD23" s="995">
        <f t="shared" si="7"/>
        <v>0</v>
      </c>
      <c r="AE23" s="995">
        <f t="shared" si="8"/>
        <v>0</v>
      </c>
      <c r="AF23" s="995">
        <f t="shared" si="9"/>
        <v>0</v>
      </c>
    </row>
    <row r="24" spans="1:32">
      <c r="A24" s="1009">
        <f t="shared" si="3"/>
        <v>19</v>
      </c>
      <c r="B24" s="1012" t="s">
        <v>670</v>
      </c>
      <c r="C24" s="995"/>
      <c r="D24" s="995"/>
      <c r="E24" s="998"/>
      <c r="F24" s="998"/>
      <c r="G24" s="998">
        <f t="shared" si="10"/>
        <v>0</v>
      </c>
      <c r="H24" s="995"/>
      <c r="I24" s="995"/>
      <c r="J24" s="995"/>
      <c r="K24" s="995"/>
      <c r="L24" s="995"/>
      <c r="M24" s="995"/>
      <c r="N24" s="995"/>
      <c r="O24" s="2417"/>
      <c r="P24" s="2417"/>
      <c r="Q24" s="2417"/>
      <c r="R24" s="2417"/>
      <c r="S24" s="2417"/>
      <c r="T24" s="995"/>
      <c r="U24" s="995"/>
      <c r="V24" s="995"/>
      <c r="W24" s="995"/>
      <c r="X24" s="995"/>
      <c r="Y24" s="995"/>
      <c r="Z24" s="995"/>
      <c r="AA24" s="995">
        <f t="shared" si="4"/>
        <v>0</v>
      </c>
      <c r="AB24" s="995">
        <f t="shared" si="5"/>
        <v>0</v>
      </c>
      <c r="AC24" s="995">
        <f t="shared" si="6"/>
        <v>0</v>
      </c>
      <c r="AD24" s="995">
        <f t="shared" si="7"/>
        <v>0</v>
      </c>
      <c r="AE24" s="995">
        <f t="shared" si="8"/>
        <v>0</v>
      </c>
      <c r="AF24" s="995">
        <f t="shared" si="9"/>
        <v>0</v>
      </c>
    </row>
    <row r="25" spans="1:32" ht="14.25" customHeight="1">
      <c r="A25" s="1009">
        <f t="shared" si="3"/>
        <v>20</v>
      </c>
      <c r="B25" s="1012" t="s">
        <v>671</v>
      </c>
      <c r="C25" s="995"/>
      <c r="D25" s="995"/>
      <c r="E25" s="998"/>
      <c r="F25" s="998"/>
      <c r="G25" s="998">
        <f t="shared" si="10"/>
        <v>0</v>
      </c>
      <c r="H25" s="995"/>
      <c r="I25" s="995"/>
      <c r="J25" s="995"/>
      <c r="K25" s="995"/>
      <c r="L25" s="995"/>
      <c r="M25" s="995"/>
      <c r="N25" s="995"/>
      <c r="O25" s="2417"/>
      <c r="P25" s="2417"/>
      <c r="Q25" s="2417"/>
      <c r="R25" s="2417"/>
      <c r="S25" s="2417"/>
      <c r="T25" s="995"/>
      <c r="U25" s="995"/>
      <c r="V25" s="995"/>
      <c r="W25" s="995"/>
      <c r="X25" s="995"/>
      <c r="Y25" s="995"/>
      <c r="Z25" s="995"/>
      <c r="AA25" s="995">
        <f t="shared" si="4"/>
        <v>0</v>
      </c>
      <c r="AB25" s="995">
        <f t="shared" si="5"/>
        <v>0</v>
      </c>
      <c r="AC25" s="995">
        <f t="shared" si="6"/>
        <v>0</v>
      </c>
      <c r="AD25" s="995">
        <f t="shared" si="7"/>
        <v>0</v>
      </c>
      <c r="AE25" s="995">
        <f t="shared" si="8"/>
        <v>0</v>
      </c>
      <c r="AF25" s="995">
        <f t="shared" si="9"/>
        <v>0</v>
      </c>
    </row>
    <row r="26" spans="1:32">
      <c r="A26" s="1009">
        <f t="shared" si="3"/>
        <v>21</v>
      </c>
      <c r="B26" s="1012" t="s">
        <v>672</v>
      </c>
      <c r="C26" s="995"/>
      <c r="D26" s="995"/>
      <c r="E26" s="1013"/>
      <c r="F26" s="1013"/>
      <c r="G26" s="1013"/>
      <c r="H26" s="1014"/>
      <c r="I26" s="1014"/>
      <c r="J26" s="1014"/>
      <c r="K26" s="1014"/>
      <c r="L26" s="1014"/>
      <c r="M26" s="1014"/>
      <c r="N26" s="1014"/>
      <c r="O26" s="2418"/>
      <c r="P26" s="2418"/>
      <c r="Q26" s="2418"/>
      <c r="R26" s="2418"/>
      <c r="S26" s="2418"/>
      <c r="T26" s="1014"/>
      <c r="U26" s="1014"/>
      <c r="V26" s="995"/>
      <c r="W26" s="1014"/>
      <c r="X26" s="1014"/>
      <c r="Y26" s="1014"/>
      <c r="Z26" s="1014"/>
      <c r="AA26" s="1014"/>
      <c r="AB26" s="1014"/>
      <c r="AC26" s="2418"/>
      <c r="AD26" s="2417"/>
      <c r="AE26" s="2417"/>
      <c r="AF26" s="2417"/>
    </row>
    <row r="27" spans="1:32">
      <c r="A27" s="1009">
        <f t="shared" si="3"/>
        <v>22</v>
      </c>
      <c r="B27" s="1012" t="s">
        <v>673</v>
      </c>
      <c r="C27" s="995"/>
      <c r="D27" s="995"/>
      <c r="E27" s="998"/>
      <c r="F27" s="998"/>
      <c r="G27" s="998">
        <f t="shared" si="10"/>
        <v>0</v>
      </c>
      <c r="H27" s="995"/>
      <c r="I27" s="995"/>
      <c r="J27" s="995"/>
      <c r="K27" s="995"/>
      <c r="L27" s="995"/>
      <c r="M27" s="995"/>
      <c r="N27" s="995"/>
      <c r="O27" s="2417"/>
      <c r="P27" s="2417"/>
      <c r="Q27" s="2417"/>
      <c r="R27" s="2417"/>
      <c r="S27" s="2417"/>
      <c r="T27" s="995"/>
      <c r="U27" s="995"/>
      <c r="V27" s="995"/>
      <c r="W27" s="995"/>
      <c r="X27" s="995"/>
      <c r="Y27" s="995"/>
      <c r="Z27" s="995"/>
      <c r="AA27" s="995">
        <f t="shared" si="4"/>
        <v>0</v>
      </c>
      <c r="AB27" s="995">
        <f t="shared" si="5"/>
        <v>0</v>
      </c>
      <c r="AC27" s="995">
        <f t="shared" si="6"/>
        <v>0</v>
      </c>
      <c r="AD27" s="995">
        <f t="shared" si="7"/>
        <v>0</v>
      </c>
      <c r="AE27" s="995">
        <f t="shared" si="8"/>
        <v>0</v>
      </c>
      <c r="AF27" s="995">
        <f t="shared" si="9"/>
        <v>0</v>
      </c>
    </row>
    <row r="28" spans="1:32">
      <c r="A28" s="1009">
        <f t="shared" si="3"/>
        <v>23</v>
      </c>
      <c r="B28" s="1012" t="s">
        <v>674</v>
      </c>
      <c r="C28" s="995"/>
      <c r="D28" s="995"/>
      <c r="E28" s="998"/>
      <c r="F28" s="998"/>
      <c r="G28" s="998">
        <f t="shared" si="10"/>
        <v>0</v>
      </c>
      <c r="H28" s="995"/>
      <c r="I28" s="995"/>
      <c r="J28" s="995"/>
      <c r="K28" s="995"/>
      <c r="L28" s="995"/>
      <c r="M28" s="995"/>
      <c r="N28" s="995"/>
      <c r="O28" s="2417"/>
      <c r="P28" s="2417"/>
      <c r="Q28" s="2417"/>
      <c r="R28" s="2417"/>
      <c r="S28" s="2417"/>
      <c r="T28" s="995"/>
      <c r="U28" s="995"/>
      <c r="V28" s="995"/>
      <c r="W28" s="995"/>
      <c r="X28" s="995"/>
      <c r="Y28" s="995"/>
      <c r="Z28" s="995"/>
      <c r="AA28" s="995">
        <f t="shared" si="4"/>
        <v>0</v>
      </c>
      <c r="AB28" s="995">
        <f t="shared" si="5"/>
        <v>0</v>
      </c>
      <c r="AC28" s="995">
        <f t="shared" si="6"/>
        <v>0</v>
      </c>
      <c r="AD28" s="995">
        <f t="shared" si="7"/>
        <v>0</v>
      </c>
      <c r="AE28" s="995">
        <f t="shared" si="8"/>
        <v>0</v>
      </c>
      <c r="AF28" s="995">
        <f t="shared" si="9"/>
        <v>0</v>
      </c>
    </row>
    <row r="29" spans="1:32">
      <c r="A29" s="1009">
        <f t="shared" si="3"/>
        <v>24</v>
      </c>
      <c r="B29" s="1012" t="s">
        <v>675</v>
      </c>
      <c r="C29" s="995"/>
      <c r="D29" s="995"/>
      <c r="E29" s="998"/>
      <c r="F29" s="998"/>
      <c r="G29" s="998">
        <f t="shared" si="10"/>
        <v>0</v>
      </c>
      <c r="H29" s="995"/>
      <c r="I29" s="995"/>
      <c r="J29" s="995"/>
      <c r="K29" s="995"/>
      <c r="L29" s="995"/>
      <c r="M29" s="995"/>
      <c r="N29" s="995"/>
      <c r="O29" s="2417"/>
      <c r="P29" s="2417"/>
      <c r="Q29" s="2417"/>
      <c r="R29" s="2417"/>
      <c r="S29" s="2417"/>
      <c r="T29" s="995"/>
      <c r="U29" s="995"/>
      <c r="V29" s="995"/>
      <c r="W29" s="995"/>
      <c r="X29" s="995"/>
      <c r="Y29" s="995"/>
      <c r="Z29" s="995"/>
      <c r="AA29" s="995">
        <f t="shared" si="4"/>
        <v>0</v>
      </c>
      <c r="AB29" s="995">
        <f t="shared" si="5"/>
        <v>0</v>
      </c>
      <c r="AC29" s="995">
        <f t="shared" si="6"/>
        <v>0</v>
      </c>
      <c r="AD29" s="995">
        <f t="shared" si="7"/>
        <v>0</v>
      </c>
      <c r="AE29" s="995">
        <f t="shared" si="8"/>
        <v>0</v>
      </c>
      <c r="AF29" s="995">
        <f t="shared" si="9"/>
        <v>0</v>
      </c>
    </row>
    <row r="30" spans="1:32">
      <c r="A30" s="1009">
        <f t="shared" si="3"/>
        <v>25</v>
      </c>
      <c r="B30" s="1012" t="s">
        <v>676</v>
      </c>
      <c r="C30" s="995"/>
      <c r="D30" s="995"/>
      <c r="E30" s="998"/>
      <c r="F30" s="998"/>
      <c r="G30" s="998">
        <f t="shared" si="10"/>
        <v>0</v>
      </c>
      <c r="H30" s="995"/>
      <c r="I30" s="995"/>
      <c r="J30" s="995"/>
      <c r="K30" s="995"/>
      <c r="L30" s="995"/>
      <c r="M30" s="995"/>
      <c r="N30" s="995"/>
      <c r="O30" s="2417"/>
      <c r="P30" s="2417"/>
      <c r="Q30" s="2417"/>
      <c r="R30" s="2417"/>
      <c r="S30" s="2417"/>
      <c r="T30" s="995"/>
      <c r="U30" s="995"/>
      <c r="V30" s="995"/>
      <c r="W30" s="995"/>
      <c r="X30" s="995"/>
      <c r="Y30" s="995"/>
      <c r="Z30" s="995"/>
      <c r="AA30" s="995">
        <f t="shared" si="4"/>
        <v>0</v>
      </c>
      <c r="AB30" s="995">
        <f t="shared" si="5"/>
        <v>0</v>
      </c>
      <c r="AC30" s="995">
        <f t="shared" si="6"/>
        <v>0</v>
      </c>
      <c r="AD30" s="995">
        <f t="shared" si="7"/>
        <v>0</v>
      </c>
      <c r="AE30" s="995">
        <f t="shared" si="8"/>
        <v>0</v>
      </c>
      <c r="AF30" s="995">
        <f t="shared" si="9"/>
        <v>0</v>
      </c>
    </row>
    <row r="31" spans="1:32">
      <c r="A31" s="1009">
        <f t="shared" si="3"/>
        <v>26</v>
      </c>
      <c r="B31" s="1016" t="s">
        <v>677</v>
      </c>
      <c r="C31" s="995"/>
      <c r="D31" s="995"/>
      <c r="E31" s="998"/>
      <c r="F31" s="998"/>
      <c r="G31" s="998">
        <v>-0.153</v>
      </c>
      <c r="H31" s="995"/>
      <c r="I31" s="995"/>
      <c r="J31" s="995"/>
      <c r="K31" s="995"/>
      <c r="L31" s="995"/>
      <c r="M31" s="995"/>
      <c r="N31" s="995"/>
      <c r="O31" s="2417"/>
      <c r="P31" s="2417"/>
      <c r="Q31" s="2417"/>
      <c r="R31" s="2417"/>
      <c r="S31" s="2417"/>
      <c r="T31" s="995"/>
      <c r="U31" s="995"/>
      <c r="V31" s="995"/>
      <c r="W31" s="995"/>
      <c r="X31" s="995"/>
      <c r="Y31" s="995"/>
      <c r="Z31" s="995"/>
      <c r="AA31" s="995">
        <f t="shared" si="4"/>
        <v>0</v>
      </c>
      <c r="AB31" s="995">
        <f t="shared" si="5"/>
        <v>0</v>
      </c>
      <c r="AC31" s="995">
        <f t="shared" si="6"/>
        <v>0</v>
      </c>
      <c r="AD31" s="995">
        <f t="shared" si="7"/>
        <v>0</v>
      </c>
      <c r="AE31" s="995">
        <f t="shared" si="8"/>
        <v>0</v>
      </c>
      <c r="AF31" s="995">
        <f t="shared" si="9"/>
        <v>0</v>
      </c>
    </row>
    <row r="32" spans="1:32">
      <c r="A32" s="1009">
        <f t="shared" si="3"/>
        <v>27</v>
      </c>
      <c r="B32" s="1012" t="s">
        <v>678</v>
      </c>
      <c r="C32" s="995"/>
      <c r="D32" s="995"/>
      <c r="E32" s="998"/>
      <c r="F32" s="998"/>
      <c r="G32" s="998">
        <f>E32-F32</f>
        <v>0</v>
      </c>
      <c r="H32" s="995"/>
      <c r="I32" s="995"/>
      <c r="J32" s="995"/>
      <c r="K32" s="995"/>
      <c r="L32" s="995"/>
      <c r="M32" s="995"/>
      <c r="N32" s="995"/>
      <c r="O32" s="2417"/>
      <c r="P32" s="2417"/>
      <c r="Q32" s="2417"/>
      <c r="R32" s="2417"/>
      <c r="S32" s="2417"/>
      <c r="T32" s="995"/>
      <c r="U32" s="995"/>
      <c r="V32" s="995"/>
      <c r="W32" s="995"/>
      <c r="X32" s="995"/>
      <c r="Y32" s="995"/>
      <c r="Z32" s="995"/>
      <c r="AA32" s="995">
        <f t="shared" si="4"/>
        <v>0</v>
      </c>
      <c r="AB32" s="995">
        <f t="shared" si="5"/>
        <v>0</v>
      </c>
      <c r="AC32" s="995">
        <f t="shared" si="6"/>
        <v>0</v>
      </c>
      <c r="AD32" s="995">
        <f t="shared" si="7"/>
        <v>0</v>
      </c>
      <c r="AE32" s="995">
        <f t="shared" si="8"/>
        <v>0</v>
      </c>
      <c r="AF32" s="995">
        <f t="shared" si="9"/>
        <v>0</v>
      </c>
    </row>
    <row r="33" spans="1:32">
      <c r="A33" s="1009">
        <f t="shared" si="3"/>
        <v>28</v>
      </c>
      <c r="B33" s="1012" t="s">
        <v>679</v>
      </c>
      <c r="C33" s="995"/>
      <c r="D33" s="995"/>
      <c r="E33" s="998"/>
      <c r="F33" s="998"/>
      <c r="G33" s="998">
        <f>E33-F33</f>
        <v>0</v>
      </c>
      <c r="H33" s="995"/>
      <c r="I33" s="995"/>
      <c r="J33" s="995"/>
      <c r="K33" s="995"/>
      <c r="L33" s="995"/>
      <c r="M33" s="995"/>
      <c r="N33" s="995"/>
      <c r="O33" s="2417"/>
      <c r="P33" s="2417"/>
      <c r="Q33" s="2417"/>
      <c r="R33" s="2417"/>
      <c r="S33" s="2417"/>
      <c r="T33" s="995"/>
      <c r="U33" s="995"/>
      <c r="V33" s="995"/>
      <c r="W33" s="995"/>
      <c r="X33" s="995"/>
      <c r="Y33" s="995"/>
      <c r="Z33" s="995"/>
      <c r="AA33" s="995">
        <f t="shared" si="4"/>
        <v>0</v>
      </c>
      <c r="AB33" s="995">
        <f t="shared" si="5"/>
        <v>0</v>
      </c>
      <c r="AC33" s="995">
        <f t="shared" si="6"/>
        <v>0</v>
      </c>
      <c r="AD33" s="995">
        <f t="shared" si="7"/>
        <v>0</v>
      </c>
      <c r="AE33" s="995">
        <f t="shared" si="8"/>
        <v>0</v>
      </c>
      <c r="AF33" s="995">
        <f t="shared" si="9"/>
        <v>0</v>
      </c>
    </row>
    <row r="34" spans="1:32">
      <c r="A34" s="1009">
        <f t="shared" si="3"/>
        <v>29</v>
      </c>
      <c r="B34" s="1012" t="s">
        <v>680</v>
      </c>
      <c r="C34" s="995"/>
      <c r="D34" s="995"/>
      <c r="E34" s="998"/>
      <c r="F34" s="998"/>
      <c r="G34" s="998">
        <v>-0.153</v>
      </c>
      <c r="H34" s="995"/>
      <c r="I34" s="995"/>
      <c r="J34" s="995"/>
      <c r="K34" s="995"/>
      <c r="L34" s="995"/>
      <c r="M34" s="995"/>
      <c r="N34" s="995"/>
      <c r="O34" s="2417"/>
      <c r="P34" s="2417"/>
      <c r="Q34" s="2417"/>
      <c r="R34" s="2417"/>
      <c r="S34" s="2417"/>
      <c r="T34" s="995"/>
      <c r="U34" s="995"/>
      <c r="V34" s="995"/>
      <c r="W34" s="995"/>
      <c r="X34" s="995"/>
      <c r="Y34" s="995"/>
      <c r="Z34" s="995"/>
      <c r="AA34" s="995">
        <f t="shared" si="4"/>
        <v>0</v>
      </c>
      <c r="AB34" s="995">
        <f t="shared" si="5"/>
        <v>0</v>
      </c>
      <c r="AC34" s="995">
        <f t="shared" si="6"/>
        <v>0</v>
      </c>
      <c r="AD34" s="995">
        <f t="shared" si="7"/>
        <v>0</v>
      </c>
      <c r="AE34" s="995">
        <f t="shared" si="8"/>
        <v>0</v>
      </c>
      <c r="AF34" s="995">
        <f t="shared" si="9"/>
        <v>0</v>
      </c>
    </row>
    <row r="35" spans="1:32">
      <c r="A35" s="1009">
        <f t="shared" si="3"/>
        <v>30</v>
      </c>
      <c r="B35" s="1012" t="s">
        <v>352</v>
      </c>
      <c r="C35" s="995"/>
      <c r="D35" s="995"/>
      <c r="E35" s="1013"/>
      <c r="F35" s="1013"/>
      <c r="G35" s="1013"/>
      <c r="H35" s="1014"/>
      <c r="I35" s="1014"/>
      <c r="J35" s="1014"/>
      <c r="K35" s="1014"/>
      <c r="L35" s="1014"/>
      <c r="M35" s="1014"/>
      <c r="N35" s="1014"/>
      <c r="O35" s="2418"/>
      <c r="P35" s="2418"/>
      <c r="Q35" s="2418"/>
      <c r="R35" s="2418"/>
      <c r="S35" s="2418"/>
      <c r="T35" s="1014"/>
      <c r="U35" s="1014"/>
      <c r="V35" s="995"/>
      <c r="W35" s="1014"/>
      <c r="X35" s="1014"/>
      <c r="Y35" s="1014"/>
      <c r="Z35" s="1014"/>
      <c r="AA35" s="1014"/>
      <c r="AB35" s="1014"/>
      <c r="AC35" s="2418"/>
      <c r="AD35" s="2417"/>
      <c r="AE35" s="2417"/>
      <c r="AF35" s="2417"/>
    </row>
    <row r="36" spans="1:32">
      <c r="A36" s="1009">
        <f t="shared" si="3"/>
        <v>31</v>
      </c>
      <c r="B36" s="2410" t="s">
        <v>681</v>
      </c>
      <c r="C36" s="1075"/>
      <c r="D36" s="995"/>
      <c r="E36" s="998"/>
      <c r="F36" s="998"/>
      <c r="G36" s="998">
        <f>E36-F36</f>
        <v>0</v>
      </c>
      <c r="H36" s="995"/>
      <c r="I36" s="995"/>
      <c r="J36" s="995"/>
      <c r="K36" s="995"/>
      <c r="L36" s="995"/>
      <c r="M36" s="995"/>
      <c r="N36" s="995"/>
      <c r="O36" s="2417"/>
      <c r="P36" s="2417"/>
      <c r="Q36" s="2417"/>
      <c r="R36" s="2417"/>
      <c r="S36" s="2417"/>
      <c r="T36" s="995"/>
      <c r="U36" s="995"/>
      <c r="V36" s="995"/>
      <c r="W36" s="995"/>
      <c r="X36" s="995"/>
      <c r="Y36" s="995"/>
      <c r="Z36" s="995"/>
      <c r="AA36" s="995">
        <f t="shared" si="4"/>
        <v>0</v>
      </c>
      <c r="AB36" s="995">
        <f t="shared" si="5"/>
        <v>0</v>
      </c>
      <c r="AC36" s="995">
        <f t="shared" si="6"/>
        <v>0</v>
      </c>
      <c r="AD36" s="995">
        <f t="shared" si="7"/>
        <v>0</v>
      </c>
      <c r="AE36" s="995">
        <f t="shared" si="8"/>
        <v>0</v>
      </c>
      <c r="AF36" s="995">
        <f t="shared" si="9"/>
        <v>0</v>
      </c>
    </row>
    <row r="37" spans="1:32">
      <c r="A37" s="1009">
        <f t="shared" si="3"/>
        <v>32</v>
      </c>
      <c r="B37" s="1012" t="s">
        <v>5573</v>
      </c>
      <c r="C37" s="995"/>
      <c r="D37" s="995"/>
      <c r="E37" s="1013"/>
      <c r="F37" s="1013"/>
      <c r="G37" s="1013"/>
      <c r="H37" s="1014"/>
      <c r="I37" s="1014"/>
      <c r="J37" s="1014"/>
      <c r="K37" s="1014"/>
      <c r="L37" s="1014"/>
      <c r="M37" s="1014"/>
      <c r="N37" s="1014"/>
      <c r="O37" s="2418"/>
      <c r="P37" s="2417"/>
      <c r="Q37" s="2418"/>
      <c r="R37" s="2418"/>
      <c r="S37" s="2418"/>
      <c r="T37" s="1014"/>
      <c r="U37" s="1014"/>
      <c r="V37" s="995"/>
      <c r="W37" s="1014"/>
      <c r="X37" s="1014"/>
      <c r="Y37" s="1014"/>
      <c r="Z37" s="1014"/>
      <c r="AA37" s="1014"/>
      <c r="AB37" s="1014"/>
      <c r="AC37" s="2417"/>
      <c r="AD37" s="2418"/>
      <c r="AE37" s="2417"/>
      <c r="AF37" s="2418"/>
    </row>
    <row r="38" spans="1:32">
      <c r="A38" s="1009">
        <f t="shared" si="3"/>
        <v>33</v>
      </c>
      <c r="B38" s="1017" t="s">
        <v>682</v>
      </c>
      <c r="C38" s="995">
        <f>SUM(C39:C46)</f>
        <v>0</v>
      </c>
      <c r="D38" s="995">
        <f>SUM(D39:D46)</f>
        <v>0</v>
      </c>
      <c r="E38" s="998"/>
      <c r="F38" s="998"/>
      <c r="G38" s="998"/>
      <c r="H38" s="995">
        <f t="shared" ref="H38:AF38" si="11">SUM(H39:H46)</f>
        <v>0</v>
      </c>
      <c r="I38" s="995">
        <f t="shared" si="11"/>
        <v>0</v>
      </c>
      <c r="J38" s="995">
        <f t="shared" si="11"/>
        <v>0</v>
      </c>
      <c r="K38" s="995">
        <f t="shared" si="11"/>
        <v>0</v>
      </c>
      <c r="L38" s="995">
        <f t="shared" si="11"/>
        <v>0</v>
      </c>
      <c r="M38" s="995">
        <f t="shared" si="11"/>
        <v>0</v>
      </c>
      <c r="N38" s="995">
        <f t="shared" si="11"/>
        <v>0</v>
      </c>
      <c r="O38" s="2417">
        <f t="shared" si="11"/>
        <v>0</v>
      </c>
      <c r="P38" s="995">
        <f t="shared" si="11"/>
        <v>0</v>
      </c>
      <c r="Q38" s="2417">
        <f t="shared" si="11"/>
        <v>0</v>
      </c>
      <c r="R38" s="2417">
        <f t="shared" si="11"/>
        <v>0</v>
      </c>
      <c r="S38" s="2417">
        <f t="shared" si="11"/>
        <v>0</v>
      </c>
      <c r="T38" s="995">
        <f t="shared" si="11"/>
        <v>0</v>
      </c>
      <c r="U38" s="995">
        <f t="shared" si="11"/>
        <v>0</v>
      </c>
      <c r="V38" s="995">
        <f t="shared" si="11"/>
        <v>0</v>
      </c>
      <c r="W38" s="995">
        <f t="shared" si="11"/>
        <v>0</v>
      </c>
      <c r="X38" s="995"/>
      <c r="Y38" s="995">
        <f t="shared" si="11"/>
        <v>0</v>
      </c>
      <c r="Z38" s="995">
        <f t="shared" si="11"/>
        <v>0</v>
      </c>
      <c r="AA38" s="2417">
        <f t="shared" si="11"/>
        <v>0</v>
      </c>
      <c r="AB38" s="2417">
        <f t="shared" si="11"/>
        <v>0</v>
      </c>
      <c r="AC38" s="2417">
        <f t="shared" si="11"/>
        <v>0</v>
      </c>
      <c r="AD38" s="2417">
        <f t="shared" si="11"/>
        <v>0</v>
      </c>
      <c r="AE38" s="2417">
        <f t="shared" si="11"/>
        <v>0</v>
      </c>
      <c r="AF38" s="2417">
        <f t="shared" si="11"/>
        <v>0</v>
      </c>
    </row>
    <row r="39" spans="1:32">
      <c r="A39" s="1009">
        <f t="shared" si="3"/>
        <v>34</v>
      </c>
      <c r="B39" s="1012" t="s">
        <v>683</v>
      </c>
      <c r="C39" s="995"/>
      <c r="D39" s="995"/>
      <c r="E39" s="998"/>
      <c r="F39" s="998"/>
      <c r="G39" s="998">
        <f t="shared" ref="G39:G46" si="12">E39-F39</f>
        <v>0</v>
      </c>
      <c r="H39" s="995"/>
      <c r="I39" s="995"/>
      <c r="J39" s="995"/>
      <c r="K39" s="995"/>
      <c r="L39" s="995"/>
      <c r="M39" s="995"/>
      <c r="N39" s="995"/>
      <c r="O39" s="2417"/>
      <c r="P39" s="2417"/>
      <c r="Q39" s="2417"/>
      <c r="R39" s="2417"/>
      <c r="S39" s="2417"/>
      <c r="T39" s="995"/>
      <c r="U39" s="995"/>
      <c r="V39" s="995"/>
      <c r="W39" s="995">
        <f t="shared" ref="W39:W46" si="13">ROUND(V39*0.01,0)</f>
        <v>0</v>
      </c>
      <c r="X39" s="995"/>
      <c r="Y39" s="995"/>
      <c r="Z39" s="995"/>
      <c r="AA39" s="995">
        <f t="shared" si="4"/>
        <v>0</v>
      </c>
      <c r="AB39" s="995">
        <f t="shared" si="5"/>
        <v>0</v>
      </c>
      <c r="AC39" s="995">
        <f t="shared" si="6"/>
        <v>0</v>
      </c>
      <c r="AD39" s="995">
        <f t="shared" si="7"/>
        <v>0</v>
      </c>
      <c r="AE39" s="995">
        <f t="shared" si="8"/>
        <v>0</v>
      </c>
      <c r="AF39" s="995">
        <f t="shared" si="9"/>
        <v>0</v>
      </c>
    </row>
    <row r="40" spans="1:32">
      <c r="A40" s="1009">
        <f t="shared" si="3"/>
        <v>35</v>
      </c>
      <c r="B40" s="1012" t="s">
        <v>684</v>
      </c>
      <c r="C40" s="995"/>
      <c r="D40" s="995"/>
      <c r="E40" s="998"/>
      <c r="F40" s="998"/>
      <c r="G40" s="998">
        <f t="shared" si="12"/>
        <v>0</v>
      </c>
      <c r="H40" s="995"/>
      <c r="I40" s="995"/>
      <c r="J40" s="995"/>
      <c r="K40" s="995"/>
      <c r="L40" s="995"/>
      <c r="M40" s="995"/>
      <c r="N40" s="995"/>
      <c r="O40" s="2417"/>
      <c r="P40" s="2417"/>
      <c r="Q40" s="2417"/>
      <c r="R40" s="2417"/>
      <c r="S40" s="2417"/>
      <c r="T40" s="995"/>
      <c r="U40" s="995"/>
      <c r="V40" s="995"/>
      <c r="W40" s="995">
        <f t="shared" si="13"/>
        <v>0</v>
      </c>
      <c r="X40" s="995"/>
      <c r="Y40" s="995"/>
      <c r="Z40" s="995"/>
      <c r="AA40" s="995">
        <f t="shared" si="4"/>
        <v>0</v>
      </c>
      <c r="AB40" s="995">
        <f t="shared" si="5"/>
        <v>0</v>
      </c>
      <c r="AC40" s="995">
        <f t="shared" si="6"/>
        <v>0</v>
      </c>
      <c r="AD40" s="995">
        <f t="shared" si="7"/>
        <v>0</v>
      </c>
      <c r="AE40" s="995">
        <f t="shared" si="8"/>
        <v>0</v>
      </c>
      <c r="AF40" s="995">
        <f t="shared" si="9"/>
        <v>0</v>
      </c>
    </row>
    <row r="41" spans="1:32">
      <c r="A41" s="1009">
        <f t="shared" si="3"/>
        <v>36</v>
      </c>
      <c r="B41" s="1012" t="s">
        <v>685</v>
      </c>
      <c r="C41" s="995"/>
      <c r="D41" s="995"/>
      <c r="E41" s="998"/>
      <c r="F41" s="998"/>
      <c r="G41" s="998">
        <f t="shared" si="12"/>
        <v>0</v>
      </c>
      <c r="H41" s="995"/>
      <c r="I41" s="995"/>
      <c r="J41" s="995"/>
      <c r="K41" s="995"/>
      <c r="L41" s="995"/>
      <c r="M41" s="995"/>
      <c r="N41" s="995"/>
      <c r="O41" s="2417"/>
      <c r="P41" s="2417"/>
      <c r="Q41" s="2417"/>
      <c r="R41" s="2417"/>
      <c r="S41" s="2417"/>
      <c r="T41" s="995"/>
      <c r="U41" s="995"/>
      <c r="V41" s="995"/>
      <c r="W41" s="995">
        <f t="shared" si="13"/>
        <v>0</v>
      </c>
      <c r="X41" s="995"/>
      <c r="Y41" s="995"/>
      <c r="Z41" s="995"/>
      <c r="AA41" s="995">
        <f t="shared" si="4"/>
        <v>0</v>
      </c>
      <c r="AB41" s="995">
        <f t="shared" si="5"/>
        <v>0</v>
      </c>
      <c r="AC41" s="995">
        <f t="shared" si="6"/>
        <v>0</v>
      </c>
      <c r="AD41" s="995">
        <f t="shared" si="7"/>
        <v>0</v>
      </c>
      <c r="AE41" s="995">
        <f t="shared" si="8"/>
        <v>0</v>
      </c>
      <c r="AF41" s="995">
        <f t="shared" si="9"/>
        <v>0</v>
      </c>
    </row>
    <row r="42" spans="1:32">
      <c r="A42" s="1009">
        <f t="shared" si="3"/>
        <v>37</v>
      </c>
      <c r="B42" s="1012" t="s">
        <v>686</v>
      </c>
      <c r="C42" s="995"/>
      <c r="D42" s="995"/>
      <c r="E42" s="998"/>
      <c r="F42" s="998"/>
      <c r="G42" s="998">
        <f t="shared" si="12"/>
        <v>0</v>
      </c>
      <c r="H42" s="995"/>
      <c r="I42" s="995"/>
      <c r="J42" s="995"/>
      <c r="K42" s="995"/>
      <c r="L42" s="995"/>
      <c r="M42" s="995"/>
      <c r="N42" s="995"/>
      <c r="O42" s="2417"/>
      <c r="P42" s="2417"/>
      <c r="Q42" s="2417"/>
      <c r="R42" s="2417"/>
      <c r="S42" s="2417"/>
      <c r="T42" s="995"/>
      <c r="U42" s="995"/>
      <c r="V42" s="995"/>
      <c r="W42" s="995">
        <f t="shared" si="13"/>
        <v>0</v>
      </c>
      <c r="X42" s="995"/>
      <c r="Y42" s="995"/>
      <c r="Z42" s="995"/>
      <c r="AA42" s="995">
        <f t="shared" si="4"/>
        <v>0</v>
      </c>
      <c r="AB42" s="995">
        <f t="shared" si="5"/>
        <v>0</v>
      </c>
      <c r="AC42" s="995">
        <f t="shared" si="6"/>
        <v>0</v>
      </c>
      <c r="AD42" s="995">
        <f t="shared" si="7"/>
        <v>0</v>
      </c>
      <c r="AE42" s="995">
        <f t="shared" si="8"/>
        <v>0</v>
      </c>
      <c r="AF42" s="995">
        <f t="shared" si="9"/>
        <v>0</v>
      </c>
    </row>
    <row r="43" spans="1:32">
      <c r="A43" s="1009">
        <f t="shared" si="3"/>
        <v>38</v>
      </c>
      <c r="B43" s="1012" t="s">
        <v>687</v>
      </c>
      <c r="C43" s="995"/>
      <c r="D43" s="995"/>
      <c r="E43" s="998"/>
      <c r="F43" s="998"/>
      <c r="G43" s="998">
        <f t="shared" si="12"/>
        <v>0</v>
      </c>
      <c r="H43" s="995"/>
      <c r="I43" s="995"/>
      <c r="J43" s="995"/>
      <c r="K43" s="995"/>
      <c r="L43" s="995"/>
      <c r="M43" s="995"/>
      <c r="N43" s="995"/>
      <c r="O43" s="2417"/>
      <c r="P43" s="2417"/>
      <c r="Q43" s="2417"/>
      <c r="R43" s="2417"/>
      <c r="S43" s="2417"/>
      <c r="T43" s="995"/>
      <c r="U43" s="995"/>
      <c r="V43" s="995"/>
      <c r="W43" s="995">
        <f t="shared" si="13"/>
        <v>0</v>
      </c>
      <c r="X43" s="995"/>
      <c r="Y43" s="995"/>
      <c r="Z43" s="995"/>
      <c r="AA43" s="995">
        <f t="shared" si="4"/>
        <v>0</v>
      </c>
      <c r="AB43" s="995">
        <f t="shared" si="5"/>
        <v>0</v>
      </c>
      <c r="AC43" s="995">
        <f t="shared" si="6"/>
        <v>0</v>
      </c>
      <c r="AD43" s="995">
        <f t="shared" si="7"/>
        <v>0</v>
      </c>
      <c r="AE43" s="995">
        <f t="shared" si="8"/>
        <v>0</v>
      </c>
      <c r="AF43" s="995">
        <f t="shared" si="9"/>
        <v>0</v>
      </c>
    </row>
    <row r="44" spans="1:32">
      <c r="A44" s="1009">
        <f t="shared" si="3"/>
        <v>39</v>
      </c>
      <c r="B44" s="1012" t="s">
        <v>688</v>
      </c>
      <c r="C44" s="995"/>
      <c r="D44" s="995"/>
      <c r="E44" s="998"/>
      <c r="F44" s="998"/>
      <c r="G44" s="998">
        <f t="shared" si="12"/>
        <v>0</v>
      </c>
      <c r="H44" s="995"/>
      <c r="I44" s="995"/>
      <c r="J44" s="995"/>
      <c r="K44" s="995"/>
      <c r="L44" s="995"/>
      <c r="M44" s="995"/>
      <c r="N44" s="995"/>
      <c r="O44" s="2417"/>
      <c r="P44" s="2417"/>
      <c r="Q44" s="2417"/>
      <c r="R44" s="2417"/>
      <c r="S44" s="2417"/>
      <c r="T44" s="995"/>
      <c r="U44" s="995"/>
      <c r="V44" s="995"/>
      <c r="W44" s="995">
        <f t="shared" si="13"/>
        <v>0</v>
      </c>
      <c r="X44" s="995"/>
      <c r="Y44" s="995"/>
      <c r="Z44" s="995"/>
      <c r="AA44" s="995">
        <f t="shared" si="4"/>
        <v>0</v>
      </c>
      <c r="AB44" s="995">
        <f t="shared" si="5"/>
        <v>0</v>
      </c>
      <c r="AC44" s="995">
        <f t="shared" si="6"/>
        <v>0</v>
      </c>
      <c r="AD44" s="995">
        <f t="shared" si="7"/>
        <v>0</v>
      </c>
      <c r="AE44" s="995">
        <f t="shared" si="8"/>
        <v>0</v>
      </c>
      <c r="AF44" s="995">
        <f t="shared" si="9"/>
        <v>0</v>
      </c>
    </row>
    <row r="45" spans="1:32">
      <c r="A45" s="1009">
        <f t="shared" si="3"/>
        <v>40</v>
      </c>
      <c r="B45" s="1012" t="s">
        <v>689</v>
      </c>
      <c r="C45" s="995"/>
      <c r="D45" s="995"/>
      <c r="E45" s="998"/>
      <c r="F45" s="998"/>
      <c r="G45" s="998">
        <f t="shared" si="12"/>
        <v>0</v>
      </c>
      <c r="H45" s="995"/>
      <c r="I45" s="995"/>
      <c r="J45" s="995"/>
      <c r="K45" s="995"/>
      <c r="L45" s="995"/>
      <c r="M45" s="995"/>
      <c r="N45" s="995"/>
      <c r="O45" s="2417"/>
      <c r="P45" s="2417"/>
      <c r="Q45" s="2417"/>
      <c r="R45" s="2417"/>
      <c r="S45" s="2417"/>
      <c r="T45" s="995"/>
      <c r="U45" s="995"/>
      <c r="V45" s="995"/>
      <c r="W45" s="995">
        <f t="shared" si="13"/>
        <v>0</v>
      </c>
      <c r="X45" s="995"/>
      <c r="Y45" s="995"/>
      <c r="Z45" s="995"/>
      <c r="AA45" s="995">
        <f t="shared" si="4"/>
        <v>0</v>
      </c>
      <c r="AB45" s="995">
        <f t="shared" si="5"/>
        <v>0</v>
      </c>
      <c r="AC45" s="995">
        <f t="shared" si="6"/>
        <v>0</v>
      </c>
      <c r="AD45" s="995">
        <f t="shared" si="7"/>
        <v>0</v>
      </c>
      <c r="AE45" s="995">
        <f t="shared" si="8"/>
        <v>0</v>
      </c>
      <c r="AF45" s="995">
        <f t="shared" si="9"/>
        <v>0</v>
      </c>
    </row>
    <row r="46" spans="1:32">
      <c r="A46" s="1009">
        <f t="shared" si="3"/>
        <v>41</v>
      </c>
      <c r="B46" s="1012" t="s">
        <v>690</v>
      </c>
      <c r="C46" s="995"/>
      <c r="D46" s="995"/>
      <c r="E46" s="998"/>
      <c r="F46" s="998"/>
      <c r="G46" s="998">
        <f t="shared" si="12"/>
        <v>0</v>
      </c>
      <c r="H46" s="995"/>
      <c r="I46" s="995"/>
      <c r="J46" s="995"/>
      <c r="K46" s="995"/>
      <c r="L46" s="995"/>
      <c r="M46" s="995"/>
      <c r="N46" s="995"/>
      <c r="O46" s="2417"/>
      <c r="P46" s="2417"/>
      <c r="Q46" s="2417"/>
      <c r="R46" s="2417"/>
      <c r="S46" s="2417"/>
      <c r="T46" s="995"/>
      <c r="U46" s="995"/>
      <c r="V46" s="995"/>
      <c r="W46" s="995">
        <f t="shared" si="13"/>
        <v>0</v>
      </c>
      <c r="X46" s="995"/>
      <c r="Y46" s="995"/>
      <c r="Z46" s="995"/>
      <c r="AA46" s="995">
        <f t="shared" si="4"/>
        <v>0</v>
      </c>
      <c r="AB46" s="995">
        <f t="shared" si="5"/>
        <v>0</v>
      </c>
      <c r="AC46" s="995">
        <f t="shared" si="6"/>
        <v>0</v>
      </c>
      <c r="AD46" s="995">
        <f t="shared" si="7"/>
        <v>0</v>
      </c>
      <c r="AE46" s="995">
        <f t="shared" si="8"/>
        <v>0</v>
      </c>
      <c r="AF46" s="995">
        <f t="shared" si="9"/>
        <v>0</v>
      </c>
    </row>
    <row r="47" spans="1:32">
      <c r="A47" s="1009">
        <f t="shared" si="3"/>
        <v>42</v>
      </c>
      <c r="B47" s="1001" t="s">
        <v>192</v>
      </c>
      <c r="C47" s="995">
        <f>C38+C6</f>
        <v>0</v>
      </c>
      <c r="D47" s="995">
        <f>D38+D6</f>
        <v>0</v>
      </c>
      <c r="E47" s="998"/>
      <c r="F47" s="1018"/>
      <c r="G47" s="998"/>
      <c r="H47" s="995">
        <f t="shared" ref="H47:S47" si="14">H38+H6</f>
        <v>0</v>
      </c>
      <c r="I47" s="995">
        <f t="shared" si="14"/>
        <v>0</v>
      </c>
      <c r="J47" s="995">
        <f t="shared" si="14"/>
        <v>0</v>
      </c>
      <c r="K47" s="995">
        <f t="shared" si="14"/>
        <v>0</v>
      </c>
      <c r="L47" s="995">
        <f t="shared" si="14"/>
        <v>0</v>
      </c>
      <c r="M47" s="995">
        <f t="shared" si="14"/>
        <v>0</v>
      </c>
      <c r="N47" s="995">
        <f t="shared" si="14"/>
        <v>0</v>
      </c>
      <c r="O47" s="995">
        <f t="shared" si="14"/>
        <v>0</v>
      </c>
      <c r="P47" s="995">
        <f t="shared" si="14"/>
        <v>0</v>
      </c>
      <c r="Q47" s="2417">
        <f t="shared" si="14"/>
        <v>0</v>
      </c>
      <c r="R47" s="2419">
        <f t="shared" si="14"/>
        <v>0</v>
      </c>
      <c r="S47" s="2417">
        <f t="shared" si="14"/>
        <v>0</v>
      </c>
      <c r="T47" s="995">
        <f>T38+T6</f>
        <v>0</v>
      </c>
      <c r="U47" s="995">
        <f>U38+U6</f>
        <v>0</v>
      </c>
      <c r="V47" s="995">
        <f>V38+V6</f>
        <v>0</v>
      </c>
      <c r="W47" s="995">
        <f>W38+W6</f>
        <v>0</v>
      </c>
      <c r="X47" s="995"/>
      <c r="Y47" s="995">
        <f>Y38+Y6</f>
        <v>0</v>
      </c>
      <c r="Z47" s="995">
        <f>Z38+Z6</f>
        <v>0</v>
      </c>
      <c r="AA47" s="2417">
        <f t="shared" ref="AA47:AF47" si="15">AA38+AA6</f>
        <v>0</v>
      </c>
      <c r="AB47" s="2417">
        <f t="shared" si="15"/>
        <v>0</v>
      </c>
      <c r="AC47" s="2417">
        <f t="shared" si="15"/>
        <v>0</v>
      </c>
      <c r="AD47" s="2417">
        <f t="shared" si="15"/>
        <v>0</v>
      </c>
      <c r="AE47" s="2417">
        <f t="shared" si="15"/>
        <v>0</v>
      </c>
      <c r="AF47" s="2417">
        <f t="shared" si="15"/>
        <v>0</v>
      </c>
    </row>
    <row r="48" spans="1:32">
      <c r="A48" s="47" t="s">
        <v>691</v>
      </c>
      <c r="F48" s="1019"/>
    </row>
    <row r="49" spans="1:24">
      <c r="A49" s="1020">
        <v>1</v>
      </c>
      <c r="B49" s="46" t="s">
        <v>692</v>
      </c>
      <c r="C49" s="1004"/>
      <c r="D49" s="1004"/>
      <c r="E49" s="1004"/>
      <c r="F49" s="1021"/>
      <c r="G49" s="1004"/>
      <c r="H49" s="1004"/>
      <c r="I49" s="1004"/>
      <c r="J49" s="1004"/>
      <c r="K49" s="1004"/>
      <c r="L49" s="1004"/>
      <c r="M49" s="1004"/>
      <c r="N49" s="1004"/>
      <c r="O49" s="1004"/>
      <c r="P49" s="1004"/>
      <c r="Q49" s="1004"/>
      <c r="R49" s="1004"/>
      <c r="S49" s="1004"/>
      <c r="T49" s="1004"/>
      <c r="U49" s="1004"/>
      <c r="V49" s="1005"/>
      <c r="W49" s="1004"/>
      <c r="X49" s="1004"/>
    </row>
    <row r="50" spans="1:24">
      <c r="A50" s="1020">
        <v>2</v>
      </c>
      <c r="B50" s="46" t="s">
        <v>693</v>
      </c>
      <c r="C50" s="47"/>
      <c r="D50" s="47"/>
      <c r="E50" s="47"/>
      <c r="F50" s="1019"/>
      <c r="G50" s="47"/>
      <c r="H50" s="47"/>
      <c r="I50" s="47"/>
      <c r="J50" s="47"/>
      <c r="K50" s="47"/>
      <c r="L50" s="47"/>
      <c r="M50" s="47"/>
      <c r="N50" s="47"/>
      <c r="O50" s="47"/>
      <c r="P50" s="47"/>
      <c r="Q50" s="47"/>
      <c r="R50" s="47"/>
      <c r="S50" s="47"/>
      <c r="T50" s="47"/>
      <c r="U50" s="47"/>
      <c r="V50" s="47"/>
      <c r="W50" s="47"/>
      <c r="X50" s="47"/>
    </row>
    <row r="51" spans="1:24">
      <c r="A51" s="1020">
        <v>3</v>
      </c>
      <c r="B51" s="1022" t="s">
        <v>2668</v>
      </c>
      <c r="C51" s="47"/>
      <c r="D51" s="47"/>
      <c r="E51" s="47"/>
      <c r="F51" s="1019"/>
      <c r="G51" s="47"/>
      <c r="H51" s="47"/>
      <c r="I51" s="47"/>
      <c r="J51" s="47"/>
      <c r="K51" s="47"/>
      <c r="L51" s="47"/>
      <c r="M51" s="47"/>
      <c r="N51" s="47"/>
      <c r="O51" s="47"/>
      <c r="P51" s="47"/>
      <c r="Q51" s="47"/>
      <c r="R51" s="47"/>
      <c r="S51" s="47"/>
      <c r="T51" s="47"/>
      <c r="U51" s="47"/>
      <c r="V51" s="47"/>
      <c r="W51" s="47"/>
      <c r="X51" s="47"/>
    </row>
    <row r="52" spans="1:24">
      <c r="A52" s="1020">
        <v>4</v>
      </c>
      <c r="B52" s="47" t="s">
        <v>2669</v>
      </c>
      <c r="C52" s="47"/>
      <c r="D52" s="47"/>
      <c r="E52" s="47"/>
      <c r="F52" s="1019"/>
      <c r="G52" s="47"/>
      <c r="H52" s="47"/>
      <c r="I52" s="47"/>
      <c r="J52" s="47"/>
      <c r="K52" s="47"/>
      <c r="L52" s="47"/>
      <c r="M52" s="47"/>
      <c r="N52" s="47"/>
      <c r="O52" s="47"/>
      <c r="P52" s="47"/>
      <c r="Q52" s="47"/>
      <c r="R52" s="47"/>
      <c r="S52" s="47"/>
      <c r="T52" s="47"/>
      <c r="U52" s="47"/>
      <c r="V52" s="47"/>
      <c r="W52" s="47"/>
      <c r="X52" s="47"/>
    </row>
    <row r="53" spans="1:24">
      <c r="A53" s="1020">
        <v>5</v>
      </c>
      <c r="B53" s="1006" t="s">
        <v>1060</v>
      </c>
      <c r="F53" s="1019"/>
      <c r="I53" s="47"/>
      <c r="J53" s="47"/>
      <c r="K53" s="47"/>
      <c r="L53" s="47"/>
      <c r="M53" s="47"/>
      <c r="N53" s="47"/>
      <c r="O53" s="47"/>
      <c r="P53" s="47"/>
      <c r="Q53" s="47"/>
      <c r="R53" s="47"/>
      <c r="S53" s="47"/>
      <c r="T53" s="47"/>
      <c r="U53" s="47"/>
      <c r="V53" s="47"/>
      <c r="W53" s="47"/>
      <c r="X53" s="47"/>
    </row>
    <row r="54" spans="1:24">
      <c r="A54" s="1020">
        <v>6</v>
      </c>
      <c r="B54" s="1006" t="s">
        <v>694</v>
      </c>
      <c r="F54" s="1019"/>
    </row>
    <row r="55" spans="1:24">
      <c r="A55" s="1020">
        <v>7</v>
      </c>
      <c r="B55" s="47" t="s">
        <v>695</v>
      </c>
      <c r="F55" s="1019"/>
    </row>
    <row r="56" spans="1:24">
      <c r="A56" s="1020">
        <v>8</v>
      </c>
      <c r="B56" s="47" t="s">
        <v>696</v>
      </c>
      <c r="F56" s="1019"/>
    </row>
    <row r="57" spans="1:24">
      <c r="A57" s="1020">
        <v>9</v>
      </c>
      <c r="B57" s="47" t="s">
        <v>2670</v>
      </c>
      <c r="F57" s="1019"/>
    </row>
    <row r="58" spans="1:24">
      <c r="F58" s="1019"/>
    </row>
    <row r="59" spans="1:24">
      <c r="F59" s="1019"/>
    </row>
    <row r="60" spans="1:24">
      <c r="F60" s="1019"/>
    </row>
    <row r="61" spans="1:24">
      <c r="F61" s="1019"/>
    </row>
    <row r="62" spans="1:24">
      <c r="F62" s="1019"/>
    </row>
    <row r="63" spans="1:24">
      <c r="F63" s="1019"/>
    </row>
    <row r="64" spans="1:24">
      <c r="F64" s="1019"/>
    </row>
    <row r="65" spans="6:6">
      <c r="F65" s="1019"/>
    </row>
    <row r="66" spans="6:6">
      <c r="F66" s="1019"/>
    </row>
    <row r="67" spans="6:6">
      <c r="F67" s="1019"/>
    </row>
    <row r="68" spans="6:6">
      <c r="F68" s="1019"/>
    </row>
    <row r="69" spans="6:6">
      <c r="F69" s="1019"/>
    </row>
    <row r="70" spans="6:6">
      <c r="F70" s="1019"/>
    </row>
    <row r="71" spans="6:6">
      <c r="F71" s="1019"/>
    </row>
    <row r="72" spans="6:6">
      <c r="F72" s="1019"/>
    </row>
    <row r="73" spans="6:6">
      <c r="F73" s="1019"/>
    </row>
    <row r="74" spans="6:6">
      <c r="F74" s="1019"/>
    </row>
    <row r="75" spans="6:6">
      <c r="F75" s="1019"/>
    </row>
    <row r="76" spans="6:6">
      <c r="F76" s="1019"/>
    </row>
    <row r="77" spans="6:6">
      <c r="F77" s="1019"/>
    </row>
    <row r="78" spans="6:6">
      <c r="F78" s="1019"/>
    </row>
    <row r="79" spans="6:6">
      <c r="F79" s="1019"/>
    </row>
    <row r="80" spans="6:6">
      <c r="F80" s="1019"/>
    </row>
    <row r="81" spans="6:6">
      <c r="F81" s="1019"/>
    </row>
    <row r="82" spans="6:6">
      <c r="F82" s="1019"/>
    </row>
    <row r="83" spans="6:6">
      <c r="F83" s="1019"/>
    </row>
  </sheetData>
  <mergeCells count="5">
    <mergeCell ref="A3:A5"/>
    <mergeCell ref="B3:B5"/>
    <mergeCell ref="C3:S3"/>
    <mergeCell ref="T3:AB3"/>
    <mergeCell ref="AC3:AF3"/>
  </mergeCells>
  <phoneticPr fontId="28" type="noConversion"/>
  <printOptions horizontalCentered="1"/>
  <pageMargins left="0.15748031496062992" right="0.15748031496062992" top="0.39370078740157483" bottom="0.39370078740157483" header="0.31496062992125984" footer="0.19685039370078741"/>
  <pageSetup paperSize="9" scale="43" fitToHeight="2" orientation="landscape" r:id="rId1"/>
  <headerFooter alignWithMargins="0">
    <oddFooter>&amp;C&amp;"Times New Roman,標準"111&amp;R&amp;"Times New Roman,標準"&amp;A</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工作表17">
    <pageSetUpPr fitToPage="1"/>
  </sheetPr>
  <dimension ref="A1:AF28"/>
  <sheetViews>
    <sheetView view="pageBreakPreview" topLeftCell="M1" zoomScale="110" zoomScaleNormal="85" zoomScaleSheetLayoutView="110" workbookViewId="0">
      <selection activeCell="P14" sqref="P14"/>
    </sheetView>
  </sheetViews>
  <sheetFormatPr defaultColWidth="8" defaultRowHeight="14.25"/>
  <cols>
    <col min="1" max="1" width="5.5" style="45" customWidth="1"/>
    <col min="2" max="2" width="24" style="45" customWidth="1"/>
    <col min="3" max="4" width="10.5" style="45" customWidth="1"/>
    <col min="5" max="5" width="7.375" style="45" customWidth="1"/>
    <col min="6" max="6" width="6" style="45" customWidth="1"/>
    <col min="7" max="7" width="7.25" style="45" customWidth="1"/>
    <col min="8" max="8" width="9.5" style="45" customWidth="1"/>
    <col min="9" max="9" width="10.25" style="45" customWidth="1"/>
    <col min="10" max="10" width="8.625" style="45" customWidth="1"/>
    <col min="11" max="11" width="10.875" style="45" customWidth="1"/>
    <col min="12" max="12" width="10.25" style="45" customWidth="1"/>
    <col min="13" max="13" width="11.75" style="45" customWidth="1"/>
    <col min="14" max="14" width="11.25" style="45" customWidth="1"/>
    <col min="15" max="15" width="8.75" style="45" customWidth="1"/>
    <col min="16" max="17" width="9.875" style="45" customWidth="1"/>
    <col min="18" max="18" width="9.25" style="45" customWidth="1"/>
    <col min="19" max="19" width="8.875" style="45" customWidth="1"/>
    <col min="20" max="20" width="10.375" style="45" customWidth="1"/>
    <col min="21" max="21" width="8.75" style="45" customWidth="1"/>
    <col min="22" max="22" width="10.5" style="45" customWidth="1"/>
    <col min="23" max="24" width="12.125" style="45" customWidth="1"/>
    <col min="25" max="25" width="12.5" style="45" customWidth="1"/>
    <col min="26" max="26" width="11.25" style="45" customWidth="1"/>
    <col min="27" max="32" width="9.5" style="45" customWidth="1"/>
    <col min="33" max="16384" width="8" style="45"/>
  </cols>
  <sheetData>
    <row r="1" spans="1:32">
      <c r="A1" s="37" t="str">
        <f>表03!A1</f>
        <v xml:space="preserve"> 保險股份有限公司    年度(月)報表</v>
      </c>
    </row>
    <row r="2" spans="1:32">
      <c r="A2" s="45" t="s">
        <v>263</v>
      </c>
      <c r="AF2" s="974" t="s">
        <v>172</v>
      </c>
    </row>
    <row r="3" spans="1:32" ht="16.5" customHeight="1">
      <c r="A3" s="2771" t="s">
        <v>183</v>
      </c>
      <c r="B3" s="2771" t="s">
        <v>86</v>
      </c>
      <c r="C3" s="2751" t="s">
        <v>235</v>
      </c>
      <c r="D3" s="2754"/>
      <c r="E3" s="2754"/>
      <c r="F3" s="2754"/>
      <c r="G3" s="2754"/>
      <c r="H3" s="2754"/>
      <c r="I3" s="2754"/>
      <c r="J3" s="2754"/>
      <c r="K3" s="2754"/>
      <c r="L3" s="2754"/>
      <c r="M3" s="2754"/>
      <c r="N3" s="2754"/>
      <c r="O3" s="2754"/>
      <c r="P3" s="2754"/>
      <c r="Q3" s="2754"/>
      <c r="R3" s="2754"/>
      <c r="S3" s="975"/>
      <c r="T3" s="2812" t="s">
        <v>236</v>
      </c>
      <c r="U3" s="2812"/>
      <c r="V3" s="2812"/>
      <c r="W3" s="2812"/>
      <c r="X3" s="2812"/>
      <c r="Y3" s="2812"/>
      <c r="Z3" s="2812"/>
      <c r="AA3" s="2812"/>
      <c r="AB3" s="2812"/>
      <c r="AC3" s="976"/>
      <c r="AD3" s="2754" t="s">
        <v>399</v>
      </c>
      <c r="AE3" s="2754"/>
      <c r="AF3" s="2755"/>
    </row>
    <row r="4" spans="1:32" ht="85.5">
      <c r="A4" s="2808"/>
      <c r="B4" s="2810"/>
      <c r="C4" s="977" t="s">
        <v>400</v>
      </c>
      <c r="D4" s="978" t="s">
        <v>1010</v>
      </c>
      <c r="E4" s="977" t="s">
        <v>401</v>
      </c>
      <c r="F4" s="978" t="s">
        <v>402</v>
      </c>
      <c r="G4" s="977" t="s">
        <v>389</v>
      </c>
      <c r="H4" s="979" t="s">
        <v>1025</v>
      </c>
      <c r="I4" s="980" t="s">
        <v>1026</v>
      </c>
      <c r="J4" s="981" t="s">
        <v>923</v>
      </c>
      <c r="K4" s="979" t="s">
        <v>1027</v>
      </c>
      <c r="L4" s="980" t="s">
        <v>1028</v>
      </c>
      <c r="M4" s="979" t="s">
        <v>1029</v>
      </c>
      <c r="N4" s="980" t="s">
        <v>1030</v>
      </c>
      <c r="O4" s="982" t="s">
        <v>924</v>
      </c>
      <c r="P4" s="980" t="s">
        <v>1031</v>
      </c>
      <c r="Q4" s="980" t="s">
        <v>1032</v>
      </c>
      <c r="R4" s="980" t="s">
        <v>1033</v>
      </c>
      <c r="S4" s="983" t="s">
        <v>1034</v>
      </c>
      <c r="T4" s="984" t="s">
        <v>1035</v>
      </c>
      <c r="U4" s="984" t="s">
        <v>1036</v>
      </c>
      <c r="V4" s="985" t="s">
        <v>925</v>
      </c>
      <c r="W4" s="977" t="s">
        <v>2623</v>
      </c>
      <c r="X4" s="977" t="s">
        <v>926</v>
      </c>
      <c r="Y4" s="986" t="s">
        <v>1037</v>
      </c>
      <c r="Z4" s="986" t="s">
        <v>1038</v>
      </c>
      <c r="AA4" s="987" t="s">
        <v>1039</v>
      </c>
      <c r="AB4" s="987" t="s">
        <v>1034</v>
      </c>
      <c r="AC4" s="987" t="s">
        <v>1040</v>
      </c>
      <c r="AD4" s="987" t="s">
        <v>1041</v>
      </c>
      <c r="AE4" s="987" t="s">
        <v>1039</v>
      </c>
      <c r="AF4" s="987" t="s">
        <v>1034</v>
      </c>
    </row>
    <row r="5" spans="1:32" ht="42" customHeight="1">
      <c r="A5" s="2809"/>
      <c r="B5" s="2811"/>
      <c r="C5" s="988" t="s">
        <v>66</v>
      </c>
      <c r="D5" s="988" t="s">
        <v>648</v>
      </c>
      <c r="E5" s="988" t="s">
        <v>649</v>
      </c>
      <c r="F5" s="989" t="s">
        <v>650</v>
      </c>
      <c r="G5" s="988" t="s">
        <v>651</v>
      </c>
      <c r="H5" s="990" t="s">
        <v>927</v>
      </c>
      <c r="I5" s="990" t="s">
        <v>316</v>
      </c>
      <c r="J5" s="988" t="s">
        <v>461</v>
      </c>
      <c r="K5" s="990" t="s">
        <v>928</v>
      </c>
      <c r="L5" s="988" t="s">
        <v>456</v>
      </c>
      <c r="M5" s="990" t="s">
        <v>929</v>
      </c>
      <c r="N5" s="988" t="s">
        <v>457</v>
      </c>
      <c r="O5" s="991" t="s">
        <v>1046</v>
      </c>
      <c r="P5" s="988" t="s">
        <v>930</v>
      </c>
      <c r="Q5" s="991" t="s">
        <v>1047</v>
      </c>
      <c r="R5" s="988" t="s">
        <v>931</v>
      </c>
      <c r="S5" s="989" t="s">
        <v>1048</v>
      </c>
      <c r="T5" s="990" t="s">
        <v>932</v>
      </c>
      <c r="U5" s="990" t="s">
        <v>471</v>
      </c>
      <c r="V5" s="990" t="s">
        <v>933</v>
      </c>
      <c r="W5" s="988" t="s">
        <v>911</v>
      </c>
      <c r="X5" s="990" t="s">
        <v>189</v>
      </c>
      <c r="Y5" s="990" t="s">
        <v>934</v>
      </c>
      <c r="Z5" s="988" t="s">
        <v>483</v>
      </c>
      <c r="AA5" s="992" t="s">
        <v>935</v>
      </c>
      <c r="AB5" s="988" t="s">
        <v>1053</v>
      </c>
      <c r="AC5" s="988" t="s">
        <v>936</v>
      </c>
      <c r="AD5" s="988" t="s">
        <v>1054</v>
      </c>
      <c r="AE5" s="988" t="s">
        <v>937</v>
      </c>
      <c r="AF5" s="988" t="s">
        <v>1055</v>
      </c>
    </row>
    <row r="6" spans="1:32" ht="20.25" customHeight="1">
      <c r="A6" s="993">
        <v>1</v>
      </c>
      <c r="B6" s="994" t="s">
        <v>697</v>
      </c>
      <c r="C6" s="995">
        <f>SUM(C7:C13)</f>
        <v>0</v>
      </c>
      <c r="D6" s="995">
        <f>SUM(D7:D13)</f>
        <v>0</v>
      </c>
      <c r="E6" s="996"/>
      <c r="F6" s="997"/>
      <c r="G6" s="997"/>
      <c r="H6" s="995">
        <f t="shared" ref="H6:W6" si="0">SUM(H7:H13)</f>
        <v>0</v>
      </c>
      <c r="I6" s="995">
        <f t="shared" si="0"/>
        <v>0</v>
      </c>
      <c r="J6" s="995">
        <f t="shared" si="0"/>
        <v>0</v>
      </c>
      <c r="K6" s="995">
        <f t="shared" si="0"/>
        <v>0</v>
      </c>
      <c r="L6" s="995">
        <f t="shared" si="0"/>
        <v>0</v>
      </c>
      <c r="M6" s="995">
        <f t="shared" si="0"/>
        <v>0</v>
      </c>
      <c r="N6" s="995">
        <f t="shared" si="0"/>
        <v>0</v>
      </c>
      <c r="O6" s="995">
        <f t="shared" si="0"/>
        <v>0</v>
      </c>
      <c r="P6" s="995">
        <f t="shared" si="0"/>
        <v>0</v>
      </c>
      <c r="Q6" s="995">
        <f t="shared" si="0"/>
        <v>0</v>
      </c>
      <c r="R6" s="995">
        <f t="shared" si="0"/>
        <v>0</v>
      </c>
      <c r="S6" s="995">
        <f t="shared" si="0"/>
        <v>0</v>
      </c>
      <c r="T6" s="995">
        <f t="shared" si="0"/>
        <v>0</v>
      </c>
      <c r="U6" s="995">
        <f t="shared" si="0"/>
        <v>0</v>
      </c>
      <c r="V6" s="995">
        <f t="shared" si="0"/>
        <v>0</v>
      </c>
      <c r="W6" s="995">
        <f t="shared" si="0"/>
        <v>0</v>
      </c>
      <c r="X6" s="995"/>
      <c r="Y6" s="995">
        <f t="shared" ref="Y6:AF6" si="1">SUM(Y7:Y13)</f>
        <v>0</v>
      </c>
      <c r="Z6" s="995">
        <f t="shared" si="1"/>
        <v>0</v>
      </c>
      <c r="AA6" s="995">
        <f t="shared" si="1"/>
        <v>0</v>
      </c>
      <c r="AB6" s="995">
        <f t="shared" si="1"/>
        <v>0</v>
      </c>
      <c r="AC6" s="995">
        <f t="shared" si="1"/>
        <v>0</v>
      </c>
      <c r="AD6" s="995">
        <f t="shared" si="1"/>
        <v>0</v>
      </c>
      <c r="AE6" s="995">
        <f t="shared" si="1"/>
        <v>0</v>
      </c>
      <c r="AF6" s="995">
        <f t="shared" si="1"/>
        <v>0</v>
      </c>
    </row>
    <row r="7" spans="1:32" ht="20.25" customHeight="1">
      <c r="A7" s="993">
        <v>2</v>
      </c>
      <c r="B7" s="994" t="s">
        <v>382</v>
      </c>
      <c r="C7" s="995"/>
      <c r="D7" s="995"/>
      <c r="E7" s="996"/>
      <c r="F7" s="997"/>
      <c r="G7" s="998"/>
      <c r="H7" s="995"/>
      <c r="I7" s="995"/>
      <c r="J7" s="995"/>
      <c r="K7" s="999"/>
      <c r="L7" s="999"/>
      <c r="M7" s="999"/>
      <c r="N7" s="999"/>
      <c r="O7" s="995"/>
      <c r="P7" s="995"/>
      <c r="Q7" s="995"/>
      <c r="R7" s="995"/>
      <c r="S7" s="995"/>
      <c r="T7" s="995"/>
      <c r="U7" s="995"/>
      <c r="V7" s="995"/>
      <c r="W7" s="995"/>
      <c r="X7" s="995"/>
      <c r="Y7" s="995"/>
      <c r="Z7" s="995"/>
      <c r="AA7" s="995"/>
      <c r="AB7" s="995"/>
      <c r="AC7" s="995"/>
      <c r="AD7" s="995"/>
      <c r="AE7" s="995"/>
      <c r="AF7" s="995"/>
    </row>
    <row r="8" spans="1:32" ht="20.25" customHeight="1">
      <c r="A8" s="993">
        <v>3</v>
      </c>
      <c r="B8" s="994" t="s">
        <v>383</v>
      </c>
      <c r="C8" s="995"/>
      <c r="D8" s="995"/>
      <c r="E8" s="996"/>
      <c r="F8" s="997"/>
      <c r="G8" s="998"/>
      <c r="H8" s="995"/>
      <c r="I8" s="995"/>
      <c r="J8" s="995"/>
      <c r="K8" s="999"/>
      <c r="L8" s="999"/>
      <c r="M8" s="999"/>
      <c r="N8" s="999"/>
      <c r="O8" s="995"/>
      <c r="P8" s="995"/>
      <c r="Q8" s="995"/>
      <c r="R8" s="995"/>
      <c r="S8" s="995"/>
      <c r="T8" s="995"/>
      <c r="U8" s="995"/>
      <c r="V8" s="995"/>
      <c r="W8" s="995"/>
      <c r="X8" s="995"/>
      <c r="Y8" s="995"/>
      <c r="Z8" s="995"/>
      <c r="AA8" s="995"/>
      <c r="AB8" s="995"/>
      <c r="AC8" s="995"/>
      <c r="AD8" s="995"/>
      <c r="AE8" s="995"/>
      <c r="AF8" s="995"/>
    </row>
    <row r="9" spans="1:32" ht="20.25" customHeight="1">
      <c r="A9" s="993">
        <v>4</v>
      </c>
      <c r="B9" s="994" t="s">
        <v>1225</v>
      </c>
      <c r="C9" s="995"/>
      <c r="D9" s="995"/>
      <c r="E9" s="996"/>
      <c r="F9" s="997"/>
      <c r="G9" s="998"/>
      <c r="H9" s="995"/>
      <c r="I9" s="995"/>
      <c r="J9" s="995"/>
      <c r="K9" s="995"/>
      <c r="L9" s="995"/>
      <c r="M9" s="999"/>
      <c r="N9" s="999"/>
      <c r="O9" s="995"/>
      <c r="P9" s="995"/>
      <c r="Q9" s="995"/>
      <c r="R9" s="995"/>
      <c r="S9" s="995"/>
      <c r="T9" s="995"/>
      <c r="U9" s="995"/>
      <c r="V9" s="995"/>
      <c r="W9" s="995"/>
      <c r="X9" s="995"/>
      <c r="Y9" s="995"/>
      <c r="Z9" s="995"/>
      <c r="AA9" s="995"/>
      <c r="AB9" s="995"/>
      <c r="AC9" s="995"/>
      <c r="AD9" s="995"/>
      <c r="AE9" s="995"/>
      <c r="AF9" s="995"/>
    </row>
    <row r="10" spans="1:32" ht="20.25" customHeight="1">
      <c r="A10" s="993">
        <v>5</v>
      </c>
      <c r="B10" s="994" t="s">
        <v>384</v>
      </c>
      <c r="C10" s="995"/>
      <c r="D10" s="995"/>
      <c r="E10" s="996"/>
      <c r="F10" s="997"/>
      <c r="G10" s="998"/>
      <c r="H10" s="995"/>
      <c r="I10" s="995"/>
      <c r="J10" s="995"/>
      <c r="K10" s="999"/>
      <c r="L10" s="999"/>
      <c r="M10" s="999"/>
      <c r="N10" s="999"/>
      <c r="O10" s="995"/>
      <c r="P10" s="995"/>
      <c r="Q10" s="995"/>
      <c r="R10" s="995"/>
      <c r="S10" s="995"/>
      <c r="T10" s="995"/>
      <c r="U10" s="995"/>
      <c r="V10" s="995"/>
      <c r="W10" s="995"/>
      <c r="X10" s="995"/>
      <c r="Y10" s="995"/>
      <c r="Z10" s="995"/>
      <c r="AA10" s="995"/>
      <c r="AB10" s="995"/>
      <c r="AC10" s="995"/>
      <c r="AD10" s="995"/>
      <c r="AE10" s="995"/>
      <c r="AF10" s="995"/>
    </row>
    <row r="11" spans="1:32" ht="20.25" customHeight="1">
      <c r="A11" s="993">
        <v>6</v>
      </c>
      <c r="B11" s="994" t="s">
        <v>385</v>
      </c>
      <c r="C11" s="995"/>
      <c r="D11" s="995"/>
      <c r="E11" s="996"/>
      <c r="F11" s="997"/>
      <c r="G11" s="998"/>
      <c r="H11" s="995"/>
      <c r="I11" s="995"/>
      <c r="J11" s="995"/>
      <c r="K11" s="999"/>
      <c r="L11" s="999"/>
      <c r="M11" s="999"/>
      <c r="N11" s="999"/>
      <c r="O11" s="995"/>
      <c r="P11" s="995"/>
      <c r="Q11" s="995"/>
      <c r="R11" s="995"/>
      <c r="S11" s="995"/>
      <c r="T11" s="995"/>
      <c r="U11" s="995"/>
      <c r="V11" s="995"/>
      <c r="W11" s="995"/>
      <c r="X11" s="995"/>
      <c r="Y11" s="995"/>
      <c r="Z11" s="995"/>
      <c r="AA11" s="995"/>
      <c r="AB11" s="995"/>
      <c r="AC11" s="995"/>
      <c r="AD11" s="995"/>
      <c r="AE11" s="995"/>
      <c r="AF11" s="995"/>
    </row>
    <row r="12" spans="1:32" ht="20.25" customHeight="1">
      <c r="A12" s="993">
        <v>7</v>
      </c>
      <c r="B12" s="994" t="s">
        <v>1084</v>
      </c>
      <c r="C12" s="995"/>
      <c r="D12" s="995"/>
      <c r="E12" s="996"/>
      <c r="F12" s="997"/>
      <c r="G12" s="998"/>
      <c r="H12" s="995"/>
      <c r="I12" s="995"/>
      <c r="J12" s="995"/>
      <c r="K12" s="999"/>
      <c r="L12" s="999"/>
      <c r="M12" s="999"/>
      <c r="N12" s="999"/>
      <c r="O12" s="995"/>
      <c r="P12" s="995"/>
      <c r="Q12" s="995"/>
      <c r="R12" s="995"/>
      <c r="S12" s="995"/>
      <c r="T12" s="995"/>
      <c r="U12" s="995"/>
      <c r="V12" s="995"/>
      <c r="W12" s="995"/>
      <c r="X12" s="995"/>
      <c r="Y12" s="995"/>
      <c r="Z12" s="995"/>
      <c r="AA12" s="995"/>
      <c r="AB12" s="995"/>
      <c r="AC12" s="995"/>
      <c r="AD12" s="995"/>
      <c r="AE12" s="995"/>
      <c r="AF12" s="995"/>
    </row>
    <row r="13" spans="1:32" ht="20.25" customHeight="1">
      <c r="A13" s="993">
        <v>8</v>
      </c>
      <c r="B13" s="994" t="s">
        <v>1085</v>
      </c>
      <c r="C13" s="995"/>
      <c r="D13" s="995"/>
      <c r="E13" s="996"/>
      <c r="F13" s="997"/>
      <c r="G13" s="998"/>
      <c r="H13" s="995"/>
      <c r="I13" s="995"/>
      <c r="J13" s="995"/>
      <c r="K13" s="999"/>
      <c r="L13" s="999"/>
      <c r="M13" s="999"/>
      <c r="N13" s="999"/>
      <c r="O13" s="995"/>
      <c r="P13" s="995"/>
      <c r="Q13" s="995"/>
      <c r="R13" s="995"/>
      <c r="S13" s="995"/>
      <c r="T13" s="995"/>
      <c r="U13" s="995"/>
      <c r="V13" s="995"/>
      <c r="W13" s="995"/>
      <c r="X13" s="995"/>
      <c r="Y13" s="995"/>
      <c r="Z13" s="995"/>
      <c r="AA13" s="995"/>
      <c r="AB13" s="995"/>
      <c r="AC13" s="995"/>
      <c r="AD13" s="995"/>
      <c r="AE13" s="995"/>
      <c r="AF13" s="995"/>
    </row>
    <row r="14" spans="1:32" ht="20.25" customHeight="1">
      <c r="A14" s="993">
        <v>9</v>
      </c>
      <c r="B14" s="994" t="s">
        <v>698</v>
      </c>
      <c r="C14" s="995">
        <f>SUM(C15:C19)</f>
        <v>0</v>
      </c>
      <c r="D14" s="995">
        <f>SUM(D15:D19)</f>
        <v>0</v>
      </c>
      <c r="E14" s="996"/>
      <c r="F14" s="997"/>
      <c r="G14" s="998">
        <v>0</v>
      </c>
      <c r="H14" s="995">
        <f t="shared" ref="H14:AF14" si="2">SUM(H15:H19)</f>
        <v>0</v>
      </c>
      <c r="I14" s="995">
        <f t="shared" si="2"/>
        <v>0</v>
      </c>
      <c r="J14" s="995">
        <f t="shared" si="2"/>
        <v>0</v>
      </c>
      <c r="K14" s="995">
        <f t="shared" si="2"/>
        <v>0</v>
      </c>
      <c r="L14" s="995">
        <f t="shared" si="2"/>
        <v>0</v>
      </c>
      <c r="M14" s="995">
        <f t="shared" si="2"/>
        <v>0</v>
      </c>
      <c r="N14" s="995">
        <f t="shared" si="2"/>
        <v>0</v>
      </c>
      <c r="O14" s="995">
        <f t="shared" si="2"/>
        <v>0</v>
      </c>
      <c r="P14" s="995">
        <f t="shared" si="2"/>
        <v>0</v>
      </c>
      <c r="Q14" s="995">
        <f t="shared" si="2"/>
        <v>0</v>
      </c>
      <c r="R14" s="995">
        <f t="shared" si="2"/>
        <v>0</v>
      </c>
      <c r="S14" s="995">
        <f t="shared" si="2"/>
        <v>0</v>
      </c>
      <c r="T14" s="995">
        <f t="shared" si="2"/>
        <v>0</v>
      </c>
      <c r="U14" s="995">
        <f t="shared" si="2"/>
        <v>0</v>
      </c>
      <c r="V14" s="995">
        <f t="shared" si="2"/>
        <v>0</v>
      </c>
      <c r="W14" s="995">
        <f t="shared" si="2"/>
        <v>0</v>
      </c>
      <c r="X14" s="995"/>
      <c r="Y14" s="995">
        <f t="shared" si="2"/>
        <v>0</v>
      </c>
      <c r="Z14" s="995">
        <f t="shared" si="2"/>
        <v>0</v>
      </c>
      <c r="AA14" s="995">
        <f t="shared" si="2"/>
        <v>0</v>
      </c>
      <c r="AB14" s="995">
        <f t="shared" si="2"/>
        <v>0</v>
      </c>
      <c r="AC14" s="995">
        <f t="shared" si="2"/>
        <v>0</v>
      </c>
      <c r="AD14" s="995">
        <f t="shared" si="2"/>
        <v>0</v>
      </c>
      <c r="AE14" s="995">
        <f t="shared" si="2"/>
        <v>0</v>
      </c>
      <c r="AF14" s="995">
        <f t="shared" si="2"/>
        <v>0</v>
      </c>
    </row>
    <row r="15" spans="1:32" ht="20.25" customHeight="1">
      <c r="A15" s="993">
        <v>10</v>
      </c>
      <c r="B15" s="994" t="s">
        <v>1011</v>
      </c>
      <c r="C15" s="995"/>
      <c r="D15" s="995"/>
      <c r="E15" s="996"/>
      <c r="F15" s="995"/>
      <c r="G15" s="998"/>
      <c r="H15" s="995"/>
      <c r="I15" s="995"/>
      <c r="J15" s="995"/>
      <c r="K15" s="999"/>
      <c r="L15" s="999"/>
      <c r="M15" s="999"/>
      <c r="N15" s="999"/>
      <c r="O15" s="995"/>
      <c r="P15" s="995"/>
      <c r="Q15" s="995"/>
      <c r="R15" s="995"/>
      <c r="S15" s="995"/>
      <c r="T15" s="995"/>
      <c r="U15" s="995"/>
      <c r="V15" s="995"/>
      <c r="W15" s="995"/>
      <c r="X15" s="995"/>
      <c r="Y15" s="995"/>
      <c r="Z15" s="995"/>
      <c r="AA15" s="995"/>
      <c r="AB15" s="995"/>
      <c r="AC15" s="995"/>
      <c r="AD15" s="995"/>
      <c r="AE15" s="995"/>
      <c r="AF15" s="995"/>
    </row>
    <row r="16" spans="1:32" ht="20.25" customHeight="1">
      <c r="A16" s="993">
        <v>11</v>
      </c>
      <c r="B16" s="994" t="s">
        <v>1012</v>
      </c>
      <c r="C16" s="995"/>
      <c r="D16" s="995"/>
      <c r="E16" s="996"/>
      <c r="F16" s="995"/>
      <c r="G16" s="998"/>
      <c r="H16" s="995"/>
      <c r="I16" s="995"/>
      <c r="J16" s="995"/>
      <c r="K16" s="1000"/>
      <c r="L16" s="1000"/>
      <c r="M16" s="1000"/>
      <c r="N16" s="1000"/>
      <c r="O16" s="995"/>
      <c r="P16" s="995"/>
      <c r="Q16" s="995"/>
      <c r="R16" s="995"/>
      <c r="S16" s="995"/>
      <c r="T16" s="995"/>
      <c r="U16" s="995"/>
      <c r="V16" s="995"/>
      <c r="W16" s="995"/>
      <c r="X16" s="995"/>
      <c r="Y16" s="995"/>
      <c r="Z16" s="995"/>
      <c r="AA16" s="995"/>
      <c r="AB16" s="995"/>
      <c r="AC16" s="995"/>
      <c r="AD16" s="995"/>
      <c r="AE16" s="995"/>
      <c r="AF16" s="995"/>
    </row>
    <row r="17" spans="1:32" ht="20.25" customHeight="1">
      <c r="A17" s="993">
        <v>12</v>
      </c>
      <c r="B17" s="994" t="s">
        <v>1013</v>
      </c>
      <c r="C17" s="995"/>
      <c r="D17" s="995"/>
      <c r="E17" s="996"/>
      <c r="F17" s="995"/>
      <c r="G17" s="998"/>
      <c r="H17" s="995"/>
      <c r="I17" s="995"/>
      <c r="J17" s="995"/>
      <c r="K17" s="1000"/>
      <c r="L17" s="1000"/>
      <c r="M17" s="1000"/>
      <c r="N17" s="1000"/>
      <c r="O17" s="995"/>
      <c r="P17" s="995"/>
      <c r="Q17" s="995"/>
      <c r="R17" s="995"/>
      <c r="S17" s="995"/>
      <c r="T17" s="995"/>
      <c r="U17" s="995"/>
      <c r="V17" s="995"/>
      <c r="W17" s="995"/>
      <c r="X17" s="995"/>
      <c r="Y17" s="995"/>
      <c r="Z17" s="995"/>
      <c r="AA17" s="995"/>
      <c r="AB17" s="995"/>
      <c r="AC17" s="995"/>
      <c r="AD17" s="995"/>
      <c r="AE17" s="995"/>
      <c r="AF17" s="995"/>
    </row>
    <row r="18" spans="1:32" ht="20.25" customHeight="1">
      <c r="A18" s="993">
        <v>13</v>
      </c>
      <c r="B18" s="994" t="s">
        <v>1014</v>
      </c>
      <c r="C18" s="995"/>
      <c r="D18" s="995"/>
      <c r="E18" s="996"/>
      <c r="F18" s="995"/>
      <c r="G18" s="998"/>
      <c r="H18" s="995"/>
      <c r="I18" s="995"/>
      <c r="J18" s="995"/>
      <c r="K18" s="1000"/>
      <c r="L18" s="1000"/>
      <c r="M18" s="1000"/>
      <c r="N18" s="1000"/>
      <c r="O18" s="995"/>
      <c r="P18" s="995"/>
      <c r="Q18" s="995"/>
      <c r="R18" s="995"/>
      <c r="S18" s="995"/>
      <c r="T18" s="995"/>
      <c r="U18" s="995"/>
      <c r="V18" s="995"/>
      <c r="W18" s="995"/>
      <c r="X18" s="995"/>
      <c r="Y18" s="995"/>
      <c r="Z18" s="995"/>
      <c r="AA18" s="995"/>
      <c r="AB18" s="995"/>
      <c r="AC18" s="995"/>
      <c r="AD18" s="995"/>
      <c r="AE18" s="995"/>
      <c r="AF18" s="995"/>
    </row>
    <row r="19" spans="1:32" ht="20.25" customHeight="1">
      <c r="A19" s="993">
        <v>14</v>
      </c>
      <c r="B19" s="994" t="s">
        <v>1015</v>
      </c>
      <c r="C19" s="995"/>
      <c r="D19" s="995"/>
      <c r="E19" s="996"/>
      <c r="F19" s="995"/>
      <c r="G19" s="998"/>
      <c r="H19" s="995"/>
      <c r="I19" s="995"/>
      <c r="J19" s="995"/>
      <c r="K19" s="1000"/>
      <c r="L19" s="1000"/>
      <c r="M19" s="1000"/>
      <c r="N19" s="1000"/>
      <c r="O19" s="995"/>
      <c r="P19" s="995"/>
      <c r="Q19" s="995"/>
      <c r="R19" s="995"/>
      <c r="S19" s="995"/>
      <c r="T19" s="995"/>
      <c r="U19" s="995"/>
      <c r="V19" s="995"/>
      <c r="W19" s="995"/>
      <c r="X19" s="995"/>
      <c r="Y19" s="995"/>
      <c r="Z19" s="995"/>
      <c r="AA19" s="995"/>
      <c r="AB19" s="995"/>
      <c r="AC19" s="995"/>
      <c r="AD19" s="995"/>
      <c r="AE19" s="995"/>
      <c r="AF19" s="995"/>
    </row>
    <row r="20" spans="1:32" ht="20.25" customHeight="1">
      <c r="A20" s="993">
        <v>15</v>
      </c>
      <c r="B20" s="1001" t="s">
        <v>386</v>
      </c>
      <c r="C20" s="995">
        <f>C6+C14</f>
        <v>0</v>
      </c>
      <c r="D20" s="995">
        <f>D6+D14</f>
        <v>0</v>
      </c>
      <c r="E20" s="996"/>
      <c r="F20" s="1002"/>
      <c r="G20" s="998">
        <v>0</v>
      </c>
      <c r="H20" s="995">
        <f t="shared" ref="H20:AF20" si="3">H6+H14</f>
        <v>0</v>
      </c>
      <c r="I20" s="995">
        <f t="shared" si="3"/>
        <v>0</v>
      </c>
      <c r="J20" s="995">
        <f t="shared" si="3"/>
        <v>0</v>
      </c>
      <c r="K20" s="995">
        <f t="shared" si="3"/>
        <v>0</v>
      </c>
      <c r="L20" s="995">
        <f t="shared" si="3"/>
        <v>0</v>
      </c>
      <c r="M20" s="995">
        <f t="shared" si="3"/>
        <v>0</v>
      </c>
      <c r="N20" s="995">
        <f t="shared" si="3"/>
        <v>0</v>
      </c>
      <c r="O20" s="995">
        <f t="shared" si="3"/>
        <v>0</v>
      </c>
      <c r="P20" s="995">
        <f t="shared" si="3"/>
        <v>0</v>
      </c>
      <c r="Q20" s="995">
        <f t="shared" si="3"/>
        <v>0</v>
      </c>
      <c r="R20" s="995">
        <f t="shared" si="3"/>
        <v>0</v>
      </c>
      <c r="S20" s="995">
        <f t="shared" si="3"/>
        <v>0</v>
      </c>
      <c r="T20" s="995">
        <f t="shared" si="3"/>
        <v>0</v>
      </c>
      <c r="U20" s="995">
        <f t="shared" si="3"/>
        <v>0</v>
      </c>
      <c r="V20" s="995">
        <f t="shared" si="3"/>
        <v>0</v>
      </c>
      <c r="W20" s="995">
        <f t="shared" si="3"/>
        <v>0</v>
      </c>
      <c r="X20" s="995"/>
      <c r="Y20" s="995">
        <f t="shared" si="3"/>
        <v>0</v>
      </c>
      <c r="Z20" s="995">
        <f t="shared" si="3"/>
        <v>0</v>
      </c>
      <c r="AA20" s="995">
        <f t="shared" si="3"/>
        <v>0</v>
      </c>
      <c r="AB20" s="995">
        <f>AB6+AB14</f>
        <v>0</v>
      </c>
      <c r="AC20" s="995">
        <f>AC6+AC14</f>
        <v>0</v>
      </c>
      <c r="AD20" s="995">
        <f t="shared" si="3"/>
        <v>0</v>
      </c>
      <c r="AE20" s="995">
        <f t="shared" si="3"/>
        <v>0</v>
      </c>
      <c r="AF20" s="995">
        <f t="shared" si="3"/>
        <v>0</v>
      </c>
    </row>
    <row r="21" spans="1:32">
      <c r="A21" s="47" t="s">
        <v>699</v>
      </c>
    </row>
    <row r="22" spans="1:32">
      <c r="A22" s="1003">
        <v>1</v>
      </c>
      <c r="B22" s="45" t="s">
        <v>1093</v>
      </c>
      <c r="C22" s="1004"/>
      <c r="D22" s="1004"/>
      <c r="E22" s="1004"/>
      <c r="F22" s="1004"/>
      <c r="G22" s="1004"/>
      <c r="H22" s="1004"/>
      <c r="I22" s="1004"/>
      <c r="J22" s="1004"/>
      <c r="K22" s="1004"/>
      <c r="L22" s="1004"/>
      <c r="M22" s="1004"/>
      <c r="N22" s="1004"/>
      <c r="O22" s="1004"/>
      <c r="P22" s="1004"/>
      <c r="Q22" s="1004"/>
      <c r="R22" s="1004"/>
      <c r="S22" s="1004"/>
      <c r="T22" s="1004"/>
      <c r="U22" s="1004"/>
      <c r="V22" s="1005"/>
      <c r="W22" s="1004"/>
      <c r="X22" s="1004"/>
    </row>
    <row r="23" spans="1:32">
      <c r="A23" s="1003">
        <v>2</v>
      </c>
      <c r="B23" s="45" t="s">
        <v>1094</v>
      </c>
      <c r="C23" s="47"/>
      <c r="D23" s="47"/>
      <c r="E23" s="47"/>
      <c r="F23" s="47"/>
      <c r="G23" s="47"/>
      <c r="H23" s="47"/>
      <c r="I23" s="47"/>
      <c r="J23" s="47"/>
      <c r="K23" s="47"/>
      <c r="L23" s="47"/>
      <c r="M23" s="47"/>
      <c r="N23" s="47"/>
      <c r="O23" s="47"/>
      <c r="P23" s="47"/>
      <c r="Q23" s="47"/>
      <c r="R23" s="47"/>
      <c r="S23" s="47"/>
      <c r="T23" s="47"/>
      <c r="U23" s="47"/>
      <c r="V23" s="47"/>
      <c r="W23" s="47"/>
      <c r="X23" s="47"/>
    </row>
    <row r="24" spans="1:32">
      <c r="A24" s="1003">
        <v>3</v>
      </c>
      <c r="B24" s="47" t="s">
        <v>1095</v>
      </c>
      <c r="C24" s="47"/>
      <c r="D24" s="47"/>
      <c r="E24" s="47"/>
      <c r="F24" s="47"/>
      <c r="G24" s="47"/>
      <c r="H24" s="47"/>
      <c r="I24" s="47"/>
      <c r="J24" s="47"/>
      <c r="K24" s="47"/>
      <c r="L24" s="47"/>
      <c r="M24" s="47"/>
      <c r="N24" s="47"/>
      <c r="O24" s="47"/>
      <c r="P24" s="47"/>
      <c r="Q24" s="47"/>
      <c r="R24" s="47"/>
      <c r="S24" s="47"/>
      <c r="T24" s="47"/>
      <c r="U24" s="47"/>
      <c r="V24" s="47"/>
      <c r="W24" s="47"/>
      <c r="X24" s="47"/>
    </row>
    <row r="25" spans="1:32">
      <c r="A25" s="1003">
        <v>4</v>
      </c>
      <c r="B25" s="1006" t="s">
        <v>1096</v>
      </c>
    </row>
    <row r="26" spans="1:32">
      <c r="A26" s="1003">
        <v>5</v>
      </c>
      <c r="B26" s="47" t="s">
        <v>1097</v>
      </c>
    </row>
    <row r="27" spans="1:32">
      <c r="A27" s="1003">
        <v>6</v>
      </c>
      <c r="B27" s="1007" t="s">
        <v>1098</v>
      </c>
    </row>
    <row r="28" spans="1:32">
      <c r="A28" s="1003">
        <v>7</v>
      </c>
      <c r="B28" s="51" t="s">
        <v>1089</v>
      </c>
    </row>
  </sheetData>
  <mergeCells count="5">
    <mergeCell ref="A3:A5"/>
    <mergeCell ref="B3:B5"/>
    <mergeCell ref="C3:R3"/>
    <mergeCell ref="T3:AB3"/>
    <mergeCell ref="AD3:AF3"/>
  </mergeCells>
  <phoneticPr fontId="28" type="noConversion"/>
  <printOptions horizontalCentered="1"/>
  <pageMargins left="0.15748031496062992" right="0.15748031496062992" top="0.39370078740157483" bottom="0.39370078740157483" header="0.31496062992125984" footer="0.19685039370078741"/>
  <pageSetup paperSize="9" scale="44" fitToHeight="2" orientation="landscape" r:id="rId1"/>
  <headerFooter alignWithMargins="0">
    <oddFooter>&amp;C&amp;"Times New Roman,標準"112&amp;R&amp;"Times New Roman,標準"&amp;A</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工作表18">
    <pageSetUpPr fitToPage="1"/>
  </sheetPr>
  <dimension ref="A1:H19"/>
  <sheetViews>
    <sheetView workbookViewId="0"/>
  </sheetViews>
  <sheetFormatPr defaultColWidth="10.625" defaultRowHeight="14.25" customHeight="1"/>
  <cols>
    <col min="1" max="1" width="3.375" style="43" customWidth="1"/>
    <col min="2" max="2" width="9.75" style="43" customWidth="1"/>
    <col min="3" max="3" width="16" style="43" customWidth="1"/>
    <col min="4" max="4" width="2.375" style="43" customWidth="1"/>
    <col min="5" max="7" width="20.125" style="43" customWidth="1"/>
    <col min="8" max="8" width="15.625" style="43" customWidth="1"/>
    <col min="9" max="16384" width="10.625" style="43"/>
  </cols>
  <sheetData>
    <row r="1" spans="1:8" ht="21">
      <c r="A1" s="964" t="s">
        <v>912</v>
      </c>
      <c r="E1" s="965"/>
    </row>
    <row r="2" spans="1:8">
      <c r="A2" s="966" t="s">
        <v>922</v>
      </c>
      <c r="C2" s="966"/>
      <c r="G2" s="44"/>
      <c r="H2" s="44" t="s">
        <v>290</v>
      </c>
    </row>
    <row r="3" spans="1:8" s="968" customFormat="1">
      <c r="A3" s="2820" t="s">
        <v>183</v>
      </c>
      <c r="B3" s="2821" t="s">
        <v>913</v>
      </c>
      <c r="C3" s="2821"/>
      <c r="D3" s="2821"/>
      <c r="E3" s="967" t="s">
        <v>914</v>
      </c>
      <c r="F3" s="967" t="s">
        <v>915</v>
      </c>
      <c r="G3" s="967" t="s">
        <v>916</v>
      </c>
      <c r="H3" s="967" t="s">
        <v>121</v>
      </c>
    </row>
    <row r="4" spans="1:8" s="968" customFormat="1">
      <c r="A4" s="2820"/>
      <c r="B4" s="2821"/>
      <c r="C4" s="2821"/>
      <c r="D4" s="2821"/>
      <c r="E4" s="969" t="s">
        <v>122</v>
      </c>
      <c r="F4" s="969" t="s">
        <v>187</v>
      </c>
      <c r="G4" s="969" t="s">
        <v>917</v>
      </c>
      <c r="H4" s="967" t="s">
        <v>304</v>
      </c>
    </row>
    <row r="5" spans="1:8" ht="16.5" customHeight="1">
      <c r="A5" s="970">
        <v>1</v>
      </c>
      <c r="B5" s="2813" t="s">
        <v>1275</v>
      </c>
      <c r="C5" s="2818"/>
      <c r="D5" s="2819"/>
      <c r="E5" s="971"/>
      <c r="F5" s="971"/>
      <c r="G5" s="971"/>
      <c r="H5" s="972"/>
    </row>
    <row r="6" spans="1:8" ht="16.5" customHeight="1">
      <c r="A6" s="970">
        <v>2</v>
      </c>
      <c r="B6" s="2817" t="s">
        <v>4271</v>
      </c>
      <c r="C6" s="2818"/>
      <c r="D6" s="2819"/>
      <c r="E6" s="971"/>
      <c r="F6" s="971"/>
      <c r="G6" s="971"/>
      <c r="H6" s="972"/>
    </row>
    <row r="7" spans="1:8" ht="16.5" customHeight="1">
      <c r="A7" s="970">
        <v>3</v>
      </c>
      <c r="B7" s="2817" t="s">
        <v>4272</v>
      </c>
      <c r="C7" s="2818"/>
      <c r="D7" s="2819"/>
      <c r="E7" s="971"/>
      <c r="F7" s="971"/>
      <c r="G7" s="971"/>
      <c r="H7" s="972"/>
    </row>
    <row r="8" spans="1:8" ht="16.5" customHeight="1">
      <c r="A8" s="970">
        <v>4</v>
      </c>
      <c r="B8" s="2817" t="s">
        <v>4273</v>
      </c>
      <c r="C8" s="2818"/>
      <c r="D8" s="2819"/>
      <c r="E8" s="971"/>
      <c r="F8" s="971"/>
      <c r="G8" s="971"/>
      <c r="H8" s="972"/>
    </row>
    <row r="9" spans="1:8" ht="16.5" customHeight="1">
      <c r="A9" s="970">
        <v>5</v>
      </c>
      <c r="B9" s="2817"/>
      <c r="C9" s="2818"/>
      <c r="D9" s="2819"/>
      <c r="E9" s="971"/>
      <c r="F9" s="971"/>
      <c r="G9" s="971"/>
      <c r="H9" s="972"/>
    </row>
    <row r="10" spans="1:8" ht="16.5" customHeight="1">
      <c r="A10" s="970">
        <v>6</v>
      </c>
      <c r="B10" s="2813"/>
      <c r="C10" s="2814"/>
      <c r="D10" s="2815"/>
      <c r="E10" s="971"/>
      <c r="F10" s="971"/>
      <c r="G10" s="971"/>
      <c r="H10" s="972"/>
    </row>
    <row r="11" spans="1:8" ht="16.5" customHeight="1">
      <c r="A11" s="970">
        <v>7</v>
      </c>
      <c r="B11" s="2813"/>
      <c r="C11" s="2814"/>
      <c r="D11" s="2815"/>
      <c r="E11" s="971"/>
      <c r="F11" s="971"/>
      <c r="G11" s="971"/>
      <c r="H11" s="972"/>
    </row>
    <row r="12" spans="1:8" ht="16.5" customHeight="1">
      <c r="A12" s="970">
        <v>8</v>
      </c>
      <c r="B12" s="2813"/>
      <c r="C12" s="2814"/>
      <c r="D12" s="2815"/>
      <c r="E12" s="971"/>
      <c r="F12" s="971"/>
      <c r="G12" s="971"/>
      <c r="H12" s="972"/>
    </row>
    <row r="13" spans="1:8" ht="16.5" customHeight="1">
      <c r="A13" s="970">
        <v>9</v>
      </c>
      <c r="B13" s="2813"/>
      <c r="C13" s="2814"/>
      <c r="D13" s="2815"/>
      <c r="E13" s="971"/>
      <c r="F13" s="971"/>
      <c r="G13" s="971"/>
      <c r="H13" s="972"/>
    </row>
    <row r="14" spans="1:8" ht="16.5" customHeight="1">
      <c r="A14" s="970">
        <v>10</v>
      </c>
      <c r="B14" s="2813"/>
      <c r="C14" s="2814"/>
      <c r="D14" s="2815"/>
      <c r="E14" s="971"/>
      <c r="F14" s="971"/>
      <c r="G14" s="971"/>
      <c r="H14" s="972"/>
    </row>
    <row r="15" spans="1:8" ht="16.5" customHeight="1">
      <c r="A15" s="970">
        <v>11</v>
      </c>
      <c r="B15" s="2813"/>
      <c r="C15" s="2814"/>
      <c r="D15" s="2815"/>
      <c r="E15" s="971"/>
      <c r="F15" s="971"/>
      <c r="G15" s="971"/>
      <c r="H15" s="972"/>
    </row>
    <row r="16" spans="1:8" ht="16.5" customHeight="1">
      <c r="A16" s="970">
        <v>12</v>
      </c>
      <c r="B16" s="2816" t="s">
        <v>918</v>
      </c>
      <c r="C16" s="2816"/>
      <c r="D16" s="2816"/>
      <c r="E16" s="971"/>
      <c r="F16" s="971"/>
      <c r="G16" s="971"/>
      <c r="H16" s="972"/>
    </row>
    <row r="17" spans="1:2">
      <c r="A17" s="43" t="s">
        <v>387</v>
      </c>
      <c r="B17" s="973"/>
    </row>
    <row r="18" spans="1:2">
      <c r="A18" s="43">
        <v>1</v>
      </c>
      <c r="B18" s="43" t="s">
        <v>919</v>
      </c>
    </row>
    <row r="19" spans="1:2" ht="14.25" customHeight="1">
      <c r="B19" s="43" t="s">
        <v>920</v>
      </c>
    </row>
  </sheetData>
  <mergeCells count="14">
    <mergeCell ref="B8:D8"/>
    <mergeCell ref="A3:A4"/>
    <mergeCell ref="B3:D4"/>
    <mergeCell ref="B5:D5"/>
    <mergeCell ref="B6:D6"/>
    <mergeCell ref="B7:D7"/>
    <mergeCell ref="B15:D15"/>
    <mergeCell ref="B16:D16"/>
    <mergeCell ref="B9:D9"/>
    <mergeCell ref="B10:D10"/>
    <mergeCell ref="B11:D11"/>
    <mergeCell ref="B12:D12"/>
    <mergeCell ref="B13:D13"/>
    <mergeCell ref="B14:D14"/>
  </mergeCells>
  <phoneticPr fontId="28" type="noConversion"/>
  <dataValidations count="1">
    <dataValidation type="decimal" allowBlank="1" showErrorMessage="1" errorTitle="錯誤" error="輸入資料格式錯誤!!" sqref="E5:G16" xr:uid="{00000000-0002-0000-2B00-000000000000}">
      <formula1>-9.99999999999999E+24</formula1>
      <formula2>9.99999999999999E+24</formula2>
    </dataValidation>
  </dataValidations>
  <pageMargins left="0.51181102362204722" right="0.35433070866141736" top="0.39370078740157483" bottom="0.27559055118110237" header="0.15748031496062992" footer="0.23622047244094491"/>
  <pageSetup paperSize="9" scale="87" fitToHeight="2" orientation="portrait" r:id="rId1"/>
  <headerFooter alignWithMargins="0">
    <oddFooter>&amp;C&amp;P/&amp;N&amp;R&amp;A</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68">
    <pageSetUpPr fitToPage="1"/>
  </sheetPr>
  <dimension ref="A1:I31"/>
  <sheetViews>
    <sheetView zoomScaleNormal="100" workbookViewId="0">
      <selection activeCell="B19" sqref="B19"/>
    </sheetView>
  </sheetViews>
  <sheetFormatPr defaultColWidth="15.625" defaultRowHeight="15.75"/>
  <cols>
    <col min="1" max="1" width="52.75" style="42" customWidth="1"/>
    <col min="2" max="2" width="21.25" style="42" customWidth="1"/>
    <col min="3" max="3" width="29.125" style="42" customWidth="1"/>
    <col min="4" max="4" width="25.75" style="42" customWidth="1"/>
    <col min="5" max="5" width="5.875" style="42" customWidth="1"/>
    <col min="6" max="6" width="35.125" style="42" customWidth="1"/>
    <col min="7" max="7" width="15.625" style="42"/>
    <col min="8" max="8" width="17.25" style="42" customWidth="1"/>
    <col min="9" max="16384" width="15.625" style="42"/>
  </cols>
  <sheetData>
    <row r="1" spans="1:9" ht="16.5">
      <c r="A1" s="418" t="s">
        <v>3628</v>
      </c>
      <c r="B1" s="909"/>
      <c r="C1" s="910"/>
      <c r="D1" s="910"/>
    </row>
    <row r="2" spans="1:9" ht="16.5">
      <c r="A2" s="911" t="s">
        <v>4243</v>
      </c>
    </row>
    <row r="4" spans="1:9" s="14" customFormat="1" ht="16.5">
      <c r="A4" s="912" t="s">
        <v>2614</v>
      </c>
      <c r="B4" s="913"/>
      <c r="C4" s="75"/>
      <c r="D4" s="75"/>
      <c r="E4" s="75"/>
      <c r="F4" s="912" t="s">
        <v>2615</v>
      </c>
    </row>
    <row r="5" spans="1:9" ht="16.5">
      <c r="A5" s="42" t="s">
        <v>4244</v>
      </c>
      <c r="F5" s="14" t="s">
        <v>4244</v>
      </c>
      <c r="G5" s="14"/>
      <c r="H5" s="14"/>
    </row>
    <row r="6" spans="1:9" ht="16.5">
      <c r="A6" s="914" t="s">
        <v>4245</v>
      </c>
      <c r="B6" s="915"/>
      <c r="F6" s="104" t="s">
        <v>4246</v>
      </c>
      <c r="G6" s="104"/>
      <c r="H6" s="104"/>
    </row>
    <row r="7" spans="1:9">
      <c r="A7" s="914"/>
      <c r="B7" s="915"/>
      <c r="F7" s="14"/>
      <c r="G7" s="14"/>
      <c r="H7" s="14"/>
    </row>
    <row r="8" spans="1:9" ht="16.5">
      <c r="A8" s="916" t="s">
        <v>4247</v>
      </c>
      <c r="F8" s="14"/>
      <c r="G8" s="14"/>
      <c r="H8" s="14"/>
    </row>
    <row r="9" spans="1:9">
      <c r="F9" s="14"/>
      <c r="G9" s="14"/>
      <c r="H9" s="14"/>
    </row>
    <row r="10" spans="1:9" ht="17.25" thickBot="1">
      <c r="A10" s="42" t="s">
        <v>4248</v>
      </c>
      <c r="D10" s="917" t="s">
        <v>3630</v>
      </c>
      <c r="F10" s="908" t="s">
        <v>4248</v>
      </c>
      <c r="G10" s="913"/>
      <c r="H10" s="14" t="s">
        <v>3540</v>
      </c>
    </row>
    <row r="11" spans="1:9" ht="16.5">
      <c r="A11" s="918" t="s">
        <v>4249</v>
      </c>
      <c r="B11" s="919" t="s">
        <v>4242</v>
      </c>
      <c r="C11" s="544" t="s">
        <v>4250</v>
      </c>
      <c r="D11" s="920" t="s">
        <v>4251</v>
      </c>
      <c r="F11" s="921" t="s">
        <v>519</v>
      </c>
      <c r="G11" s="922" t="s">
        <v>2607</v>
      </c>
      <c r="H11" s="923" t="s">
        <v>2608</v>
      </c>
      <c r="I11" s="924" t="s">
        <v>2616</v>
      </c>
    </row>
    <row r="12" spans="1:9" ht="18.75">
      <c r="A12" s="925" t="s">
        <v>4252</v>
      </c>
      <c r="B12" s="926">
        <f ca="1">'表30-2'!F126</f>
        <v>0</v>
      </c>
      <c r="C12" s="927">
        <f t="shared" ref="C12:C24" ca="1" si="0">IFERROR(B12/B$25,0)</f>
        <v>0</v>
      </c>
      <c r="D12" s="928">
        <f t="shared" ref="D12" ca="1" si="1">IFERROR(B12/B$26,0)</f>
        <v>0</v>
      </c>
      <c r="F12" s="929" t="s">
        <v>2609</v>
      </c>
      <c r="G12" s="930">
        <f>表03!O96</f>
        <v>0</v>
      </c>
      <c r="H12" s="931"/>
      <c r="I12" s="882"/>
    </row>
    <row r="13" spans="1:9" ht="19.5" thickBot="1">
      <c r="A13" s="932" t="s">
        <v>4253</v>
      </c>
      <c r="B13" s="933">
        <f ca="1">B12-B14</f>
        <v>0</v>
      </c>
      <c r="C13" s="927">
        <f t="shared" ca="1" si="0"/>
        <v>0</v>
      </c>
      <c r="D13" s="934">
        <f ca="1">IFERROR(B13/B$26,0)</f>
        <v>0</v>
      </c>
      <c r="F13" s="935" t="s">
        <v>2610</v>
      </c>
      <c r="G13" s="936">
        <f>表03!E104-表03!E99</f>
        <v>0</v>
      </c>
      <c r="H13" s="937"/>
      <c r="I13" s="938"/>
    </row>
    <row r="14" spans="1:9" ht="20.25" thickTop="1" thickBot="1">
      <c r="A14" s="932" t="s">
        <v>4254</v>
      </c>
      <c r="B14" s="933">
        <f>'表30-2'!F125</f>
        <v>0</v>
      </c>
      <c r="C14" s="927">
        <f t="shared" ca="1" si="0"/>
        <v>0</v>
      </c>
      <c r="D14" s="939">
        <f t="shared" ref="D14:D24" ca="1" si="2">IFERROR(B14/B$26,0)</f>
        <v>0</v>
      </c>
      <c r="F14" s="940" t="s">
        <v>2611</v>
      </c>
      <c r="G14" s="941" t="e">
        <f>G12/G13</f>
        <v>#DIV/0!</v>
      </c>
      <c r="H14" s="942" t="e">
        <f>H12/H13</f>
        <v>#DIV/0!</v>
      </c>
      <c r="I14" s="943"/>
    </row>
    <row r="15" spans="1:9" ht="18.75">
      <c r="A15" s="944" t="s">
        <v>4255</v>
      </c>
      <c r="B15" s="945">
        <f ca="1">'表30-3'!F171</f>
        <v>0</v>
      </c>
      <c r="C15" s="927">
        <f t="shared" ca="1" si="0"/>
        <v>0</v>
      </c>
      <c r="D15" s="934">
        <f t="shared" ca="1" si="2"/>
        <v>0</v>
      </c>
      <c r="F15" s="14"/>
      <c r="G15" s="14"/>
      <c r="H15" s="14"/>
    </row>
    <row r="16" spans="1:9" ht="18.75">
      <c r="A16" s="932" t="s">
        <v>4256</v>
      </c>
      <c r="B16" s="945">
        <f ca="1">B15-B18-B17</f>
        <v>0</v>
      </c>
      <c r="C16" s="927">
        <f t="shared" ca="1" si="0"/>
        <v>0</v>
      </c>
      <c r="D16" s="934">
        <f t="shared" ca="1" si="2"/>
        <v>0</v>
      </c>
      <c r="F16" s="104" t="s">
        <v>4257</v>
      </c>
      <c r="G16" s="14"/>
      <c r="H16" s="14"/>
    </row>
    <row r="17" spans="1:6" ht="18.75">
      <c r="A17" s="932" t="s">
        <v>4258</v>
      </c>
      <c r="B17" s="945">
        <f>'表30-3'!F163</f>
        <v>0</v>
      </c>
      <c r="C17" s="927">
        <f t="shared" ca="1" si="0"/>
        <v>0</v>
      </c>
      <c r="D17" s="934">
        <f t="shared" ca="1" si="2"/>
        <v>0</v>
      </c>
      <c r="F17" s="104" t="s">
        <v>4259</v>
      </c>
    </row>
    <row r="18" spans="1:6" ht="18.75">
      <c r="A18" s="932" t="s">
        <v>4260</v>
      </c>
      <c r="B18" s="945">
        <f ca="1">SUM('表30-3'!F26,'表30-3'!F91,'表30-3'!F132,'表30-3'!F40,'表30-3'!F46,,'表30-3'!F112,'表30-3'!F152,'表30-3'!F97,'表30-3'!F138,'表30-3'!F101,'表30-3'!F142)</f>
        <v>0</v>
      </c>
      <c r="C18" s="927">
        <f t="shared" ca="1" si="0"/>
        <v>0</v>
      </c>
      <c r="D18" s="934">
        <f t="shared" ca="1" si="2"/>
        <v>0</v>
      </c>
    </row>
    <row r="19" spans="1:6" ht="18.75">
      <c r="A19" s="944" t="s">
        <v>4261</v>
      </c>
      <c r="B19" s="945">
        <f>'表30-4'!F14</f>
        <v>0</v>
      </c>
      <c r="C19" s="927">
        <f t="shared" ca="1" si="0"/>
        <v>0</v>
      </c>
      <c r="D19" s="934">
        <f t="shared" ca="1" si="2"/>
        <v>0</v>
      </c>
    </row>
    <row r="20" spans="1:6" ht="18.75">
      <c r="A20" s="946" t="s">
        <v>4262</v>
      </c>
      <c r="B20" s="945">
        <f>'表30-5'!F73</f>
        <v>0</v>
      </c>
      <c r="C20" s="927">
        <f t="shared" ca="1" si="0"/>
        <v>0</v>
      </c>
      <c r="D20" s="934">
        <f t="shared" ca="1" si="2"/>
        <v>0</v>
      </c>
    </row>
    <row r="21" spans="1:6" ht="18.75">
      <c r="A21" s="946" t="s">
        <v>4263</v>
      </c>
      <c r="B21" s="945">
        <f>'表30-5'!F143</f>
        <v>0</v>
      </c>
      <c r="C21" s="927">
        <f t="shared" ca="1" si="0"/>
        <v>0</v>
      </c>
      <c r="D21" s="934">
        <f t="shared" ca="1" si="2"/>
        <v>0</v>
      </c>
    </row>
    <row r="22" spans="1:6" ht="18.75">
      <c r="A22" s="947" t="s">
        <v>4264</v>
      </c>
      <c r="B22" s="948">
        <f>'表30-5-3'!D12</f>
        <v>0</v>
      </c>
      <c r="C22" s="927">
        <f t="shared" ca="1" si="0"/>
        <v>0</v>
      </c>
      <c r="D22" s="934">
        <f t="shared" ca="1" si="2"/>
        <v>0</v>
      </c>
    </row>
    <row r="23" spans="1:6" ht="18.75">
      <c r="A23" s="944" t="s">
        <v>4265</v>
      </c>
      <c r="B23" s="945">
        <f>'表30-6'!F15</f>
        <v>0</v>
      </c>
      <c r="C23" s="927">
        <f t="shared" ca="1" si="0"/>
        <v>0</v>
      </c>
      <c r="D23" s="939">
        <f t="shared" ca="1" si="2"/>
        <v>0</v>
      </c>
    </row>
    <row r="24" spans="1:6" ht="18.75">
      <c r="A24" s="949" t="s">
        <v>4266</v>
      </c>
      <c r="B24" s="945">
        <f>'表30-7'!F8</f>
        <v>0</v>
      </c>
      <c r="C24" s="950">
        <f t="shared" ca="1" si="0"/>
        <v>0</v>
      </c>
      <c r="D24" s="951">
        <f t="shared" ca="1" si="2"/>
        <v>0</v>
      </c>
    </row>
    <row r="25" spans="1:6" ht="16.5">
      <c r="A25" s="947" t="s">
        <v>4267</v>
      </c>
      <c r="B25" s="926">
        <f ca="1">B12+B15+B19+B20+B21+B23+B24+B22</f>
        <v>0</v>
      </c>
      <c r="C25" s="952">
        <f ca="1">C12+C15+C19+C20+C21+C23+C24+C22</f>
        <v>0</v>
      </c>
      <c r="D25" s="953"/>
    </row>
    <row r="26" spans="1:6" ht="16.5">
      <c r="A26" s="949" t="s">
        <v>4268</v>
      </c>
      <c r="B26" s="945">
        <f ca="1">0.5*(B13+B24+((B16+B23)^2+(B14+B17)^2+B18^2+B19^2+B20^2+B21^2+B22^2)^0.5)</f>
        <v>0</v>
      </c>
      <c r="C26" s="954"/>
      <c r="D26" s="955"/>
    </row>
    <row r="27" spans="1:6" ht="17.25" thickBot="1">
      <c r="A27" s="956" t="s">
        <v>4269</v>
      </c>
      <c r="B27" s="957">
        <f ca="1">'表30-8'!E30</f>
        <v>0</v>
      </c>
      <c r="C27" s="958"/>
      <c r="D27" s="959"/>
    </row>
    <row r="28" spans="1:6" ht="18" thickTop="1" thickBot="1">
      <c r="A28" s="960" t="s">
        <v>2613</v>
      </c>
      <c r="B28" s="961" t="e">
        <f ca="1">B27/B26</f>
        <v>#DIV/0!</v>
      </c>
      <c r="C28" s="962"/>
      <c r="D28" s="963"/>
    </row>
    <row r="30" spans="1:6" ht="16.5">
      <c r="A30" s="104" t="s">
        <v>4270</v>
      </c>
    </row>
    <row r="31" spans="1:6">
      <c r="A31" s="104"/>
    </row>
  </sheetData>
  <phoneticPr fontId="28" type="noConversion"/>
  <printOptions horizontalCentered="1"/>
  <pageMargins left="0.23622047244094491" right="0.23622047244094491" top="0.35433070866141736" bottom="0.35433070866141736" header="0.31496062992125984" footer="0.31496062992125984"/>
  <pageSetup paperSize="9" scale="53" fitToHeight="0" orientation="landscape" cellComments="asDisplayed" r:id="rId1"/>
  <headerFooter alignWithMargins="0"/>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70">
    <pageSetUpPr fitToPage="1"/>
  </sheetPr>
  <dimension ref="A1:G136"/>
  <sheetViews>
    <sheetView view="pageBreakPreview" topLeftCell="A83" zoomScale="85" zoomScaleNormal="85" zoomScaleSheetLayoutView="85" workbookViewId="0">
      <selection activeCell="A116" sqref="A1:XFD1048576"/>
    </sheetView>
  </sheetViews>
  <sheetFormatPr defaultColWidth="15.625" defaultRowHeight="15.75"/>
  <cols>
    <col min="1" max="1" width="5.625" style="2346" customWidth="1"/>
    <col min="2" max="3" width="70.625" style="42" customWidth="1"/>
    <col min="4" max="4" width="20.625" style="2407" customWidth="1"/>
    <col min="5" max="5" width="20.625" style="2408" customWidth="1"/>
    <col min="6" max="6" width="20.625" style="2407" customWidth="1"/>
    <col min="7" max="7" width="15.625" style="42" customWidth="1"/>
    <col min="8" max="16384" width="15.625" style="14"/>
  </cols>
  <sheetData>
    <row r="1" spans="1:7" ht="16.5">
      <c r="A1" s="535" t="s">
        <v>2593</v>
      </c>
      <c r="C1" s="73"/>
      <c r="D1" s="41"/>
      <c r="E1" s="41"/>
      <c r="F1" s="41"/>
      <c r="G1" s="75"/>
    </row>
    <row r="2" spans="1:7" ht="16.5">
      <c r="A2" s="2348" t="s">
        <v>8043</v>
      </c>
      <c r="C2" s="2349"/>
      <c r="D2" s="2350"/>
      <c r="E2" s="2351"/>
      <c r="F2" s="2352" t="s">
        <v>3540</v>
      </c>
      <c r="G2" s="2353"/>
    </row>
    <row r="3" spans="1:7" ht="16.5">
      <c r="A3" s="2822" t="s">
        <v>8044</v>
      </c>
      <c r="B3" s="2823" t="s">
        <v>3827</v>
      </c>
      <c r="C3" s="2823" t="s">
        <v>3828</v>
      </c>
      <c r="D3" s="2354" t="s">
        <v>3829</v>
      </c>
      <c r="E3" s="2355" t="s">
        <v>3955</v>
      </c>
      <c r="F3" s="2354" t="s">
        <v>4242</v>
      </c>
    </row>
    <row r="4" spans="1:7">
      <c r="A4" s="2822"/>
      <c r="B4" s="2823"/>
      <c r="C4" s="2823"/>
      <c r="D4" s="2356" t="s">
        <v>66</v>
      </c>
      <c r="E4" s="2356" t="s">
        <v>377</v>
      </c>
      <c r="F4" s="2356" t="s">
        <v>1271</v>
      </c>
    </row>
    <row r="5" spans="1:7" ht="16.5">
      <c r="A5" s="2357">
        <v>1</v>
      </c>
      <c r="B5" s="2358" t="s">
        <v>8045</v>
      </c>
      <c r="C5" s="2359"/>
      <c r="D5" s="2360">
        <f>D6+D16</f>
        <v>0</v>
      </c>
      <c r="E5" s="2361"/>
      <c r="F5" s="2360">
        <f ca="1">F6+F16</f>
        <v>0</v>
      </c>
    </row>
    <row r="6" spans="1:7" ht="16.5">
      <c r="A6" s="2362">
        <f>A5+1</f>
        <v>2</v>
      </c>
      <c r="B6" s="2363" t="s">
        <v>8046</v>
      </c>
      <c r="C6" s="2364"/>
      <c r="D6" s="2365">
        <f>D7+D11</f>
        <v>0</v>
      </c>
      <c r="E6" s="2366"/>
      <c r="F6" s="2365">
        <f>F7+F11</f>
        <v>0</v>
      </c>
    </row>
    <row r="7" spans="1:7" ht="16.5">
      <c r="A7" s="2362">
        <f t="shared" ref="A7:A70" si="0">A6+1</f>
        <v>3</v>
      </c>
      <c r="B7" s="2367" t="s">
        <v>8047</v>
      </c>
      <c r="C7" s="2364"/>
      <c r="D7" s="2368">
        <f>D8+D9+D10</f>
        <v>0</v>
      </c>
      <c r="E7" s="2366"/>
      <c r="F7" s="2365">
        <f>F8+F9+F10</f>
        <v>0</v>
      </c>
    </row>
    <row r="8" spans="1:7" ht="33">
      <c r="A8" s="2362">
        <f t="shared" si="0"/>
        <v>4</v>
      </c>
      <c r="B8" s="2369" t="s">
        <v>8048</v>
      </c>
      <c r="C8" s="2310" t="s">
        <v>8049</v>
      </c>
      <c r="D8" s="2370">
        <f>'表30-8-7'!G24+'表30-8-7'!H24</f>
        <v>0</v>
      </c>
      <c r="E8" s="2371" t="s">
        <v>1480</v>
      </c>
      <c r="F8" s="2365"/>
    </row>
    <row r="9" spans="1:7" ht="49.5">
      <c r="A9" s="2362">
        <f t="shared" si="0"/>
        <v>5</v>
      </c>
      <c r="B9" s="2369" t="s">
        <v>8050</v>
      </c>
      <c r="C9" s="2310" t="s">
        <v>8051</v>
      </c>
      <c r="D9" s="2370">
        <f>'表10-3'!G8+'表10-3'!H8+'表10-3'!I8-SUM('表30-8-7'!G24:H25)</f>
        <v>0</v>
      </c>
      <c r="E9" s="2371">
        <v>0.61470000000000002</v>
      </c>
      <c r="F9" s="2372">
        <f>ROUND(D9*E9,0)</f>
        <v>0</v>
      </c>
    </row>
    <row r="10" spans="1:7" ht="16.5">
      <c r="A10" s="2362">
        <f t="shared" si="0"/>
        <v>6</v>
      </c>
      <c r="B10" s="2369" t="s">
        <v>8052</v>
      </c>
      <c r="C10" s="2310" t="s">
        <v>8053</v>
      </c>
      <c r="D10" s="2370">
        <f>'表10-3'!G32+'表10-3'!H32+'表10-3'!I32</f>
        <v>0</v>
      </c>
      <c r="E10" s="2371">
        <v>0.35</v>
      </c>
      <c r="F10" s="2372">
        <f>ROUND(D10*E10,0)</f>
        <v>0</v>
      </c>
    </row>
    <row r="11" spans="1:7" ht="16.5">
      <c r="A11" s="2362">
        <f t="shared" si="0"/>
        <v>7</v>
      </c>
      <c r="B11" s="2367" t="s">
        <v>8054</v>
      </c>
      <c r="C11" s="2364"/>
      <c r="D11" s="2368">
        <f>SUM(D12:D13)</f>
        <v>0</v>
      </c>
      <c r="E11" s="2366"/>
      <c r="F11" s="2365">
        <f>F12+F13</f>
        <v>0</v>
      </c>
    </row>
    <row r="12" spans="1:7" ht="16.5">
      <c r="A12" s="2362">
        <f t="shared" si="0"/>
        <v>8</v>
      </c>
      <c r="B12" s="2369" t="s">
        <v>8055</v>
      </c>
      <c r="C12" s="2310" t="s">
        <v>8056</v>
      </c>
      <c r="D12" s="2370">
        <f>'表10-3'!G14+'表10-3'!H14+'表10-3'!G15+'表10-3'!H15+'表10-3'!G16+'表10-3'!H16</f>
        <v>0</v>
      </c>
      <c r="E12" s="2371">
        <v>0.4098</v>
      </c>
      <c r="F12" s="2372">
        <f>ROUND(D12*E12,0)</f>
        <v>0</v>
      </c>
    </row>
    <row r="13" spans="1:7" ht="16.5">
      <c r="A13" s="2362">
        <f t="shared" si="0"/>
        <v>9</v>
      </c>
      <c r="B13" s="2373" t="s">
        <v>8057</v>
      </c>
      <c r="C13" s="2364"/>
      <c r="D13" s="2368">
        <f>D14+D15</f>
        <v>0</v>
      </c>
      <c r="E13" s="2366"/>
      <c r="F13" s="2365">
        <f>F14+F15</f>
        <v>0</v>
      </c>
    </row>
    <row r="14" spans="1:7" ht="16.5">
      <c r="A14" s="2362">
        <f t="shared" si="0"/>
        <v>10</v>
      </c>
      <c r="B14" s="2374" t="s">
        <v>8058</v>
      </c>
      <c r="C14" s="2310" t="s">
        <v>8059</v>
      </c>
      <c r="D14" s="2370">
        <f>'表13-4'!K21</f>
        <v>0</v>
      </c>
      <c r="E14" s="2371">
        <v>0.1</v>
      </c>
      <c r="F14" s="2372">
        <f>ROUND(D14*E14,0)</f>
        <v>0</v>
      </c>
    </row>
    <row r="15" spans="1:7" ht="16.5">
      <c r="A15" s="2362">
        <f t="shared" si="0"/>
        <v>11</v>
      </c>
      <c r="B15" s="2374" t="s">
        <v>8060</v>
      </c>
      <c r="C15" s="2310" t="s">
        <v>8061</v>
      </c>
      <c r="D15" s="2370">
        <f>'表10-3'!G37+'表10-3'!H37</f>
        <v>0</v>
      </c>
      <c r="E15" s="2371">
        <v>0.44669999999999999</v>
      </c>
      <c r="F15" s="2372">
        <f>ROUND(D15*E15,0)</f>
        <v>0</v>
      </c>
    </row>
    <row r="16" spans="1:7" ht="16.5">
      <c r="A16" s="2362">
        <f t="shared" si="0"/>
        <v>12</v>
      </c>
      <c r="B16" s="2363" t="s">
        <v>8062</v>
      </c>
      <c r="C16" s="2364"/>
      <c r="D16" s="2365">
        <f>D17+D18+D24+D40+D43+D46+D47+D55+D58</f>
        <v>0</v>
      </c>
      <c r="E16" s="2375"/>
      <c r="F16" s="2365">
        <f ca="1">F17+F18+F24+F40+F43+F46+F47+F55+F58</f>
        <v>0</v>
      </c>
    </row>
    <row r="17" spans="1:6" ht="16.5">
      <c r="A17" s="2362">
        <f t="shared" si="0"/>
        <v>13</v>
      </c>
      <c r="B17" s="2376" t="s">
        <v>8063</v>
      </c>
      <c r="C17" s="2310" t="s">
        <v>8064</v>
      </c>
      <c r="D17" s="2370">
        <f>'表05-1'!G9+'表05-1'!G173</f>
        <v>0</v>
      </c>
      <c r="E17" s="2371">
        <v>1.1000000000000001E-2</v>
      </c>
      <c r="F17" s="2372">
        <f>ROUND(D17*E17-'表30-9'!F5-'表30-9'!F6-'表30-9'!F7,0)</f>
        <v>0</v>
      </c>
    </row>
    <row r="18" spans="1:6" ht="33">
      <c r="A18" s="2362">
        <f t="shared" si="0"/>
        <v>14</v>
      </c>
      <c r="B18" s="2367" t="s">
        <v>8065</v>
      </c>
      <c r="C18" s="2364"/>
      <c r="D18" s="2368">
        <f>SUM(D19:D20,D23)</f>
        <v>0</v>
      </c>
      <c r="E18" s="2366"/>
      <c r="F18" s="2365">
        <f>SUM(F19:F20,F23)</f>
        <v>0</v>
      </c>
    </row>
    <row r="19" spans="1:6" ht="33">
      <c r="A19" s="2362">
        <f t="shared" si="0"/>
        <v>15</v>
      </c>
      <c r="B19" s="2369" t="s">
        <v>8066</v>
      </c>
      <c r="C19" s="2298" t="s">
        <v>8067</v>
      </c>
      <c r="D19" s="2370">
        <f>'表30-8-7'!F24</f>
        <v>0</v>
      </c>
      <c r="E19" s="2371" t="s">
        <v>1480</v>
      </c>
      <c r="F19" s="2365"/>
    </row>
    <row r="20" spans="1:6" ht="16.5">
      <c r="A20" s="2362">
        <f t="shared" si="0"/>
        <v>16</v>
      </c>
      <c r="B20" s="2373" t="s">
        <v>8068</v>
      </c>
      <c r="C20" s="2377"/>
      <c r="D20" s="2368">
        <f>D21+D22</f>
        <v>0</v>
      </c>
      <c r="E20" s="2366"/>
      <c r="F20" s="2365">
        <f>F21+F22</f>
        <v>0</v>
      </c>
    </row>
    <row r="21" spans="1:6" ht="66">
      <c r="A21" s="2362">
        <f t="shared" si="0"/>
        <v>17</v>
      </c>
      <c r="B21" s="2374" t="s">
        <v>8069</v>
      </c>
      <c r="C21" s="2378" t="s">
        <v>8070</v>
      </c>
      <c r="D21" s="2370">
        <f>'表09-2'!D24+'表11-2'!D32-'表30-8-7'!F25</f>
        <v>0</v>
      </c>
      <c r="E21" s="2371">
        <v>0.61470000000000002</v>
      </c>
      <c r="F21" s="2372">
        <f>ROUND(D21*E21,0)</f>
        <v>0</v>
      </c>
    </row>
    <row r="22" spans="1:6" ht="33">
      <c r="A22" s="2362">
        <f t="shared" si="0"/>
        <v>18</v>
      </c>
      <c r="B22" s="2374" t="s">
        <v>8071</v>
      </c>
      <c r="C22" s="2298" t="s">
        <v>8072</v>
      </c>
      <c r="D22" s="2370">
        <f>'表09-2'!H24+'表11-2'!H32</f>
        <v>0</v>
      </c>
      <c r="E22" s="2371">
        <v>0.35</v>
      </c>
      <c r="F22" s="2372">
        <f>ROUND(D22*E22,0)</f>
        <v>0</v>
      </c>
    </row>
    <row r="23" spans="1:6" ht="33">
      <c r="A23" s="2362">
        <f t="shared" si="0"/>
        <v>19</v>
      </c>
      <c r="B23" s="2369" t="s">
        <v>8073</v>
      </c>
      <c r="C23" s="2298" t="s">
        <v>8074</v>
      </c>
      <c r="D23" s="2370">
        <f>'表05-1'!G33+'表05-1'!G53+'表05-1'!G175-D19-D20</f>
        <v>0</v>
      </c>
      <c r="E23" s="2371">
        <v>1.0999999999999999E-2</v>
      </c>
      <c r="F23" s="2372">
        <f>ROUND(D23*E23,0)</f>
        <v>0</v>
      </c>
    </row>
    <row r="24" spans="1:6" ht="16.5">
      <c r="A24" s="2362">
        <f t="shared" si="0"/>
        <v>20</v>
      </c>
      <c r="B24" s="2367" t="s">
        <v>8075</v>
      </c>
      <c r="C24" s="2379"/>
      <c r="D24" s="2368">
        <f>SUM(D25:D30)</f>
        <v>0</v>
      </c>
      <c r="E24" s="2380"/>
      <c r="F24" s="2365">
        <f ca="1">SUM(F25:F30)</f>
        <v>0</v>
      </c>
    </row>
    <row r="25" spans="1:6" ht="49.5">
      <c r="A25" s="2362">
        <f t="shared" si="0"/>
        <v>21</v>
      </c>
      <c r="B25" s="2369" t="s">
        <v>8076</v>
      </c>
      <c r="C25" s="2310" t="s">
        <v>8077</v>
      </c>
      <c r="D25" s="2370">
        <f>'表05-1'!M66-'表30-14-1'!L28</f>
        <v>0</v>
      </c>
      <c r="E25" s="2381">
        <f ca="1">'表30-14'!$J$13</f>
        <v>0.184</v>
      </c>
      <c r="F25" s="2372">
        <f ca="1">ROUND(D25*E25,0)</f>
        <v>0</v>
      </c>
    </row>
    <row r="26" spans="1:6" ht="49.5">
      <c r="A26" s="2362">
        <f t="shared" si="0"/>
        <v>22</v>
      </c>
      <c r="B26" s="2369" t="s">
        <v>8078</v>
      </c>
      <c r="C26" s="2310" t="s">
        <v>8079</v>
      </c>
      <c r="D26" s="2370">
        <f>'表05-1'!G67-'表30-14-1'!L30</f>
        <v>0</v>
      </c>
      <c r="E26" s="2371">
        <v>8.1000000000000003E-2</v>
      </c>
      <c r="F26" s="2372">
        <f>ROUND(D26*E26-'表30-9'!F8-'表30-9'!F9-'表30-9'!F10,0)</f>
        <v>0</v>
      </c>
    </row>
    <row r="27" spans="1:6" ht="49.5">
      <c r="A27" s="2362">
        <f t="shared" si="0"/>
        <v>23</v>
      </c>
      <c r="B27" s="2369" t="s">
        <v>8080</v>
      </c>
      <c r="C27" s="2310" t="s">
        <v>8081</v>
      </c>
      <c r="D27" s="2370">
        <f>'表05-1'!M68-'表30-14-1'!L32</f>
        <v>0</v>
      </c>
      <c r="E27" s="2381">
        <f ca="1">'表30-14'!$J$14</f>
        <v>0.184</v>
      </c>
      <c r="F27" s="2372">
        <f ca="1">ROUND(D27*E27,0)</f>
        <v>0</v>
      </c>
    </row>
    <row r="28" spans="1:6" ht="16.5">
      <c r="A28" s="2362">
        <f t="shared" si="0"/>
        <v>24</v>
      </c>
      <c r="B28" s="2369" t="s">
        <v>8082</v>
      </c>
      <c r="C28" s="2310" t="s">
        <v>8083</v>
      </c>
      <c r="D28" s="2370">
        <f>'表05-1'!G70</f>
        <v>0</v>
      </c>
      <c r="E28" s="2371">
        <v>1.4E-2</v>
      </c>
      <c r="F28" s="2372">
        <f>ROUND(D28*E28-'表30-9'!F11-'表30-9'!F12-'表30-9'!F13,0)</f>
        <v>0</v>
      </c>
    </row>
    <row r="29" spans="1:6" ht="33">
      <c r="A29" s="2362">
        <f t="shared" si="0"/>
        <v>25</v>
      </c>
      <c r="B29" s="2369" t="s">
        <v>8084</v>
      </c>
      <c r="C29" s="2382" t="s">
        <v>8085</v>
      </c>
      <c r="D29" s="2370">
        <f>'表05-1'!G71-'表30-14-1'!L42</f>
        <v>0</v>
      </c>
      <c r="E29" s="2315">
        <v>0.33750000000000002</v>
      </c>
      <c r="F29" s="2372">
        <f>ROUND(D29*E29,0)</f>
        <v>0</v>
      </c>
    </row>
    <row r="30" spans="1:6" ht="16.5">
      <c r="A30" s="2362">
        <f t="shared" si="0"/>
        <v>26</v>
      </c>
      <c r="B30" s="2373" t="s">
        <v>8086</v>
      </c>
      <c r="C30" s="2379"/>
      <c r="D30" s="2368">
        <f>D31+D32+D33+D34+D35+D36+D37+D38+D39</f>
        <v>0</v>
      </c>
      <c r="E30" s="2383"/>
      <c r="F30" s="2365">
        <f ca="1">F31+F32+F33+F34+F35+F36+F37+F38+F39</f>
        <v>0</v>
      </c>
    </row>
    <row r="31" spans="1:6" ht="49.5">
      <c r="A31" s="2362">
        <f t="shared" si="0"/>
        <v>27</v>
      </c>
      <c r="B31" s="2374" t="s">
        <v>8087</v>
      </c>
      <c r="C31" s="2310" t="s">
        <v>8088</v>
      </c>
      <c r="D31" s="2370">
        <f>'表12-2'!G39+'表30-14-1'!L28</f>
        <v>0</v>
      </c>
      <c r="E31" s="2371">
        <f ca="1">'表30-14'!E19</f>
        <v>0.2094</v>
      </c>
      <c r="F31" s="2372">
        <f t="shared" ref="F31:F38" ca="1" si="1">ROUND(D31*E31,0)</f>
        <v>0</v>
      </c>
    </row>
    <row r="32" spans="1:6" ht="49.5">
      <c r="A32" s="2362">
        <f t="shared" si="0"/>
        <v>28</v>
      </c>
      <c r="B32" s="2374" t="s">
        <v>8089</v>
      </c>
      <c r="C32" s="2310" t="s">
        <v>8090</v>
      </c>
      <c r="D32" s="2370">
        <f>'表12-2'!D40+'表30-14-1'!L30</f>
        <v>0</v>
      </c>
      <c r="E32" s="2371">
        <v>6.3299999999999995E-2</v>
      </c>
      <c r="F32" s="2372">
        <f t="shared" si="1"/>
        <v>0</v>
      </c>
    </row>
    <row r="33" spans="1:6" ht="49.5">
      <c r="A33" s="2362">
        <f t="shared" si="0"/>
        <v>29</v>
      </c>
      <c r="B33" s="2374" t="s">
        <v>8091</v>
      </c>
      <c r="C33" s="2310" t="s">
        <v>8092</v>
      </c>
      <c r="D33" s="2370">
        <f>'表12-2'!G41+'表30-14-1'!L32</f>
        <v>0</v>
      </c>
      <c r="E33" s="2371">
        <f ca="1">'表30-14'!E20</f>
        <v>0.2094</v>
      </c>
      <c r="F33" s="2372">
        <f t="shared" ca="1" si="1"/>
        <v>0</v>
      </c>
    </row>
    <row r="34" spans="1:6" ht="16.5">
      <c r="A34" s="2362">
        <f t="shared" si="0"/>
        <v>30</v>
      </c>
      <c r="B34" s="2374" t="s">
        <v>8093</v>
      </c>
      <c r="C34" s="2310" t="s">
        <v>8094</v>
      </c>
      <c r="D34" s="2370">
        <f>'表12-2'!D42</f>
        <v>0</v>
      </c>
      <c r="E34" s="2371">
        <v>1.09E-2</v>
      </c>
      <c r="F34" s="2372">
        <f t="shared" si="1"/>
        <v>0</v>
      </c>
    </row>
    <row r="35" spans="1:6" ht="49.5">
      <c r="A35" s="2362">
        <f t="shared" si="0"/>
        <v>31</v>
      </c>
      <c r="B35" s="2374" t="s">
        <v>8095</v>
      </c>
      <c r="C35" s="2382" t="s">
        <v>8096</v>
      </c>
      <c r="D35" s="2370">
        <f>'表12-2'!D43+'表30-14-1'!L42</f>
        <v>0</v>
      </c>
      <c r="E35" s="2315">
        <v>0.33750000000000002</v>
      </c>
      <c r="F35" s="2372">
        <f t="shared" si="1"/>
        <v>0</v>
      </c>
    </row>
    <row r="36" spans="1:6" ht="16.5">
      <c r="A36" s="2362">
        <f t="shared" si="0"/>
        <v>32</v>
      </c>
      <c r="B36" s="2374" t="s">
        <v>8097</v>
      </c>
      <c r="C36" s="2310" t="s">
        <v>8098</v>
      </c>
      <c r="D36" s="2370">
        <f>'表12-2'!D44</f>
        <v>0</v>
      </c>
      <c r="E36" s="2315">
        <v>0.33750000000000002</v>
      </c>
      <c r="F36" s="2372">
        <f t="shared" si="1"/>
        <v>0</v>
      </c>
    </row>
    <row r="37" spans="1:6" ht="16.5">
      <c r="A37" s="2362">
        <f t="shared" si="0"/>
        <v>33</v>
      </c>
      <c r="B37" s="2374" t="s">
        <v>8099</v>
      </c>
      <c r="C37" s="2310" t="s">
        <v>8100</v>
      </c>
      <c r="D37" s="2370">
        <f>'表12-2'!D45</f>
        <v>0</v>
      </c>
      <c r="E37" s="2315">
        <v>0.33750000000000002</v>
      </c>
      <c r="F37" s="2372">
        <f t="shared" si="1"/>
        <v>0</v>
      </c>
    </row>
    <row r="38" spans="1:6" ht="16.5">
      <c r="A38" s="2362">
        <f t="shared" si="0"/>
        <v>34</v>
      </c>
      <c r="B38" s="2374" t="s">
        <v>8101</v>
      </c>
      <c r="C38" s="2310" t="s">
        <v>8102</v>
      </c>
      <c r="D38" s="2370">
        <f>'表05-1'!G180</f>
        <v>0</v>
      </c>
      <c r="E38" s="2371">
        <v>0.1018</v>
      </c>
      <c r="F38" s="2372">
        <f t="shared" si="1"/>
        <v>0</v>
      </c>
    </row>
    <row r="39" spans="1:6" ht="16.5">
      <c r="A39" s="2362">
        <f t="shared" si="0"/>
        <v>35</v>
      </c>
      <c r="B39" s="2374" t="s">
        <v>8103</v>
      </c>
      <c r="C39" s="2310" t="s">
        <v>8104</v>
      </c>
      <c r="D39" s="2370">
        <f>'表05-1'!G182</f>
        <v>0</v>
      </c>
      <c r="E39" s="2371">
        <v>0.29499999999999998</v>
      </c>
      <c r="F39" s="2372">
        <f>ROUND(D39*E39,0)</f>
        <v>0</v>
      </c>
    </row>
    <row r="40" spans="1:6" ht="16.5">
      <c r="A40" s="2362">
        <f t="shared" si="0"/>
        <v>36</v>
      </c>
      <c r="B40" s="2367" t="s">
        <v>8105</v>
      </c>
      <c r="C40" s="2364"/>
      <c r="D40" s="2365">
        <f>SUM(D41:D42)</f>
        <v>0</v>
      </c>
      <c r="E40" s="2383"/>
      <c r="F40" s="2365">
        <f>SUM(F41:F42)</f>
        <v>0</v>
      </c>
    </row>
    <row r="41" spans="1:6" ht="66">
      <c r="A41" s="2362">
        <f t="shared" si="0"/>
        <v>37</v>
      </c>
      <c r="B41" s="2369" t="s">
        <v>8106</v>
      </c>
      <c r="C41" s="2382" t="s">
        <v>8107</v>
      </c>
      <c r="D41" s="2370">
        <f>'表13-2'!T20+'表13-2'!T21+'表30-8-3'!E18+'表30-8-3'!E19-'表30-8-4'!D11-'表30-8-4'!D12</f>
        <v>0</v>
      </c>
      <c r="E41" s="2371">
        <v>0.12280000000000001</v>
      </c>
      <c r="F41" s="2370">
        <f>ROUND(D41*E41,0)</f>
        <v>0</v>
      </c>
    </row>
    <row r="42" spans="1:6" ht="33">
      <c r="A42" s="2362">
        <f t="shared" si="0"/>
        <v>38</v>
      </c>
      <c r="B42" s="2369" t="s">
        <v>8108</v>
      </c>
      <c r="C42" s="2382" t="s">
        <v>8109</v>
      </c>
      <c r="D42" s="2370">
        <f>'表30-8-4'!D11+'表30-8-4'!D12</f>
        <v>0</v>
      </c>
      <c r="E42" s="2366"/>
      <c r="F42" s="2370">
        <f>'表30-8-4'!E11+'表30-8-4'!E12</f>
        <v>0</v>
      </c>
    </row>
    <row r="43" spans="1:6" ht="16.5">
      <c r="A43" s="2362">
        <f t="shared" si="0"/>
        <v>39</v>
      </c>
      <c r="B43" s="2367" t="s">
        <v>8110</v>
      </c>
      <c r="C43" s="2364"/>
      <c r="D43" s="2368">
        <f>SUM(D44:D45)</f>
        <v>0</v>
      </c>
      <c r="E43" s="2366"/>
      <c r="F43" s="2365">
        <f>SUM(F44:F45)</f>
        <v>0</v>
      </c>
    </row>
    <row r="44" spans="1:6" ht="33">
      <c r="A44" s="2362">
        <f t="shared" si="0"/>
        <v>40</v>
      </c>
      <c r="B44" s="2306" t="s">
        <v>8111</v>
      </c>
      <c r="C44" s="2310" t="s">
        <v>8112</v>
      </c>
      <c r="D44" s="2370">
        <f>'表05-1'!G107+'表05-1'!G174+'表05-1'!G221-'表13-4'!L21</f>
        <v>0</v>
      </c>
      <c r="E44" s="2371">
        <v>0.26079999999999998</v>
      </c>
      <c r="F44" s="2372">
        <f>ROUND(D44*E44,0)</f>
        <v>0</v>
      </c>
    </row>
    <row r="45" spans="1:6" ht="33">
      <c r="A45" s="2362">
        <f t="shared" si="0"/>
        <v>41</v>
      </c>
      <c r="B45" s="2306" t="s">
        <v>8113</v>
      </c>
      <c r="C45" s="2310" t="s">
        <v>8114</v>
      </c>
      <c r="D45" s="2370">
        <f>'表13-4'!L21</f>
        <v>0</v>
      </c>
      <c r="E45" s="2371">
        <v>0.1</v>
      </c>
      <c r="F45" s="2372">
        <f>ROUND(D45*E45,0)</f>
        <v>0</v>
      </c>
    </row>
    <row r="46" spans="1:6" ht="16.5">
      <c r="A46" s="2362">
        <f t="shared" si="0"/>
        <v>42</v>
      </c>
      <c r="B46" s="2376" t="s">
        <v>8115</v>
      </c>
      <c r="C46" s="2310" t="s">
        <v>8116</v>
      </c>
      <c r="D46" s="2370">
        <f>表03!H10</f>
        <v>0</v>
      </c>
      <c r="E46" s="2371">
        <v>5.8999999999999997E-2</v>
      </c>
      <c r="F46" s="2372">
        <f>ROUND(D46*E46,0)</f>
        <v>0</v>
      </c>
    </row>
    <row r="47" spans="1:6">
      <c r="A47" s="2362">
        <f t="shared" si="0"/>
        <v>43</v>
      </c>
      <c r="B47" s="2384" t="s">
        <v>1476</v>
      </c>
      <c r="C47" s="2364"/>
      <c r="D47" s="2368">
        <f>SUM(D48:D51)</f>
        <v>0</v>
      </c>
      <c r="E47" s="2366"/>
      <c r="F47" s="2365">
        <f ca="1">SUM(F48:F51)</f>
        <v>0</v>
      </c>
    </row>
    <row r="48" spans="1:6" ht="33">
      <c r="A48" s="2362">
        <f t="shared" si="0"/>
        <v>44</v>
      </c>
      <c r="B48" s="2306" t="s">
        <v>8117</v>
      </c>
      <c r="C48" s="2310" t="s">
        <v>8118</v>
      </c>
      <c r="D48" s="2370">
        <f>'表05-1'!M29-'表30-14-1'!L34</f>
        <v>0</v>
      </c>
      <c r="E48" s="2371">
        <f ca="1">'表30-14'!$J$13</f>
        <v>0.184</v>
      </c>
      <c r="F48" s="2372">
        <f ca="1">ROUND(D48*E48,0)</f>
        <v>0</v>
      </c>
    </row>
    <row r="49" spans="1:7" ht="33">
      <c r="A49" s="2362">
        <f t="shared" si="0"/>
        <v>45</v>
      </c>
      <c r="B49" s="2306" t="s">
        <v>8119</v>
      </c>
      <c r="C49" s="2310" t="s">
        <v>8120</v>
      </c>
      <c r="D49" s="2370">
        <f>'表05-1'!G30-'表30-14-1'!L36</f>
        <v>0</v>
      </c>
      <c r="E49" s="2371">
        <v>8.1000000000000003E-2</v>
      </c>
      <c r="F49" s="2372">
        <f>ROUND(D49*E49,0)</f>
        <v>0</v>
      </c>
    </row>
    <row r="50" spans="1:7" ht="33">
      <c r="A50" s="2362">
        <f t="shared" si="0"/>
        <v>46</v>
      </c>
      <c r="B50" s="2306" t="s">
        <v>8121</v>
      </c>
      <c r="C50" s="2310" t="s">
        <v>8122</v>
      </c>
      <c r="D50" s="2370">
        <f>'表05-1'!G31-'表30-14-1'!L38</f>
        <v>0</v>
      </c>
      <c r="E50" s="2371">
        <v>0.2165</v>
      </c>
      <c r="F50" s="2372">
        <f>ROUND(D50*E50,0)</f>
        <v>0</v>
      </c>
    </row>
    <row r="51" spans="1:7" ht="16.5">
      <c r="A51" s="2362">
        <f t="shared" si="0"/>
        <v>47</v>
      </c>
      <c r="B51" s="2385" t="s">
        <v>8123</v>
      </c>
      <c r="C51" s="2364"/>
      <c r="D51" s="2368">
        <f>SUM(D52:D54)</f>
        <v>0</v>
      </c>
      <c r="E51" s="2386"/>
      <c r="F51" s="2365">
        <f ca="1">SUM(F52:F54)</f>
        <v>0</v>
      </c>
    </row>
    <row r="52" spans="1:7" ht="33">
      <c r="A52" s="2362">
        <f t="shared" si="0"/>
        <v>48</v>
      </c>
      <c r="B52" s="2309" t="s">
        <v>8124</v>
      </c>
      <c r="C52" s="2310" t="s">
        <v>8125</v>
      </c>
      <c r="D52" s="2370">
        <f>'表05-1'!M183+'表30-14-1'!L34</f>
        <v>0</v>
      </c>
      <c r="E52" s="2371">
        <f ca="1">'表30-14'!E19</f>
        <v>0.2094</v>
      </c>
      <c r="F52" s="2372">
        <f ca="1">ROUND(D52*E52,0)</f>
        <v>0</v>
      </c>
    </row>
    <row r="53" spans="1:7" ht="33">
      <c r="A53" s="2362">
        <f t="shared" si="0"/>
        <v>49</v>
      </c>
      <c r="B53" s="2309" t="s">
        <v>8126</v>
      </c>
      <c r="C53" s="2310" t="s">
        <v>8127</v>
      </c>
      <c r="D53" s="2370">
        <f>'表05-1'!G184+'表30-14-1'!L36</f>
        <v>0</v>
      </c>
      <c r="E53" s="2371">
        <v>6.3299999999999995E-2</v>
      </c>
      <c r="F53" s="2372">
        <f>ROUND(D53*E53,0)</f>
        <v>0</v>
      </c>
    </row>
    <row r="54" spans="1:7" ht="33">
      <c r="A54" s="2362">
        <f t="shared" si="0"/>
        <v>50</v>
      </c>
      <c r="B54" s="2309" t="s">
        <v>8128</v>
      </c>
      <c r="C54" s="2310" t="s">
        <v>8129</v>
      </c>
      <c r="D54" s="2370">
        <f>'表05-1'!G185+'表30-14-1'!L38</f>
        <v>0</v>
      </c>
      <c r="E54" s="2371">
        <v>0.2009</v>
      </c>
      <c r="F54" s="2372">
        <f>ROUND(D54*E54,0)</f>
        <v>0</v>
      </c>
    </row>
    <row r="55" spans="1:7">
      <c r="A55" s="2362">
        <f t="shared" si="0"/>
        <v>51</v>
      </c>
      <c r="B55" s="2384" t="s">
        <v>1477</v>
      </c>
      <c r="C55" s="2364"/>
      <c r="D55" s="2368">
        <f>SUM(D56:D57)</f>
        <v>0</v>
      </c>
      <c r="E55" s="2387"/>
      <c r="F55" s="2365">
        <f>SUM(F56:F57)</f>
        <v>0</v>
      </c>
    </row>
    <row r="56" spans="1:7" ht="33">
      <c r="A56" s="2362">
        <f>A55+1</f>
        <v>52</v>
      </c>
      <c r="B56" s="2306" t="s">
        <v>8130</v>
      </c>
      <c r="C56" s="2310" t="s">
        <v>8131</v>
      </c>
      <c r="D56" s="2370">
        <f>'表05-1'!G32-'表30-14-1'!L40</f>
        <v>0</v>
      </c>
      <c r="E56" s="2371">
        <v>0.30309999999999998</v>
      </c>
      <c r="F56" s="2372">
        <f>ROUND(D56*E56,0)</f>
        <v>0</v>
      </c>
    </row>
    <row r="57" spans="1:7" ht="33">
      <c r="A57" s="2362">
        <f t="shared" si="0"/>
        <v>53</v>
      </c>
      <c r="B57" s="2306" t="s">
        <v>8132</v>
      </c>
      <c r="C57" s="2310" t="s">
        <v>8133</v>
      </c>
      <c r="D57" s="2370">
        <f>'表30-14-1'!L40</f>
        <v>0</v>
      </c>
      <c r="E57" s="2371">
        <v>0.28129999999999999</v>
      </c>
      <c r="F57" s="2372">
        <f>ROUND(D57*E57,0)</f>
        <v>0</v>
      </c>
    </row>
    <row r="58" spans="1:7" ht="16.5">
      <c r="A58" s="2362">
        <f t="shared" si="0"/>
        <v>54</v>
      </c>
      <c r="B58" s="2367" t="s">
        <v>8134</v>
      </c>
      <c r="C58" s="2364"/>
      <c r="D58" s="2365">
        <f>D59+D60+D63</f>
        <v>0</v>
      </c>
      <c r="E58" s="2366"/>
      <c r="F58" s="2365">
        <f>F59+F60+F63</f>
        <v>0</v>
      </c>
    </row>
    <row r="59" spans="1:7" ht="16.5">
      <c r="A59" s="2362">
        <f t="shared" si="0"/>
        <v>55</v>
      </c>
      <c r="B59" s="2306" t="s">
        <v>8135</v>
      </c>
      <c r="C59" s="2298" t="s">
        <v>8136</v>
      </c>
      <c r="D59" s="2370">
        <f>'表05-1'!G232</f>
        <v>0</v>
      </c>
      <c r="E59" s="2388">
        <v>4.5600000000000002E-2</v>
      </c>
      <c r="F59" s="2372">
        <f>ROUND(D59*E59,0)</f>
        <v>0</v>
      </c>
      <c r="G59" s="14"/>
    </row>
    <row r="60" spans="1:7" ht="16.5">
      <c r="A60" s="2362">
        <f t="shared" si="0"/>
        <v>56</v>
      </c>
      <c r="B60" s="2385" t="s">
        <v>8137</v>
      </c>
      <c r="C60" s="2377"/>
      <c r="D60" s="2368">
        <f>D61+D62</f>
        <v>0</v>
      </c>
      <c r="E60" s="2387"/>
      <c r="F60" s="2365">
        <f>F61+F62</f>
        <v>0</v>
      </c>
      <c r="G60" s="14"/>
    </row>
    <row r="61" spans="1:7" ht="33">
      <c r="A61" s="2362">
        <f t="shared" si="0"/>
        <v>57</v>
      </c>
      <c r="B61" s="2309" t="s">
        <v>8138</v>
      </c>
      <c r="C61" s="2389" t="s">
        <v>8139</v>
      </c>
      <c r="D61" s="2370">
        <f>'表30-3-3'!D27</f>
        <v>0</v>
      </c>
      <c r="E61" s="2375"/>
      <c r="F61" s="2372">
        <f>'表30-3-3'!J27</f>
        <v>0</v>
      </c>
      <c r="G61" s="14"/>
    </row>
    <row r="62" spans="1:7" ht="33">
      <c r="A62" s="2362">
        <f t="shared" si="0"/>
        <v>58</v>
      </c>
      <c r="B62" s="2309" t="s">
        <v>8140</v>
      </c>
      <c r="C62" s="2389" t="s">
        <v>8141</v>
      </c>
      <c r="D62" s="2370">
        <f>'表30-3-3'!D49</f>
        <v>0</v>
      </c>
      <c r="E62" s="2386"/>
      <c r="F62" s="2372">
        <f>'表30-3-3'!J49</f>
        <v>0</v>
      </c>
      <c r="G62" s="14"/>
    </row>
    <row r="63" spans="1:7" ht="16.5">
      <c r="A63" s="2362">
        <f t="shared" si="0"/>
        <v>59</v>
      </c>
      <c r="B63" s="2385" t="s">
        <v>8142</v>
      </c>
      <c r="C63" s="2377"/>
      <c r="D63" s="2368">
        <f>D64+D65+D66</f>
        <v>0</v>
      </c>
      <c r="E63" s="2386"/>
      <c r="F63" s="2365">
        <f>F64+F65+F66</f>
        <v>0</v>
      </c>
      <c r="G63" s="14"/>
    </row>
    <row r="64" spans="1:7" ht="33">
      <c r="A64" s="2362">
        <f t="shared" si="0"/>
        <v>60</v>
      </c>
      <c r="B64" s="2309" t="s">
        <v>8143</v>
      </c>
      <c r="C64" s="2298" t="s">
        <v>8144</v>
      </c>
      <c r="D64" s="2370">
        <f>'表05-1'!G216</f>
        <v>0</v>
      </c>
      <c r="E64" s="2371">
        <v>6.4000000000000001E-2</v>
      </c>
      <c r="F64" s="2372">
        <f>ROUND(D64*E64,0)</f>
        <v>0</v>
      </c>
      <c r="G64" s="14"/>
    </row>
    <row r="65" spans="1:7" ht="16.5">
      <c r="A65" s="2362">
        <f t="shared" si="0"/>
        <v>61</v>
      </c>
      <c r="B65" s="2309" t="s">
        <v>8145</v>
      </c>
      <c r="C65" s="2314" t="s">
        <v>8146</v>
      </c>
      <c r="D65" s="2370">
        <f>'表05-1'!G224</f>
        <v>0</v>
      </c>
      <c r="E65" s="2315">
        <v>0.33750000000000002</v>
      </c>
      <c r="F65" s="2372">
        <f>ROUND(D65*E65,0)</f>
        <v>0</v>
      </c>
      <c r="G65" s="14"/>
    </row>
    <row r="66" spans="1:7" ht="16.5">
      <c r="A66" s="2362">
        <f t="shared" si="0"/>
        <v>62</v>
      </c>
      <c r="B66" s="2309" t="s">
        <v>8147</v>
      </c>
      <c r="C66" s="2298" t="s">
        <v>8148</v>
      </c>
      <c r="D66" s="2370">
        <f>'表05-1'!G69+'表05-1'!G72+'表05-1'!G186+'表05-1'!G227+'表05-1'!G234</f>
        <v>0</v>
      </c>
      <c r="E66" s="2388">
        <v>5.0200000000000002E-2</v>
      </c>
      <c r="F66" s="2372">
        <f>ROUND(D66*E66,0)</f>
        <v>0</v>
      </c>
      <c r="G66" s="14"/>
    </row>
    <row r="67" spans="1:7" ht="16.5">
      <c r="A67" s="2362">
        <f>A66+1</f>
        <v>63</v>
      </c>
      <c r="B67" s="2390" t="s">
        <v>8149</v>
      </c>
      <c r="C67" s="2364"/>
      <c r="D67" s="2365">
        <f>D68+D76</f>
        <v>0</v>
      </c>
      <c r="E67" s="2366"/>
      <c r="F67" s="2365">
        <f ca="1">F68+F76</f>
        <v>0</v>
      </c>
    </row>
    <row r="68" spans="1:7" ht="16.5">
      <c r="A68" s="2362">
        <f t="shared" si="0"/>
        <v>64</v>
      </c>
      <c r="B68" s="2363" t="s">
        <v>8150</v>
      </c>
      <c r="C68" s="2364"/>
      <c r="D68" s="2365">
        <f>D69+D73</f>
        <v>0</v>
      </c>
      <c r="E68" s="2366"/>
      <c r="F68" s="2365">
        <f>F69+F73</f>
        <v>0</v>
      </c>
    </row>
    <row r="69" spans="1:7" ht="16.5">
      <c r="A69" s="2362">
        <f t="shared" si="0"/>
        <v>65</v>
      </c>
      <c r="B69" s="2367" t="s">
        <v>8151</v>
      </c>
      <c r="C69" s="2364"/>
      <c r="D69" s="2365">
        <f>D70+D71+D72</f>
        <v>0</v>
      </c>
      <c r="E69" s="2366"/>
      <c r="F69" s="2365">
        <f>F70+F71+F72</f>
        <v>0</v>
      </c>
    </row>
    <row r="70" spans="1:7" ht="33">
      <c r="A70" s="2362">
        <f t="shared" si="0"/>
        <v>66</v>
      </c>
      <c r="B70" s="2369" t="s">
        <v>8152</v>
      </c>
      <c r="C70" s="2310" t="s">
        <v>8153</v>
      </c>
      <c r="D70" s="2372">
        <f>'表30-8-7'!G29+'表30-8-7'!H29</f>
        <v>0</v>
      </c>
      <c r="E70" s="2371" t="s">
        <v>1480</v>
      </c>
      <c r="F70" s="2365"/>
    </row>
    <row r="71" spans="1:7" ht="49.5">
      <c r="A71" s="2362">
        <f t="shared" ref="A71:A126" si="2">A70+1</f>
        <v>67</v>
      </c>
      <c r="B71" s="2369" t="s">
        <v>8154</v>
      </c>
      <c r="C71" s="2310" t="s">
        <v>8155</v>
      </c>
      <c r="D71" s="2372">
        <f>'表10-3'!G18+'表10-3'!H18+'表10-3'!I18-SUM('表30-8-7'!G29:H30)</f>
        <v>0</v>
      </c>
      <c r="E71" s="2388">
        <v>0.54239999999999999</v>
      </c>
      <c r="F71" s="2372">
        <f>ROUND(D71*E71,0)</f>
        <v>0</v>
      </c>
    </row>
    <row r="72" spans="1:7" ht="16.5">
      <c r="A72" s="2362">
        <f t="shared" si="2"/>
        <v>68</v>
      </c>
      <c r="B72" s="2369" t="s">
        <v>8156</v>
      </c>
      <c r="C72" s="2310" t="s">
        <v>8157</v>
      </c>
      <c r="D72" s="2372">
        <f>'表10-3'!H39+'表10-3'!G39+'表10-3'!I39</f>
        <v>0</v>
      </c>
      <c r="E72" s="2371">
        <v>0.3</v>
      </c>
      <c r="F72" s="2372">
        <f>ROUND(D72*E72,0)</f>
        <v>0</v>
      </c>
    </row>
    <row r="73" spans="1:7" ht="16.5">
      <c r="A73" s="2362">
        <f t="shared" si="2"/>
        <v>69</v>
      </c>
      <c r="B73" s="2367" t="s">
        <v>8158</v>
      </c>
      <c r="C73" s="2364"/>
      <c r="D73" s="2365">
        <f>SUM(D74:D75)</f>
        <v>0</v>
      </c>
      <c r="E73" s="2366"/>
      <c r="F73" s="2365">
        <f>SUM(F74:F75)</f>
        <v>0</v>
      </c>
    </row>
    <row r="74" spans="1:7" ht="16.5">
      <c r="A74" s="2362">
        <f t="shared" si="2"/>
        <v>70</v>
      </c>
      <c r="B74" s="2369" t="s">
        <v>8159</v>
      </c>
      <c r="C74" s="2310" t="s">
        <v>8160</v>
      </c>
      <c r="D74" s="2372">
        <f>'表10-3'!G24+'表10-3'!G26+'表10-3'!G27+'表10-3'!H24+'表10-3'!H26+'表10-3'!H27</f>
        <v>0</v>
      </c>
      <c r="E74" s="2371">
        <v>0.36159999999999998</v>
      </c>
      <c r="F74" s="2372">
        <f>ROUND(D74*E74,0)</f>
        <v>0</v>
      </c>
    </row>
    <row r="75" spans="1:7" ht="16.5">
      <c r="A75" s="2362">
        <f t="shared" si="2"/>
        <v>71</v>
      </c>
      <c r="B75" s="2369" t="s">
        <v>8161</v>
      </c>
      <c r="C75" s="2310" t="s">
        <v>8162</v>
      </c>
      <c r="D75" s="2372">
        <f>'表10-3'!H40+'表10-3'!G40</f>
        <v>0</v>
      </c>
      <c r="E75" s="2371">
        <v>0.39410000000000001</v>
      </c>
      <c r="F75" s="2372">
        <f>ROUND(D75*E75,0)</f>
        <v>0</v>
      </c>
    </row>
    <row r="76" spans="1:7" ht="16.5">
      <c r="A76" s="2362">
        <f t="shared" si="2"/>
        <v>72</v>
      </c>
      <c r="B76" s="2363" t="s">
        <v>8163</v>
      </c>
      <c r="C76" s="2364"/>
      <c r="D76" s="2365">
        <f>D77+D78+D84+D100+D103+D104+D105+D113+D116</f>
        <v>0</v>
      </c>
      <c r="E76" s="2375"/>
      <c r="F76" s="2365">
        <f ca="1">F77+F78+F84+F100+F103+F104+F105+F113+F116</f>
        <v>0</v>
      </c>
    </row>
    <row r="77" spans="1:7" ht="16.5">
      <c r="A77" s="2362">
        <f t="shared" si="2"/>
        <v>73</v>
      </c>
      <c r="B77" s="2376" t="s">
        <v>8164</v>
      </c>
      <c r="C77" s="2310" t="s">
        <v>8165</v>
      </c>
      <c r="D77" s="2370">
        <f>'表05-1'!G10+'表05-1'!G188</f>
        <v>0</v>
      </c>
      <c r="E77" s="2371">
        <v>0.01</v>
      </c>
      <c r="F77" s="2372">
        <f>ROUND(D77*E77-'表30-9'!F14-'表30-9'!F15-'表30-9'!F16,0)</f>
        <v>0</v>
      </c>
    </row>
    <row r="78" spans="1:7" ht="33">
      <c r="A78" s="2362">
        <f t="shared" si="2"/>
        <v>74</v>
      </c>
      <c r="B78" s="2367" t="s">
        <v>8166</v>
      </c>
      <c r="C78" s="2377"/>
      <c r="D78" s="2365">
        <f>SUM(D79:D80,D83)</f>
        <v>0</v>
      </c>
      <c r="E78" s="2366"/>
      <c r="F78" s="2365">
        <f>SUM(F79:F80,F83)</f>
        <v>0</v>
      </c>
      <c r="G78" s="14"/>
    </row>
    <row r="79" spans="1:7" ht="33">
      <c r="A79" s="2362">
        <f t="shared" si="2"/>
        <v>75</v>
      </c>
      <c r="B79" s="2369" t="s">
        <v>8167</v>
      </c>
      <c r="C79" s="2310" t="s">
        <v>8168</v>
      </c>
      <c r="D79" s="2370">
        <f>'表30-8-7'!F29</f>
        <v>0</v>
      </c>
      <c r="E79" s="2371" t="s">
        <v>1480</v>
      </c>
      <c r="F79" s="2365"/>
      <c r="G79" s="14"/>
    </row>
    <row r="80" spans="1:7" ht="16.5">
      <c r="A80" s="2362">
        <f t="shared" si="2"/>
        <v>76</v>
      </c>
      <c r="B80" s="2373" t="s">
        <v>8169</v>
      </c>
      <c r="C80" s="2377"/>
      <c r="D80" s="2368">
        <f>D81+D82</f>
        <v>0</v>
      </c>
      <c r="E80" s="2366"/>
      <c r="F80" s="2365">
        <f>F81+F82</f>
        <v>0</v>
      </c>
      <c r="G80" s="14"/>
    </row>
    <row r="81" spans="1:7" ht="49.5">
      <c r="A81" s="2362">
        <f t="shared" si="2"/>
        <v>77</v>
      </c>
      <c r="B81" s="2374" t="s">
        <v>8170</v>
      </c>
      <c r="C81" s="2298" t="s">
        <v>8171</v>
      </c>
      <c r="D81" s="2370">
        <f>'表09-2'!D25+'表11-2'!D37-'表30-8-7'!F30</f>
        <v>0</v>
      </c>
      <c r="E81" s="2300">
        <v>0.54239999999999999</v>
      </c>
      <c r="F81" s="2372">
        <f>ROUND(D81*E81,0)</f>
        <v>0</v>
      </c>
      <c r="G81" s="14"/>
    </row>
    <row r="82" spans="1:7" ht="33">
      <c r="A82" s="2362">
        <f t="shared" si="2"/>
        <v>78</v>
      </c>
      <c r="B82" s="2374" t="s">
        <v>8172</v>
      </c>
      <c r="C82" s="2298" t="s">
        <v>8173</v>
      </c>
      <c r="D82" s="2370">
        <f>'表09-2'!H25+'表11-2'!H37</f>
        <v>0</v>
      </c>
      <c r="E82" s="2371">
        <v>0.3</v>
      </c>
      <c r="F82" s="2372">
        <f>ROUND(D82*E82,0)</f>
        <v>0</v>
      </c>
      <c r="G82" s="14"/>
    </row>
    <row r="83" spans="1:7" ht="33">
      <c r="A83" s="2362">
        <f t="shared" si="2"/>
        <v>79</v>
      </c>
      <c r="B83" s="2369" t="s">
        <v>8174</v>
      </c>
      <c r="C83" s="2298" t="s">
        <v>8175</v>
      </c>
      <c r="D83" s="2370">
        <f>'表05-1'!G39+'表05-1'!G54+'表05-1'!G190-D79-D80</f>
        <v>0</v>
      </c>
      <c r="E83" s="2388">
        <v>0.01</v>
      </c>
      <c r="F83" s="2372">
        <f>ROUND(D83*E83,0)</f>
        <v>0</v>
      </c>
      <c r="G83" s="14"/>
    </row>
    <row r="84" spans="1:7" ht="16.5">
      <c r="A84" s="2362">
        <f t="shared" si="2"/>
        <v>80</v>
      </c>
      <c r="B84" s="2367" t="s">
        <v>8176</v>
      </c>
      <c r="C84" s="2364"/>
      <c r="D84" s="2368">
        <f>SUM(D85:D90)</f>
        <v>0</v>
      </c>
      <c r="E84" s="2366"/>
      <c r="F84" s="2368">
        <f ca="1">SUM(F85:F90)</f>
        <v>0</v>
      </c>
    </row>
    <row r="85" spans="1:7" ht="49.5">
      <c r="A85" s="2362">
        <f t="shared" si="2"/>
        <v>81</v>
      </c>
      <c r="B85" s="2369" t="s">
        <v>8177</v>
      </c>
      <c r="C85" s="2310" t="s">
        <v>8178</v>
      </c>
      <c r="D85" s="2370">
        <f>'表05-1'!M74-'表30-14-1'!L29</f>
        <v>0</v>
      </c>
      <c r="E85" s="2381">
        <f ca="1">'表30-14'!J13</f>
        <v>0.184</v>
      </c>
      <c r="F85" s="2372">
        <f ca="1">ROUND(D85*E85,0)</f>
        <v>0</v>
      </c>
    </row>
    <row r="86" spans="1:7" ht="49.5">
      <c r="A86" s="2362">
        <f t="shared" si="2"/>
        <v>82</v>
      </c>
      <c r="B86" s="2369" t="s">
        <v>8179</v>
      </c>
      <c r="C86" s="2310" t="s">
        <v>8180</v>
      </c>
      <c r="D86" s="2370">
        <f>'表05-1'!G75-'表30-14-1'!L31</f>
        <v>0</v>
      </c>
      <c r="E86" s="2371">
        <v>8.1000000000000003E-2</v>
      </c>
      <c r="F86" s="2372">
        <f>ROUND(D86*E86,0)</f>
        <v>0</v>
      </c>
    </row>
    <row r="87" spans="1:7" ht="49.5">
      <c r="A87" s="2362">
        <f t="shared" si="2"/>
        <v>83</v>
      </c>
      <c r="B87" s="2369" t="s">
        <v>8181</v>
      </c>
      <c r="C87" s="2310" t="s">
        <v>8182</v>
      </c>
      <c r="D87" s="2370">
        <f>'表05-1'!M76-'表30-14-1'!L33</f>
        <v>0</v>
      </c>
      <c r="E87" s="2381">
        <f ca="1">'表30-14'!J14</f>
        <v>0.184</v>
      </c>
      <c r="F87" s="2372">
        <f t="shared" ref="F87:F104" ca="1" si="3">ROUND(D87*E87,0)</f>
        <v>0</v>
      </c>
    </row>
    <row r="88" spans="1:7" ht="16.5">
      <c r="A88" s="2362">
        <f t="shared" si="2"/>
        <v>84</v>
      </c>
      <c r="B88" s="2369" t="s">
        <v>8183</v>
      </c>
      <c r="C88" s="2310" t="s">
        <v>8184</v>
      </c>
      <c r="D88" s="2370">
        <f>'表05-1'!G78</f>
        <v>0</v>
      </c>
      <c r="E88" s="2371">
        <v>1.4E-2</v>
      </c>
      <c r="F88" s="2372">
        <f t="shared" si="3"/>
        <v>0</v>
      </c>
    </row>
    <row r="89" spans="1:7" ht="33">
      <c r="A89" s="2362">
        <f t="shared" si="2"/>
        <v>85</v>
      </c>
      <c r="B89" s="2369" t="s">
        <v>8185</v>
      </c>
      <c r="C89" s="2382" t="s">
        <v>8186</v>
      </c>
      <c r="D89" s="2370">
        <f>'表05-1'!G79-'表30-14-1'!L42</f>
        <v>0</v>
      </c>
      <c r="E89" s="2315">
        <v>0.33750000000000002</v>
      </c>
      <c r="F89" s="2372">
        <f t="shared" si="3"/>
        <v>0</v>
      </c>
    </row>
    <row r="90" spans="1:7" ht="16.5">
      <c r="A90" s="2362">
        <f t="shared" si="2"/>
        <v>86</v>
      </c>
      <c r="B90" s="2373" t="s">
        <v>8187</v>
      </c>
      <c r="C90" s="2379"/>
      <c r="D90" s="2368">
        <f>D91+D92+D93+D94+D95+D96+D97+D98+D99</f>
        <v>0</v>
      </c>
      <c r="E90" s="2366"/>
      <c r="F90" s="2365">
        <f ca="1">F91+F92+F93+F94+F95+F96+F97+F98+F99</f>
        <v>0</v>
      </c>
    </row>
    <row r="91" spans="1:7" ht="49.5">
      <c r="A91" s="2362">
        <f t="shared" si="2"/>
        <v>87</v>
      </c>
      <c r="B91" s="2374" t="s">
        <v>8188</v>
      </c>
      <c r="C91" s="2310" t="s">
        <v>8189</v>
      </c>
      <c r="D91" s="2370">
        <f>'表12-2'!G47+'表30-14-1'!L29</f>
        <v>0</v>
      </c>
      <c r="E91" s="2371">
        <f ca="1">'表30-14'!E19</f>
        <v>0.2094</v>
      </c>
      <c r="F91" s="2372">
        <f t="shared" ca="1" si="3"/>
        <v>0</v>
      </c>
    </row>
    <row r="92" spans="1:7" ht="49.5">
      <c r="A92" s="2362">
        <f t="shared" si="2"/>
        <v>88</v>
      </c>
      <c r="B92" s="2374" t="s">
        <v>8190</v>
      </c>
      <c r="C92" s="2310" t="s">
        <v>8191</v>
      </c>
      <c r="D92" s="2370">
        <f>'表12-2'!D48+'表30-14-1'!L31</f>
        <v>0</v>
      </c>
      <c r="E92" s="2371">
        <v>6.3299999999999995E-2</v>
      </c>
      <c r="F92" s="2372">
        <f t="shared" si="3"/>
        <v>0</v>
      </c>
    </row>
    <row r="93" spans="1:7" ht="49.5">
      <c r="A93" s="2362">
        <f t="shared" si="2"/>
        <v>89</v>
      </c>
      <c r="B93" s="2374" t="s">
        <v>8192</v>
      </c>
      <c r="C93" s="2310" t="s">
        <v>8193</v>
      </c>
      <c r="D93" s="2370">
        <f>'表12-2'!G49+'表30-14-1'!L33</f>
        <v>0</v>
      </c>
      <c r="E93" s="2371">
        <f ca="1">'表30-14'!E20</f>
        <v>0.2094</v>
      </c>
      <c r="F93" s="2372">
        <f t="shared" ca="1" si="3"/>
        <v>0</v>
      </c>
    </row>
    <row r="94" spans="1:7" ht="16.5">
      <c r="A94" s="2362">
        <f t="shared" si="2"/>
        <v>90</v>
      </c>
      <c r="B94" s="2374" t="s">
        <v>8194</v>
      </c>
      <c r="C94" s="2310" t="s">
        <v>8195</v>
      </c>
      <c r="D94" s="2370">
        <f>'表12-2'!D50</f>
        <v>0</v>
      </c>
      <c r="E94" s="2371">
        <v>1.09E-2</v>
      </c>
      <c r="F94" s="2372">
        <f t="shared" si="3"/>
        <v>0</v>
      </c>
    </row>
    <row r="95" spans="1:7" ht="49.5">
      <c r="A95" s="2362">
        <f t="shared" si="2"/>
        <v>91</v>
      </c>
      <c r="B95" s="2374" t="s">
        <v>8196</v>
      </c>
      <c r="C95" s="2310" t="s">
        <v>8197</v>
      </c>
      <c r="D95" s="2370">
        <f>'表12-2'!D51+'表30-14-1'!L42</f>
        <v>0</v>
      </c>
      <c r="E95" s="2315">
        <v>0.33750000000000002</v>
      </c>
      <c r="F95" s="2372">
        <f>ROUND(D95*E95,0)</f>
        <v>0</v>
      </c>
    </row>
    <row r="96" spans="1:7" ht="16.5">
      <c r="A96" s="2362">
        <f t="shared" si="2"/>
        <v>92</v>
      </c>
      <c r="B96" s="2374" t="s">
        <v>8198</v>
      </c>
      <c r="C96" s="2310" t="s">
        <v>8199</v>
      </c>
      <c r="D96" s="2370">
        <f>'表12-2'!D52</f>
        <v>0</v>
      </c>
      <c r="E96" s="2315">
        <v>0.33750000000000002</v>
      </c>
      <c r="F96" s="2372">
        <f t="shared" si="3"/>
        <v>0</v>
      </c>
    </row>
    <row r="97" spans="1:6" ht="16.5">
      <c r="A97" s="2362">
        <f t="shared" si="2"/>
        <v>93</v>
      </c>
      <c r="B97" s="2374" t="s">
        <v>8200</v>
      </c>
      <c r="C97" s="2310" t="s">
        <v>8201</v>
      </c>
      <c r="D97" s="2370">
        <f>'表12-2'!D53</f>
        <v>0</v>
      </c>
      <c r="E97" s="2315">
        <v>0.33750000000000002</v>
      </c>
      <c r="F97" s="2372">
        <f t="shared" si="3"/>
        <v>0</v>
      </c>
    </row>
    <row r="98" spans="1:6" ht="16.5">
      <c r="A98" s="2362">
        <f t="shared" si="2"/>
        <v>94</v>
      </c>
      <c r="B98" s="2374" t="s">
        <v>8202</v>
      </c>
      <c r="C98" s="2310" t="s">
        <v>8203</v>
      </c>
      <c r="D98" s="2370">
        <f>'表05-1'!G195</f>
        <v>0</v>
      </c>
      <c r="E98" s="2371">
        <v>0.1018</v>
      </c>
      <c r="F98" s="2372">
        <f t="shared" si="3"/>
        <v>0</v>
      </c>
    </row>
    <row r="99" spans="1:6" ht="16.5">
      <c r="A99" s="2362">
        <f t="shared" si="2"/>
        <v>95</v>
      </c>
      <c r="B99" s="2374" t="s">
        <v>8204</v>
      </c>
      <c r="C99" s="2310" t="s">
        <v>8205</v>
      </c>
      <c r="D99" s="2370">
        <f>'表05-1'!G197</f>
        <v>0</v>
      </c>
      <c r="E99" s="2371">
        <v>0.29499999999999998</v>
      </c>
      <c r="F99" s="2372">
        <f>ROUND(D99*E99,0)</f>
        <v>0</v>
      </c>
    </row>
    <row r="100" spans="1:6" ht="16.5">
      <c r="A100" s="2362">
        <f t="shared" si="2"/>
        <v>96</v>
      </c>
      <c r="B100" s="2367" t="s">
        <v>8206</v>
      </c>
      <c r="C100" s="2364"/>
      <c r="D100" s="2365">
        <f>SUM(D101:D102)</f>
        <v>0</v>
      </c>
      <c r="E100" s="2366"/>
      <c r="F100" s="2365">
        <f>SUM(F101:F102)</f>
        <v>0</v>
      </c>
    </row>
    <row r="101" spans="1:6" ht="66">
      <c r="A101" s="2362">
        <f t="shared" si="2"/>
        <v>97</v>
      </c>
      <c r="B101" s="2369" t="s">
        <v>8207</v>
      </c>
      <c r="C101" s="2382" t="s">
        <v>8208</v>
      </c>
      <c r="D101" s="2370">
        <f>'表13-2'!T22+'表13-2'!T23+'表30-8-3'!E20+'表30-8-3'!E21-'表30-8-4'!D13-'表30-8-4'!D14</f>
        <v>0</v>
      </c>
      <c r="E101" s="2371">
        <v>0.11169999999999999</v>
      </c>
      <c r="F101" s="2372">
        <f>ROUND(D101*E101,0)</f>
        <v>0</v>
      </c>
    </row>
    <row r="102" spans="1:6" ht="33">
      <c r="A102" s="2362">
        <f t="shared" si="2"/>
        <v>98</v>
      </c>
      <c r="B102" s="2369" t="s">
        <v>8209</v>
      </c>
      <c r="C102" s="2382" t="s">
        <v>8210</v>
      </c>
      <c r="D102" s="2370">
        <f>SUM('表30-8-4'!D13:D14)</f>
        <v>0</v>
      </c>
      <c r="E102" s="2391"/>
      <c r="F102" s="2372">
        <f>SUM('表30-8-4'!E13:E14)</f>
        <v>0</v>
      </c>
    </row>
    <row r="103" spans="1:6" ht="16.5">
      <c r="A103" s="2362">
        <f t="shared" si="2"/>
        <v>99</v>
      </c>
      <c r="B103" s="2376" t="s">
        <v>8211</v>
      </c>
      <c r="C103" s="2310" t="s">
        <v>8212</v>
      </c>
      <c r="D103" s="2370">
        <f>'表05-1'!G108+'表05-1'!G189+'表05-1'!G222</f>
        <v>0</v>
      </c>
      <c r="E103" s="2371">
        <v>0.23710000000000001</v>
      </c>
      <c r="F103" s="2372">
        <f>ROUND(D103*E103,0)</f>
        <v>0</v>
      </c>
    </row>
    <row r="104" spans="1:6" ht="16.5">
      <c r="A104" s="2362">
        <f t="shared" si="2"/>
        <v>100</v>
      </c>
      <c r="B104" s="2376" t="s">
        <v>8213</v>
      </c>
      <c r="C104" s="2310" t="s">
        <v>8214</v>
      </c>
      <c r="D104" s="2370">
        <f>表03!H11</f>
        <v>0</v>
      </c>
      <c r="E104" s="2371">
        <v>5.3600000000000002E-2</v>
      </c>
      <c r="F104" s="2372">
        <f t="shared" si="3"/>
        <v>0</v>
      </c>
    </row>
    <row r="105" spans="1:6">
      <c r="A105" s="2362">
        <f t="shared" si="2"/>
        <v>101</v>
      </c>
      <c r="B105" s="2384" t="s">
        <v>1478</v>
      </c>
      <c r="C105" s="2364"/>
      <c r="D105" s="2368">
        <f>SUM(D106:D109)</f>
        <v>0</v>
      </c>
      <c r="E105" s="2366"/>
      <c r="F105" s="2365">
        <f ca="1">SUM(F106:F109)</f>
        <v>0</v>
      </c>
    </row>
    <row r="106" spans="1:6" ht="33">
      <c r="A106" s="2362">
        <f t="shared" si="2"/>
        <v>102</v>
      </c>
      <c r="B106" s="2306" t="s">
        <v>8215</v>
      </c>
      <c r="C106" s="2310" t="s">
        <v>8216</v>
      </c>
      <c r="D106" s="2370">
        <f>'表05-1'!M35-'表30-14-1'!L35</f>
        <v>0</v>
      </c>
      <c r="E106" s="2371">
        <f ca="1">'表30-14'!$J$13</f>
        <v>0.184</v>
      </c>
      <c r="F106" s="2372">
        <f ca="1">ROUND(D106*E106,0)</f>
        <v>0</v>
      </c>
    </row>
    <row r="107" spans="1:6" ht="33">
      <c r="A107" s="2362">
        <f t="shared" si="2"/>
        <v>103</v>
      </c>
      <c r="B107" s="2306" t="s">
        <v>8217</v>
      </c>
      <c r="C107" s="2310" t="s">
        <v>8218</v>
      </c>
      <c r="D107" s="2370">
        <f>'表05-1'!G36-'表30-14-1'!L37</f>
        <v>0</v>
      </c>
      <c r="E107" s="2371">
        <v>8.1000000000000003E-2</v>
      </c>
      <c r="F107" s="2372">
        <f>ROUND(D107*E107,0)</f>
        <v>0</v>
      </c>
    </row>
    <row r="108" spans="1:6" ht="33">
      <c r="A108" s="2362">
        <f t="shared" si="2"/>
        <v>104</v>
      </c>
      <c r="B108" s="2306" t="s">
        <v>8219</v>
      </c>
      <c r="C108" s="2310" t="s">
        <v>8220</v>
      </c>
      <c r="D108" s="2370">
        <f>'表05-1'!G37-'表30-14-1'!L39</f>
        <v>0</v>
      </c>
      <c r="E108" s="2371">
        <v>0.2165</v>
      </c>
      <c r="F108" s="2372">
        <f>ROUND(D108*E108,0)</f>
        <v>0</v>
      </c>
    </row>
    <row r="109" spans="1:6" ht="16.5">
      <c r="A109" s="2362">
        <f t="shared" si="2"/>
        <v>105</v>
      </c>
      <c r="B109" s="2385" t="s">
        <v>8221</v>
      </c>
      <c r="C109" s="2364"/>
      <c r="D109" s="2368">
        <f>SUM(D110:D112)</f>
        <v>0</v>
      </c>
      <c r="E109" s="2386"/>
      <c r="F109" s="2365">
        <f ca="1">SUM(F110:F112)</f>
        <v>0</v>
      </c>
    </row>
    <row r="110" spans="1:6" ht="33">
      <c r="A110" s="2362">
        <f t="shared" si="2"/>
        <v>106</v>
      </c>
      <c r="B110" s="2309" t="s">
        <v>8222</v>
      </c>
      <c r="C110" s="2310" t="s">
        <v>8223</v>
      </c>
      <c r="D110" s="2370">
        <f>'表05-1'!M198+'表30-14-1'!L35</f>
        <v>0</v>
      </c>
      <c r="E110" s="2371">
        <f ca="1">'表30-14'!E19</f>
        <v>0.2094</v>
      </c>
      <c r="F110" s="2372">
        <f ca="1">ROUND(D110*E110,0)</f>
        <v>0</v>
      </c>
    </row>
    <row r="111" spans="1:6" ht="33">
      <c r="A111" s="2362">
        <f t="shared" si="2"/>
        <v>107</v>
      </c>
      <c r="B111" s="2309" t="s">
        <v>8224</v>
      </c>
      <c r="C111" s="2310" t="s">
        <v>8225</v>
      </c>
      <c r="D111" s="2370">
        <f>'表05-1'!G199+'表30-14-1'!L37</f>
        <v>0</v>
      </c>
      <c r="E111" s="2371">
        <v>6.3299999999999995E-2</v>
      </c>
      <c r="F111" s="2372">
        <f>ROUND(D111*E111,0)</f>
        <v>0</v>
      </c>
    </row>
    <row r="112" spans="1:6" ht="33">
      <c r="A112" s="2362">
        <f t="shared" si="2"/>
        <v>108</v>
      </c>
      <c r="B112" s="2309" t="s">
        <v>8226</v>
      </c>
      <c r="C112" s="2310" t="s">
        <v>8227</v>
      </c>
      <c r="D112" s="2370">
        <f>'表05-1'!G200+'表30-14-1'!L39</f>
        <v>0</v>
      </c>
      <c r="E112" s="2371">
        <v>0.2009</v>
      </c>
      <c r="F112" s="2372">
        <f>ROUND(D112*E112,0)</f>
        <v>0</v>
      </c>
    </row>
    <row r="113" spans="1:7">
      <c r="A113" s="2362">
        <f t="shared" si="2"/>
        <v>109</v>
      </c>
      <c r="B113" s="2384" t="s">
        <v>1479</v>
      </c>
      <c r="C113" s="2364"/>
      <c r="D113" s="2368">
        <f>SUM(D114:D115)</f>
        <v>0</v>
      </c>
      <c r="E113" s="2387"/>
      <c r="F113" s="2365">
        <f>SUM(F114:F115)</f>
        <v>0</v>
      </c>
    </row>
    <row r="114" spans="1:7" ht="33">
      <c r="A114" s="2362">
        <f t="shared" si="2"/>
        <v>110</v>
      </c>
      <c r="B114" s="2306" t="s">
        <v>8228</v>
      </c>
      <c r="C114" s="2310" t="s">
        <v>8229</v>
      </c>
      <c r="D114" s="2370">
        <f>'表05-1'!G38-'表30-14-1'!L41</f>
        <v>0</v>
      </c>
      <c r="E114" s="2371">
        <v>0.30309999999999998</v>
      </c>
      <c r="F114" s="2372">
        <f>ROUND(D114*E114,0)</f>
        <v>0</v>
      </c>
    </row>
    <row r="115" spans="1:7" ht="33">
      <c r="A115" s="2362">
        <f t="shared" si="2"/>
        <v>111</v>
      </c>
      <c r="B115" s="2306" t="s">
        <v>8230</v>
      </c>
      <c r="C115" s="2310" t="s">
        <v>8231</v>
      </c>
      <c r="D115" s="2370">
        <f>'表30-14-1'!L41</f>
        <v>0</v>
      </c>
      <c r="E115" s="2371">
        <v>0.28129999999999999</v>
      </c>
      <c r="F115" s="2372">
        <f>ROUND(D115*E115,0)</f>
        <v>0</v>
      </c>
    </row>
    <row r="116" spans="1:7" ht="16.5">
      <c r="A116" s="2362">
        <f t="shared" si="2"/>
        <v>112</v>
      </c>
      <c r="B116" s="2367" t="s">
        <v>8232</v>
      </c>
      <c r="C116" s="2364"/>
      <c r="D116" s="2365">
        <f>D117+D118+D121</f>
        <v>0</v>
      </c>
      <c r="E116" s="2392"/>
      <c r="F116" s="2365">
        <f>F117+F118+F121</f>
        <v>0</v>
      </c>
    </row>
    <row r="117" spans="1:7" ht="16.5">
      <c r="A117" s="2362">
        <f t="shared" si="2"/>
        <v>113</v>
      </c>
      <c r="B117" s="2306" t="s">
        <v>8233</v>
      </c>
      <c r="C117" s="2298" t="s">
        <v>8234</v>
      </c>
      <c r="D117" s="2370">
        <f>'表05-1'!G236</f>
        <v>0</v>
      </c>
      <c r="E117" s="2371">
        <v>4.5600000000000002E-2</v>
      </c>
      <c r="F117" s="2372">
        <f>ROUND(D117*E117,0)</f>
        <v>0</v>
      </c>
    </row>
    <row r="118" spans="1:7" ht="16.5">
      <c r="A118" s="2362">
        <f t="shared" si="2"/>
        <v>114</v>
      </c>
      <c r="B118" s="2385" t="s">
        <v>8235</v>
      </c>
      <c r="C118" s="2377"/>
      <c r="D118" s="2368">
        <f>D119+D120</f>
        <v>0</v>
      </c>
      <c r="E118" s="2387"/>
      <c r="F118" s="2365">
        <f>F119+F120</f>
        <v>0</v>
      </c>
      <c r="G118" s="14"/>
    </row>
    <row r="119" spans="1:7" ht="33">
      <c r="A119" s="2362">
        <f t="shared" si="2"/>
        <v>115</v>
      </c>
      <c r="B119" s="2309" t="s">
        <v>8236</v>
      </c>
      <c r="C119" s="2389" t="s">
        <v>8237</v>
      </c>
      <c r="D119" s="2370">
        <f>'表30-3-3'!E27</f>
        <v>0</v>
      </c>
      <c r="E119" s="2375"/>
      <c r="F119" s="2372">
        <f>'表30-3-3'!K27</f>
        <v>0</v>
      </c>
      <c r="G119" s="14"/>
    </row>
    <row r="120" spans="1:7" ht="33">
      <c r="A120" s="2362">
        <f t="shared" si="2"/>
        <v>116</v>
      </c>
      <c r="B120" s="2309" t="s">
        <v>8238</v>
      </c>
      <c r="C120" s="2389" t="s">
        <v>8239</v>
      </c>
      <c r="D120" s="2370">
        <f>'表30-3-3'!E49</f>
        <v>0</v>
      </c>
      <c r="E120" s="2386"/>
      <c r="F120" s="2372">
        <f>'表30-3-3'!K49</f>
        <v>0</v>
      </c>
      <c r="G120" s="14"/>
    </row>
    <row r="121" spans="1:7" ht="16.5">
      <c r="A121" s="2362">
        <f t="shared" si="2"/>
        <v>117</v>
      </c>
      <c r="B121" s="2385" t="s">
        <v>8240</v>
      </c>
      <c r="C121" s="2377"/>
      <c r="D121" s="2368">
        <f>D122+D123+D124</f>
        <v>0</v>
      </c>
      <c r="E121" s="2386"/>
      <c r="F121" s="2365">
        <f>F122+F123+F124</f>
        <v>0</v>
      </c>
      <c r="G121" s="14"/>
    </row>
    <row r="122" spans="1:7" ht="33">
      <c r="A122" s="2362">
        <f t="shared" si="2"/>
        <v>118</v>
      </c>
      <c r="B122" s="2309" t="s">
        <v>8241</v>
      </c>
      <c r="C122" s="2298" t="s">
        <v>8242</v>
      </c>
      <c r="D122" s="2370">
        <f>'表05-1'!G217</f>
        <v>0</v>
      </c>
      <c r="E122" s="2388">
        <v>5.6500000000000002E-2</v>
      </c>
      <c r="F122" s="2372">
        <f>ROUND(D122*E122,0)</f>
        <v>0</v>
      </c>
      <c r="G122" s="14"/>
    </row>
    <row r="123" spans="1:7" ht="16.5">
      <c r="A123" s="2362">
        <f t="shared" si="2"/>
        <v>119</v>
      </c>
      <c r="B123" s="2309" t="s">
        <v>8243</v>
      </c>
      <c r="C123" s="2314" t="s">
        <v>8244</v>
      </c>
      <c r="D123" s="2370">
        <f>'表05-1'!G225</f>
        <v>0</v>
      </c>
      <c r="E123" s="2315">
        <v>0.33750000000000002</v>
      </c>
      <c r="F123" s="2372">
        <f>ROUND(D123*E123,0)</f>
        <v>0</v>
      </c>
      <c r="G123" s="14"/>
    </row>
    <row r="124" spans="1:7" ht="16.5">
      <c r="A124" s="2362">
        <f t="shared" si="2"/>
        <v>120</v>
      </c>
      <c r="B124" s="2309" t="s">
        <v>8245</v>
      </c>
      <c r="C124" s="2298" t="s">
        <v>8246</v>
      </c>
      <c r="D124" s="2370">
        <f>'表05-1'!G77+'表05-1'!G80+'表05-1'!G201+'表05-1'!G228+'表05-1'!G238</f>
        <v>0</v>
      </c>
      <c r="E124" s="2388">
        <v>4.5600000000000002E-2</v>
      </c>
      <c r="F124" s="2372">
        <f>ROUND(D124*E124,0)</f>
        <v>0</v>
      </c>
      <c r="G124" s="14"/>
    </row>
    <row r="125" spans="1:7" ht="33.75" thickBot="1">
      <c r="A125" s="2362">
        <f t="shared" si="2"/>
        <v>121</v>
      </c>
      <c r="B125" s="2393" t="s">
        <v>8247</v>
      </c>
      <c r="C125" s="2329" t="s">
        <v>8248</v>
      </c>
      <c r="D125" s="2394">
        <f>'表05-1'!G171+SUM('表30-14-1'!L28:L45)</f>
        <v>0</v>
      </c>
      <c r="E125" s="2395">
        <v>6.6100000000000006E-2</v>
      </c>
      <c r="F125" s="2394">
        <f>ROUND(D125*E125,0)</f>
        <v>0</v>
      </c>
      <c r="G125" s="14"/>
    </row>
    <row r="126" spans="1:7" ht="17.25" thickTop="1">
      <c r="A126" s="2396">
        <f t="shared" si="2"/>
        <v>122</v>
      </c>
      <c r="B126" s="2397" t="s">
        <v>8249</v>
      </c>
      <c r="C126" s="2397"/>
      <c r="D126" s="2398">
        <f>D5+D67</f>
        <v>0</v>
      </c>
      <c r="E126" s="2399"/>
      <c r="F126" s="2398">
        <f ca="1">F5+F67+F125</f>
        <v>0</v>
      </c>
    </row>
    <row r="127" spans="1:7" ht="16.5">
      <c r="A127" s="420" t="s">
        <v>8037</v>
      </c>
      <c r="B127" s="14"/>
      <c r="C127" s="14"/>
      <c r="D127" s="14"/>
      <c r="E127" s="14"/>
      <c r="F127" s="14"/>
      <c r="G127" s="14"/>
    </row>
    <row r="128" spans="1:7" ht="15.75" customHeight="1">
      <c r="A128" s="2346">
        <v>1</v>
      </c>
      <c r="B128" s="2400" t="s">
        <v>4991</v>
      </c>
      <c r="C128" s="2401"/>
      <c r="D128" s="2401"/>
      <c r="E128" s="2401"/>
      <c r="F128" s="2401"/>
      <c r="G128" s="2402"/>
    </row>
    <row r="129" spans="1:7" ht="15.75" customHeight="1">
      <c r="A129" s="2346">
        <v>2</v>
      </c>
      <c r="B129" s="2403" t="s">
        <v>4992</v>
      </c>
      <c r="C129" s="2401"/>
      <c r="D129" s="2401"/>
      <c r="E129" s="2401"/>
      <c r="F129" s="2401"/>
      <c r="G129" s="2402"/>
    </row>
    <row r="130" spans="1:7" ht="16.5">
      <c r="B130" s="2403" t="s">
        <v>8250</v>
      </c>
      <c r="C130" s="2404"/>
      <c r="D130" s="2404"/>
      <c r="E130" s="2404"/>
      <c r="F130" s="2404"/>
      <c r="G130" s="2402"/>
    </row>
    <row r="131" spans="1:7" ht="15.75" customHeight="1">
      <c r="A131" s="2346">
        <v>3</v>
      </c>
      <c r="B131" s="2404" t="s">
        <v>8251</v>
      </c>
      <c r="C131" s="2401"/>
      <c r="D131" s="2401"/>
      <c r="E131" s="2401"/>
      <c r="F131" s="2401"/>
      <c r="G131" s="2402"/>
    </row>
    <row r="132" spans="1:7" ht="15.75" customHeight="1">
      <c r="A132" s="2346">
        <v>4</v>
      </c>
      <c r="B132" s="2401" t="s">
        <v>8252</v>
      </c>
      <c r="C132" s="2401"/>
      <c r="D132" s="2401"/>
      <c r="E132" s="2401"/>
      <c r="F132" s="2401"/>
    </row>
    <row r="133" spans="1:7" ht="15.75" customHeight="1">
      <c r="B133" s="2400" t="s">
        <v>4993</v>
      </c>
      <c r="C133" s="2401"/>
      <c r="D133" s="2401"/>
      <c r="E133" s="2401"/>
      <c r="F133" s="2401"/>
    </row>
    <row r="134" spans="1:7" ht="16.5">
      <c r="A134" s="2346">
        <v>5</v>
      </c>
      <c r="B134" s="2401" t="s">
        <v>8253</v>
      </c>
      <c r="C134" s="2404"/>
      <c r="D134" s="2405"/>
      <c r="E134" s="2406"/>
      <c r="F134" s="2405"/>
    </row>
    <row r="135" spans="1:7" ht="16.5">
      <c r="B135" s="2401" t="s">
        <v>8254</v>
      </c>
    </row>
    <row r="136" spans="1:7" ht="16.5">
      <c r="A136" s="2346">
        <v>6</v>
      </c>
      <c r="B136" s="2409" t="s">
        <v>4994</v>
      </c>
    </row>
  </sheetData>
  <mergeCells count="3">
    <mergeCell ref="A3:A4"/>
    <mergeCell ref="B3:B4"/>
    <mergeCell ref="C3:C4"/>
  </mergeCells>
  <phoneticPr fontId="28" type="noConversion"/>
  <printOptions horizontalCentered="1"/>
  <pageMargins left="0.23622047244094491" right="0.23622047244094491" top="0.35433070866141736" bottom="0.35433070866141736" header="0.31496062992125984" footer="0.31496062992125984"/>
  <pageSetup paperSize="9" scale="44" fitToHeight="0" orientation="portrait" cellComments="asDisplayed" r:id="rId1"/>
  <headerFooter alignWithMargins="0"/>
  <rowBreaks count="2" manualBreakCount="2">
    <brk id="57" max="6" man="1"/>
    <brk id="112" max="6" man="1"/>
  </row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71">
    <tabColor rgb="FFFFFF00"/>
    <pageSetUpPr fitToPage="1"/>
  </sheetPr>
  <dimension ref="A1:Q219"/>
  <sheetViews>
    <sheetView view="pageBreakPreview" topLeftCell="A34" zoomScaleNormal="100" zoomScaleSheetLayoutView="100" workbookViewId="0">
      <selection activeCell="B48" sqref="B48"/>
    </sheetView>
  </sheetViews>
  <sheetFormatPr defaultColWidth="15.625" defaultRowHeight="15.75"/>
  <cols>
    <col min="1" max="1" width="5.625" style="2346" customWidth="1"/>
    <col min="2" max="2" width="71" style="14" customWidth="1"/>
    <col min="3" max="3" width="77.5" style="2342" customWidth="1"/>
    <col min="4" max="4" width="16.25" style="869" customWidth="1"/>
    <col min="5" max="5" width="15.625" style="2345" customWidth="1"/>
    <col min="6" max="6" width="20.625" style="869" customWidth="1"/>
    <col min="7" max="16" width="15.625" style="869" customWidth="1"/>
    <col min="17" max="16384" width="15.625" style="14"/>
  </cols>
  <sheetData>
    <row r="1" spans="1:16" s="75" customFormat="1" ht="16.5">
      <c r="A1" s="535" t="s">
        <v>2596</v>
      </c>
      <c r="B1" s="2279"/>
      <c r="C1" s="73"/>
      <c r="D1" s="41"/>
      <c r="E1" s="41"/>
      <c r="F1" s="41"/>
      <c r="G1" s="41"/>
      <c r="H1" s="41"/>
      <c r="I1" s="41"/>
      <c r="J1" s="41"/>
      <c r="K1" s="41"/>
      <c r="L1" s="41"/>
      <c r="M1" s="41"/>
      <c r="N1" s="41"/>
      <c r="O1" s="41"/>
      <c r="P1" s="41"/>
    </row>
    <row r="2" spans="1:16" ht="16.5">
      <c r="A2" s="74" t="s">
        <v>7758</v>
      </c>
      <c r="B2" s="2280"/>
      <c r="C2" s="2281"/>
      <c r="D2" s="2282"/>
      <c r="E2" s="2283"/>
      <c r="F2" s="2284" t="s">
        <v>248</v>
      </c>
      <c r="G2" s="2285"/>
      <c r="H2" s="14"/>
      <c r="I2" s="14"/>
      <c r="J2" s="14"/>
      <c r="K2" s="14"/>
      <c r="L2" s="14"/>
      <c r="M2" s="14"/>
      <c r="N2" s="2285"/>
      <c r="O2" s="14"/>
      <c r="P2" s="14"/>
    </row>
    <row r="3" spans="1:16" ht="16.5">
      <c r="A3" s="2824" t="s">
        <v>185</v>
      </c>
      <c r="B3" s="2824" t="s">
        <v>1447</v>
      </c>
      <c r="C3" s="2824" t="s">
        <v>1448</v>
      </c>
      <c r="D3" s="2286" t="s">
        <v>1441</v>
      </c>
      <c r="E3" s="2287" t="s">
        <v>884</v>
      </c>
      <c r="F3" s="2286" t="s">
        <v>2602</v>
      </c>
      <c r="G3" s="2288"/>
      <c r="H3" s="14"/>
      <c r="I3" s="14"/>
      <c r="J3" s="14"/>
      <c r="K3" s="14"/>
      <c r="L3" s="14"/>
      <c r="M3" s="14"/>
      <c r="N3" s="14"/>
      <c r="O3" s="14"/>
      <c r="P3" s="14"/>
    </row>
    <row r="4" spans="1:16" ht="16.5">
      <c r="A4" s="2824"/>
      <c r="B4" s="2824"/>
      <c r="C4" s="2824"/>
      <c r="D4" s="2289" t="s">
        <v>1449</v>
      </c>
      <c r="E4" s="2289" t="s">
        <v>67</v>
      </c>
      <c r="F4" s="2290" t="s">
        <v>1271</v>
      </c>
      <c r="G4" s="2288"/>
      <c r="H4" s="14"/>
      <c r="I4" s="14"/>
      <c r="J4" s="14"/>
      <c r="K4" s="14"/>
      <c r="L4" s="14"/>
      <c r="M4" s="14"/>
      <c r="N4" s="14"/>
      <c r="O4" s="14"/>
      <c r="P4" s="14"/>
    </row>
    <row r="5" spans="1:16" ht="16.5">
      <c r="A5" s="2291">
        <v>1</v>
      </c>
      <c r="B5" s="2292" t="s">
        <v>7759</v>
      </c>
      <c r="C5" s="2293"/>
      <c r="D5" s="2294">
        <f>SUM(D6:D7,D50,D63,D69)</f>
        <v>0</v>
      </c>
      <c r="E5" s="2295"/>
      <c r="F5" s="2294">
        <f ca="1">SUM(F6:F7,F50,F63,F69)</f>
        <v>0</v>
      </c>
      <c r="O5" s="14"/>
      <c r="P5" s="14"/>
    </row>
    <row r="6" spans="1:16" ht="16.5">
      <c r="A6" s="2296">
        <f>A5+1</f>
        <v>2</v>
      </c>
      <c r="B6" s="2297" t="s">
        <v>7760</v>
      </c>
      <c r="C6" s="2298" t="s">
        <v>7761</v>
      </c>
      <c r="D6" s="2299">
        <f>SUM('表05-1'!G6:G7)</f>
        <v>0</v>
      </c>
      <c r="E6" s="2300">
        <v>0</v>
      </c>
      <c r="F6" s="2299">
        <f>ROUND(D6*E6,0)</f>
        <v>0</v>
      </c>
      <c r="H6" s="14"/>
      <c r="I6" s="14"/>
      <c r="J6" s="14"/>
      <c r="K6" s="14"/>
      <c r="L6" s="14"/>
      <c r="M6" s="14"/>
      <c r="N6" s="14"/>
      <c r="O6" s="14"/>
      <c r="P6" s="14"/>
    </row>
    <row r="7" spans="1:16" ht="16.5">
      <c r="A7" s="2296">
        <f t="shared" ref="A7:A70" si="0">A6+1</f>
        <v>3</v>
      </c>
      <c r="B7" s="2301" t="s">
        <v>7762</v>
      </c>
      <c r="C7" s="2302"/>
      <c r="D7" s="2303">
        <f>SUM(D8,D21,D26,D39,D45,D49)</f>
        <v>0</v>
      </c>
      <c r="E7" s="2304"/>
      <c r="F7" s="2303">
        <f ca="1">SUM(F8,F21,F26,F39,F45,F49)</f>
        <v>0</v>
      </c>
      <c r="H7" s="14"/>
      <c r="I7" s="14"/>
      <c r="J7" s="14"/>
      <c r="K7" s="14"/>
      <c r="L7" s="14"/>
      <c r="M7" s="14"/>
      <c r="N7" s="14"/>
      <c r="O7" s="14"/>
      <c r="P7" s="14"/>
    </row>
    <row r="8" spans="1:16" ht="16.5">
      <c r="A8" s="2296">
        <f t="shared" si="0"/>
        <v>4</v>
      </c>
      <c r="B8" s="2305" t="s">
        <v>7763</v>
      </c>
      <c r="C8" s="2302"/>
      <c r="D8" s="2303">
        <f>SUM(D9:D10,D16:D17)</f>
        <v>0</v>
      </c>
      <c r="E8" s="2304"/>
      <c r="F8" s="2303">
        <f>SUM(F9:F10,F16:F17)</f>
        <v>0</v>
      </c>
      <c r="H8" s="14"/>
      <c r="I8" s="14"/>
      <c r="J8" s="14"/>
      <c r="K8" s="14"/>
      <c r="L8" s="14"/>
      <c r="M8" s="14"/>
      <c r="N8" s="14"/>
      <c r="O8" s="14"/>
      <c r="P8" s="14"/>
    </row>
    <row r="9" spans="1:16" ht="16.5">
      <c r="A9" s="2296">
        <f t="shared" si="0"/>
        <v>5</v>
      </c>
      <c r="B9" s="2306" t="s">
        <v>7764</v>
      </c>
      <c r="C9" s="2298" t="s">
        <v>7765</v>
      </c>
      <c r="D9" s="2299">
        <f>'表05-1'!G12</f>
        <v>0</v>
      </c>
      <c r="E9" s="2300">
        <v>0</v>
      </c>
      <c r="F9" s="2299">
        <f>ROUND(D9*E9,0)</f>
        <v>0</v>
      </c>
      <c r="H9" s="14"/>
      <c r="I9" s="14"/>
      <c r="J9" s="14"/>
      <c r="K9" s="14"/>
      <c r="L9" s="14"/>
      <c r="M9" s="14"/>
      <c r="N9" s="14"/>
      <c r="O9" s="14"/>
      <c r="P9" s="14"/>
    </row>
    <row r="10" spans="1:16" ht="16.5">
      <c r="A10" s="2296">
        <f t="shared" si="0"/>
        <v>6</v>
      </c>
      <c r="B10" s="2307" t="s">
        <v>7766</v>
      </c>
      <c r="C10" s="2308"/>
      <c r="D10" s="2303">
        <f>SUM(D11:D12)</f>
        <v>0</v>
      </c>
      <c r="E10" s="2304"/>
      <c r="F10" s="2303">
        <f>F12</f>
        <v>0</v>
      </c>
      <c r="H10" s="14"/>
      <c r="I10" s="14"/>
      <c r="J10" s="14"/>
      <c r="K10" s="14"/>
      <c r="L10" s="14"/>
      <c r="M10" s="14"/>
      <c r="N10" s="14"/>
      <c r="O10" s="14"/>
      <c r="P10" s="14"/>
    </row>
    <row r="11" spans="1:16" ht="33">
      <c r="A11" s="2296">
        <f t="shared" si="0"/>
        <v>7</v>
      </c>
      <c r="B11" s="2309" t="s">
        <v>7767</v>
      </c>
      <c r="C11" s="2310" t="s">
        <v>7768</v>
      </c>
      <c r="D11" s="2299">
        <f>'表30-8-7'!F34</f>
        <v>0</v>
      </c>
      <c r="E11" s="2300" t="s">
        <v>2603</v>
      </c>
      <c r="F11" s="2303"/>
      <c r="H11" s="14"/>
      <c r="I11" s="14"/>
      <c r="J11" s="14"/>
      <c r="K11" s="14"/>
      <c r="L11" s="14"/>
      <c r="M11" s="14"/>
      <c r="N11" s="14"/>
      <c r="O11" s="14"/>
      <c r="P11" s="14"/>
    </row>
    <row r="12" spans="1:16" ht="16.5">
      <c r="A12" s="2296">
        <f t="shared" si="0"/>
        <v>8</v>
      </c>
      <c r="B12" s="2311" t="s">
        <v>7769</v>
      </c>
      <c r="C12" s="2308"/>
      <c r="D12" s="2303">
        <f>SUM(D13:D15)</f>
        <v>0</v>
      </c>
      <c r="E12" s="2304"/>
      <c r="F12" s="2303">
        <f>SUM(F13:F15)</f>
        <v>0</v>
      </c>
      <c r="H12" s="14"/>
      <c r="I12" s="14"/>
      <c r="J12" s="14"/>
      <c r="K12" s="14"/>
      <c r="L12" s="14"/>
      <c r="M12" s="14"/>
      <c r="N12" s="14"/>
      <c r="O12" s="14"/>
      <c r="P12" s="14"/>
    </row>
    <row r="13" spans="1:16" ht="33">
      <c r="A13" s="2296">
        <f t="shared" si="0"/>
        <v>9</v>
      </c>
      <c r="B13" s="2312" t="s">
        <v>7770</v>
      </c>
      <c r="C13" s="2298" t="s">
        <v>7771</v>
      </c>
      <c r="D13" s="2299">
        <f>'表30-3-1'!D24-'表30-3-1'!D120</f>
        <v>0</v>
      </c>
      <c r="E13" s="2304"/>
      <c r="F13" s="2299">
        <f>'表30-3-1'!F24-'表30-3-1'!F120</f>
        <v>0</v>
      </c>
      <c r="H13" s="14"/>
      <c r="I13" s="14"/>
      <c r="J13" s="14"/>
      <c r="K13" s="14"/>
      <c r="L13" s="14"/>
      <c r="M13" s="14"/>
      <c r="N13" s="14"/>
      <c r="O13" s="14"/>
      <c r="P13" s="14"/>
    </row>
    <row r="14" spans="1:16" ht="33">
      <c r="A14" s="2296">
        <f t="shared" si="0"/>
        <v>10</v>
      </c>
      <c r="B14" s="2312" t="s">
        <v>7772</v>
      </c>
      <c r="C14" s="2298" t="s">
        <v>7773</v>
      </c>
      <c r="D14" s="2299">
        <f>'表30-3-1'!D43</f>
        <v>0</v>
      </c>
      <c r="E14" s="2304"/>
      <c r="F14" s="2299">
        <f>'表30-3-1'!F43</f>
        <v>0</v>
      </c>
      <c r="H14" s="14"/>
      <c r="I14" s="14"/>
      <c r="J14" s="14"/>
      <c r="K14" s="14"/>
      <c r="L14" s="14"/>
      <c r="M14" s="14"/>
      <c r="N14" s="14"/>
      <c r="O14" s="14"/>
      <c r="P14" s="14"/>
    </row>
    <row r="15" spans="1:16" ht="33">
      <c r="A15" s="2296">
        <f t="shared" si="0"/>
        <v>11</v>
      </c>
      <c r="B15" s="2312" t="s">
        <v>7774</v>
      </c>
      <c r="C15" s="2298" t="s">
        <v>7775</v>
      </c>
      <c r="D15" s="2299">
        <f>'表30-3-1'!D44</f>
        <v>0</v>
      </c>
      <c r="E15" s="2300">
        <v>0.20799999999999999</v>
      </c>
      <c r="F15" s="2299">
        <f>ROUND(D15*E15,0)</f>
        <v>0</v>
      </c>
      <c r="H15" s="14"/>
      <c r="I15" s="14"/>
      <c r="J15" s="14"/>
      <c r="K15" s="14"/>
      <c r="L15" s="14"/>
      <c r="M15" s="14"/>
      <c r="N15" s="14"/>
      <c r="O15" s="14"/>
      <c r="P15" s="14"/>
    </row>
    <row r="16" spans="1:16" ht="33">
      <c r="A16" s="2296">
        <f t="shared" si="0"/>
        <v>12</v>
      </c>
      <c r="B16" s="2306" t="s">
        <v>7776</v>
      </c>
      <c r="C16" s="2298" t="s">
        <v>7777</v>
      </c>
      <c r="D16" s="2299">
        <f>'表30-3-1'!D63</f>
        <v>0</v>
      </c>
      <c r="E16" s="2304"/>
      <c r="F16" s="2299">
        <f>'表30-3-1'!F63</f>
        <v>0</v>
      </c>
      <c r="H16" s="14"/>
      <c r="I16" s="14"/>
      <c r="J16" s="14"/>
      <c r="K16" s="14"/>
      <c r="L16" s="14"/>
      <c r="M16" s="14"/>
      <c r="N16" s="14"/>
      <c r="O16" s="14"/>
      <c r="P16" s="14"/>
    </row>
    <row r="17" spans="1:7" s="14" customFormat="1" ht="16.5">
      <c r="A17" s="2296">
        <f t="shared" si="0"/>
        <v>13</v>
      </c>
      <c r="B17" s="2307" t="s">
        <v>7778</v>
      </c>
      <c r="C17" s="2302"/>
      <c r="D17" s="2303">
        <f>SUM(D18:D20)</f>
        <v>0</v>
      </c>
      <c r="E17" s="2304"/>
      <c r="F17" s="2303">
        <f>SUM(F18:F20)</f>
        <v>0</v>
      </c>
      <c r="G17" s="869"/>
    </row>
    <row r="18" spans="1:7" s="14" customFormat="1" ht="33">
      <c r="A18" s="2296">
        <f t="shared" si="0"/>
        <v>14</v>
      </c>
      <c r="B18" s="2309" t="s">
        <v>7779</v>
      </c>
      <c r="C18" s="2298" t="s">
        <v>7780</v>
      </c>
      <c r="D18" s="2299">
        <f>'表30-3-1'!D82</f>
        <v>0</v>
      </c>
      <c r="E18" s="2304"/>
      <c r="F18" s="2299">
        <f>'表30-3-1'!F82</f>
        <v>0</v>
      </c>
      <c r="G18" s="869"/>
    </row>
    <row r="19" spans="1:7" s="14" customFormat="1" ht="33">
      <c r="A19" s="2296">
        <f t="shared" si="0"/>
        <v>15</v>
      </c>
      <c r="B19" s="2309" t="s">
        <v>7781</v>
      </c>
      <c r="C19" s="2298" t="s">
        <v>7782</v>
      </c>
      <c r="D19" s="2299">
        <f>'表30-3-1'!D83</f>
        <v>0</v>
      </c>
      <c r="E19" s="2304"/>
      <c r="F19" s="2299">
        <f>'表30-3-1'!F83</f>
        <v>0</v>
      </c>
      <c r="G19" s="869"/>
    </row>
    <row r="20" spans="1:7" s="14" customFormat="1" ht="33">
      <c r="A20" s="2296">
        <f t="shared" si="0"/>
        <v>16</v>
      </c>
      <c r="B20" s="2309" t="s">
        <v>7783</v>
      </c>
      <c r="C20" s="2298" t="s">
        <v>7784</v>
      </c>
      <c r="D20" s="2299">
        <f>'表30-3-1'!D84</f>
        <v>0</v>
      </c>
      <c r="E20" s="2300">
        <v>5.9499999999999997E-2</v>
      </c>
      <c r="F20" s="2299">
        <f>ROUND(D20*E20,0)</f>
        <v>0</v>
      </c>
      <c r="G20" s="869"/>
    </row>
    <row r="21" spans="1:7" s="14" customFormat="1" ht="16.5">
      <c r="A21" s="2296">
        <f t="shared" si="0"/>
        <v>17</v>
      </c>
      <c r="B21" s="2305" t="s">
        <v>7785</v>
      </c>
      <c r="C21" s="2313"/>
      <c r="D21" s="2303">
        <f>SUM(D22:D25)</f>
        <v>0</v>
      </c>
      <c r="E21" s="2304"/>
      <c r="F21" s="2303">
        <f>SUM(F22:F25)</f>
        <v>0</v>
      </c>
      <c r="G21" s="869"/>
    </row>
    <row r="22" spans="1:7" s="14" customFormat="1" ht="16.5">
      <c r="A22" s="2296">
        <f t="shared" si="0"/>
        <v>18</v>
      </c>
      <c r="B22" s="2306" t="s">
        <v>7786</v>
      </c>
      <c r="C22" s="2298" t="s">
        <v>7787</v>
      </c>
      <c r="D22" s="2299">
        <f>'表05-1'!G16</f>
        <v>0</v>
      </c>
      <c r="E22" s="2300">
        <v>2.5999999999999999E-3</v>
      </c>
      <c r="F22" s="2299">
        <f>ROUND(D22*E22,0)</f>
        <v>0</v>
      </c>
      <c r="G22" s="869"/>
    </row>
    <row r="23" spans="1:7" s="14" customFormat="1" ht="16.5">
      <c r="A23" s="2296">
        <f t="shared" si="0"/>
        <v>19</v>
      </c>
      <c r="B23" s="2306" t="s">
        <v>7788</v>
      </c>
      <c r="C23" s="2298" t="s">
        <v>7789</v>
      </c>
      <c r="D23" s="2299">
        <f>'表05-1'!G17</f>
        <v>0</v>
      </c>
      <c r="E23" s="2300">
        <v>2.5999999999999999E-3</v>
      </c>
      <c r="F23" s="2299">
        <f>ROUND(D23*E23,0)</f>
        <v>0</v>
      </c>
      <c r="G23" s="869"/>
    </row>
    <row r="24" spans="1:7" s="14" customFormat="1" ht="16.5">
      <c r="A24" s="2296">
        <f t="shared" si="0"/>
        <v>20</v>
      </c>
      <c r="B24" s="2306" t="s">
        <v>7790</v>
      </c>
      <c r="C24" s="2298" t="s">
        <v>7791</v>
      </c>
      <c r="D24" s="2299">
        <f>'表05-1'!G18</f>
        <v>0</v>
      </c>
      <c r="E24" s="2300">
        <v>2.5999999999999999E-3</v>
      </c>
      <c r="F24" s="2299">
        <f>ROUND(D24*E24,0)</f>
        <v>0</v>
      </c>
      <c r="G24" s="869"/>
    </row>
    <row r="25" spans="1:7" s="14" customFormat="1" ht="16.5">
      <c r="A25" s="2296">
        <f t="shared" si="0"/>
        <v>21</v>
      </c>
      <c r="B25" s="2306" t="s">
        <v>7792</v>
      </c>
      <c r="C25" s="2298" t="s">
        <v>7793</v>
      </c>
      <c r="D25" s="2299">
        <f>'表05-1'!G19</f>
        <v>0</v>
      </c>
      <c r="E25" s="2300">
        <v>2.5999999999999999E-3</v>
      </c>
      <c r="F25" s="2299">
        <f>ROUND(D25*E25,0)</f>
        <v>0</v>
      </c>
      <c r="G25" s="869"/>
    </row>
    <row r="26" spans="1:7" s="14" customFormat="1" ht="16.5">
      <c r="A26" s="2296">
        <f t="shared" si="0"/>
        <v>22</v>
      </c>
      <c r="B26" s="2305" t="s">
        <v>7794</v>
      </c>
      <c r="C26" s="2302"/>
      <c r="D26" s="2303">
        <f>SUM(D27,D30,D33:D34)</f>
        <v>0</v>
      </c>
      <c r="E26" s="2304"/>
      <c r="F26" s="2303">
        <f ca="1">SUM(F27,F30,F33:F34)</f>
        <v>0</v>
      </c>
      <c r="G26" s="869"/>
    </row>
    <row r="27" spans="1:7" s="14" customFormat="1" ht="16.5">
      <c r="A27" s="2296">
        <f t="shared" si="0"/>
        <v>23</v>
      </c>
      <c r="B27" s="2307" t="s">
        <v>7795</v>
      </c>
      <c r="C27" s="2308"/>
      <c r="D27" s="2303">
        <f>SUM(D28:D29)</f>
        <v>0</v>
      </c>
      <c r="E27" s="2304"/>
      <c r="F27" s="2303">
        <f ca="1">SUM(F28:F29)</f>
        <v>0</v>
      </c>
      <c r="G27" s="869"/>
    </row>
    <row r="28" spans="1:7" s="14" customFormat="1" ht="16.5">
      <c r="A28" s="2296">
        <f t="shared" si="0"/>
        <v>24</v>
      </c>
      <c r="B28" s="2309" t="s">
        <v>7796</v>
      </c>
      <c r="C28" s="2298" t="s">
        <v>7797</v>
      </c>
      <c r="D28" s="2299">
        <f>'表10-4'!G7+'表10-4'!G23</f>
        <v>0</v>
      </c>
      <c r="E28" s="2300">
        <f ca="1">'表30-14'!J7</f>
        <v>0.2165</v>
      </c>
      <c r="F28" s="2299">
        <f ca="1">ROUND(D28*E28,0)</f>
        <v>0</v>
      </c>
      <c r="G28" s="869"/>
    </row>
    <row r="29" spans="1:7" s="14" customFormat="1" ht="33">
      <c r="A29" s="2296">
        <f t="shared" si="0"/>
        <v>25</v>
      </c>
      <c r="B29" s="2309" t="s">
        <v>7798</v>
      </c>
      <c r="C29" s="2298" t="s">
        <v>7799</v>
      </c>
      <c r="D29" s="2299">
        <f>'表10-4'!G8+'表10-4'!G24-'表16-2-1'!G45</f>
        <v>0</v>
      </c>
      <c r="E29" s="2300">
        <f ca="1">'表30-14'!J8</f>
        <v>0.184</v>
      </c>
      <c r="F29" s="2299">
        <f ca="1">ROUND(D29*E29,0)</f>
        <v>0</v>
      </c>
      <c r="G29" s="869"/>
    </row>
    <row r="30" spans="1:7" s="14" customFormat="1" ht="16.5">
      <c r="A30" s="2296">
        <f t="shared" si="0"/>
        <v>26</v>
      </c>
      <c r="B30" s="2307" t="s">
        <v>7800</v>
      </c>
      <c r="C30" s="2308"/>
      <c r="D30" s="2303">
        <f>SUM(D31:D32)</f>
        <v>0</v>
      </c>
      <c r="E30" s="2304"/>
      <c r="F30" s="2303">
        <f ca="1">SUM(F31:F32)</f>
        <v>0</v>
      </c>
      <c r="G30" s="869"/>
    </row>
    <row r="31" spans="1:7" s="14" customFormat="1" ht="16.5">
      <c r="A31" s="2296">
        <f t="shared" si="0"/>
        <v>27</v>
      </c>
      <c r="B31" s="2309" t="s">
        <v>7801</v>
      </c>
      <c r="C31" s="2298" t="s">
        <v>7802</v>
      </c>
      <c r="D31" s="2299">
        <f>SUM('表10-4'!G10,'表10-4'!G26)</f>
        <v>0</v>
      </c>
      <c r="E31" s="2300">
        <f ca="1">'表30-14'!J10</f>
        <v>0.30580000000000002</v>
      </c>
      <c r="F31" s="2299">
        <f ca="1">ROUND(D31*E31,0)</f>
        <v>0</v>
      </c>
      <c r="G31" s="869"/>
    </row>
    <row r="32" spans="1:7" s="14" customFormat="1" ht="16.5">
      <c r="A32" s="2296">
        <f t="shared" si="0"/>
        <v>28</v>
      </c>
      <c r="B32" s="2309" t="s">
        <v>7803</v>
      </c>
      <c r="C32" s="2298" t="s">
        <v>7804</v>
      </c>
      <c r="D32" s="2299">
        <f>SUM('表10-4'!G11,'表10-4'!G27)</f>
        <v>0</v>
      </c>
      <c r="E32" s="2300">
        <f ca="1">'表30-14'!J11</f>
        <v>0.26079999999999998</v>
      </c>
      <c r="F32" s="2299">
        <f ca="1">ROUND(D32*E32,0)</f>
        <v>0</v>
      </c>
      <c r="G32" s="869"/>
    </row>
    <row r="33" spans="1:7" s="14" customFormat="1" ht="16.5">
      <c r="A33" s="2296">
        <f t="shared" si="0"/>
        <v>29</v>
      </c>
      <c r="B33" s="2306" t="s">
        <v>7805</v>
      </c>
      <c r="C33" s="2298" t="s">
        <v>7806</v>
      </c>
      <c r="D33" s="2299">
        <f>SUM('表10-4'!F12,'表10-4'!F28)</f>
        <v>0</v>
      </c>
      <c r="E33" s="2300">
        <v>0.375</v>
      </c>
      <c r="F33" s="2299">
        <f>ROUND(D33*E33,0)</f>
        <v>0</v>
      </c>
      <c r="G33" s="869"/>
    </row>
    <row r="34" spans="1:7" s="14" customFormat="1" ht="16.5">
      <c r="A34" s="2296">
        <f t="shared" si="0"/>
        <v>30</v>
      </c>
      <c r="B34" s="2307" t="s">
        <v>7807</v>
      </c>
      <c r="C34" s="2302"/>
      <c r="D34" s="2303">
        <f>SUM(D35:D36)</f>
        <v>0</v>
      </c>
      <c r="E34" s="2304"/>
      <c r="F34" s="2303">
        <f>F36</f>
        <v>0</v>
      </c>
      <c r="G34" s="869"/>
    </row>
    <row r="35" spans="1:7" s="14" customFormat="1" ht="33">
      <c r="A35" s="2296">
        <f t="shared" si="0"/>
        <v>31</v>
      </c>
      <c r="B35" s="2309" t="s">
        <v>7808</v>
      </c>
      <c r="C35" s="2310" t="s">
        <v>7809</v>
      </c>
      <c r="D35" s="2299">
        <f>'表30-8-7'!G34+'表30-8-7'!H34</f>
        <v>0</v>
      </c>
      <c r="E35" s="2300" t="s">
        <v>2604</v>
      </c>
      <c r="F35" s="2303"/>
      <c r="G35" s="869"/>
    </row>
    <row r="36" spans="1:7" s="14" customFormat="1" ht="16.5">
      <c r="A36" s="2296">
        <f t="shared" si="0"/>
        <v>32</v>
      </c>
      <c r="B36" s="2311" t="s">
        <v>7810</v>
      </c>
      <c r="C36" s="2302"/>
      <c r="D36" s="2303">
        <f>D37+D38</f>
        <v>0</v>
      </c>
      <c r="E36" s="2304"/>
      <c r="F36" s="2303">
        <f>F37+F38</f>
        <v>0</v>
      </c>
      <c r="G36" s="869"/>
    </row>
    <row r="37" spans="1:7" s="14" customFormat="1" ht="33">
      <c r="A37" s="2296">
        <f t="shared" si="0"/>
        <v>33</v>
      </c>
      <c r="B37" s="2312" t="s">
        <v>7811</v>
      </c>
      <c r="C37" s="2298" t="s">
        <v>7812</v>
      </c>
      <c r="D37" s="2299">
        <f>'表30-3-1'!D101</f>
        <v>0</v>
      </c>
      <c r="E37" s="2304"/>
      <c r="F37" s="2299">
        <f>'表30-3-1'!F101</f>
        <v>0</v>
      </c>
      <c r="G37" s="869"/>
    </row>
    <row r="38" spans="1:7" s="14" customFormat="1" ht="49.5">
      <c r="A38" s="2296">
        <f t="shared" si="0"/>
        <v>34</v>
      </c>
      <c r="B38" s="2312" t="s">
        <v>7813</v>
      </c>
      <c r="C38" s="2298" t="s">
        <v>7814</v>
      </c>
      <c r="D38" s="2299">
        <f>SUM('表10-4'!G16,'表10-4'!G32,'表10-4'!F17,'表10-4'!F33)-'表10-2'!P37-'表30-8-7'!H33</f>
        <v>0</v>
      </c>
      <c r="E38" s="2300">
        <v>0.21</v>
      </c>
      <c r="F38" s="2299">
        <f>ROUND(D38*E38,0)</f>
        <v>0</v>
      </c>
      <c r="G38" s="869"/>
    </row>
    <row r="39" spans="1:7" s="14" customFormat="1" ht="16.5">
      <c r="A39" s="2296">
        <f t="shared" si="0"/>
        <v>35</v>
      </c>
      <c r="B39" s="2305" t="s">
        <v>7815</v>
      </c>
      <c r="C39" s="2302"/>
      <c r="D39" s="2303">
        <f>SUM(D40:D44)</f>
        <v>0</v>
      </c>
      <c r="E39" s="2304"/>
      <c r="F39" s="2303">
        <f ca="1">SUM(F40:F44)</f>
        <v>0</v>
      </c>
      <c r="G39" s="869"/>
    </row>
    <row r="40" spans="1:7" s="14" customFormat="1" ht="33">
      <c r="A40" s="2296">
        <f t="shared" si="0"/>
        <v>36</v>
      </c>
      <c r="B40" s="2306" t="s">
        <v>7816</v>
      </c>
      <c r="C40" s="2298" t="s">
        <v>7817</v>
      </c>
      <c r="D40" s="2299">
        <f>'表05-1'!M57-'表30-14-1'!L8-'表30-14-1'!L9</f>
        <v>0</v>
      </c>
      <c r="E40" s="2300">
        <f ca="1">'表30-14'!J13</f>
        <v>0.184</v>
      </c>
      <c r="F40" s="2299">
        <f ca="1">ROUND(D40*E40,0)</f>
        <v>0</v>
      </c>
      <c r="G40" s="869"/>
    </row>
    <row r="41" spans="1:7" s="14" customFormat="1" ht="33">
      <c r="A41" s="2296">
        <f t="shared" si="0"/>
        <v>37</v>
      </c>
      <c r="B41" s="2306" t="s">
        <v>7818</v>
      </c>
      <c r="C41" s="2314" t="s">
        <v>7819</v>
      </c>
      <c r="D41" s="2420">
        <f>'表05-1'!G58-'表30-14-1'!L10-'表30-14-1'!L11</f>
        <v>0</v>
      </c>
      <c r="E41" s="2300">
        <v>8.1000000000000003E-2</v>
      </c>
      <c r="F41" s="2299">
        <f>ROUND(D41*E41-'表30-9'!F26-'表30-9'!F27-'表30-9'!F28,0)</f>
        <v>0</v>
      </c>
      <c r="G41" s="869"/>
    </row>
    <row r="42" spans="1:7" s="14" customFormat="1" ht="33">
      <c r="A42" s="2296">
        <f t="shared" si="0"/>
        <v>38</v>
      </c>
      <c r="B42" s="2306" t="s">
        <v>7820</v>
      </c>
      <c r="C42" s="2298" t="s">
        <v>7821</v>
      </c>
      <c r="D42" s="2299">
        <f>'表05-1'!M59-'表30-14-1'!L12-'表30-14-1'!L13</f>
        <v>0</v>
      </c>
      <c r="E42" s="2300">
        <f ca="1">'表30-14'!J14</f>
        <v>0.184</v>
      </c>
      <c r="F42" s="2299">
        <f ca="1">ROUND(D42*E42,0)</f>
        <v>0</v>
      </c>
      <c r="G42" s="869"/>
    </row>
    <row r="43" spans="1:7" s="14" customFormat="1" ht="16.5">
      <c r="A43" s="2296">
        <f t="shared" si="0"/>
        <v>39</v>
      </c>
      <c r="B43" s="2306" t="s">
        <v>7822</v>
      </c>
      <c r="C43" s="2298" t="s">
        <v>7823</v>
      </c>
      <c r="D43" s="2299">
        <f>SUM('表05-1'!G61)</f>
        <v>0</v>
      </c>
      <c r="E43" s="2300">
        <v>1.4E-2</v>
      </c>
      <c r="F43" s="2299">
        <f>ROUND(D43*E43-'表30-9'!F29-'表30-9'!F30-'表30-9'!F31,0)</f>
        <v>0</v>
      </c>
      <c r="G43" s="869"/>
    </row>
    <row r="44" spans="1:7" s="14" customFormat="1" ht="33">
      <c r="A44" s="2296">
        <f t="shared" si="0"/>
        <v>40</v>
      </c>
      <c r="B44" s="2306" t="s">
        <v>7824</v>
      </c>
      <c r="C44" s="2314" t="s">
        <v>7825</v>
      </c>
      <c r="D44" s="2299">
        <f>SUM('表05-1'!G62)-'表30-14-1'!L22-'表30-14-1'!L23</f>
        <v>0</v>
      </c>
      <c r="E44" s="2315">
        <v>0.33750000000000002</v>
      </c>
      <c r="F44" s="2299">
        <f>ROUND(D44*E44,0)</f>
        <v>0</v>
      </c>
      <c r="G44" s="869"/>
    </row>
    <row r="45" spans="1:7" s="14" customFormat="1">
      <c r="A45" s="2296">
        <f t="shared" si="0"/>
        <v>41</v>
      </c>
      <c r="B45" s="2305" t="s">
        <v>2605</v>
      </c>
      <c r="C45" s="2302"/>
      <c r="D45" s="2303">
        <f>SUM(D46:D48)</f>
        <v>0</v>
      </c>
      <c r="E45" s="2304"/>
      <c r="F45" s="2303">
        <f ca="1">SUM(F46:F48)</f>
        <v>0</v>
      </c>
      <c r="G45" s="869"/>
    </row>
    <row r="46" spans="1:7" s="14" customFormat="1" ht="33">
      <c r="A46" s="2296">
        <f t="shared" si="0"/>
        <v>42</v>
      </c>
      <c r="B46" s="2306" t="s">
        <v>7826</v>
      </c>
      <c r="C46" s="2298" t="s">
        <v>7827</v>
      </c>
      <c r="D46" s="2299">
        <f>'表05-1'!M22-'表30-14-1'!L14-'表30-14-1'!L15</f>
        <v>0</v>
      </c>
      <c r="E46" s="2300">
        <f ca="1">'表30-14'!J13</f>
        <v>0.184</v>
      </c>
      <c r="F46" s="2299">
        <f ca="1">ROUND(D46*E46,0)</f>
        <v>0</v>
      </c>
      <c r="G46" s="869"/>
    </row>
    <row r="47" spans="1:7" s="14" customFormat="1" ht="33">
      <c r="A47" s="2296">
        <f t="shared" si="0"/>
        <v>43</v>
      </c>
      <c r="B47" s="2306" t="s">
        <v>7828</v>
      </c>
      <c r="C47" s="2298" t="s">
        <v>7829</v>
      </c>
      <c r="D47" s="2420">
        <f>'表05-1'!G23-'表30-14-1'!L16-'表30-14-1'!L17</f>
        <v>0</v>
      </c>
      <c r="E47" s="2300">
        <f>E41</f>
        <v>8.1000000000000003E-2</v>
      </c>
      <c r="F47" s="2299">
        <f>ROUND(D47*E47,0)</f>
        <v>0</v>
      </c>
      <c r="G47" s="869"/>
    </row>
    <row r="48" spans="1:7" s="14" customFormat="1" ht="33">
      <c r="A48" s="2296">
        <f t="shared" si="0"/>
        <v>44</v>
      </c>
      <c r="B48" s="2306" t="s">
        <v>7830</v>
      </c>
      <c r="C48" s="2314" t="s">
        <v>7831</v>
      </c>
      <c r="D48" s="2420">
        <f>'表05-1'!G24-'表30-14-1'!L18-'表30-14-1'!L19</f>
        <v>0</v>
      </c>
      <c r="E48" s="2300">
        <v>0.2165</v>
      </c>
      <c r="F48" s="2299">
        <f>ROUND(D48*E48,0)</f>
        <v>0</v>
      </c>
      <c r="G48" s="869"/>
    </row>
    <row r="49" spans="1:7" s="14" customFormat="1" ht="33">
      <c r="A49" s="2296">
        <f t="shared" si="0"/>
        <v>45</v>
      </c>
      <c r="B49" s="2316" t="s">
        <v>1450</v>
      </c>
      <c r="C49" s="2298" t="s">
        <v>7832</v>
      </c>
      <c r="D49" s="2420">
        <f>'表05-1'!G25-'表30-14-1'!L20-'表30-14-1'!L21</f>
        <v>0</v>
      </c>
      <c r="E49" s="2300">
        <v>0.30309999999999998</v>
      </c>
      <c r="F49" s="2299">
        <f>ROUND(D49*E49,0)</f>
        <v>0</v>
      </c>
      <c r="G49" s="869"/>
    </row>
    <row r="50" spans="1:7" s="14" customFormat="1" ht="16.5">
      <c r="A50" s="2296">
        <f t="shared" si="0"/>
        <v>46</v>
      </c>
      <c r="B50" s="2301" t="s">
        <v>7833</v>
      </c>
      <c r="C50" s="2302"/>
      <c r="D50" s="2303">
        <f>SUM(D51,D62)</f>
        <v>0</v>
      </c>
      <c r="E50" s="2304"/>
      <c r="F50" s="2303">
        <f>SUM(F51,F62)</f>
        <v>0</v>
      </c>
      <c r="G50" s="869"/>
    </row>
    <row r="51" spans="1:7" s="14" customFormat="1" ht="16.5">
      <c r="A51" s="2296">
        <f t="shared" si="0"/>
        <v>47</v>
      </c>
      <c r="B51" s="2305" t="s">
        <v>7834</v>
      </c>
      <c r="C51" s="2302"/>
      <c r="D51" s="2303">
        <f>SUM(D52,D55)</f>
        <v>0</v>
      </c>
      <c r="E51" s="2304"/>
      <c r="F51" s="2303">
        <f>SUM(F52,F55)</f>
        <v>0</v>
      </c>
      <c r="G51" s="869"/>
    </row>
    <row r="52" spans="1:7" s="14" customFormat="1" ht="16.5">
      <c r="A52" s="2296">
        <f t="shared" si="0"/>
        <v>48</v>
      </c>
      <c r="B52" s="2307" t="s">
        <v>7835</v>
      </c>
      <c r="C52" s="2302"/>
      <c r="D52" s="2303">
        <f>SUM(D53:D54)</f>
        <v>0</v>
      </c>
      <c r="E52" s="2304"/>
      <c r="F52" s="2303">
        <f>SUM(F53:F54)</f>
        <v>0</v>
      </c>
      <c r="G52" s="869"/>
    </row>
    <row r="53" spans="1:7" s="14" customFormat="1" ht="66">
      <c r="A53" s="2296">
        <f t="shared" si="0"/>
        <v>49</v>
      </c>
      <c r="B53" s="2309" t="s">
        <v>7836</v>
      </c>
      <c r="C53" s="2314" t="s">
        <v>7837</v>
      </c>
      <c r="D53" s="2299">
        <f>SUM('表13-2'!J7:J8)+'表30-8-3'!E11-'表30-8-4'!D6</f>
        <v>0</v>
      </c>
      <c r="E53" s="2300">
        <v>7.8100000000000003E-2</v>
      </c>
      <c r="F53" s="2299">
        <f>ROUND(D53*E53,0)</f>
        <v>0</v>
      </c>
      <c r="G53" s="869"/>
    </row>
    <row r="54" spans="1:7" s="14" customFormat="1" ht="33">
      <c r="A54" s="2296">
        <f t="shared" si="0"/>
        <v>50</v>
      </c>
      <c r="B54" s="2309" t="s">
        <v>7838</v>
      </c>
      <c r="C54" s="2314" t="s">
        <v>7839</v>
      </c>
      <c r="D54" s="2299">
        <f>'表30-8-4'!D6</f>
        <v>0</v>
      </c>
      <c r="E54" s="2303"/>
      <c r="F54" s="2299">
        <f>'表30-8-4'!E6</f>
        <v>0</v>
      </c>
      <c r="G54" s="869"/>
    </row>
    <row r="55" spans="1:7" s="14" customFormat="1" ht="16.5">
      <c r="A55" s="2296">
        <f t="shared" si="0"/>
        <v>51</v>
      </c>
      <c r="B55" s="2307" t="s">
        <v>7840</v>
      </c>
      <c r="C55" s="2302"/>
      <c r="D55" s="2303">
        <f>SUM(D56,D59)</f>
        <v>0</v>
      </c>
      <c r="E55" s="2304"/>
      <c r="F55" s="2303">
        <f>SUM(F56,F59)</f>
        <v>0</v>
      </c>
      <c r="G55" s="869"/>
    </row>
    <row r="56" spans="1:7" s="14" customFormat="1" ht="16.5">
      <c r="A56" s="2296">
        <f t="shared" si="0"/>
        <v>52</v>
      </c>
      <c r="B56" s="2311" t="s">
        <v>7841</v>
      </c>
      <c r="C56" s="2302"/>
      <c r="D56" s="2303">
        <f>SUM(D57:D58)</f>
        <v>0</v>
      </c>
      <c r="E56" s="2303"/>
      <c r="F56" s="2303">
        <f>SUM(F57:F58)</f>
        <v>0</v>
      </c>
      <c r="G56" s="869"/>
    </row>
    <row r="57" spans="1:7" s="14" customFormat="1" ht="66">
      <c r="A57" s="2296">
        <f t="shared" si="0"/>
        <v>53</v>
      </c>
      <c r="B57" s="2312" t="s">
        <v>7842</v>
      </c>
      <c r="C57" s="2314" t="s">
        <v>7843</v>
      </c>
      <c r="D57" s="2299">
        <f>'表13-2'!J9+'表30-8-3'!E12-'表30-8-4'!D7</f>
        <v>0</v>
      </c>
      <c r="E57" s="2300">
        <v>8.8300000000000003E-2</v>
      </c>
      <c r="F57" s="2299">
        <f>ROUND(D57*E57,0)</f>
        <v>0</v>
      </c>
      <c r="G57" s="869"/>
    </row>
    <row r="58" spans="1:7" s="14" customFormat="1" ht="33">
      <c r="A58" s="2296">
        <f t="shared" si="0"/>
        <v>54</v>
      </c>
      <c r="B58" s="2312" t="s">
        <v>7844</v>
      </c>
      <c r="C58" s="2314" t="s">
        <v>7845</v>
      </c>
      <c r="D58" s="2299">
        <f>'表30-8-4'!D7</f>
        <v>0</v>
      </c>
      <c r="E58" s="2303"/>
      <c r="F58" s="2299">
        <f>'表30-8-4'!E7</f>
        <v>0</v>
      </c>
      <c r="G58" s="869"/>
    </row>
    <row r="59" spans="1:7" s="14" customFormat="1" ht="16.5">
      <c r="A59" s="2296">
        <f t="shared" si="0"/>
        <v>55</v>
      </c>
      <c r="B59" s="2311" t="s">
        <v>7846</v>
      </c>
      <c r="C59" s="2302"/>
      <c r="D59" s="2303">
        <f>SUM(D60:D61)</f>
        <v>0</v>
      </c>
      <c r="E59" s="2303"/>
      <c r="F59" s="2303">
        <f>SUM(F60:F61)</f>
        <v>0</v>
      </c>
      <c r="G59" s="869"/>
    </row>
    <row r="60" spans="1:7" s="14" customFormat="1" ht="66">
      <c r="A60" s="2296">
        <f t="shared" si="0"/>
        <v>56</v>
      </c>
      <c r="B60" s="2312" t="s">
        <v>7847</v>
      </c>
      <c r="C60" s="2314" t="s">
        <v>7848</v>
      </c>
      <c r="D60" s="2299">
        <f>'表13-2'!J10+'表30-8-3'!E13-'表30-8-4'!D8</f>
        <v>0</v>
      </c>
      <c r="E60" s="2300">
        <v>3.5299999999999998E-2</v>
      </c>
      <c r="F60" s="2299">
        <f>ROUND(D60*E60,0)</f>
        <v>0</v>
      </c>
      <c r="G60" s="869"/>
    </row>
    <row r="61" spans="1:7" s="14" customFormat="1" ht="33">
      <c r="A61" s="2296">
        <f t="shared" si="0"/>
        <v>57</v>
      </c>
      <c r="B61" s="2312" t="s">
        <v>7849</v>
      </c>
      <c r="C61" s="2314" t="s">
        <v>7850</v>
      </c>
      <c r="D61" s="2299">
        <f>'表30-8-4'!D8</f>
        <v>0</v>
      </c>
      <c r="E61" s="2303"/>
      <c r="F61" s="2299">
        <f>'表30-8-4'!E8</f>
        <v>0</v>
      </c>
      <c r="G61" s="869"/>
    </row>
    <row r="62" spans="1:7" s="14" customFormat="1" ht="16.5">
      <c r="A62" s="2296">
        <f t="shared" si="0"/>
        <v>58</v>
      </c>
      <c r="B62" s="2316" t="s">
        <v>7851</v>
      </c>
      <c r="C62" s="2298" t="s">
        <v>7852</v>
      </c>
      <c r="D62" s="2299">
        <f>'表13-2'!J6</f>
        <v>0</v>
      </c>
      <c r="E62" s="2300">
        <v>7.8100000000000003E-2</v>
      </c>
      <c r="F62" s="2299">
        <f>ROUND(D62*E62,0)</f>
        <v>0</v>
      </c>
      <c r="G62" s="869"/>
    </row>
    <row r="63" spans="1:7" s="14" customFormat="1" ht="16.5">
      <c r="A63" s="2296">
        <f t="shared" si="0"/>
        <v>59</v>
      </c>
      <c r="B63" s="2301" t="s">
        <v>7853</v>
      </c>
      <c r="C63" s="2302"/>
      <c r="D63" s="2303">
        <f>SUM(D64)</f>
        <v>0</v>
      </c>
      <c r="E63" s="2304"/>
      <c r="F63" s="2303">
        <f>SUM(F64)</f>
        <v>0</v>
      </c>
      <c r="G63" s="869"/>
    </row>
    <row r="64" spans="1:7" s="14" customFormat="1" ht="16.5">
      <c r="A64" s="2296">
        <f t="shared" si="0"/>
        <v>60</v>
      </c>
      <c r="B64" s="2305" t="s">
        <v>7854</v>
      </c>
      <c r="C64" s="2302"/>
      <c r="D64" s="2303">
        <f>SUM(D65:D68)</f>
        <v>0</v>
      </c>
      <c r="E64" s="2304"/>
      <c r="F64" s="2303">
        <f>SUM(F65:F68)</f>
        <v>0</v>
      </c>
      <c r="G64" s="869"/>
    </row>
    <row r="65" spans="1:8" s="14" customFormat="1" ht="16.5">
      <c r="A65" s="2296">
        <f t="shared" si="0"/>
        <v>61</v>
      </c>
      <c r="B65" s="2306" t="s">
        <v>7855</v>
      </c>
      <c r="C65" s="2298" t="s">
        <v>7856</v>
      </c>
      <c r="D65" s="2299">
        <f>SUM('表05-1'!G102,'表05-1'!G208)</f>
        <v>0</v>
      </c>
      <c r="E65" s="2300">
        <v>7.1999999999999998E-3</v>
      </c>
      <c r="F65" s="2299">
        <f>ROUND(D65*E65,0)</f>
        <v>0</v>
      </c>
      <c r="G65" s="869"/>
    </row>
    <row r="66" spans="1:8" s="14" customFormat="1" ht="16.5">
      <c r="A66" s="2296">
        <f t="shared" si="0"/>
        <v>62</v>
      </c>
      <c r="B66" s="2306" t="s">
        <v>7857</v>
      </c>
      <c r="C66" s="2298" t="s">
        <v>7858</v>
      </c>
      <c r="D66" s="2299">
        <f>SUM('表05-1'!G103,'表05-1'!G209)</f>
        <v>0</v>
      </c>
      <c r="E66" s="2300">
        <v>1.0800000000000001E-2</v>
      </c>
      <c r="F66" s="2299">
        <f>ROUND(D66*E66,0)</f>
        <v>0</v>
      </c>
      <c r="G66" s="869"/>
    </row>
    <row r="67" spans="1:8" s="14" customFormat="1" ht="16.5">
      <c r="A67" s="2296">
        <f t="shared" si="0"/>
        <v>63</v>
      </c>
      <c r="B67" s="2306" t="s">
        <v>7859</v>
      </c>
      <c r="C67" s="2298" t="s">
        <v>7860</v>
      </c>
      <c r="D67" s="2299">
        <f>SUM('表05-1'!G104,'表05-1'!G210)</f>
        <v>0</v>
      </c>
      <c r="E67" s="2300">
        <v>3.9600000000000003E-2</v>
      </c>
      <c r="F67" s="2299">
        <f>ROUND(D67*E67,0)</f>
        <v>0</v>
      </c>
      <c r="G67" s="869"/>
    </row>
    <row r="68" spans="1:8" s="14" customFormat="1" ht="16.5">
      <c r="A68" s="2296">
        <f t="shared" si="0"/>
        <v>64</v>
      </c>
      <c r="B68" s="2306" t="s">
        <v>7861</v>
      </c>
      <c r="C68" s="2298" t="s">
        <v>7862</v>
      </c>
      <c r="D68" s="2299">
        <f>SUM('表05-1'!G105,'表05-1'!G211)</f>
        <v>0</v>
      </c>
      <c r="E68" s="2300">
        <v>4.7999999999999996E-3</v>
      </c>
      <c r="F68" s="2299">
        <f>ROUND(D68*E68,0)</f>
        <v>0</v>
      </c>
      <c r="G68" s="869"/>
    </row>
    <row r="69" spans="1:8" s="14" customFormat="1" ht="16.5">
      <c r="A69" s="2296">
        <f t="shared" si="0"/>
        <v>65</v>
      </c>
      <c r="B69" s="2301" t="s">
        <v>7863</v>
      </c>
      <c r="C69" s="2302"/>
      <c r="D69" s="2303">
        <f>SUM(D70,D74)</f>
        <v>0</v>
      </c>
      <c r="E69" s="2304"/>
      <c r="F69" s="2303">
        <f>SUM(F70,F74)</f>
        <v>0</v>
      </c>
      <c r="G69" s="869"/>
    </row>
    <row r="70" spans="1:8" s="14" customFormat="1" ht="16.5">
      <c r="A70" s="2296">
        <f t="shared" si="0"/>
        <v>66</v>
      </c>
      <c r="B70" s="2305" t="s">
        <v>7864</v>
      </c>
      <c r="C70" s="2302"/>
      <c r="D70" s="2303">
        <f>SUM(D71:D73)</f>
        <v>0</v>
      </c>
      <c r="E70" s="2304"/>
      <c r="F70" s="2303">
        <f>SUM(F71:F73)</f>
        <v>0</v>
      </c>
      <c r="G70" s="869"/>
    </row>
    <row r="71" spans="1:8" s="14" customFormat="1" ht="16.5">
      <c r="A71" s="2296">
        <f t="shared" ref="A71:A135" si="1">A70+1</f>
        <v>67</v>
      </c>
      <c r="B71" s="2306" t="s">
        <v>7865</v>
      </c>
      <c r="C71" s="2298" t="s">
        <v>7866</v>
      </c>
      <c r="D71" s="2299">
        <f>SUM('表05-1'!G204)</f>
        <v>0</v>
      </c>
      <c r="E71" s="2300">
        <v>1.2800000000000001E-2</v>
      </c>
      <c r="F71" s="2299">
        <f>ROUND(D71*E71,0)</f>
        <v>0</v>
      </c>
      <c r="G71" s="869"/>
    </row>
    <row r="72" spans="1:8" s="14" customFormat="1" ht="33">
      <c r="A72" s="2296">
        <f t="shared" si="1"/>
        <v>68</v>
      </c>
      <c r="B72" s="2306" t="s">
        <v>7867</v>
      </c>
      <c r="C72" s="2298" t="s">
        <v>7868</v>
      </c>
      <c r="D72" s="2299">
        <f>'表10-3'!H25+'表10-3'!G25+'表10-4'!F20</f>
        <v>0</v>
      </c>
      <c r="E72" s="2315">
        <v>0.33750000000000002</v>
      </c>
      <c r="F72" s="2299">
        <f>ROUND(D72*E72,0)</f>
        <v>0</v>
      </c>
      <c r="G72" s="869"/>
    </row>
    <row r="73" spans="1:8" s="14" customFormat="1" ht="33">
      <c r="A73" s="2296">
        <f t="shared" si="1"/>
        <v>69</v>
      </c>
      <c r="B73" s="2306" t="s">
        <v>7869</v>
      </c>
      <c r="C73" s="2314" t="s">
        <v>7870</v>
      </c>
      <c r="D73" s="2299">
        <f>'表05-1'!G212-'表30-14-1'!L24-'表30-14-1'!L25</f>
        <v>0</v>
      </c>
      <c r="E73" s="2315">
        <v>0.33750000000000002</v>
      </c>
      <c r="F73" s="2299">
        <f>ROUND(D73*E73,0)</f>
        <v>0</v>
      </c>
    </row>
    <row r="74" spans="1:8" s="14" customFormat="1" ht="16.5">
      <c r="A74" s="2296">
        <f t="shared" si="1"/>
        <v>70</v>
      </c>
      <c r="B74" s="2305" t="s">
        <v>7871</v>
      </c>
      <c r="C74" s="2302"/>
      <c r="D74" s="2303">
        <f>SUM(D75:D76,D79)</f>
        <v>0</v>
      </c>
      <c r="E74" s="2317"/>
      <c r="F74" s="2303">
        <f>SUM(F75:F76,F79)</f>
        <v>0</v>
      </c>
      <c r="G74" s="869"/>
    </row>
    <row r="75" spans="1:8" s="14" customFormat="1" ht="16.5">
      <c r="A75" s="2296">
        <f t="shared" si="1"/>
        <v>71</v>
      </c>
      <c r="B75" s="2306" t="s">
        <v>7872</v>
      </c>
      <c r="C75" s="2298" t="s">
        <v>7873</v>
      </c>
      <c r="D75" s="2299">
        <f>SUM('表05-1'!G240)</f>
        <v>0</v>
      </c>
      <c r="E75" s="2300">
        <v>3.1899999999999998E-2</v>
      </c>
      <c r="F75" s="2299">
        <f>ROUND(D75*E75,0)</f>
        <v>0</v>
      </c>
      <c r="G75" s="869"/>
    </row>
    <row r="76" spans="1:8" s="14" customFormat="1" ht="16.5">
      <c r="A76" s="2318">
        <f t="shared" si="1"/>
        <v>72</v>
      </c>
      <c r="B76" s="2307" t="s">
        <v>7874</v>
      </c>
      <c r="C76" s="2302"/>
      <c r="D76" s="2303">
        <f>D77+D78</f>
        <v>0</v>
      </c>
      <c r="E76" s="2304"/>
      <c r="F76" s="2303">
        <f>F77+F78</f>
        <v>0</v>
      </c>
      <c r="H76" s="869"/>
    </row>
    <row r="77" spans="1:8" s="14" customFormat="1" ht="16.5">
      <c r="A77" s="2318">
        <f t="shared" si="1"/>
        <v>73</v>
      </c>
      <c r="B77" s="2309" t="s">
        <v>7875</v>
      </c>
      <c r="C77" s="2298" t="s">
        <v>7876</v>
      </c>
      <c r="D77" s="2299">
        <f>'表30-3-3'!F27</f>
        <v>0</v>
      </c>
      <c r="E77" s="2304"/>
      <c r="F77" s="2299">
        <f>'表30-3-3'!L27</f>
        <v>0</v>
      </c>
      <c r="H77" s="869"/>
    </row>
    <row r="78" spans="1:8" s="14" customFormat="1" ht="16.5">
      <c r="A78" s="2318">
        <f t="shared" si="1"/>
        <v>74</v>
      </c>
      <c r="B78" s="2309" t="s">
        <v>7877</v>
      </c>
      <c r="C78" s="2298" t="s">
        <v>7878</v>
      </c>
      <c r="D78" s="2299">
        <f>'表30-3-3'!F49</f>
        <v>0</v>
      </c>
      <c r="E78" s="2304"/>
      <c r="F78" s="2299">
        <f>'表30-3-3'!L49</f>
        <v>0</v>
      </c>
      <c r="H78" s="869"/>
    </row>
    <row r="79" spans="1:8" s="14" customFormat="1" ht="33">
      <c r="A79" s="2296">
        <f t="shared" si="1"/>
        <v>75</v>
      </c>
      <c r="B79" s="2306" t="s">
        <v>7879</v>
      </c>
      <c r="C79" s="2298" t="s">
        <v>7880</v>
      </c>
      <c r="D79" s="2299">
        <f>SUM('表05-1'!G26,'表05-1'!G60,'表05-1'!G63,'表05-1'!G213,'表05-1'!G242)-'表10-4'!C34</f>
        <v>0</v>
      </c>
      <c r="E79" s="2300">
        <v>3.1899999999999998E-2</v>
      </c>
      <c r="F79" s="2299">
        <f>ROUND(D79*E79,0)</f>
        <v>0</v>
      </c>
      <c r="G79" s="869"/>
    </row>
    <row r="80" spans="1:8" s="14" customFormat="1" ht="16.5">
      <c r="A80" s="2296">
        <f t="shared" si="1"/>
        <v>76</v>
      </c>
      <c r="B80" s="2297" t="s">
        <v>7881</v>
      </c>
      <c r="C80" s="2298"/>
      <c r="D80" s="2299">
        <f ca="1">SUM(F7,F50,F63)-F9</f>
        <v>0</v>
      </c>
      <c r="E80" s="2300">
        <f>'表30-10'!E12</f>
        <v>1</v>
      </c>
      <c r="F80" s="2299">
        <f ca="1">ROUND(D80*E80,0)</f>
        <v>0</v>
      </c>
      <c r="G80" s="869"/>
    </row>
    <row r="81" spans="1:16" ht="16.5">
      <c r="A81" s="2296">
        <f t="shared" si="1"/>
        <v>77</v>
      </c>
      <c r="B81" s="2317" t="s">
        <v>7882</v>
      </c>
      <c r="C81" s="2302"/>
      <c r="D81" s="2303">
        <f>SUM(D82,D123)</f>
        <v>0</v>
      </c>
      <c r="E81" s="2304"/>
      <c r="F81" s="2303">
        <f ca="1">SUM(F82,F123,F163)</f>
        <v>0</v>
      </c>
      <c r="N81" s="14"/>
      <c r="O81" s="14"/>
      <c r="P81" s="14"/>
    </row>
    <row r="82" spans="1:16" ht="16.5">
      <c r="A82" s="2296">
        <f t="shared" si="1"/>
        <v>78</v>
      </c>
      <c r="B82" s="2301" t="s">
        <v>7883</v>
      </c>
      <c r="C82" s="2302"/>
      <c r="D82" s="2303">
        <f>SUM(D83:D84,D91,D96,D105,D108,D111:D116,D119)</f>
        <v>0</v>
      </c>
      <c r="E82" s="2303"/>
      <c r="F82" s="2303">
        <f ca="1">SUM(F83,F84,F91,F96,F105,F108,F111:F116,F119)</f>
        <v>0</v>
      </c>
      <c r="N82" s="14"/>
      <c r="O82" s="14"/>
      <c r="P82" s="14"/>
    </row>
    <row r="83" spans="1:16" ht="16.5">
      <c r="A83" s="2296">
        <f t="shared" si="1"/>
        <v>79</v>
      </c>
      <c r="B83" s="2316" t="s">
        <v>7884</v>
      </c>
      <c r="C83" s="2298" t="s">
        <v>7885</v>
      </c>
      <c r="D83" s="2299">
        <f>SUM('表05-1'!G112)</f>
        <v>0</v>
      </c>
      <c r="E83" s="2300">
        <v>0</v>
      </c>
      <c r="F83" s="2299">
        <f>ROUND(D83*E83,0)</f>
        <v>0</v>
      </c>
      <c r="N83" s="14"/>
      <c r="O83" s="14"/>
      <c r="P83" s="14"/>
    </row>
    <row r="84" spans="1:16" ht="16.5">
      <c r="A84" s="2296">
        <f t="shared" si="1"/>
        <v>80</v>
      </c>
      <c r="B84" s="2305" t="s">
        <v>7886</v>
      </c>
      <c r="C84" s="2302"/>
      <c r="D84" s="2303">
        <f>SUM(D85:D86,D87:D88)</f>
        <v>0</v>
      </c>
      <c r="E84" s="2304"/>
      <c r="F84" s="2303">
        <f>SUM(F85:F86,F87:F88)</f>
        <v>0</v>
      </c>
      <c r="N84" s="14"/>
      <c r="O84" s="14"/>
      <c r="P84" s="14"/>
    </row>
    <row r="85" spans="1:16" ht="33">
      <c r="A85" s="2296">
        <f t="shared" si="1"/>
        <v>81</v>
      </c>
      <c r="B85" s="2306" t="s">
        <v>7887</v>
      </c>
      <c r="C85" s="2298" t="s">
        <v>7888</v>
      </c>
      <c r="D85" s="2299">
        <f>SUM('表30-3-2'!D27)</f>
        <v>0</v>
      </c>
      <c r="E85" s="2319"/>
      <c r="F85" s="2299">
        <f>SUM('表30-3-2'!G27)</f>
        <v>0</v>
      </c>
      <c r="N85" s="14"/>
      <c r="O85" s="14"/>
      <c r="P85" s="14"/>
    </row>
    <row r="86" spans="1:16" ht="33">
      <c r="A86" s="2296">
        <f t="shared" si="1"/>
        <v>82</v>
      </c>
      <c r="B86" s="2306" t="s">
        <v>7889</v>
      </c>
      <c r="C86" s="2298" t="s">
        <v>7890</v>
      </c>
      <c r="D86" s="2299">
        <f>'表30-3-2'!D49</f>
        <v>0</v>
      </c>
      <c r="E86" s="2304"/>
      <c r="F86" s="2299">
        <f>SUM('表30-3-2'!G49)</f>
        <v>0</v>
      </c>
      <c r="O86" s="14"/>
      <c r="P86" s="14"/>
    </row>
    <row r="87" spans="1:16" ht="48.75">
      <c r="A87" s="2296">
        <f t="shared" si="1"/>
        <v>83</v>
      </c>
      <c r="B87" s="2306" t="s">
        <v>7891</v>
      </c>
      <c r="C87" s="2298" t="s">
        <v>7892</v>
      </c>
      <c r="D87" s="2299">
        <f>SUM('表30-3-2'!D71)</f>
        <v>0</v>
      </c>
      <c r="E87" s="2320"/>
      <c r="F87" s="2299">
        <f>SUM('表30-3-2'!G71)</f>
        <v>0</v>
      </c>
    </row>
    <row r="88" spans="1:16" ht="16.5">
      <c r="A88" s="2296">
        <f t="shared" si="1"/>
        <v>84</v>
      </c>
      <c r="B88" s="2307" t="s">
        <v>7893</v>
      </c>
      <c r="C88" s="2308"/>
      <c r="D88" s="2303">
        <f>SUM(D89:D90)</f>
        <v>0</v>
      </c>
      <c r="E88" s="2319"/>
      <c r="F88" s="2303">
        <f>SUM(F89:F90)</f>
        <v>0</v>
      </c>
      <c r="N88" s="14"/>
      <c r="O88" s="14"/>
      <c r="P88" s="14"/>
    </row>
    <row r="89" spans="1:16" ht="33">
      <c r="A89" s="2296">
        <f t="shared" si="1"/>
        <v>85</v>
      </c>
      <c r="B89" s="2309" t="s">
        <v>7894</v>
      </c>
      <c r="C89" s="2298" t="s">
        <v>7895</v>
      </c>
      <c r="D89" s="2299">
        <f>SUM('表30-3-2'!D93)</f>
        <v>0</v>
      </c>
      <c r="E89" s="2304"/>
      <c r="F89" s="2299">
        <f>SUM('表30-3-2'!G93)</f>
        <v>0</v>
      </c>
      <c r="N89" s="14"/>
      <c r="O89" s="14"/>
      <c r="P89" s="14"/>
    </row>
    <row r="90" spans="1:16" ht="16.5">
      <c r="A90" s="2296">
        <f t="shared" si="1"/>
        <v>86</v>
      </c>
      <c r="B90" s="2309" t="s">
        <v>7896</v>
      </c>
      <c r="C90" s="2298" t="s">
        <v>7897</v>
      </c>
      <c r="D90" s="2299">
        <f>SUM('表05-1'!G120)</f>
        <v>0</v>
      </c>
      <c r="E90" s="2300">
        <v>0.3</v>
      </c>
      <c r="F90" s="2299">
        <f>ROUND(D90*E90,0)</f>
        <v>0</v>
      </c>
      <c r="N90" s="14"/>
      <c r="O90" s="14"/>
      <c r="P90" s="14"/>
    </row>
    <row r="91" spans="1:16" ht="16.5">
      <c r="A91" s="2296">
        <f t="shared" si="1"/>
        <v>87</v>
      </c>
      <c r="B91" s="2305" t="s">
        <v>7898</v>
      </c>
      <c r="C91" s="2308"/>
      <c r="D91" s="2303">
        <f>SUM(D92:D93)</f>
        <v>0</v>
      </c>
      <c r="E91" s="2304"/>
      <c r="F91" s="2303">
        <f ca="1">SUM(F92:F93)</f>
        <v>0</v>
      </c>
      <c r="N91" s="14"/>
      <c r="O91" s="14"/>
      <c r="P91" s="14"/>
    </row>
    <row r="92" spans="1:16" ht="33">
      <c r="A92" s="2296">
        <f t="shared" si="1"/>
        <v>88</v>
      </c>
      <c r="B92" s="2306" t="s">
        <v>7899</v>
      </c>
      <c r="C92" s="2298" t="s">
        <v>7900</v>
      </c>
      <c r="D92" s="2299">
        <f>SUM('表10-4'!G40,'表10-4'!F41,'表10-4'!G35)</f>
        <v>0</v>
      </c>
      <c r="E92" s="2300">
        <f ca="1">'表30-14'!E16</f>
        <v>0.2094</v>
      </c>
      <c r="F92" s="2299">
        <f ca="1">ROUND(D92*E92,0)</f>
        <v>0</v>
      </c>
      <c r="N92" s="14"/>
      <c r="O92" s="14"/>
      <c r="P92" s="14"/>
    </row>
    <row r="93" spans="1:16" ht="16.5">
      <c r="A93" s="2296">
        <f t="shared" si="1"/>
        <v>89</v>
      </c>
      <c r="B93" s="2307" t="s">
        <v>7901</v>
      </c>
      <c r="C93" s="2308"/>
      <c r="D93" s="2303">
        <f>SUM(D94:D95)</f>
        <v>0</v>
      </c>
      <c r="E93" s="2304"/>
      <c r="F93" s="2303">
        <f ca="1">SUM(F94:F95)</f>
        <v>0</v>
      </c>
      <c r="N93" s="14"/>
      <c r="O93" s="14"/>
      <c r="P93" s="14"/>
    </row>
    <row r="94" spans="1:16" ht="33">
      <c r="A94" s="2296">
        <f t="shared" si="1"/>
        <v>90</v>
      </c>
      <c r="B94" s="2309" t="s">
        <v>7902</v>
      </c>
      <c r="C94" s="2298" t="s">
        <v>7903</v>
      </c>
      <c r="D94" s="2299">
        <f>SUM('表30-3-2'!D115)</f>
        <v>0</v>
      </c>
      <c r="E94" s="2304"/>
      <c r="F94" s="2299">
        <f>SUM('表30-3-2'!G115)</f>
        <v>0</v>
      </c>
      <c r="N94" s="14"/>
      <c r="O94" s="14"/>
      <c r="P94" s="14"/>
    </row>
    <row r="95" spans="1:16" ht="16.5">
      <c r="A95" s="2296">
        <f t="shared" si="1"/>
        <v>91</v>
      </c>
      <c r="B95" s="2309" t="s">
        <v>7904</v>
      </c>
      <c r="C95" s="2298" t="s">
        <v>7905</v>
      </c>
      <c r="D95" s="2299">
        <f>SUM('表10-4'!G45,'表10-4'!F46)</f>
        <v>0</v>
      </c>
      <c r="E95" s="2300">
        <f ca="1">'表30-14'!E17</f>
        <v>0.2094</v>
      </c>
      <c r="F95" s="2299">
        <f ca="1">ROUND(D95*E95,0)</f>
        <v>0</v>
      </c>
      <c r="N95" s="14"/>
      <c r="O95" s="14"/>
      <c r="P95" s="14"/>
    </row>
    <row r="96" spans="1:16" ht="16.5">
      <c r="A96" s="2296">
        <f t="shared" si="1"/>
        <v>92</v>
      </c>
      <c r="B96" s="2305" t="s">
        <v>7906</v>
      </c>
      <c r="C96" s="2308"/>
      <c r="D96" s="2303">
        <f>D97+D98+D99+D100+D101+D102+D103+D104</f>
        <v>0</v>
      </c>
      <c r="E96" s="2304"/>
      <c r="F96" s="2303">
        <f ca="1">F97+F98+F99+F100+F101+F102+F103+F104</f>
        <v>0</v>
      </c>
      <c r="N96" s="14"/>
      <c r="O96" s="14"/>
      <c r="P96" s="14"/>
    </row>
    <row r="97" spans="1:16" ht="49.5">
      <c r="A97" s="2318">
        <f t="shared" si="1"/>
        <v>93</v>
      </c>
      <c r="B97" s="2306" t="s">
        <v>7907</v>
      </c>
      <c r="C97" s="2298" t="s">
        <v>7908</v>
      </c>
      <c r="D97" s="2299">
        <f>'表12-2'!G56+'表30-14-1'!L8</f>
        <v>0</v>
      </c>
      <c r="E97" s="2300">
        <f ca="1">'表30-14'!E19</f>
        <v>0.2094</v>
      </c>
      <c r="F97" s="2299">
        <f t="shared" ref="F97:F104" ca="1" si="2">ROUND(D97*E97,0)</f>
        <v>0</v>
      </c>
      <c r="N97" s="14"/>
      <c r="O97" s="14"/>
      <c r="P97" s="14"/>
    </row>
    <row r="98" spans="1:16" ht="49.5">
      <c r="A98" s="2318">
        <f t="shared" si="1"/>
        <v>94</v>
      </c>
      <c r="B98" s="2306" t="s">
        <v>7909</v>
      </c>
      <c r="C98" s="2298" t="s">
        <v>7910</v>
      </c>
      <c r="D98" s="2299">
        <f>'表12-2'!D57+'表30-14-1'!L10</f>
        <v>0</v>
      </c>
      <c r="E98" s="2300">
        <v>6.3299999999999995E-2</v>
      </c>
      <c r="F98" s="2299">
        <f t="shared" si="2"/>
        <v>0</v>
      </c>
      <c r="N98" s="14"/>
      <c r="O98" s="14"/>
      <c r="P98" s="14"/>
    </row>
    <row r="99" spans="1:16" ht="49.5">
      <c r="A99" s="2318">
        <f t="shared" si="1"/>
        <v>95</v>
      </c>
      <c r="B99" s="2306" t="s">
        <v>7911</v>
      </c>
      <c r="C99" s="2298" t="s">
        <v>7912</v>
      </c>
      <c r="D99" s="2299">
        <f>'表12-2'!G58+'表30-14-1'!L12</f>
        <v>0</v>
      </c>
      <c r="E99" s="2300">
        <f ca="1">'表30-14'!E20</f>
        <v>0.2094</v>
      </c>
      <c r="F99" s="2299">
        <f t="shared" ca="1" si="2"/>
        <v>0</v>
      </c>
      <c r="N99" s="14"/>
      <c r="O99" s="14"/>
      <c r="P99" s="14"/>
    </row>
    <row r="100" spans="1:16" ht="16.5">
      <c r="A100" s="2318">
        <f t="shared" si="1"/>
        <v>96</v>
      </c>
      <c r="B100" s="2306" t="s">
        <v>7913</v>
      </c>
      <c r="C100" s="2298" t="s">
        <v>7914</v>
      </c>
      <c r="D100" s="2299">
        <f>'表12-2'!D59</f>
        <v>0</v>
      </c>
      <c r="E100" s="2300">
        <v>1.09E-2</v>
      </c>
      <c r="F100" s="2299">
        <f t="shared" si="2"/>
        <v>0</v>
      </c>
      <c r="N100" s="14"/>
      <c r="O100" s="14"/>
      <c r="P100" s="14"/>
    </row>
    <row r="101" spans="1:16" ht="49.5">
      <c r="A101" s="2296">
        <f t="shared" si="1"/>
        <v>97</v>
      </c>
      <c r="B101" s="2306" t="s">
        <v>7915</v>
      </c>
      <c r="C101" s="2314" t="s">
        <v>7916</v>
      </c>
      <c r="D101" s="2299">
        <f>'表12-2'!D60+'表30-14-1'!L22</f>
        <v>0</v>
      </c>
      <c r="E101" s="2315">
        <v>0.33750000000000002</v>
      </c>
      <c r="F101" s="2299">
        <f>ROUND(D101*E101,0)</f>
        <v>0</v>
      </c>
      <c r="N101" s="14"/>
      <c r="O101" s="14"/>
      <c r="P101" s="14"/>
    </row>
    <row r="102" spans="1:16" ht="16.5">
      <c r="A102" s="2296">
        <f t="shared" si="1"/>
        <v>98</v>
      </c>
      <c r="B102" s="2306" t="s">
        <v>7917</v>
      </c>
      <c r="C102" s="2298" t="s">
        <v>7918</v>
      </c>
      <c r="D102" s="2299">
        <f>'表12-2'!D61</f>
        <v>0</v>
      </c>
      <c r="E102" s="2315">
        <v>0.33750000000000002</v>
      </c>
      <c r="F102" s="2299">
        <f>ROUND(D102*E102,0)</f>
        <v>0</v>
      </c>
      <c r="N102" s="14"/>
      <c r="O102" s="14"/>
      <c r="P102" s="14"/>
    </row>
    <row r="103" spans="1:16" ht="16.5">
      <c r="A103" s="2296">
        <f t="shared" si="1"/>
        <v>99</v>
      </c>
      <c r="B103" s="2306" t="s">
        <v>7919</v>
      </c>
      <c r="C103" s="2298" t="s">
        <v>7920</v>
      </c>
      <c r="D103" s="2299">
        <f>'表12-2'!D62</f>
        <v>0</v>
      </c>
      <c r="E103" s="2315">
        <v>0.33750000000000002</v>
      </c>
      <c r="F103" s="2299">
        <f>ROUND(D103*E103,0)</f>
        <v>0</v>
      </c>
      <c r="N103" s="14"/>
      <c r="O103" s="14"/>
      <c r="P103" s="14"/>
    </row>
    <row r="104" spans="1:16" ht="16.5">
      <c r="A104" s="2296">
        <f t="shared" si="1"/>
        <v>100</v>
      </c>
      <c r="B104" s="2306" t="s">
        <v>7921</v>
      </c>
      <c r="C104" s="2298" t="s">
        <v>7922</v>
      </c>
      <c r="D104" s="2299">
        <f>'表05-1'!G138</f>
        <v>0</v>
      </c>
      <c r="E104" s="2300">
        <v>0.1018</v>
      </c>
      <c r="F104" s="2299">
        <f t="shared" si="2"/>
        <v>0</v>
      </c>
      <c r="N104" s="14"/>
      <c r="O104" s="14"/>
      <c r="P104" s="14"/>
    </row>
    <row r="105" spans="1:16" ht="16.5">
      <c r="A105" s="2296">
        <f t="shared" si="1"/>
        <v>101</v>
      </c>
      <c r="B105" s="2305" t="s">
        <v>7923</v>
      </c>
      <c r="C105" s="2308"/>
      <c r="D105" s="2303">
        <f>SUM(D106:D107)</f>
        <v>0</v>
      </c>
      <c r="E105" s="2319"/>
      <c r="F105" s="2303">
        <f>SUM(F106:F107)</f>
        <v>0</v>
      </c>
      <c r="N105" s="14"/>
      <c r="O105" s="14"/>
      <c r="P105" s="14"/>
    </row>
    <row r="106" spans="1:16" ht="16.5">
      <c r="A106" s="2296">
        <f t="shared" si="1"/>
        <v>102</v>
      </c>
      <c r="B106" s="2306" t="s">
        <v>7924</v>
      </c>
      <c r="C106" s="2298" t="s">
        <v>7925</v>
      </c>
      <c r="D106" s="2299">
        <f>SUM('表05-1'!G128)</f>
        <v>0</v>
      </c>
      <c r="E106" s="2300">
        <v>0</v>
      </c>
      <c r="F106" s="2299">
        <f>ROUND(D106*E106,0)</f>
        <v>0</v>
      </c>
      <c r="H106" s="14"/>
      <c r="I106" s="14"/>
      <c r="J106" s="14"/>
      <c r="K106" s="14"/>
      <c r="L106" s="14"/>
      <c r="M106" s="14"/>
      <c r="N106" s="14"/>
      <c r="O106" s="14"/>
      <c r="P106" s="14"/>
    </row>
    <row r="107" spans="1:16" ht="16.5">
      <c r="A107" s="2296">
        <f t="shared" si="1"/>
        <v>103</v>
      </c>
      <c r="B107" s="2306" t="s">
        <v>7926</v>
      </c>
      <c r="C107" s="2298" t="s">
        <v>7927</v>
      </c>
      <c r="D107" s="2299">
        <f>SUM('表05-1'!G129)</f>
        <v>0</v>
      </c>
      <c r="E107" s="2300">
        <v>0.25750000000000001</v>
      </c>
      <c r="F107" s="2299">
        <f>ROUND(D107*E107,0)</f>
        <v>0</v>
      </c>
      <c r="H107" s="14"/>
      <c r="I107" s="14"/>
      <c r="J107" s="14"/>
      <c r="K107" s="14"/>
      <c r="L107" s="14"/>
      <c r="M107" s="14"/>
      <c r="N107" s="14"/>
      <c r="O107" s="14"/>
      <c r="P107" s="14"/>
    </row>
    <row r="108" spans="1:16" ht="16.5">
      <c r="A108" s="2296">
        <f t="shared" si="1"/>
        <v>104</v>
      </c>
      <c r="B108" s="2305" t="s">
        <v>7928</v>
      </c>
      <c r="C108" s="2302"/>
      <c r="D108" s="2303">
        <f>SUM(D109:D110)</f>
        <v>0</v>
      </c>
      <c r="E108" s="2304"/>
      <c r="F108" s="2303">
        <f>SUM(F109:F110)</f>
        <v>0</v>
      </c>
      <c r="H108" s="14"/>
      <c r="I108" s="14"/>
      <c r="J108" s="14"/>
      <c r="K108" s="14"/>
      <c r="L108" s="14"/>
      <c r="M108" s="14"/>
      <c r="N108" s="14"/>
      <c r="O108" s="14"/>
      <c r="P108" s="14"/>
    </row>
    <row r="109" spans="1:16" ht="66">
      <c r="A109" s="2296">
        <f t="shared" si="1"/>
        <v>105</v>
      </c>
      <c r="B109" s="2306" t="s">
        <v>7929</v>
      </c>
      <c r="C109" s="2314" t="s">
        <v>7930</v>
      </c>
      <c r="D109" s="2299">
        <f>SUM('表13-2'!O13,'表13-2'!O16)+'表30-8-3'!E15-'表30-8-4'!D9</f>
        <v>0</v>
      </c>
      <c r="E109" s="2300">
        <v>0.1</v>
      </c>
      <c r="F109" s="2299">
        <f>ROUND(D109*E109,0)</f>
        <v>0</v>
      </c>
      <c r="H109" s="14"/>
      <c r="I109" s="14"/>
      <c r="J109" s="14"/>
      <c r="K109" s="14"/>
      <c r="L109" s="14"/>
      <c r="M109" s="14"/>
      <c r="N109" s="14"/>
      <c r="O109" s="14"/>
      <c r="P109" s="14"/>
    </row>
    <row r="110" spans="1:16" ht="33">
      <c r="A110" s="2296">
        <f t="shared" si="1"/>
        <v>106</v>
      </c>
      <c r="B110" s="2306" t="s">
        <v>7931</v>
      </c>
      <c r="C110" s="2314" t="s">
        <v>7932</v>
      </c>
      <c r="D110" s="2299">
        <f>'表30-8-4'!D9</f>
        <v>0</v>
      </c>
      <c r="E110" s="2303"/>
      <c r="F110" s="2299">
        <f>'表30-8-4'!E9</f>
        <v>0</v>
      </c>
      <c r="H110" s="14"/>
      <c r="I110" s="14"/>
      <c r="J110" s="14"/>
      <c r="K110" s="14"/>
      <c r="L110" s="14"/>
      <c r="M110" s="14"/>
      <c r="N110" s="14"/>
      <c r="O110" s="14"/>
      <c r="P110" s="14"/>
    </row>
    <row r="111" spans="1:16" ht="16.5">
      <c r="A111" s="2296">
        <f t="shared" si="1"/>
        <v>107</v>
      </c>
      <c r="B111" s="2316" t="s">
        <v>7933</v>
      </c>
      <c r="C111" s="2298" t="s">
        <v>7934</v>
      </c>
      <c r="D111" s="2299">
        <f>SUM('表05-1'!G131)</f>
        <v>0</v>
      </c>
      <c r="E111" s="2300">
        <v>0.29499999999999998</v>
      </c>
      <c r="F111" s="2299">
        <f>ROUND(D111*E111,0)</f>
        <v>0</v>
      </c>
    </row>
    <row r="112" spans="1:16" ht="33">
      <c r="A112" s="2296">
        <f t="shared" si="1"/>
        <v>108</v>
      </c>
      <c r="B112" s="2316" t="s">
        <v>7935</v>
      </c>
      <c r="C112" s="2298" t="s">
        <v>7936</v>
      </c>
      <c r="D112" s="2299">
        <f>SUM('表05-1'!M132,'表30-14-1'!L14)</f>
        <v>0</v>
      </c>
      <c r="E112" s="2300">
        <f ca="1">'表30-14'!E19</f>
        <v>0.2094</v>
      </c>
      <c r="F112" s="2299">
        <f ca="1">ROUND(D112*E112,0)</f>
        <v>0</v>
      </c>
    </row>
    <row r="113" spans="1:17" ht="33">
      <c r="A113" s="2296">
        <f t="shared" si="1"/>
        <v>109</v>
      </c>
      <c r="B113" s="2316" t="s">
        <v>7937</v>
      </c>
      <c r="C113" s="2298" t="s">
        <v>7938</v>
      </c>
      <c r="D113" s="2299">
        <f>SUM('表05-1'!G133,'表30-14-1'!L16)</f>
        <v>0</v>
      </c>
      <c r="E113" s="2300">
        <v>6.3299999999999995E-2</v>
      </c>
      <c r="F113" s="2299">
        <f>ROUND(D113*E113,0)</f>
        <v>0</v>
      </c>
    </row>
    <row r="114" spans="1:17" ht="33">
      <c r="A114" s="2296">
        <f t="shared" si="1"/>
        <v>110</v>
      </c>
      <c r="B114" s="2316" t="s">
        <v>7939</v>
      </c>
      <c r="C114" s="2298" t="s">
        <v>7940</v>
      </c>
      <c r="D114" s="2299">
        <f>SUM('表05-1'!G134,'表30-14-1'!L18)</f>
        <v>0</v>
      </c>
      <c r="E114" s="2300">
        <v>0.2009</v>
      </c>
      <c r="F114" s="2299">
        <f>ROUND(D114*E114,0)</f>
        <v>0</v>
      </c>
    </row>
    <row r="115" spans="1:17" ht="33">
      <c r="A115" s="2296">
        <f t="shared" si="1"/>
        <v>111</v>
      </c>
      <c r="B115" s="2316" t="s">
        <v>1451</v>
      </c>
      <c r="C115" s="2298" t="s">
        <v>7941</v>
      </c>
      <c r="D115" s="2299">
        <f>'表30-14-1'!L20</f>
        <v>0</v>
      </c>
      <c r="E115" s="2300">
        <v>0.28129999999999999</v>
      </c>
      <c r="F115" s="2299">
        <f>ROUND(D115*E115,0)</f>
        <v>0</v>
      </c>
    </row>
    <row r="116" spans="1:17" ht="16.5">
      <c r="A116" s="2318">
        <f t="shared" si="1"/>
        <v>112</v>
      </c>
      <c r="B116" s="2305" t="s">
        <v>7942</v>
      </c>
      <c r="C116" s="2302"/>
      <c r="D116" s="2303">
        <f>D117+D118</f>
        <v>0</v>
      </c>
      <c r="E116" s="2304"/>
      <c r="F116" s="2303">
        <f>F117+F118</f>
        <v>0</v>
      </c>
      <c r="G116" s="14"/>
      <c r="Q116" s="869"/>
    </row>
    <row r="117" spans="1:17" ht="16.5">
      <c r="A117" s="2318">
        <f t="shared" si="1"/>
        <v>113</v>
      </c>
      <c r="B117" s="2306" t="s">
        <v>7943</v>
      </c>
      <c r="C117" s="2298" t="s">
        <v>7944</v>
      </c>
      <c r="D117" s="2299">
        <f>'表30-3-3'!G27</f>
        <v>0</v>
      </c>
      <c r="E117" s="2304"/>
      <c r="F117" s="2299">
        <f>'表30-3-3'!M27</f>
        <v>0</v>
      </c>
      <c r="G117" s="14"/>
      <c r="Q117" s="869"/>
    </row>
    <row r="118" spans="1:17" ht="16.5">
      <c r="A118" s="2318">
        <f t="shared" si="1"/>
        <v>114</v>
      </c>
      <c r="B118" s="2306" t="s">
        <v>7945</v>
      </c>
      <c r="C118" s="2298" t="s">
        <v>7946</v>
      </c>
      <c r="D118" s="2299">
        <f>'表30-3-3'!G49</f>
        <v>0</v>
      </c>
      <c r="E118" s="2304"/>
      <c r="F118" s="2299">
        <f>'表30-3-3'!M49</f>
        <v>0</v>
      </c>
      <c r="G118" s="14"/>
      <c r="Q118" s="869"/>
    </row>
    <row r="119" spans="1:17" ht="16.5">
      <c r="A119" s="2296">
        <f t="shared" si="1"/>
        <v>115</v>
      </c>
      <c r="B119" s="2305" t="s">
        <v>7947</v>
      </c>
      <c r="C119" s="2298"/>
      <c r="D119" s="2299">
        <f>D120+D121+D122</f>
        <v>0</v>
      </c>
      <c r="E119" s="2304"/>
      <c r="F119" s="2299">
        <f>F120+F121+F122</f>
        <v>0</v>
      </c>
    </row>
    <row r="120" spans="1:17" ht="49.5">
      <c r="A120" s="2318">
        <f t="shared" si="1"/>
        <v>116</v>
      </c>
      <c r="B120" s="2306" t="s">
        <v>7948</v>
      </c>
      <c r="C120" s="2298" t="s">
        <v>7949</v>
      </c>
      <c r="D120" s="2299">
        <f>'表05-1'!G135-'表05-1'!G137-'表05-1'!G138-'表13-4'!M19</f>
        <v>0</v>
      </c>
      <c r="E120" s="2300">
        <v>0.3</v>
      </c>
      <c r="F120" s="2299">
        <f>ROUND(D120*E120,0)</f>
        <v>0</v>
      </c>
    </row>
    <row r="121" spans="1:17" ht="16.5">
      <c r="A121" s="2318">
        <f t="shared" si="1"/>
        <v>117</v>
      </c>
      <c r="B121" s="2306" t="s">
        <v>7950</v>
      </c>
      <c r="C121" s="2310" t="s">
        <v>7951</v>
      </c>
      <c r="D121" s="2299">
        <f>'表13-4'!M19</f>
        <v>0</v>
      </c>
      <c r="E121" s="2300">
        <v>0.1</v>
      </c>
      <c r="F121" s="2299">
        <f>ROUND(D121*E121,0)</f>
        <v>0</v>
      </c>
    </row>
    <row r="122" spans="1:17" ht="33">
      <c r="A122" s="2318">
        <f t="shared" si="1"/>
        <v>118</v>
      </c>
      <c r="B122" s="2306" t="s">
        <v>7952</v>
      </c>
      <c r="C122" s="2321" t="s">
        <v>7953</v>
      </c>
      <c r="D122" s="2299">
        <f>'表30-14-1'!L24</f>
        <v>0</v>
      </c>
      <c r="E122" s="2315">
        <v>0.33750000000000002</v>
      </c>
      <c r="F122" s="2299">
        <f>ROUND(D122*E122,0)</f>
        <v>0</v>
      </c>
    </row>
    <row r="123" spans="1:17" ht="16.5">
      <c r="A123" s="2318">
        <f t="shared" si="1"/>
        <v>119</v>
      </c>
      <c r="B123" s="2301" t="s">
        <v>7954</v>
      </c>
      <c r="C123" s="2302"/>
      <c r="D123" s="2303">
        <f>SUM(D124,D125,D132,D137,D145,D148,D151:D156,D159)</f>
        <v>0</v>
      </c>
      <c r="E123" s="2303"/>
      <c r="F123" s="2303">
        <f ca="1">SUM(F124,F125,F132,F137,F145,F148,F151:F156,F159,F163)</f>
        <v>0</v>
      </c>
    </row>
    <row r="124" spans="1:17" ht="16.5">
      <c r="A124" s="2296">
        <f t="shared" si="1"/>
        <v>120</v>
      </c>
      <c r="B124" s="2316" t="s">
        <v>7955</v>
      </c>
      <c r="C124" s="2298" t="s">
        <v>7956</v>
      </c>
      <c r="D124" s="2299">
        <f>SUM('表05-1'!G142)</f>
        <v>0</v>
      </c>
      <c r="E124" s="2300">
        <v>0</v>
      </c>
      <c r="F124" s="2299">
        <f>ROUND(D124*E124,0)</f>
        <v>0</v>
      </c>
    </row>
    <row r="125" spans="1:17" ht="16.5">
      <c r="A125" s="2296">
        <f t="shared" si="1"/>
        <v>121</v>
      </c>
      <c r="B125" s="2305" t="s">
        <v>7957</v>
      </c>
      <c r="C125" s="2302"/>
      <c r="D125" s="2303">
        <f>SUM(D126:D127,D128:D129)</f>
        <v>0</v>
      </c>
      <c r="E125" s="2304"/>
      <c r="F125" s="2303">
        <f>SUM(F126:F127,F128:F129)</f>
        <v>0</v>
      </c>
    </row>
    <row r="126" spans="1:17" ht="33">
      <c r="A126" s="2296">
        <f t="shared" si="1"/>
        <v>122</v>
      </c>
      <c r="B126" s="2306" t="s">
        <v>7958</v>
      </c>
      <c r="C126" s="2298" t="s">
        <v>7959</v>
      </c>
      <c r="D126" s="2299">
        <f>SUM('表30-3-2'!E27)</f>
        <v>0</v>
      </c>
      <c r="E126" s="2304"/>
      <c r="F126" s="2299">
        <f>SUM('表30-3-2'!H27)</f>
        <v>0</v>
      </c>
    </row>
    <row r="127" spans="1:17" ht="33">
      <c r="A127" s="2296">
        <f t="shared" si="1"/>
        <v>123</v>
      </c>
      <c r="B127" s="2306" t="s">
        <v>7960</v>
      </c>
      <c r="C127" s="2298" t="s">
        <v>7961</v>
      </c>
      <c r="D127" s="2299">
        <f>'表30-3-2'!E49</f>
        <v>0</v>
      </c>
      <c r="E127" s="2304"/>
      <c r="F127" s="2299">
        <f>'表30-3-2'!H49</f>
        <v>0</v>
      </c>
    </row>
    <row r="128" spans="1:17" ht="33">
      <c r="A128" s="2296">
        <f t="shared" si="1"/>
        <v>124</v>
      </c>
      <c r="B128" s="2306" t="s">
        <v>7962</v>
      </c>
      <c r="C128" s="2298" t="s">
        <v>7963</v>
      </c>
      <c r="D128" s="2299">
        <f>SUM('表30-3-2'!E71)</f>
        <v>0</v>
      </c>
      <c r="E128" s="2319"/>
      <c r="F128" s="2299">
        <f>SUM('表30-3-2'!H71)</f>
        <v>0</v>
      </c>
    </row>
    <row r="129" spans="1:6" ht="16.5">
      <c r="A129" s="2296">
        <f t="shared" si="1"/>
        <v>125</v>
      </c>
      <c r="B129" s="2307" t="s">
        <v>7964</v>
      </c>
      <c r="C129" s="2308"/>
      <c r="D129" s="2303">
        <f>SUM(D130:D131)</f>
        <v>0</v>
      </c>
      <c r="E129" s="2319"/>
      <c r="F129" s="2303">
        <f>SUM(F130:F131)</f>
        <v>0</v>
      </c>
    </row>
    <row r="130" spans="1:6" ht="33">
      <c r="A130" s="2296">
        <f t="shared" si="1"/>
        <v>126</v>
      </c>
      <c r="B130" s="2309" t="s">
        <v>7965</v>
      </c>
      <c r="C130" s="2298" t="s">
        <v>7966</v>
      </c>
      <c r="D130" s="2299">
        <f>SUM('表30-3-2'!E93)</f>
        <v>0</v>
      </c>
      <c r="E130" s="2304"/>
      <c r="F130" s="2299">
        <f>SUM('表30-3-2'!H93)</f>
        <v>0</v>
      </c>
    </row>
    <row r="131" spans="1:6" ht="16.5">
      <c r="A131" s="2296">
        <f t="shared" si="1"/>
        <v>127</v>
      </c>
      <c r="B131" s="2309" t="s">
        <v>7967</v>
      </c>
      <c r="C131" s="2298" t="s">
        <v>7968</v>
      </c>
      <c r="D131" s="2299">
        <f>SUM('表05-1'!G150)</f>
        <v>0</v>
      </c>
      <c r="E131" s="2300">
        <v>0.3</v>
      </c>
      <c r="F131" s="2299">
        <f>ROUND(D131*E131,0)</f>
        <v>0</v>
      </c>
    </row>
    <row r="132" spans="1:6" ht="16.5">
      <c r="A132" s="2296">
        <f t="shared" si="1"/>
        <v>128</v>
      </c>
      <c r="B132" s="2305" t="s">
        <v>7969</v>
      </c>
      <c r="C132" s="2308"/>
      <c r="D132" s="2303">
        <f>SUM(D133:D134)</f>
        <v>0</v>
      </c>
      <c r="E132" s="2304"/>
      <c r="F132" s="2303">
        <f ca="1">SUM(F133:F134)</f>
        <v>0</v>
      </c>
    </row>
    <row r="133" spans="1:6" ht="33">
      <c r="A133" s="2296">
        <f t="shared" si="1"/>
        <v>129</v>
      </c>
      <c r="B133" s="2306" t="s">
        <v>7970</v>
      </c>
      <c r="C133" s="2298" t="s">
        <v>7971</v>
      </c>
      <c r="D133" s="2299">
        <f>SUM('表10-4'!G48,'表10-4'!F49,'表10-4'!G36)</f>
        <v>0</v>
      </c>
      <c r="E133" s="2300">
        <f ca="1">'表30-14'!E22</f>
        <v>0.21779999999999999</v>
      </c>
      <c r="F133" s="2299">
        <f ca="1">ROUND(D133*E133,0)</f>
        <v>0</v>
      </c>
    </row>
    <row r="134" spans="1:6" ht="16.5">
      <c r="A134" s="2296">
        <f t="shared" si="1"/>
        <v>130</v>
      </c>
      <c r="B134" s="2307" t="s">
        <v>7972</v>
      </c>
      <c r="C134" s="2308"/>
      <c r="D134" s="2303">
        <f>SUM(D135:D136)</f>
        <v>0</v>
      </c>
      <c r="E134" s="2304"/>
      <c r="F134" s="2303">
        <f ca="1">SUM(F135:F136)</f>
        <v>0</v>
      </c>
    </row>
    <row r="135" spans="1:6" ht="33">
      <c r="A135" s="2296">
        <f t="shared" si="1"/>
        <v>131</v>
      </c>
      <c r="B135" s="2309" t="s">
        <v>7973</v>
      </c>
      <c r="C135" s="2298" t="s">
        <v>7974</v>
      </c>
      <c r="D135" s="2299">
        <f>SUM('表30-3-2'!E115)</f>
        <v>0</v>
      </c>
      <c r="E135" s="2304"/>
      <c r="F135" s="2299">
        <f>SUM('表30-3-2'!H115)</f>
        <v>0</v>
      </c>
    </row>
    <row r="136" spans="1:6" ht="16.5">
      <c r="A136" s="2296">
        <f t="shared" ref="A136:A171" si="3">A135+1</f>
        <v>132</v>
      </c>
      <c r="B136" s="2309" t="s">
        <v>7975</v>
      </c>
      <c r="C136" s="2298" t="s">
        <v>7976</v>
      </c>
      <c r="D136" s="2299">
        <f>SUM('表10-4'!G53,'表10-4'!F54)</f>
        <v>0</v>
      </c>
      <c r="E136" s="2300">
        <f ca="1">'表30-14'!E23</f>
        <v>0.21779999999999999</v>
      </c>
      <c r="F136" s="2299">
        <f ca="1">ROUND(D136*E136,0)</f>
        <v>0</v>
      </c>
    </row>
    <row r="137" spans="1:6" ht="16.5">
      <c r="A137" s="2296">
        <f t="shared" si="3"/>
        <v>133</v>
      </c>
      <c r="B137" s="2305" t="s">
        <v>7977</v>
      </c>
      <c r="C137" s="2308"/>
      <c r="D137" s="2303">
        <f>D138+D139+D140+D141+D142+D143+D144</f>
        <v>0</v>
      </c>
      <c r="E137" s="2304"/>
      <c r="F137" s="2303">
        <f ca="1">F138+F139+F140+F141+F142+F143+F144</f>
        <v>0</v>
      </c>
    </row>
    <row r="138" spans="1:6" ht="49.5">
      <c r="A138" s="2296">
        <f t="shared" si="3"/>
        <v>134</v>
      </c>
      <c r="B138" s="2306" t="s">
        <v>7978</v>
      </c>
      <c r="C138" s="2298" t="s">
        <v>7979</v>
      </c>
      <c r="D138" s="2299">
        <f>'表12-2'!G64+'表30-14-1'!L9</f>
        <v>0</v>
      </c>
      <c r="E138" s="2300">
        <f ca="1">'表30-14'!E25</f>
        <v>0.21779999999999999</v>
      </c>
      <c r="F138" s="2299">
        <f t="shared" ref="F138:F144" ca="1" si="4">ROUND(D138*E138,0)</f>
        <v>0</v>
      </c>
    </row>
    <row r="139" spans="1:6" ht="49.5">
      <c r="A139" s="2296">
        <f t="shared" si="3"/>
        <v>135</v>
      </c>
      <c r="B139" s="2306" t="s">
        <v>7980</v>
      </c>
      <c r="C139" s="2298" t="s">
        <v>7981</v>
      </c>
      <c r="D139" s="2299">
        <f>'表12-2'!D65+'表30-14-1'!L11</f>
        <v>0</v>
      </c>
      <c r="E139" s="2300">
        <v>8.3500000000000005E-2</v>
      </c>
      <c r="F139" s="2299">
        <f t="shared" si="4"/>
        <v>0</v>
      </c>
    </row>
    <row r="140" spans="1:6" ht="49.5">
      <c r="A140" s="2296">
        <f t="shared" si="3"/>
        <v>136</v>
      </c>
      <c r="B140" s="2306" t="s">
        <v>7982</v>
      </c>
      <c r="C140" s="2298" t="s">
        <v>7983</v>
      </c>
      <c r="D140" s="2299">
        <f>'表12-2'!G66+'表30-14-1'!L13</f>
        <v>0</v>
      </c>
      <c r="E140" s="2300">
        <f ca="1">'表30-14'!E26</f>
        <v>0.21779999999999999</v>
      </c>
      <c r="F140" s="2299">
        <f t="shared" ca="1" si="4"/>
        <v>0</v>
      </c>
    </row>
    <row r="141" spans="1:6" ht="16.5">
      <c r="A141" s="2296">
        <f t="shared" si="3"/>
        <v>137</v>
      </c>
      <c r="B141" s="2306" t="s">
        <v>7984</v>
      </c>
      <c r="C141" s="2298" t="s">
        <v>7985</v>
      </c>
      <c r="D141" s="2299">
        <f>'表12-2'!D67</f>
        <v>0</v>
      </c>
      <c r="E141" s="2300">
        <v>1.44E-2</v>
      </c>
      <c r="F141" s="2299">
        <f t="shared" si="4"/>
        <v>0</v>
      </c>
    </row>
    <row r="142" spans="1:6" ht="49.5">
      <c r="A142" s="2296">
        <f t="shared" si="3"/>
        <v>138</v>
      </c>
      <c r="B142" s="2306" t="s">
        <v>7986</v>
      </c>
      <c r="C142" s="2314" t="s">
        <v>7987</v>
      </c>
      <c r="D142" s="2299">
        <f>'表12-2'!D68+'表30-14-1'!L23</f>
        <v>0</v>
      </c>
      <c r="E142" s="2315">
        <v>0.33750000000000002</v>
      </c>
      <c r="F142" s="2299">
        <f t="shared" si="4"/>
        <v>0</v>
      </c>
    </row>
    <row r="143" spans="1:6" ht="16.5">
      <c r="A143" s="2296">
        <f t="shared" si="3"/>
        <v>139</v>
      </c>
      <c r="B143" s="2306" t="s">
        <v>7988</v>
      </c>
      <c r="C143" s="2298" t="s">
        <v>7989</v>
      </c>
      <c r="D143" s="2299">
        <f>'表12-2'!D69</f>
        <v>0</v>
      </c>
      <c r="E143" s="2315">
        <v>0.33750000000000002</v>
      </c>
      <c r="F143" s="2299">
        <f t="shared" si="4"/>
        <v>0</v>
      </c>
    </row>
    <row r="144" spans="1:6" ht="16.5">
      <c r="A144" s="2296">
        <f t="shared" si="3"/>
        <v>140</v>
      </c>
      <c r="B144" s="2306" t="s">
        <v>7990</v>
      </c>
      <c r="C144" s="2298" t="s">
        <v>7991</v>
      </c>
      <c r="D144" s="2299">
        <f>'表12-2'!D70</f>
        <v>0</v>
      </c>
      <c r="E144" s="2315">
        <v>0.33750000000000002</v>
      </c>
      <c r="F144" s="2299">
        <f t="shared" si="4"/>
        <v>0</v>
      </c>
    </row>
    <row r="145" spans="1:17" ht="16.5">
      <c r="A145" s="2296">
        <f t="shared" si="3"/>
        <v>141</v>
      </c>
      <c r="B145" s="2305" t="s">
        <v>7992</v>
      </c>
      <c r="C145" s="2308"/>
      <c r="D145" s="2303">
        <f>SUM(D146:D147)</f>
        <v>0</v>
      </c>
      <c r="E145" s="2319"/>
      <c r="F145" s="2303">
        <f>SUM(F146:F147)</f>
        <v>0</v>
      </c>
    </row>
    <row r="146" spans="1:17" ht="16.5">
      <c r="A146" s="2296">
        <f t="shared" si="3"/>
        <v>142</v>
      </c>
      <c r="B146" s="2306" t="s">
        <v>7993</v>
      </c>
      <c r="C146" s="2298" t="s">
        <v>7994</v>
      </c>
      <c r="D146" s="2299">
        <f>SUM('表05-1'!G158)</f>
        <v>0</v>
      </c>
      <c r="E146" s="2300">
        <v>0</v>
      </c>
      <c r="F146" s="2299">
        <f>ROUND(D146*E146,0)</f>
        <v>0</v>
      </c>
    </row>
    <row r="147" spans="1:17" ht="16.5">
      <c r="A147" s="2296">
        <f t="shared" si="3"/>
        <v>143</v>
      </c>
      <c r="B147" s="2306" t="s">
        <v>7995</v>
      </c>
      <c r="C147" s="2298" t="s">
        <v>7996</v>
      </c>
      <c r="D147" s="2299">
        <f>SUM('表05-1'!G159)</f>
        <v>0</v>
      </c>
      <c r="E147" s="2300">
        <v>0.25750000000000001</v>
      </c>
      <c r="F147" s="2299">
        <f>ROUND(D147*E147,0)</f>
        <v>0</v>
      </c>
    </row>
    <row r="148" spans="1:17" ht="16.5">
      <c r="A148" s="2296">
        <f t="shared" si="3"/>
        <v>144</v>
      </c>
      <c r="B148" s="2305" t="s">
        <v>7997</v>
      </c>
      <c r="C148" s="2302"/>
      <c r="D148" s="2303">
        <f>SUM(D149:D150)</f>
        <v>0</v>
      </c>
      <c r="E148" s="2304"/>
      <c r="F148" s="2303">
        <f>SUM(F149:F150)</f>
        <v>0</v>
      </c>
    </row>
    <row r="149" spans="1:17" ht="66">
      <c r="A149" s="2296">
        <f t="shared" si="3"/>
        <v>145</v>
      </c>
      <c r="B149" s="2306" t="s">
        <v>7998</v>
      </c>
      <c r="C149" s="2314" t="s">
        <v>7999</v>
      </c>
      <c r="D149" s="2299">
        <f>SUM('表13-2'!O14,'表13-2'!O17)+'表30-8-3'!E16-'表30-8-4'!D10</f>
        <v>0</v>
      </c>
      <c r="E149" s="2300">
        <v>0.1</v>
      </c>
      <c r="F149" s="2299">
        <f>ROUND(D149*E149,0)</f>
        <v>0</v>
      </c>
    </row>
    <row r="150" spans="1:17" ht="33">
      <c r="A150" s="2296">
        <f t="shared" si="3"/>
        <v>146</v>
      </c>
      <c r="B150" s="2306" t="s">
        <v>8000</v>
      </c>
      <c r="C150" s="2314" t="s">
        <v>8001</v>
      </c>
      <c r="D150" s="2299">
        <f>'表30-8-4'!D10</f>
        <v>0</v>
      </c>
      <c r="E150" s="2303"/>
      <c r="F150" s="2299">
        <f>'表30-8-4'!E10</f>
        <v>0</v>
      </c>
    </row>
    <row r="151" spans="1:17" ht="16.5">
      <c r="A151" s="2296">
        <f t="shared" si="3"/>
        <v>147</v>
      </c>
      <c r="B151" s="2316" t="s">
        <v>8002</v>
      </c>
      <c r="C151" s="2298" t="s">
        <v>8003</v>
      </c>
      <c r="D151" s="2299">
        <f>SUM('表05-1'!G161)</f>
        <v>0</v>
      </c>
      <c r="E151" s="2300">
        <v>0.29499999999999998</v>
      </c>
      <c r="F151" s="2299">
        <f>ROUND(D151*E151,0)</f>
        <v>0</v>
      </c>
    </row>
    <row r="152" spans="1:17" ht="33">
      <c r="A152" s="2296">
        <f t="shared" si="3"/>
        <v>148</v>
      </c>
      <c r="B152" s="2316" t="s">
        <v>8004</v>
      </c>
      <c r="C152" s="2298" t="s">
        <v>8005</v>
      </c>
      <c r="D152" s="2299">
        <f>SUM('表05-1'!M162,'表30-14-1'!L15)</f>
        <v>0</v>
      </c>
      <c r="E152" s="2300">
        <f ca="1">'表30-14'!E25</f>
        <v>0.21779999999999999</v>
      </c>
      <c r="F152" s="2299">
        <f ca="1">ROUND(D152*E152,0)</f>
        <v>0</v>
      </c>
    </row>
    <row r="153" spans="1:17" ht="33">
      <c r="A153" s="2296">
        <f t="shared" si="3"/>
        <v>149</v>
      </c>
      <c r="B153" s="2316" t="s">
        <v>8006</v>
      </c>
      <c r="C153" s="2298" t="s">
        <v>8007</v>
      </c>
      <c r="D153" s="2299">
        <f>SUM('表05-1'!G163,'表30-14-1'!L17)</f>
        <v>0</v>
      </c>
      <c r="E153" s="2300">
        <v>8.3500000000000005E-2</v>
      </c>
      <c r="F153" s="2299">
        <f>ROUND(D153*E153,0)</f>
        <v>0</v>
      </c>
    </row>
    <row r="154" spans="1:17" ht="33">
      <c r="A154" s="2296">
        <f t="shared" si="3"/>
        <v>150</v>
      </c>
      <c r="B154" s="2316" t="s">
        <v>8008</v>
      </c>
      <c r="C154" s="2298" t="s">
        <v>8009</v>
      </c>
      <c r="D154" s="2299">
        <f>SUM('表05-1'!G164,'表30-14-1'!L19)</f>
        <v>0</v>
      </c>
      <c r="E154" s="2300">
        <v>0.28870000000000001</v>
      </c>
      <c r="F154" s="2299">
        <f>ROUND(D154*E154,0)</f>
        <v>0</v>
      </c>
    </row>
    <row r="155" spans="1:17" ht="33">
      <c r="A155" s="2296">
        <f t="shared" si="3"/>
        <v>151</v>
      </c>
      <c r="B155" s="2316" t="s">
        <v>1452</v>
      </c>
      <c r="C155" s="2298" t="s">
        <v>8010</v>
      </c>
      <c r="D155" s="2299">
        <f>'表30-14-1'!L21</f>
        <v>0</v>
      </c>
      <c r="E155" s="2300">
        <v>0.4042</v>
      </c>
      <c r="F155" s="2299">
        <f>ROUND(D155*E155,0)</f>
        <v>0</v>
      </c>
    </row>
    <row r="156" spans="1:17" ht="16.5">
      <c r="A156" s="2296">
        <f t="shared" si="3"/>
        <v>152</v>
      </c>
      <c r="B156" s="2305" t="s">
        <v>8011</v>
      </c>
      <c r="C156" s="2302"/>
      <c r="D156" s="2303">
        <f>D157+D158</f>
        <v>0</v>
      </c>
      <c r="E156" s="2304"/>
      <c r="F156" s="2303">
        <f>F157+F158</f>
        <v>0</v>
      </c>
      <c r="G156" s="14"/>
      <c r="Q156" s="869"/>
    </row>
    <row r="157" spans="1:17" ht="16.5">
      <c r="A157" s="2296">
        <f t="shared" si="3"/>
        <v>153</v>
      </c>
      <c r="B157" s="2306" t="s">
        <v>8012</v>
      </c>
      <c r="C157" s="2298" t="s">
        <v>8013</v>
      </c>
      <c r="D157" s="2299">
        <f>'表30-3-3'!H27</f>
        <v>0</v>
      </c>
      <c r="E157" s="2304"/>
      <c r="F157" s="2299">
        <f>'表30-3-3'!N27</f>
        <v>0</v>
      </c>
      <c r="G157" s="14"/>
      <c r="Q157" s="869"/>
    </row>
    <row r="158" spans="1:17" ht="16.5">
      <c r="A158" s="2296">
        <f t="shared" si="3"/>
        <v>154</v>
      </c>
      <c r="B158" s="2306" t="s">
        <v>8014</v>
      </c>
      <c r="C158" s="2298" t="s">
        <v>8015</v>
      </c>
      <c r="D158" s="2299">
        <f>'表30-3-3'!H49</f>
        <v>0</v>
      </c>
      <c r="E158" s="2304"/>
      <c r="F158" s="2299">
        <f>'表30-3-3'!N49</f>
        <v>0</v>
      </c>
      <c r="G158" s="14"/>
      <c r="Q158" s="869"/>
    </row>
    <row r="159" spans="1:17" ht="16.5">
      <c r="A159" s="2296">
        <f t="shared" si="3"/>
        <v>155</v>
      </c>
      <c r="B159" s="2305" t="s">
        <v>8016</v>
      </c>
      <c r="C159" s="2302"/>
      <c r="D159" s="2303">
        <f>D160+D161+D162</f>
        <v>0</v>
      </c>
      <c r="E159" s="2304"/>
      <c r="F159" s="2303">
        <f>F160+F161+F162</f>
        <v>0</v>
      </c>
    </row>
    <row r="160" spans="1:17" ht="33">
      <c r="A160" s="2318">
        <f t="shared" si="3"/>
        <v>156</v>
      </c>
      <c r="B160" s="2306" t="s">
        <v>8017</v>
      </c>
      <c r="C160" s="2298" t="s">
        <v>8018</v>
      </c>
      <c r="D160" s="2299">
        <f>SUM('表05-1'!G165)-'表05-1'!G167-'表13-4'!M20</f>
        <v>0</v>
      </c>
      <c r="E160" s="2300">
        <v>0.3</v>
      </c>
      <c r="F160" s="2299">
        <f>ROUND(D160*E160,0)</f>
        <v>0</v>
      </c>
    </row>
    <row r="161" spans="1:16" ht="16.5">
      <c r="A161" s="2318">
        <f t="shared" si="3"/>
        <v>157</v>
      </c>
      <c r="B161" s="2306" t="s">
        <v>8019</v>
      </c>
      <c r="C161" s="2310" t="s">
        <v>8020</v>
      </c>
      <c r="D161" s="2299">
        <f>'表13-4'!M20</f>
        <v>0</v>
      </c>
      <c r="E161" s="2300">
        <v>0.1</v>
      </c>
      <c r="F161" s="2299">
        <f>ROUND(D161*E161,0)</f>
        <v>0</v>
      </c>
    </row>
    <row r="162" spans="1:16" ht="33">
      <c r="A162" s="2318"/>
      <c r="B162" s="2306" t="s">
        <v>8021</v>
      </c>
      <c r="C162" s="2310" t="s">
        <v>8022</v>
      </c>
      <c r="D162" s="2299">
        <f>'表30-14-1'!L25</f>
        <v>0</v>
      </c>
      <c r="E162" s="2300">
        <f>E122</f>
        <v>0.33750000000000002</v>
      </c>
      <c r="F162" s="2299">
        <f>ROUND(D162*E162,0)</f>
        <v>0</v>
      </c>
    </row>
    <row r="163" spans="1:16" ht="49.5">
      <c r="A163" s="2296">
        <f>A161+1</f>
        <v>158</v>
      </c>
      <c r="B163" s="2297" t="s">
        <v>8023</v>
      </c>
      <c r="C163" s="2298" t="s">
        <v>8024</v>
      </c>
      <c r="D163" s="2299">
        <f>MAX(SUM(D83,D84,D91,D96,D105,D108,D111:D116,D119)+SUM(D124,D125,D132,D137,D145,D148,D151:D156,D159)-'表16-2-1'!G11-'表16-2-1'!J11,0)</f>
        <v>0</v>
      </c>
      <c r="E163" s="2300">
        <v>6.6100000000000006E-2</v>
      </c>
      <c r="F163" s="2299">
        <f>ROUND(D163*E163,0)</f>
        <v>0</v>
      </c>
    </row>
    <row r="164" spans="1:16" ht="16.5">
      <c r="A164" s="2296">
        <f t="shared" si="3"/>
        <v>159</v>
      </c>
      <c r="B164" s="2297" t="s">
        <v>8025</v>
      </c>
      <c r="C164" s="2298" t="s">
        <v>8026</v>
      </c>
      <c r="D164" s="2299">
        <f>'表30-16'!J16</f>
        <v>0</v>
      </c>
      <c r="E164" s="2304"/>
      <c r="F164" s="2303"/>
    </row>
    <row r="165" spans="1:16" ht="16.5">
      <c r="A165" s="2296">
        <f t="shared" si="3"/>
        <v>160</v>
      </c>
      <c r="B165" s="2297" t="s">
        <v>8027</v>
      </c>
      <c r="C165" s="2298"/>
      <c r="D165" s="2299">
        <f ca="1">SUM(F85:F86,F91,F112:F115,F96,F87,F108,F105,F126:F127,F132,F152:F155,F137,F128,F148,F145,F88,F129,F163)</f>
        <v>0</v>
      </c>
      <c r="E165" s="2300">
        <f>'表30-10'!E12</f>
        <v>1</v>
      </c>
      <c r="F165" s="2299">
        <f ca="1">ROUND(D165*E165,0)</f>
        <v>0</v>
      </c>
      <c r="G165" s="2322"/>
    </row>
    <row r="166" spans="1:16" ht="16.5">
      <c r="A166" s="2296">
        <f t="shared" si="3"/>
        <v>161</v>
      </c>
      <c r="B166" s="2317" t="s">
        <v>8028</v>
      </c>
      <c r="C166" s="2302"/>
      <c r="D166" s="2303">
        <f>SUM(D167,D168)</f>
        <v>0</v>
      </c>
      <c r="E166" s="2317"/>
      <c r="F166" s="2323">
        <f>SUM(F167,F168)</f>
        <v>0</v>
      </c>
    </row>
    <row r="167" spans="1:16" s="75" customFormat="1" ht="16.5">
      <c r="A167" s="2296">
        <f t="shared" si="3"/>
        <v>162</v>
      </c>
      <c r="B167" s="2297" t="s">
        <v>8029</v>
      </c>
      <c r="C167" s="2298" t="s">
        <v>8030</v>
      </c>
      <c r="D167" s="2324"/>
      <c r="E167" s="2300">
        <v>0.01</v>
      </c>
      <c r="F167" s="2299">
        <f>ROUND(D167*E167,0)</f>
        <v>0</v>
      </c>
      <c r="G167" s="2325"/>
      <c r="P167" s="869"/>
    </row>
    <row r="168" spans="1:16" s="75" customFormat="1" ht="16.5">
      <c r="A168" s="2296">
        <f t="shared" si="3"/>
        <v>163</v>
      </c>
      <c r="B168" s="2301" t="s">
        <v>8031</v>
      </c>
      <c r="C168" s="2302"/>
      <c r="D168" s="2303"/>
      <c r="E168" s="2326" t="s">
        <v>2606</v>
      </c>
      <c r="F168" s="2324"/>
      <c r="G168" s="2325"/>
      <c r="P168" s="869"/>
    </row>
    <row r="169" spans="1:16" s="75" customFormat="1" ht="16.5">
      <c r="A169" s="2296">
        <f t="shared" si="3"/>
        <v>164</v>
      </c>
      <c r="B169" s="2316" t="s">
        <v>8032</v>
      </c>
      <c r="C169" s="2314" t="s">
        <v>8033</v>
      </c>
      <c r="D169" s="2299">
        <f>SUM('表16-2-1'!G39,'表16-2-1'!J39)</f>
        <v>0</v>
      </c>
      <c r="E169" s="2304"/>
      <c r="F169" s="2324"/>
      <c r="G169" s="2325"/>
      <c r="P169" s="869"/>
    </row>
    <row r="170" spans="1:16" s="75" customFormat="1" ht="50.25" thickBot="1">
      <c r="A170" s="2327">
        <f t="shared" si="3"/>
        <v>165</v>
      </c>
      <c r="B170" s="2328" t="s">
        <v>8034</v>
      </c>
      <c r="C170" s="2329" t="s">
        <v>8035</v>
      </c>
      <c r="D170" s="2330">
        <f>SUM('表16-2-2'!D21,'表16-2-2'!G21,'表16-2-2'!J21,'表16-2-3'!D18,'表16-2-3'!G18,'表16-2-3'!J18)</f>
        <v>0</v>
      </c>
      <c r="E170" s="2331"/>
      <c r="F170" s="2332"/>
      <c r="G170" s="2325"/>
      <c r="P170" s="869"/>
    </row>
    <row r="171" spans="1:16" s="75" customFormat="1" ht="17.25" thickTop="1">
      <c r="A171" s="2333">
        <f t="shared" si="3"/>
        <v>166</v>
      </c>
      <c r="B171" s="2334" t="s">
        <v>8036</v>
      </c>
      <c r="C171" s="2335"/>
      <c r="D171" s="2336">
        <f>SUM(D5,D81,D166)</f>
        <v>0</v>
      </c>
      <c r="E171" s="2337"/>
      <c r="F171" s="2336">
        <f ca="1">SUM(F80,F6,F9,F69,F83,F111,F116,F119,F124,F151,F156,F159,F165,F166)</f>
        <v>0</v>
      </c>
      <c r="G171" s="2325"/>
      <c r="P171" s="869"/>
    </row>
    <row r="172" spans="1:16" s="75" customFormat="1" ht="16.5">
      <c r="A172" s="420" t="s">
        <v>8037</v>
      </c>
      <c r="B172" s="908"/>
      <c r="C172" s="2338"/>
      <c r="D172" s="869"/>
      <c r="E172" s="2338"/>
      <c r="F172" s="2325"/>
      <c r="G172" s="2325"/>
      <c r="P172" s="869"/>
    </row>
    <row r="173" spans="1:16" s="75" customFormat="1" ht="16.5">
      <c r="A173" s="420">
        <v>1</v>
      </c>
      <c r="B173" s="908" t="s">
        <v>8038</v>
      </c>
      <c r="C173" s="2338"/>
      <c r="D173" s="869"/>
      <c r="E173" s="2338"/>
      <c r="F173" s="2325"/>
      <c r="G173" s="2325"/>
      <c r="P173" s="869"/>
    </row>
    <row r="174" spans="1:16" s="75" customFormat="1" ht="16.5">
      <c r="A174" s="420">
        <v>2</v>
      </c>
      <c r="B174" s="912" t="s">
        <v>1445</v>
      </c>
      <c r="C174" s="2338"/>
      <c r="D174" s="869"/>
      <c r="E174" s="2338"/>
      <c r="F174" s="2325"/>
      <c r="G174" s="2325"/>
      <c r="P174" s="869"/>
    </row>
    <row r="175" spans="1:16" s="75" customFormat="1" ht="16.5">
      <c r="A175" s="420">
        <v>3</v>
      </c>
      <c r="B175" s="908" t="s">
        <v>8039</v>
      </c>
      <c r="C175" s="2338"/>
      <c r="D175" s="869"/>
      <c r="E175" s="2338"/>
      <c r="F175" s="2325"/>
      <c r="G175" s="2325"/>
      <c r="P175" s="869"/>
    </row>
    <row r="176" spans="1:16" s="75" customFormat="1" ht="16.5">
      <c r="A176" s="420"/>
      <c r="B176" s="908" t="s">
        <v>8040</v>
      </c>
      <c r="C176" s="2338"/>
      <c r="D176" s="869"/>
      <c r="E176" s="2338"/>
      <c r="F176" s="2325"/>
      <c r="G176" s="2325"/>
      <c r="P176" s="869"/>
    </row>
    <row r="177" spans="1:16" s="2339" customFormat="1" ht="16.5">
      <c r="A177" s="420"/>
      <c r="B177" s="912" t="s">
        <v>5298</v>
      </c>
      <c r="C177" s="536"/>
      <c r="D177" s="869"/>
      <c r="E177" s="536"/>
      <c r="F177" s="2325"/>
      <c r="G177" s="869"/>
      <c r="P177" s="869"/>
    </row>
    <row r="178" spans="1:16" s="2339" customFormat="1" ht="16.5">
      <c r="A178" s="2340">
        <v>4</v>
      </c>
      <c r="B178" s="912" t="s">
        <v>5299</v>
      </c>
      <c r="C178" s="536"/>
      <c r="D178" s="869"/>
      <c r="E178" s="536"/>
      <c r="F178" s="2325"/>
      <c r="G178" s="869"/>
      <c r="P178" s="869"/>
    </row>
    <row r="179" spans="1:16" s="2339" customFormat="1" ht="16.5">
      <c r="A179" s="2340">
        <v>5</v>
      </c>
      <c r="B179" s="908" t="s">
        <v>8041</v>
      </c>
      <c r="C179" s="536"/>
      <c r="D179" s="869"/>
      <c r="E179" s="536"/>
      <c r="F179" s="2325"/>
      <c r="G179" s="869"/>
      <c r="P179" s="869"/>
    </row>
    <row r="180" spans="1:16" s="2339" customFormat="1" ht="16.5">
      <c r="A180" s="2340">
        <v>6</v>
      </c>
      <c r="B180" s="2341" t="s">
        <v>1446</v>
      </c>
      <c r="C180" s="2342"/>
      <c r="D180" s="869"/>
      <c r="E180" s="2343"/>
      <c r="F180" s="869"/>
      <c r="G180" s="869"/>
      <c r="P180" s="869"/>
    </row>
    <row r="181" spans="1:16" s="2339" customFormat="1" ht="16.5">
      <c r="A181" s="2340">
        <v>7</v>
      </c>
      <c r="B181" s="2344" t="s">
        <v>8042</v>
      </c>
      <c r="C181" s="2342"/>
      <c r="D181" s="869"/>
      <c r="E181" s="2345"/>
      <c r="F181" s="869"/>
      <c r="G181" s="869"/>
      <c r="P181" s="869"/>
    </row>
    <row r="182" spans="1:16">
      <c r="B182" s="2347"/>
    </row>
    <row r="183" spans="1:16">
      <c r="B183" s="2347"/>
    </row>
    <row r="184" spans="1:16">
      <c r="B184" s="2339"/>
    </row>
    <row r="196" spans="11:13">
      <c r="K196" s="38"/>
      <c r="L196" s="38"/>
      <c r="M196" s="870"/>
    </row>
    <row r="197" spans="11:13">
      <c r="K197" s="38"/>
      <c r="L197" s="38"/>
      <c r="M197" s="870"/>
    </row>
    <row r="198" spans="11:13">
      <c r="K198" s="38"/>
      <c r="L198" s="38"/>
      <c r="M198" s="870"/>
    </row>
    <row r="199" spans="11:13">
      <c r="K199" s="38"/>
      <c r="L199" s="38"/>
    </row>
    <row r="200" spans="11:13">
      <c r="K200" s="38"/>
      <c r="L200" s="38"/>
      <c r="M200" s="870"/>
    </row>
    <row r="201" spans="11:13">
      <c r="K201" s="38"/>
      <c r="L201" s="38"/>
      <c r="M201" s="870"/>
    </row>
    <row r="202" spans="11:13">
      <c r="K202" s="38"/>
      <c r="L202" s="38"/>
      <c r="M202" s="870"/>
    </row>
    <row r="203" spans="11:13">
      <c r="K203" s="38"/>
      <c r="L203" s="38"/>
      <c r="M203" s="870"/>
    </row>
    <row r="204" spans="11:13">
      <c r="K204" s="38"/>
      <c r="L204" s="38"/>
      <c r="M204" s="870"/>
    </row>
    <row r="205" spans="11:13">
      <c r="K205" s="38"/>
      <c r="L205" s="38"/>
      <c r="M205" s="870"/>
    </row>
    <row r="206" spans="11:13">
      <c r="K206" s="38"/>
      <c r="L206" s="38"/>
      <c r="M206" s="870"/>
    </row>
    <row r="207" spans="11:13">
      <c r="K207" s="38"/>
      <c r="L207" s="38"/>
      <c r="M207" s="870"/>
    </row>
    <row r="208" spans="11:13">
      <c r="K208" s="38"/>
      <c r="L208" s="38"/>
      <c r="M208" s="870"/>
    </row>
    <row r="209" spans="8:16">
      <c r="K209" s="38"/>
      <c r="L209" s="38"/>
      <c r="M209" s="870"/>
    </row>
    <row r="210" spans="8:16">
      <c r="K210" s="38"/>
      <c r="L210" s="38"/>
      <c r="M210" s="870"/>
    </row>
    <row r="211" spans="8:16">
      <c r="K211" s="38"/>
      <c r="L211" s="38"/>
      <c r="M211" s="870"/>
    </row>
    <row r="212" spans="8:16">
      <c r="K212" s="38"/>
      <c r="L212" s="38"/>
      <c r="M212" s="870"/>
    </row>
    <row r="213" spans="8:16">
      <c r="K213" s="38"/>
      <c r="L213" s="38"/>
      <c r="M213" s="870"/>
    </row>
    <row r="214" spans="8:16">
      <c r="K214" s="38"/>
      <c r="L214" s="38"/>
      <c r="M214" s="870"/>
    </row>
    <row r="215" spans="8:16">
      <c r="K215" s="38"/>
      <c r="L215" s="38"/>
      <c r="M215" s="870"/>
    </row>
    <row r="216" spans="8:16">
      <c r="H216" s="2325"/>
      <c r="I216" s="2325"/>
      <c r="J216" s="2325"/>
      <c r="K216" s="2325"/>
      <c r="L216" s="2325"/>
      <c r="M216" s="2325"/>
      <c r="N216" s="2325"/>
      <c r="O216" s="2325"/>
      <c r="P216" s="2325"/>
    </row>
    <row r="217" spans="8:16">
      <c r="H217" s="2325"/>
      <c r="I217" s="2325"/>
      <c r="J217" s="2325"/>
      <c r="K217" s="2325"/>
      <c r="L217" s="2325"/>
      <c r="M217" s="2325"/>
      <c r="N217" s="2325"/>
      <c r="O217" s="2325"/>
      <c r="P217" s="2325"/>
    </row>
    <row r="218" spans="8:16">
      <c r="H218" s="2325"/>
      <c r="I218" s="2325"/>
      <c r="J218" s="2325"/>
      <c r="K218" s="2325"/>
      <c r="L218" s="2325"/>
      <c r="M218" s="2325"/>
      <c r="N218" s="2325"/>
      <c r="O218" s="2325"/>
      <c r="P218" s="2325"/>
    </row>
    <row r="219" spans="8:16">
      <c r="H219" s="2325"/>
      <c r="I219" s="2325"/>
      <c r="J219" s="2325"/>
      <c r="K219" s="2325"/>
      <c r="L219" s="2325"/>
      <c r="M219" s="2325"/>
      <c r="N219" s="2325"/>
      <c r="O219" s="2325"/>
      <c r="P219" s="2325"/>
    </row>
  </sheetData>
  <mergeCells count="3">
    <mergeCell ref="A3:A4"/>
    <mergeCell ref="B3:B4"/>
    <mergeCell ref="C3:C4"/>
  </mergeCells>
  <phoneticPr fontId="28" type="noConversion"/>
  <printOptions horizontalCentered="1"/>
  <pageMargins left="0.23622047244094491" right="0.23622047244094491" top="0.35433070866141736" bottom="0.35433070866141736" header="0.31496062992125984" footer="0.31496062992125984"/>
  <pageSetup paperSize="9" scale="48" fitToHeight="0" orientation="portrait" cellComments="asDisplayed" r:id="rId1"/>
  <headerFooter alignWithMargins="0"/>
  <rowBreaks count="2" manualBreakCount="2">
    <brk id="68" max="16383" man="1"/>
    <brk id="131" max="16383" man="1"/>
  </row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73">
    <pageSetUpPr fitToPage="1"/>
  </sheetPr>
  <dimension ref="A1:G131"/>
  <sheetViews>
    <sheetView topLeftCell="A106" zoomScaleNormal="100" workbookViewId="0">
      <selection activeCell="F131" sqref="F131"/>
    </sheetView>
  </sheetViews>
  <sheetFormatPr defaultColWidth="15.625" defaultRowHeight="15.75"/>
  <cols>
    <col min="1" max="1" width="5.625" style="2072" customWidth="1"/>
    <col min="2" max="2" width="51.5" style="2026" customWidth="1"/>
    <col min="3" max="4" width="20.625" style="2026" customWidth="1"/>
    <col min="5" max="5" width="15.625" style="2026" customWidth="1"/>
    <col min="6" max="6" width="20.625" style="2026" customWidth="1"/>
    <col min="7" max="16384" width="15.625" style="2026"/>
  </cols>
  <sheetData>
    <row r="1" spans="1:6" ht="16.5">
      <c r="A1" s="2025" t="s">
        <v>2595</v>
      </c>
    </row>
    <row r="2" spans="1:6" ht="17.25" thickBot="1">
      <c r="A2" s="2027" t="s">
        <v>5300</v>
      </c>
      <c r="F2" s="2028" t="s">
        <v>5301</v>
      </c>
    </row>
    <row r="3" spans="1:6" ht="16.5">
      <c r="A3" s="2825" t="s">
        <v>5194</v>
      </c>
      <c r="B3" s="2832" t="s">
        <v>5302</v>
      </c>
      <c r="C3" s="2029" t="s">
        <v>5303</v>
      </c>
      <c r="D3" s="2832" t="s">
        <v>1441</v>
      </c>
      <c r="E3" s="2832" t="s">
        <v>5304</v>
      </c>
      <c r="F3" s="2834" t="s">
        <v>5305</v>
      </c>
    </row>
    <row r="4" spans="1:6" ht="16.5">
      <c r="A4" s="2826"/>
      <c r="B4" s="2833"/>
      <c r="C4" s="2030" t="s">
        <v>5306</v>
      </c>
      <c r="D4" s="2833"/>
      <c r="E4" s="2833"/>
      <c r="F4" s="2835"/>
    </row>
    <row r="5" spans="1:6" ht="16.5" thickBot="1">
      <c r="A5" s="2827"/>
      <c r="B5" s="2031" t="s">
        <v>66</v>
      </c>
      <c r="C5" s="2031" t="s">
        <v>67</v>
      </c>
      <c r="D5" s="2031" t="s">
        <v>68</v>
      </c>
      <c r="E5" s="2032" t="s">
        <v>69</v>
      </c>
      <c r="F5" s="2033" t="s">
        <v>70</v>
      </c>
    </row>
    <row r="6" spans="1:6">
      <c r="A6" s="2034" t="s">
        <v>560</v>
      </c>
      <c r="B6" s="2829" t="s">
        <v>5307</v>
      </c>
      <c r="C6" s="2035" t="s">
        <v>0</v>
      </c>
      <c r="D6" s="2036"/>
      <c r="E6" s="2037">
        <v>0</v>
      </c>
      <c r="F6" s="2038">
        <f t="shared" ref="F6:F23" si="0">ROUND(D6*E6,0)</f>
        <v>0</v>
      </c>
    </row>
    <row r="7" spans="1:6">
      <c r="A7" s="2039" t="s">
        <v>76</v>
      </c>
      <c r="B7" s="2830"/>
      <c r="C7" s="2040" t="s">
        <v>1</v>
      </c>
      <c r="D7" s="2041"/>
      <c r="E7" s="2042">
        <v>0</v>
      </c>
      <c r="F7" s="2043">
        <f t="shared" si="0"/>
        <v>0</v>
      </c>
    </row>
    <row r="8" spans="1:6">
      <c r="A8" s="2039" t="s">
        <v>77</v>
      </c>
      <c r="B8" s="2830"/>
      <c r="C8" s="2040" t="s">
        <v>2</v>
      </c>
      <c r="D8" s="2041"/>
      <c r="E8" s="2042">
        <v>3.0999999999999999E-3</v>
      </c>
      <c r="F8" s="2043">
        <f t="shared" si="0"/>
        <v>0</v>
      </c>
    </row>
    <row r="9" spans="1:6">
      <c r="A9" s="2039" t="s">
        <v>78</v>
      </c>
      <c r="B9" s="2830"/>
      <c r="C9" s="2040" t="s">
        <v>3</v>
      </c>
      <c r="D9" s="2041"/>
      <c r="E9" s="2042">
        <v>6.1999999999999998E-3</v>
      </c>
      <c r="F9" s="2043">
        <f t="shared" si="0"/>
        <v>0</v>
      </c>
    </row>
    <row r="10" spans="1:6">
      <c r="A10" s="2039" t="s">
        <v>79</v>
      </c>
      <c r="B10" s="2830"/>
      <c r="C10" s="2040" t="s">
        <v>4</v>
      </c>
      <c r="D10" s="2041"/>
      <c r="E10" s="2042">
        <v>7.4000000000000003E-3</v>
      </c>
      <c r="F10" s="2043">
        <f t="shared" si="0"/>
        <v>0</v>
      </c>
    </row>
    <row r="11" spans="1:6">
      <c r="A11" s="2039" t="s">
        <v>80</v>
      </c>
      <c r="B11" s="2830"/>
      <c r="C11" s="2040" t="s">
        <v>5</v>
      </c>
      <c r="D11" s="2041"/>
      <c r="E11" s="2042">
        <v>8.6E-3</v>
      </c>
      <c r="F11" s="2043">
        <f t="shared" si="0"/>
        <v>0</v>
      </c>
    </row>
    <row r="12" spans="1:6">
      <c r="A12" s="2039" t="s">
        <v>81</v>
      </c>
      <c r="B12" s="2830"/>
      <c r="C12" s="2040" t="s">
        <v>6</v>
      </c>
      <c r="D12" s="2041"/>
      <c r="E12" s="2042">
        <v>9.7999999999999997E-3</v>
      </c>
      <c r="F12" s="2043">
        <f t="shared" si="0"/>
        <v>0</v>
      </c>
    </row>
    <row r="13" spans="1:6">
      <c r="A13" s="2039" t="s">
        <v>82</v>
      </c>
      <c r="B13" s="2830"/>
      <c r="C13" s="2040" t="s">
        <v>7</v>
      </c>
      <c r="D13" s="2041"/>
      <c r="E13" s="2042">
        <v>1.7999999999999999E-2</v>
      </c>
      <c r="F13" s="2043">
        <f t="shared" si="0"/>
        <v>0</v>
      </c>
    </row>
    <row r="14" spans="1:6">
      <c r="A14" s="2039" t="s">
        <v>83</v>
      </c>
      <c r="B14" s="2830"/>
      <c r="C14" s="2040" t="s">
        <v>8</v>
      </c>
      <c r="D14" s="2041"/>
      <c r="E14" s="2042">
        <v>2.63E-2</v>
      </c>
      <c r="F14" s="2043">
        <f t="shared" si="0"/>
        <v>0</v>
      </c>
    </row>
    <row r="15" spans="1:6">
      <c r="A15" s="2039" t="s">
        <v>84</v>
      </c>
      <c r="B15" s="2830"/>
      <c r="C15" s="2040" t="s">
        <v>9</v>
      </c>
      <c r="D15" s="2041"/>
      <c r="E15" s="2042">
        <v>3.4500000000000003E-2</v>
      </c>
      <c r="F15" s="2043">
        <f t="shared" si="0"/>
        <v>0</v>
      </c>
    </row>
    <row r="16" spans="1:6">
      <c r="A16" s="2039" t="s">
        <v>10</v>
      </c>
      <c r="B16" s="2830"/>
      <c r="C16" s="2040" t="s">
        <v>11</v>
      </c>
      <c r="D16" s="2041"/>
      <c r="E16" s="2042">
        <v>4.8000000000000001E-2</v>
      </c>
      <c r="F16" s="2043">
        <f t="shared" si="0"/>
        <v>0</v>
      </c>
    </row>
    <row r="17" spans="1:6">
      <c r="A17" s="2039" t="s">
        <v>12</v>
      </c>
      <c r="B17" s="2830"/>
      <c r="C17" s="2040" t="s">
        <v>13</v>
      </c>
      <c r="D17" s="2041"/>
      <c r="E17" s="2042">
        <v>6.1499999999999999E-2</v>
      </c>
      <c r="F17" s="2043">
        <f t="shared" si="0"/>
        <v>0</v>
      </c>
    </row>
    <row r="18" spans="1:6">
      <c r="A18" s="2039" t="s">
        <v>14</v>
      </c>
      <c r="B18" s="2830"/>
      <c r="C18" s="2040" t="s">
        <v>15</v>
      </c>
      <c r="D18" s="2041"/>
      <c r="E18" s="2042">
        <v>7.4999999999999997E-2</v>
      </c>
      <c r="F18" s="2043">
        <f t="shared" si="0"/>
        <v>0</v>
      </c>
    </row>
    <row r="19" spans="1:6">
      <c r="A19" s="2039" t="s">
        <v>16</v>
      </c>
      <c r="B19" s="2830"/>
      <c r="C19" s="2040" t="s">
        <v>17</v>
      </c>
      <c r="D19" s="2041"/>
      <c r="E19" s="2042">
        <v>0.1075</v>
      </c>
      <c r="F19" s="2043">
        <f t="shared" si="0"/>
        <v>0</v>
      </c>
    </row>
    <row r="20" spans="1:6">
      <c r="A20" s="2039" t="s">
        <v>18</v>
      </c>
      <c r="B20" s="2830"/>
      <c r="C20" s="2040" t="s">
        <v>19</v>
      </c>
      <c r="D20" s="2041"/>
      <c r="E20" s="2042">
        <v>0.14000000000000001</v>
      </c>
      <c r="F20" s="2043">
        <f t="shared" si="0"/>
        <v>0</v>
      </c>
    </row>
    <row r="21" spans="1:6">
      <c r="A21" s="2039" t="s">
        <v>20</v>
      </c>
      <c r="B21" s="2830"/>
      <c r="C21" s="2040" t="s">
        <v>21</v>
      </c>
      <c r="D21" s="2041"/>
      <c r="E21" s="2042">
        <v>0.17249999999999999</v>
      </c>
      <c r="F21" s="2043">
        <f t="shared" si="0"/>
        <v>0</v>
      </c>
    </row>
    <row r="22" spans="1:6">
      <c r="A22" s="2039" t="s">
        <v>22</v>
      </c>
      <c r="B22" s="2830"/>
      <c r="C22" s="2040" t="s">
        <v>555</v>
      </c>
      <c r="D22" s="2041"/>
      <c r="E22" s="2042">
        <v>0.2112</v>
      </c>
      <c r="F22" s="2043">
        <f t="shared" si="0"/>
        <v>0</v>
      </c>
    </row>
    <row r="23" spans="1:6">
      <c r="A23" s="2039" t="s">
        <v>23</v>
      </c>
      <c r="B23" s="2831"/>
      <c r="C23" s="2044" t="s">
        <v>556</v>
      </c>
      <c r="D23" s="2045"/>
      <c r="E23" s="2046">
        <v>0.2165</v>
      </c>
      <c r="F23" s="2047">
        <f t="shared" si="0"/>
        <v>0</v>
      </c>
    </row>
    <row r="24" spans="1:6">
      <c r="A24" s="2048" t="s">
        <v>24</v>
      </c>
      <c r="B24" s="2828" t="s">
        <v>5308</v>
      </c>
      <c r="C24" s="2828"/>
      <c r="D24" s="2049">
        <f>SUM(D6:D23)</f>
        <v>0</v>
      </c>
      <c r="E24" s="2050"/>
      <c r="F24" s="2051">
        <f>SUM(F6:F23)</f>
        <v>0</v>
      </c>
    </row>
    <row r="25" spans="1:6">
      <c r="A25" s="2039" t="s">
        <v>25</v>
      </c>
      <c r="B25" s="2829" t="s">
        <v>5309</v>
      </c>
      <c r="C25" s="2035" t="s">
        <v>0</v>
      </c>
      <c r="D25" s="2052"/>
      <c r="E25" s="2053">
        <v>0</v>
      </c>
      <c r="F25" s="2038">
        <f t="shared" ref="F25:F42" si="1">ROUND(D25*E25,0)</f>
        <v>0</v>
      </c>
    </row>
    <row r="26" spans="1:6">
      <c r="A26" s="2039" t="s">
        <v>26</v>
      </c>
      <c r="B26" s="2830"/>
      <c r="C26" s="2040" t="s">
        <v>1</v>
      </c>
      <c r="D26" s="2041"/>
      <c r="E26" s="2042">
        <v>0</v>
      </c>
      <c r="F26" s="2043">
        <f t="shared" si="1"/>
        <v>0</v>
      </c>
    </row>
    <row r="27" spans="1:6">
      <c r="A27" s="2039" t="s">
        <v>27</v>
      </c>
      <c r="B27" s="2830"/>
      <c r="C27" s="2040" t="s">
        <v>2</v>
      </c>
      <c r="D27" s="2041"/>
      <c r="E27" s="2042">
        <v>3.0999999999999999E-3</v>
      </c>
      <c r="F27" s="2043">
        <f t="shared" si="1"/>
        <v>0</v>
      </c>
    </row>
    <row r="28" spans="1:6">
      <c r="A28" s="2039" t="s">
        <v>28</v>
      </c>
      <c r="B28" s="2830"/>
      <c r="C28" s="2040" t="s">
        <v>3</v>
      </c>
      <c r="D28" s="2041"/>
      <c r="E28" s="2042">
        <v>6.1999999999999998E-3</v>
      </c>
      <c r="F28" s="2043">
        <f t="shared" si="1"/>
        <v>0</v>
      </c>
    </row>
    <row r="29" spans="1:6">
      <c r="A29" s="2039" t="s">
        <v>29</v>
      </c>
      <c r="B29" s="2830"/>
      <c r="C29" s="2040" t="s">
        <v>4</v>
      </c>
      <c r="D29" s="2041"/>
      <c r="E29" s="2042">
        <v>7.4000000000000003E-3</v>
      </c>
      <c r="F29" s="2043">
        <f t="shared" si="1"/>
        <v>0</v>
      </c>
    </row>
    <row r="30" spans="1:6">
      <c r="A30" s="2039" t="s">
        <v>30</v>
      </c>
      <c r="B30" s="2830"/>
      <c r="C30" s="2040" t="s">
        <v>5</v>
      </c>
      <c r="D30" s="2041"/>
      <c r="E30" s="2042">
        <v>8.6E-3</v>
      </c>
      <c r="F30" s="2043">
        <f t="shared" si="1"/>
        <v>0</v>
      </c>
    </row>
    <row r="31" spans="1:6">
      <c r="A31" s="2039" t="s">
        <v>31</v>
      </c>
      <c r="B31" s="2830"/>
      <c r="C31" s="2040" t="s">
        <v>6</v>
      </c>
      <c r="D31" s="2041"/>
      <c r="E31" s="2042">
        <v>9.7999999999999997E-3</v>
      </c>
      <c r="F31" s="2043">
        <f t="shared" si="1"/>
        <v>0</v>
      </c>
    </row>
    <row r="32" spans="1:6">
      <c r="A32" s="2039" t="s">
        <v>32</v>
      </c>
      <c r="B32" s="2830"/>
      <c r="C32" s="2040" t="s">
        <v>7</v>
      </c>
      <c r="D32" s="2041"/>
      <c r="E32" s="2042">
        <v>1.7999999999999999E-2</v>
      </c>
      <c r="F32" s="2043">
        <f t="shared" si="1"/>
        <v>0</v>
      </c>
    </row>
    <row r="33" spans="1:6">
      <c r="A33" s="2039" t="s">
        <v>33</v>
      </c>
      <c r="B33" s="2830"/>
      <c r="C33" s="2040" t="s">
        <v>8</v>
      </c>
      <c r="D33" s="2041"/>
      <c r="E33" s="2042">
        <v>2.63E-2</v>
      </c>
      <c r="F33" s="2043">
        <f t="shared" si="1"/>
        <v>0</v>
      </c>
    </row>
    <row r="34" spans="1:6">
      <c r="A34" s="2039" t="s">
        <v>34</v>
      </c>
      <c r="B34" s="2830"/>
      <c r="C34" s="2040" t="s">
        <v>9</v>
      </c>
      <c r="D34" s="2041"/>
      <c r="E34" s="2042">
        <v>3.4500000000000003E-2</v>
      </c>
      <c r="F34" s="2043">
        <f t="shared" si="1"/>
        <v>0</v>
      </c>
    </row>
    <row r="35" spans="1:6">
      <c r="A35" s="2039" t="s">
        <v>35</v>
      </c>
      <c r="B35" s="2830"/>
      <c r="C35" s="2040" t="s">
        <v>11</v>
      </c>
      <c r="D35" s="2041"/>
      <c r="E35" s="2042">
        <v>4.8000000000000001E-2</v>
      </c>
      <c r="F35" s="2043">
        <f t="shared" si="1"/>
        <v>0</v>
      </c>
    </row>
    <row r="36" spans="1:6">
      <c r="A36" s="2039" t="s">
        <v>36</v>
      </c>
      <c r="B36" s="2830"/>
      <c r="C36" s="2040" t="s">
        <v>13</v>
      </c>
      <c r="D36" s="2041"/>
      <c r="E36" s="2042">
        <v>6.1499999999999999E-2</v>
      </c>
      <c r="F36" s="2043">
        <f t="shared" si="1"/>
        <v>0</v>
      </c>
    </row>
    <row r="37" spans="1:6">
      <c r="A37" s="2039" t="s">
        <v>37</v>
      </c>
      <c r="B37" s="2830"/>
      <c r="C37" s="2040" t="s">
        <v>15</v>
      </c>
      <c r="D37" s="2041"/>
      <c r="E37" s="2042">
        <v>7.4999999999999997E-2</v>
      </c>
      <c r="F37" s="2043">
        <f t="shared" si="1"/>
        <v>0</v>
      </c>
    </row>
    <row r="38" spans="1:6">
      <c r="A38" s="2039" t="s">
        <v>38</v>
      </c>
      <c r="B38" s="2830"/>
      <c r="C38" s="2040" t="s">
        <v>17</v>
      </c>
      <c r="D38" s="2041"/>
      <c r="E38" s="2042">
        <v>0.1075</v>
      </c>
      <c r="F38" s="2043">
        <f t="shared" si="1"/>
        <v>0</v>
      </c>
    </row>
    <row r="39" spans="1:6">
      <c r="A39" s="2039" t="s">
        <v>39</v>
      </c>
      <c r="B39" s="2830"/>
      <c r="C39" s="2040" t="s">
        <v>19</v>
      </c>
      <c r="D39" s="2041"/>
      <c r="E39" s="2042">
        <v>0.14000000000000001</v>
      </c>
      <c r="F39" s="2043">
        <f t="shared" si="1"/>
        <v>0</v>
      </c>
    </row>
    <row r="40" spans="1:6">
      <c r="A40" s="2039" t="s">
        <v>40</v>
      </c>
      <c r="B40" s="2830"/>
      <c r="C40" s="2040" t="s">
        <v>21</v>
      </c>
      <c r="D40" s="2041"/>
      <c r="E40" s="2042">
        <v>0.17249999999999999</v>
      </c>
      <c r="F40" s="2043">
        <f t="shared" si="1"/>
        <v>0</v>
      </c>
    </row>
    <row r="41" spans="1:6">
      <c r="A41" s="2039" t="s">
        <v>41</v>
      </c>
      <c r="B41" s="2830"/>
      <c r="C41" s="2040" t="s">
        <v>555</v>
      </c>
      <c r="D41" s="2041"/>
      <c r="E41" s="2042">
        <v>0.2112</v>
      </c>
      <c r="F41" s="2043">
        <f t="shared" si="1"/>
        <v>0</v>
      </c>
    </row>
    <row r="42" spans="1:6">
      <c r="A42" s="2039" t="s">
        <v>42</v>
      </c>
      <c r="B42" s="2831"/>
      <c r="C42" s="2044" t="s">
        <v>556</v>
      </c>
      <c r="D42" s="2045"/>
      <c r="E42" s="2046">
        <v>0.2165</v>
      </c>
      <c r="F42" s="2047">
        <f t="shared" si="1"/>
        <v>0</v>
      </c>
    </row>
    <row r="43" spans="1:6">
      <c r="A43" s="2048" t="s">
        <v>43</v>
      </c>
      <c r="B43" s="2828" t="s">
        <v>5310</v>
      </c>
      <c r="C43" s="2828"/>
      <c r="D43" s="2049">
        <f>SUM(D25:D42)</f>
        <v>0</v>
      </c>
      <c r="E43" s="2050"/>
      <c r="F43" s="2051">
        <f>SUM(F25:F42)</f>
        <v>0</v>
      </c>
    </row>
    <row r="44" spans="1:6">
      <c r="A44" s="2048">
        <v>39</v>
      </c>
      <c r="B44" s="2840" t="s">
        <v>5311</v>
      </c>
      <c r="C44" s="2840"/>
      <c r="D44" s="2054"/>
      <c r="E44" s="2055"/>
      <c r="F44" s="2056"/>
    </row>
    <row r="45" spans="1:6">
      <c r="A45" s="2039">
        <v>40</v>
      </c>
      <c r="B45" s="2829" t="s">
        <v>5312</v>
      </c>
      <c r="C45" s="2035" t="s">
        <v>0</v>
      </c>
      <c r="D45" s="2036"/>
      <c r="E45" s="2053">
        <v>0</v>
      </c>
      <c r="F45" s="2038">
        <f t="shared" ref="F45:F62" si="2">ROUND(D45*E45,0)</f>
        <v>0</v>
      </c>
    </row>
    <row r="46" spans="1:6">
      <c r="A46" s="2039">
        <v>41</v>
      </c>
      <c r="B46" s="2830"/>
      <c r="C46" s="2040" t="s">
        <v>1</v>
      </c>
      <c r="D46" s="2041"/>
      <c r="E46" s="2042">
        <v>0</v>
      </c>
      <c r="F46" s="2043">
        <f t="shared" si="2"/>
        <v>0</v>
      </c>
    </row>
    <row r="47" spans="1:6">
      <c r="A47" s="2039">
        <v>42</v>
      </c>
      <c r="B47" s="2830"/>
      <c r="C47" s="2040" t="s">
        <v>2</v>
      </c>
      <c r="D47" s="2041"/>
      <c r="E47" s="2042">
        <v>3.0999999999999999E-3</v>
      </c>
      <c r="F47" s="2043">
        <f t="shared" si="2"/>
        <v>0</v>
      </c>
    </row>
    <row r="48" spans="1:6">
      <c r="A48" s="2039">
        <v>43</v>
      </c>
      <c r="B48" s="2830"/>
      <c r="C48" s="2040" t="s">
        <v>3</v>
      </c>
      <c r="D48" s="2041"/>
      <c r="E48" s="2042">
        <v>6.1999999999999998E-3</v>
      </c>
      <c r="F48" s="2043">
        <f t="shared" si="2"/>
        <v>0</v>
      </c>
    </row>
    <row r="49" spans="1:6">
      <c r="A49" s="2039">
        <v>44</v>
      </c>
      <c r="B49" s="2830"/>
      <c r="C49" s="2040" t="s">
        <v>4</v>
      </c>
      <c r="D49" s="2041"/>
      <c r="E49" s="2042">
        <v>7.4000000000000003E-3</v>
      </c>
      <c r="F49" s="2043">
        <f t="shared" si="2"/>
        <v>0</v>
      </c>
    </row>
    <row r="50" spans="1:6">
      <c r="A50" s="2039">
        <v>45</v>
      </c>
      <c r="B50" s="2830"/>
      <c r="C50" s="2040" t="s">
        <v>5</v>
      </c>
      <c r="D50" s="2041"/>
      <c r="E50" s="2042">
        <v>8.6E-3</v>
      </c>
      <c r="F50" s="2043">
        <f t="shared" si="2"/>
        <v>0</v>
      </c>
    </row>
    <row r="51" spans="1:6">
      <c r="A51" s="2039">
        <v>46</v>
      </c>
      <c r="B51" s="2830"/>
      <c r="C51" s="2040" t="s">
        <v>6</v>
      </c>
      <c r="D51" s="2041"/>
      <c r="E51" s="2042">
        <v>9.7999999999999997E-3</v>
      </c>
      <c r="F51" s="2043">
        <f t="shared" si="2"/>
        <v>0</v>
      </c>
    </row>
    <row r="52" spans="1:6">
      <c r="A52" s="2039">
        <v>47</v>
      </c>
      <c r="B52" s="2830"/>
      <c r="C52" s="2040" t="s">
        <v>7</v>
      </c>
      <c r="D52" s="2041"/>
      <c r="E52" s="2042">
        <v>1.7999999999999999E-2</v>
      </c>
      <c r="F52" s="2043">
        <f t="shared" si="2"/>
        <v>0</v>
      </c>
    </row>
    <row r="53" spans="1:6">
      <c r="A53" s="2039">
        <v>48</v>
      </c>
      <c r="B53" s="2830"/>
      <c r="C53" s="2040" t="s">
        <v>8</v>
      </c>
      <c r="D53" s="2041"/>
      <c r="E53" s="2042">
        <v>2.63E-2</v>
      </c>
      <c r="F53" s="2043">
        <f t="shared" si="2"/>
        <v>0</v>
      </c>
    </row>
    <row r="54" spans="1:6">
      <c r="A54" s="2039">
        <v>49</v>
      </c>
      <c r="B54" s="2830"/>
      <c r="C54" s="2040" t="s">
        <v>9</v>
      </c>
      <c r="D54" s="2041"/>
      <c r="E54" s="2042">
        <v>3.4500000000000003E-2</v>
      </c>
      <c r="F54" s="2043">
        <f t="shared" si="2"/>
        <v>0</v>
      </c>
    </row>
    <row r="55" spans="1:6">
      <c r="A55" s="2039">
        <v>50</v>
      </c>
      <c r="B55" s="2830"/>
      <c r="C55" s="2040" t="s">
        <v>11</v>
      </c>
      <c r="D55" s="2041"/>
      <c r="E55" s="2042">
        <v>4.8000000000000001E-2</v>
      </c>
      <c r="F55" s="2043">
        <f t="shared" si="2"/>
        <v>0</v>
      </c>
    </row>
    <row r="56" spans="1:6">
      <c r="A56" s="2039">
        <v>51</v>
      </c>
      <c r="B56" s="2830"/>
      <c r="C56" s="2040" t="s">
        <v>13</v>
      </c>
      <c r="D56" s="2041"/>
      <c r="E56" s="2042">
        <v>6.1499999999999999E-2</v>
      </c>
      <c r="F56" s="2043">
        <f t="shared" si="2"/>
        <v>0</v>
      </c>
    </row>
    <row r="57" spans="1:6">
      <c r="A57" s="2039">
        <v>52</v>
      </c>
      <c r="B57" s="2830"/>
      <c r="C57" s="2040" t="s">
        <v>15</v>
      </c>
      <c r="D57" s="2041"/>
      <c r="E57" s="2042">
        <v>7.4999999999999997E-2</v>
      </c>
      <c r="F57" s="2043">
        <f t="shared" si="2"/>
        <v>0</v>
      </c>
    </row>
    <row r="58" spans="1:6">
      <c r="A58" s="2039">
        <v>53</v>
      </c>
      <c r="B58" s="2830"/>
      <c r="C58" s="2040" t="s">
        <v>17</v>
      </c>
      <c r="D58" s="2041"/>
      <c r="E58" s="2042">
        <v>0.1075</v>
      </c>
      <c r="F58" s="2043">
        <f t="shared" si="2"/>
        <v>0</v>
      </c>
    </row>
    <row r="59" spans="1:6">
      <c r="A59" s="2039">
        <v>54</v>
      </c>
      <c r="B59" s="2830"/>
      <c r="C59" s="2040" t="s">
        <v>19</v>
      </c>
      <c r="D59" s="2041"/>
      <c r="E59" s="2042">
        <v>0.14000000000000001</v>
      </c>
      <c r="F59" s="2043">
        <f t="shared" si="2"/>
        <v>0</v>
      </c>
    </row>
    <row r="60" spans="1:6">
      <c r="A60" s="2039">
        <v>55</v>
      </c>
      <c r="B60" s="2830"/>
      <c r="C60" s="2040" t="s">
        <v>21</v>
      </c>
      <c r="D60" s="2041"/>
      <c r="E60" s="2042">
        <v>0.17249999999999999</v>
      </c>
      <c r="F60" s="2043">
        <f t="shared" si="2"/>
        <v>0</v>
      </c>
    </row>
    <row r="61" spans="1:6">
      <c r="A61" s="2039">
        <v>56</v>
      </c>
      <c r="B61" s="2830"/>
      <c r="C61" s="2040" t="s">
        <v>555</v>
      </c>
      <c r="D61" s="2041"/>
      <c r="E61" s="2042">
        <v>0.2112</v>
      </c>
      <c r="F61" s="2043">
        <f t="shared" si="2"/>
        <v>0</v>
      </c>
    </row>
    <row r="62" spans="1:6">
      <c r="A62" s="2039">
        <v>57</v>
      </c>
      <c r="B62" s="2831"/>
      <c r="C62" s="2044" t="s">
        <v>556</v>
      </c>
      <c r="D62" s="2045"/>
      <c r="E62" s="2046">
        <v>0.2165</v>
      </c>
      <c r="F62" s="2047">
        <f t="shared" si="2"/>
        <v>0</v>
      </c>
    </row>
    <row r="63" spans="1:6">
      <c r="A63" s="2048">
        <v>58</v>
      </c>
      <c r="B63" s="2828" t="s">
        <v>5313</v>
      </c>
      <c r="C63" s="2828"/>
      <c r="D63" s="2049">
        <f>SUM(D45:D62)</f>
        <v>0</v>
      </c>
      <c r="E63" s="2050"/>
      <c r="F63" s="2051">
        <f>SUM(F45:F62)</f>
        <v>0</v>
      </c>
    </row>
    <row r="64" spans="1:6">
      <c r="A64" s="2039">
        <v>59</v>
      </c>
      <c r="B64" s="2841" t="s">
        <v>5314</v>
      </c>
      <c r="C64" s="2035" t="s">
        <v>0</v>
      </c>
      <c r="D64" s="2036"/>
      <c r="E64" s="2053">
        <v>0</v>
      </c>
      <c r="F64" s="2038">
        <f t="shared" ref="F64:F81" si="3">ROUND(D64*E64,0)</f>
        <v>0</v>
      </c>
    </row>
    <row r="65" spans="1:6">
      <c r="A65" s="2039">
        <v>60</v>
      </c>
      <c r="B65" s="2830"/>
      <c r="C65" s="2040" t="s">
        <v>1</v>
      </c>
      <c r="D65" s="2041"/>
      <c r="E65" s="2042">
        <v>0</v>
      </c>
      <c r="F65" s="2043">
        <f t="shared" si="3"/>
        <v>0</v>
      </c>
    </row>
    <row r="66" spans="1:6">
      <c r="A66" s="2039">
        <v>61</v>
      </c>
      <c r="B66" s="2830"/>
      <c r="C66" s="2040" t="s">
        <v>2</v>
      </c>
      <c r="D66" s="2041"/>
      <c r="E66" s="2042">
        <v>3.0999999999999999E-3</v>
      </c>
      <c r="F66" s="2043">
        <f t="shared" si="3"/>
        <v>0</v>
      </c>
    </row>
    <row r="67" spans="1:6">
      <c r="A67" s="2039">
        <v>62</v>
      </c>
      <c r="B67" s="2830"/>
      <c r="C67" s="2040" t="s">
        <v>3</v>
      </c>
      <c r="D67" s="2041"/>
      <c r="E67" s="2042">
        <v>6.1999999999999998E-3</v>
      </c>
      <c r="F67" s="2043">
        <f t="shared" si="3"/>
        <v>0</v>
      </c>
    </row>
    <row r="68" spans="1:6">
      <c r="A68" s="2039">
        <v>63</v>
      </c>
      <c r="B68" s="2830"/>
      <c r="C68" s="2040" t="s">
        <v>4</v>
      </c>
      <c r="D68" s="2041"/>
      <c r="E68" s="2042">
        <v>7.4000000000000003E-3</v>
      </c>
      <c r="F68" s="2043">
        <f t="shared" si="3"/>
        <v>0</v>
      </c>
    </row>
    <row r="69" spans="1:6">
      <c r="A69" s="2039">
        <v>64</v>
      </c>
      <c r="B69" s="2830"/>
      <c r="C69" s="2040" t="s">
        <v>5</v>
      </c>
      <c r="D69" s="2041"/>
      <c r="E69" s="2042">
        <v>8.6E-3</v>
      </c>
      <c r="F69" s="2043">
        <f t="shared" si="3"/>
        <v>0</v>
      </c>
    </row>
    <row r="70" spans="1:6">
      <c r="A70" s="2039">
        <v>65</v>
      </c>
      <c r="B70" s="2830"/>
      <c r="C70" s="2040" t="s">
        <v>6</v>
      </c>
      <c r="D70" s="2041"/>
      <c r="E70" s="2042">
        <v>9.7999999999999997E-3</v>
      </c>
      <c r="F70" s="2043">
        <f t="shared" si="3"/>
        <v>0</v>
      </c>
    </row>
    <row r="71" spans="1:6">
      <c r="A71" s="2039">
        <v>66</v>
      </c>
      <c r="B71" s="2830"/>
      <c r="C71" s="2040" t="s">
        <v>7</v>
      </c>
      <c r="D71" s="2041"/>
      <c r="E71" s="2042">
        <v>1.7999999999999999E-2</v>
      </c>
      <c r="F71" s="2043">
        <f t="shared" si="3"/>
        <v>0</v>
      </c>
    </row>
    <row r="72" spans="1:6">
      <c r="A72" s="2039">
        <v>67</v>
      </c>
      <c r="B72" s="2830"/>
      <c r="C72" s="2040" t="s">
        <v>8</v>
      </c>
      <c r="D72" s="2041"/>
      <c r="E72" s="2042">
        <v>2.63E-2</v>
      </c>
      <c r="F72" s="2043">
        <f t="shared" si="3"/>
        <v>0</v>
      </c>
    </row>
    <row r="73" spans="1:6">
      <c r="A73" s="2039">
        <v>68</v>
      </c>
      <c r="B73" s="2830"/>
      <c r="C73" s="2040" t="s">
        <v>9</v>
      </c>
      <c r="D73" s="2041"/>
      <c r="E73" s="2042">
        <v>3.4500000000000003E-2</v>
      </c>
      <c r="F73" s="2043">
        <f t="shared" si="3"/>
        <v>0</v>
      </c>
    </row>
    <row r="74" spans="1:6">
      <c r="A74" s="2039">
        <v>69</v>
      </c>
      <c r="B74" s="2830"/>
      <c r="C74" s="2040" t="s">
        <v>11</v>
      </c>
      <c r="D74" s="2041"/>
      <c r="E74" s="2042">
        <v>4.8000000000000001E-2</v>
      </c>
      <c r="F74" s="2043">
        <f t="shared" si="3"/>
        <v>0</v>
      </c>
    </row>
    <row r="75" spans="1:6">
      <c r="A75" s="2039">
        <v>70</v>
      </c>
      <c r="B75" s="2830"/>
      <c r="C75" s="2040" t="s">
        <v>13</v>
      </c>
      <c r="D75" s="2041"/>
      <c r="E75" s="2042">
        <v>6.1499999999999999E-2</v>
      </c>
      <c r="F75" s="2043">
        <f t="shared" si="3"/>
        <v>0</v>
      </c>
    </row>
    <row r="76" spans="1:6">
      <c r="A76" s="2039">
        <v>71</v>
      </c>
      <c r="B76" s="2830"/>
      <c r="C76" s="2040" t="s">
        <v>15</v>
      </c>
      <c r="D76" s="2041"/>
      <c r="E76" s="2042">
        <v>7.4999999999999997E-2</v>
      </c>
      <c r="F76" s="2043">
        <f t="shared" si="3"/>
        <v>0</v>
      </c>
    </row>
    <row r="77" spans="1:6">
      <c r="A77" s="2039">
        <v>72</v>
      </c>
      <c r="B77" s="2830"/>
      <c r="C77" s="2040" t="s">
        <v>17</v>
      </c>
      <c r="D77" s="2041"/>
      <c r="E77" s="2042">
        <v>0.1075</v>
      </c>
      <c r="F77" s="2043">
        <f t="shared" si="3"/>
        <v>0</v>
      </c>
    </row>
    <row r="78" spans="1:6">
      <c r="A78" s="2039">
        <v>73</v>
      </c>
      <c r="B78" s="2830"/>
      <c r="C78" s="2040" t="s">
        <v>19</v>
      </c>
      <c r="D78" s="2041"/>
      <c r="E78" s="2042">
        <v>0.14000000000000001</v>
      </c>
      <c r="F78" s="2043">
        <f t="shared" si="3"/>
        <v>0</v>
      </c>
    </row>
    <row r="79" spans="1:6">
      <c r="A79" s="2039">
        <v>74</v>
      </c>
      <c r="B79" s="2830"/>
      <c r="C79" s="2040" t="s">
        <v>21</v>
      </c>
      <c r="D79" s="2041"/>
      <c r="E79" s="2042">
        <v>0.17249999999999999</v>
      </c>
      <c r="F79" s="2043">
        <f t="shared" si="3"/>
        <v>0</v>
      </c>
    </row>
    <row r="80" spans="1:6">
      <c r="A80" s="2039">
        <v>75</v>
      </c>
      <c r="B80" s="2830"/>
      <c r="C80" s="2040" t="s">
        <v>555</v>
      </c>
      <c r="D80" s="2041"/>
      <c r="E80" s="2042">
        <v>0.2112</v>
      </c>
      <c r="F80" s="2043">
        <f t="shared" si="3"/>
        <v>0</v>
      </c>
    </row>
    <row r="81" spans="1:6">
      <c r="A81" s="2039">
        <v>76</v>
      </c>
      <c r="B81" s="2831"/>
      <c r="C81" s="2044" t="s">
        <v>556</v>
      </c>
      <c r="D81" s="2045"/>
      <c r="E81" s="2046">
        <v>0.2165</v>
      </c>
      <c r="F81" s="2047">
        <f t="shared" si="3"/>
        <v>0</v>
      </c>
    </row>
    <row r="82" spans="1:6">
      <c r="A82" s="2048">
        <v>77</v>
      </c>
      <c r="B82" s="2842" t="s">
        <v>5315</v>
      </c>
      <c r="C82" s="2842"/>
      <c r="D82" s="2057">
        <f>SUM(D64:D81)</f>
        <v>0</v>
      </c>
      <c r="E82" s="2058"/>
      <c r="F82" s="2059">
        <f>SUM(F64:F81)</f>
        <v>0</v>
      </c>
    </row>
    <row r="83" spans="1:6">
      <c r="A83" s="2048">
        <v>78</v>
      </c>
      <c r="B83" s="2828" t="s">
        <v>5316</v>
      </c>
      <c r="C83" s="2828"/>
      <c r="D83" s="2049"/>
      <c r="E83" s="2050"/>
      <c r="F83" s="2051"/>
    </row>
    <row r="84" spans="1:6">
      <c r="A84" s="2048">
        <v>79</v>
      </c>
      <c r="B84" s="2840" t="s">
        <v>5317</v>
      </c>
      <c r="C84" s="2840"/>
      <c r="D84" s="2054"/>
      <c r="E84" s="2055"/>
      <c r="F84" s="2056"/>
    </row>
    <row r="85" spans="1:6">
      <c r="A85" s="2039">
        <v>80</v>
      </c>
      <c r="B85" s="2841" t="s">
        <v>5318</v>
      </c>
      <c r="C85" s="2035" t="s">
        <v>0</v>
      </c>
      <c r="D85" s="2036"/>
      <c r="E85" s="2053">
        <v>3.0999999999999999E-3</v>
      </c>
      <c r="F85" s="2038">
        <f t="shared" ref="F85:F100" si="4">ROUND(D85*E85,0)</f>
        <v>0</v>
      </c>
    </row>
    <row r="86" spans="1:6">
      <c r="A86" s="2039">
        <v>81</v>
      </c>
      <c r="B86" s="2830"/>
      <c r="C86" s="2040" t="s">
        <v>1</v>
      </c>
      <c r="D86" s="2041"/>
      <c r="E86" s="2042">
        <v>6.1999999999999998E-3</v>
      </c>
      <c r="F86" s="2043">
        <f t="shared" si="4"/>
        <v>0</v>
      </c>
    </row>
    <row r="87" spans="1:6">
      <c r="A87" s="2039">
        <v>82</v>
      </c>
      <c r="B87" s="2830"/>
      <c r="C87" s="2040" t="s">
        <v>2</v>
      </c>
      <c r="D87" s="2041"/>
      <c r="E87" s="2042">
        <v>7.4000000000000003E-3</v>
      </c>
      <c r="F87" s="2043">
        <f t="shared" si="4"/>
        <v>0</v>
      </c>
    </row>
    <row r="88" spans="1:6">
      <c r="A88" s="2039">
        <v>83</v>
      </c>
      <c r="B88" s="2830"/>
      <c r="C88" s="2040" t="s">
        <v>3</v>
      </c>
      <c r="D88" s="2041"/>
      <c r="E88" s="2042">
        <v>8.6E-3</v>
      </c>
      <c r="F88" s="2043">
        <f t="shared" si="4"/>
        <v>0</v>
      </c>
    </row>
    <row r="89" spans="1:6">
      <c r="A89" s="2039">
        <v>84</v>
      </c>
      <c r="B89" s="2830"/>
      <c r="C89" s="2040" t="s">
        <v>4</v>
      </c>
      <c r="D89" s="2041"/>
      <c r="E89" s="2042">
        <v>9.7999999999999997E-3</v>
      </c>
      <c r="F89" s="2043">
        <f t="shared" si="4"/>
        <v>0</v>
      </c>
    </row>
    <row r="90" spans="1:6">
      <c r="A90" s="2039">
        <v>85</v>
      </c>
      <c r="B90" s="2830"/>
      <c r="C90" s="2040" t="s">
        <v>5</v>
      </c>
      <c r="D90" s="2041"/>
      <c r="E90" s="2042">
        <v>1.7999999999999999E-2</v>
      </c>
      <c r="F90" s="2043">
        <f t="shared" si="4"/>
        <v>0</v>
      </c>
    </row>
    <row r="91" spans="1:6">
      <c r="A91" s="2039">
        <v>86</v>
      </c>
      <c r="B91" s="2830"/>
      <c r="C91" s="2040" t="s">
        <v>6</v>
      </c>
      <c r="D91" s="2041"/>
      <c r="E91" s="2042">
        <v>2.63E-2</v>
      </c>
      <c r="F91" s="2043">
        <f t="shared" si="4"/>
        <v>0</v>
      </c>
    </row>
    <row r="92" spans="1:6">
      <c r="A92" s="2039">
        <v>87</v>
      </c>
      <c r="B92" s="2830"/>
      <c r="C92" s="2040" t="s">
        <v>7</v>
      </c>
      <c r="D92" s="2041"/>
      <c r="E92" s="2042">
        <v>3.4500000000000003E-2</v>
      </c>
      <c r="F92" s="2043">
        <f t="shared" si="4"/>
        <v>0</v>
      </c>
    </row>
    <row r="93" spans="1:6">
      <c r="A93" s="2039">
        <v>88</v>
      </c>
      <c r="B93" s="2830"/>
      <c r="C93" s="2040" t="s">
        <v>8</v>
      </c>
      <c r="D93" s="2041"/>
      <c r="E93" s="2042">
        <v>4.8000000000000001E-2</v>
      </c>
      <c r="F93" s="2043">
        <f t="shared" si="4"/>
        <v>0</v>
      </c>
    </row>
    <row r="94" spans="1:6">
      <c r="A94" s="2039">
        <v>89</v>
      </c>
      <c r="B94" s="2830"/>
      <c r="C94" s="2040" t="s">
        <v>9</v>
      </c>
      <c r="D94" s="2041"/>
      <c r="E94" s="2042">
        <v>6.1499999999999999E-2</v>
      </c>
      <c r="F94" s="2043">
        <f t="shared" si="4"/>
        <v>0</v>
      </c>
    </row>
    <row r="95" spans="1:6">
      <c r="A95" s="2039">
        <v>90</v>
      </c>
      <c r="B95" s="2830"/>
      <c r="C95" s="2040" t="s">
        <v>11</v>
      </c>
      <c r="D95" s="2041"/>
      <c r="E95" s="2042">
        <v>7.4999999999999997E-2</v>
      </c>
      <c r="F95" s="2043">
        <f t="shared" si="4"/>
        <v>0</v>
      </c>
    </row>
    <row r="96" spans="1:6">
      <c r="A96" s="2039">
        <v>91</v>
      </c>
      <c r="B96" s="2830"/>
      <c r="C96" s="2040" t="s">
        <v>13</v>
      </c>
      <c r="D96" s="2041"/>
      <c r="E96" s="2042">
        <v>0.1075</v>
      </c>
      <c r="F96" s="2043">
        <f t="shared" si="4"/>
        <v>0</v>
      </c>
    </row>
    <row r="97" spans="1:6">
      <c r="A97" s="2039">
        <v>92</v>
      </c>
      <c r="B97" s="2830"/>
      <c r="C97" s="2040" t="s">
        <v>15</v>
      </c>
      <c r="D97" s="2041"/>
      <c r="E97" s="2042">
        <v>0.14000000000000001</v>
      </c>
      <c r="F97" s="2043">
        <f t="shared" si="4"/>
        <v>0</v>
      </c>
    </row>
    <row r="98" spans="1:6">
      <c r="A98" s="2039">
        <v>93</v>
      </c>
      <c r="B98" s="2830"/>
      <c r="C98" s="2040" t="s">
        <v>17</v>
      </c>
      <c r="D98" s="2041"/>
      <c r="E98" s="2042">
        <v>0.17249999999999999</v>
      </c>
      <c r="F98" s="2043">
        <f t="shared" si="4"/>
        <v>0</v>
      </c>
    </row>
    <row r="99" spans="1:6">
      <c r="A99" s="2039">
        <v>94</v>
      </c>
      <c r="B99" s="2830"/>
      <c r="C99" s="2040" t="s">
        <v>19</v>
      </c>
      <c r="D99" s="2041"/>
      <c r="E99" s="2042">
        <v>0.2112</v>
      </c>
      <c r="F99" s="2043">
        <f t="shared" si="4"/>
        <v>0</v>
      </c>
    </row>
    <row r="100" spans="1:6">
      <c r="A100" s="2039">
        <v>95</v>
      </c>
      <c r="B100" s="2831"/>
      <c r="C100" s="2044" t="s">
        <v>21</v>
      </c>
      <c r="D100" s="2045"/>
      <c r="E100" s="2046">
        <v>0.2165</v>
      </c>
      <c r="F100" s="2047">
        <f t="shared" si="4"/>
        <v>0</v>
      </c>
    </row>
    <row r="101" spans="1:6" ht="16.5" customHeight="1">
      <c r="A101" s="2048">
        <v>96</v>
      </c>
      <c r="B101" s="2828" t="s">
        <v>5319</v>
      </c>
      <c r="C101" s="2828"/>
      <c r="D101" s="2049">
        <f>SUM(D85:D100)</f>
        <v>0</v>
      </c>
      <c r="E101" s="2050"/>
      <c r="F101" s="2051">
        <f>SUM(F85:F100)</f>
        <v>0</v>
      </c>
    </row>
    <row r="102" spans="1:6" ht="15.75" customHeight="1">
      <c r="A102" s="2039">
        <v>97</v>
      </c>
      <c r="B102" s="2836" t="s">
        <v>5320</v>
      </c>
      <c r="C102" s="2035" t="s">
        <v>1442</v>
      </c>
      <c r="D102" s="2036"/>
      <c r="E102" s="2053">
        <v>0</v>
      </c>
      <c r="F102" s="2038">
        <f t="shared" ref="F102:F119" si="5">ROUND(D102*E102,0)</f>
        <v>0</v>
      </c>
    </row>
    <row r="103" spans="1:6">
      <c r="A103" s="2039">
        <v>98</v>
      </c>
      <c r="B103" s="2837"/>
      <c r="C103" s="2040" t="s">
        <v>1</v>
      </c>
      <c r="D103" s="2041"/>
      <c r="E103" s="2042">
        <v>0</v>
      </c>
      <c r="F103" s="2043">
        <f t="shared" si="5"/>
        <v>0</v>
      </c>
    </row>
    <row r="104" spans="1:6">
      <c r="A104" s="2039">
        <v>99</v>
      </c>
      <c r="B104" s="2837"/>
      <c r="C104" s="2040" t="s">
        <v>2</v>
      </c>
      <c r="D104" s="2041"/>
      <c r="E104" s="2042">
        <v>3.0999999999999999E-3</v>
      </c>
      <c r="F104" s="2043">
        <f t="shared" si="5"/>
        <v>0</v>
      </c>
    </row>
    <row r="105" spans="1:6">
      <c r="A105" s="2039">
        <v>100</v>
      </c>
      <c r="B105" s="2837"/>
      <c r="C105" s="2040" t="s">
        <v>3</v>
      </c>
      <c r="D105" s="2041"/>
      <c r="E105" s="2042">
        <v>6.1999999999999998E-3</v>
      </c>
      <c r="F105" s="2043">
        <f t="shared" si="5"/>
        <v>0</v>
      </c>
    </row>
    <row r="106" spans="1:6">
      <c r="A106" s="2039">
        <v>101</v>
      </c>
      <c r="B106" s="2837"/>
      <c r="C106" s="2040" t="s">
        <v>4</v>
      </c>
      <c r="D106" s="2041"/>
      <c r="E106" s="2042">
        <v>7.4000000000000003E-3</v>
      </c>
      <c r="F106" s="2043">
        <f t="shared" si="5"/>
        <v>0</v>
      </c>
    </row>
    <row r="107" spans="1:6">
      <c r="A107" s="2039">
        <v>102</v>
      </c>
      <c r="B107" s="2837"/>
      <c r="C107" s="2040" t="s">
        <v>5</v>
      </c>
      <c r="D107" s="2041"/>
      <c r="E107" s="2042">
        <v>8.6E-3</v>
      </c>
      <c r="F107" s="2043">
        <f t="shared" si="5"/>
        <v>0</v>
      </c>
    </row>
    <row r="108" spans="1:6">
      <c r="A108" s="2039">
        <v>103</v>
      </c>
      <c r="B108" s="2837"/>
      <c r="C108" s="2040" t="s">
        <v>6</v>
      </c>
      <c r="D108" s="2041"/>
      <c r="E108" s="2042">
        <v>9.7999999999999997E-3</v>
      </c>
      <c r="F108" s="2043">
        <f t="shared" si="5"/>
        <v>0</v>
      </c>
    </row>
    <row r="109" spans="1:6">
      <c r="A109" s="2039">
        <v>104</v>
      </c>
      <c r="B109" s="2837"/>
      <c r="C109" s="2040" t="s">
        <v>7</v>
      </c>
      <c r="D109" s="2041"/>
      <c r="E109" s="2042">
        <v>1.7999999999999999E-2</v>
      </c>
      <c r="F109" s="2043">
        <f t="shared" si="5"/>
        <v>0</v>
      </c>
    </row>
    <row r="110" spans="1:6">
      <c r="A110" s="2039">
        <v>105</v>
      </c>
      <c r="B110" s="2837"/>
      <c r="C110" s="2040" t="s">
        <v>8</v>
      </c>
      <c r="D110" s="2041"/>
      <c r="E110" s="2042">
        <v>2.63E-2</v>
      </c>
      <c r="F110" s="2043">
        <f t="shared" si="5"/>
        <v>0</v>
      </c>
    </row>
    <row r="111" spans="1:6">
      <c r="A111" s="2039">
        <v>106</v>
      </c>
      <c r="B111" s="2837"/>
      <c r="C111" s="2040" t="s">
        <v>9</v>
      </c>
      <c r="D111" s="2041"/>
      <c r="E111" s="2042">
        <v>3.4500000000000003E-2</v>
      </c>
      <c r="F111" s="2043">
        <f t="shared" si="5"/>
        <v>0</v>
      </c>
    </row>
    <row r="112" spans="1:6">
      <c r="A112" s="2039">
        <v>107</v>
      </c>
      <c r="B112" s="2837"/>
      <c r="C112" s="2040" t="s">
        <v>11</v>
      </c>
      <c r="D112" s="2041"/>
      <c r="E112" s="2042">
        <v>4.8000000000000001E-2</v>
      </c>
      <c r="F112" s="2043">
        <f t="shared" si="5"/>
        <v>0</v>
      </c>
    </row>
    <row r="113" spans="1:6">
      <c r="A113" s="2039">
        <v>108</v>
      </c>
      <c r="B113" s="2837"/>
      <c r="C113" s="2040" t="s">
        <v>13</v>
      </c>
      <c r="D113" s="2041"/>
      <c r="E113" s="2042">
        <v>6.1499999999999999E-2</v>
      </c>
      <c r="F113" s="2043">
        <f t="shared" si="5"/>
        <v>0</v>
      </c>
    </row>
    <row r="114" spans="1:6">
      <c r="A114" s="2039">
        <v>109</v>
      </c>
      <c r="B114" s="2837"/>
      <c r="C114" s="2040" t="s">
        <v>15</v>
      </c>
      <c r="D114" s="2041"/>
      <c r="E114" s="2042">
        <v>7.4999999999999997E-2</v>
      </c>
      <c r="F114" s="2043">
        <f t="shared" si="5"/>
        <v>0</v>
      </c>
    </row>
    <row r="115" spans="1:6">
      <c r="A115" s="2039">
        <v>110</v>
      </c>
      <c r="B115" s="2837"/>
      <c r="C115" s="2040" t="s">
        <v>17</v>
      </c>
      <c r="D115" s="2041"/>
      <c r="E115" s="2042">
        <v>0.1075</v>
      </c>
      <c r="F115" s="2043">
        <f t="shared" si="5"/>
        <v>0</v>
      </c>
    </row>
    <row r="116" spans="1:6">
      <c r="A116" s="2039">
        <v>111</v>
      </c>
      <c r="B116" s="2837"/>
      <c r="C116" s="2040" t="s">
        <v>19</v>
      </c>
      <c r="D116" s="2041"/>
      <c r="E116" s="2042">
        <v>0.14000000000000001</v>
      </c>
      <c r="F116" s="2043">
        <f t="shared" si="5"/>
        <v>0</v>
      </c>
    </row>
    <row r="117" spans="1:6">
      <c r="A117" s="2039">
        <v>112</v>
      </c>
      <c r="B117" s="2837"/>
      <c r="C117" s="2040" t="s">
        <v>21</v>
      </c>
      <c r="D117" s="2041"/>
      <c r="E117" s="2042">
        <v>0.17249999999999999</v>
      </c>
      <c r="F117" s="2043">
        <f t="shared" si="5"/>
        <v>0</v>
      </c>
    </row>
    <row r="118" spans="1:6">
      <c r="A118" s="2060">
        <v>113</v>
      </c>
      <c r="B118" s="2837"/>
      <c r="C118" s="2040" t="s">
        <v>1443</v>
      </c>
      <c r="D118" s="2041"/>
      <c r="E118" s="2042">
        <v>0.2112</v>
      </c>
      <c r="F118" s="2043">
        <f t="shared" si="5"/>
        <v>0</v>
      </c>
    </row>
    <row r="119" spans="1:6">
      <c r="A119" s="2060">
        <v>114</v>
      </c>
      <c r="B119" s="2838"/>
      <c r="C119" s="2044" t="s">
        <v>1444</v>
      </c>
      <c r="D119" s="2045"/>
      <c r="E119" s="2046">
        <v>0.2165</v>
      </c>
      <c r="F119" s="2047">
        <f t="shared" si="5"/>
        <v>0</v>
      </c>
    </row>
    <row r="120" spans="1:6" ht="16.5" thickBot="1">
      <c r="A120" s="2061">
        <v>115</v>
      </c>
      <c r="B120" s="2839" t="s">
        <v>5321</v>
      </c>
      <c r="C120" s="2839"/>
      <c r="D120" s="2062">
        <f>SUM(D102:D119)</f>
        <v>0</v>
      </c>
      <c r="E120" s="2063"/>
      <c r="F120" s="2064">
        <f>SUM(F102:F119)</f>
        <v>0</v>
      </c>
    </row>
    <row r="121" spans="1:6" s="2065" customFormat="1" ht="16.5"/>
    <row r="122" spans="1:6" s="2065" customFormat="1" ht="16.5">
      <c r="A122" s="2066" t="s">
        <v>5322</v>
      </c>
      <c r="B122" s="2025" t="s">
        <v>5323</v>
      </c>
    </row>
    <row r="123" spans="1:6" s="2065" customFormat="1" ht="16.5">
      <c r="A123" s="2066"/>
      <c r="B123" s="2067" t="s">
        <v>5324</v>
      </c>
    </row>
    <row r="124" spans="1:6" s="2065" customFormat="1" ht="16.5">
      <c r="A124" s="2066" t="s">
        <v>5325</v>
      </c>
      <c r="B124" s="2067" t="s">
        <v>5326</v>
      </c>
      <c r="F124" s="2068" t="str">
        <f>IF(+D24+D43+D44+'表30-3'!D11-'表05-1'!G47=0,"","註2檢核錯誤")</f>
        <v/>
      </c>
    </row>
    <row r="125" spans="1:6" s="2065" customFormat="1" ht="16.5">
      <c r="A125" s="2066" t="s">
        <v>5327</v>
      </c>
      <c r="B125" s="2067" t="s">
        <v>5328</v>
      </c>
      <c r="F125" s="2068" t="str">
        <f>IF(+D82+D83+D84-('表05-1'!G20+'表05-1'!G21)=0,"","註3檢核錯誤")</f>
        <v/>
      </c>
    </row>
    <row r="126" spans="1:6" s="2065" customFormat="1" ht="16.5">
      <c r="A126" s="2066" t="s">
        <v>5329</v>
      </c>
      <c r="B126" s="2067" t="s">
        <v>5330</v>
      </c>
      <c r="F126" s="2068" t="str">
        <f>IF(+D63-'表05-1'!G15=0,"","註4檢核錯誤")</f>
        <v/>
      </c>
    </row>
    <row r="127" spans="1:6" s="2065" customFormat="1" ht="16.5">
      <c r="A127" s="2066" t="s">
        <v>5331</v>
      </c>
      <c r="B127" s="2027" t="s">
        <v>5332</v>
      </c>
      <c r="F127" s="2068" t="str">
        <f>IF(+D101+'表10-2'!L36-'表05-1'!G45-('表10-4'!G14+'表10-4'!G30)=0,"","註5檢核錯誤")</f>
        <v/>
      </c>
    </row>
    <row r="128" spans="1:6" s="2065" customFormat="1" ht="16.5">
      <c r="A128" s="2066" t="s">
        <v>5333</v>
      </c>
      <c r="B128" s="2067" t="s">
        <v>5188</v>
      </c>
    </row>
    <row r="129" spans="1:7" s="2065" customFormat="1" ht="16.5">
      <c r="A129" s="2069" t="s">
        <v>5334</v>
      </c>
      <c r="B129" s="2070" t="s">
        <v>5335</v>
      </c>
    </row>
    <row r="130" spans="1:7" s="2065" customFormat="1" ht="16.5">
      <c r="A130" s="2071" t="s">
        <v>5336</v>
      </c>
      <c r="B130" s="2070" t="s">
        <v>5337</v>
      </c>
      <c r="G130" s="2026"/>
    </row>
    <row r="131" spans="1:7" s="2065" customFormat="1" ht="16.5">
      <c r="A131" s="2071" t="s">
        <v>5338</v>
      </c>
      <c r="B131" s="2070" t="s">
        <v>5339</v>
      </c>
      <c r="F131" s="2068" t="str">
        <f>IF(D120-'表30-8-7'!F35=0,"","註9檢核錯誤")</f>
        <v/>
      </c>
    </row>
  </sheetData>
  <mergeCells count="20">
    <mergeCell ref="F3:F4"/>
    <mergeCell ref="B102:B119"/>
    <mergeCell ref="B120:C120"/>
    <mergeCell ref="B101:C101"/>
    <mergeCell ref="D3:D4"/>
    <mergeCell ref="E3:E4"/>
    <mergeCell ref="B83:C83"/>
    <mergeCell ref="B84:C84"/>
    <mergeCell ref="B63:C63"/>
    <mergeCell ref="B64:B81"/>
    <mergeCell ref="B82:C82"/>
    <mergeCell ref="B85:B100"/>
    <mergeCell ref="B44:C44"/>
    <mergeCell ref="B43:C43"/>
    <mergeCell ref="B6:B23"/>
    <mergeCell ref="A3:A5"/>
    <mergeCell ref="B24:C24"/>
    <mergeCell ref="B45:B62"/>
    <mergeCell ref="B3:B4"/>
    <mergeCell ref="B25:B42"/>
  </mergeCells>
  <phoneticPr fontId="30" type="noConversion"/>
  <printOptions horizontalCentered="1"/>
  <pageMargins left="0.39370078740157483" right="0.19685039370078741" top="0.39370078740157483" bottom="0.39370078740157483" header="0" footer="0.19685039370078741"/>
  <pageSetup paperSize="9" scale="39" orientation="portrait" r:id="rId1"/>
  <headerFooter alignWithMargins="0">
    <oddFooter>&amp;C&amp;P+142&amp;R&amp;"Times New Roman,標準"&amp;A</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74">
    <pageSetUpPr fitToPage="1"/>
  </sheetPr>
  <dimension ref="A1:H127"/>
  <sheetViews>
    <sheetView topLeftCell="A103" zoomScaleNormal="100" workbookViewId="0">
      <selection activeCell="A116" sqref="A1:XFD1048576"/>
    </sheetView>
  </sheetViews>
  <sheetFormatPr defaultColWidth="15.625" defaultRowHeight="15.75"/>
  <cols>
    <col min="1" max="1" width="4.75" style="2074" customWidth="1"/>
    <col min="2" max="2" width="25.125" style="2074" customWidth="1"/>
    <col min="3" max="3" width="18.75" style="2074" customWidth="1"/>
    <col min="4" max="5" width="20.625" style="2074" customWidth="1"/>
    <col min="6" max="6" width="15.125" style="2074" customWidth="1"/>
    <col min="7" max="8" width="20.625" style="2074" customWidth="1"/>
    <col min="9" max="16384" width="15.625" style="2074"/>
  </cols>
  <sheetData>
    <row r="1" spans="1:8" ht="16.5">
      <c r="A1" s="2073" t="s">
        <v>2594</v>
      </c>
    </row>
    <row r="2" spans="1:8" ht="17.25" thickBot="1">
      <c r="A2" s="2020" t="s">
        <v>5340</v>
      </c>
      <c r="B2" s="2022"/>
      <c r="C2" s="2022"/>
      <c r="D2" s="2023"/>
      <c r="E2" s="2023"/>
      <c r="F2" s="2024"/>
      <c r="G2" s="2022"/>
      <c r="H2" s="2075" t="s">
        <v>5341</v>
      </c>
    </row>
    <row r="3" spans="1:8" ht="16.5" customHeight="1">
      <c r="A3" s="2850" t="s">
        <v>4999</v>
      </c>
      <c r="B3" s="2853" t="s">
        <v>5342</v>
      </c>
      <c r="C3" s="2076" t="s">
        <v>5343</v>
      </c>
      <c r="D3" s="2845" t="s">
        <v>1441</v>
      </c>
      <c r="E3" s="2845"/>
      <c r="F3" s="2843" t="s">
        <v>2617</v>
      </c>
      <c r="G3" s="2845" t="s">
        <v>396</v>
      </c>
      <c r="H3" s="2846"/>
    </row>
    <row r="4" spans="1:8" ht="16.5">
      <c r="A4" s="2851"/>
      <c r="B4" s="2854"/>
      <c r="C4" s="2077" t="s">
        <v>1440</v>
      </c>
      <c r="D4" s="2021" t="s">
        <v>2618</v>
      </c>
      <c r="E4" s="2021" t="s">
        <v>2619</v>
      </c>
      <c r="F4" s="2844"/>
      <c r="G4" s="2021" t="s">
        <v>2618</v>
      </c>
      <c r="H4" s="2078" t="s">
        <v>2620</v>
      </c>
    </row>
    <row r="5" spans="1:8" ht="15.75" customHeight="1" thickBot="1">
      <c r="A5" s="2852"/>
      <c r="B5" s="2079" t="s">
        <v>179</v>
      </c>
      <c r="C5" s="2079" t="s">
        <v>180</v>
      </c>
      <c r="D5" s="2079" t="s">
        <v>181</v>
      </c>
      <c r="E5" s="2079" t="s">
        <v>182</v>
      </c>
      <c r="F5" s="2079" t="s">
        <v>391</v>
      </c>
      <c r="G5" s="2079" t="s">
        <v>392</v>
      </c>
      <c r="H5" s="2080" t="s">
        <v>127</v>
      </c>
    </row>
    <row r="6" spans="1:8" ht="15.6" customHeight="1">
      <c r="A6" s="2081">
        <v>1</v>
      </c>
      <c r="B6" s="2847" t="s">
        <v>5344</v>
      </c>
      <c r="C6" s="2082" t="s">
        <v>44</v>
      </c>
      <c r="D6" s="2083"/>
      <c r="E6" s="2083"/>
      <c r="F6" s="2084">
        <v>0</v>
      </c>
      <c r="G6" s="2085">
        <f>D6*F6</f>
        <v>0</v>
      </c>
      <c r="H6" s="2086">
        <f>E6*F6</f>
        <v>0</v>
      </c>
    </row>
    <row r="7" spans="1:8">
      <c r="A7" s="2087">
        <f t="shared" ref="A7:A38" si="0">A6+1</f>
        <v>2</v>
      </c>
      <c r="B7" s="2848"/>
      <c r="C7" s="2088" t="s">
        <v>45</v>
      </c>
      <c r="D7" s="2089"/>
      <c r="E7" s="2089"/>
      <c r="F7" s="2090">
        <v>0</v>
      </c>
      <c r="G7" s="2091">
        <f t="shared" ref="G7:G26" si="1">D7*F7</f>
        <v>0</v>
      </c>
      <c r="H7" s="2092">
        <f t="shared" ref="H7:H26" si="2">E7*F7</f>
        <v>0</v>
      </c>
    </row>
    <row r="8" spans="1:8">
      <c r="A8" s="2087">
        <f t="shared" si="0"/>
        <v>3</v>
      </c>
      <c r="B8" s="2848"/>
      <c r="C8" s="2088" t="s">
        <v>46</v>
      </c>
      <c r="D8" s="2089"/>
      <c r="E8" s="2089"/>
      <c r="F8" s="2090">
        <v>0</v>
      </c>
      <c r="G8" s="2091">
        <f t="shared" si="1"/>
        <v>0</v>
      </c>
      <c r="H8" s="2092">
        <f t="shared" si="2"/>
        <v>0</v>
      </c>
    </row>
    <row r="9" spans="1:8">
      <c r="A9" s="2087">
        <f t="shared" si="0"/>
        <v>4</v>
      </c>
      <c r="B9" s="2848"/>
      <c r="C9" s="2088" t="s">
        <v>47</v>
      </c>
      <c r="D9" s="2089"/>
      <c r="E9" s="2089"/>
      <c r="F9" s="2090">
        <v>0</v>
      </c>
      <c r="G9" s="2091">
        <f t="shared" si="1"/>
        <v>0</v>
      </c>
      <c r="H9" s="2092">
        <f t="shared" si="2"/>
        <v>0</v>
      </c>
    </row>
    <row r="10" spans="1:8">
      <c r="A10" s="2087">
        <f t="shared" si="0"/>
        <v>5</v>
      </c>
      <c r="B10" s="2848"/>
      <c r="C10" s="2088" t="s">
        <v>48</v>
      </c>
      <c r="D10" s="2089"/>
      <c r="E10" s="2089"/>
      <c r="F10" s="2093">
        <v>3.0999999999999999E-3</v>
      </c>
      <c r="G10" s="2091">
        <f t="shared" si="1"/>
        <v>0</v>
      </c>
      <c r="H10" s="2092">
        <f t="shared" si="2"/>
        <v>0</v>
      </c>
    </row>
    <row r="11" spans="1:8">
      <c r="A11" s="2087">
        <f t="shared" si="0"/>
        <v>6</v>
      </c>
      <c r="B11" s="2848"/>
      <c r="C11" s="2088" t="s">
        <v>49</v>
      </c>
      <c r="D11" s="2089"/>
      <c r="E11" s="2089"/>
      <c r="F11" s="2093">
        <v>6.1999999999999998E-3</v>
      </c>
      <c r="G11" s="2091">
        <f t="shared" si="1"/>
        <v>0</v>
      </c>
      <c r="H11" s="2092">
        <f t="shared" si="2"/>
        <v>0</v>
      </c>
    </row>
    <row r="12" spans="1:8">
      <c r="A12" s="2087">
        <f t="shared" si="0"/>
        <v>7</v>
      </c>
      <c r="B12" s="2848"/>
      <c r="C12" s="2088" t="s">
        <v>50</v>
      </c>
      <c r="D12" s="2089"/>
      <c r="E12" s="2089"/>
      <c r="F12" s="2093">
        <v>7.3999999999999995E-3</v>
      </c>
      <c r="G12" s="2091">
        <f t="shared" si="1"/>
        <v>0</v>
      </c>
      <c r="H12" s="2092">
        <f t="shared" si="2"/>
        <v>0</v>
      </c>
    </row>
    <row r="13" spans="1:8">
      <c r="A13" s="2087">
        <f t="shared" si="0"/>
        <v>8</v>
      </c>
      <c r="B13" s="2848"/>
      <c r="C13" s="2088" t="s">
        <v>51</v>
      </c>
      <c r="D13" s="2089"/>
      <c r="E13" s="2089"/>
      <c r="F13" s="2093">
        <v>8.6E-3</v>
      </c>
      <c r="G13" s="2091">
        <f t="shared" si="1"/>
        <v>0</v>
      </c>
      <c r="H13" s="2092">
        <f t="shared" si="2"/>
        <v>0</v>
      </c>
    </row>
    <row r="14" spans="1:8">
      <c r="A14" s="2087">
        <f t="shared" si="0"/>
        <v>9</v>
      </c>
      <c r="B14" s="2848"/>
      <c r="C14" s="2088" t="s">
        <v>52</v>
      </c>
      <c r="D14" s="2089"/>
      <c r="E14" s="2089"/>
      <c r="F14" s="2093">
        <v>9.7999999999999997E-3</v>
      </c>
      <c r="G14" s="2091">
        <f t="shared" si="1"/>
        <v>0</v>
      </c>
      <c r="H14" s="2092">
        <f t="shared" si="2"/>
        <v>0</v>
      </c>
    </row>
    <row r="15" spans="1:8">
      <c r="A15" s="2087">
        <f t="shared" si="0"/>
        <v>10</v>
      </c>
      <c r="B15" s="2848"/>
      <c r="C15" s="2088" t="s">
        <v>53</v>
      </c>
      <c r="D15" s="2089"/>
      <c r="E15" s="2089"/>
      <c r="F15" s="2093">
        <v>1.8033333333333332E-2</v>
      </c>
      <c r="G15" s="2091">
        <f t="shared" si="1"/>
        <v>0</v>
      </c>
      <c r="H15" s="2092">
        <f t="shared" si="2"/>
        <v>0</v>
      </c>
    </row>
    <row r="16" spans="1:8">
      <c r="A16" s="2087">
        <f t="shared" si="0"/>
        <v>11</v>
      </c>
      <c r="B16" s="2848"/>
      <c r="C16" s="2088" t="s">
        <v>54</v>
      </c>
      <c r="D16" s="2089"/>
      <c r="E16" s="2089"/>
      <c r="F16" s="2093">
        <v>2.6266666666666667E-2</v>
      </c>
      <c r="G16" s="2091">
        <f t="shared" si="1"/>
        <v>0</v>
      </c>
      <c r="H16" s="2092">
        <f t="shared" si="2"/>
        <v>0</v>
      </c>
    </row>
    <row r="17" spans="1:8">
      <c r="A17" s="2087">
        <f t="shared" si="0"/>
        <v>12</v>
      </c>
      <c r="B17" s="2848"/>
      <c r="C17" s="2088" t="s">
        <v>55</v>
      </c>
      <c r="D17" s="2089"/>
      <c r="E17" s="2089"/>
      <c r="F17" s="2093">
        <v>3.4500000000000003E-2</v>
      </c>
      <c r="G17" s="2091">
        <f t="shared" si="1"/>
        <v>0</v>
      </c>
      <c r="H17" s="2092">
        <f t="shared" si="2"/>
        <v>0</v>
      </c>
    </row>
    <row r="18" spans="1:8">
      <c r="A18" s="2087">
        <f t="shared" si="0"/>
        <v>13</v>
      </c>
      <c r="B18" s="2848"/>
      <c r="C18" s="2088" t="s">
        <v>1438</v>
      </c>
      <c r="D18" s="2089"/>
      <c r="E18" s="2089"/>
      <c r="F18" s="2093">
        <v>4.8000000000000001E-2</v>
      </c>
      <c r="G18" s="2091">
        <f t="shared" si="1"/>
        <v>0</v>
      </c>
      <c r="H18" s="2092">
        <f t="shared" si="2"/>
        <v>0</v>
      </c>
    </row>
    <row r="19" spans="1:8">
      <c r="A19" s="2087">
        <f t="shared" si="0"/>
        <v>14</v>
      </c>
      <c r="B19" s="2848"/>
      <c r="C19" s="2088" t="s">
        <v>56</v>
      </c>
      <c r="D19" s="2089"/>
      <c r="E19" s="2089"/>
      <c r="F19" s="2093">
        <v>6.1499999999999999E-2</v>
      </c>
      <c r="G19" s="2091">
        <f t="shared" si="1"/>
        <v>0</v>
      </c>
      <c r="H19" s="2092">
        <f t="shared" si="2"/>
        <v>0</v>
      </c>
    </row>
    <row r="20" spans="1:8">
      <c r="A20" s="2087">
        <f t="shared" si="0"/>
        <v>15</v>
      </c>
      <c r="B20" s="2848"/>
      <c r="C20" s="2088" t="s">
        <v>57</v>
      </c>
      <c r="D20" s="2089"/>
      <c r="E20" s="2089"/>
      <c r="F20" s="2093">
        <v>7.4999999999999997E-2</v>
      </c>
      <c r="G20" s="2091">
        <f t="shared" si="1"/>
        <v>0</v>
      </c>
      <c r="H20" s="2092">
        <f t="shared" si="2"/>
        <v>0</v>
      </c>
    </row>
    <row r="21" spans="1:8">
      <c r="A21" s="2087">
        <f t="shared" si="0"/>
        <v>16</v>
      </c>
      <c r="B21" s="2848"/>
      <c r="C21" s="2088" t="s">
        <v>58</v>
      </c>
      <c r="D21" s="2089"/>
      <c r="E21" s="2089"/>
      <c r="F21" s="2093">
        <v>0.1075</v>
      </c>
      <c r="G21" s="2091">
        <f t="shared" si="1"/>
        <v>0</v>
      </c>
      <c r="H21" s="2092">
        <f t="shared" si="2"/>
        <v>0</v>
      </c>
    </row>
    <row r="22" spans="1:8">
      <c r="A22" s="2087">
        <f t="shared" si="0"/>
        <v>17</v>
      </c>
      <c r="B22" s="2848"/>
      <c r="C22" s="2088" t="s">
        <v>59</v>
      </c>
      <c r="D22" s="2089"/>
      <c r="E22" s="2089"/>
      <c r="F22" s="2093">
        <v>0.14000000000000001</v>
      </c>
      <c r="G22" s="2091">
        <f t="shared" si="1"/>
        <v>0</v>
      </c>
      <c r="H22" s="2092">
        <f t="shared" si="2"/>
        <v>0</v>
      </c>
    </row>
    <row r="23" spans="1:8">
      <c r="A23" s="2087">
        <f t="shared" si="0"/>
        <v>18</v>
      </c>
      <c r="B23" s="2848"/>
      <c r="C23" s="2088" t="s">
        <v>60</v>
      </c>
      <c r="D23" s="2089"/>
      <c r="E23" s="2089"/>
      <c r="F23" s="2093">
        <v>0.17249999999999999</v>
      </c>
      <c r="G23" s="2091">
        <f t="shared" si="1"/>
        <v>0</v>
      </c>
      <c r="H23" s="2092">
        <f t="shared" si="2"/>
        <v>0</v>
      </c>
    </row>
    <row r="24" spans="1:8">
      <c r="A24" s="2087">
        <f t="shared" si="0"/>
        <v>19</v>
      </c>
      <c r="B24" s="2848"/>
      <c r="C24" s="2088" t="s">
        <v>61</v>
      </c>
      <c r="D24" s="2089"/>
      <c r="E24" s="2089"/>
      <c r="F24" s="2093">
        <v>0.2112</v>
      </c>
      <c r="G24" s="2091">
        <f t="shared" si="1"/>
        <v>0</v>
      </c>
      <c r="H24" s="2092">
        <f t="shared" si="2"/>
        <v>0</v>
      </c>
    </row>
    <row r="25" spans="1:8">
      <c r="A25" s="2087">
        <f t="shared" si="0"/>
        <v>20</v>
      </c>
      <c r="B25" s="2848"/>
      <c r="C25" s="2088" t="s">
        <v>62</v>
      </c>
      <c r="D25" s="2089"/>
      <c r="E25" s="2089"/>
      <c r="F25" s="2093">
        <v>0.25</v>
      </c>
      <c r="G25" s="2091">
        <f t="shared" si="1"/>
        <v>0</v>
      </c>
      <c r="H25" s="2092">
        <f t="shared" si="2"/>
        <v>0</v>
      </c>
    </row>
    <row r="26" spans="1:8">
      <c r="A26" s="2087">
        <f t="shared" si="0"/>
        <v>21</v>
      </c>
      <c r="B26" s="2849"/>
      <c r="C26" s="2094" t="s">
        <v>1439</v>
      </c>
      <c r="D26" s="2095"/>
      <c r="E26" s="2095"/>
      <c r="F26" s="2096">
        <v>0.28870000000000001</v>
      </c>
      <c r="G26" s="2097">
        <f t="shared" si="1"/>
        <v>0</v>
      </c>
      <c r="H26" s="2098">
        <f t="shared" si="2"/>
        <v>0</v>
      </c>
    </row>
    <row r="27" spans="1:8">
      <c r="A27" s="2099">
        <f t="shared" si="0"/>
        <v>22</v>
      </c>
      <c r="B27" s="2856" t="s">
        <v>5345</v>
      </c>
      <c r="C27" s="2856"/>
      <c r="D27" s="2100">
        <f>SUM(D6:D26)</f>
        <v>0</v>
      </c>
      <c r="E27" s="2100">
        <f>SUM(E6:E26)</f>
        <v>0</v>
      </c>
      <c r="F27" s="2050"/>
      <c r="G27" s="2100">
        <f>SUM(G6:G26)</f>
        <v>0</v>
      </c>
      <c r="H27" s="2101">
        <f>SUM(H6:H26)</f>
        <v>0</v>
      </c>
    </row>
    <row r="28" spans="1:8">
      <c r="A28" s="2102">
        <f t="shared" si="0"/>
        <v>23</v>
      </c>
      <c r="B28" s="2847" t="s">
        <v>5346</v>
      </c>
      <c r="C28" s="2082" t="s">
        <v>44</v>
      </c>
      <c r="D28" s="2083"/>
      <c r="E28" s="2083"/>
      <c r="F28" s="2084">
        <v>0</v>
      </c>
      <c r="G28" s="2085">
        <f>D28*F28</f>
        <v>0</v>
      </c>
      <c r="H28" s="2086">
        <f>E28*F28</f>
        <v>0</v>
      </c>
    </row>
    <row r="29" spans="1:8">
      <c r="A29" s="2102">
        <f t="shared" si="0"/>
        <v>24</v>
      </c>
      <c r="B29" s="2848"/>
      <c r="C29" s="2088" t="s">
        <v>45</v>
      </c>
      <c r="D29" s="2089"/>
      <c r="E29" s="2089"/>
      <c r="F29" s="2090">
        <v>0</v>
      </c>
      <c r="G29" s="2091">
        <f t="shared" ref="G29:G48" si="3">D29*F29</f>
        <v>0</v>
      </c>
      <c r="H29" s="2092">
        <f t="shared" ref="H29:H48" si="4">E29*F29</f>
        <v>0</v>
      </c>
    </row>
    <row r="30" spans="1:8">
      <c r="A30" s="2102">
        <f t="shared" si="0"/>
        <v>25</v>
      </c>
      <c r="B30" s="2848"/>
      <c r="C30" s="2088" t="s">
        <v>46</v>
      </c>
      <c r="D30" s="2089"/>
      <c r="E30" s="2089"/>
      <c r="F30" s="2090">
        <v>0</v>
      </c>
      <c r="G30" s="2091">
        <f t="shared" si="3"/>
        <v>0</v>
      </c>
      <c r="H30" s="2092">
        <f t="shared" si="4"/>
        <v>0</v>
      </c>
    </row>
    <row r="31" spans="1:8">
      <c r="A31" s="2102">
        <f t="shared" si="0"/>
        <v>26</v>
      </c>
      <c r="B31" s="2848"/>
      <c r="C31" s="2088" t="s">
        <v>47</v>
      </c>
      <c r="D31" s="2089"/>
      <c r="E31" s="2089"/>
      <c r="F31" s="2090">
        <v>0</v>
      </c>
      <c r="G31" s="2091">
        <f t="shared" si="3"/>
        <v>0</v>
      </c>
      <c r="H31" s="2092">
        <f t="shared" si="4"/>
        <v>0</v>
      </c>
    </row>
    <row r="32" spans="1:8">
      <c r="A32" s="2102">
        <f t="shared" si="0"/>
        <v>27</v>
      </c>
      <c r="B32" s="2848"/>
      <c r="C32" s="2088" t="s">
        <v>48</v>
      </c>
      <c r="D32" s="2089"/>
      <c r="E32" s="2089"/>
      <c r="F32" s="2093">
        <v>3.0999999999999999E-3</v>
      </c>
      <c r="G32" s="2091">
        <f t="shared" si="3"/>
        <v>0</v>
      </c>
      <c r="H32" s="2092">
        <f t="shared" si="4"/>
        <v>0</v>
      </c>
    </row>
    <row r="33" spans="1:8">
      <c r="A33" s="2102">
        <f t="shared" si="0"/>
        <v>28</v>
      </c>
      <c r="B33" s="2848"/>
      <c r="C33" s="2088" t="s">
        <v>49</v>
      </c>
      <c r="D33" s="2089"/>
      <c r="E33" s="2089"/>
      <c r="F33" s="2093">
        <v>6.1999999999999998E-3</v>
      </c>
      <c r="G33" s="2091">
        <f t="shared" si="3"/>
        <v>0</v>
      </c>
      <c r="H33" s="2092">
        <f t="shared" si="4"/>
        <v>0</v>
      </c>
    </row>
    <row r="34" spans="1:8">
      <c r="A34" s="2102">
        <f t="shared" si="0"/>
        <v>29</v>
      </c>
      <c r="B34" s="2848"/>
      <c r="C34" s="2088" t="s">
        <v>50</v>
      </c>
      <c r="D34" s="2089"/>
      <c r="E34" s="2089"/>
      <c r="F34" s="2093">
        <v>7.3999999999999995E-3</v>
      </c>
      <c r="G34" s="2091">
        <f t="shared" si="3"/>
        <v>0</v>
      </c>
      <c r="H34" s="2092">
        <f t="shared" si="4"/>
        <v>0</v>
      </c>
    </row>
    <row r="35" spans="1:8">
      <c r="A35" s="2102">
        <f t="shared" si="0"/>
        <v>30</v>
      </c>
      <c r="B35" s="2848"/>
      <c r="C35" s="2088" t="s">
        <v>51</v>
      </c>
      <c r="D35" s="2089"/>
      <c r="E35" s="2089"/>
      <c r="F35" s="2093">
        <v>8.6E-3</v>
      </c>
      <c r="G35" s="2091">
        <f t="shared" si="3"/>
        <v>0</v>
      </c>
      <c r="H35" s="2092">
        <f t="shared" si="4"/>
        <v>0</v>
      </c>
    </row>
    <row r="36" spans="1:8">
      <c r="A36" s="2102">
        <f t="shared" si="0"/>
        <v>31</v>
      </c>
      <c r="B36" s="2848"/>
      <c r="C36" s="2088" t="s">
        <v>52</v>
      </c>
      <c r="D36" s="2089"/>
      <c r="E36" s="2089"/>
      <c r="F36" s="2093">
        <v>9.7999999999999997E-3</v>
      </c>
      <c r="G36" s="2091">
        <f t="shared" si="3"/>
        <v>0</v>
      </c>
      <c r="H36" s="2092">
        <f t="shared" si="4"/>
        <v>0</v>
      </c>
    </row>
    <row r="37" spans="1:8">
      <c r="A37" s="2102">
        <f t="shared" si="0"/>
        <v>32</v>
      </c>
      <c r="B37" s="2848"/>
      <c r="C37" s="2088" t="s">
        <v>53</v>
      </c>
      <c r="D37" s="2089"/>
      <c r="E37" s="2089"/>
      <c r="F37" s="2093">
        <v>1.8033333333333332E-2</v>
      </c>
      <c r="G37" s="2091">
        <f t="shared" si="3"/>
        <v>0</v>
      </c>
      <c r="H37" s="2092">
        <f t="shared" si="4"/>
        <v>0</v>
      </c>
    </row>
    <row r="38" spans="1:8">
      <c r="A38" s="2102">
        <f t="shared" si="0"/>
        <v>33</v>
      </c>
      <c r="B38" s="2848"/>
      <c r="C38" s="2088" t="s">
        <v>54</v>
      </c>
      <c r="D38" s="2089"/>
      <c r="E38" s="2089"/>
      <c r="F38" s="2093">
        <v>2.6266666666666667E-2</v>
      </c>
      <c r="G38" s="2091">
        <f t="shared" si="3"/>
        <v>0</v>
      </c>
      <c r="H38" s="2092">
        <f t="shared" si="4"/>
        <v>0</v>
      </c>
    </row>
    <row r="39" spans="1:8">
      <c r="A39" s="2102">
        <f t="shared" ref="A39:A70" si="5">A38+1</f>
        <v>34</v>
      </c>
      <c r="B39" s="2848"/>
      <c r="C39" s="2088" t="s">
        <v>55</v>
      </c>
      <c r="D39" s="2089"/>
      <c r="E39" s="2089"/>
      <c r="F39" s="2093">
        <v>3.4500000000000003E-2</v>
      </c>
      <c r="G39" s="2091">
        <f t="shared" si="3"/>
        <v>0</v>
      </c>
      <c r="H39" s="2092">
        <f t="shared" si="4"/>
        <v>0</v>
      </c>
    </row>
    <row r="40" spans="1:8">
      <c r="A40" s="2102">
        <f t="shared" si="5"/>
        <v>35</v>
      </c>
      <c r="B40" s="2848"/>
      <c r="C40" s="2088" t="s">
        <v>557</v>
      </c>
      <c r="D40" s="2089"/>
      <c r="E40" s="2089"/>
      <c r="F40" s="2093">
        <v>4.8000000000000001E-2</v>
      </c>
      <c r="G40" s="2091">
        <f t="shared" si="3"/>
        <v>0</v>
      </c>
      <c r="H40" s="2092">
        <f t="shared" si="4"/>
        <v>0</v>
      </c>
    </row>
    <row r="41" spans="1:8">
      <c r="A41" s="2102">
        <f t="shared" si="5"/>
        <v>36</v>
      </c>
      <c r="B41" s="2848"/>
      <c r="C41" s="2088" t="s">
        <v>56</v>
      </c>
      <c r="D41" s="2089"/>
      <c r="E41" s="2089"/>
      <c r="F41" s="2093">
        <v>6.1499999999999999E-2</v>
      </c>
      <c r="G41" s="2091">
        <f t="shared" si="3"/>
        <v>0</v>
      </c>
      <c r="H41" s="2092">
        <f t="shared" si="4"/>
        <v>0</v>
      </c>
    </row>
    <row r="42" spans="1:8">
      <c r="A42" s="2102">
        <f t="shared" si="5"/>
        <v>37</v>
      </c>
      <c r="B42" s="2848"/>
      <c r="C42" s="2088" t="s">
        <v>57</v>
      </c>
      <c r="D42" s="2089"/>
      <c r="E42" s="2089"/>
      <c r="F42" s="2093">
        <v>7.4999999999999997E-2</v>
      </c>
      <c r="G42" s="2091">
        <f t="shared" si="3"/>
        <v>0</v>
      </c>
      <c r="H42" s="2092">
        <f t="shared" si="4"/>
        <v>0</v>
      </c>
    </row>
    <row r="43" spans="1:8">
      <c r="A43" s="2102">
        <f t="shared" si="5"/>
        <v>38</v>
      </c>
      <c r="B43" s="2848"/>
      <c r="C43" s="2088" t="s">
        <v>58</v>
      </c>
      <c r="D43" s="2089"/>
      <c r="E43" s="2089"/>
      <c r="F43" s="2093">
        <v>0.1075</v>
      </c>
      <c r="G43" s="2091">
        <f t="shared" si="3"/>
        <v>0</v>
      </c>
      <c r="H43" s="2092">
        <f t="shared" si="4"/>
        <v>0</v>
      </c>
    </row>
    <row r="44" spans="1:8">
      <c r="A44" s="2102">
        <f t="shared" si="5"/>
        <v>39</v>
      </c>
      <c r="B44" s="2848"/>
      <c r="C44" s="2088" t="s">
        <v>59</v>
      </c>
      <c r="D44" s="2089"/>
      <c r="E44" s="2089"/>
      <c r="F44" s="2093">
        <v>0.14000000000000001</v>
      </c>
      <c r="G44" s="2091">
        <f t="shared" si="3"/>
        <v>0</v>
      </c>
      <c r="H44" s="2092">
        <f t="shared" si="4"/>
        <v>0</v>
      </c>
    </row>
    <row r="45" spans="1:8">
      <c r="A45" s="2102">
        <f t="shared" si="5"/>
        <v>40</v>
      </c>
      <c r="B45" s="2848"/>
      <c r="C45" s="2088" t="s">
        <v>60</v>
      </c>
      <c r="D45" s="2089"/>
      <c r="E45" s="2089"/>
      <c r="F45" s="2093">
        <v>0.17249999999999999</v>
      </c>
      <c r="G45" s="2091">
        <f t="shared" si="3"/>
        <v>0</v>
      </c>
      <c r="H45" s="2092">
        <f t="shared" si="4"/>
        <v>0</v>
      </c>
    </row>
    <row r="46" spans="1:8">
      <c r="A46" s="2102">
        <f t="shared" si="5"/>
        <v>41</v>
      </c>
      <c r="B46" s="2848"/>
      <c r="C46" s="2088" t="s">
        <v>61</v>
      </c>
      <c r="D46" s="2089"/>
      <c r="E46" s="2089"/>
      <c r="F46" s="2093">
        <v>0.2112</v>
      </c>
      <c r="G46" s="2091">
        <f t="shared" si="3"/>
        <v>0</v>
      </c>
      <c r="H46" s="2092">
        <f t="shared" si="4"/>
        <v>0</v>
      </c>
    </row>
    <row r="47" spans="1:8">
      <c r="A47" s="2102">
        <f t="shared" si="5"/>
        <v>42</v>
      </c>
      <c r="B47" s="2848"/>
      <c r="C47" s="2088" t="s">
        <v>62</v>
      </c>
      <c r="D47" s="2089"/>
      <c r="E47" s="2089"/>
      <c r="F47" s="2093">
        <v>0.25</v>
      </c>
      <c r="G47" s="2091">
        <f t="shared" si="3"/>
        <v>0</v>
      </c>
      <c r="H47" s="2092">
        <f t="shared" si="4"/>
        <v>0</v>
      </c>
    </row>
    <row r="48" spans="1:8">
      <c r="A48" s="2102">
        <f t="shared" si="5"/>
        <v>43</v>
      </c>
      <c r="B48" s="2849"/>
      <c r="C48" s="2094" t="s">
        <v>559</v>
      </c>
      <c r="D48" s="2095"/>
      <c r="E48" s="2095"/>
      <c r="F48" s="2096">
        <v>0.28870000000000001</v>
      </c>
      <c r="G48" s="2097">
        <f t="shared" si="3"/>
        <v>0</v>
      </c>
      <c r="H48" s="2098">
        <f t="shared" si="4"/>
        <v>0</v>
      </c>
    </row>
    <row r="49" spans="1:8">
      <c r="A49" s="2099">
        <f t="shared" si="5"/>
        <v>44</v>
      </c>
      <c r="B49" s="2862" t="s">
        <v>5347</v>
      </c>
      <c r="C49" s="2862"/>
      <c r="D49" s="2049">
        <f>SUM(D28:D48)</f>
        <v>0</v>
      </c>
      <c r="E49" s="2103">
        <f>SUM(E28:E48)</f>
        <v>0</v>
      </c>
      <c r="F49" s="2104"/>
      <c r="G49" s="2103">
        <f>SUM(G28:G48)</f>
        <v>0</v>
      </c>
      <c r="H49" s="2105">
        <f>SUM(H28:H48)</f>
        <v>0</v>
      </c>
    </row>
    <row r="50" spans="1:8">
      <c r="A50" s="2102">
        <f t="shared" si="5"/>
        <v>45</v>
      </c>
      <c r="B50" s="2857" t="s">
        <v>5348</v>
      </c>
      <c r="C50" s="2082" t="s">
        <v>44</v>
      </c>
      <c r="D50" s="2106"/>
      <c r="E50" s="2106"/>
      <c r="F50" s="2084">
        <v>0</v>
      </c>
      <c r="G50" s="2085">
        <f t="shared" ref="G50:G70" si="6">D50*F50</f>
        <v>0</v>
      </c>
      <c r="H50" s="2086">
        <f t="shared" ref="H50:H70" si="7">E50*F50</f>
        <v>0</v>
      </c>
    </row>
    <row r="51" spans="1:8">
      <c r="A51" s="2102">
        <f t="shared" si="5"/>
        <v>46</v>
      </c>
      <c r="B51" s="2858"/>
      <c r="C51" s="2088" t="s">
        <v>45</v>
      </c>
      <c r="D51" s="2089"/>
      <c r="E51" s="2089"/>
      <c r="F51" s="2090">
        <v>0</v>
      </c>
      <c r="G51" s="2091">
        <f t="shared" si="6"/>
        <v>0</v>
      </c>
      <c r="H51" s="2092">
        <f t="shared" si="7"/>
        <v>0</v>
      </c>
    </row>
    <row r="52" spans="1:8">
      <c r="A52" s="2102">
        <f t="shared" si="5"/>
        <v>47</v>
      </c>
      <c r="B52" s="2858"/>
      <c r="C52" s="2088" t="s">
        <v>46</v>
      </c>
      <c r="D52" s="2089"/>
      <c r="E52" s="2089"/>
      <c r="F52" s="2090">
        <v>0</v>
      </c>
      <c r="G52" s="2091">
        <f t="shared" si="6"/>
        <v>0</v>
      </c>
      <c r="H52" s="2092">
        <f t="shared" si="7"/>
        <v>0</v>
      </c>
    </row>
    <row r="53" spans="1:8">
      <c r="A53" s="2102">
        <f t="shared" si="5"/>
        <v>48</v>
      </c>
      <c r="B53" s="2858"/>
      <c r="C53" s="2088" t="s">
        <v>47</v>
      </c>
      <c r="D53" s="2089"/>
      <c r="E53" s="2089"/>
      <c r="F53" s="2090">
        <v>0</v>
      </c>
      <c r="G53" s="2091">
        <f t="shared" si="6"/>
        <v>0</v>
      </c>
      <c r="H53" s="2092">
        <f t="shared" si="7"/>
        <v>0</v>
      </c>
    </row>
    <row r="54" spans="1:8">
      <c r="A54" s="2102">
        <f t="shared" si="5"/>
        <v>49</v>
      </c>
      <c r="B54" s="2858"/>
      <c r="C54" s="2088" t="s">
        <v>48</v>
      </c>
      <c r="D54" s="2089"/>
      <c r="E54" s="2089"/>
      <c r="F54" s="2093">
        <v>3.0999999999999999E-3</v>
      </c>
      <c r="G54" s="2091">
        <f t="shared" si="6"/>
        <v>0</v>
      </c>
      <c r="H54" s="2092">
        <f t="shared" si="7"/>
        <v>0</v>
      </c>
    </row>
    <row r="55" spans="1:8">
      <c r="A55" s="2102">
        <f t="shared" si="5"/>
        <v>50</v>
      </c>
      <c r="B55" s="2858"/>
      <c r="C55" s="2088" t="s">
        <v>49</v>
      </c>
      <c r="D55" s="2089"/>
      <c r="E55" s="2089"/>
      <c r="F55" s="2093">
        <v>6.1999999999999998E-3</v>
      </c>
      <c r="G55" s="2091">
        <f t="shared" si="6"/>
        <v>0</v>
      </c>
      <c r="H55" s="2092">
        <f t="shared" si="7"/>
        <v>0</v>
      </c>
    </row>
    <row r="56" spans="1:8">
      <c r="A56" s="2102">
        <f t="shared" si="5"/>
        <v>51</v>
      </c>
      <c r="B56" s="2858"/>
      <c r="C56" s="2088" t="s">
        <v>50</v>
      </c>
      <c r="D56" s="2089"/>
      <c r="E56" s="2089"/>
      <c r="F56" s="2093">
        <v>7.3999999999999995E-3</v>
      </c>
      <c r="G56" s="2091">
        <f t="shared" si="6"/>
        <v>0</v>
      </c>
      <c r="H56" s="2092">
        <f t="shared" si="7"/>
        <v>0</v>
      </c>
    </row>
    <row r="57" spans="1:8">
      <c r="A57" s="2102">
        <f t="shared" si="5"/>
        <v>52</v>
      </c>
      <c r="B57" s="2858"/>
      <c r="C57" s="2088" t="s">
        <v>51</v>
      </c>
      <c r="D57" s="2089"/>
      <c r="E57" s="2089"/>
      <c r="F57" s="2093">
        <v>8.6E-3</v>
      </c>
      <c r="G57" s="2091">
        <f t="shared" si="6"/>
        <v>0</v>
      </c>
      <c r="H57" s="2092">
        <f t="shared" si="7"/>
        <v>0</v>
      </c>
    </row>
    <row r="58" spans="1:8">
      <c r="A58" s="2102">
        <f t="shared" si="5"/>
        <v>53</v>
      </c>
      <c r="B58" s="2858"/>
      <c r="C58" s="2088" t="s">
        <v>52</v>
      </c>
      <c r="D58" s="2089"/>
      <c r="E58" s="2089"/>
      <c r="F58" s="2093">
        <v>9.7999999999999997E-3</v>
      </c>
      <c r="G58" s="2091">
        <f t="shared" si="6"/>
        <v>0</v>
      </c>
      <c r="H58" s="2092">
        <f t="shared" si="7"/>
        <v>0</v>
      </c>
    </row>
    <row r="59" spans="1:8">
      <c r="A59" s="2102">
        <f t="shared" si="5"/>
        <v>54</v>
      </c>
      <c r="B59" s="2858"/>
      <c r="C59" s="2088" t="s">
        <v>53</v>
      </c>
      <c r="D59" s="2089"/>
      <c r="E59" s="2089"/>
      <c r="F59" s="2093">
        <v>1.8033333333333332E-2</v>
      </c>
      <c r="G59" s="2091">
        <f t="shared" si="6"/>
        <v>0</v>
      </c>
      <c r="H59" s="2092">
        <f t="shared" si="7"/>
        <v>0</v>
      </c>
    </row>
    <row r="60" spans="1:8">
      <c r="A60" s="2102">
        <f t="shared" si="5"/>
        <v>55</v>
      </c>
      <c r="B60" s="2858"/>
      <c r="C60" s="2088" t="s">
        <v>54</v>
      </c>
      <c r="D60" s="2089"/>
      <c r="E60" s="2089"/>
      <c r="F60" s="2093">
        <v>2.6266666666666667E-2</v>
      </c>
      <c r="G60" s="2091">
        <f t="shared" si="6"/>
        <v>0</v>
      </c>
      <c r="H60" s="2092">
        <f t="shared" si="7"/>
        <v>0</v>
      </c>
    </row>
    <row r="61" spans="1:8">
      <c r="A61" s="2102">
        <f t="shared" si="5"/>
        <v>56</v>
      </c>
      <c r="B61" s="2858"/>
      <c r="C61" s="2088" t="s">
        <v>55</v>
      </c>
      <c r="D61" s="2089"/>
      <c r="E61" s="2089"/>
      <c r="F61" s="2093">
        <v>3.4500000000000003E-2</v>
      </c>
      <c r="G61" s="2091">
        <f t="shared" si="6"/>
        <v>0</v>
      </c>
      <c r="H61" s="2092">
        <f t="shared" si="7"/>
        <v>0</v>
      </c>
    </row>
    <row r="62" spans="1:8">
      <c r="A62" s="2102">
        <f t="shared" si="5"/>
        <v>57</v>
      </c>
      <c r="B62" s="2858"/>
      <c r="C62" s="2088" t="s">
        <v>557</v>
      </c>
      <c r="D62" s="2089"/>
      <c r="E62" s="2089"/>
      <c r="F62" s="2093">
        <v>4.8000000000000001E-2</v>
      </c>
      <c r="G62" s="2091">
        <f t="shared" si="6"/>
        <v>0</v>
      </c>
      <c r="H62" s="2092">
        <f t="shared" si="7"/>
        <v>0</v>
      </c>
    </row>
    <row r="63" spans="1:8">
      <c r="A63" s="2102">
        <f t="shared" si="5"/>
        <v>58</v>
      </c>
      <c r="B63" s="2858"/>
      <c r="C63" s="2088" t="s">
        <v>56</v>
      </c>
      <c r="D63" s="2089"/>
      <c r="E63" s="2089"/>
      <c r="F63" s="2093">
        <v>6.1499999999999999E-2</v>
      </c>
      <c r="G63" s="2091">
        <f t="shared" si="6"/>
        <v>0</v>
      </c>
      <c r="H63" s="2092">
        <f t="shared" si="7"/>
        <v>0</v>
      </c>
    </row>
    <row r="64" spans="1:8">
      <c r="A64" s="2102">
        <f t="shared" si="5"/>
        <v>59</v>
      </c>
      <c r="B64" s="2858"/>
      <c r="C64" s="2088" t="s">
        <v>57</v>
      </c>
      <c r="D64" s="2089"/>
      <c r="E64" s="2089"/>
      <c r="F64" s="2093">
        <v>7.4999999999999997E-2</v>
      </c>
      <c r="G64" s="2091">
        <f t="shared" si="6"/>
        <v>0</v>
      </c>
      <c r="H64" s="2092">
        <f t="shared" si="7"/>
        <v>0</v>
      </c>
    </row>
    <row r="65" spans="1:8">
      <c r="A65" s="2102">
        <f t="shared" si="5"/>
        <v>60</v>
      </c>
      <c r="B65" s="2858"/>
      <c r="C65" s="2088" t="s">
        <v>58</v>
      </c>
      <c r="D65" s="2089"/>
      <c r="E65" s="2089"/>
      <c r="F65" s="2093">
        <v>0.1075</v>
      </c>
      <c r="G65" s="2091">
        <f t="shared" si="6"/>
        <v>0</v>
      </c>
      <c r="H65" s="2092">
        <f t="shared" si="7"/>
        <v>0</v>
      </c>
    </row>
    <row r="66" spans="1:8">
      <c r="A66" s="2102">
        <f t="shared" si="5"/>
        <v>61</v>
      </c>
      <c r="B66" s="2858"/>
      <c r="C66" s="2088" t="s">
        <v>59</v>
      </c>
      <c r="D66" s="2089"/>
      <c r="E66" s="2089"/>
      <c r="F66" s="2093">
        <v>0.14000000000000001</v>
      </c>
      <c r="G66" s="2091">
        <f t="shared" si="6"/>
        <v>0</v>
      </c>
      <c r="H66" s="2092">
        <f t="shared" si="7"/>
        <v>0</v>
      </c>
    </row>
    <row r="67" spans="1:8">
      <c r="A67" s="2102">
        <f t="shared" si="5"/>
        <v>62</v>
      </c>
      <c r="B67" s="2858"/>
      <c r="C67" s="2088" t="s">
        <v>60</v>
      </c>
      <c r="D67" s="2089"/>
      <c r="E67" s="2089"/>
      <c r="F67" s="2093">
        <v>0.17249999999999999</v>
      </c>
      <c r="G67" s="2091">
        <f t="shared" si="6"/>
        <v>0</v>
      </c>
      <c r="H67" s="2092">
        <f t="shared" si="7"/>
        <v>0</v>
      </c>
    </row>
    <row r="68" spans="1:8">
      <c r="A68" s="2102">
        <f t="shared" si="5"/>
        <v>63</v>
      </c>
      <c r="B68" s="2858"/>
      <c r="C68" s="2088" t="s">
        <v>61</v>
      </c>
      <c r="D68" s="2089"/>
      <c r="E68" s="2089"/>
      <c r="F68" s="2093">
        <v>0.2112</v>
      </c>
      <c r="G68" s="2091">
        <f t="shared" si="6"/>
        <v>0</v>
      </c>
      <c r="H68" s="2092">
        <f t="shared" si="7"/>
        <v>0</v>
      </c>
    </row>
    <row r="69" spans="1:8">
      <c r="A69" s="2102">
        <f t="shared" si="5"/>
        <v>64</v>
      </c>
      <c r="B69" s="2858"/>
      <c r="C69" s="2088" t="s">
        <v>62</v>
      </c>
      <c r="D69" s="2089"/>
      <c r="E69" s="2089"/>
      <c r="F69" s="2093">
        <v>0.25</v>
      </c>
      <c r="G69" s="2091">
        <f t="shared" si="6"/>
        <v>0</v>
      </c>
      <c r="H69" s="2092">
        <f t="shared" si="7"/>
        <v>0</v>
      </c>
    </row>
    <row r="70" spans="1:8">
      <c r="A70" s="2102">
        <f t="shared" si="5"/>
        <v>65</v>
      </c>
      <c r="B70" s="2859"/>
      <c r="C70" s="2094" t="s">
        <v>559</v>
      </c>
      <c r="D70" s="2095"/>
      <c r="E70" s="2095"/>
      <c r="F70" s="2096">
        <v>0.28870000000000001</v>
      </c>
      <c r="G70" s="2097">
        <f t="shared" si="6"/>
        <v>0</v>
      </c>
      <c r="H70" s="2098">
        <f t="shared" si="7"/>
        <v>0</v>
      </c>
    </row>
    <row r="71" spans="1:8">
      <c r="A71" s="2107">
        <f t="shared" ref="A71:A102" si="8">A70+1</f>
        <v>66</v>
      </c>
      <c r="B71" s="2860" t="s">
        <v>5349</v>
      </c>
      <c r="C71" s="2860"/>
      <c r="D71" s="2049">
        <f>SUM(D50:D70)</f>
        <v>0</v>
      </c>
      <c r="E71" s="2049">
        <f>SUM(E50:E70)</f>
        <v>0</v>
      </c>
      <c r="F71" s="2104"/>
      <c r="G71" s="2049">
        <f>SUM(G50:G70)</f>
        <v>0</v>
      </c>
      <c r="H71" s="2051">
        <f>SUM(H50:H70)</f>
        <v>0</v>
      </c>
    </row>
    <row r="72" spans="1:8">
      <c r="A72" s="2102">
        <f t="shared" si="8"/>
        <v>67</v>
      </c>
      <c r="B72" s="2861" t="s">
        <v>5350</v>
      </c>
      <c r="C72" s="2082" t="s">
        <v>44</v>
      </c>
      <c r="D72" s="2106"/>
      <c r="E72" s="2106"/>
      <c r="F72" s="2084">
        <v>0</v>
      </c>
      <c r="G72" s="2085">
        <f t="shared" ref="G72:G92" si="9">D72*F72</f>
        <v>0</v>
      </c>
      <c r="H72" s="2086">
        <f t="shared" ref="H72:H92" si="10">E72*F72</f>
        <v>0</v>
      </c>
    </row>
    <row r="73" spans="1:8">
      <c r="A73" s="2102">
        <f t="shared" si="8"/>
        <v>68</v>
      </c>
      <c r="B73" s="2858"/>
      <c r="C73" s="2088" t="s">
        <v>45</v>
      </c>
      <c r="D73" s="2089"/>
      <c r="E73" s="2089"/>
      <c r="F73" s="2090">
        <v>0</v>
      </c>
      <c r="G73" s="2091">
        <f t="shared" si="9"/>
        <v>0</v>
      </c>
      <c r="H73" s="2092">
        <f t="shared" si="10"/>
        <v>0</v>
      </c>
    </row>
    <row r="74" spans="1:8">
      <c r="A74" s="2102">
        <f t="shared" si="8"/>
        <v>69</v>
      </c>
      <c r="B74" s="2858"/>
      <c r="C74" s="2088" t="s">
        <v>46</v>
      </c>
      <c r="D74" s="2089"/>
      <c r="E74" s="2089"/>
      <c r="F74" s="2090">
        <v>0</v>
      </c>
      <c r="G74" s="2091">
        <f t="shared" si="9"/>
        <v>0</v>
      </c>
      <c r="H74" s="2092">
        <f t="shared" si="10"/>
        <v>0</v>
      </c>
    </row>
    <row r="75" spans="1:8">
      <c r="A75" s="2102">
        <f t="shared" si="8"/>
        <v>70</v>
      </c>
      <c r="B75" s="2858"/>
      <c r="C75" s="2088" t="s">
        <v>47</v>
      </c>
      <c r="D75" s="2089"/>
      <c r="E75" s="2089"/>
      <c r="F75" s="2090">
        <v>0</v>
      </c>
      <c r="G75" s="2091">
        <f t="shared" si="9"/>
        <v>0</v>
      </c>
      <c r="H75" s="2092">
        <f t="shared" si="10"/>
        <v>0</v>
      </c>
    </row>
    <row r="76" spans="1:8">
      <c r="A76" s="2102">
        <f t="shared" si="8"/>
        <v>71</v>
      </c>
      <c r="B76" s="2858"/>
      <c r="C76" s="2088" t="s">
        <v>48</v>
      </c>
      <c r="D76" s="2089"/>
      <c r="E76" s="2089"/>
      <c r="F76" s="2093">
        <v>3.0999999999999999E-3</v>
      </c>
      <c r="G76" s="2091">
        <f t="shared" si="9"/>
        <v>0</v>
      </c>
      <c r="H76" s="2092">
        <f t="shared" si="10"/>
        <v>0</v>
      </c>
    </row>
    <row r="77" spans="1:8">
      <c r="A77" s="2102">
        <f t="shared" si="8"/>
        <v>72</v>
      </c>
      <c r="B77" s="2858"/>
      <c r="C77" s="2088" t="s">
        <v>49</v>
      </c>
      <c r="D77" s="2089"/>
      <c r="E77" s="2089"/>
      <c r="F77" s="2093">
        <v>6.1999999999999998E-3</v>
      </c>
      <c r="G77" s="2091">
        <f t="shared" si="9"/>
        <v>0</v>
      </c>
      <c r="H77" s="2092">
        <f t="shared" si="10"/>
        <v>0</v>
      </c>
    </row>
    <row r="78" spans="1:8">
      <c r="A78" s="2102">
        <f t="shared" si="8"/>
        <v>73</v>
      </c>
      <c r="B78" s="2858"/>
      <c r="C78" s="2088" t="s">
        <v>50</v>
      </c>
      <c r="D78" s="2089"/>
      <c r="E78" s="2089"/>
      <c r="F78" s="2093">
        <v>7.3999999999999995E-3</v>
      </c>
      <c r="G78" s="2091">
        <f t="shared" si="9"/>
        <v>0</v>
      </c>
      <c r="H78" s="2092">
        <f t="shared" si="10"/>
        <v>0</v>
      </c>
    </row>
    <row r="79" spans="1:8">
      <c r="A79" s="2102">
        <f t="shared" si="8"/>
        <v>74</v>
      </c>
      <c r="B79" s="2858"/>
      <c r="C79" s="2088" t="s">
        <v>51</v>
      </c>
      <c r="D79" s="2089"/>
      <c r="E79" s="2089"/>
      <c r="F79" s="2093">
        <v>8.6E-3</v>
      </c>
      <c r="G79" s="2091">
        <f t="shared" si="9"/>
        <v>0</v>
      </c>
      <c r="H79" s="2092">
        <f t="shared" si="10"/>
        <v>0</v>
      </c>
    </row>
    <row r="80" spans="1:8">
      <c r="A80" s="2102">
        <f t="shared" si="8"/>
        <v>75</v>
      </c>
      <c r="B80" s="2858"/>
      <c r="C80" s="2088" t="s">
        <v>52</v>
      </c>
      <c r="D80" s="2089"/>
      <c r="E80" s="2089"/>
      <c r="F80" s="2093">
        <v>9.7999999999999997E-3</v>
      </c>
      <c r="G80" s="2091">
        <f t="shared" si="9"/>
        <v>0</v>
      </c>
      <c r="H80" s="2092">
        <f t="shared" si="10"/>
        <v>0</v>
      </c>
    </row>
    <row r="81" spans="1:8">
      <c r="A81" s="2102">
        <f t="shared" si="8"/>
        <v>76</v>
      </c>
      <c r="B81" s="2858"/>
      <c r="C81" s="2088" t="s">
        <v>53</v>
      </c>
      <c r="D81" s="2089"/>
      <c r="E81" s="2089"/>
      <c r="F81" s="2093">
        <v>1.8033333333333332E-2</v>
      </c>
      <c r="G81" s="2091">
        <f t="shared" si="9"/>
        <v>0</v>
      </c>
      <c r="H81" s="2092">
        <f t="shared" si="10"/>
        <v>0</v>
      </c>
    </row>
    <row r="82" spans="1:8">
      <c r="A82" s="2102">
        <f t="shared" si="8"/>
        <v>77</v>
      </c>
      <c r="B82" s="2858"/>
      <c r="C82" s="2088" t="s">
        <v>54</v>
      </c>
      <c r="D82" s="2089"/>
      <c r="E82" s="2089"/>
      <c r="F82" s="2093">
        <v>2.6266666666666667E-2</v>
      </c>
      <c r="G82" s="2091">
        <f t="shared" si="9"/>
        <v>0</v>
      </c>
      <c r="H82" s="2092">
        <f t="shared" si="10"/>
        <v>0</v>
      </c>
    </row>
    <row r="83" spans="1:8">
      <c r="A83" s="2102">
        <f t="shared" si="8"/>
        <v>78</v>
      </c>
      <c r="B83" s="2858"/>
      <c r="C83" s="2088" t="s">
        <v>55</v>
      </c>
      <c r="D83" s="2089"/>
      <c r="E83" s="2089"/>
      <c r="F83" s="2093">
        <v>3.4500000000000003E-2</v>
      </c>
      <c r="G83" s="2091">
        <f t="shared" si="9"/>
        <v>0</v>
      </c>
      <c r="H83" s="2092">
        <f t="shared" si="10"/>
        <v>0</v>
      </c>
    </row>
    <row r="84" spans="1:8">
      <c r="A84" s="2102">
        <f t="shared" si="8"/>
        <v>79</v>
      </c>
      <c r="B84" s="2858"/>
      <c r="C84" s="2088" t="s">
        <v>557</v>
      </c>
      <c r="D84" s="2089"/>
      <c r="E84" s="2089"/>
      <c r="F84" s="2093">
        <v>4.8000000000000001E-2</v>
      </c>
      <c r="G84" s="2091">
        <f t="shared" si="9"/>
        <v>0</v>
      </c>
      <c r="H84" s="2092">
        <f t="shared" si="10"/>
        <v>0</v>
      </c>
    </row>
    <row r="85" spans="1:8">
      <c r="A85" s="2102">
        <f t="shared" si="8"/>
        <v>80</v>
      </c>
      <c r="B85" s="2858"/>
      <c r="C85" s="2088" t="s">
        <v>56</v>
      </c>
      <c r="D85" s="2089"/>
      <c r="E85" s="2089"/>
      <c r="F85" s="2093">
        <v>6.1499999999999999E-2</v>
      </c>
      <c r="G85" s="2091">
        <f t="shared" si="9"/>
        <v>0</v>
      </c>
      <c r="H85" s="2092">
        <f t="shared" si="10"/>
        <v>0</v>
      </c>
    </row>
    <row r="86" spans="1:8">
      <c r="A86" s="2102">
        <f t="shared" si="8"/>
        <v>81</v>
      </c>
      <c r="B86" s="2858"/>
      <c r="C86" s="2088" t="s">
        <v>57</v>
      </c>
      <c r="D86" s="2089"/>
      <c r="E86" s="2089"/>
      <c r="F86" s="2093">
        <v>7.4999999999999997E-2</v>
      </c>
      <c r="G86" s="2091">
        <f t="shared" si="9"/>
        <v>0</v>
      </c>
      <c r="H86" s="2092">
        <f t="shared" si="10"/>
        <v>0</v>
      </c>
    </row>
    <row r="87" spans="1:8">
      <c r="A87" s="2102">
        <f t="shared" si="8"/>
        <v>82</v>
      </c>
      <c r="B87" s="2858"/>
      <c r="C87" s="2088" t="s">
        <v>58</v>
      </c>
      <c r="D87" s="2089"/>
      <c r="E87" s="2089"/>
      <c r="F87" s="2093">
        <v>0.1075</v>
      </c>
      <c r="G87" s="2091">
        <f t="shared" si="9"/>
        <v>0</v>
      </c>
      <c r="H87" s="2092">
        <f t="shared" si="10"/>
        <v>0</v>
      </c>
    </row>
    <row r="88" spans="1:8">
      <c r="A88" s="2102">
        <f t="shared" si="8"/>
        <v>83</v>
      </c>
      <c r="B88" s="2858"/>
      <c r="C88" s="2088" t="s">
        <v>59</v>
      </c>
      <c r="D88" s="2089"/>
      <c r="E88" s="2089"/>
      <c r="F88" s="2093">
        <v>0.14000000000000001</v>
      </c>
      <c r="G88" s="2091">
        <f t="shared" si="9"/>
        <v>0</v>
      </c>
      <c r="H88" s="2092">
        <f t="shared" si="10"/>
        <v>0</v>
      </c>
    </row>
    <row r="89" spans="1:8">
      <c r="A89" s="2102">
        <f t="shared" si="8"/>
        <v>84</v>
      </c>
      <c r="B89" s="2858"/>
      <c r="C89" s="2088" t="s">
        <v>60</v>
      </c>
      <c r="D89" s="2089"/>
      <c r="E89" s="2089"/>
      <c r="F89" s="2093">
        <v>0.17249999999999999</v>
      </c>
      <c r="G89" s="2091">
        <f t="shared" si="9"/>
        <v>0</v>
      </c>
      <c r="H89" s="2092">
        <f t="shared" si="10"/>
        <v>0</v>
      </c>
    </row>
    <row r="90" spans="1:8">
      <c r="A90" s="2102">
        <f t="shared" si="8"/>
        <v>85</v>
      </c>
      <c r="B90" s="2858"/>
      <c r="C90" s="2088" t="s">
        <v>61</v>
      </c>
      <c r="D90" s="2089"/>
      <c r="E90" s="2089"/>
      <c r="F90" s="2093">
        <v>0.2112</v>
      </c>
      <c r="G90" s="2091">
        <f t="shared" si="9"/>
        <v>0</v>
      </c>
      <c r="H90" s="2092">
        <f t="shared" si="10"/>
        <v>0</v>
      </c>
    </row>
    <row r="91" spans="1:8">
      <c r="A91" s="2102">
        <f t="shared" si="8"/>
        <v>86</v>
      </c>
      <c r="B91" s="2858"/>
      <c r="C91" s="2088" t="s">
        <v>62</v>
      </c>
      <c r="D91" s="2089"/>
      <c r="E91" s="2089"/>
      <c r="F91" s="2093">
        <v>0.25</v>
      </c>
      <c r="G91" s="2091">
        <f t="shared" si="9"/>
        <v>0</v>
      </c>
      <c r="H91" s="2092">
        <f t="shared" si="10"/>
        <v>0</v>
      </c>
    </row>
    <row r="92" spans="1:8">
      <c r="A92" s="2102">
        <f t="shared" si="8"/>
        <v>87</v>
      </c>
      <c r="B92" s="2859"/>
      <c r="C92" s="2094" t="s">
        <v>559</v>
      </c>
      <c r="D92" s="2095"/>
      <c r="E92" s="2095"/>
      <c r="F92" s="2096">
        <v>0.28870000000000001</v>
      </c>
      <c r="G92" s="2097">
        <f t="shared" si="9"/>
        <v>0</v>
      </c>
      <c r="H92" s="2098">
        <f t="shared" si="10"/>
        <v>0</v>
      </c>
    </row>
    <row r="93" spans="1:8">
      <c r="A93" s="2107">
        <f t="shared" si="8"/>
        <v>88</v>
      </c>
      <c r="B93" s="2860" t="s">
        <v>5351</v>
      </c>
      <c r="C93" s="2860"/>
      <c r="D93" s="2049">
        <f>SUM(D72:D92)</f>
        <v>0</v>
      </c>
      <c r="E93" s="2049">
        <f>SUM(E72:E92)</f>
        <v>0</v>
      </c>
      <c r="F93" s="2104"/>
      <c r="G93" s="2049">
        <f>SUM(G72:G92)</f>
        <v>0</v>
      </c>
      <c r="H93" s="2051">
        <f>SUM(H72:H92)</f>
        <v>0</v>
      </c>
    </row>
    <row r="94" spans="1:8">
      <c r="A94" s="2102">
        <f t="shared" si="8"/>
        <v>89</v>
      </c>
      <c r="B94" s="2857" t="s">
        <v>5352</v>
      </c>
      <c r="C94" s="2082" t="s">
        <v>44</v>
      </c>
      <c r="D94" s="2106"/>
      <c r="E94" s="2106"/>
      <c r="F94" s="2084">
        <v>0</v>
      </c>
      <c r="G94" s="2085">
        <f t="shared" ref="G94:G114" si="11">D94*F94</f>
        <v>0</v>
      </c>
      <c r="H94" s="2086">
        <f t="shared" ref="H94:H114" si="12">E94*F94</f>
        <v>0</v>
      </c>
    </row>
    <row r="95" spans="1:8">
      <c r="A95" s="2102">
        <f t="shared" si="8"/>
        <v>90</v>
      </c>
      <c r="B95" s="2858"/>
      <c r="C95" s="2088" t="s">
        <v>45</v>
      </c>
      <c r="D95" s="2089"/>
      <c r="E95" s="2089"/>
      <c r="F95" s="2090">
        <v>0</v>
      </c>
      <c r="G95" s="2091">
        <f t="shared" si="11"/>
        <v>0</v>
      </c>
      <c r="H95" s="2092">
        <f t="shared" si="12"/>
        <v>0</v>
      </c>
    </row>
    <row r="96" spans="1:8">
      <c r="A96" s="2102">
        <f t="shared" si="8"/>
        <v>91</v>
      </c>
      <c r="B96" s="2858"/>
      <c r="C96" s="2088" t="s">
        <v>46</v>
      </c>
      <c r="D96" s="2089"/>
      <c r="E96" s="2089"/>
      <c r="F96" s="2090">
        <v>0</v>
      </c>
      <c r="G96" s="2091">
        <f t="shared" si="11"/>
        <v>0</v>
      </c>
      <c r="H96" s="2092">
        <f t="shared" si="12"/>
        <v>0</v>
      </c>
    </row>
    <row r="97" spans="1:8">
      <c r="A97" s="2102">
        <f t="shared" si="8"/>
        <v>92</v>
      </c>
      <c r="B97" s="2858"/>
      <c r="C97" s="2088" t="s">
        <v>47</v>
      </c>
      <c r="D97" s="2089"/>
      <c r="E97" s="2089"/>
      <c r="F97" s="2090">
        <v>0</v>
      </c>
      <c r="G97" s="2091">
        <f t="shared" si="11"/>
        <v>0</v>
      </c>
      <c r="H97" s="2092">
        <f t="shared" si="12"/>
        <v>0</v>
      </c>
    </row>
    <row r="98" spans="1:8">
      <c r="A98" s="2102">
        <f t="shared" si="8"/>
        <v>93</v>
      </c>
      <c r="B98" s="2858"/>
      <c r="C98" s="2088" t="s">
        <v>48</v>
      </c>
      <c r="D98" s="2089"/>
      <c r="E98" s="2089"/>
      <c r="F98" s="2093">
        <v>3.0999999999999999E-3</v>
      </c>
      <c r="G98" s="2091">
        <f t="shared" si="11"/>
        <v>0</v>
      </c>
      <c r="H98" s="2092">
        <f t="shared" si="12"/>
        <v>0</v>
      </c>
    </row>
    <row r="99" spans="1:8">
      <c r="A99" s="2102">
        <f t="shared" si="8"/>
        <v>94</v>
      </c>
      <c r="B99" s="2858"/>
      <c r="C99" s="2088" t="s">
        <v>49</v>
      </c>
      <c r="D99" s="2089"/>
      <c r="E99" s="2089"/>
      <c r="F99" s="2093">
        <v>6.1999999999999998E-3</v>
      </c>
      <c r="G99" s="2091">
        <f t="shared" si="11"/>
        <v>0</v>
      </c>
      <c r="H99" s="2092">
        <f t="shared" si="12"/>
        <v>0</v>
      </c>
    </row>
    <row r="100" spans="1:8">
      <c r="A100" s="2102">
        <f t="shared" si="8"/>
        <v>95</v>
      </c>
      <c r="B100" s="2858"/>
      <c r="C100" s="2088" t="s">
        <v>50</v>
      </c>
      <c r="D100" s="2089"/>
      <c r="E100" s="2089"/>
      <c r="F100" s="2093">
        <v>7.3999999999999995E-3</v>
      </c>
      <c r="G100" s="2091">
        <f t="shared" si="11"/>
        <v>0</v>
      </c>
      <c r="H100" s="2092">
        <f t="shared" si="12"/>
        <v>0</v>
      </c>
    </row>
    <row r="101" spans="1:8">
      <c r="A101" s="2102">
        <f t="shared" si="8"/>
        <v>96</v>
      </c>
      <c r="B101" s="2858"/>
      <c r="C101" s="2088" t="s">
        <v>51</v>
      </c>
      <c r="D101" s="2089"/>
      <c r="E101" s="2089"/>
      <c r="F101" s="2093">
        <v>8.6E-3</v>
      </c>
      <c r="G101" s="2091">
        <f t="shared" si="11"/>
        <v>0</v>
      </c>
      <c r="H101" s="2092">
        <f t="shared" si="12"/>
        <v>0</v>
      </c>
    </row>
    <row r="102" spans="1:8">
      <c r="A102" s="2102">
        <f t="shared" si="8"/>
        <v>97</v>
      </c>
      <c r="B102" s="2858"/>
      <c r="C102" s="2088" t="s">
        <v>52</v>
      </c>
      <c r="D102" s="2089"/>
      <c r="E102" s="2089"/>
      <c r="F102" s="2093">
        <v>9.7999999999999997E-3</v>
      </c>
      <c r="G102" s="2091">
        <f t="shared" si="11"/>
        <v>0</v>
      </c>
      <c r="H102" s="2092">
        <f t="shared" si="12"/>
        <v>0</v>
      </c>
    </row>
    <row r="103" spans="1:8">
      <c r="A103" s="2102">
        <f t="shared" ref="A103:A115" si="13">A102+1</f>
        <v>98</v>
      </c>
      <c r="B103" s="2858"/>
      <c r="C103" s="2088" t="s">
        <v>53</v>
      </c>
      <c r="D103" s="2089"/>
      <c r="E103" s="2089"/>
      <c r="F103" s="2093">
        <v>1.8033333333333332E-2</v>
      </c>
      <c r="G103" s="2091">
        <f t="shared" si="11"/>
        <v>0</v>
      </c>
      <c r="H103" s="2092">
        <f t="shared" si="12"/>
        <v>0</v>
      </c>
    </row>
    <row r="104" spans="1:8">
      <c r="A104" s="2102">
        <f t="shared" si="13"/>
        <v>99</v>
      </c>
      <c r="B104" s="2858"/>
      <c r="C104" s="2088" t="s">
        <v>54</v>
      </c>
      <c r="D104" s="2089"/>
      <c r="E104" s="2089"/>
      <c r="F104" s="2093">
        <v>2.6266666666666667E-2</v>
      </c>
      <c r="G104" s="2091">
        <f t="shared" si="11"/>
        <v>0</v>
      </c>
      <c r="H104" s="2092">
        <f t="shared" si="12"/>
        <v>0</v>
      </c>
    </row>
    <row r="105" spans="1:8">
      <c r="A105" s="2102">
        <f t="shared" si="13"/>
        <v>100</v>
      </c>
      <c r="B105" s="2858"/>
      <c r="C105" s="2088" t="s">
        <v>55</v>
      </c>
      <c r="D105" s="2089"/>
      <c r="E105" s="2089"/>
      <c r="F105" s="2093">
        <v>3.4500000000000003E-2</v>
      </c>
      <c r="G105" s="2091">
        <f t="shared" si="11"/>
        <v>0</v>
      </c>
      <c r="H105" s="2092">
        <f t="shared" si="12"/>
        <v>0</v>
      </c>
    </row>
    <row r="106" spans="1:8">
      <c r="A106" s="2102">
        <f t="shared" si="13"/>
        <v>101</v>
      </c>
      <c r="B106" s="2858"/>
      <c r="C106" s="2088" t="s">
        <v>557</v>
      </c>
      <c r="D106" s="2089"/>
      <c r="E106" s="2089"/>
      <c r="F106" s="2093">
        <v>4.8000000000000001E-2</v>
      </c>
      <c r="G106" s="2091">
        <f t="shared" si="11"/>
        <v>0</v>
      </c>
      <c r="H106" s="2092">
        <f t="shared" si="12"/>
        <v>0</v>
      </c>
    </row>
    <row r="107" spans="1:8">
      <c r="A107" s="2102">
        <f t="shared" si="13"/>
        <v>102</v>
      </c>
      <c r="B107" s="2858"/>
      <c r="C107" s="2088" t="s">
        <v>56</v>
      </c>
      <c r="D107" s="2089"/>
      <c r="E107" s="2089"/>
      <c r="F107" s="2093">
        <v>6.1499999999999999E-2</v>
      </c>
      <c r="G107" s="2091">
        <f t="shared" si="11"/>
        <v>0</v>
      </c>
      <c r="H107" s="2092">
        <f t="shared" si="12"/>
        <v>0</v>
      </c>
    </row>
    <row r="108" spans="1:8">
      <c r="A108" s="2102">
        <f t="shared" si="13"/>
        <v>103</v>
      </c>
      <c r="B108" s="2858"/>
      <c r="C108" s="2088" t="s">
        <v>57</v>
      </c>
      <c r="D108" s="2089"/>
      <c r="E108" s="2089"/>
      <c r="F108" s="2093">
        <v>7.4999999999999997E-2</v>
      </c>
      <c r="G108" s="2091">
        <f t="shared" si="11"/>
        <v>0</v>
      </c>
      <c r="H108" s="2092">
        <f t="shared" si="12"/>
        <v>0</v>
      </c>
    </row>
    <row r="109" spans="1:8">
      <c r="A109" s="2102">
        <f t="shared" si="13"/>
        <v>104</v>
      </c>
      <c r="B109" s="2858"/>
      <c r="C109" s="2088" t="s">
        <v>58</v>
      </c>
      <c r="D109" s="2089"/>
      <c r="E109" s="2089"/>
      <c r="F109" s="2093">
        <v>0.1075</v>
      </c>
      <c r="G109" s="2091">
        <f t="shared" si="11"/>
        <v>0</v>
      </c>
      <c r="H109" s="2092">
        <f t="shared" si="12"/>
        <v>0</v>
      </c>
    </row>
    <row r="110" spans="1:8">
      <c r="A110" s="2102">
        <f t="shared" si="13"/>
        <v>105</v>
      </c>
      <c r="B110" s="2858"/>
      <c r="C110" s="2088" t="s">
        <v>59</v>
      </c>
      <c r="D110" s="2089"/>
      <c r="E110" s="2089"/>
      <c r="F110" s="2093">
        <v>0.14000000000000001</v>
      </c>
      <c r="G110" s="2091">
        <f t="shared" si="11"/>
        <v>0</v>
      </c>
      <c r="H110" s="2092">
        <f t="shared" si="12"/>
        <v>0</v>
      </c>
    </row>
    <row r="111" spans="1:8">
      <c r="A111" s="2102">
        <f t="shared" si="13"/>
        <v>106</v>
      </c>
      <c r="B111" s="2858"/>
      <c r="C111" s="2088" t="s">
        <v>60</v>
      </c>
      <c r="D111" s="2089"/>
      <c r="E111" s="2089"/>
      <c r="F111" s="2093">
        <v>0.17249999999999999</v>
      </c>
      <c r="G111" s="2091">
        <f t="shared" si="11"/>
        <v>0</v>
      </c>
      <c r="H111" s="2092">
        <f t="shared" si="12"/>
        <v>0</v>
      </c>
    </row>
    <row r="112" spans="1:8">
      <c r="A112" s="2102">
        <f t="shared" si="13"/>
        <v>107</v>
      </c>
      <c r="B112" s="2858"/>
      <c r="C112" s="2088" t="s">
        <v>61</v>
      </c>
      <c r="D112" s="2089"/>
      <c r="E112" s="2089"/>
      <c r="F112" s="2093">
        <v>0.2112</v>
      </c>
      <c r="G112" s="2091">
        <f t="shared" si="11"/>
        <v>0</v>
      </c>
      <c r="H112" s="2092">
        <f t="shared" si="12"/>
        <v>0</v>
      </c>
    </row>
    <row r="113" spans="1:8">
      <c r="A113" s="2102">
        <f t="shared" si="13"/>
        <v>108</v>
      </c>
      <c r="B113" s="2858"/>
      <c r="C113" s="2088" t="s">
        <v>62</v>
      </c>
      <c r="D113" s="2089"/>
      <c r="E113" s="2089"/>
      <c r="F113" s="2093">
        <v>0.25</v>
      </c>
      <c r="G113" s="2091">
        <f t="shared" si="11"/>
        <v>0</v>
      </c>
      <c r="H113" s="2092">
        <f t="shared" si="12"/>
        <v>0</v>
      </c>
    </row>
    <row r="114" spans="1:8">
      <c r="A114" s="2102">
        <f t="shared" si="13"/>
        <v>109</v>
      </c>
      <c r="B114" s="2863"/>
      <c r="C114" s="2108" t="s">
        <v>559</v>
      </c>
      <c r="D114" s="2109"/>
      <c r="E114" s="2109"/>
      <c r="F114" s="2110">
        <v>0.28870000000000001</v>
      </c>
      <c r="G114" s="2111">
        <f t="shared" si="11"/>
        <v>0</v>
      </c>
      <c r="H114" s="2112">
        <f t="shared" si="12"/>
        <v>0</v>
      </c>
    </row>
    <row r="115" spans="1:8" ht="16.5" thickBot="1">
      <c r="A115" s="2113">
        <f t="shared" si="13"/>
        <v>110</v>
      </c>
      <c r="B115" s="2855" t="s">
        <v>5353</v>
      </c>
      <c r="C115" s="2855"/>
      <c r="D115" s="2062">
        <f>SUM(D94:D114)</f>
        <v>0</v>
      </c>
      <c r="E115" s="2062">
        <f>SUM(E94:E114)</f>
        <v>0</v>
      </c>
      <c r="F115" s="2114"/>
      <c r="G115" s="2115">
        <f>SUM(G94:G114)</f>
        <v>0</v>
      </c>
      <c r="H115" s="2116">
        <f>SUM(H94:H114)</f>
        <v>0</v>
      </c>
    </row>
    <row r="117" spans="1:8" ht="16.5">
      <c r="A117" s="2117" t="s">
        <v>5354</v>
      </c>
      <c r="B117" s="2118" t="s">
        <v>5355</v>
      </c>
    </row>
    <row r="118" spans="1:8" ht="16.5">
      <c r="A118" s="2117" t="s">
        <v>5356</v>
      </c>
      <c r="B118" s="2019" t="s">
        <v>5357</v>
      </c>
    </row>
    <row r="119" spans="1:8" ht="16.5">
      <c r="A119" s="2117" t="s">
        <v>5358</v>
      </c>
      <c r="B119" s="2118" t="s">
        <v>4995</v>
      </c>
    </row>
    <row r="120" spans="1:8" ht="16.5">
      <c r="A120" s="2117" t="s">
        <v>5359</v>
      </c>
      <c r="B120" s="2019" t="s">
        <v>5360</v>
      </c>
      <c r="H120" s="2119" t="str">
        <f>IF(AND(+D27-'表05-1'!G114=0,E27-'表05-1'!G144=0),"","註4檢核錯誤")</f>
        <v/>
      </c>
    </row>
    <row r="121" spans="1:8" ht="16.5">
      <c r="A121" s="2117" t="s">
        <v>5361</v>
      </c>
      <c r="B121" s="2019" t="s">
        <v>5362</v>
      </c>
      <c r="H121" s="2120" t="str">
        <f>IF(D49-('表05-1'!G115+'表05-1'!G117)=0,"","註5檢核錯誤")</f>
        <v/>
      </c>
    </row>
    <row r="122" spans="1:8" ht="16.5">
      <c r="A122" s="2117" t="s">
        <v>5363</v>
      </c>
      <c r="B122" s="2019" t="s">
        <v>5364</v>
      </c>
      <c r="H122" s="2120" t="str">
        <f>IF(E49-('表05-1'!G145+'表05-1'!G147)=0,"","註6檢核錯誤")</f>
        <v/>
      </c>
    </row>
    <row r="123" spans="1:8" ht="16.5">
      <c r="A123" s="2117" t="s">
        <v>5365</v>
      </c>
      <c r="B123" s="2019" t="s">
        <v>5366</v>
      </c>
      <c r="H123" s="2121" t="str">
        <f>IF(AND(D71-'表05-1'!G116=0,E71-'表05-1'!G146=0),"","註7檢核錯誤")</f>
        <v/>
      </c>
    </row>
    <row r="124" spans="1:8" ht="16.5">
      <c r="A124" s="2117" t="s">
        <v>5367</v>
      </c>
      <c r="B124" s="2019" t="s">
        <v>5368</v>
      </c>
      <c r="H124" s="2120" t="str">
        <f>IF(AND(D93-'表05-1'!G119=0,E93-'表05-1'!G149=0),"","註8檢核錯誤")</f>
        <v/>
      </c>
    </row>
    <row r="125" spans="1:8" ht="16.5">
      <c r="A125" s="2117" t="s">
        <v>5369</v>
      </c>
      <c r="B125" s="2019" t="s">
        <v>5370</v>
      </c>
      <c r="H125" s="2122" t="str">
        <f>IF(+D115-'表10-4'!G43=0,"","註9檢核錯誤")</f>
        <v/>
      </c>
    </row>
    <row r="126" spans="1:8" ht="16.5">
      <c r="A126" s="2117" t="s">
        <v>5371</v>
      </c>
      <c r="B126" s="2019" t="s">
        <v>5372</v>
      </c>
      <c r="H126" s="2122" t="str">
        <f>IF(+E115-'表10-4'!G51=0,"","註10檢核錯誤")</f>
        <v/>
      </c>
    </row>
    <row r="127" spans="1:8" ht="16.5">
      <c r="A127" s="2117" t="s">
        <v>5373</v>
      </c>
      <c r="B127" s="2019" t="s">
        <v>5188</v>
      </c>
    </row>
  </sheetData>
  <mergeCells count="15">
    <mergeCell ref="B115:C115"/>
    <mergeCell ref="D3:E3"/>
    <mergeCell ref="B6:B26"/>
    <mergeCell ref="B27:C27"/>
    <mergeCell ref="B50:B70"/>
    <mergeCell ref="B71:C71"/>
    <mergeCell ref="B72:B92"/>
    <mergeCell ref="B93:C93"/>
    <mergeCell ref="B49:C49"/>
    <mergeCell ref="B94:B114"/>
    <mergeCell ref="F3:F4"/>
    <mergeCell ref="G3:H3"/>
    <mergeCell ref="B28:B48"/>
    <mergeCell ref="A3:A5"/>
    <mergeCell ref="B3:B4"/>
  </mergeCells>
  <phoneticPr fontId="30" type="noConversion"/>
  <printOptions horizontalCentered="1"/>
  <pageMargins left="0.39370078740157483" right="0.19685039370078741" top="0.39370078740157483" bottom="0.39370078740157483" header="0.15748031496062992" footer="0"/>
  <pageSetup paperSize="9" scale="39" orientation="portrait" r:id="rId1"/>
  <headerFooter alignWithMargins="0">
    <oddFooter>&amp;C&amp;P+146&amp;R&amp;"Times New Roman,標準"&amp;A</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1">
    <pageSetUpPr fitToPage="1"/>
  </sheetPr>
  <dimension ref="A1:AN247"/>
  <sheetViews>
    <sheetView showGridLines="0" view="pageBreakPreview" zoomScaleNormal="100" zoomScaleSheetLayoutView="100" workbookViewId="0">
      <pane xSplit="4" ySplit="5" topLeftCell="E9" activePane="bottomRight" state="frozen"/>
      <selection activeCell="A125" sqref="A1:XFD1048576"/>
      <selection pane="topRight" activeCell="A125" sqref="A1:XFD1048576"/>
      <selection pane="bottomLeft" activeCell="A125" sqref="A1:XFD1048576"/>
      <selection pane="bottomRight"/>
    </sheetView>
  </sheetViews>
  <sheetFormatPr defaultColWidth="9" defaultRowHeight="12.75"/>
  <cols>
    <col min="1" max="1" width="5.125" style="1884" customWidth="1"/>
    <col min="2" max="2" width="3.625" style="1884" customWidth="1"/>
    <col min="3" max="3" width="2.625" style="1884" customWidth="1"/>
    <col min="4" max="4" width="20.5" style="1884" customWidth="1"/>
    <col min="5" max="22" width="7.875" style="1884" customWidth="1"/>
    <col min="23" max="23" width="8.375" style="1884" customWidth="1"/>
    <col min="24" max="24" width="5" style="1884" customWidth="1"/>
    <col min="25" max="25" width="11.125" style="1884" customWidth="1"/>
    <col min="26" max="26" width="6.875" style="1884" customWidth="1"/>
    <col min="27" max="27" width="11.25" style="1884" customWidth="1"/>
    <col min="28" max="28" width="7.125" style="1884" customWidth="1"/>
    <col min="29" max="29" width="11.75" style="1884" customWidth="1"/>
    <col min="30" max="31" width="7.625" style="1884" customWidth="1"/>
    <col min="32" max="32" width="7" style="1884" customWidth="1"/>
    <col min="33" max="33" width="7.125" style="1884" customWidth="1"/>
    <col min="34" max="34" width="6.875" style="1884" customWidth="1"/>
    <col min="35" max="35" width="7.125" style="1884" customWidth="1"/>
    <col min="36" max="36" width="9.5" style="1884" customWidth="1"/>
    <col min="37" max="37" width="11.25" style="1884" customWidth="1"/>
    <col min="38" max="38" width="12.125" style="1884" customWidth="1"/>
    <col min="39" max="39" width="12" style="1884" customWidth="1"/>
    <col min="40" max="40" width="5" style="1884" bestFit="1" customWidth="1"/>
    <col min="41" max="16384" width="9" style="1884"/>
  </cols>
  <sheetData>
    <row r="1" spans="1:40" s="67" customFormat="1" ht="14.25">
      <c r="A1" s="37" t="str">
        <f>表03!A1</f>
        <v xml:space="preserve"> 保險股份有限公司    年度(月)報表</v>
      </c>
      <c r="B1" s="66"/>
      <c r="C1" s="66"/>
      <c r="D1" s="66"/>
      <c r="E1" s="66"/>
      <c r="F1" s="66"/>
      <c r="G1" s="66"/>
      <c r="H1" s="66"/>
      <c r="I1" s="66"/>
      <c r="J1" s="66"/>
      <c r="K1" s="66"/>
      <c r="L1" s="66"/>
      <c r="M1" s="66"/>
      <c r="N1" s="66"/>
      <c r="O1" s="66"/>
    </row>
    <row r="2" spans="1:40" s="67" customFormat="1" ht="14.25">
      <c r="A2" s="67" t="s">
        <v>4897</v>
      </c>
      <c r="AE2" s="1880" t="s">
        <v>4898</v>
      </c>
    </row>
    <row r="3" spans="1:40" ht="13.9" customHeight="1">
      <c r="A3" s="2445" t="s">
        <v>3749</v>
      </c>
      <c r="B3" s="2448" t="s">
        <v>4899</v>
      </c>
      <c r="C3" s="2449"/>
      <c r="D3" s="2450"/>
      <c r="E3" s="1881" t="s">
        <v>4900</v>
      </c>
      <c r="F3" s="1881"/>
      <c r="G3" s="1881"/>
      <c r="H3" s="1881"/>
      <c r="I3" s="1881"/>
      <c r="J3" s="1881"/>
      <c r="K3" s="1881"/>
      <c r="L3" s="1881"/>
      <c r="M3" s="1881"/>
      <c r="N3" s="1881"/>
      <c r="O3" s="1881"/>
      <c r="P3" s="1881"/>
      <c r="Q3" s="1881" t="s">
        <v>4901</v>
      </c>
      <c r="R3" s="1881"/>
      <c r="S3" s="1881"/>
      <c r="T3" s="1881"/>
      <c r="U3" s="1881"/>
      <c r="V3" s="1882" t="s">
        <v>4902</v>
      </c>
      <c r="W3" s="2465" t="s">
        <v>4903</v>
      </c>
      <c r="X3" s="1883"/>
      <c r="Y3" s="2463" t="s">
        <v>4904</v>
      </c>
      <c r="Z3" s="2464"/>
      <c r="AA3" s="2463" t="s">
        <v>4905</v>
      </c>
      <c r="AB3" s="2464"/>
      <c r="AC3" s="2458" t="s">
        <v>4906</v>
      </c>
      <c r="AD3" s="2459"/>
      <c r="AE3" s="2458" t="s">
        <v>4907</v>
      </c>
      <c r="AF3" s="2460"/>
      <c r="AG3" s="2460"/>
      <c r="AH3" s="2460"/>
      <c r="AI3" s="2459"/>
      <c r="AJ3" s="2463" t="s">
        <v>4908</v>
      </c>
      <c r="AK3" s="2467"/>
      <c r="AL3" s="2467"/>
      <c r="AM3" s="2464"/>
      <c r="AN3" s="2461" t="s">
        <v>4909</v>
      </c>
    </row>
    <row r="4" spans="1:40" ht="138.4" customHeight="1">
      <c r="A4" s="2446"/>
      <c r="B4" s="2451"/>
      <c r="C4" s="2452"/>
      <c r="D4" s="2453"/>
      <c r="E4" s="1885" t="s">
        <v>4910</v>
      </c>
      <c r="F4" s="1885" t="s">
        <v>4911</v>
      </c>
      <c r="G4" s="1885" t="s">
        <v>4912</v>
      </c>
      <c r="H4" s="1885" t="s">
        <v>4913</v>
      </c>
      <c r="I4" s="1885" t="s">
        <v>4914</v>
      </c>
      <c r="J4" s="1885" t="s">
        <v>4915</v>
      </c>
      <c r="K4" s="1885" t="s">
        <v>4916</v>
      </c>
      <c r="L4" s="1885" t="s">
        <v>4917</v>
      </c>
      <c r="M4" s="1885" t="s">
        <v>4918</v>
      </c>
      <c r="N4" s="1885" t="s">
        <v>4919</v>
      </c>
      <c r="O4" s="1885" t="s">
        <v>4920</v>
      </c>
      <c r="P4" s="1885" t="s">
        <v>4921</v>
      </c>
      <c r="Q4" s="1885" t="s">
        <v>4922</v>
      </c>
      <c r="R4" s="1885" t="s">
        <v>4923</v>
      </c>
      <c r="S4" s="1885" t="s">
        <v>4924</v>
      </c>
      <c r="T4" s="1885" t="s">
        <v>4925</v>
      </c>
      <c r="U4" s="1885" t="s">
        <v>4926</v>
      </c>
      <c r="V4" s="485" t="s">
        <v>4927</v>
      </c>
      <c r="W4" s="2466"/>
      <c r="X4" s="1885" t="s">
        <v>4928</v>
      </c>
      <c r="Y4" s="1886" t="s">
        <v>4929</v>
      </c>
      <c r="Z4" s="1886" t="s">
        <v>453</v>
      </c>
      <c r="AA4" s="1886" t="s">
        <v>4929</v>
      </c>
      <c r="AB4" s="1886" t="s">
        <v>453</v>
      </c>
      <c r="AC4" s="1886" t="s">
        <v>4929</v>
      </c>
      <c r="AD4" s="1886" t="s">
        <v>453</v>
      </c>
      <c r="AE4" s="1886" t="s">
        <v>4930</v>
      </c>
      <c r="AF4" s="1886" t="s">
        <v>4931</v>
      </c>
      <c r="AG4" s="1886" t="s">
        <v>4931</v>
      </c>
      <c r="AH4" s="1886" t="s">
        <v>4931</v>
      </c>
      <c r="AI4" s="1886" t="s">
        <v>4931</v>
      </c>
      <c r="AJ4" s="1885" t="s">
        <v>4932</v>
      </c>
      <c r="AK4" s="1885" t="s">
        <v>4933</v>
      </c>
      <c r="AL4" s="1885" t="s">
        <v>4934</v>
      </c>
      <c r="AM4" s="1885" t="s">
        <v>4935</v>
      </c>
      <c r="AN4" s="2462"/>
    </row>
    <row r="5" spans="1:40" ht="25.5" customHeight="1">
      <c r="A5" s="2447"/>
      <c r="B5" s="2454" t="s">
        <v>454</v>
      </c>
      <c r="C5" s="2455"/>
      <c r="D5" s="2456"/>
      <c r="E5" s="1887" t="s">
        <v>67</v>
      </c>
      <c r="F5" s="1887" t="s">
        <v>68</v>
      </c>
      <c r="G5" s="1887" t="s">
        <v>69</v>
      </c>
      <c r="H5" s="1887" t="s">
        <v>70</v>
      </c>
      <c r="I5" s="1887" t="s">
        <v>71</v>
      </c>
      <c r="J5" s="1887" t="s">
        <v>72</v>
      </c>
      <c r="K5" s="1887" t="s">
        <v>73</v>
      </c>
      <c r="L5" s="1887" t="s">
        <v>74</v>
      </c>
      <c r="M5" s="1887" t="s">
        <v>75</v>
      </c>
      <c r="N5" s="1887" t="s">
        <v>231</v>
      </c>
      <c r="O5" s="1887" t="s">
        <v>232</v>
      </c>
      <c r="P5" s="1887" t="s">
        <v>281</v>
      </c>
      <c r="Q5" s="1887" t="s">
        <v>282</v>
      </c>
      <c r="R5" s="1887" t="s">
        <v>283</v>
      </c>
      <c r="S5" s="1887" t="s">
        <v>284</v>
      </c>
      <c r="T5" s="1887" t="s">
        <v>285</v>
      </c>
      <c r="U5" s="1887" t="s">
        <v>138</v>
      </c>
      <c r="V5" s="1887" t="s">
        <v>139</v>
      </c>
      <c r="W5" s="1887" t="s">
        <v>140</v>
      </c>
      <c r="X5" s="1887" t="s">
        <v>141</v>
      </c>
      <c r="Y5" s="1887" t="s">
        <v>1425</v>
      </c>
      <c r="Z5" s="1887" t="s">
        <v>1405</v>
      </c>
      <c r="AA5" s="1887" t="s">
        <v>831</v>
      </c>
      <c r="AB5" s="1887" t="s">
        <v>830</v>
      </c>
      <c r="AC5" s="1887" t="s">
        <v>252</v>
      </c>
      <c r="AD5" s="1887" t="s">
        <v>253</v>
      </c>
      <c r="AE5" s="1887" t="s">
        <v>254</v>
      </c>
      <c r="AF5" s="1887" t="s">
        <v>255</v>
      </c>
      <c r="AG5" s="1887" t="s">
        <v>256</v>
      </c>
      <c r="AH5" s="1887" t="s">
        <v>1075</v>
      </c>
      <c r="AI5" s="1887" t="s">
        <v>1076</v>
      </c>
      <c r="AJ5" s="1887" t="s">
        <v>1378</v>
      </c>
      <c r="AK5" s="1887" t="s">
        <v>1077</v>
      </c>
      <c r="AL5" s="1887" t="s">
        <v>1406</v>
      </c>
      <c r="AM5" s="1887" t="s">
        <v>1407</v>
      </c>
      <c r="AN5" s="1887" t="s">
        <v>1379</v>
      </c>
    </row>
    <row r="6" spans="1:40" ht="14.1" customHeight="1">
      <c r="A6" s="1888">
        <v>1</v>
      </c>
      <c r="B6" s="1889"/>
      <c r="C6" s="1890" t="s">
        <v>4936</v>
      </c>
      <c r="D6" s="1891" t="s">
        <v>4937</v>
      </c>
      <c r="E6" s="1892"/>
      <c r="F6" s="1892"/>
      <c r="G6" s="1892"/>
      <c r="H6" s="1892"/>
      <c r="I6" s="1892"/>
      <c r="J6" s="1892"/>
      <c r="K6" s="1892"/>
      <c r="L6" s="1892"/>
      <c r="M6" s="1892"/>
      <c r="N6" s="1892"/>
      <c r="O6" s="1892"/>
      <c r="P6" s="1892"/>
      <c r="Q6" s="1892"/>
      <c r="R6" s="1892"/>
      <c r="S6" s="1892"/>
      <c r="T6" s="1892"/>
      <c r="U6" s="1892"/>
      <c r="V6" s="1892"/>
      <c r="W6" s="1892"/>
      <c r="X6" s="1892"/>
      <c r="Y6" s="1893">
        <f t="shared" ref="Y6:Y51" si="0">SUM(E6:X6)</f>
        <v>0</v>
      </c>
      <c r="Z6" s="1894"/>
      <c r="AA6" s="1892"/>
      <c r="AB6" s="1894"/>
      <c r="AC6" s="1893">
        <f>+Y6-AA6</f>
        <v>0</v>
      </c>
      <c r="AD6" s="1894"/>
      <c r="AE6" s="1894"/>
      <c r="AF6" s="1894"/>
      <c r="AG6" s="1894"/>
      <c r="AH6" s="1894"/>
      <c r="AI6" s="1894"/>
      <c r="AJ6" s="1892"/>
      <c r="AK6" s="1892"/>
      <c r="AL6" s="1893">
        <f>+AJ6-AK6</f>
        <v>0</v>
      </c>
      <c r="AM6" s="1894"/>
      <c r="AN6" s="1892"/>
    </row>
    <row r="7" spans="1:40" ht="14.1" customHeight="1">
      <c r="A7" s="1888">
        <f>A6+1</f>
        <v>2</v>
      </c>
      <c r="B7" s="1895"/>
      <c r="C7" s="1896"/>
      <c r="D7" s="1897" t="s">
        <v>4938</v>
      </c>
      <c r="E7" s="1892"/>
      <c r="F7" s="1892"/>
      <c r="G7" s="1892"/>
      <c r="H7" s="1892"/>
      <c r="I7" s="1892"/>
      <c r="J7" s="1892"/>
      <c r="K7" s="1892"/>
      <c r="L7" s="1892"/>
      <c r="M7" s="1892"/>
      <c r="N7" s="1892"/>
      <c r="O7" s="1892"/>
      <c r="P7" s="1892"/>
      <c r="Q7" s="1892"/>
      <c r="R7" s="1892"/>
      <c r="S7" s="1892"/>
      <c r="T7" s="1892"/>
      <c r="U7" s="1892"/>
      <c r="V7" s="1892"/>
      <c r="W7" s="1892"/>
      <c r="X7" s="1892"/>
      <c r="Y7" s="1893">
        <f t="shared" si="0"/>
        <v>0</v>
      </c>
      <c r="Z7" s="1894"/>
      <c r="AA7" s="1892"/>
      <c r="AB7" s="1894"/>
      <c r="AC7" s="1893">
        <f t="shared" ref="AC7:AC51" si="1">+Y7-AA7</f>
        <v>0</v>
      </c>
      <c r="AD7" s="1894"/>
      <c r="AE7" s="1894"/>
      <c r="AF7" s="1894"/>
      <c r="AG7" s="1894"/>
      <c r="AH7" s="1894"/>
      <c r="AI7" s="1894"/>
      <c r="AJ7" s="1892"/>
      <c r="AK7" s="1892"/>
      <c r="AL7" s="1893">
        <f t="shared" ref="AL7:AL51" si="2">+AJ7-AK7</f>
        <v>0</v>
      </c>
      <c r="AM7" s="1894"/>
      <c r="AN7" s="1892"/>
    </row>
    <row r="8" spans="1:40" ht="14.1" customHeight="1">
      <c r="A8" s="1888">
        <f t="shared" ref="A8:A51" si="3">A7+1</f>
        <v>3</v>
      </c>
      <c r="B8" s="1895" t="s">
        <v>4939</v>
      </c>
      <c r="C8" s="1896"/>
      <c r="D8" s="1891" t="s">
        <v>4940</v>
      </c>
      <c r="E8" s="1892"/>
      <c r="F8" s="1892"/>
      <c r="G8" s="1892"/>
      <c r="H8" s="1892"/>
      <c r="I8" s="1892"/>
      <c r="J8" s="1892"/>
      <c r="K8" s="1892"/>
      <c r="L8" s="1892"/>
      <c r="M8" s="1892"/>
      <c r="N8" s="1892"/>
      <c r="O8" s="1892"/>
      <c r="P8" s="1892"/>
      <c r="Q8" s="1892"/>
      <c r="R8" s="1892"/>
      <c r="S8" s="1892"/>
      <c r="T8" s="1892"/>
      <c r="U8" s="1892"/>
      <c r="V8" s="1892"/>
      <c r="W8" s="1892"/>
      <c r="X8" s="1892"/>
      <c r="Y8" s="1893">
        <f t="shared" si="0"/>
        <v>0</v>
      </c>
      <c r="Z8" s="1894"/>
      <c r="AA8" s="1892"/>
      <c r="AB8" s="1894"/>
      <c r="AC8" s="1893">
        <f t="shared" si="1"/>
        <v>0</v>
      </c>
      <c r="AD8" s="1894"/>
      <c r="AE8" s="1894"/>
      <c r="AF8" s="1894"/>
      <c r="AG8" s="1894"/>
      <c r="AH8" s="1894"/>
      <c r="AI8" s="1894"/>
      <c r="AJ8" s="1892"/>
      <c r="AK8" s="1892"/>
      <c r="AL8" s="1893">
        <f t="shared" si="2"/>
        <v>0</v>
      </c>
      <c r="AM8" s="1894"/>
      <c r="AN8" s="1892"/>
    </row>
    <row r="9" spans="1:40" ht="14.1" customHeight="1">
      <c r="A9" s="1888">
        <f t="shared" si="3"/>
        <v>4</v>
      </c>
      <c r="B9" s="1895"/>
      <c r="C9" s="1896"/>
      <c r="D9" s="1891" t="s">
        <v>4941</v>
      </c>
      <c r="E9" s="1892"/>
      <c r="F9" s="1892"/>
      <c r="G9" s="1892"/>
      <c r="H9" s="1892"/>
      <c r="I9" s="1892"/>
      <c r="J9" s="1892"/>
      <c r="K9" s="1892"/>
      <c r="L9" s="1892"/>
      <c r="M9" s="1892"/>
      <c r="N9" s="1892"/>
      <c r="O9" s="1892"/>
      <c r="P9" s="1892"/>
      <c r="Q9" s="1892"/>
      <c r="R9" s="1892"/>
      <c r="S9" s="1892"/>
      <c r="T9" s="1892"/>
      <c r="U9" s="1892"/>
      <c r="V9" s="1892"/>
      <c r="W9" s="1892"/>
      <c r="X9" s="1892"/>
      <c r="Y9" s="1893">
        <f t="shared" si="0"/>
        <v>0</v>
      </c>
      <c r="Z9" s="1894"/>
      <c r="AA9" s="1892"/>
      <c r="AB9" s="1894"/>
      <c r="AC9" s="1893">
        <f t="shared" si="1"/>
        <v>0</v>
      </c>
      <c r="AD9" s="1894"/>
      <c r="AE9" s="1894"/>
      <c r="AF9" s="1894"/>
      <c r="AG9" s="1894"/>
      <c r="AH9" s="1894"/>
      <c r="AI9" s="1894"/>
      <c r="AJ9" s="1892"/>
      <c r="AK9" s="1892"/>
      <c r="AL9" s="1893">
        <f>+AJ9-AK9</f>
        <v>0</v>
      </c>
      <c r="AM9" s="1894"/>
      <c r="AN9" s="1892"/>
    </row>
    <row r="10" spans="1:40" ht="14.1" customHeight="1">
      <c r="A10" s="1888">
        <f t="shared" si="3"/>
        <v>5</v>
      </c>
      <c r="B10" s="1895"/>
      <c r="C10" s="1898" t="s">
        <v>4942</v>
      </c>
      <c r="D10" s="1891" t="s">
        <v>3762</v>
      </c>
      <c r="E10" s="1893">
        <f>SUM(E6:E9)</f>
        <v>0</v>
      </c>
      <c r="F10" s="1893">
        <f t="shared" ref="F10:X10" si="4">SUM(F6:F9)</f>
        <v>0</v>
      </c>
      <c r="G10" s="1893">
        <f t="shared" si="4"/>
        <v>0</v>
      </c>
      <c r="H10" s="1893">
        <f t="shared" si="4"/>
        <v>0</v>
      </c>
      <c r="I10" s="1893">
        <f t="shared" si="4"/>
        <v>0</v>
      </c>
      <c r="J10" s="1893">
        <f t="shared" si="4"/>
        <v>0</v>
      </c>
      <c r="K10" s="1893">
        <f t="shared" si="4"/>
        <v>0</v>
      </c>
      <c r="L10" s="1893">
        <f t="shared" si="4"/>
        <v>0</v>
      </c>
      <c r="M10" s="1893">
        <f t="shared" si="4"/>
        <v>0</v>
      </c>
      <c r="N10" s="1893">
        <f t="shared" si="4"/>
        <v>0</v>
      </c>
      <c r="O10" s="1893">
        <f t="shared" si="4"/>
        <v>0</v>
      </c>
      <c r="P10" s="1893">
        <f t="shared" si="4"/>
        <v>0</v>
      </c>
      <c r="Q10" s="1893">
        <f t="shared" si="4"/>
        <v>0</v>
      </c>
      <c r="R10" s="1893">
        <f t="shared" si="4"/>
        <v>0</v>
      </c>
      <c r="S10" s="1893">
        <f t="shared" si="4"/>
        <v>0</v>
      </c>
      <c r="T10" s="1893">
        <f t="shared" si="4"/>
        <v>0</v>
      </c>
      <c r="U10" s="1893">
        <f t="shared" si="4"/>
        <v>0</v>
      </c>
      <c r="V10" s="1893">
        <f t="shared" si="4"/>
        <v>0</v>
      </c>
      <c r="W10" s="1893">
        <f t="shared" si="4"/>
        <v>0</v>
      </c>
      <c r="X10" s="1893">
        <f t="shared" si="4"/>
        <v>0</v>
      </c>
      <c r="Y10" s="1893">
        <f t="shared" si="0"/>
        <v>0</v>
      </c>
      <c r="Z10" s="1894"/>
      <c r="AA10" s="1892"/>
      <c r="AB10" s="1894"/>
      <c r="AC10" s="1893">
        <f t="shared" si="1"/>
        <v>0</v>
      </c>
      <c r="AD10" s="1894"/>
      <c r="AE10" s="1894"/>
      <c r="AF10" s="1894"/>
      <c r="AG10" s="1894"/>
      <c r="AH10" s="1894"/>
      <c r="AI10" s="1894"/>
      <c r="AJ10" s="1892"/>
      <c r="AK10" s="1892"/>
      <c r="AL10" s="1893">
        <f t="shared" si="2"/>
        <v>0</v>
      </c>
      <c r="AM10" s="1894"/>
      <c r="AN10" s="1892"/>
    </row>
    <row r="11" spans="1:40" ht="14.1" customHeight="1">
      <c r="A11" s="1888">
        <f t="shared" si="3"/>
        <v>6</v>
      </c>
      <c r="B11" s="1895"/>
      <c r="D11" s="1899" t="s">
        <v>4943</v>
      </c>
      <c r="E11" s="1892"/>
      <c r="F11" s="1892"/>
      <c r="G11" s="1892"/>
      <c r="H11" s="1892"/>
      <c r="I11" s="1892"/>
      <c r="J11" s="1892"/>
      <c r="K11" s="1892"/>
      <c r="L11" s="1892"/>
      <c r="M11" s="1892"/>
      <c r="N11" s="1892"/>
      <c r="O11" s="1892"/>
      <c r="P11" s="1892"/>
      <c r="Q11" s="1892"/>
      <c r="R11" s="1892"/>
      <c r="S11" s="1892"/>
      <c r="T11" s="1892"/>
      <c r="U11" s="1892"/>
      <c r="V11" s="1892"/>
      <c r="W11" s="1892"/>
      <c r="X11" s="1892"/>
      <c r="Y11" s="1893">
        <f t="shared" si="0"/>
        <v>0</v>
      </c>
      <c r="Z11" s="1894"/>
      <c r="AA11" s="1892"/>
      <c r="AB11" s="1894"/>
      <c r="AC11" s="1893">
        <f t="shared" si="1"/>
        <v>0</v>
      </c>
      <c r="AD11" s="1894"/>
      <c r="AE11" s="1894"/>
      <c r="AF11" s="1894"/>
      <c r="AG11" s="1894"/>
      <c r="AH11" s="1894"/>
      <c r="AI11" s="1894"/>
      <c r="AJ11" s="1892"/>
      <c r="AK11" s="1892"/>
      <c r="AL11" s="1893">
        <f t="shared" si="2"/>
        <v>0</v>
      </c>
      <c r="AM11" s="1894"/>
      <c r="AN11" s="1892"/>
    </row>
    <row r="12" spans="1:40" ht="14.1" customHeight="1">
      <c r="A12" s="1888">
        <f t="shared" si="3"/>
        <v>7</v>
      </c>
      <c r="B12" s="1895" t="s">
        <v>4944</v>
      </c>
      <c r="C12" s="1896" t="s">
        <v>4945</v>
      </c>
      <c r="D12" s="1900" t="s">
        <v>4946</v>
      </c>
      <c r="E12" s="1892"/>
      <c r="F12" s="1892"/>
      <c r="G12" s="1892"/>
      <c r="H12" s="1892"/>
      <c r="I12" s="1892"/>
      <c r="J12" s="1892"/>
      <c r="K12" s="1892"/>
      <c r="L12" s="1892"/>
      <c r="M12" s="1892"/>
      <c r="N12" s="1892"/>
      <c r="O12" s="1892"/>
      <c r="P12" s="1892"/>
      <c r="Q12" s="1892"/>
      <c r="R12" s="1892"/>
      <c r="S12" s="1892"/>
      <c r="T12" s="1892"/>
      <c r="U12" s="1892"/>
      <c r="V12" s="1892"/>
      <c r="W12" s="1892"/>
      <c r="X12" s="1892"/>
      <c r="Y12" s="1893">
        <f t="shared" si="0"/>
        <v>0</v>
      </c>
      <c r="Z12" s="1894"/>
      <c r="AA12" s="1892"/>
      <c r="AB12" s="1894"/>
      <c r="AC12" s="1893">
        <f t="shared" si="1"/>
        <v>0</v>
      </c>
      <c r="AD12" s="1894"/>
      <c r="AE12" s="1894"/>
      <c r="AF12" s="1894"/>
      <c r="AG12" s="1894"/>
      <c r="AH12" s="1894"/>
      <c r="AI12" s="1894"/>
      <c r="AJ12" s="1892"/>
      <c r="AK12" s="1892"/>
      <c r="AL12" s="1893">
        <f t="shared" si="2"/>
        <v>0</v>
      </c>
      <c r="AM12" s="1894"/>
      <c r="AN12" s="1892"/>
    </row>
    <row r="13" spans="1:40" ht="14.1" customHeight="1">
      <c r="A13" s="1888">
        <f t="shared" si="3"/>
        <v>8</v>
      </c>
      <c r="B13" s="1895"/>
      <c r="C13" s="1896" t="s">
        <v>4947</v>
      </c>
      <c r="D13" s="1901" t="s">
        <v>4948</v>
      </c>
      <c r="E13" s="1892"/>
      <c r="F13" s="1892"/>
      <c r="G13" s="1892"/>
      <c r="H13" s="1892"/>
      <c r="I13" s="1892"/>
      <c r="J13" s="1892"/>
      <c r="K13" s="1892"/>
      <c r="L13" s="1892"/>
      <c r="M13" s="1892"/>
      <c r="N13" s="1892"/>
      <c r="O13" s="1892"/>
      <c r="P13" s="1892"/>
      <c r="Q13" s="1892"/>
      <c r="R13" s="1892"/>
      <c r="S13" s="1892"/>
      <c r="T13" s="1892"/>
      <c r="U13" s="1892"/>
      <c r="V13" s="1892"/>
      <c r="W13" s="1892"/>
      <c r="X13" s="1892"/>
      <c r="Y13" s="1893">
        <f t="shared" si="0"/>
        <v>0</v>
      </c>
      <c r="Z13" s="1894"/>
      <c r="AA13" s="1892"/>
      <c r="AB13" s="1894"/>
      <c r="AC13" s="1893">
        <f t="shared" si="1"/>
        <v>0</v>
      </c>
      <c r="AD13" s="1894"/>
      <c r="AE13" s="1894"/>
      <c r="AF13" s="1894"/>
      <c r="AG13" s="1894"/>
      <c r="AH13" s="1894"/>
      <c r="AI13" s="1894"/>
      <c r="AJ13" s="1892"/>
      <c r="AK13" s="1892"/>
      <c r="AL13" s="1893">
        <f t="shared" si="2"/>
        <v>0</v>
      </c>
      <c r="AM13" s="1894"/>
      <c r="AN13" s="1892"/>
    </row>
    <row r="14" spans="1:40" ht="14.1" customHeight="1">
      <c r="A14" s="1888">
        <f t="shared" si="3"/>
        <v>9</v>
      </c>
      <c r="B14" s="1895"/>
      <c r="C14" s="1896" t="s">
        <v>4949</v>
      </c>
      <c r="D14" s="1900" t="s">
        <v>4950</v>
      </c>
      <c r="E14" s="1892"/>
      <c r="F14" s="1892"/>
      <c r="G14" s="1892"/>
      <c r="H14" s="1892"/>
      <c r="I14" s="1892"/>
      <c r="J14" s="1892"/>
      <c r="K14" s="1892"/>
      <c r="L14" s="1892"/>
      <c r="M14" s="1892"/>
      <c r="N14" s="1892"/>
      <c r="O14" s="1892"/>
      <c r="P14" s="1892"/>
      <c r="Q14" s="1892"/>
      <c r="R14" s="1892"/>
      <c r="S14" s="1892"/>
      <c r="T14" s="1892"/>
      <c r="U14" s="1892"/>
      <c r="V14" s="1892"/>
      <c r="W14" s="1892"/>
      <c r="X14" s="1892"/>
      <c r="Y14" s="1893">
        <f t="shared" si="0"/>
        <v>0</v>
      </c>
      <c r="Z14" s="1894"/>
      <c r="AA14" s="1892"/>
      <c r="AB14" s="1894"/>
      <c r="AC14" s="1893">
        <f t="shared" si="1"/>
        <v>0</v>
      </c>
      <c r="AD14" s="1894"/>
      <c r="AE14" s="1894"/>
      <c r="AF14" s="1894"/>
      <c r="AG14" s="1894"/>
      <c r="AH14" s="1894"/>
      <c r="AI14" s="1894"/>
      <c r="AJ14" s="1892"/>
      <c r="AK14" s="1892"/>
      <c r="AL14" s="1893">
        <f t="shared" si="2"/>
        <v>0</v>
      </c>
      <c r="AM14" s="1894"/>
      <c r="AN14" s="1892"/>
    </row>
    <row r="15" spans="1:40" ht="14.1" customHeight="1">
      <c r="A15" s="1888">
        <f t="shared" si="3"/>
        <v>10</v>
      </c>
      <c r="B15" s="1895"/>
      <c r="C15" s="1896" t="s">
        <v>4951</v>
      </c>
      <c r="D15" s="1900" t="s">
        <v>4952</v>
      </c>
      <c r="E15" s="1892"/>
      <c r="F15" s="1892"/>
      <c r="G15" s="1892"/>
      <c r="H15" s="1892"/>
      <c r="I15" s="1892"/>
      <c r="J15" s="1892"/>
      <c r="K15" s="1892"/>
      <c r="L15" s="1892"/>
      <c r="M15" s="1892"/>
      <c r="N15" s="1892"/>
      <c r="O15" s="1892"/>
      <c r="P15" s="1892"/>
      <c r="Q15" s="1892"/>
      <c r="R15" s="1892"/>
      <c r="S15" s="1892"/>
      <c r="T15" s="1892"/>
      <c r="U15" s="1892"/>
      <c r="V15" s="1892"/>
      <c r="W15" s="1892"/>
      <c r="X15" s="1892"/>
      <c r="Y15" s="1893">
        <f t="shared" si="0"/>
        <v>0</v>
      </c>
      <c r="Z15" s="1894"/>
      <c r="AA15" s="1892"/>
      <c r="AB15" s="1894"/>
      <c r="AC15" s="1893">
        <f t="shared" si="1"/>
        <v>0</v>
      </c>
      <c r="AD15" s="1894"/>
      <c r="AE15" s="1894"/>
      <c r="AF15" s="1894"/>
      <c r="AG15" s="1894"/>
      <c r="AH15" s="1894"/>
      <c r="AI15" s="1894"/>
      <c r="AJ15" s="1892"/>
      <c r="AK15" s="1892"/>
      <c r="AL15" s="1893">
        <f t="shared" si="2"/>
        <v>0</v>
      </c>
      <c r="AM15" s="1894"/>
      <c r="AN15" s="1892"/>
    </row>
    <row r="16" spans="1:40" ht="14.1" customHeight="1">
      <c r="A16" s="1888">
        <f t="shared" si="3"/>
        <v>11</v>
      </c>
      <c r="B16" s="1895" t="s">
        <v>4953</v>
      </c>
      <c r="C16" s="1898"/>
      <c r="D16" s="1884" t="s">
        <v>4519</v>
      </c>
      <c r="E16" s="1893">
        <f>SUM(E11:E15)</f>
        <v>0</v>
      </c>
      <c r="F16" s="1893">
        <f t="shared" ref="F16:X16" si="5">SUM(F11:F15)</f>
        <v>0</v>
      </c>
      <c r="G16" s="1893">
        <f t="shared" si="5"/>
        <v>0</v>
      </c>
      <c r="H16" s="1893">
        <f t="shared" si="5"/>
        <v>0</v>
      </c>
      <c r="I16" s="1893">
        <f t="shared" si="5"/>
        <v>0</v>
      </c>
      <c r="J16" s="1893">
        <f t="shared" si="5"/>
        <v>0</v>
      </c>
      <c r="K16" s="1893">
        <f t="shared" si="5"/>
        <v>0</v>
      </c>
      <c r="L16" s="1893">
        <f t="shared" si="5"/>
        <v>0</v>
      </c>
      <c r="M16" s="1893">
        <f t="shared" si="5"/>
        <v>0</v>
      </c>
      <c r="N16" s="1893">
        <f t="shared" si="5"/>
        <v>0</v>
      </c>
      <c r="O16" s="1893">
        <f t="shared" si="5"/>
        <v>0</v>
      </c>
      <c r="P16" s="1893">
        <f t="shared" si="5"/>
        <v>0</v>
      </c>
      <c r="Q16" s="1893">
        <f t="shared" si="5"/>
        <v>0</v>
      </c>
      <c r="R16" s="1893">
        <f t="shared" si="5"/>
        <v>0</v>
      </c>
      <c r="S16" s="1893">
        <f t="shared" si="5"/>
        <v>0</v>
      </c>
      <c r="T16" s="1893">
        <f t="shared" si="5"/>
        <v>0</v>
      </c>
      <c r="U16" s="1893">
        <f t="shared" si="5"/>
        <v>0</v>
      </c>
      <c r="V16" s="1893">
        <f t="shared" si="5"/>
        <v>0</v>
      </c>
      <c r="W16" s="1893">
        <f t="shared" si="5"/>
        <v>0</v>
      </c>
      <c r="X16" s="1893">
        <f t="shared" si="5"/>
        <v>0</v>
      </c>
      <c r="Y16" s="1893">
        <f t="shared" si="0"/>
        <v>0</v>
      </c>
      <c r="Z16" s="1894"/>
      <c r="AA16" s="1892"/>
      <c r="AB16" s="1894"/>
      <c r="AC16" s="1893">
        <f t="shared" si="1"/>
        <v>0</v>
      </c>
      <c r="AD16" s="1894"/>
      <c r="AE16" s="1894"/>
      <c r="AF16" s="1894"/>
      <c r="AG16" s="1894"/>
      <c r="AH16" s="1894"/>
      <c r="AI16" s="1894"/>
      <c r="AJ16" s="1892"/>
      <c r="AK16" s="1892"/>
      <c r="AL16" s="1893">
        <f t="shared" si="2"/>
        <v>0</v>
      </c>
      <c r="AM16" s="1894"/>
      <c r="AN16" s="1892"/>
    </row>
    <row r="17" spans="1:40" ht="14.1" customHeight="1">
      <c r="A17" s="1888">
        <f t="shared" si="3"/>
        <v>12</v>
      </c>
      <c r="B17" s="1895"/>
      <c r="C17" s="1896" t="s">
        <v>4954</v>
      </c>
      <c r="D17" s="1900" t="s">
        <v>4955</v>
      </c>
      <c r="E17" s="1892"/>
      <c r="F17" s="1892"/>
      <c r="G17" s="1892"/>
      <c r="H17" s="1892"/>
      <c r="I17" s="1892"/>
      <c r="J17" s="1892"/>
      <c r="K17" s="1892"/>
      <c r="L17" s="1892"/>
      <c r="M17" s="1892"/>
      <c r="N17" s="1892"/>
      <c r="O17" s="1892"/>
      <c r="P17" s="1892"/>
      <c r="Q17" s="1892"/>
      <c r="R17" s="1892"/>
      <c r="S17" s="1892"/>
      <c r="T17" s="1892"/>
      <c r="U17" s="1892"/>
      <c r="V17" s="1892"/>
      <c r="W17" s="1892"/>
      <c r="X17" s="1892"/>
      <c r="Y17" s="1893">
        <f t="shared" si="0"/>
        <v>0</v>
      </c>
      <c r="Z17" s="1894"/>
      <c r="AA17" s="1892"/>
      <c r="AB17" s="1894"/>
      <c r="AC17" s="1893">
        <f t="shared" si="1"/>
        <v>0</v>
      </c>
      <c r="AD17" s="1894"/>
      <c r="AE17" s="1894"/>
      <c r="AF17" s="1894"/>
      <c r="AG17" s="1894"/>
      <c r="AH17" s="1894"/>
      <c r="AI17" s="1894"/>
      <c r="AJ17" s="1892"/>
      <c r="AK17" s="1892"/>
      <c r="AL17" s="1893">
        <f t="shared" si="2"/>
        <v>0</v>
      </c>
      <c r="AM17" s="1894"/>
      <c r="AN17" s="1892"/>
    </row>
    <row r="18" spans="1:40" ht="14.1" customHeight="1">
      <c r="A18" s="1888">
        <f t="shared" si="3"/>
        <v>13</v>
      </c>
      <c r="B18" s="1895"/>
      <c r="C18" s="1896" t="s">
        <v>4956</v>
      </c>
      <c r="D18" s="1900" t="s">
        <v>4957</v>
      </c>
      <c r="E18" s="1892"/>
      <c r="F18" s="1892"/>
      <c r="G18" s="1892"/>
      <c r="H18" s="1892"/>
      <c r="I18" s="1892"/>
      <c r="J18" s="1892"/>
      <c r="K18" s="1892"/>
      <c r="L18" s="1892"/>
      <c r="M18" s="1892"/>
      <c r="N18" s="1892"/>
      <c r="O18" s="1892"/>
      <c r="P18" s="1892"/>
      <c r="Q18" s="1892"/>
      <c r="R18" s="1892"/>
      <c r="S18" s="1892"/>
      <c r="T18" s="1892"/>
      <c r="U18" s="1892"/>
      <c r="V18" s="1892"/>
      <c r="W18" s="1892"/>
      <c r="X18" s="1892"/>
      <c r="Y18" s="1893">
        <f t="shared" si="0"/>
        <v>0</v>
      </c>
      <c r="Z18" s="1894"/>
      <c r="AA18" s="1892"/>
      <c r="AB18" s="1894"/>
      <c r="AC18" s="1893">
        <f t="shared" si="1"/>
        <v>0</v>
      </c>
      <c r="AD18" s="1894"/>
      <c r="AE18" s="1894"/>
      <c r="AF18" s="1894"/>
      <c r="AG18" s="1894"/>
      <c r="AH18" s="1894"/>
      <c r="AI18" s="1894"/>
      <c r="AJ18" s="1892"/>
      <c r="AK18" s="1892"/>
      <c r="AL18" s="1893">
        <f t="shared" si="2"/>
        <v>0</v>
      </c>
      <c r="AM18" s="1894"/>
      <c r="AN18" s="1892"/>
    </row>
    <row r="19" spans="1:40" ht="14.1" customHeight="1">
      <c r="A19" s="1888">
        <f t="shared" si="3"/>
        <v>14</v>
      </c>
      <c r="B19" s="1895"/>
      <c r="C19" s="1896" t="s">
        <v>4958</v>
      </c>
      <c r="D19" s="1900" t="s">
        <v>4941</v>
      </c>
      <c r="E19" s="1892"/>
      <c r="F19" s="1892"/>
      <c r="G19" s="1892"/>
      <c r="H19" s="1892"/>
      <c r="I19" s="1892"/>
      <c r="J19" s="1892"/>
      <c r="K19" s="1892"/>
      <c r="L19" s="1892"/>
      <c r="M19" s="1892"/>
      <c r="N19" s="1892"/>
      <c r="O19" s="1892"/>
      <c r="P19" s="1892"/>
      <c r="Q19" s="1892"/>
      <c r="R19" s="1892"/>
      <c r="S19" s="1892"/>
      <c r="T19" s="1892"/>
      <c r="U19" s="1892"/>
      <c r="V19" s="1892"/>
      <c r="W19" s="1892"/>
      <c r="X19" s="1892"/>
      <c r="Y19" s="1893">
        <f t="shared" si="0"/>
        <v>0</v>
      </c>
      <c r="Z19" s="1894"/>
      <c r="AA19" s="1892"/>
      <c r="AB19" s="1894"/>
      <c r="AC19" s="1893">
        <f t="shared" si="1"/>
        <v>0</v>
      </c>
      <c r="AD19" s="1894"/>
      <c r="AE19" s="1894"/>
      <c r="AF19" s="1894"/>
      <c r="AG19" s="1894"/>
      <c r="AH19" s="1894"/>
      <c r="AI19" s="1894"/>
      <c r="AJ19" s="1892"/>
      <c r="AK19" s="1892"/>
      <c r="AL19" s="1893">
        <f t="shared" si="2"/>
        <v>0</v>
      </c>
      <c r="AM19" s="1894"/>
      <c r="AN19" s="1892"/>
    </row>
    <row r="20" spans="1:40" ht="14.1" customHeight="1">
      <c r="A20" s="1888">
        <f t="shared" si="3"/>
        <v>15</v>
      </c>
      <c r="B20" s="1895" t="s">
        <v>4959</v>
      </c>
      <c r="C20" s="1898"/>
      <c r="D20" s="1884" t="s">
        <v>4519</v>
      </c>
      <c r="E20" s="1893">
        <f>SUM(E17:E19)</f>
        <v>0</v>
      </c>
      <c r="F20" s="1893">
        <f t="shared" ref="F20:X20" si="6">SUM(F17:F19)</f>
        <v>0</v>
      </c>
      <c r="G20" s="1893">
        <f t="shared" si="6"/>
        <v>0</v>
      </c>
      <c r="H20" s="1893">
        <f t="shared" si="6"/>
        <v>0</v>
      </c>
      <c r="I20" s="1893">
        <f t="shared" si="6"/>
        <v>0</v>
      </c>
      <c r="J20" s="1893">
        <f t="shared" si="6"/>
        <v>0</v>
      </c>
      <c r="K20" s="1893">
        <f t="shared" si="6"/>
        <v>0</v>
      </c>
      <c r="L20" s="1893">
        <f t="shared" si="6"/>
        <v>0</v>
      </c>
      <c r="M20" s="1893">
        <f t="shared" si="6"/>
        <v>0</v>
      </c>
      <c r="N20" s="1893">
        <f t="shared" si="6"/>
        <v>0</v>
      </c>
      <c r="O20" s="1893">
        <f t="shared" si="6"/>
        <v>0</v>
      </c>
      <c r="P20" s="1893">
        <f t="shared" si="6"/>
        <v>0</v>
      </c>
      <c r="Q20" s="1893">
        <f t="shared" si="6"/>
        <v>0</v>
      </c>
      <c r="R20" s="1893">
        <f t="shared" si="6"/>
        <v>0</v>
      </c>
      <c r="S20" s="1893">
        <f t="shared" si="6"/>
        <v>0</v>
      </c>
      <c r="T20" s="1893">
        <f t="shared" si="6"/>
        <v>0</v>
      </c>
      <c r="U20" s="1893">
        <f t="shared" si="6"/>
        <v>0</v>
      </c>
      <c r="V20" s="1893">
        <f t="shared" si="6"/>
        <v>0</v>
      </c>
      <c r="W20" s="1893">
        <f t="shared" si="6"/>
        <v>0</v>
      </c>
      <c r="X20" s="1893">
        <f t="shared" si="6"/>
        <v>0</v>
      </c>
      <c r="Y20" s="1893">
        <f t="shared" si="0"/>
        <v>0</v>
      </c>
      <c r="Z20" s="1894"/>
      <c r="AA20" s="1892"/>
      <c r="AB20" s="1894"/>
      <c r="AC20" s="1893">
        <f t="shared" si="1"/>
        <v>0</v>
      </c>
      <c r="AD20" s="1894"/>
      <c r="AE20" s="1894"/>
      <c r="AF20" s="1894"/>
      <c r="AG20" s="1894"/>
      <c r="AH20" s="1894"/>
      <c r="AI20" s="1894"/>
      <c r="AJ20" s="1892"/>
      <c r="AK20" s="1892"/>
      <c r="AL20" s="1893">
        <f t="shared" si="2"/>
        <v>0</v>
      </c>
      <c r="AM20" s="1894"/>
      <c r="AN20" s="1892"/>
    </row>
    <row r="21" spans="1:40" ht="14.1" customHeight="1">
      <c r="A21" s="1888">
        <f t="shared" si="3"/>
        <v>16</v>
      </c>
      <c r="B21" s="1895"/>
      <c r="C21" s="1896" t="s">
        <v>4960</v>
      </c>
      <c r="D21" s="1902" t="s">
        <v>4961</v>
      </c>
      <c r="E21" s="1892"/>
      <c r="F21" s="1892"/>
      <c r="G21" s="1892"/>
      <c r="H21" s="1892"/>
      <c r="I21" s="1892"/>
      <c r="J21" s="1892"/>
      <c r="K21" s="1892"/>
      <c r="L21" s="1892"/>
      <c r="M21" s="1892"/>
      <c r="N21" s="1892"/>
      <c r="O21" s="1892"/>
      <c r="P21" s="1892"/>
      <c r="Q21" s="1892"/>
      <c r="R21" s="1892"/>
      <c r="S21" s="1892"/>
      <c r="T21" s="1892"/>
      <c r="U21" s="1892"/>
      <c r="V21" s="1892"/>
      <c r="W21" s="1892"/>
      <c r="X21" s="1892"/>
      <c r="Y21" s="1893">
        <f t="shared" si="0"/>
        <v>0</v>
      </c>
      <c r="Z21" s="1894"/>
      <c r="AA21" s="1892"/>
      <c r="AB21" s="1894"/>
      <c r="AC21" s="1893">
        <f t="shared" si="1"/>
        <v>0</v>
      </c>
      <c r="AD21" s="1894"/>
      <c r="AE21" s="1894"/>
      <c r="AF21" s="1894"/>
      <c r="AG21" s="1894"/>
      <c r="AH21" s="1894"/>
      <c r="AI21" s="1894"/>
      <c r="AJ21" s="1892"/>
      <c r="AK21" s="1892"/>
      <c r="AL21" s="1893">
        <f t="shared" si="2"/>
        <v>0</v>
      </c>
      <c r="AM21" s="1894"/>
      <c r="AN21" s="1892"/>
    </row>
    <row r="22" spans="1:40" ht="14.1" customHeight="1">
      <c r="A22" s="1888">
        <f t="shared" si="3"/>
        <v>17</v>
      </c>
      <c r="B22" s="1895"/>
      <c r="C22" s="1896"/>
      <c r="D22" s="1891" t="s">
        <v>4962</v>
      </c>
      <c r="E22" s="1892"/>
      <c r="F22" s="1892"/>
      <c r="G22" s="1892"/>
      <c r="H22" s="1892"/>
      <c r="I22" s="1892"/>
      <c r="J22" s="1892"/>
      <c r="K22" s="1892"/>
      <c r="L22" s="1892"/>
      <c r="M22" s="1892"/>
      <c r="N22" s="1892"/>
      <c r="O22" s="1892"/>
      <c r="P22" s="1892"/>
      <c r="Q22" s="1892"/>
      <c r="R22" s="1892"/>
      <c r="S22" s="1892"/>
      <c r="T22" s="1892"/>
      <c r="U22" s="1892"/>
      <c r="V22" s="1892"/>
      <c r="W22" s="1892"/>
      <c r="X22" s="1892"/>
      <c r="Y22" s="1893">
        <f t="shared" si="0"/>
        <v>0</v>
      </c>
      <c r="Z22" s="1894"/>
      <c r="AA22" s="1892"/>
      <c r="AB22" s="1894"/>
      <c r="AC22" s="1893">
        <f t="shared" si="1"/>
        <v>0</v>
      </c>
      <c r="AD22" s="1894"/>
      <c r="AE22" s="1894"/>
      <c r="AF22" s="1894"/>
      <c r="AG22" s="1894"/>
      <c r="AH22" s="1894"/>
      <c r="AI22" s="1894"/>
      <c r="AJ22" s="1892"/>
      <c r="AK22" s="1892"/>
      <c r="AL22" s="1893">
        <f t="shared" si="2"/>
        <v>0</v>
      </c>
      <c r="AM22" s="1894"/>
      <c r="AN22" s="1892"/>
    </row>
    <row r="23" spans="1:40" ht="14.1" customHeight="1">
      <c r="A23" s="1888">
        <f t="shared" si="3"/>
        <v>18</v>
      </c>
      <c r="B23" s="1895"/>
      <c r="C23" s="1898" t="s">
        <v>4963</v>
      </c>
      <c r="D23" s="1891" t="s">
        <v>3762</v>
      </c>
      <c r="E23" s="1893">
        <f>SUM(E21:E22)</f>
        <v>0</v>
      </c>
      <c r="F23" s="1893">
        <f t="shared" ref="F23:X23" si="7">SUM(F21:F22)</f>
        <v>0</v>
      </c>
      <c r="G23" s="1893">
        <f t="shared" si="7"/>
        <v>0</v>
      </c>
      <c r="H23" s="1893">
        <f t="shared" si="7"/>
        <v>0</v>
      </c>
      <c r="I23" s="1893">
        <f t="shared" si="7"/>
        <v>0</v>
      </c>
      <c r="J23" s="1893">
        <f t="shared" si="7"/>
        <v>0</v>
      </c>
      <c r="K23" s="1893">
        <f t="shared" si="7"/>
        <v>0</v>
      </c>
      <c r="L23" s="1893">
        <f t="shared" si="7"/>
        <v>0</v>
      </c>
      <c r="M23" s="1893">
        <f t="shared" si="7"/>
        <v>0</v>
      </c>
      <c r="N23" s="1893">
        <f t="shared" si="7"/>
        <v>0</v>
      </c>
      <c r="O23" s="1893">
        <f t="shared" si="7"/>
        <v>0</v>
      </c>
      <c r="P23" s="1893">
        <f t="shared" si="7"/>
        <v>0</v>
      </c>
      <c r="Q23" s="1893">
        <f t="shared" si="7"/>
        <v>0</v>
      </c>
      <c r="R23" s="1893">
        <f t="shared" si="7"/>
        <v>0</v>
      </c>
      <c r="S23" s="1893">
        <f t="shared" si="7"/>
        <v>0</v>
      </c>
      <c r="T23" s="1893">
        <f t="shared" si="7"/>
        <v>0</v>
      </c>
      <c r="U23" s="1893">
        <f t="shared" si="7"/>
        <v>0</v>
      </c>
      <c r="V23" s="1893">
        <f t="shared" si="7"/>
        <v>0</v>
      </c>
      <c r="W23" s="1893">
        <f t="shared" si="7"/>
        <v>0</v>
      </c>
      <c r="X23" s="1893">
        <f t="shared" si="7"/>
        <v>0</v>
      </c>
      <c r="Y23" s="1893">
        <f t="shared" si="0"/>
        <v>0</v>
      </c>
      <c r="Z23" s="1894"/>
      <c r="AA23" s="1892"/>
      <c r="AB23" s="1894"/>
      <c r="AC23" s="1893">
        <f t="shared" si="1"/>
        <v>0</v>
      </c>
      <c r="AD23" s="1894"/>
      <c r="AE23" s="1894"/>
      <c r="AF23" s="1894"/>
      <c r="AG23" s="1894"/>
      <c r="AH23" s="1894"/>
      <c r="AI23" s="1894"/>
      <c r="AJ23" s="1892"/>
      <c r="AK23" s="1892"/>
      <c r="AL23" s="1893">
        <f t="shared" si="2"/>
        <v>0</v>
      </c>
      <c r="AM23" s="1894"/>
      <c r="AN23" s="1892"/>
    </row>
    <row r="24" spans="1:40" ht="14.1" customHeight="1">
      <c r="A24" s="1888">
        <f t="shared" si="3"/>
        <v>19</v>
      </c>
      <c r="B24" s="1895"/>
      <c r="C24" s="2458" t="s">
        <v>4964</v>
      </c>
      <c r="D24" s="2459"/>
      <c r="E24" s="1892"/>
      <c r="F24" s="1892"/>
      <c r="G24" s="1892"/>
      <c r="H24" s="1892"/>
      <c r="I24" s="1892"/>
      <c r="J24" s="1892"/>
      <c r="K24" s="1892"/>
      <c r="L24" s="1892"/>
      <c r="M24" s="1892"/>
      <c r="N24" s="1892"/>
      <c r="O24" s="1892"/>
      <c r="P24" s="1892"/>
      <c r="Q24" s="1892"/>
      <c r="R24" s="1892"/>
      <c r="S24" s="1892"/>
      <c r="T24" s="1892"/>
      <c r="U24" s="1892"/>
      <c r="V24" s="1892"/>
      <c r="W24" s="1892"/>
      <c r="X24" s="1892"/>
      <c r="Y24" s="1893">
        <f t="shared" si="0"/>
        <v>0</v>
      </c>
      <c r="Z24" s="1894"/>
      <c r="AA24" s="1892"/>
      <c r="AB24" s="1894"/>
      <c r="AC24" s="1893">
        <f t="shared" si="1"/>
        <v>0</v>
      </c>
      <c r="AD24" s="1894"/>
      <c r="AE24" s="1894"/>
      <c r="AF24" s="1894"/>
      <c r="AG24" s="1894"/>
      <c r="AH24" s="1894"/>
      <c r="AI24" s="1894"/>
      <c r="AJ24" s="1892"/>
      <c r="AK24" s="1892"/>
      <c r="AL24" s="1893">
        <f t="shared" si="2"/>
        <v>0</v>
      </c>
      <c r="AM24" s="1894"/>
      <c r="AN24" s="1892"/>
    </row>
    <row r="25" spans="1:40" ht="14.1" customHeight="1">
      <c r="A25" s="1888">
        <f t="shared" si="3"/>
        <v>20</v>
      </c>
      <c r="B25" s="1895"/>
      <c r="C25" s="2458" t="s">
        <v>4965</v>
      </c>
      <c r="D25" s="2459"/>
      <c r="E25" s="1893">
        <f>+E10+E16+E20+E23+E24</f>
        <v>0</v>
      </c>
      <c r="F25" s="1893">
        <f t="shared" ref="F25:X25" si="8">+F10+F16+F20+F23+F24</f>
        <v>0</v>
      </c>
      <c r="G25" s="1893">
        <f t="shared" si="8"/>
        <v>0</v>
      </c>
      <c r="H25" s="1893">
        <f t="shared" si="8"/>
        <v>0</v>
      </c>
      <c r="I25" s="1893">
        <f t="shared" si="8"/>
        <v>0</v>
      </c>
      <c r="J25" s="1893">
        <f t="shared" si="8"/>
        <v>0</v>
      </c>
      <c r="K25" s="1893">
        <f t="shared" si="8"/>
        <v>0</v>
      </c>
      <c r="L25" s="1893">
        <f t="shared" si="8"/>
        <v>0</v>
      </c>
      <c r="M25" s="1893">
        <f t="shared" si="8"/>
        <v>0</v>
      </c>
      <c r="N25" s="1893">
        <f t="shared" si="8"/>
        <v>0</v>
      </c>
      <c r="O25" s="1893">
        <f t="shared" si="8"/>
        <v>0</v>
      </c>
      <c r="P25" s="1893">
        <f t="shared" si="8"/>
        <v>0</v>
      </c>
      <c r="Q25" s="1893">
        <f t="shared" si="8"/>
        <v>0</v>
      </c>
      <c r="R25" s="1893">
        <f t="shared" si="8"/>
        <v>0</v>
      </c>
      <c r="S25" s="1893">
        <f t="shared" si="8"/>
        <v>0</v>
      </c>
      <c r="T25" s="1893">
        <f t="shared" si="8"/>
        <v>0</v>
      </c>
      <c r="U25" s="1893">
        <f t="shared" si="8"/>
        <v>0</v>
      </c>
      <c r="V25" s="1893">
        <f t="shared" si="8"/>
        <v>0</v>
      </c>
      <c r="W25" s="1893">
        <f t="shared" si="8"/>
        <v>0</v>
      </c>
      <c r="X25" s="1893">
        <f t="shared" si="8"/>
        <v>0</v>
      </c>
      <c r="Y25" s="1893">
        <f t="shared" si="0"/>
        <v>0</v>
      </c>
      <c r="Z25" s="1894"/>
      <c r="AA25" s="1892"/>
      <c r="AB25" s="1894"/>
      <c r="AC25" s="1893">
        <f t="shared" si="1"/>
        <v>0</v>
      </c>
      <c r="AD25" s="1894"/>
      <c r="AE25" s="1894"/>
      <c r="AF25" s="1894"/>
      <c r="AG25" s="1894"/>
      <c r="AH25" s="1894"/>
      <c r="AI25" s="1894"/>
      <c r="AJ25" s="1892"/>
      <c r="AK25" s="1892"/>
      <c r="AL25" s="1893">
        <f t="shared" si="2"/>
        <v>0</v>
      </c>
      <c r="AM25" s="1894"/>
      <c r="AN25" s="1892"/>
    </row>
    <row r="26" spans="1:40" ht="14.1" customHeight="1">
      <c r="A26" s="1888">
        <f t="shared" si="3"/>
        <v>21</v>
      </c>
      <c r="B26" s="1889"/>
      <c r="C26" s="1890" t="s">
        <v>4936</v>
      </c>
      <c r="D26" s="1891" t="s">
        <v>4937</v>
      </c>
      <c r="E26" s="1892"/>
      <c r="F26" s="1892"/>
      <c r="G26" s="1892"/>
      <c r="H26" s="1892"/>
      <c r="I26" s="1892"/>
      <c r="J26" s="1892"/>
      <c r="K26" s="1892"/>
      <c r="L26" s="1892"/>
      <c r="M26" s="1892"/>
      <c r="N26" s="1892"/>
      <c r="O26" s="1892"/>
      <c r="P26" s="1892"/>
      <c r="Q26" s="1892"/>
      <c r="R26" s="1892"/>
      <c r="S26" s="1892"/>
      <c r="T26" s="1892"/>
      <c r="U26" s="1892"/>
      <c r="V26" s="1892"/>
      <c r="W26" s="1892"/>
      <c r="X26" s="1892"/>
      <c r="Y26" s="1893">
        <f t="shared" si="0"/>
        <v>0</v>
      </c>
      <c r="Z26" s="1894"/>
      <c r="AA26" s="1892"/>
      <c r="AB26" s="1894"/>
      <c r="AC26" s="1893">
        <f t="shared" si="1"/>
        <v>0</v>
      </c>
      <c r="AD26" s="1894"/>
      <c r="AE26" s="1894"/>
      <c r="AF26" s="1894"/>
      <c r="AG26" s="1894"/>
      <c r="AH26" s="1894"/>
      <c r="AI26" s="1894"/>
      <c r="AJ26" s="1892"/>
      <c r="AK26" s="1892"/>
      <c r="AL26" s="1893">
        <f t="shared" si="2"/>
        <v>0</v>
      </c>
      <c r="AM26" s="1894"/>
      <c r="AN26" s="1892"/>
    </row>
    <row r="27" spans="1:40" ht="28.5">
      <c r="A27" s="1888">
        <f t="shared" si="3"/>
        <v>22</v>
      </c>
      <c r="B27" s="1895"/>
      <c r="C27" s="1896"/>
      <c r="D27" s="1897" t="s">
        <v>4938</v>
      </c>
      <c r="E27" s="1892"/>
      <c r="F27" s="1892"/>
      <c r="G27" s="1892"/>
      <c r="H27" s="1892"/>
      <c r="I27" s="1892"/>
      <c r="J27" s="1892"/>
      <c r="K27" s="1892"/>
      <c r="L27" s="1892"/>
      <c r="M27" s="1892"/>
      <c r="N27" s="1892"/>
      <c r="O27" s="1892"/>
      <c r="P27" s="1892"/>
      <c r="Q27" s="1892"/>
      <c r="R27" s="1892"/>
      <c r="S27" s="1892"/>
      <c r="T27" s="1892"/>
      <c r="U27" s="1892"/>
      <c r="V27" s="1892"/>
      <c r="W27" s="1892"/>
      <c r="X27" s="1892"/>
      <c r="Y27" s="1893">
        <f t="shared" si="0"/>
        <v>0</v>
      </c>
      <c r="Z27" s="1894"/>
      <c r="AA27" s="1892"/>
      <c r="AB27" s="1894"/>
      <c r="AC27" s="1893">
        <f>+Y27-AA27</f>
        <v>0</v>
      </c>
      <c r="AD27" s="1894"/>
      <c r="AE27" s="1894"/>
      <c r="AF27" s="1894"/>
      <c r="AG27" s="1894"/>
      <c r="AH27" s="1894"/>
      <c r="AI27" s="1894"/>
      <c r="AJ27" s="1892"/>
      <c r="AK27" s="1892"/>
      <c r="AL27" s="1893">
        <f t="shared" si="2"/>
        <v>0</v>
      </c>
      <c r="AM27" s="1894"/>
      <c r="AN27" s="1892"/>
    </row>
    <row r="28" spans="1:40" ht="28.5">
      <c r="A28" s="1888">
        <f t="shared" si="3"/>
        <v>23</v>
      </c>
      <c r="B28" s="1895" t="s">
        <v>4939</v>
      </c>
      <c r="C28" s="1896"/>
      <c r="D28" s="1891" t="s">
        <v>4940</v>
      </c>
      <c r="E28" s="1892"/>
      <c r="F28" s="1892"/>
      <c r="G28" s="1892"/>
      <c r="H28" s="1892"/>
      <c r="I28" s="1892"/>
      <c r="J28" s="1892"/>
      <c r="K28" s="1892"/>
      <c r="L28" s="1892"/>
      <c r="M28" s="1892"/>
      <c r="N28" s="1892"/>
      <c r="O28" s="1892"/>
      <c r="P28" s="1892"/>
      <c r="Q28" s="1892"/>
      <c r="R28" s="1892"/>
      <c r="S28" s="1892"/>
      <c r="T28" s="1892"/>
      <c r="U28" s="1892"/>
      <c r="V28" s="1892"/>
      <c r="W28" s="1892"/>
      <c r="X28" s="1892"/>
      <c r="Y28" s="1893">
        <f t="shared" si="0"/>
        <v>0</v>
      </c>
      <c r="Z28" s="1894"/>
      <c r="AA28" s="1892"/>
      <c r="AB28" s="1894"/>
      <c r="AC28" s="1893">
        <f t="shared" si="1"/>
        <v>0</v>
      </c>
      <c r="AD28" s="1894"/>
      <c r="AE28" s="1894"/>
      <c r="AF28" s="1894"/>
      <c r="AG28" s="1894"/>
      <c r="AH28" s="1894"/>
      <c r="AI28" s="1894"/>
      <c r="AJ28" s="1892"/>
      <c r="AK28" s="1892"/>
      <c r="AL28" s="1893">
        <f t="shared" si="2"/>
        <v>0</v>
      </c>
      <c r="AM28" s="1894"/>
      <c r="AN28" s="1892"/>
    </row>
    <row r="29" spans="1:40" ht="14.1" customHeight="1">
      <c r="A29" s="1888">
        <f t="shared" si="3"/>
        <v>24</v>
      </c>
      <c r="B29" s="1895"/>
      <c r="C29" s="1896"/>
      <c r="D29" s="1891" t="s">
        <v>4941</v>
      </c>
      <c r="E29" s="1892"/>
      <c r="F29" s="1892"/>
      <c r="G29" s="1892"/>
      <c r="H29" s="1892"/>
      <c r="I29" s="1892"/>
      <c r="J29" s="1892"/>
      <c r="K29" s="1892"/>
      <c r="L29" s="1892"/>
      <c r="M29" s="1892"/>
      <c r="N29" s="1892"/>
      <c r="O29" s="1892"/>
      <c r="P29" s="1892"/>
      <c r="Q29" s="1892"/>
      <c r="R29" s="1892"/>
      <c r="S29" s="1892"/>
      <c r="T29" s="1892"/>
      <c r="U29" s="1892"/>
      <c r="V29" s="1892"/>
      <c r="W29" s="1892"/>
      <c r="X29" s="1892"/>
      <c r="Y29" s="1893">
        <f t="shared" si="0"/>
        <v>0</v>
      </c>
      <c r="Z29" s="1894"/>
      <c r="AA29" s="1892"/>
      <c r="AB29" s="1894"/>
      <c r="AC29" s="1893">
        <f t="shared" si="1"/>
        <v>0</v>
      </c>
      <c r="AD29" s="1894"/>
      <c r="AE29" s="1894"/>
      <c r="AF29" s="1894"/>
      <c r="AG29" s="1894"/>
      <c r="AH29" s="1894"/>
      <c r="AI29" s="1894"/>
      <c r="AJ29" s="1892"/>
      <c r="AK29" s="1892"/>
      <c r="AL29" s="1893">
        <f t="shared" si="2"/>
        <v>0</v>
      </c>
      <c r="AM29" s="1894"/>
      <c r="AN29" s="1892"/>
    </row>
    <row r="30" spans="1:40" ht="14.1" customHeight="1">
      <c r="A30" s="1888">
        <f t="shared" si="3"/>
        <v>25</v>
      </c>
      <c r="B30" s="1895"/>
      <c r="C30" s="1898" t="s">
        <v>4942</v>
      </c>
      <c r="D30" s="1891" t="s">
        <v>3762</v>
      </c>
      <c r="E30" s="1893">
        <f>SUM(E26:E29)</f>
        <v>0</v>
      </c>
      <c r="F30" s="1893">
        <f t="shared" ref="F30:X30" si="9">SUM(F26:F29)</f>
        <v>0</v>
      </c>
      <c r="G30" s="1893">
        <f t="shared" si="9"/>
        <v>0</v>
      </c>
      <c r="H30" s="1893">
        <f t="shared" si="9"/>
        <v>0</v>
      </c>
      <c r="I30" s="1893">
        <f t="shared" si="9"/>
        <v>0</v>
      </c>
      <c r="J30" s="1893">
        <f t="shared" si="9"/>
        <v>0</v>
      </c>
      <c r="K30" s="1893">
        <f t="shared" si="9"/>
        <v>0</v>
      </c>
      <c r="L30" s="1893">
        <f t="shared" si="9"/>
        <v>0</v>
      </c>
      <c r="M30" s="1893">
        <f t="shared" si="9"/>
        <v>0</v>
      </c>
      <c r="N30" s="1893">
        <f t="shared" si="9"/>
        <v>0</v>
      </c>
      <c r="O30" s="1893">
        <f t="shared" si="9"/>
        <v>0</v>
      </c>
      <c r="P30" s="1893">
        <f t="shared" si="9"/>
        <v>0</v>
      </c>
      <c r="Q30" s="1893">
        <f t="shared" si="9"/>
        <v>0</v>
      </c>
      <c r="R30" s="1893">
        <f t="shared" si="9"/>
        <v>0</v>
      </c>
      <c r="S30" s="1893">
        <f t="shared" si="9"/>
        <v>0</v>
      </c>
      <c r="T30" s="1893">
        <f t="shared" si="9"/>
        <v>0</v>
      </c>
      <c r="U30" s="1893">
        <f t="shared" si="9"/>
        <v>0</v>
      </c>
      <c r="V30" s="1893">
        <f t="shared" si="9"/>
        <v>0</v>
      </c>
      <c r="W30" s="1893">
        <f t="shared" si="9"/>
        <v>0</v>
      </c>
      <c r="X30" s="1893">
        <f t="shared" si="9"/>
        <v>0</v>
      </c>
      <c r="Y30" s="1893">
        <f t="shared" si="0"/>
        <v>0</v>
      </c>
      <c r="Z30" s="1894"/>
      <c r="AA30" s="1892"/>
      <c r="AB30" s="1894"/>
      <c r="AC30" s="1893">
        <f t="shared" si="1"/>
        <v>0</v>
      </c>
      <c r="AD30" s="1894"/>
      <c r="AE30" s="1894"/>
      <c r="AF30" s="1894"/>
      <c r="AG30" s="1894"/>
      <c r="AH30" s="1894"/>
      <c r="AI30" s="1894"/>
      <c r="AJ30" s="1892"/>
      <c r="AK30" s="1892"/>
      <c r="AL30" s="1893">
        <f t="shared" si="2"/>
        <v>0</v>
      </c>
      <c r="AM30" s="1894"/>
      <c r="AN30" s="1892"/>
    </row>
    <row r="31" spans="1:40" ht="15" customHeight="1">
      <c r="A31" s="1888">
        <f t="shared" si="3"/>
        <v>26</v>
      </c>
      <c r="B31" s="1895"/>
      <c r="D31" s="1899" t="s">
        <v>4943</v>
      </c>
      <c r="E31" s="1892"/>
      <c r="F31" s="1892"/>
      <c r="G31" s="1892"/>
      <c r="H31" s="1892"/>
      <c r="I31" s="1892"/>
      <c r="J31" s="1892"/>
      <c r="K31" s="1892"/>
      <c r="L31" s="1892"/>
      <c r="M31" s="1892"/>
      <c r="N31" s="1892"/>
      <c r="O31" s="1892"/>
      <c r="P31" s="1892"/>
      <c r="Q31" s="1892"/>
      <c r="R31" s="1892"/>
      <c r="S31" s="1892"/>
      <c r="T31" s="1892"/>
      <c r="U31" s="1892"/>
      <c r="V31" s="1892"/>
      <c r="W31" s="1892"/>
      <c r="X31" s="1892"/>
      <c r="Y31" s="1893">
        <f t="shared" si="0"/>
        <v>0</v>
      </c>
      <c r="Z31" s="1894"/>
      <c r="AA31" s="1892"/>
      <c r="AB31" s="1894"/>
      <c r="AC31" s="1893">
        <f t="shared" si="1"/>
        <v>0</v>
      </c>
      <c r="AD31" s="1894"/>
      <c r="AE31" s="1894"/>
      <c r="AF31" s="1894"/>
      <c r="AG31" s="1894"/>
      <c r="AH31" s="1894"/>
      <c r="AI31" s="1894"/>
      <c r="AJ31" s="1892"/>
      <c r="AK31" s="1892"/>
      <c r="AL31" s="1893">
        <f t="shared" si="2"/>
        <v>0</v>
      </c>
      <c r="AM31" s="1894"/>
      <c r="AN31" s="1892"/>
    </row>
    <row r="32" spans="1:40" ht="14.1" customHeight="1">
      <c r="A32" s="1888">
        <f t="shared" si="3"/>
        <v>27</v>
      </c>
      <c r="B32" s="1895" t="s">
        <v>4966</v>
      </c>
      <c r="C32" s="1896" t="s">
        <v>4945</v>
      </c>
      <c r="D32" s="1900" t="s">
        <v>4946</v>
      </c>
      <c r="E32" s="1892"/>
      <c r="F32" s="1892"/>
      <c r="G32" s="1892"/>
      <c r="H32" s="1892"/>
      <c r="I32" s="1892"/>
      <c r="J32" s="1892"/>
      <c r="K32" s="1892"/>
      <c r="L32" s="1892"/>
      <c r="M32" s="1892"/>
      <c r="N32" s="1892"/>
      <c r="O32" s="1892"/>
      <c r="P32" s="1892"/>
      <c r="Q32" s="1892"/>
      <c r="R32" s="1892"/>
      <c r="S32" s="1892"/>
      <c r="T32" s="1892"/>
      <c r="U32" s="1892"/>
      <c r="V32" s="1892"/>
      <c r="W32" s="1892"/>
      <c r="X32" s="1892"/>
      <c r="Y32" s="1893">
        <f t="shared" si="0"/>
        <v>0</v>
      </c>
      <c r="Z32" s="1894"/>
      <c r="AA32" s="1892"/>
      <c r="AB32" s="1894"/>
      <c r="AC32" s="1893">
        <f t="shared" si="1"/>
        <v>0</v>
      </c>
      <c r="AD32" s="1894"/>
      <c r="AE32" s="1894"/>
      <c r="AF32" s="1894"/>
      <c r="AG32" s="1894"/>
      <c r="AH32" s="1894"/>
      <c r="AI32" s="1894"/>
      <c r="AJ32" s="1892"/>
      <c r="AK32" s="1892"/>
      <c r="AL32" s="1893">
        <f t="shared" si="2"/>
        <v>0</v>
      </c>
      <c r="AM32" s="1894"/>
      <c r="AN32" s="1892"/>
    </row>
    <row r="33" spans="1:40" ht="14.25">
      <c r="A33" s="1888">
        <f t="shared" si="3"/>
        <v>28</v>
      </c>
      <c r="B33" s="1895"/>
      <c r="C33" s="1896" t="s">
        <v>4947</v>
      </c>
      <c r="D33" s="1901" t="s">
        <v>4948</v>
      </c>
      <c r="E33" s="1892"/>
      <c r="F33" s="1892"/>
      <c r="G33" s="1892"/>
      <c r="H33" s="1892"/>
      <c r="I33" s="1892"/>
      <c r="J33" s="1892"/>
      <c r="K33" s="1892"/>
      <c r="L33" s="1892"/>
      <c r="M33" s="1892"/>
      <c r="N33" s="1892"/>
      <c r="O33" s="1892"/>
      <c r="P33" s="1892"/>
      <c r="Q33" s="1892"/>
      <c r="R33" s="1892"/>
      <c r="S33" s="1892"/>
      <c r="T33" s="1892"/>
      <c r="U33" s="1892"/>
      <c r="V33" s="1892"/>
      <c r="W33" s="1892"/>
      <c r="X33" s="1892"/>
      <c r="Y33" s="1893">
        <f t="shared" si="0"/>
        <v>0</v>
      </c>
      <c r="Z33" s="1894"/>
      <c r="AA33" s="1892"/>
      <c r="AB33" s="1894"/>
      <c r="AC33" s="1893">
        <f t="shared" si="1"/>
        <v>0</v>
      </c>
      <c r="AD33" s="1894"/>
      <c r="AE33" s="1894"/>
      <c r="AF33" s="1894"/>
      <c r="AG33" s="1894"/>
      <c r="AH33" s="1894"/>
      <c r="AI33" s="1894"/>
      <c r="AJ33" s="1892"/>
      <c r="AK33" s="1892"/>
      <c r="AL33" s="1893">
        <f t="shared" si="2"/>
        <v>0</v>
      </c>
      <c r="AM33" s="1894"/>
      <c r="AN33" s="1892"/>
    </row>
    <row r="34" spans="1:40" ht="14.1" customHeight="1">
      <c r="A34" s="1888">
        <f t="shared" si="3"/>
        <v>29</v>
      </c>
      <c r="B34" s="1895"/>
      <c r="C34" s="1896" t="s">
        <v>4949</v>
      </c>
      <c r="D34" s="1900" t="s">
        <v>4950</v>
      </c>
      <c r="E34" s="1892"/>
      <c r="F34" s="1892"/>
      <c r="G34" s="1892"/>
      <c r="H34" s="1892"/>
      <c r="I34" s="1892"/>
      <c r="J34" s="1892"/>
      <c r="K34" s="1892"/>
      <c r="L34" s="1892"/>
      <c r="M34" s="1892"/>
      <c r="N34" s="1892"/>
      <c r="O34" s="1892"/>
      <c r="P34" s="1892"/>
      <c r="Q34" s="1892"/>
      <c r="R34" s="1892"/>
      <c r="S34" s="1892"/>
      <c r="T34" s="1892"/>
      <c r="U34" s="1892"/>
      <c r="V34" s="1892"/>
      <c r="W34" s="1892"/>
      <c r="X34" s="1892"/>
      <c r="Y34" s="1893">
        <f t="shared" si="0"/>
        <v>0</v>
      </c>
      <c r="Z34" s="1894"/>
      <c r="AA34" s="1892"/>
      <c r="AB34" s="1894"/>
      <c r="AC34" s="1893">
        <f t="shared" si="1"/>
        <v>0</v>
      </c>
      <c r="AD34" s="1894"/>
      <c r="AE34" s="1894"/>
      <c r="AF34" s="1894"/>
      <c r="AG34" s="1894"/>
      <c r="AH34" s="1894"/>
      <c r="AI34" s="1894"/>
      <c r="AJ34" s="1892"/>
      <c r="AK34" s="1892"/>
      <c r="AL34" s="1893">
        <f t="shared" si="2"/>
        <v>0</v>
      </c>
      <c r="AM34" s="1894"/>
      <c r="AN34" s="1892"/>
    </row>
    <row r="35" spans="1:40" ht="14.1" customHeight="1">
      <c r="A35" s="1888">
        <f t="shared" si="3"/>
        <v>30</v>
      </c>
      <c r="B35" s="1895"/>
      <c r="C35" s="1896" t="s">
        <v>4951</v>
      </c>
      <c r="D35" s="1900" t="s">
        <v>4967</v>
      </c>
      <c r="E35" s="1892"/>
      <c r="F35" s="1892"/>
      <c r="G35" s="1892"/>
      <c r="H35" s="1892"/>
      <c r="I35" s="1892"/>
      <c r="J35" s="1892"/>
      <c r="K35" s="1892"/>
      <c r="L35" s="1892"/>
      <c r="M35" s="1892"/>
      <c r="N35" s="1892"/>
      <c r="O35" s="1892"/>
      <c r="P35" s="1892"/>
      <c r="Q35" s="1892"/>
      <c r="R35" s="1892"/>
      <c r="S35" s="1892"/>
      <c r="T35" s="1892"/>
      <c r="U35" s="1892"/>
      <c r="V35" s="1892"/>
      <c r="W35" s="1892"/>
      <c r="X35" s="1892"/>
      <c r="Y35" s="1893">
        <f t="shared" si="0"/>
        <v>0</v>
      </c>
      <c r="Z35" s="1894"/>
      <c r="AA35" s="1892"/>
      <c r="AB35" s="1894"/>
      <c r="AC35" s="1893">
        <f t="shared" si="1"/>
        <v>0</v>
      </c>
      <c r="AD35" s="1894"/>
      <c r="AE35" s="1894"/>
      <c r="AF35" s="1894"/>
      <c r="AG35" s="1894"/>
      <c r="AH35" s="1894"/>
      <c r="AI35" s="1894"/>
      <c r="AJ35" s="1892"/>
      <c r="AK35" s="1892"/>
      <c r="AL35" s="1893">
        <f t="shared" si="2"/>
        <v>0</v>
      </c>
      <c r="AM35" s="1894"/>
      <c r="AN35" s="1892"/>
    </row>
    <row r="36" spans="1:40" ht="14.1" customHeight="1">
      <c r="A36" s="1888">
        <f t="shared" si="3"/>
        <v>31</v>
      </c>
      <c r="B36" s="1895" t="s">
        <v>4953</v>
      </c>
      <c r="C36" s="1898"/>
      <c r="D36" s="1884" t="s">
        <v>4519</v>
      </c>
      <c r="E36" s="1893">
        <f>SUM(E31:E35)</f>
        <v>0</v>
      </c>
      <c r="F36" s="1893">
        <f t="shared" ref="F36:X36" si="10">SUM(F31:F35)</f>
        <v>0</v>
      </c>
      <c r="G36" s="1893">
        <f t="shared" si="10"/>
        <v>0</v>
      </c>
      <c r="H36" s="1893">
        <f t="shared" si="10"/>
        <v>0</v>
      </c>
      <c r="I36" s="1893">
        <f t="shared" si="10"/>
        <v>0</v>
      </c>
      <c r="J36" s="1893">
        <f t="shared" si="10"/>
        <v>0</v>
      </c>
      <c r="K36" s="1893">
        <f t="shared" si="10"/>
        <v>0</v>
      </c>
      <c r="L36" s="1893">
        <f t="shared" si="10"/>
        <v>0</v>
      </c>
      <c r="M36" s="1893">
        <f t="shared" si="10"/>
        <v>0</v>
      </c>
      <c r="N36" s="1893">
        <f t="shared" si="10"/>
        <v>0</v>
      </c>
      <c r="O36" s="1893">
        <f t="shared" si="10"/>
        <v>0</v>
      </c>
      <c r="P36" s="1893">
        <f t="shared" si="10"/>
        <v>0</v>
      </c>
      <c r="Q36" s="1893">
        <f t="shared" si="10"/>
        <v>0</v>
      </c>
      <c r="R36" s="1893">
        <f t="shared" si="10"/>
        <v>0</v>
      </c>
      <c r="S36" s="1893">
        <f t="shared" si="10"/>
        <v>0</v>
      </c>
      <c r="T36" s="1893">
        <f t="shared" si="10"/>
        <v>0</v>
      </c>
      <c r="U36" s="1893">
        <f t="shared" si="10"/>
        <v>0</v>
      </c>
      <c r="V36" s="1893">
        <f t="shared" si="10"/>
        <v>0</v>
      </c>
      <c r="W36" s="1893">
        <f t="shared" si="10"/>
        <v>0</v>
      </c>
      <c r="X36" s="1893">
        <f t="shared" si="10"/>
        <v>0</v>
      </c>
      <c r="Y36" s="1893">
        <f t="shared" si="0"/>
        <v>0</v>
      </c>
      <c r="Z36" s="1894"/>
      <c r="AA36" s="1892"/>
      <c r="AB36" s="1894"/>
      <c r="AC36" s="1893">
        <f t="shared" si="1"/>
        <v>0</v>
      </c>
      <c r="AD36" s="1894"/>
      <c r="AE36" s="1894"/>
      <c r="AF36" s="1894"/>
      <c r="AG36" s="1894"/>
      <c r="AH36" s="1894"/>
      <c r="AI36" s="1894"/>
      <c r="AJ36" s="1892"/>
      <c r="AK36" s="1892"/>
      <c r="AL36" s="1893">
        <f t="shared" si="2"/>
        <v>0</v>
      </c>
      <c r="AM36" s="1894"/>
      <c r="AN36" s="1892"/>
    </row>
    <row r="37" spans="1:40" ht="14.1" customHeight="1">
      <c r="A37" s="1888">
        <f t="shared" si="3"/>
        <v>32</v>
      </c>
      <c r="B37" s="1895"/>
      <c r="C37" s="1896" t="s">
        <v>4954</v>
      </c>
      <c r="D37" s="1900" t="s">
        <v>4955</v>
      </c>
      <c r="E37" s="1892"/>
      <c r="F37" s="1892"/>
      <c r="G37" s="1892"/>
      <c r="H37" s="1892"/>
      <c r="I37" s="1892"/>
      <c r="J37" s="1892"/>
      <c r="K37" s="1892"/>
      <c r="L37" s="1892"/>
      <c r="M37" s="1892"/>
      <c r="N37" s="1892"/>
      <c r="O37" s="1892"/>
      <c r="P37" s="1892"/>
      <c r="Q37" s="1892"/>
      <c r="R37" s="1892"/>
      <c r="S37" s="1892"/>
      <c r="T37" s="1892"/>
      <c r="U37" s="1892"/>
      <c r="V37" s="1892"/>
      <c r="W37" s="1892"/>
      <c r="X37" s="1892"/>
      <c r="Y37" s="1893">
        <f t="shared" si="0"/>
        <v>0</v>
      </c>
      <c r="Z37" s="1894"/>
      <c r="AA37" s="1892"/>
      <c r="AB37" s="1894"/>
      <c r="AC37" s="1893">
        <f t="shared" si="1"/>
        <v>0</v>
      </c>
      <c r="AD37" s="1894"/>
      <c r="AE37" s="1894"/>
      <c r="AF37" s="1894"/>
      <c r="AG37" s="1894"/>
      <c r="AH37" s="1894"/>
      <c r="AI37" s="1894"/>
      <c r="AJ37" s="1892"/>
      <c r="AK37" s="1892"/>
      <c r="AL37" s="1893">
        <f t="shared" si="2"/>
        <v>0</v>
      </c>
      <c r="AM37" s="1894"/>
      <c r="AN37" s="1892"/>
    </row>
    <row r="38" spans="1:40" ht="14.1" customHeight="1">
      <c r="A38" s="1888">
        <f t="shared" si="3"/>
        <v>33</v>
      </c>
      <c r="B38" s="1895"/>
      <c r="C38" s="1896" t="s">
        <v>4956</v>
      </c>
      <c r="D38" s="1900" t="s">
        <v>4957</v>
      </c>
      <c r="E38" s="1892"/>
      <c r="F38" s="1892"/>
      <c r="G38" s="1892"/>
      <c r="H38" s="1892"/>
      <c r="I38" s="1892"/>
      <c r="J38" s="1892"/>
      <c r="K38" s="1892"/>
      <c r="L38" s="1892"/>
      <c r="M38" s="1892"/>
      <c r="N38" s="1892"/>
      <c r="O38" s="1892"/>
      <c r="P38" s="1892"/>
      <c r="Q38" s="1892"/>
      <c r="R38" s="1892"/>
      <c r="S38" s="1892"/>
      <c r="T38" s="1892"/>
      <c r="U38" s="1892"/>
      <c r="V38" s="1892"/>
      <c r="W38" s="1892"/>
      <c r="X38" s="1892"/>
      <c r="Y38" s="1893">
        <f t="shared" si="0"/>
        <v>0</v>
      </c>
      <c r="Z38" s="1894"/>
      <c r="AA38" s="1892"/>
      <c r="AB38" s="1894"/>
      <c r="AC38" s="1893">
        <f t="shared" si="1"/>
        <v>0</v>
      </c>
      <c r="AD38" s="1894"/>
      <c r="AE38" s="1894"/>
      <c r="AF38" s="1894"/>
      <c r="AG38" s="1894"/>
      <c r="AH38" s="1894"/>
      <c r="AI38" s="1894"/>
      <c r="AJ38" s="1892"/>
      <c r="AK38" s="1892"/>
      <c r="AL38" s="1893">
        <f t="shared" si="2"/>
        <v>0</v>
      </c>
      <c r="AM38" s="1894"/>
      <c r="AN38" s="1892"/>
    </row>
    <row r="39" spans="1:40" ht="14.1" customHeight="1">
      <c r="A39" s="1888">
        <f t="shared" si="3"/>
        <v>34</v>
      </c>
      <c r="B39" s="1895"/>
      <c r="C39" s="1896" t="s">
        <v>4958</v>
      </c>
      <c r="D39" s="1900" t="s">
        <v>4941</v>
      </c>
      <c r="E39" s="1892"/>
      <c r="F39" s="1892"/>
      <c r="G39" s="1892"/>
      <c r="H39" s="1892"/>
      <c r="I39" s="1892"/>
      <c r="J39" s="1892"/>
      <c r="K39" s="1892"/>
      <c r="L39" s="1892"/>
      <c r="M39" s="1892"/>
      <c r="N39" s="1892"/>
      <c r="O39" s="1892"/>
      <c r="P39" s="1892"/>
      <c r="Q39" s="1892"/>
      <c r="R39" s="1892"/>
      <c r="S39" s="1892"/>
      <c r="T39" s="1892"/>
      <c r="U39" s="1892"/>
      <c r="V39" s="1892"/>
      <c r="W39" s="1892"/>
      <c r="X39" s="1892"/>
      <c r="Y39" s="1893">
        <f t="shared" si="0"/>
        <v>0</v>
      </c>
      <c r="Z39" s="1894"/>
      <c r="AA39" s="1892"/>
      <c r="AB39" s="1894"/>
      <c r="AC39" s="1893">
        <f t="shared" si="1"/>
        <v>0</v>
      </c>
      <c r="AD39" s="1894"/>
      <c r="AE39" s="1894"/>
      <c r="AF39" s="1894"/>
      <c r="AG39" s="1894"/>
      <c r="AH39" s="1894"/>
      <c r="AI39" s="1894"/>
      <c r="AJ39" s="1892"/>
      <c r="AK39" s="1892"/>
      <c r="AL39" s="1893">
        <f t="shared" si="2"/>
        <v>0</v>
      </c>
      <c r="AM39" s="1894"/>
      <c r="AN39" s="1892"/>
    </row>
    <row r="40" spans="1:40" ht="14.1" customHeight="1">
      <c r="A40" s="1888">
        <f t="shared" si="3"/>
        <v>35</v>
      </c>
      <c r="B40" s="1895" t="s">
        <v>4959</v>
      </c>
      <c r="C40" s="1898"/>
      <c r="D40" s="1896" t="s">
        <v>4519</v>
      </c>
      <c r="E40" s="1893">
        <f>SUM(E37:E39)</f>
        <v>0</v>
      </c>
      <c r="F40" s="1893">
        <f t="shared" ref="F40:X40" si="11">SUM(F37:F39)</f>
        <v>0</v>
      </c>
      <c r="G40" s="1893">
        <f t="shared" si="11"/>
        <v>0</v>
      </c>
      <c r="H40" s="1893">
        <f t="shared" si="11"/>
        <v>0</v>
      </c>
      <c r="I40" s="1893">
        <f t="shared" si="11"/>
        <v>0</v>
      </c>
      <c r="J40" s="1893">
        <f t="shared" si="11"/>
        <v>0</v>
      </c>
      <c r="K40" s="1893">
        <f t="shared" si="11"/>
        <v>0</v>
      </c>
      <c r="L40" s="1893">
        <f t="shared" si="11"/>
        <v>0</v>
      </c>
      <c r="M40" s="1893">
        <f t="shared" si="11"/>
        <v>0</v>
      </c>
      <c r="N40" s="1893">
        <f t="shared" si="11"/>
        <v>0</v>
      </c>
      <c r="O40" s="1893">
        <f t="shared" si="11"/>
        <v>0</v>
      </c>
      <c r="P40" s="1893">
        <f t="shared" si="11"/>
        <v>0</v>
      </c>
      <c r="Q40" s="1893">
        <f t="shared" si="11"/>
        <v>0</v>
      </c>
      <c r="R40" s="1893">
        <f t="shared" si="11"/>
        <v>0</v>
      </c>
      <c r="S40" s="1893">
        <f t="shared" si="11"/>
        <v>0</v>
      </c>
      <c r="T40" s="1893">
        <f t="shared" si="11"/>
        <v>0</v>
      </c>
      <c r="U40" s="1893">
        <f t="shared" si="11"/>
        <v>0</v>
      </c>
      <c r="V40" s="1893">
        <f t="shared" si="11"/>
        <v>0</v>
      </c>
      <c r="W40" s="1893">
        <f t="shared" si="11"/>
        <v>0</v>
      </c>
      <c r="X40" s="1893">
        <f t="shared" si="11"/>
        <v>0</v>
      </c>
      <c r="Y40" s="1893">
        <f t="shared" si="0"/>
        <v>0</v>
      </c>
      <c r="Z40" s="1894"/>
      <c r="AA40" s="1892"/>
      <c r="AB40" s="1894"/>
      <c r="AC40" s="1893">
        <f t="shared" si="1"/>
        <v>0</v>
      </c>
      <c r="AD40" s="1894"/>
      <c r="AE40" s="1894"/>
      <c r="AF40" s="1894"/>
      <c r="AG40" s="1894"/>
      <c r="AH40" s="1894"/>
      <c r="AI40" s="1894"/>
      <c r="AJ40" s="1892"/>
      <c r="AK40" s="1892"/>
      <c r="AL40" s="1893">
        <f t="shared" si="2"/>
        <v>0</v>
      </c>
      <c r="AM40" s="1894"/>
      <c r="AN40" s="1892"/>
    </row>
    <row r="41" spans="1:40" ht="14.1" customHeight="1">
      <c r="A41" s="1888">
        <f t="shared" si="3"/>
        <v>36</v>
      </c>
      <c r="B41" s="1895"/>
      <c r="C41" s="1896" t="s">
        <v>4960</v>
      </c>
      <c r="D41" s="1903" t="s">
        <v>4961</v>
      </c>
      <c r="E41" s="1892"/>
      <c r="F41" s="1892"/>
      <c r="G41" s="1892"/>
      <c r="H41" s="1892"/>
      <c r="I41" s="1892"/>
      <c r="J41" s="1892"/>
      <c r="K41" s="1892"/>
      <c r="L41" s="1892"/>
      <c r="M41" s="1892"/>
      <c r="N41" s="1892"/>
      <c r="O41" s="1892"/>
      <c r="P41" s="1892"/>
      <c r="Q41" s="1892"/>
      <c r="R41" s="1892"/>
      <c r="S41" s="1892"/>
      <c r="T41" s="1892"/>
      <c r="U41" s="1892"/>
      <c r="V41" s="1892"/>
      <c r="W41" s="1892"/>
      <c r="X41" s="1892"/>
      <c r="Y41" s="1893">
        <f t="shared" si="0"/>
        <v>0</v>
      </c>
      <c r="Z41" s="1894"/>
      <c r="AA41" s="1892"/>
      <c r="AB41" s="1894"/>
      <c r="AC41" s="1893">
        <f t="shared" si="1"/>
        <v>0</v>
      </c>
      <c r="AD41" s="1894"/>
      <c r="AE41" s="1894"/>
      <c r="AF41" s="1894"/>
      <c r="AG41" s="1894"/>
      <c r="AH41" s="1894"/>
      <c r="AI41" s="1894"/>
      <c r="AJ41" s="1892"/>
      <c r="AK41" s="1892"/>
      <c r="AL41" s="1893">
        <f t="shared" si="2"/>
        <v>0</v>
      </c>
      <c r="AM41" s="1894"/>
      <c r="AN41" s="1892"/>
    </row>
    <row r="42" spans="1:40" ht="14.1" customHeight="1">
      <c r="A42" s="1888">
        <f t="shared" si="3"/>
        <v>37</v>
      </c>
      <c r="B42" s="1895"/>
      <c r="C42" s="1896"/>
      <c r="D42" s="1904" t="s">
        <v>4968</v>
      </c>
      <c r="E42" s="1892"/>
      <c r="F42" s="1892"/>
      <c r="G42" s="1892"/>
      <c r="H42" s="1892"/>
      <c r="I42" s="1892"/>
      <c r="J42" s="1892"/>
      <c r="K42" s="1892"/>
      <c r="L42" s="1892"/>
      <c r="M42" s="1892"/>
      <c r="N42" s="1892"/>
      <c r="O42" s="1892"/>
      <c r="P42" s="1892"/>
      <c r="Q42" s="1892"/>
      <c r="R42" s="1892"/>
      <c r="S42" s="1892"/>
      <c r="T42" s="1892"/>
      <c r="U42" s="1892"/>
      <c r="V42" s="1892"/>
      <c r="W42" s="1892"/>
      <c r="X42" s="1892"/>
      <c r="Y42" s="1893">
        <f t="shared" si="0"/>
        <v>0</v>
      </c>
      <c r="Z42" s="1894"/>
      <c r="AA42" s="1892"/>
      <c r="AB42" s="1894"/>
      <c r="AC42" s="1893">
        <f t="shared" si="1"/>
        <v>0</v>
      </c>
      <c r="AD42" s="1894"/>
      <c r="AE42" s="1894"/>
      <c r="AF42" s="1894"/>
      <c r="AG42" s="1894"/>
      <c r="AH42" s="1894"/>
      <c r="AI42" s="1894"/>
      <c r="AJ42" s="1892"/>
      <c r="AK42" s="1892"/>
      <c r="AL42" s="1893">
        <f t="shared" si="2"/>
        <v>0</v>
      </c>
      <c r="AM42" s="1894"/>
      <c r="AN42" s="1892"/>
    </row>
    <row r="43" spans="1:40" ht="14.1" customHeight="1">
      <c r="A43" s="1888">
        <f t="shared" si="3"/>
        <v>38</v>
      </c>
      <c r="B43" s="1895"/>
      <c r="C43" s="1898" t="s">
        <v>4963</v>
      </c>
      <c r="D43" s="1904" t="s">
        <v>3762</v>
      </c>
      <c r="E43" s="1893">
        <f>SUM(E41:E42)</f>
        <v>0</v>
      </c>
      <c r="F43" s="1893">
        <f t="shared" ref="F43:X43" si="12">SUM(F41:F42)</f>
        <v>0</v>
      </c>
      <c r="G43" s="1893">
        <f t="shared" si="12"/>
        <v>0</v>
      </c>
      <c r="H43" s="1893">
        <f t="shared" si="12"/>
        <v>0</v>
      </c>
      <c r="I43" s="1893">
        <f t="shared" si="12"/>
        <v>0</v>
      </c>
      <c r="J43" s="1893">
        <f t="shared" si="12"/>
        <v>0</v>
      </c>
      <c r="K43" s="1893">
        <f t="shared" si="12"/>
        <v>0</v>
      </c>
      <c r="L43" s="1893">
        <f t="shared" si="12"/>
        <v>0</v>
      </c>
      <c r="M43" s="1893">
        <f t="shared" si="12"/>
        <v>0</v>
      </c>
      <c r="N43" s="1893">
        <f t="shared" si="12"/>
        <v>0</v>
      </c>
      <c r="O43" s="1893">
        <f t="shared" si="12"/>
        <v>0</v>
      </c>
      <c r="P43" s="1893">
        <f t="shared" si="12"/>
        <v>0</v>
      </c>
      <c r="Q43" s="1893">
        <f t="shared" si="12"/>
        <v>0</v>
      </c>
      <c r="R43" s="1893">
        <f t="shared" si="12"/>
        <v>0</v>
      </c>
      <c r="S43" s="1893">
        <f t="shared" si="12"/>
        <v>0</v>
      </c>
      <c r="T43" s="1893">
        <f t="shared" si="12"/>
        <v>0</v>
      </c>
      <c r="U43" s="1893">
        <f t="shared" si="12"/>
        <v>0</v>
      </c>
      <c r="V43" s="1893">
        <f t="shared" si="12"/>
        <v>0</v>
      </c>
      <c r="W43" s="1893">
        <f t="shared" si="12"/>
        <v>0</v>
      </c>
      <c r="X43" s="1893">
        <f t="shared" si="12"/>
        <v>0</v>
      </c>
      <c r="Y43" s="1893">
        <f t="shared" si="0"/>
        <v>0</v>
      </c>
      <c r="Z43" s="1894"/>
      <c r="AA43" s="1892"/>
      <c r="AB43" s="1894"/>
      <c r="AC43" s="1893">
        <f t="shared" si="1"/>
        <v>0</v>
      </c>
      <c r="AD43" s="1894"/>
      <c r="AE43" s="1894"/>
      <c r="AF43" s="1894"/>
      <c r="AG43" s="1894"/>
      <c r="AH43" s="1894"/>
      <c r="AI43" s="1894"/>
      <c r="AJ43" s="1892"/>
      <c r="AK43" s="1892"/>
      <c r="AL43" s="1893">
        <f t="shared" si="2"/>
        <v>0</v>
      </c>
      <c r="AM43" s="1894"/>
      <c r="AN43" s="1892"/>
    </row>
    <row r="44" spans="1:40" ht="14.1" customHeight="1">
      <c r="A44" s="1888">
        <f t="shared" si="3"/>
        <v>39</v>
      </c>
      <c r="B44" s="1895"/>
      <c r="C44" s="2458" t="s">
        <v>4964</v>
      </c>
      <c r="D44" s="2459"/>
      <c r="E44" s="1892"/>
      <c r="F44" s="1892"/>
      <c r="G44" s="1892"/>
      <c r="H44" s="1892"/>
      <c r="I44" s="1892"/>
      <c r="J44" s="1892"/>
      <c r="K44" s="1892"/>
      <c r="L44" s="1892"/>
      <c r="M44" s="1892"/>
      <c r="N44" s="1892"/>
      <c r="O44" s="1892"/>
      <c r="P44" s="1892"/>
      <c r="Q44" s="1892"/>
      <c r="R44" s="1892"/>
      <c r="S44" s="1892"/>
      <c r="T44" s="1892"/>
      <c r="U44" s="1892"/>
      <c r="V44" s="1892"/>
      <c r="W44" s="1892"/>
      <c r="X44" s="1892"/>
      <c r="Y44" s="1893">
        <f t="shared" si="0"/>
        <v>0</v>
      </c>
      <c r="Z44" s="1894"/>
      <c r="AA44" s="1892"/>
      <c r="AB44" s="1894"/>
      <c r="AC44" s="1893">
        <f t="shared" si="1"/>
        <v>0</v>
      </c>
      <c r="AD44" s="1894"/>
      <c r="AE44" s="1894"/>
      <c r="AF44" s="1894"/>
      <c r="AG44" s="1894"/>
      <c r="AH44" s="1894"/>
      <c r="AI44" s="1894"/>
      <c r="AJ44" s="1892"/>
      <c r="AK44" s="1892"/>
      <c r="AL44" s="1893">
        <f t="shared" si="2"/>
        <v>0</v>
      </c>
      <c r="AM44" s="1894"/>
      <c r="AN44" s="1892"/>
    </row>
    <row r="45" spans="1:40" ht="14.1" customHeight="1">
      <c r="A45" s="1888">
        <f t="shared" si="3"/>
        <v>40</v>
      </c>
      <c r="B45" s="1895"/>
      <c r="C45" s="2458" t="s">
        <v>4969</v>
      </c>
      <c r="D45" s="2459"/>
      <c r="E45" s="1893">
        <f>+E30+E36+E40+E43+E44</f>
        <v>0</v>
      </c>
      <c r="F45" s="1893">
        <f t="shared" ref="F45:X45" si="13">+F30+F36+F40+F43+F44</f>
        <v>0</v>
      </c>
      <c r="G45" s="1893">
        <f t="shared" si="13"/>
        <v>0</v>
      </c>
      <c r="H45" s="1893">
        <f t="shared" si="13"/>
        <v>0</v>
      </c>
      <c r="I45" s="1893">
        <f t="shared" si="13"/>
        <v>0</v>
      </c>
      <c r="J45" s="1893">
        <f t="shared" si="13"/>
        <v>0</v>
      </c>
      <c r="K45" s="1893">
        <f t="shared" si="13"/>
        <v>0</v>
      </c>
      <c r="L45" s="1893">
        <f t="shared" si="13"/>
        <v>0</v>
      </c>
      <c r="M45" s="1893">
        <f t="shared" si="13"/>
        <v>0</v>
      </c>
      <c r="N45" s="1893">
        <f t="shared" si="13"/>
        <v>0</v>
      </c>
      <c r="O45" s="1893">
        <f t="shared" si="13"/>
        <v>0</v>
      </c>
      <c r="P45" s="1893">
        <f t="shared" si="13"/>
        <v>0</v>
      </c>
      <c r="Q45" s="1893">
        <f t="shared" si="13"/>
        <v>0</v>
      </c>
      <c r="R45" s="1893">
        <f t="shared" si="13"/>
        <v>0</v>
      </c>
      <c r="S45" s="1893">
        <f t="shared" si="13"/>
        <v>0</v>
      </c>
      <c r="T45" s="1893">
        <f t="shared" si="13"/>
        <v>0</v>
      </c>
      <c r="U45" s="1893">
        <f t="shared" si="13"/>
        <v>0</v>
      </c>
      <c r="V45" s="1893">
        <f t="shared" si="13"/>
        <v>0</v>
      </c>
      <c r="W45" s="1893">
        <f t="shared" si="13"/>
        <v>0</v>
      </c>
      <c r="X45" s="1893">
        <f t="shared" si="13"/>
        <v>0</v>
      </c>
      <c r="Y45" s="1893">
        <f t="shared" si="0"/>
        <v>0</v>
      </c>
      <c r="Z45" s="1894"/>
      <c r="AA45" s="1892"/>
      <c r="AB45" s="1894"/>
      <c r="AC45" s="1893">
        <f t="shared" si="1"/>
        <v>0</v>
      </c>
      <c r="AD45" s="1894"/>
      <c r="AE45" s="1894"/>
      <c r="AF45" s="1894"/>
      <c r="AG45" s="1894"/>
      <c r="AH45" s="1894"/>
      <c r="AI45" s="1894"/>
      <c r="AJ45" s="1892"/>
      <c r="AK45" s="1892"/>
      <c r="AL45" s="1893">
        <f t="shared" si="2"/>
        <v>0</v>
      </c>
      <c r="AM45" s="1894"/>
      <c r="AN45" s="1892"/>
    </row>
    <row r="46" spans="1:40" ht="14.1" customHeight="1">
      <c r="A46" s="1888">
        <f t="shared" si="3"/>
        <v>41</v>
      </c>
      <c r="B46" s="2458" t="s">
        <v>4970</v>
      </c>
      <c r="C46" s="2460"/>
      <c r="D46" s="2459"/>
      <c r="E46" s="1893">
        <f>+E25+E45</f>
        <v>0</v>
      </c>
      <c r="F46" s="1893">
        <f t="shared" ref="F46:X46" si="14">+F25+F45</f>
        <v>0</v>
      </c>
      <c r="G46" s="1893">
        <f t="shared" si="14"/>
        <v>0</v>
      </c>
      <c r="H46" s="1893">
        <f t="shared" si="14"/>
        <v>0</v>
      </c>
      <c r="I46" s="1893">
        <f t="shared" si="14"/>
        <v>0</v>
      </c>
      <c r="J46" s="1893">
        <f t="shared" si="14"/>
        <v>0</v>
      </c>
      <c r="K46" s="1893">
        <f t="shared" si="14"/>
        <v>0</v>
      </c>
      <c r="L46" s="1893">
        <f t="shared" si="14"/>
        <v>0</v>
      </c>
      <c r="M46" s="1893">
        <f t="shared" si="14"/>
        <v>0</v>
      </c>
      <c r="N46" s="1893">
        <f t="shared" si="14"/>
        <v>0</v>
      </c>
      <c r="O46" s="1893">
        <f t="shared" si="14"/>
        <v>0</v>
      </c>
      <c r="P46" s="1893">
        <f t="shared" si="14"/>
        <v>0</v>
      </c>
      <c r="Q46" s="1893">
        <f t="shared" si="14"/>
        <v>0</v>
      </c>
      <c r="R46" s="1893">
        <f t="shared" si="14"/>
        <v>0</v>
      </c>
      <c r="S46" s="1893">
        <f t="shared" si="14"/>
        <v>0</v>
      </c>
      <c r="T46" s="1893">
        <f t="shared" si="14"/>
        <v>0</v>
      </c>
      <c r="U46" s="1893">
        <f t="shared" si="14"/>
        <v>0</v>
      </c>
      <c r="V46" s="1893">
        <f t="shared" si="14"/>
        <v>0</v>
      </c>
      <c r="W46" s="1893">
        <f t="shared" si="14"/>
        <v>0</v>
      </c>
      <c r="X46" s="1893">
        <f t="shared" si="14"/>
        <v>0</v>
      </c>
      <c r="Y46" s="1893">
        <f t="shared" si="0"/>
        <v>0</v>
      </c>
      <c r="Z46" s="1894"/>
      <c r="AA46" s="1892"/>
      <c r="AB46" s="1894"/>
      <c r="AC46" s="1893">
        <f t="shared" si="1"/>
        <v>0</v>
      </c>
      <c r="AD46" s="1894"/>
      <c r="AE46" s="1894"/>
      <c r="AF46" s="1894"/>
      <c r="AG46" s="1894"/>
      <c r="AH46" s="1894"/>
      <c r="AI46" s="1894"/>
      <c r="AJ46" s="1892"/>
      <c r="AK46" s="1892"/>
      <c r="AL46" s="1893">
        <f t="shared" si="2"/>
        <v>0</v>
      </c>
      <c r="AM46" s="1894"/>
      <c r="AN46" s="1892"/>
    </row>
    <row r="47" spans="1:40" ht="14.1" customHeight="1">
      <c r="A47" s="1888">
        <f t="shared" si="3"/>
        <v>42</v>
      </c>
      <c r="B47" s="1905" t="s">
        <v>4971</v>
      </c>
      <c r="C47" s="1890" t="s">
        <v>4954</v>
      </c>
      <c r="D47" s="1900" t="s">
        <v>4972</v>
      </c>
      <c r="E47" s="1892"/>
      <c r="F47" s="1892"/>
      <c r="G47" s="1892"/>
      <c r="H47" s="1892"/>
      <c r="I47" s="1892"/>
      <c r="J47" s="1892"/>
      <c r="K47" s="1892"/>
      <c r="L47" s="1892"/>
      <c r="M47" s="1892"/>
      <c r="N47" s="1892"/>
      <c r="O47" s="1892"/>
      <c r="P47" s="1892"/>
      <c r="Q47" s="1892"/>
      <c r="R47" s="1892"/>
      <c r="S47" s="1892"/>
      <c r="T47" s="1892"/>
      <c r="U47" s="1892"/>
      <c r="V47" s="1892"/>
      <c r="W47" s="1892"/>
      <c r="X47" s="1892"/>
      <c r="Y47" s="1893">
        <f t="shared" si="0"/>
        <v>0</v>
      </c>
      <c r="Z47" s="1894"/>
      <c r="AA47" s="1892"/>
      <c r="AB47" s="1894"/>
      <c r="AC47" s="1893">
        <f t="shared" si="1"/>
        <v>0</v>
      </c>
      <c r="AD47" s="1894"/>
      <c r="AE47" s="1894"/>
      <c r="AF47" s="1894"/>
      <c r="AG47" s="1894"/>
      <c r="AH47" s="1894"/>
      <c r="AI47" s="1894"/>
      <c r="AJ47" s="1892"/>
      <c r="AK47" s="1892"/>
      <c r="AL47" s="1893">
        <f t="shared" si="2"/>
        <v>0</v>
      </c>
      <c r="AM47" s="1894"/>
      <c r="AN47" s="1892"/>
    </row>
    <row r="48" spans="1:40" ht="14.1" customHeight="1">
      <c r="A48" s="1888">
        <f t="shared" si="3"/>
        <v>43</v>
      </c>
      <c r="B48" s="1895"/>
      <c r="C48" s="1896" t="s">
        <v>4956</v>
      </c>
      <c r="D48" s="1900" t="s">
        <v>4973</v>
      </c>
      <c r="E48" s="1892"/>
      <c r="F48" s="1892"/>
      <c r="G48" s="1892"/>
      <c r="H48" s="1892"/>
      <c r="I48" s="1892"/>
      <c r="J48" s="1892"/>
      <c r="K48" s="1892"/>
      <c r="L48" s="1892"/>
      <c r="M48" s="1892"/>
      <c r="N48" s="1892"/>
      <c r="O48" s="1892"/>
      <c r="P48" s="1892"/>
      <c r="Q48" s="1892"/>
      <c r="R48" s="1892"/>
      <c r="S48" s="1892"/>
      <c r="T48" s="1892"/>
      <c r="U48" s="1892"/>
      <c r="V48" s="1892"/>
      <c r="W48" s="1892"/>
      <c r="X48" s="1892"/>
      <c r="Y48" s="1893">
        <f t="shared" si="0"/>
        <v>0</v>
      </c>
      <c r="Z48" s="1894"/>
      <c r="AA48" s="1892"/>
      <c r="AB48" s="1894"/>
      <c r="AC48" s="1893">
        <f t="shared" si="1"/>
        <v>0</v>
      </c>
      <c r="AD48" s="1894"/>
      <c r="AE48" s="1894"/>
      <c r="AF48" s="1894"/>
      <c r="AG48" s="1894"/>
      <c r="AH48" s="1894"/>
      <c r="AI48" s="1894"/>
      <c r="AJ48" s="1892"/>
      <c r="AK48" s="1892"/>
      <c r="AL48" s="1893">
        <f t="shared" si="2"/>
        <v>0</v>
      </c>
      <c r="AM48" s="1894"/>
      <c r="AN48" s="1892"/>
    </row>
    <row r="49" spans="1:40" ht="14.1" customHeight="1">
      <c r="A49" s="1888">
        <f t="shared" si="3"/>
        <v>44</v>
      </c>
      <c r="B49" s="1895" t="s">
        <v>4974</v>
      </c>
      <c r="C49" s="1896" t="s">
        <v>4958</v>
      </c>
      <c r="D49" s="1900" t="s">
        <v>4941</v>
      </c>
      <c r="E49" s="1892"/>
      <c r="F49" s="1892"/>
      <c r="G49" s="1892"/>
      <c r="H49" s="1892"/>
      <c r="I49" s="1892"/>
      <c r="J49" s="1892"/>
      <c r="K49" s="1892"/>
      <c r="L49" s="1892"/>
      <c r="M49" s="1892"/>
      <c r="N49" s="1892"/>
      <c r="O49" s="1892"/>
      <c r="P49" s="1892"/>
      <c r="Q49" s="1892"/>
      <c r="R49" s="1892"/>
      <c r="S49" s="1892"/>
      <c r="T49" s="1892"/>
      <c r="U49" s="1892"/>
      <c r="V49" s="1892"/>
      <c r="W49" s="1892"/>
      <c r="X49" s="1892"/>
      <c r="Y49" s="1893">
        <f t="shared" si="0"/>
        <v>0</v>
      </c>
      <c r="Z49" s="1894"/>
      <c r="AA49" s="1892"/>
      <c r="AB49" s="1894"/>
      <c r="AC49" s="1893">
        <f t="shared" si="1"/>
        <v>0</v>
      </c>
      <c r="AD49" s="1894"/>
      <c r="AE49" s="1894"/>
      <c r="AF49" s="1894"/>
      <c r="AG49" s="1894"/>
      <c r="AH49" s="1894"/>
      <c r="AI49" s="1894"/>
      <c r="AJ49" s="1892"/>
      <c r="AK49" s="1892"/>
      <c r="AL49" s="1893">
        <f t="shared" si="2"/>
        <v>0</v>
      </c>
      <c r="AM49" s="1894"/>
      <c r="AN49" s="1892"/>
    </row>
    <row r="50" spans="1:40" ht="14.1" customHeight="1">
      <c r="A50" s="1888">
        <f t="shared" si="3"/>
        <v>45</v>
      </c>
      <c r="B50" s="1906"/>
      <c r="C50" s="1898"/>
      <c r="D50" s="1901" t="s">
        <v>4519</v>
      </c>
      <c r="E50" s="1893">
        <f>SUM(E47:E49)</f>
        <v>0</v>
      </c>
      <c r="F50" s="1893">
        <f t="shared" ref="F50:X50" si="15">SUM(F47:F49)</f>
        <v>0</v>
      </c>
      <c r="G50" s="1893">
        <f t="shared" si="15"/>
        <v>0</v>
      </c>
      <c r="H50" s="1893">
        <f t="shared" si="15"/>
        <v>0</v>
      </c>
      <c r="I50" s="1893">
        <f t="shared" si="15"/>
        <v>0</v>
      </c>
      <c r="J50" s="1893">
        <f t="shared" si="15"/>
        <v>0</v>
      </c>
      <c r="K50" s="1893">
        <f t="shared" si="15"/>
        <v>0</v>
      </c>
      <c r="L50" s="1893">
        <f t="shared" si="15"/>
        <v>0</v>
      </c>
      <c r="M50" s="1893">
        <f t="shared" si="15"/>
        <v>0</v>
      </c>
      <c r="N50" s="1893">
        <f t="shared" si="15"/>
        <v>0</v>
      </c>
      <c r="O50" s="1893">
        <f t="shared" si="15"/>
        <v>0</v>
      </c>
      <c r="P50" s="1893">
        <f t="shared" si="15"/>
        <v>0</v>
      </c>
      <c r="Q50" s="1893">
        <f t="shared" si="15"/>
        <v>0</v>
      </c>
      <c r="R50" s="1893">
        <f t="shared" si="15"/>
        <v>0</v>
      </c>
      <c r="S50" s="1893">
        <f t="shared" si="15"/>
        <v>0</v>
      </c>
      <c r="T50" s="1893">
        <f t="shared" si="15"/>
        <v>0</v>
      </c>
      <c r="U50" s="1893">
        <f t="shared" si="15"/>
        <v>0</v>
      </c>
      <c r="V50" s="1893">
        <f t="shared" si="15"/>
        <v>0</v>
      </c>
      <c r="W50" s="1893">
        <f t="shared" si="15"/>
        <v>0</v>
      </c>
      <c r="X50" s="1893">
        <f t="shared" si="15"/>
        <v>0</v>
      </c>
      <c r="Y50" s="1893">
        <f t="shared" si="0"/>
        <v>0</v>
      </c>
      <c r="Z50" s="1894"/>
      <c r="AA50" s="1892"/>
      <c r="AB50" s="1894"/>
      <c r="AC50" s="1893">
        <f t="shared" si="1"/>
        <v>0</v>
      </c>
      <c r="AD50" s="1894"/>
      <c r="AE50" s="1894"/>
      <c r="AF50" s="1894"/>
      <c r="AG50" s="1894"/>
      <c r="AH50" s="1894"/>
      <c r="AI50" s="1894"/>
      <c r="AJ50" s="1892"/>
      <c r="AK50" s="1892"/>
      <c r="AL50" s="1893">
        <f t="shared" si="2"/>
        <v>0</v>
      </c>
      <c r="AM50" s="1894"/>
      <c r="AN50" s="1892"/>
    </row>
    <row r="51" spans="1:40" ht="14.1" customHeight="1">
      <c r="A51" s="1888">
        <f t="shared" si="3"/>
        <v>46</v>
      </c>
      <c r="B51" s="2458" t="s">
        <v>4975</v>
      </c>
      <c r="C51" s="2460"/>
      <c r="D51" s="2459"/>
      <c r="E51" s="1893">
        <f>+E46+E50</f>
        <v>0</v>
      </c>
      <c r="F51" s="1893">
        <f t="shared" ref="F51:X51" si="16">+F46+F50</f>
        <v>0</v>
      </c>
      <c r="G51" s="1893">
        <f t="shared" si="16"/>
        <v>0</v>
      </c>
      <c r="H51" s="1893">
        <f t="shared" si="16"/>
        <v>0</v>
      </c>
      <c r="I51" s="1893">
        <f t="shared" si="16"/>
        <v>0</v>
      </c>
      <c r="J51" s="1893">
        <f t="shared" si="16"/>
        <v>0</v>
      </c>
      <c r="K51" s="1893">
        <f t="shared" si="16"/>
        <v>0</v>
      </c>
      <c r="L51" s="1893">
        <f t="shared" si="16"/>
        <v>0</v>
      </c>
      <c r="M51" s="1893">
        <f t="shared" si="16"/>
        <v>0</v>
      </c>
      <c r="N51" s="1893">
        <f t="shared" si="16"/>
        <v>0</v>
      </c>
      <c r="O51" s="1893">
        <f t="shared" si="16"/>
        <v>0</v>
      </c>
      <c r="P51" s="1893">
        <f t="shared" si="16"/>
        <v>0</v>
      </c>
      <c r="Q51" s="1893">
        <f t="shared" si="16"/>
        <v>0</v>
      </c>
      <c r="R51" s="1893">
        <f t="shared" si="16"/>
        <v>0</v>
      </c>
      <c r="S51" s="1893">
        <f t="shared" si="16"/>
        <v>0</v>
      </c>
      <c r="T51" s="1893">
        <f t="shared" si="16"/>
        <v>0</v>
      </c>
      <c r="U51" s="1893">
        <f t="shared" si="16"/>
        <v>0</v>
      </c>
      <c r="V51" s="1893">
        <f t="shared" si="16"/>
        <v>0</v>
      </c>
      <c r="W51" s="1893">
        <f t="shared" si="16"/>
        <v>0</v>
      </c>
      <c r="X51" s="1893">
        <f t="shared" si="16"/>
        <v>0</v>
      </c>
      <c r="Y51" s="1893">
        <f t="shared" si="0"/>
        <v>0</v>
      </c>
      <c r="Z51" s="1894"/>
      <c r="AA51" s="1892"/>
      <c r="AB51" s="1894"/>
      <c r="AC51" s="1893">
        <f t="shared" si="1"/>
        <v>0</v>
      </c>
      <c r="AD51" s="1894"/>
      <c r="AE51" s="1894"/>
      <c r="AF51" s="1894"/>
      <c r="AG51" s="1894"/>
      <c r="AH51" s="1894"/>
      <c r="AI51" s="1894"/>
      <c r="AJ51" s="1892"/>
      <c r="AK51" s="1892"/>
      <c r="AL51" s="1893">
        <f t="shared" si="2"/>
        <v>0</v>
      </c>
      <c r="AM51" s="1894"/>
      <c r="AN51" s="1892"/>
    </row>
    <row r="52" spans="1:40" s="1907" customFormat="1" ht="14.25">
      <c r="A52" s="2457" t="s">
        <v>4342</v>
      </c>
      <c r="B52" s="2457"/>
    </row>
    <row r="53" spans="1:40" s="1908" customFormat="1" ht="14.25">
      <c r="A53" s="1908">
        <v>1</v>
      </c>
      <c r="B53" s="1909" t="s">
        <v>4976</v>
      </c>
      <c r="C53" s="1909"/>
      <c r="D53" s="1909"/>
      <c r="E53" s="1909"/>
      <c r="F53" s="1909"/>
      <c r="G53" s="1909"/>
      <c r="H53" s="1909"/>
      <c r="I53" s="1909"/>
      <c r="J53" s="1909"/>
    </row>
    <row r="54" spans="1:40" s="1907" customFormat="1" ht="14.25">
      <c r="A54" s="1908">
        <v>2</v>
      </c>
      <c r="B54" s="1910" t="s">
        <v>4977</v>
      </c>
      <c r="C54" s="1909"/>
      <c r="D54" s="1909"/>
      <c r="E54" s="1909"/>
      <c r="F54" s="1909"/>
      <c r="G54" s="1909"/>
      <c r="H54" s="1909"/>
      <c r="I54" s="1909"/>
      <c r="J54" s="1909"/>
      <c r="K54" s="1909"/>
      <c r="L54" s="1909"/>
      <c r="M54" s="1909"/>
      <c r="N54" s="1909"/>
      <c r="O54" s="1909"/>
      <c r="P54" s="1909"/>
      <c r="Q54" s="1909"/>
      <c r="R54" s="1909"/>
      <c r="S54" s="1909"/>
      <c r="T54" s="1909"/>
      <c r="U54" s="1909"/>
      <c r="V54" s="1909"/>
      <c r="W54" s="1909"/>
      <c r="X54" s="1909"/>
      <c r="Y54" s="1909"/>
      <c r="Z54" s="1909"/>
      <c r="AA54" s="1909"/>
      <c r="AB54" s="1909"/>
      <c r="AC54" s="1909"/>
      <c r="AD54" s="1909"/>
      <c r="AE54" s="1909"/>
      <c r="AF54" s="1909"/>
      <c r="AG54" s="1910"/>
      <c r="AH54" s="1910"/>
    </row>
    <row r="55" spans="1:40" s="1908" customFormat="1" ht="14.25">
      <c r="A55" s="1908">
        <v>3</v>
      </c>
      <c r="B55" s="1911" t="s">
        <v>4978</v>
      </c>
      <c r="C55" s="1909"/>
      <c r="D55" s="1909"/>
      <c r="E55" s="1909"/>
      <c r="F55" s="1909"/>
      <c r="G55" s="1909"/>
      <c r="H55" s="1909"/>
      <c r="I55" s="1909"/>
      <c r="J55" s="1909"/>
      <c r="K55" s="1909"/>
      <c r="L55" s="1909"/>
      <c r="M55" s="1909"/>
      <c r="N55" s="1909"/>
      <c r="O55" s="1909"/>
      <c r="P55" s="1909"/>
      <c r="Q55" s="1909"/>
      <c r="R55" s="1909"/>
      <c r="S55" s="1909"/>
      <c r="T55" s="1909"/>
      <c r="U55" s="1909"/>
      <c r="V55" s="1909"/>
    </row>
    <row r="56" spans="1:40" s="1908" customFormat="1" ht="14.25">
      <c r="A56" s="1908">
        <v>4</v>
      </c>
      <c r="B56" s="1912" t="s">
        <v>4979</v>
      </c>
      <c r="C56" s="1910"/>
      <c r="D56" s="1910"/>
      <c r="E56" s="1910"/>
      <c r="F56" s="1910"/>
      <c r="G56" s="1910"/>
      <c r="H56" s="1910"/>
      <c r="I56" s="1910"/>
      <c r="J56" s="1910"/>
      <c r="K56" s="1910"/>
      <c r="L56" s="1910"/>
      <c r="M56" s="1910"/>
      <c r="N56" s="1910"/>
      <c r="O56" s="1910"/>
      <c r="P56" s="1910"/>
      <c r="Q56" s="1910"/>
      <c r="R56" s="1910"/>
      <c r="S56" s="1910"/>
      <c r="T56" s="1910"/>
      <c r="U56" s="1910"/>
      <c r="V56" s="1910"/>
      <c r="W56" s="1910"/>
      <c r="X56" s="1910"/>
      <c r="Y56" s="1910"/>
      <c r="Z56" s="1910"/>
      <c r="AA56" s="1910"/>
      <c r="AB56" s="1910"/>
      <c r="AC56" s="1910"/>
      <c r="AD56" s="1910"/>
      <c r="AE56" s="1910"/>
      <c r="AF56" s="1910"/>
      <c r="AG56" s="1910"/>
      <c r="AH56" s="1910"/>
    </row>
    <row r="57" spans="1:40" s="1908" customFormat="1" ht="14.25">
      <c r="B57" s="1912" t="s">
        <v>4980</v>
      </c>
      <c r="C57" s="1910"/>
      <c r="D57" s="1910"/>
      <c r="E57" s="1910"/>
      <c r="F57" s="1910"/>
      <c r="G57" s="1910"/>
      <c r="H57" s="1910"/>
      <c r="I57" s="1910"/>
      <c r="J57" s="1910"/>
      <c r="K57" s="1910"/>
      <c r="L57" s="1910"/>
      <c r="M57" s="1910"/>
      <c r="N57" s="1910"/>
      <c r="O57" s="1910"/>
      <c r="P57" s="1910"/>
      <c r="Q57" s="1910"/>
      <c r="R57" s="1910"/>
      <c r="S57" s="1910"/>
      <c r="T57" s="1910"/>
      <c r="U57" s="1910"/>
      <c r="V57" s="1910"/>
      <c r="W57" s="1910"/>
      <c r="X57" s="1910"/>
      <c r="Y57" s="1910"/>
      <c r="Z57" s="1910"/>
      <c r="AA57" s="1910"/>
      <c r="AB57" s="1910"/>
      <c r="AC57" s="1910"/>
      <c r="AD57" s="1910"/>
      <c r="AE57" s="1910"/>
      <c r="AF57" s="1910"/>
      <c r="AG57" s="1910"/>
      <c r="AH57" s="1910"/>
    </row>
    <row r="58" spans="1:40" s="1908" customFormat="1" ht="14.25">
      <c r="B58" s="1911" t="s">
        <v>4981</v>
      </c>
      <c r="C58" s="1909"/>
      <c r="D58" s="1909"/>
      <c r="E58" s="1909"/>
      <c r="F58" s="1909"/>
      <c r="G58" s="1909"/>
      <c r="H58" s="1909"/>
      <c r="I58" s="1909"/>
      <c r="J58" s="1909"/>
      <c r="K58" s="1909"/>
      <c r="L58" s="1909"/>
      <c r="M58" s="1909"/>
      <c r="N58" s="1909"/>
      <c r="O58" s="1909"/>
      <c r="P58" s="1909"/>
      <c r="Q58" s="1909"/>
      <c r="R58" s="1909"/>
      <c r="S58" s="1909"/>
      <c r="T58" s="1909"/>
      <c r="U58" s="1909"/>
      <c r="V58" s="1909"/>
      <c r="W58" s="1909"/>
      <c r="X58" s="1909"/>
      <c r="Y58" s="1909"/>
      <c r="Z58" s="1909"/>
      <c r="AA58" s="1909"/>
      <c r="AB58" s="1909"/>
      <c r="AC58" s="1909"/>
      <c r="AD58" s="1909"/>
      <c r="AE58" s="1909"/>
      <c r="AF58" s="1909"/>
      <c r="AG58" s="1909"/>
      <c r="AH58" s="1909"/>
    </row>
    <row r="59" spans="1:40" s="1908" customFormat="1" ht="14.25">
      <c r="B59" s="1911" t="s">
        <v>4982</v>
      </c>
      <c r="C59" s="1909"/>
      <c r="D59" s="1909"/>
      <c r="E59" s="1909"/>
      <c r="F59" s="1909"/>
      <c r="G59" s="1909"/>
      <c r="H59" s="1909"/>
      <c r="I59" s="1909"/>
      <c r="J59" s="1909"/>
      <c r="K59" s="1909"/>
      <c r="L59" s="1909"/>
      <c r="M59" s="1909"/>
      <c r="N59" s="1909"/>
      <c r="O59" s="1909"/>
      <c r="P59" s="1909"/>
      <c r="Q59" s="1909"/>
      <c r="R59" s="1909"/>
      <c r="S59" s="1909"/>
      <c r="T59" s="1909"/>
      <c r="U59" s="1909"/>
      <c r="V59" s="1909"/>
      <c r="W59" s="1909"/>
      <c r="X59" s="1909"/>
      <c r="Y59" s="1909"/>
      <c r="Z59" s="1909"/>
      <c r="AA59" s="1909"/>
      <c r="AB59" s="1909"/>
      <c r="AC59" s="1909"/>
      <c r="AD59" s="1909"/>
      <c r="AE59" s="1909"/>
      <c r="AF59" s="1909"/>
      <c r="AG59" s="1909"/>
      <c r="AH59" s="1909"/>
    </row>
    <row r="60" spans="1:40" s="1908" customFormat="1" ht="14.25">
      <c r="B60" s="1911" t="s">
        <v>4983</v>
      </c>
      <c r="C60" s="1909"/>
      <c r="D60" s="1909"/>
      <c r="E60" s="1909"/>
      <c r="F60" s="1909"/>
      <c r="G60" s="1909"/>
      <c r="H60" s="1909"/>
      <c r="I60" s="1909"/>
      <c r="J60" s="1909"/>
      <c r="K60" s="1909"/>
      <c r="L60" s="1909"/>
      <c r="M60" s="1909"/>
      <c r="N60" s="1909"/>
      <c r="O60" s="1909"/>
      <c r="P60" s="1909"/>
      <c r="Q60" s="1909"/>
      <c r="R60" s="1909"/>
      <c r="S60" s="1909"/>
      <c r="T60" s="1909"/>
      <c r="U60" s="1909"/>
      <c r="V60" s="1909"/>
      <c r="W60" s="1909"/>
      <c r="X60" s="1909"/>
      <c r="Y60" s="1909"/>
      <c r="Z60" s="1909"/>
      <c r="AA60" s="1909"/>
      <c r="AB60" s="1909"/>
      <c r="AC60" s="1909"/>
      <c r="AD60" s="1909"/>
      <c r="AE60" s="1909"/>
      <c r="AF60" s="1909"/>
      <c r="AG60" s="1909"/>
      <c r="AH60" s="1909"/>
    </row>
    <row r="61" spans="1:40" s="1907" customFormat="1" ht="14.25">
      <c r="A61" s="1908">
        <v>5</v>
      </c>
      <c r="B61" s="1911" t="s">
        <v>4984</v>
      </c>
      <c r="C61" s="1913"/>
      <c r="D61" s="1913"/>
      <c r="E61" s="1913"/>
      <c r="F61" s="1913"/>
      <c r="G61" s="1913"/>
      <c r="H61" s="1913"/>
      <c r="I61" s="1913"/>
      <c r="J61" s="1913"/>
      <c r="K61" s="1913"/>
      <c r="L61" s="1913"/>
      <c r="M61" s="1913"/>
      <c r="N61" s="1913"/>
      <c r="O61" s="1913"/>
      <c r="P61" s="1913"/>
      <c r="Q61" s="1913"/>
      <c r="R61" s="1913"/>
      <c r="S61" s="1913"/>
      <c r="T61" s="1913"/>
      <c r="U61" s="1913"/>
      <c r="V61" s="1913"/>
      <c r="W61" s="1914"/>
      <c r="X61" s="1914"/>
      <c r="Y61" s="1914"/>
      <c r="Z61" s="1914"/>
      <c r="AA61" s="1914"/>
      <c r="AB61" s="1914"/>
      <c r="AC61" s="1914"/>
      <c r="AD61" s="1914"/>
      <c r="AE61" s="1914"/>
      <c r="AF61" s="1914"/>
      <c r="AG61" s="1914"/>
      <c r="AH61" s="1914"/>
    </row>
    <row r="62" spans="1:40" s="1907" customFormat="1" ht="15.75" customHeight="1">
      <c r="A62" s="1908"/>
      <c r="B62" s="1911"/>
      <c r="C62" s="1911"/>
      <c r="D62" s="1915"/>
      <c r="E62" s="1915"/>
      <c r="F62" s="1915"/>
      <c r="G62" s="1915"/>
      <c r="H62" s="1915"/>
      <c r="I62" s="1915"/>
      <c r="J62" s="1915"/>
      <c r="K62" s="1915"/>
      <c r="L62" s="1915"/>
      <c r="M62" s="1915"/>
      <c r="N62" s="1915"/>
      <c r="O62" s="1915"/>
      <c r="P62" s="1915"/>
      <c r="Q62" s="1915"/>
      <c r="R62" s="1915"/>
      <c r="S62" s="1915"/>
      <c r="T62" s="1915"/>
      <c r="U62" s="1915"/>
      <c r="V62" s="1915"/>
      <c r="W62" s="1915"/>
      <c r="X62" s="1915"/>
      <c r="Y62" s="1915"/>
      <c r="Z62" s="1915"/>
      <c r="AA62" s="1915"/>
      <c r="AB62" s="1915"/>
      <c r="AC62" s="1915"/>
      <c r="AD62" s="1915"/>
      <c r="AE62" s="1915"/>
      <c r="AF62" s="1915"/>
      <c r="AG62" s="1915"/>
      <c r="AH62" s="1915"/>
      <c r="AI62" s="1915"/>
      <c r="AJ62" s="1915"/>
      <c r="AK62" s="1915"/>
      <c r="AL62" s="1915"/>
      <c r="AM62" s="1915"/>
      <c r="AN62" s="1915"/>
    </row>
    <row r="63" spans="1:40" s="1907" customFormat="1" ht="15.75" customHeight="1">
      <c r="A63" s="1908"/>
      <c r="B63" s="1911"/>
      <c r="C63" s="1913"/>
      <c r="D63" s="1915"/>
      <c r="E63" s="1915"/>
      <c r="F63" s="1915"/>
      <c r="G63" s="1915"/>
      <c r="H63" s="1915"/>
      <c r="I63" s="1915"/>
      <c r="J63" s="1915"/>
      <c r="K63" s="1915"/>
      <c r="L63" s="1915"/>
      <c r="M63" s="1915"/>
      <c r="N63" s="1915"/>
      <c r="O63" s="1915"/>
      <c r="P63" s="1915"/>
      <c r="Q63" s="1915"/>
      <c r="R63" s="1915"/>
      <c r="S63" s="1915"/>
      <c r="T63" s="1915"/>
      <c r="U63" s="1915"/>
      <c r="V63" s="1915"/>
      <c r="W63" s="1915"/>
      <c r="X63" s="1915"/>
      <c r="Y63" s="1915"/>
      <c r="Z63" s="1915"/>
      <c r="AA63" s="1915"/>
      <c r="AB63" s="1915"/>
      <c r="AC63" s="1915"/>
      <c r="AD63" s="1915"/>
      <c r="AE63" s="1915"/>
      <c r="AF63" s="1915"/>
      <c r="AG63" s="1915"/>
      <c r="AH63" s="1915"/>
      <c r="AI63" s="1915"/>
      <c r="AJ63" s="1915"/>
      <c r="AK63" s="1915"/>
      <c r="AL63" s="1915"/>
      <c r="AM63" s="1915"/>
      <c r="AN63" s="1915"/>
    </row>
    <row r="64" spans="1:40" s="1907" customFormat="1">
      <c r="A64" s="1914"/>
      <c r="B64" s="1911"/>
      <c r="C64" s="1913"/>
      <c r="D64" s="1913"/>
      <c r="E64" s="1913"/>
      <c r="F64" s="1913"/>
      <c r="G64" s="1913"/>
      <c r="H64" s="1913"/>
      <c r="I64" s="1913"/>
      <c r="J64" s="1913"/>
      <c r="K64" s="1913"/>
      <c r="L64" s="1913"/>
      <c r="M64" s="1913"/>
      <c r="N64" s="1913"/>
      <c r="O64" s="1913"/>
      <c r="P64" s="1913"/>
      <c r="Q64" s="1913"/>
      <c r="R64" s="1913"/>
      <c r="S64" s="1913"/>
      <c r="T64" s="1913"/>
      <c r="U64" s="1913"/>
      <c r="V64" s="1913"/>
      <c r="W64" s="1913"/>
      <c r="X64" s="1913"/>
      <c r="Y64" s="1913"/>
      <c r="Z64" s="1913"/>
      <c r="AA64" s="1913"/>
      <c r="AB64" s="1913"/>
      <c r="AC64" s="1913"/>
      <c r="AD64" s="1913"/>
      <c r="AE64" s="1913"/>
      <c r="AF64" s="1913"/>
      <c r="AG64" s="1913"/>
      <c r="AH64" s="1913"/>
    </row>
    <row r="65" spans="1:34" s="1907" customFormat="1">
      <c r="A65" s="1914"/>
      <c r="B65" s="1911"/>
      <c r="C65" s="1913"/>
      <c r="D65" s="1913"/>
      <c r="E65" s="1913"/>
      <c r="F65" s="1913"/>
      <c r="G65" s="1913"/>
      <c r="H65" s="1913"/>
      <c r="I65" s="1913"/>
      <c r="J65" s="1913"/>
      <c r="K65" s="1913"/>
      <c r="L65" s="1913"/>
      <c r="M65" s="1913"/>
      <c r="N65" s="1913"/>
      <c r="O65" s="1913"/>
      <c r="P65" s="1913"/>
      <c r="Q65" s="1913"/>
      <c r="R65" s="1913"/>
      <c r="S65" s="1913"/>
      <c r="T65" s="1913"/>
      <c r="U65" s="1913"/>
      <c r="V65" s="1913"/>
      <c r="W65" s="1913"/>
      <c r="X65" s="1913"/>
      <c r="Y65" s="1913"/>
      <c r="Z65" s="1913"/>
      <c r="AA65" s="1913"/>
      <c r="AB65" s="1913"/>
      <c r="AC65" s="1913"/>
      <c r="AD65" s="1913"/>
      <c r="AE65" s="1913"/>
      <c r="AF65" s="1913"/>
      <c r="AG65" s="1913"/>
      <c r="AH65" s="1913"/>
    </row>
    <row r="66" spans="1:34" s="1907" customFormat="1">
      <c r="A66" s="1914"/>
      <c r="B66" s="1911"/>
      <c r="C66" s="1913"/>
      <c r="D66" s="1913"/>
      <c r="E66" s="1913"/>
      <c r="F66" s="1913"/>
      <c r="G66" s="1913"/>
      <c r="H66" s="1913"/>
      <c r="I66" s="1913"/>
      <c r="J66" s="1913"/>
      <c r="K66" s="1913"/>
      <c r="L66" s="1913"/>
      <c r="M66" s="1913"/>
      <c r="N66" s="1913"/>
      <c r="O66" s="1914"/>
      <c r="P66" s="1914"/>
      <c r="Q66" s="1914"/>
      <c r="R66" s="1914"/>
      <c r="S66" s="1914"/>
      <c r="T66" s="1914"/>
      <c r="U66" s="1914"/>
      <c r="V66" s="1914"/>
      <c r="W66" s="1914"/>
      <c r="X66" s="1914"/>
      <c r="Y66" s="1914"/>
      <c r="Z66" s="1914"/>
      <c r="AA66" s="1914"/>
      <c r="AB66" s="1914"/>
      <c r="AC66" s="1914"/>
      <c r="AD66" s="1914"/>
      <c r="AE66" s="1914"/>
      <c r="AF66" s="1914"/>
      <c r="AG66" s="1914"/>
      <c r="AH66" s="1914"/>
    </row>
    <row r="67" spans="1:34" s="1907" customFormat="1">
      <c r="A67" s="1914"/>
      <c r="B67" s="1911"/>
    </row>
    <row r="68" spans="1:34" s="1907" customFormat="1">
      <c r="A68" s="1914"/>
      <c r="B68" s="1916"/>
    </row>
    <row r="69" spans="1:34" s="1907" customFormat="1"/>
    <row r="70" spans="1:34" s="1907" customFormat="1"/>
    <row r="71" spans="1:34" s="1907" customFormat="1"/>
    <row r="72" spans="1:34" s="1907" customFormat="1"/>
    <row r="73" spans="1:34" s="1907" customFormat="1"/>
    <row r="74" spans="1:34" s="1907" customFormat="1"/>
    <row r="75" spans="1:34" s="1907" customFormat="1"/>
    <row r="76" spans="1:34" s="1907" customFormat="1"/>
    <row r="77" spans="1:34" s="1907" customFormat="1"/>
    <row r="78" spans="1:34" s="1907" customFormat="1"/>
    <row r="79" spans="1:34" s="1907" customFormat="1"/>
    <row r="80" spans="1:34" s="1907" customFormat="1"/>
    <row r="81" s="1907" customFormat="1"/>
    <row r="82" s="1907" customFormat="1"/>
    <row r="83" s="1907" customFormat="1"/>
    <row r="84" s="1907" customFormat="1"/>
    <row r="85" s="1907" customFormat="1"/>
    <row r="86" s="1907" customFormat="1"/>
    <row r="87" s="1907" customFormat="1"/>
    <row r="88" s="1907" customFormat="1"/>
    <row r="89" s="1907" customFormat="1"/>
    <row r="90" s="1907" customFormat="1"/>
    <row r="91" s="1907" customFormat="1"/>
    <row r="92" s="1907" customFormat="1"/>
    <row r="93" s="1907" customFormat="1"/>
    <row r="94" s="1907" customFormat="1"/>
    <row r="95" s="1907" customFormat="1"/>
    <row r="96" s="1907" customFormat="1"/>
    <row r="97" s="1907" customFormat="1"/>
    <row r="98" s="1907" customFormat="1"/>
    <row r="99" s="1907" customFormat="1"/>
    <row r="100" s="1907" customFormat="1"/>
    <row r="101" s="1907" customFormat="1"/>
    <row r="102" s="1907" customFormat="1"/>
    <row r="103" s="1907" customFormat="1"/>
    <row r="104" s="1907" customFormat="1"/>
    <row r="105" s="1907" customFormat="1"/>
    <row r="106" s="1907" customFormat="1"/>
    <row r="107" s="1907" customFormat="1"/>
    <row r="108" s="1907" customFormat="1"/>
    <row r="109" s="1907" customFormat="1"/>
    <row r="110" s="1907" customFormat="1"/>
    <row r="111" s="1907" customFormat="1"/>
    <row r="112" s="1907" customFormat="1"/>
    <row r="113" s="1907" customFormat="1"/>
    <row r="114" s="1907" customFormat="1"/>
    <row r="115" s="1907" customFormat="1"/>
    <row r="116" s="1907" customFormat="1"/>
    <row r="117" s="1907" customFormat="1"/>
    <row r="118" s="1907" customFormat="1"/>
    <row r="119" s="1907" customFormat="1"/>
    <row r="120" s="1907" customFormat="1"/>
    <row r="121" s="1907" customFormat="1"/>
    <row r="122" s="1907" customFormat="1"/>
    <row r="123" s="1907" customFormat="1"/>
    <row r="124" s="1907" customFormat="1"/>
    <row r="125" s="1907" customFormat="1"/>
    <row r="126" s="1907" customFormat="1"/>
    <row r="127" s="1907" customFormat="1"/>
    <row r="128" s="1907" customFormat="1"/>
    <row r="129" s="1907" customFormat="1"/>
    <row r="130" s="1907" customFormat="1"/>
    <row r="131" s="1907" customFormat="1"/>
    <row r="132" s="1907" customFormat="1"/>
    <row r="133" s="1907" customFormat="1"/>
    <row r="134" s="1907" customFormat="1"/>
    <row r="135" s="1907" customFormat="1"/>
    <row r="136" s="1907" customFormat="1"/>
    <row r="137" s="1907" customFormat="1"/>
    <row r="138" s="1907" customFormat="1"/>
    <row r="139" s="1907" customFormat="1"/>
    <row r="140" s="1907" customFormat="1"/>
    <row r="141" s="1907" customFormat="1"/>
    <row r="142" s="1907" customFormat="1"/>
    <row r="143" s="1907" customFormat="1"/>
    <row r="144" s="1907" customFormat="1"/>
    <row r="145" s="1907" customFormat="1"/>
    <row r="146" s="1907" customFormat="1"/>
    <row r="147" s="1907" customFormat="1"/>
    <row r="148" s="1907" customFormat="1"/>
    <row r="149" s="1907" customFormat="1"/>
    <row r="150" s="1907" customFormat="1"/>
    <row r="151" s="1907" customFormat="1"/>
    <row r="152" s="1907" customFormat="1"/>
    <row r="153" s="1907" customFormat="1"/>
    <row r="154" s="1907" customFormat="1"/>
    <row r="155" s="1907" customFormat="1"/>
    <row r="156" s="1907" customFormat="1"/>
    <row r="157" s="1907" customFormat="1"/>
    <row r="158" s="1907" customFormat="1"/>
    <row r="159" s="1907" customFormat="1"/>
    <row r="160" s="1907" customFormat="1"/>
    <row r="161" s="1907" customFormat="1"/>
    <row r="162" s="1907" customFormat="1"/>
    <row r="163" s="1907" customFormat="1"/>
    <row r="164" s="1907" customFormat="1"/>
    <row r="165" s="1907" customFormat="1"/>
    <row r="166" s="1907" customFormat="1"/>
    <row r="167" s="1907" customFormat="1"/>
    <row r="168" s="1907" customFormat="1"/>
    <row r="169" s="1907" customFormat="1"/>
    <row r="170" s="1907" customFormat="1"/>
    <row r="171" s="1907" customFormat="1"/>
    <row r="172" s="1907" customFormat="1"/>
    <row r="173" s="1907" customFormat="1"/>
    <row r="174" s="1907" customFormat="1"/>
    <row r="175" s="1907" customFormat="1"/>
    <row r="176" s="1907" customFormat="1"/>
    <row r="177" s="1907" customFormat="1"/>
    <row r="178" s="1907" customFormat="1"/>
    <row r="179" s="1907" customFormat="1"/>
    <row r="180" s="1907" customFormat="1"/>
    <row r="181" s="1907" customFormat="1"/>
    <row r="182" s="1907" customFormat="1"/>
    <row r="183" s="1907" customFormat="1"/>
    <row r="184" s="1907" customFormat="1"/>
    <row r="185" s="1907" customFormat="1"/>
    <row r="186" s="1907" customFormat="1"/>
    <row r="187" s="1907" customFormat="1"/>
    <row r="188" s="1907" customFormat="1"/>
    <row r="189" s="1907" customFormat="1"/>
    <row r="190" s="1907" customFormat="1"/>
    <row r="191" s="1907" customFormat="1"/>
    <row r="192" s="1907" customFormat="1"/>
    <row r="193" s="1907" customFormat="1"/>
    <row r="194" s="1907" customFormat="1"/>
    <row r="195" s="1907" customFormat="1"/>
    <row r="196" s="1907" customFormat="1"/>
    <row r="197" s="1907" customFormat="1"/>
    <row r="198" s="1907" customFormat="1"/>
    <row r="199" s="1907" customFormat="1"/>
    <row r="200" s="1907" customFormat="1"/>
    <row r="201" s="1907" customFormat="1"/>
    <row r="202" s="1907" customFormat="1"/>
    <row r="203" s="1907" customFormat="1"/>
    <row r="204" s="1907" customFormat="1"/>
    <row r="205" s="1907" customFormat="1"/>
    <row r="206" s="1907" customFormat="1"/>
    <row r="207" s="1907" customFormat="1"/>
    <row r="208" s="1907" customFormat="1"/>
    <row r="209" s="1907" customFormat="1"/>
    <row r="210" s="1907" customFormat="1"/>
    <row r="211" s="1907" customFormat="1"/>
    <row r="212" s="1907" customFormat="1"/>
    <row r="213" s="1907" customFormat="1"/>
    <row r="214" s="1907" customFormat="1"/>
    <row r="215" s="1907" customFormat="1"/>
    <row r="216" s="1907" customFormat="1"/>
    <row r="217" s="1907" customFormat="1"/>
    <row r="218" s="1907" customFormat="1"/>
    <row r="219" s="1907" customFormat="1"/>
    <row r="220" s="1907" customFormat="1"/>
    <row r="221" s="1907" customFormat="1"/>
    <row r="222" s="1907" customFormat="1"/>
    <row r="223" s="1907" customFormat="1"/>
    <row r="224" s="1907" customFormat="1"/>
    <row r="225" s="1907" customFormat="1"/>
    <row r="226" s="1907" customFormat="1"/>
    <row r="227" s="1907" customFormat="1"/>
    <row r="228" s="1907" customFormat="1"/>
    <row r="229" s="1907" customFormat="1"/>
    <row r="230" s="1907" customFormat="1"/>
    <row r="231" s="1907" customFormat="1"/>
    <row r="232" s="1907" customFormat="1"/>
    <row r="233" s="1907" customFormat="1"/>
    <row r="234" s="1907" customFormat="1"/>
    <row r="235" s="1907" customFormat="1"/>
    <row r="236" s="1907" customFormat="1"/>
    <row r="237" s="1907" customFormat="1"/>
    <row r="238" s="1907" customFormat="1"/>
    <row r="239" s="1907" customFormat="1"/>
    <row r="240" s="1907" customFormat="1"/>
    <row r="241" s="1907" customFormat="1"/>
    <row r="242" s="1907" customFormat="1"/>
    <row r="243" s="1907" customFormat="1"/>
    <row r="244" s="1907" customFormat="1"/>
    <row r="245" s="1907" customFormat="1"/>
    <row r="246" s="1907" customFormat="1"/>
    <row r="247" s="1907" customFormat="1"/>
  </sheetData>
  <mergeCells count="17">
    <mergeCell ref="AN3:AN4"/>
    <mergeCell ref="C44:D44"/>
    <mergeCell ref="AA3:AB3"/>
    <mergeCell ref="C25:D25"/>
    <mergeCell ref="AE3:AI3"/>
    <mergeCell ref="W3:W4"/>
    <mergeCell ref="AJ3:AM3"/>
    <mergeCell ref="C24:D24"/>
    <mergeCell ref="Y3:Z3"/>
    <mergeCell ref="A3:A5"/>
    <mergeCell ref="B3:D4"/>
    <mergeCell ref="B5:D5"/>
    <mergeCell ref="A52:B52"/>
    <mergeCell ref="AC3:AD3"/>
    <mergeCell ref="B51:D51"/>
    <mergeCell ref="C45:D45"/>
    <mergeCell ref="B46:D46"/>
  </mergeCells>
  <phoneticPr fontId="30" type="noConversion"/>
  <printOptions horizontalCentered="1" gridLinesSet="0"/>
  <pageMargins left="0.39370078740157483" right="0.19685039370078741" top="0.39370078740157483" bottom="0.39370078740157483" header="0.19685039370078741" footer="0.19685039370078741"/>
  <pageSetup paperSize="9" scale="43" orientation="landscape" r:id="rId1"/>
  <headerFooter alignWithMargins="0">
    <oddFooter xml:space="preserve">&amp;C&amp;"Times New Roman,標準"&amp;P+25&amp;R&amp;"Times New Roman,標準"&amp;A
</odd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16">
    <pageSetUpPr fitToPage="1"/>
  </sheetPr>
  <dimension ref="A1:N54"/>
  <sheetViews>
    <sheetView zoomScaleNormal="100" workbookViewId="0">
      <selection activeCell="A116" sqref="A1:XFD1048576"/>
    </sheetView>
  </sheetViews>
  <sheetFormatPr defaultColWidth="15.625" defaultRowHeight="15.75"/>
  <cols>
    <col min="1" max="1" width="5.625" style="21" customWidth="1"/>
    <col min="2" max="2" width="15.25" style="21" customWidth="1"/>
    <col min="3" max="3" width="18.5" style="21" customWidth="1"/>
    <col min="4" max="8" width="15.625" style="21"/>
    <col min="9" max="9" width="12.125" style="21" customWidth="1"/>
    <col min="10" max="16384" width="15.625" style="21"/>
  </cols>
  <sheetData>
    <row r="1" spans="1:14" ht="16.5">
      <c r="A1" s="867" t="s">
        <v>2593</v>
      </c>
    </row>
    <row r="2" spans="1:14" ht="17.25" thickBot="1">
      <c r="A2" s="868" t="s">
        <v>4215</v>
      </c>
      <c r="B2" s="869"/>
      <c r="C2" s="869"/>
      <c r="D2" s="38"/>
      <c r="E2" s="38"/>
      <c r="F2" s="38"/>
      <c r="G2" s="38"/>
      <c r="H2" s="38"/>
      <c r="I2" s="870"/>
      <c r="J2" s="38"/>
      <c r="K2" s="38"/>
      <c r="L2" s="38"/>
      <c r="M2" s="869"/>
      <c r="N2" s="39" t="s">
        <v>4216</v>
      </c>
    </row>
    <row r="3" spans="1:14" ht="16.5" customHeight="1">
      <c r="A3" s="2869" t="s">
        <v>3594</v>
      </c>
      <c r="B3" s="2872" t="s">
        <v>3595</v>
      </c>
      <c r="C3" s="871" t="s">
        <v>4217</v>
      </c>
      <c r="D3" s="2864" t="s">
        <v>4218</v>
      </c>
      <c r="E3" s="2864"/>
      <c r="F3" s="2864" t="s">
        <v>4219</v>
      </c>
      <c r="G3" s="2864" t="s">
        <v>4220</v>
      </c>
      <c r="H3" s="2864"/>
      <c r="I3" s="2867" t="s">
        <v>3955</v>
      </c>
      <c r="J3" s="2864" t="s">
        <v>4221</v>
      </c>
      <c r="K3" s="2864"/>
      <c r="L3" s="2864" t="s">
        <v>4222</v>
      </c>
      <c r="M3" s="2864" t="s">
        <v>4223</v>
      </c>
      <c r="N3" s="2866"/>
    </row>
    <row r="4" spans="1:14" ht="33">
      <c r="A4" s="2870"/>
      <c r="B4" s="2873"/>
      <c r="C4" s="872" t="s">
        <v>178</v>
      </c>
      <c r="D4" s="872" t="s">
        <v>4224</v>
      </c>
      <c r="E4" s="873" t="s">
        <v>4225</v>
      </c>
      <c r="F4" s="2865"/>
      <c r="G4" s="872" t="s">
        <v>4226</v>
      </c>
      <c r="H4" s="873" t="s">
        <v>4227</v>
      </c>
      <c r="I4" s="2868"/>
      <c r="J4" s="872" t="s">
        <v>4224</v>
      </c>
      <c r="K4" s="873" t="s">
        <v>4225</v>
      </c>
      <c r="L4" s="2865"/>
      <c r="M4" s="872" t="s">
        <v>4226</v>
      </c>
      <c r="N4" s="874" t="s">
        <v>4227</v>
      </c>
    </row>
    <row r="5" spans="1:14" ht="16.5" customHeight="1" thickBot="1">
      <c r="A5" s="2871"/>
      <c r="B5" s="875" t="s">
        <v>179</v>
      </c>
      <c r="C5" s="875" t="s">
        <v>180</v>
      </c>
      <c r="D5" s="875" t="s">
        <v>181</v>
      </c>
      <c r="E5" s="875" t="s">
        <v>182</v>
      </c>
      <c r="F5" s="875" t="s">
        <v>70</v>
      </c>
      <c r="G5" s="875" t="s">
        <v>71</v>
      </c>
      <c r="H5" s="875" t="s">
        <v>72</v>
      </c>
      <c r="I5" s="875" t="s">
        <v>73</v>
      </c>
      <c r="J5" s="875" t="s">
        <v>74</v>
      </c>
      <c r="K5" s="875" t="s">
        <v>75</v>
      </c>
      <c r="L5" s="875" t="s">
        <v>231</v>
      </c>
      <c r="M5" s="875" t="s">
        <v>232</v>
      </c>
      <c r="N5" s="876" t="s">
        <v>281</v>
      </c>
    </row>
    <row r="6" spans="1:14">
      <c r="A6" s="877">
        <v>1</v>
      </c>
      <c r="B6" s="2877" t="s">
        <v>4228</v>
      </c>
      <c r="C6" s="878" t="s">
        <v>44</v>
      </c>
      <c r="D6" s="879"/>
      <c r="E6" s="879"/>
      <c r="F6" s="879"/>
      <c r="G6" s="879"/>
      <c r="H6" s="879"/>
      <c r="I6" s="880">
        <v>0</v>
      </c>
      <c r="J6" s="881">
        <f t="shared" ref="J6:N26" si="0">ROUND(D6*$I6,0)</f>
        <v>0</v>
      </c>
      <c r="K6" s="881">
        <f t="shared" si="0"/>
        <v>0</v>
      </c>
      <c r="L6" s="881">
        <f t="shared" si="0"/>
        <v>0</v>
      </c>
      <c r="M6" s="881">
        <f t="shared" si="0"/>
        <v>0</v>
      </c>
      <c r="N6" s="882">
        <f t="shared" si="0"/>
        <v>0</v>
      </c>
    </row>
    <row r="7" spans="1:14">
      <c r="A7" s="883">
        <f t="shared" ref="A7:A25" si="1">A6+1</f>
        <v>2</v>
      </c>
      <c r="B7" s="2878"/>
      <c r="C7" s="884" t="s">
        <v>45</v>
      </c>
      <c r="D7" s="885"/>
      <c r="E7" s="885"/>
      <c r="F7" s="885"/>
      <c r="G7" s="885"/>
      <c r="H7" s="885"/>
      <c r="I7" s="886">
        <v>0</v>
      </c>
      <c r="J7" s="885">
        <f t="shared" si="0"/>
        <v>0</v>
      </c>
      <c r="K7" s="885">
        <f t="shared" si="0"/>
        <v>0</v>
      </c>
      <c r="L7" s="885">
        <f t="shared" si="0"/>
        <v>0</v>
      </c>
      <c r="M7" s="345">
        <f t="shared" si="0"/>
        <v>0</v>
      </c>
      <c r="N7" s="887">
        <f t="shared" si="0"/>
        <v>0</v>
      </c>
    </row>
    <row r="8" spans="1:14">
      <c r="A8" s="883">
        <f t="shared" si="1"/>
        <v>3</v>
      </c>
      <c r="B8" s="2878"/>
      <c r="C8" s="884" t="s">
        <v>46</v>
      </c>
      <c r="D8" s="885"/>
      <c r="E8" s="885"/>
      <c r="F8" s="885"/>
      <c r="G8" s="885"/>
      <c r="H8" s="885"/>
      <c r="I8" s="886">
        <v>0</v>
      </c>
      <c r="J8" s="885">
        <f t="shared" si="0"/>
        <v>0</v>
      </c>
      <c r="K8" s="885">
        <f t="shared" si="0"/>
        <v>0</v>
      </c>
      <c r="L8" s="885">
        <f t="shared" si="0"/>
        <v>0</v>
      </c>
      <c r="M8" s="345">
        <f t="shared" si="0"/>
        <v>0</v>
      </c>
      <c r="N8" s="887">
        <f t="shared" si="0"/>
        <v>0</v>
      </c>
    </row>
    <row r="9" spans="1:14">
      <c r="A9" s="883">
        <f t="shared" si="1"/>
        <v>4</v>
      </c>
      <c r="B9" s="2878"/>
      <c r="C9" s="884" t="s">
        <v>47</v>
      </c>
      <c r="D9" s="885"/>
      <c r="E9" s="885"/>
      <c r="F9" s="885"/>
      <c r="G9" s="885"/>
      <c r="H9" s="885"/>
      <c r="I9" s="886">
        <v>0</v>
      </c>
      <c r="J9" s="885">
        <f t="shared" si="0"/>
        <v>0</v>
      </c>
      <c r="K9" s="885">
        <f t="shared" si="0"/>
        <v>0</v>
      </c>
      <c r="L9" s="885">
        <f t="shared" si="0"/>
        <v>0</v>
      </c>
      <c r="M9" s="345">
        <f t="shared" si="0"/>
        <v>0</v>
      </c>
      <c r="N9" s="887">
        <f t="shared" si="0"/>
        <v>0</v>
      </c>
    </row>
    <row r="10" spans="1:14">
      <c r="A10" s="883">
        <f t="shared" si="1"/>
        <v>5</v>
      </c>
      <c r="B10" s="2878"/>
      <c r="C10" s="884" t="s">
        <v>48</v>
      </c>
      <c r="D10" s="885"/>
      <c r="E10" s="885"/>
      <c r="F10" s="885"/>
      <c r="G10" s="885"/>
      <c r="H10" s="885"/>
      <c r="I10" s="888">
        <v>3.0999999999999999E-3</v>
      </c>
      <c r="J10" s="885">
        <f t="shared" si="0"/>
        <v>0</v>
      </c>
      <c r="K10" s="885">
        <f t="shared" si="0"/>
        <v>0</v>
      </c>
      <c r="L10" s="885">
        <f t="shared" si="0"/>
        <v>0</v>
      </c>
      <c r="M10" s="345">
        <f t="shared" si="0"/>
        <v>0</v>
      </c>
      <c r="N10" s="887">
        <f t="shared" si="0"/>
        <v>0</v>
      </c>
    </row>
    <row r="11" spans="1:14">
      <c r="A11" s="883">
        <f t="shared" si="1"/>
        <v>6</v>
      </c>
      <c r="B11" s="2878"/>
      <c r="C11" s="884" t="s">
        <v>49</v>
      </c>
      <c r="D11" s="885"/>
      <c r="E11" s="885"/>
      <c r="F11" s="885"/>
      <c r="G11" s="885"/>
      <c r="H11" s="885"/>
      <c r="I11" s="888">
        <v>6.1999999999999998E-3</v>
      </c>
      <c r="J11" s="885">
        <f t="shared" si="0"/>
        <v>0</v>
      </c>
      <c r="K11" s="885">
        <f t="shared" si="0"/>
        <v>0</v>
      </c>
      <c r="L11" s="885">
        <f t="shared" si="0"/>
        <v>0</v>
      </c>
      <c r="M11" s="345">
        <f t="shared" si="0"/>
        <v>0</v>
      </c>
      <c r="N11" s="887">
        <f t="shared" si="0"/>
        <v>0</v>
      </c>
    </row>
    <row r="12" spans="1:14">
      <c r="A12" s="883">
        <f t="shared" si="1"/>
        <v>7</v>
      </c>
      <c r="B12" s="2878"/>
      <c r="C12" s="884" t="s">
        <v>50</v>
      </c>
      <c r="D12" s="885"/>
      <c r="E12" s="885"/>
      <c r="F12" s="885"/>
      <c r="G12" s="885"/>
      <c r="H12" s="885"/>
      <c r="I12" s="888">
        <v>7.3999999999999995E-3</v>
      </c>
      <c r="J12" s="885">
        <f t="shared" si="0"/>
        <v>0</v>
      </c>
      <c r="K12" s="885">
        <f t="shared" si="0"/>
        <v>0</v>
      </c>
      <c r="L12" s="885">
        <f t="shared" si="0"/>
        <v>0</v>
      </c>
      <c r="M12" s="345">
        <f t="shared" si="0"/>
        <v>0</v>
      </c>
      <c r="N12" s="887">
        <f t="shared" si="0"/>
        <v>0</v>
      </c>
    </row>
    <row r="13" spans="1:14">
      <c r="A13" s="883">
        <f t="shared" si="1"/>
        <v>8</v>
      </c>
      <c r="B13" s="2878"/>
      <c r="C13" s="884" t="s">
        <v>51</v>
      </c>
      <c r="D13" s="885"/>
      <c r="E13" s="885"/>
      <c r="F13" s="885"/>
      <c r="G13" s="885"/>
      <c r="H13" s="885"/>
      <c r="I13" s="888">
        <v>8.6E-3</v>
      </c>
      <c r="J13" s="885">
        <f t="shared" si="0"/>
        <v>0</v>
      </c>
      <c r="K13" s="885">
        <f t="shared" si="0"/>
        <v>0</v>
      </c>
      <c r="L13" s="885">
        <f t="shared" si="0"/>
        <v>0</v>
      </c>
      <c r="M13" s="345">
        <f t="shared" si="0"/>
        <v>0</v>
      </c>
      <c r="N13" s="887">
        <f t="shared" si="0"/>
        <v>0</v>
      </c>
    </row>
    <row r="14" spans="1:14">
      <c r="A14" s="883">
        <f t="shared" si="1"/>
        <v>9</v>
      </c>
      <c r="B14" s="2878"/>
      <c r="C14" s="884" t="s">
        <v>52</v>
      </c>
      <c r="D14" s="885"/>
      <c r="E14" s="885"/>
      <c r="F14" s="885"/>
      <c r="G14" s="885"/>
      <c r="H14" s="885"/>
      <c r="I14" s="888">
        <v>9.7999999999999997E-3</v>
      </c>
      <c r="J14" s="885">
        <f t="shared" si="0"/>
        <v>0</v>
      </c>
      <c r="K14" s="885">
        <f t="shared" si="0"/>
        <v>0</v>
      </c>
      <c r="L14" s="885">
        <f t="shared" si="0"/>
        <v>0</v>
      </c>
      <c r="M14" s="345">
        <f t="shared" si="0"/>
        <v>0</v>
      </c>
      <c r="N14" s="887">
        <f t="shared" si="0"/>
        <v>0</v>
      </c>
    </row>
    <row r="15" spans="1:14">
      <c r="A15" s="883">
        <f t="shared" si="1"/>
        <v>10</v>
      </c>
      <c r="B15" s="2878"/>
      <c r="C15" s="884" t="s">
        <v>53</v>
      </c>
      <c r="D15" s="885"/>
      <c r="E15" s="885"/>
      <c r="F15" s="885"/>
      <c r="G15" s="885"/>
      <c r="H15" s="885"/>
      <c r="I15" s="888">
        <v>1.8033333333333332E-2</v>
      </c>
      <c r="J15" s="885">
        <f t="shared" si="0"/>
        <v>0</v>
      </c>
      <c r="K15" s="885">
        <f t="shared" si="0"/>
        <v>0</v>
      </c>
      <c r="L15" s="885">
        <f t="shared" si="0"/>
        <v>0</v>
      </c>
      <c r="M15" s="345">
        <f t="shared" si="0"/>
        <v>0</v>
      </c>
      <c r="N15" s="887">
        <f t="shared" si="0"/>
        <v>0</v>
      </c>
    </row>
    <row r="16" spans="1:14">
      <c r="A16" s="883">
        <f t="shared" si="1"/>
        <v>11</v>
      </c>
      <c r="B16" s="2878"/>
      <c r="C16" s="884" t="s">
        <v>54</v>
      </c>
      <c r="D16" s="885"/>
      <c r="E16" s="885"/>
      <c r="F16" s="885"/>
      <c r="G16" s="885"/>
      <c r="H16" s="885"/>
      <c r="I16" s="888">
        <v>2.6266666666666667E-2</v>
      </c>
      <c r="J16" s="885">
        <f t="shared" si="0"/>
        <v>0</v>
      </c>
      <c r="K16" s="885">
        <f t="shared" si="0"/>
        <v>0</v>
      </c>
      <c r="L16" s="885">
        <f t="shared" si="0"/>
        <v>0</v>
      </c>
      <c r="M16" s="345">
        <f t="shared" si="0"/>
        <v>0</v>
      </c>
      <c r="N16" s="887">
        <f t="shared" si="0"/>
        <v>0</v>
      </c>
    </row>
    <row r="17" spans="1:14">
      <c r="A17" s="883">
        <f t="shared" si="1"/>
        <v>12</v>
      </c>
      <c r="B17" s="2878"/>
      <c r="C17" s="884" t="s">
        <v>55</v>
      </c>
      <c r="D17" s="885"/>
      <c r="E17" s="885"/>
      <c r="F17" s="885"/>
      <c r="G17" s="885"/>
      <c r="H17" s="885"/>
      <c r="I17" s="888">
        <v>3.4500000000000003E-2</v>
      </c>
      <c r="J17" s="885">
        <f t="shared" si="0"/>
        <v>0</v>
      </c>
      <c r="K17" s="885">
        <f t="shared" si="0"/>
        <v>0</v>
      </c>
      <c r="L17" s="885">
        <f t="shared" si="0"/>
        <v>0</v>
      </c>
      <c r="M17" s="345">
        <f t="shared" si="0"/>
        <v>0</v>
      </c>
      <c r="N17" s="887">
        <f t="shared" si="0"/>
        <v>0</v>
      </c>
    </row>
    <row r="18" spans="1:14">
      <c r="A18" s="883">
        <f t="shared" si="1"/>
        <v>13</v>
      </c>
      <c r="B18" s="2878"/>
      <c r="C18" s="884" t="s">
        <v>557</v>
      </c>
      <c r="D18" s="885"/>
      <c r="E18" s="885"/>
      <c r="F18" s="885"/>
      <c r="G18" s="885"/>
      <c r="H18" s="885"/>
      <c r="I18" s="888">
        <v>4.8000000000000001E-2</v>
      </c>
      <c r="J18" s="885">
        <f t="shared" si="0"/>
        <v>0</v>
      </c>
      <c r="K18" s="885">
        <f t="shared" si="0"/>
        <v>0</v>
      </c>
      <c r="L18" s="885">
        <f t="shared" si="0"/>
        <v>0</v>
      </c>
      <c r="M18" s="345">
        <f t="shared" si="0"/>
        <v>0</v>
      </c>
      <c r="N18" s="887">
        <f t="shared" si="0"/>
        <v>0</v>
      </c>
    </row>
    <row r="19" spans="1:14">
      <c r="A19" s="883">
        <f t="shared" si="1"/>
        <v>14</v>
      </c>
      <c r="B19" s="2878"/>
      <c r="C19" s="884" t="s">
        <v>56</v>
      </c>
      <c r="D19" s="885"/>
      <c r="E19" s="885"/>
      <c r="F19" s="885"/>
      <c r="G19" s="885"/>
      <c r="H19" s="885"/>
      <c r="I19" s="888">
        <v>6.1499999999999999E-2</v>
      </c>
      <c r="J19" s="885">
        <f t="shared" si="0"/>
        <v>0</v>
      </c>
      <c r="K19" s="885">
        <f t="shared" si="0"/>
        <v>0</v>
      </c>
      <c r="L19" s="885">
        <f t="shared" si="0"/>
        <v>0</v>
      </c>
      <c r="M19" s="345">
        <f t="shared" si="0"/>
        <v>0</v>
      </c>
      <c r="N19" s="887">
        <f t="shared" si="0"/>
        <v>0</v>
      </c>
    </row>
    <row r="20" spans="1:14">
      <c r="A20" s="883">
        <f t="shared" si="1"/>
        <v>15</v>
      </c>
      <c r="B20" s="2878"/>
      <c r="C20" s="884" t="s">
        <v>57</v>
      </c>
      <c r="D20" s="885"/>
      <c r="E20" s="885"/>
      <c r="F20" s="885"/>
      <c r="G20" s="885"/>
      <c r="H20" s="885"/>
      <c r="I20" s="888">
        <v>7.4999999999999997E-2</v>
      </c>
      <c r="J20" s="885">
        <f t="shared" si="0"/>
        <v>0</v>
      </c>
      <c r="K20" s="885">
        <f t="shared" si="0"/>
        <v>0</v>
      </c>
      <c r="L20" s="885">
        <f t="shared" si="0"/>
        <v>0</v>
      </c>
      <c r="M20" s="345">
        <f t="shared" si="0"/>
        <v>0</v>
      </c>
      <c r="N20" s="887">
        <f t="shared" si="0"/>
        <v>0</v>
      </c>
    </row>
    <row r="21" spans="1:14">
      <c r="A21" s="883">
        <f t="shared" si="1"/>
        <v>16</v>
      </c>
      <c r="B21" s="2878"/>
      <c r="C21" s="884" t="s">
        <v>58</v>
      </c>
      <c r="D21" s="885"/>
      <c r="E21" s="885"/>
      <c r="F21" s="885"/>
      <c r="G21" s="885"/>
      <c r="H21" s="885"/>
      <c r="I21" s="888">
        <v>0.1075</v>
      </c>
      <c r="J21" s="885">
        <f t="shared" si="0"/>
        <v>0</v>
      </c>
      <c r="K21" s="885">
        <f t="shared" si="0"/>
        <v>0</v>
      </c>
      <c r="L21" s="885">
        <f t="shared" si="0"/>
        <v>0</v>
      </c>
      <c r="M21" s="345">
        <f t="shared" si="0"/>
        <v>0</v>
      </c>
      <c r="N21" s="887">
        <f t="shared" si="0"/>
        <v>0</v>
      </c>
    </row>
    <row r="22" spans="1:14">
      <c r="A22" s="883">
        <f t="shared" si="1"/>
        <v>17</v>
      </c>
      <c r="B22" s="2878"/>
      <c r="C22" s="884" t="s">
        <v>59</v>
      </c>
      <c r="D22" s="885"/>
      <c r="E22" s="885"/>
      <c r="F22" s="885"/>
      <c r="G22" s="885"/>
      <c r="H22" s="885"/>
      <c r="I22" s="888">
        <v>0.14000000000000001</v>
      </c>
      <c r="J22" s="885">
        <f t="shared" si="0"/>
        <v>0</v>
      </c>
      <c r="K22" s="885">
        <f t="shared" si="0"/>
        <v>0</v>
      </c>
      <c r="L22" s="885">
        <f t="shared" si="0"/>
        <v>0</v>
      </c>
      <c r="M22" s="345">
        <f t="shared" si="0"/>
        <v>0</v>
      </c>
      <c r="N22" s="887">
        <f t="shared" si="0"/>
        <v>0</v>
      </c>
    </row>
    <row r="23" spans="1:14">
      <c r="A23" s="883">
        <f t="shared" si="1"/>
        <v>18</v>
      </c>
      <c r="B23" s="2878"/>
      <c r="C23" s="884" t="s">
        <v>60</v>
      </c>
      <c r="D23" s="885"/>
      <c r="E23" s="885"/>
      <c r="F23" s="885"/>
      <c r="G23" s="885"/>
      <c r="H23" s="885"/>
      <c r="I23" s="888">
        <v>0.17249999999999999</v>
      </c>
      <c r="J23" s="885">
        <f t="shared" si="0"/>
        <v>0</v>
      </c>
      <c r="K23" s="885">
        <f t="shared" si="0"/>
        <v>0</v>
      </c>
      <c r="L23" s="885">
        <f t="shared" si="0"/>
        <v>0</v>
      </c>
      <c r="M23" s="345">
        <f t="shared" si="0"/>
        <v>0</v>
      </c>
      <c r="N23" s="887">
        <f t="shared" si="0"/>
        <v>0</v>
      </c>
    </row>
    <row r="24" spans="1:14">
      <c r="A24" s="883">
        <f t="shared" si="1"/>
        <v>19</v>
      </c>
      <c r="B24" s="2878"/>
      <c r="C24" s="884" t="s">
        <v>61</v>
      </c>
      <c r="D24" s="885"/>
      <c r="E24" s="885"/>
      <c r="F24" s="885"/>
      <c r="G24" s="885"/>
      <c r="H24" s="885"/>
      <c r="I24" s="888">
        <v>0.2112</v>
      </c>
      <c r="J24" s="885">
        <f t="shared" si="0"/>
        <v>0</v>
      </c>
      <c r="K24" s="885">
        <f t="shared" si="0"/>
        <v>0</v>
      </c>
      <c r="L24" s="885">
        <f t="shared" si="0"/>
        <v>0</v>
      </c>
      <c r="M24" s="345">
        <f t="shared" si="0"/>
        <v>0</v>
      </c>
      <c r="N24" s="887">
        <f t="shared" si="0"/>
        <v>0</v>
      </c>
    </row>
    <row r="25" spans="1:14">
      <c r="A25" s="883">
        <f t="shared" si="1"/>
        <v>20</v>
      </c>
      <c r="B25" s="2878"/>
      <c r="C25" s="884" t="s">
        <v>62</v>
      </c>
      <c r="D25" s="885"/>
      <c r="E25" s="885"/>
      <c r="F25" s="885"/>
      <c r="G25" s="885"/>
      <c r="H25" s="885"/>
      <c r="I25" s="888">
        <v>0.25</v>
      </c>
      <c r="J25" s="885">
        <f t="shared" si="0"/>
        <v>0</v>
      </c>
      <c r="K25" s="885">
        <f t="shared" si="0"/>
        <v>0</v>
      </c>
      <c r="L25" s="885">
        <f t="shared" si="0"/>
        <v>0</v>
      </c>
      <c r="M25" s="345">
        <f t="shared" si="0"/>
        <v>0</v>
      </c>
      <c r="N25" s="887">
        <f t="shared" si="0"/>
        <v>0</v>
      </c>
    </row>
    <row r="26" spans="1:14">
      <c r="A26" s="883">
        <v>21</v>
      </c>
      <c r="B26" s="2879"/>
      <c r="C26" s="889" t="s">
        <v>558</v>
      </c>
      <c r="D26" s="890"/>
      <c r="E26" s="890"/>
      <c r="F26" s="890"/>
      <c r="G26" s="890"/>
      <c r="H26" s="890"/>
      <c r="I26" s="891">
        <v>0.28870000000000001</v>
      </c>
      <c r="J26" s="890">
        <f t="shared" si="0"/>
        <v>0</v>
      </c>
      <c r="K26" s="890">
        <f t="shared" si="0"/>
        <v>0</v>
      </c>
      <c r="L26" s="890">
        <f t="shared" si="0"/>
        <v>0</v>
      </c>
      <c r="M26" s="892">
        <f t="shared" si="0"/>
        <v>0</v>
      </c>
      <c r="N26" s="893">
        <f t="shared" si="0"/>
        <v>0</v>
      </c>
    </row>
    <row r="27" spans="1:14">
      <c r="A27" s="894">
        <f t="shared" ref="A27:A50" si="2">A26+1</f>
        <v>22</v>
      </c>
      <c r="B27" s="2874" t="s">
        <v>4229</v>
      </c>
      <c r="C27" s="2874"/>
      <c r="D27" s="895">
        <f>SUM(D6:D26)</f>
        <v>0</v>
      </c>
      <c r="E27" s="895">
        <f>SUM(E6:E26)</f>
        <v>0</v>
      </c>
      <c r="F27" s="895">
        <f>SUM(F6:F26)</f>
        <v>0</v>
      </c>
      <c r="G27" s="895">
        <f>SUM(G6:G26)</f>
        <v>0</v>
      </c>
      <c r="H27" s="895">
        <f>SUM(H6:H26)</f>
        <v>0</v>
      </c>
      <c r="I27" s="896"/>
      <c r="J27" s="895">
        <f>SUM(J6:J26)</f>
        <v>0</v>
      </c>
      <c r="K27" s="895">
        <f>SUM(K6:K26)</f>
        <v>0</v>
      </c>
      <c r="L27" s="895">
        <f>SUM(L6:L26)</f>
        <v>0</v>
      </c>
      <c r="M27" s="895">
        <f>SUM(M6:M26)</f>
        <v>0</v>
      </c>
      <c r="N27" s="897">
        <f>SUM(N6:N26)</f>
        <v>0</v>
      </c>
    </row>
    <row r="28" spans="1:14">
      <c r="A28" s="898">
        <f t="shared" si="2"/>
        <v>23</v>
      </c>
      <c r="B28" s="2877" t="s">
        <v>4230</v>
      </c>
      <c r="C28" s="878" t="s">
        <v>44</v>
      </c>
      <c r="D28" s="879"/>
      <c r="E28" s="879"/>
      <c r="F28" s="879"/>
      <c r="G28" s="879"/>
      <c r="H28" s="879"/>
      <c r="I28" s="880">
        <v>0</v>
      </c>
      <c r="J28" s="899">
        <f t="shared" ref="J28:N48" si="3">ROUND(D28*$I28,0)</f>
        <v>0</v>
      </c>
      <c r="K28" s="899">
        <f t="shared" si="3"/>
        <v>0</v>
      </c>
      <c r="L28" s="899">
        <f t="shared" si="3"/>
        <v>0</v>
      </c>
      <c r="M28" s="881">
        <f t="shared" si="3"/>
        <v>0</v>
      </c>
      <c r="N28" s="882">
        <f t="shared" si="3"/>
        <v>0</v>
      </c>
    </row>
    <row r="29" spans="1:14">
      <c r="A29" s="898">
        <f t="shared" si="2"/>
        <v>24</v>
      </c>
      <c r="B29" s="2878"/>
      <c r="C29" s="884" t="s">
        <v>45</v>
      </c>
      <c r="D29" s="885"/>
      <c r="E29" s="885"/>
      <c r="F29" s="885"/>
      <c r="G29" s="885"/>
      <c r="H29" s="885"/>
      <c r="I29" s="886">
        <v>0</v>
      </c>
      <c r="J29" s="885">
        <f t="shared" si="3"/>
        <v>0</v>
      </c>
      <c r="K29" s="885">
        <f t="shared" si="3"/>
        <v>0</v>
      </c>
      <c r="L29" s="885">
        <f t="shared" si="3"/>
        <v>0</v>
      </c>
      <c r="M29" s="345">
        <f t="shared" si="3"/>
        <v>0</v>
      </c>
      <c r="N29" s="887">
        <f t="shared" si="3"/>
        <v>0</v>
      </c>
    </row>
    <row r="30" spans="1:14">
      <c r="A30" s="898">
        <f t="shared" si="2"/>
        <v>25</v>
      </c>
      <c r="B30" s="2878"/>
      <c r="C30" s="884" t="s">
        <v>46</v>
      </c>
      <c r="D30" s="885"/>
      <c r="E30" s="885"/>
      <c r="F30" s="885"/>
      <c r="G30" s="885"/>
      <c r="H30" s="885"/>
      <c r="I30" s="886">
        <v>0</v>
      </c>
      <c r="J30" s="885">
        <f t="shared" si="3"/>
        <v>0</v>
      </c>
      <c r="K30" s="885">
        <f t="shared" si="3"/>
        <v>0</v>
      </c>
      <c r="L30" s="885">
        <f t="shared" si="3"/>
        <v>0</v>
      </c>
      <c r="M30" s="345">
        <f t="shared" si="3"/>
        <v>0</v>
      </c>
      <c r="N30" s="887">
        <f t="shared" si="3"/>
        <v>0</v>
      </c>
    </row>
    <row r="31" spans="1:14">
      <c r="A31" s="898">
        <f t="shared" si="2"/>
        <v>26</v>
      </c>
      <c r="B31" s="2878"/>
      <c r="C31" s="884" t="s">
        <v>47</v>
      </c>
      <c r="D31" s="885"/>
      <c r="E31" s="885"/>
      <c r="F31" s="885"/>
      <c r="G31" s="885"/>
      <c r="H31" s="885"/>
      <c r="I31" s="888">
        <v>3.0999999999999999E-3</v>
      </c>
      <c r="J31" s="885">
        <f t="shared" si="3"/>
        <v>0</v>
      </c>
      <c r="K31" s="885">
        <f t="shared" si="3"/>
        <v>0</v>
      </c>
      <c r="L31" s="885">
        <f t="shared" si="3"/>
        <v>0</v>
      </c>
      <c r="M31" s="345">
        <f t="shared" si="3"/>
        <v>0</v>
      </c>
      <c r="N31" s="887">
        <f t="shared" si="3"/>
        <v>0</v>
      </c>
    </row>
    <row r="32" spans="1:14">
      <c r="A32" s="898">
        <f t="shared" si="2"/>
        <v>27</v>
      </c>
      <c r="B32" s="2878"/>
      <c r="C32" s="884" t="s">
        <v>48</v>
      </c>
      <c r="D32" s="885"/>
      <c r="E32" s="885"/>
      <c r="F32" s="885"/>
      <c r="G32" s="885"/>
      <c r="H32" s="885"/>
      <c r="I32" s="888">
        <v>6.1999999999999998E-3</v>
      </c>
      <c r="J32" s="885">
        <f t="shared" si="3"/>
        <v>0</v>
      </c>
      <c r="K32" s="885">
        <f t="shared" si="3"/>
        <v>0</v>
      </c>
      <c r="L32" s="885">
        <f t="shared" si="3"/>
        <v>0</v>
      </c>
      <c r="M32" s="345">
        <f t="shared" si="3"/>
        <v>0</v>
      </c>
      <c r="N32" s="887">
        <f t="shared" si="3"/>
        <v>0</v>
      </c>
    </row>
    <row r="33" spans="1:14">
      <c r="A33" s="898">
        <f t="shared" si="2"/>
        <v>28</v>
      </c>
      <c r="B33" s="2878"/>
      <c r="C33" s="884" t="s">
        <v>49</v>
      </c>
      <c r="D33" s="885"/>
      <c r="E33" s="885"/>
      <c r="F33" s="885"/>
      <c r="G33" s="885"/>
      <c r="H33" s="885"/>
      <c r="I33" s="888">
        <v>7.3999999999999995E-3</v>
      </c>
      <c r="J33" s="885">
        <f t="shared" si="3"/>
        <v>0</v>
      </c>
      <c r="K33" s="885">
        <f t="shared" si="3"/>
        <v>0</v>
      </c>
      <c r="L33" s="885">
        <f t="shared" si="3"/>
        <v>0</v>
      </c>
      <c r="M33" s="345">
        <f t="shared" si="3"/>
        <v>0</v>
      </c>
      <c r="N33" s="887">
        <f t="shared" si="3"/>
        <v>0</v>
      </c>
    </row>
    <row r="34" spans="1:14">
      <c r="A34" s="898">
        <f t="shared" si="2"/>
        <v>29</v>
      </c>
      <c r="B34" s="2878"/>
      <c r="C34" s="884" t="s">
        <v>50</v>
      </c>
      <c r="D34" s="885"/>
      <c r="E34" s="885"/>
      <c r="F34" s="885"/>
      <c r="G34" s="885"/>
      <c r="H34" s="885"/>
      <c r="I34" s="888">
        <v>8.6E-3</v>
      </c>
      <c r="J34" s="885">
        <f t="shared" si="3"/>
        <v>0</v>
      </c>
      <c r="K34" s="885">
        <f t="shared" si="3"/>
        <v>0</v>
      </c>
      <c r="L34" s="885">
        <f t="shared" si="3"/>
        <v>0</v>
      </c>
      <c r="M34" s="345">
        <f t="shared" si="3"/>
        <v>0</v>
      </c>
      <c r="N34" s="887">
        <f t="shared" si="3"/>
        <v>0</v>
      </c>
    </row>
    <row r="35" spans="1:14">
      <c r="A35" s="898">
        <f t="shared" si="2"/>
        <v>30</v>
      </c>
      <c r="B35" s="2878"/>
      <c r="C35" s="884" t="s">
        <v>51</v>
      </c>
      <c r="D35" s="885"/>
      <c r="E35" s="885"/>
      <c r="F35" s="885"/>
      <c r="G35" s="885"/>
      <c r="H35" s="885"/>
      <c r="I35" s="888">
        <v>9.7999999999999997E-3</v>
      </c>
      <c r="J35" s="885">
        <f t="shared" si="3"/>
        <v>0</v>
      </c>
      <c r="K35" s="885">
        <f t="shared" si="3"/>
        <v>0</v>
      </c>
      <c r="L35" s="885">
        <f t="shared" si="3"/>
        <v>0</v>
      </c>
      <c r="M35" s="345">
        <f t="shared" si="3"/>
        <v>0</v>
      </c>
      <c r="N35" s="887">
        <f t="shared" si="3"/>
        <v>0</v>
      </c>
    </row>
    <row r="36" spans="1:14">
      <c r="A36" s="898">
        <f t="shared" si="2"/>
        <v>31</v>
      </c>
      <c r="B36" s="2878"/>
      <c r="C36" s="884" t="s">
        <v>52</v>
      </c>
      <c r="D36" s="885"/>
      <c r="E36" s="885"/>
      <c r="F36" s="885"/>
      <c r="G36" s="885"/>
      <c r="H36" s="885"/>
      <c r="I36" s="888">
        <v>1.8033333333333332E-2</v>
      </c>
      <c r="J36" s="885">
        <f t="shared" si="3"/>
        <v>0</v>
      </c>
      <c r="K36" s="885">
        <f t="shared" si="3"/>
        <v>0</v>
      </c>
      <c r="L36" s="885">
        <f t="shared" si="3"/>
        <v>0</v>
      </c>
      <c r="M36" s="345">
        <f t="shared" si="3"/>
        <v>0</v>
      </c>
      <c r="N36" s="887">
        <f t="shared" si="3"/>
        <v>0</v>
      </c>
    </row>
    <row r="37" spans="1:14">
      <c r="A37" s="898">
        <f t="shared" si="2"/>
        <v>32</v>
      </c>
      <c r="B37" s="2878"/>
      <c r="C37" s="884" t="s">
        <v>53</v>
      </c>
      <c r="D37" s="885"/>
      <c r="E37" s="885"/>
      <c r="F37" s="885"/>
      <c r="G37" s="885"/>
      <c r="H37" s="885"/>
      <c r="I37" s="888">
        <v>2.6266666666666667E-2</v>
      </c>
      <c r="J37" s="885">
        <f t="shared" si="3"/>
        <v>0</v>
      </c>
      <c r="K37" s="885">
        <f t="shared" si="3"/>
        <v>0</v>
      </c>
      <c r="L37" s="885">
        <f t="shared" si="3"/>
        <v>0</v>
      </c>
      <c r="M37" s="345">
        <f t="shared" si="3"/>
        <v>0</v>
      </c>
      <c r="N37" s="887">
        <f t="shared" si="3"/>
        <v>0</v>
      </c>
    </row>
    <row r="38" spans="1:14">
      <c r="A38" s="898">
        <f t="shared" si="2"/>
        <v>33</v>
      </c>
      <c r="B38" s="2878"/>
      <c r="C38" s="884" t="s">
        <v>54</v>
      </c>
      <c r="D38" s="885"/>
      <c r="E38" s="885"/>
      <c r="F38" s="885"/>
      <c r="G38" s="885"/>
      <c r="H38" s="885"/>
      <c r="I38" s="888">
        <v>3.4500000000000003E-2</v>
      </c>
      <c r="J38" s="885">
        <f t="shared" si="3"/>
        <v>0</v>
      </c>
      <c r="K38" s="885">
        <f t="shared" si="3"/>
        <v>0</v>
      </c>
      <c r="L38" s="885">
        <f t="shared" si="3"/>
        <v>0</v>
      </c>
      <c r="M38" s="345">
        <f t="shared" si="3"/>
        <v>0</v>
      </c>
      <c r="N38" s="887">
        <f t="shared" si="3"/>
        <v>0</v>
      </c>
    </row>
    <row r="39" spans="1:14">
      <c r="A39" s="898">
        <f t="shared" si="2"/>
        <v>34</v>
      </c>
      <c r="B39" s="2878"/>
      <c r="C39" s="884" t="s">
        <v>55</v>
      </c>
      <c r="D39" s="885"/>
      <c r="E39" s="885"/>
      <c r="F39" s="885"/>
      <c r="G39" s="885"/>
      <c r="H39" s="885"/>
      <c r="I39" s="888">
        <v>4.8000000000000001E-2</v>
      </c>
      <c r="J39" s="885">
        <f t="shared" si="3"/>
        <v>0</v>
      </c>
      <c r="K39" s="885">
        <f t="shared" si="3"/>
        <v>0</v>
      </c>
      <c r="L39" s="885">
        <f t="shared" si="3"/>
        <v>0</v>
      </c>
      <c r="M39" s="345">
        <f t="shared" si="3"/>
        <v>0</v>
      </c>
      <c r="N39" s="887">
        <f t="shared" si="3"/>
        <v>0</v>
      </c>
    </row>
    <row r="40" spans="1:14">
      <c r="A40" s="898">
        <f t="shared" si="2"/>
        <v>35</v>
      </c>
      <c r="B40" s="2878"/>
      <c r="C40" s="884" t="s">
        <v>557</v>
      </c>
      <c r="D40" s="885"/>
      <c r="E40" s="885"/>
      <c r="F40" s="885"/>
      <c r="G40" s="885"/>
      <c r="H40" s="885"/>
      <c r="I40" s="888">
        <v>6.1499999999999999E-2</v>
      </c>
      <c r="J40" s="885">
        <f t="shared" si="3"/>
        <v>0</v>
      </c>
      <c r="K40" s="885">
        <f t="shared" si="3"/>
        <v>0</v>
      </c>
      <c r="L40" s="885">
        <f t="shared" si="3"/>
        <v>0</v>
      </c>
      <c r="M40" s="345">
        <f t="shared" si="3"/>
        <v>0</v>
      </c>
      <c r="N40" s="887">
        <f t="shared" si="3"/>
        <v>0</v>
      </c>
    </row>
    <row r="41" spans="1:14">
      <c r="A41" s="898">
        <f t="shared" si="2"/>
        <v>36</v>
      </c>
      <c r="B41" s="2878"/>
      <c r="C41" s="884" t="s">
        <v>56</v>
      </c>
      <c r="D41" s="885"/>
      <c r="E41" s="885"/>
      <c r="F41" s="885"/>
      <c r="G41" s="885"/>
      <c r="H41" s="885"/>
      <c r="I41" s="888">
        <v>7.4999999999999997E-2</v>
      </c>
      <c r="J41" s="885">
        <f t="shared" si="3"/>
        <v>0</v>
      </c>
      <c r="K41" s="885">
        <f t="shared" si="3"/>
        <v>0</v>
      </c>
      <c r="L41" s="885">
        <f t="shared" si="3"/>
        <v>0</v>
      </c>
      <c r="M41" s="345">
        <f t="shared" si="3"/>
        <v>0</v>
      </c>
      <c r="N41" s="887">
        <f t="shared" si="3"/>
        <v>0</v>
      </c>
    </row>
    <row r="42" spans="1:14">
      <c r="A42" s="898">
        <f t="shared" si="2"/>
        <v>37</v>
      </c>
      <c r="B42" s="2878"/>
      <c r="C42" s="884" t="s">
        <v>57</v>
      </c>
      <c r="D42" s="885"/>
      <c r="E42" s="885"/>
      <c r="F42" s="885"/>
      <c r="G42" s="885"/>
      <c r="H42" s="885"/>
      <c r="I42" s="888">
        <v>0.1075</v>
      </c>
      <c r="J42" s="885">
        <f t="shared" si="3"/>
        <v>0</v>
      </c>
      <c r="K42" s="885">
        <f t="shared" si="3"/>
        <v>0</v>
      </c>
      <c r="L42" s="885">
        <f t="shared" si="3"/>
        <v>0</v>
      </c>
      <c r="M42" s="345">
        <f t="shared" si="3"/>
        <v>0</v>
      </c>
      <c r="N42" s="887">
        <f t="shared" si="3"/>
        <v>0</v>
      </c>
    </row>
    <row r="43" spans="1:14">
      <c r="A43" s="898">
        <f t="shared" si="2"/>
        <v>38</v>
      </c>
      <c r="B43" s="2878"/>
      <c r="C43" s="884" t="s">
        <v>58</v>
      </c>
      <c r="D43" s="885"/>
      <c r="E43" s="885"/>
      <c r="F43" s="885"/>
      <c r="G43" s="885"/>
      <c r="H43" s="885"/>
      <c r="I43" s="888">
        <v>0.14000000000000001</v>
      </c>
      <c r="J43" s="885">
        <f t="shared" si="3"/>
        <v>0</v>
      </c>
      <c r="K43" s="885">
        <f t="shared" si="3"/>
        <v>0</v>
      </c>
      <c r="L43" s="885">
        <f t="shared" si="3"/>
        <v>0</v>
      </c>
      <c r="M43" s="345">
        <f t="shared" si="3"/>
        <v>0</v>
      </c>
      <c r="N43" s="887">
        <f t="shared" si="3"/>
        <v>0</v>
      </c>
    </row>
    <row r="44" spans="1:14">
      <c r="A44" s="898">
        <f t="shared" si="2"/>
        <v>39</v>
      </c>
      <c r="B44" s="2878"/>
      <c r="C44" s="884" t="s">
        <v>59</v>
      </c>
      <c r="D44" s="885"/>
      <c r="E44" s="885"/>
      <c r="F44" s="885"/>
      <c r="G44" s="885"/>
      <c r="H44" s="885"/>
      <c r="I44" s="888">
        <v>0.17249999999999999</v>
      </c>
      <c r="J44" s="885">
        <f t="shared" si="3"/>
        <v>0</v>
      </c>
      <c r="K44" s="885">
        <f t="shared" si="3"/>
        <v>0</v>
      </c>
      <c r="L44" s="885">
        <f t="shared" si="3"/>
        <v>0</v>
      </c>
      <c r="M44" s="345">
        <f t="shared" si="3"/>
        <v>0</v>
      </c>
      <c r="N44" s="887">
        <f t="shared" si="3"/>
        <v>0</v>
      </c>
    </row>
    <row r="45" spans="1:14">
      <c r="A45" s="898">
        <f t="shared" si="2"/>
        <v>40</v>
      </c>
      <c r="B45" s="2878"/>
      <c r="C45" s="884" t="s">
        <v>60</v>
      </c>
      <c r="D45" s="885"/>
      <c r="E45" s="885"/>
      <c r="F45" s="885"/>
      <c r="G45" s="885"/>
      <c r="H45" s="885"/>
      <c r="I45" s="888">
        <v>0.2112</v>
      </c>
      <c r="J45" s="885">
        <f t="shared" si="3"/>
        <v>0</v>
      </c>
      <c r="K45" s="885">
        <f t="shared" si="3"/>
        <v>0</v>
      </c>
      <c r="L45" s="885">
        <f t="shared" si="3"/>
        <v>0</v>
      </c>
      <c r="M45" s="345">
        <f t="shared" si="3"/>
        <v>0</v>
      </c>
      <c r="N45" s="887">
        <f t="shared" si="3"/>
        <v>0</v>
      </c>
    </row>
    <row r="46" spans="1:14">
      <c r="A46" s="898">
        <f t="shared" si="2"/>
        <v>41</v>
      </c>
      <c r="B46" s="2878"/>
      <c r="C46" s="884" t="s">
        <v>61</v>
      </c>
      <c r="D46" s="885"/>
      <c r="E46" s="885"/>
      <c r="F46" s="885"/>
      <c r="G46" s="885"/>
      <c r="H46" s="885"/>
      <c r="I46" s="888">
        <v>0.25</v>
      </c>
      <c r="J46" s="885">
        <f t="shared" si="3"/>
        <v>0</v>
      </c>
      <c r="K46" s="885">
        <f t="shared" si="3"/>
        <v>0</v>
      </c>
      <c r="L46" s="885">
        <f t="shared" si="3"/>
        <v>0</v>
      </c>
      <c r="M46" s="345">
        <f t="shared" si="3"/>
        <v>0</v>
      </c>
      <c r="N46" s="887">
        <f t="shared" si="3"/>
        <v>0</v>
      </c>
    </row>
    <row r="47" spans="1:14">
      <c r="A47" s="898">
        <f t="shared" si="2"/>
        <v>42</v>
      </c>
      <c r="B47" s="2878"/>
      <c r="C47" s="884" t="s">
        <v>62</v>
      </c>
      <c r="D47" s="885"/>
      <c r="E47" s="885"/>
      <c r="F47" s="885"/>
      <c r="G47" s="885"/>
      <c r="H47" s="885"/>
      <c r="I47" s="888">
        <v>0.28870000000000001</v>
      </c>
      <c r="J47" s="885">
        <f t="shared" si="3"/>
        <v>0</v>
      </c>
      <c r="K47" s="885">
        <f t="shared" si="3"/>
        <v>0</v>
      </c>
      <c r="L47" s="885">
        <f t="shared" si="3"/>
        <v>0</v>
      </c>
      <c r="M47" s="345">
        <f t="shared" si="3"/>
        <v>0</v>
      </c>
      <c r="N47" s="887">
        <f t="shared" si="3"/>
        <v>0</v>
      </c>
    </row>
    <row r="48" spans="1:14">
      <c r="A48" s="898">
        <f t="shared" si="2"/>
        <v>43</v>
      </c>
      <c r="B48" s="2879"/>
      <c r="C48" s="889" t="s">
        <v>63</v>
      </c>
      <c r="D48" s="890"/>
      <c r="E48" s="890"/>
      <c r="F48" s="890"/>
      <c r="G48" s="890"/>
      <c r="H48" s="890"/>
      <c r="I48" s="891">
        <v>0.3</v>
      </c>
      <c r="J48" s="890">
        <f t="shared" si="3"/>
        <v>0</v>
      </c>
      <c r="K48" s="890">
        <f t="shared" si="3"/>
        <v>0</v>
      </c>
      <c r="L48" s="890">
        <f t="shared" si="3"/>
        <v>0</v>
      </c>
      <c r="M48" s="892">
        <f t="shared" si="3"/>
        <v>0</v>
      </c>
      <c r="N48" s="893">
        <f t="shared" si="3"/>
        <v>0</v>
      </c>
    </row>
    <row r="49" spans="1:14">
      <c r="A49" s="898">
        <f t="shared" si="2"/>
        <v>44</v>
      </c>
      <c r="B49" s="2875" t="s">
        <v>4231</v>
      </c>
      <c r="C49" s="2875"/>
      <c r="D49" s="900">
        <f>SUM(D28:D48)</f>
        <v>0</v>
      </c>
      <c r="E49" s="900">
        <f>SUM(E28:E48)</f>
        <v>0</v>
      </c>
      <c r="F49" s="900">
        <f>SUM(F28:F48)</f>
        <v>0</v>
      </c>
      <c r="G49" s="900">
        <f>SUM(G28:G48)</f>
        <v>0</v>
      </c>
      <c r="H49" s="900">
        <f>SUM(H28:H48)</f>
        <v>0</v>
      </c>
      <c r="I49" s="901"/>
      <c r="J49" s="900">
        <f>SUM(J28:J48)</f>
        <v>0</v>
      </c>
      <c r="K49" s="900">
        <f>SUM(K28:K48)</f>
        <v>0</v>
      </c>
      <c r="L49" s="900">
        <f>SUM(L28:L48)</f>
        <v>0</v>
      </c>
      <c r="M49" s="900">
        <f>SUM(M28:M48)</f>
        <v>0</v>
      </c>
      <c r="N49" s="902">
        <f>SUM(N28:N48)</f>
        <v>0</v>
      </c>
    </row>
    <row r="50" spans="1:14" ht="16.5" thickBot="1">
      <c r="A50" s="903">
        <f t="shared" si="2"/>
        <v>45</v>
      </c>
      <c r="B50" s="2876" t="s">
        <v>4232</v>
      </c>
      <c r="C50" s="2876"/>
      <c r="D50" s="904">
        <f>D49+D27</f>
        <v>0</v>
      </c>
      <c r="E50" s="904">
        <f>E49+E27</f>
        <v>0</v>
      </c>
      <c r="F50" s="904">
        <f>F49+F27</f>
        <v>0</v>
      </c>
      <c r="G50" s="904">
        <f>G49+G27</f>
        <v>0</v>
      </c>
      <c r="H50" s="904">
        <f>H49+H27</f>
        <v>0</v>
      </c>
      <c r="I50" s="905"/>
      <c r="J50" s="905"/>
      <c r="K50" s="905"/>
      <c r="L50" s="905"/>
      <c r="M50" s="905"/>
      <c r="N50" s="906"/>
    </row>
    <row r="52" spans="1:14" ht="16.5">
      <c r="A52" s="907" t="s">
        <v>4233</v>
      </c>
      <c r="B52" s="70" t="s">
        <v>4234</v>
      </c>
    </row>
    <row r="53" spans="1:14" ht="16.5">
      <c r="A53" s="907" t="s">
        <v>4235</v>
      </c>
      <c r="B53" s="70" t="s">
        <v>4236</v>
      </c>
    </row>
    <row r="54" spans="1:14" ht="16.5">
      <c r="A54" s="907" t="s">
        <v>4237</v>
      </c>
      <c r="B54" s="70" t="s">
        <v>4238</v>
      </c>
    </row>
  </sheetData>
  <mergeCells count="14">
    <mergeCell ref="A3:A5"/>
    <mergeCell ref="B3:B4"/>
    <mergeCell ref="B27:C27"/>
    <mergeCell ref="B49:C49"/>
    <mergeCell ref="B50:C50"/>
    <mergeCell ref="B6:B26"/>
    <mergeCell ref="B28:B48"/>
    <mergeCell ref="D3:E3"/>
    <mergeCell ref="L3:L4"/>
    <mergeCell ref="M3:N3"/>
    <mergeCell ref="G3:H3"/>
    <mergeCell ref="F3:F4"/>
    <mergeCell ref="I3:I4"/>
    <mergeCell ref="J3:K3"/>
  </mergeCells>
  <phoneticPr fontId="28" type="noConversion"/>
  <printOptions horizontalCentered="1"/>
  <pageMargins left="0.39370078740157483" right="0.19685039370078741" top="0.39370078740157483" bottom="0.39370078740157483" header="0" footer="0"/>
  <pageSetup paperSize="9" scale="60" orientation="landscape" r:id="rId1"/>
  <headerFooter alignWithMargins="0">
    <oddFooter>&amp;C150&amp;R&amp;A</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75">
    <pageSetUpPr fitToPage="1"/>
  </sheetPr>
  <dimension ref="A1:F15"/>
  <sheetViews>
    <sheetView view="pageBreakPreview" zoomScale="60" zoomScaleNormal="100" workbookViewId="0">
      <selection activeCell="G26" sqref="G26"/>
    </sheetView>
  </sheetViews>
  <sheetFormatPr defaultColWidth="9" defaultRowHeight="14.25"/>
  <cols>
    <col min="1" max="1" width="31.75" style="37" customWidth="1"/>
    <col min="2" max="2" width="68.375" style="37" customWidth="1"/>
    <col min="3" max="3" width="12.25" style="37" customWidth="1"/>
    <col min="4" max="4" width="12.125" style="37" customWidth="1"/>
    <col min="5" max="5" width="10.5" style="37" customWidth="1"/>
    <col min="6" max="6" width="16.125" style="37" customWidth="1"/>
    <col min="7" max="16384" width="9" style="37"/>
  </cols>
  <sheetData>
    <row r="1" spans="1:6">
      <c r="A1" s="37" t="str">
        <f>表03!A1</f>
        <v xml:space="preserve"> 保險股份有限公司    年度(月)報表</v>
      </c>
      <c r="B1" s="227"/>
      <c r="C1" s="226"/>
      <c r="D1" s="226"/>
      <c r="E1" s="226"/>
      <c r="F1" s="226"/>
    </row>
    <row r="2" spans="1:6" ht="15" thickBot="1">
      <c r="A2" s="227" t="s">
        <v>910</v>
      </c>
      <c r="B2" s="227"/>
      <c r="C2" s="226"/>
      <c r="D2" s="226"/>
      <c r="E2" s="226"/>
      <c r="F2" s="845" t="s">
        <v>188</v>
      </c>
    </row>
    <row r="3" spans="1:6" ht="42.75">
      <c r="A3" s="846" t="s">
        <v>226</v>
      </c>
      <c r="B3" s="847" t="s">
        <v>144</v>
      </c>
      <c r="C3" s="848" t="s">
        <v>146</v>
      </c>
      <c r="D3" s="849" t="s">
        <v>145</v>
      </c>
      <c r="E3" s="850" t="s">
        <v>177</v>
      </c>
      <c r="F3" s="851" t="s">
        <v>237</v>
      </c>
    </row>
    <row r="4" spans="1:6">
      <c r="A4" s="852" t="s">
        <v>1016</v>
      </c>
      <c r="B4" s="853" t="s">
        <v>707</v>
      </c>
      <c r="C4" s="854">
        <f>表03!H13</f>
        <v>0</v>
      </c>
      <c r="D4" s="855"/>
      <c r="E4" s="856">
        <v>7.4999999999999997E-2</v>
      </c>
      <c r="F4" s="857">
        <f>ROUND(C4*E4,0)</f>
        <v>0</v>
      </c>
    </row>
    <row r="5" spans="1:6">
      <c r="A5" s="852" t="s">
        <v>1017</v>
      </c>
      <c r="B5" s="853" t="s">
        <v>1061</v>
      </c>
      <c r="C5" s="854">
        <f>表03!H15</f>
        <v>0</v>
      </c>
      <c r="D5" s="855"/>
      <c r="E5" s="856">
        <v>0.01</v>
      </c>
      <c r="F5" s="857">
        <f>ROUND(C5*E5,0)</f>
        <v>0</v>
      </c>
    </row>
    <row r="6" spans="1:6">
      <c r="A6" s="852" t="s">
        <v>1018</v>
      </c>
      <c r="B6" s="853" t="s">
        <v>708</v>
      </c>
      <c r="C6" s="854">
        <f>表03!H8</f>
        <v>0</v>
      </c>
      <c r="D6" s="855"/>
      <c r="E6" s="856">
        <v>3.7499999999999999E-2</v>
      </c>
      <c r="F6" s="857">
        <f>ROUND(C6*E6,0)</f>
        <v>0</v>
      </c>
    </row>
    <row r="7" spans="1:6">
      <c r="A7" s="852" t="s">
        <v>1019</v>
      </c>
      <c r="B7" s="853"/>
      <c r="C7" s="854">
        <f>SUM(C8:C10)</f>
        <v>0</v>
      </c>
      <c r="D7" s="855"/>
      <c r="E7" s="856"/>
      <c r="F7" s="857">
        <f>SUM(F8:F10)</f>
        <v>0</v>
      </c>
    </row>
    <row r="8" spans="1:6">
      <c r="A8" s="858" t="s">
        <v>1020</v>
      </c>
      <c r="B8" s="853" t="s">
        <v>709</v>
      </c>
      <c r="C8" s="859">
        <f>表03!H12+表03!H14</f>
        <v>0</v>
      </c>
      <c r="D8" s="855"/>
      <c r="E8" s="856">
        <v>0.52500000000000002</v>
      </c>
      <c r="F8" s="857">
        <f>ROUND(C8*E8,0)</f>
        <v>0</v>
      </c>
    </row>
    <row r="9" spans="1:6">
      <c r="A9" s="858" t="s">
        <v>1021</v>
      </c>
      <c r="B9" s="853" t="s">
        <v>1432</v>
      </c>
      <c r="C9" s="859">
        <f>表03!H65+表03!H67</f>
        <v>0</v>
      </c>
      <c r="D9" s="855"/>
      <c r="E9" s="856">
        <v>0.375</v>
      </c>
      <c r="F9" s="857">
        <f>ROUND(C9*E9,0)</f>
        <v>0</v>
      </c>
    </row>
    <row r="10" spans="1:6">
      <c r="A10" s="858" t="s">
        <v>1022</v>
      </c>
      <c r="B10" s="853" t="s">
        <v>1062</v>
      </c>
      <c r="C10" s="859">
        <f>表03!H16+表03!H18</f>
        <v>0</v>
      </c>
      <c r="D10" s="855"/>
      <c r="E10" s="2167">
        <v>0.45</v>
      </c>
      <c r="F10" s="2170">
        <f>ROUND(C10*E10,0)</f>
        <v>0</v>
      </c>
    </row>
    <row r="11" spans="1:6">
      <c r="A11" s="860" t="s">
        <v>1023</v>
      </c>
      <c r="B11" s="861" t="s">
        <v>1063</v>
      </c>
      <c r="C11" s="859">
        <f>表03!H17+表03!H19</f>
        <v>0</v>
      </c>
      <c r="D11" s="862"/>
      <c r="E11" s="2167">
        <v>3.7499999999999999E-2</v>
      </c>
      <c r="F11" s="2170">
        <f>ROUND(C11*E11,0)</f>
        <v>0</v>
      </c>
    </row>
    <row r="12" spans="1:6" ht="58.9" customHeight="1">
      <c r="A12" s="860" t="s">
        <v>879</v>
      </c>
      <c r="B12" s="861" t="s">
        <v>1234</v>
      </c>
      <c r="C12" s="859">
        <f>'表30-4-1'!C13+'表30-4-2'!C13</f>
        <v>0</v>
      </c>
      <c r="D12" s="862"/>
      <c r="E12" s="2168"/>
      <c r="F12" s="2170">
        <f>'表30-4-1'!E13+'表30-4-2'!E13</f>
        <v>0</v>
      </c>
    </row>
    <row r="13" spans="1:6">
      <c r="A13" s="860" t="s">
        <v>5561</v>
      </c>
      <c r="B13" s="861" t="s">
        <v>5560</v>
      </c>
      <c r="C13" s="859">
        <f>'表30-5-3'!B13</f>
        <v>0</v>
      </c>
      <c r="D13" s="862"/>
      <c r="E13" s="2168"/>
      <c r="F13" s="2170">
        <f>'表30-5-3'!D13</f>
        <v>0</v>
      </c>
    </row>
    <row r="14" spans="1:6" ht="15" thickBot="1">
      <c r="A14" s="863" t="s">
        <v>191</v>
      </c>
      <c r="B14" s="864"/>
      <c r="C14" s="865">
        <f>SUM(C4:C6,C8:C13)</f>
        <v>0</v>
      </c>
      <c r="D14" s="866"/>
      <c r="E14" s="2169"/>
      <c r="F14" s="2171">
        <f>SUM(F4:F6,F8:F13)</f>
        <v>0</v>
      </c>
    </row>
    <row r="15" spans="1:6">
      <c r="A15" s="37" t="s">
        <v>5559</v>
      </c>
    </row>
  </sheetData>
  <phoneticPr fontId="28" type="noConversion"/>
  <printOptions horizontalCentered="1"/>
  <pageMargins left="0.39370078740157483" right="0.19685039370078741" top="0.39370078740157483" bottom="0.39370078740157483" header="0" footer="0.19685039370078741"/>
  <pageSetup paperSize="9" scale="93" fitToHeight="2" orientation="landscape" cellComments="asDisplayed" r:id="rId1"/>
  <headerFooter alignWithMargins="0">
    <oddFooter>&amp;C&amp;P/&amp;N&amp;R&amp;A</oddFooter>
  </headerFooter>
  <ignoredErrors>
    <ignoredError sqref="F7" formula="1"/>
  </ignoredError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工作表19">
    <tabColor rgb="FFFFFF00"/>
    <pageSetUpPr fitToPage="1"/>
  </sheetPr>
  <dimension ref="A1:E29"/>
  <sheetViews>
    <sheetView view="pageBreakPreview" zoomScale="60" zoomScaleNormal="100" workbookViewId="0">
      <selection activeCell="E27" sqref="E27"/>
    </sheetView>
  </sheetViews>
  <sheetFormatPr defaultColWidth="9" defaultRowHeight="15.75"/>
  <cols>
    <col min="1" max="1" width="9" style="36"/>
    <col min="2" max="2" width="18.5" style="36" customWidth="1"/>
    <col min="3" max="4" width="18.375" style="36" customWidth="1"/>
    <col min="5" max="5" width="17.125" style="36" bestFit="1" customWidth="1"/>
    <col min="6" max="16384" width="9" style="36"/>
  </cols>
  <sheetData>
    <row r="1" spans="1:5" ht="16.5">
      <c r="A1" s="751" t="s">
        <v>583</v>
      </c>
      <c r="B1" s="817"/>
      <c r="C1" s="817"/>
      <c r="D1" s="817"/>
      <c r="E1" s="817"/>
    </row>
    <row r="2" spans="1:5" ht="30.75" customHeight="1" thickBot="1">
      <c r="A2" s="2889" t="s">
        <v>1270</v>
      </c>
      <c r="B2" s="2889"/>
      <c r="C2" s="2889"/>
      <c r="D2" s="2889"/>
      <c r="E2" s="818" t="s">
        <v>880</v>
      </c>
    </row>
    <row r="3" spans="1:5" ht="21.75" customHeight="1">
      <c r="A3" s="2880" t="s">
        <v>881</v>
      </c>
      <c r="B3" s="819" t="s">
        <v>882</v>
      </c>
      <c r="C3" s="2883" t="s">
        <v>883</v>
      </c>
      <c r="D3" s="2885" t="s">
        <v>884</v>
      </c>
      <c r="E3" s="2887" t="s">
        <v>885</v>
      </c>
    </row>
    <row r="4" spans="1:5" ht="21.75" customHeight="1">
      <c r="A4" s="2881"/>
      <c r="B4" s="820" t="s">
        <v>886</v>
      </c>
      <c r="C4" s="2884"/>
      <c r="D4" s="2886"/>
      <c r="E4" s="2888"/>
    </row>
    <row r="5" spans="1:5" ht="16.5" thickBot="1">
      <c r="A5" s="2882"/>
      <c r="B5" s="821" t="s">
        <v>887</v>
      </c>
      <c r="C5" s="821" t="s">
        <v>888</v>
      </c>
      <c r="D5" s="821" t="s">
        <v>889</v>
      </c>
      <c r="E5" s="822" t="s">
        <v>890</v>
      </c>
    </row>
    <row r="6" spans="1:5">
      <c r="A6" s="823">
        <v>1</v>
      </c>
      <c r="B6" s="824" t="s">
        <v>44</v>
      </c>
      <c r="C6" s="825"/>
      <c r="D6" s="826">
        <v>2.5499999999999998E-2</v>
      </c>
      <c r="E6" s="827">
        <f t="shared" ref="E6:E12" si="0">ROUND(C6*D6,0)</f>
        <v>0</v>
      </c>
    </row>
    <row r="7" spans="1:5">
      <c r="A7" s="828">
        <v>2</v>
      </c>
      <c r="B7" s="829" t="s">
        <v>891</v>
      </c>
      <c r="C7" s="830"/>
      <c r="D7" s="831">
        <v>2.6599999999999999E-2</v>
      </c>
      <c r="E7" s="832">
        <f t="shared" si="0"/>
        <v>0</v>
      </c>
    </row>
    <row r="8" spans="1:5">
      <c r="A8" s="828">
        <v>3</v>
      </c>
      <c r="B8" s="829" t="s">
        <v>365</v>
      </c>
      <c r="C8" s="830"/>
      <c r="D8" s="831">
        <v>2.7799999999999998E-2</v>
      </c>
      <c r="E8" s="832">
        <f t="shared" si="0"/>
        <v>0</v>
      </c>
    </row>
    <row r="9" spans="1:5">
      <c r="A9" s="828">
        <v>4</v>
      </c>
      <c r="B9" s="829" t="s">
        <v>892</v>
      </c>
      <c r="C9" s="830"/>
      <c r="D9" s="831">
        <v>3.4099999999999998E-2</v>
      </c>
      <c r="E9" s="832">
        <f t="shared" si="0"/>
        <v>0</v>
      </c>
    </row>
    <row r="10" spans="1:5">
      <c r="A10" s="828">
        <v>5</v>
      </c>
      <c r="B10" s="829" t="s">
        <v>893</v>
      </c>
      <c r="C10" s="830"/>
      <c r="D10" s="833">
        <v>6.7100000000000007E-2</v>
      </c>
      <c r="E10" s="832">
        <f t="shared" si="0"/>
        <v>0</v>
      </c>
    </row>
    <row r="11" spans="1:5">
      <c r="A11" s="828">
        <v>6</v>
      </c>
      <c r="B11" s="829" t="s">
        <v>366</v>
      </c>
      <c r="C11" s="830"/>
      <c r="D11" s="833">
        <v>0.14219999999999999</v>
      </c>
      <c r="E11" s="832">
        <f t="shared" si="0"/>
        <v>0</v>
      </c>
    </row>
    <row r="12" spans="1:5">
      <c r="A12" s="828">
        <v>7</v>
      </c>
      <c r="B12" s="829" t="s">
        <v>894</v>
      </c>
      <c r="C12" s="830"/>
      <c r="D12" s="833">
        <v>0.32369999999999999</v>
      </c>
      <c r="E12" s="832">
        <f t="shared" si="0"/>
        <v>0</v>
      </c>
    </row>
    <row r="13" spans="1:5" ht="16.5" thickBot="1">
      <c r="A13" s="834">
        <v>8</v>
      </c>
      <c r="B13" s="835" t="s">
        <v>895</v>
      </c>
      <c r="C13" s="836">
        <f>SUM(C6:C12)</f>
        <v>0</v>
      </c>
      <c r="D13" s="837"/>
      <c r="E13" s="838">
        <f>SUM(E6:E12)</f>
        <v>0</v>
      </c>
    </row>
    <row r="16" spans="1:5" ht="16.5">
      <c r="A16" s="839" t="s">
        <v>896</v>
      </c>
      <c r="B16" s="839"/>
      <c r="C16" s="817"/>
      <c r="D16" s="817"/>
      <c r="E16" s="817"/>
    </row>
    <row r="17" spans="1:5" ht="16.5">
      <c r="A17" s="840">
        <v>1</v>
      </c>
      <c r="B17" s="839" t="s">
        <v>8263</v>
      </c>
      <c r="C17" s="817"/>
      <c r="D17" s="817"/>
      <c r="E17" s="817"/>
    </row>
    <row r="18" spans="1:5" ht="16.5">
      <c r="A18" s="840"/>
      <c r="B18" s="839" t="s">
        <v>8264</v>
      </c>
      <c r="C18" s="817"/>
      <c r="D18" s="817"/>
      <c r="E18" s="817"/>
    </row>
    <row r="19" spans="1:5">
      <c r="A19" s="840">
        <v>2</v>
      </c>
      <c r="B19" s="839" t="s">
        <v>897</v>
      </c>
    </row>
    <row r="20" spans="1:5">
      <c r="A20" s="840"/>
      <c r="B20" s="839" t="s">
        <v>898</v>
      </c>
    </row>
    <row r="21" spans="1:5">
      <c r="A21" s="840">
        <v>3</v>
      </c>
      <c r="B21" s="839" t="s">
        <v>899</v>
      </c>
    </row>
    <row r="22" spans="1:5">
      <c r="B22" s="839" t="s">
        <v>900</v>
      </c>
    </row>
    <row r="23" spans="1:5">
      <c r="A23" s="840">
        <v>4</v>
      </c>
      <c r="B23" s="839" t="s">
        <v>901</v>
      </c>
    </row>
    <row r="25" spans="1:5">
      <c r="B25" s="841" t="s">
        <v>921</v>
      </c>
      <c r="C25" s="841" t="s">
        <v>65</v>
      </c>
    </row>
    <row r="26" spans="1:5">
      <c r="B26" s="842" t="s">
        <v>902</v>
      </c>
      <c r="C26" s="843">
        <f>D9</f>
        <v>3.4099999999999998E-2</v>
      </c>
    </row>
    <row r="27" spans="1:5" ht="28.5">
      <c r="B27" s="842" t="s">
        <v>903</v>
      </c>
      <c r="C27" s="844">
        <f>D10</f>
        <v>6.7100000000000007E-2</v>
      </c>
    </row>
    <row r="28" spans="1:5">
      <c r="B28" s="842" t="s">
        <v>904</v>
      </c>
      <c r="C28" s="844">
        <f>D11</f>
        <v>0.14219999999999999</v>
      </c>
    </row>
    <row r="29" spans="1:5">
      <c r="B29" s="842" t="s">
        <v>905</v>
      </c>
      <c r="C29" s="844">
        <f>D12</f>
        <v>0.32369999999999999</v>
      </c>
    </row>
  </sheetData>
  <mergeCells count="5">
    <mergeCell ref="A3:A5"/>
    <mergeCell ref="C3:C4"/>
    <mergeCell ref="D3:D4"/>
    <mergeCell ref="E3:E4"/>
    <mergeCell ref="A2:D2"/>
  </mergeCells>
  <phoneticPr fontId="28" type="noConversion"/>
  <pageMargins left="0.7" right="0.7" top="0.75" bottom="0.75" header="0.3" footer="0.3"/>
  <pageSetup paperSize="9" scale="99" orientation="landscape"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工作表20">
    <tabColor rgb="FFFFFF00"/>
    <pageSetUpPr fitToPage="1"/>
  </sheetPr>
  <dimension ref="A1:E29"/>
  <sheetViews>
    <sheetView view="pageBreakPreview" zoomScale="60" zoomScaleNormal="100" workbookViewId="0">
      <selection activeCell="B17" sqref="B17:B18"/>
    </sheetView>
  </sheetViews>
  <sheetFormatPr defaultColWidth="9" defaultRowHeight="15.75"/>
  <cols>
    <col min="1" max="1" width="9" style="36"/>
    <col min="2" max="2" width="18.5" style="36" customWidth="1"/>
    <col min="3" max="4" width="18.375" style="36" customWidth="1"/>
    <col min="5" max="5" width="17.125" style="36" bestFit="1" customWidth="1"/>
    <col min="6" max="16384" width="9" style="36"/>
  </cols>
  <sheetData>
    <row r="1" spans="1:5" ht="16.5">
      <c r="A1" s="751" t="s">
        <v>583</v>
      </c>
      <c r="B1" s="817"/>
      <c r="C1" s="817"/>
      <c r="D1" s="817"/>
      <c r="E1" s="817"/>
    </row>
    <row r="2" spans="1:5" ht="36" customHeight="1" thickBot="1">
      <c r="A2" s="2889" t="s">
        <v>1266</v>
      </c>
      <c r="B2" s="2889"/>
      <c r="C2" s="2889"/>
      <c r="D2" s="2889"/>
      <c r="E2" s="818" t="s">
        <v>1235</v>
      </c>
    </row>
    <row r="3" spans="1:5" ht="21.75" customHeight="1">
      <c r="A3" s="2880" t="s">
        <v>185</v>
      </c>
      <c r="B3" s="819" t="s">
        <v>176</v>
      </c>
      <c r="C3" s="2883" t="s">
        <v>1236</v>
      </c>
      <c r="D3" s="2885" t="s">
        <v>1237</v>
      </c>
      <c r="E3" s="2887" t="s">
        <v>1238</v>
      </c>
    </row>
    <row r="4" spans="1:5" ht="21.75" customHeight="1">
      <c r="A4" s="2881"/>
      <c r="B4" s="820" t="s">
        <v>1239</v>
      </c>
      <c r="C4" s="2884"/>
      <c r="D4" s="2886"/>
      <c r="E4" s="2888"/>
    </row>
    <row r="5" spans="1:5" ht="16.5" thickBot="1">
      <c r="A5" s="2882"/>
      <c r="B5" s="821" t="s">
        <v>179</v>
      </c>
      <c r="C5" s="821" t="s">
        <v>187</v>
      </c>
      <c r="D5" s="821" t="s">
        <v>326</v>
      </c>
      <c r="E5" s="822" t="s">
        <v>1240</v>
      </c>
    </row>
    <row r="6" spans="1:5">
      <c r="A6" s="823">
        <v>1</v>
      </c>
      <c r="B6" s="824" t="s">
        <v>44</v>
      </c>
      <c r="C6" s="825"/>
      <c r="D6" s="826">
        <v>4.0000000000000001E-3</v>
      </c>
      <c r="E6" s="827">
        <f t="shared" ref="E6:E12" si="0">ROUND(C6*D6,0)</f>
        <v>0</v>
      </c>
    </row>
    <row r="7" spans="1:5">
      <c r="A7" s="828">
        <v>2</v>
      </c>
      <c r="B7" s="829" t="s">
        <v>891</v>
      </c>
      <c r="C7" s="830"/>
      <c r="D7" s="831">
        <v>5.1000000000000004E-3</v>
      </c>
      <c r="E7" s="832">
        <f t="shared" si="0"/>
        <v>0</v>
      </c>
    </row>
    <row r="8" spans="1:5">
      <c r="A8" s="828">
        <v>3</v>
      </c>
      <c r="B8" s="829" t="s">
        <v>365</v>
      </c>
      <c r="C8" s="830"/>
      <c r="D8" s="831">
        <v>6.3E-3</v>
      </c>
      <c r="E8" s="832">
        <f t="shared" si="0"/>
        <v>0</v>
      </c>
    </row>
    <row r="9" spans="1:5">
      <c r="A9" s="828">
        <v>4</v>
      </c>
      <c r="B9" s="829" t="s">
        <v>892</v>
      </c>
      <c r="C9" s="830"/>
      <c r="D9" s="831">
        <v>1.2500000000000001E-2</v>
      </c>
      <c r="E9" s="832">
        <f t="shared" si="0"/>
        <v>0</v>
      </c>
    </row>
    <row r="10" spans="1:5">
      <c r="A10" s="828">
        <v>5</v>
      </c>
      <c r="B10" s="829" t="s">
        <v>893</v>
      </c>
      <c r="C10" s="830"/>
      <c r="D10" s="833">
        <v>4.5499999999999999E-2</v>
      </c>
      <c r="E10" s="832">
        <f t="shared" si="0"/>
        <v>0</v>
      </c>
    </row>
    <row r="11" spans="1:5">
      <c r="A11" s="828">
        <v>6</v>
      </c>
      <c r="B11" s="829" t="s">
        <v>366</v>
      </c>
      <c r="C11" s="830"/>
      <c r="D11" s="833">
        <v>0.1207</v>
      </c>
      <c r="E11" s="832">
        <f t="shared" si="0"/>
        <v>0</v>
      </c>
    </row>
    <row r="12" spans="1:5">
      <c r="A12" s="828">
        <v>7</v>
      </c>
      <c r="B12" s="829" t="s">
        <v>894</v>
      </c>
      <c r="C12" s="830"/>
      <c r="D12" s="833">
        <v>0.30209999999999998</v>
      </c>
      <c r="E12" s="832">
        <f t="shared" si="0"/>
        <v>0</v>
      </c>
    </row>
    <row r="13" spans="1:5" ht="16.5" thickBot="1">
      <c r="A13" s="834">
        <v>8</v>
      </c>
      <c r="B13" s="835" t="s">
        <v>1241</v>
      </c>
      <c r="C13" s="836">
        <f>SUM(C6:C12)</f>
        <v>0</v>
      </c>
      <c r="D13" s="837"/>
      <c r="E13" s="838">
        <f>SUM(E6:E12)</f>
        <v>0</v>
      </c>
    </row>
    <row r="16" spans="1:5" ht="16.5">
      <c r="A16" s="839" t="s">
        <v>1242</v>
      </c>
      <c r="B16" s="839"/>
      <c r="C16" s="817"/>
      <c r="D16" s="817"/>
      <c r="E16" s="817"/>
    </row>
    <row r="17" spans="1:5" ht="16.5">
      <c r="A17" s="840">
        <v>1</v>
      </c>
      <c r="B17" s="839" t="s">
        <v>8263</v>
      </c>
      <c r="C17" s="817"/>
      <c r="D17" s="817"/>
      <c r="E17" s="817"/>
    </row>
    <row r="18" spans="1:5" ht="16.5">
      <c r="A18" s="840"/>
      <c r="B18" s="839" t="s">
        <v>8264</v>
      </c>
      <c r="C18" s="817"/>
      <c r="D18" s="817"/>
      <c r="E18" s="817"/>
    </row>
    <row r="19" spans="1:5">
      <c r="A19" s="840">
        <v>2</v>
      </c>
      <c r="B19" s="839" t="s">
        <v>1243</v>
      </c>
    </row>
    <row r="20" spans="1:5">
      <c r="A20" s="840"/>
      <c r="B20" s="839" t="s">
        <v>1244</v>
      </c>
    </row>
    <row r="21" spans="1:5">
      <c r="A21" s="840">
        <v>3</v>
      </c>
      <c r="B21" s="839" t="s">
        <v>1245</v>
      </c>
    </row>
    <row r="22" spans="1:5">
      <c r="B22" s="839" t="s">
        <v>1246</v>
      </c>
    </row>
    <row r="23" spans="1:5">
      <c r="A23" s="840">
        <v>4</v>
      </c>
      <c r="B23" s="839" t="s">
        <v>1247</v>
      </c>
    </row>
    <row r="25" spans="1:5">
      <c r="B25" s="841" t="s">
        <v>921</v>
      </c>
      <c r="C25" s="841" t="s">
        <v>65</v>
      </c>
    </row>
    <row r="26" spans="1:5">
      <c r="B26" s="842" t="s">
        <v>902</v>
      </c>
      <c r="C26" s="843">
        <f>D9</f>
        <v>1.2500000000000001E-2</v>
      </c>
    </row>
    <row r="27" spans="1:5" ht="28.5">
      <c r="B27" s="842" t="s">
        <v>903</v>
      </c>
      <c r="C27" s="844">
        <f>D10</f>
        <v>4.5499999999999999E-2</v>
      </c>
    </row>
    <row r="28" spans="1:5">
      <c r="B28" s="842" t="s">
        <v>904</v>
      </c>
      <c r="C28" s="844">
        <f>D11</f>
        <v>0.1207</v>
      </c>
    </row>
    <row r="29" spans="1:5">
      <c r="B29" s="842" t="s">
        <v>905</v>
      </c>
      <c r="C29" s="844">
        <f>D12</f>
        <v>0.30209999999999998</v>
      </c>
    </row>
  </sheetData>
  <mergeCells count="5">
    <mergeCell ref="A2:D2"/>
    <mergeCell ref="A3:A5"/>
    <mergeCell ref="C3:C4"/>
    <mergeCell ref="D3:D4"/>
    <mergeCell ref="E3:E4"/>
  </mergeCells>
  <phoneticPr fontId="28" type="noConversion"/>
  <pageMargins left="0.7" right="0.7" top="0.75" bottom="0.75" header="0.3" footer="0.3"/>
  <pageSetup paperSize="9" scale="96" orientation="landscape" r:id="rId1"/>
  <colBreaks count="1" manualBreakCount="1">
    <brk id="11" max="1048575" man="1"/>
  </colBreaks>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76">
    <pageSetUpPr fitToPage="1"/>
  </sheetPr>
  <dimension ref="A1:S147"/>
  <sheetViews>
    <sheetView topLeftCell="A16" zoomScaleNormal="100" zoomScaleSheetLayoutView="100" workbookViewId="0">
      <selection activeCell="A116" sqref="A1:XFD1048576"/>
    </sheetView>
  </sheetViews>
  <sheetFormatPr defaultColWidth="8.875" defaultRowHeight="16.5"/>
  <cols>
    <col min="1" max="1" width="41" style="35" customWidth="1"/>
    <col min="2" max="2" width="53.25" style="35" customWidth="1"/>
    <col min="3" max="4" width="16" style="34" customWidth="1"/>
    <col min="5" max="5" width="11.5" style="34" customWidth="1"/>
    <col min="6" max="6" width="16" style="34" customWidth="1"/>
    <col min="7" max="7" width="8.875" style="35" customWidth="1"/>
    <col min="8" max="11" width="8.875" style="791" customWidth="1"/>
    <col min="12" max="13" width="8.875" style="35" customWidth="1"/>
    <col min="14" max="19" width="8.875" style="791" customWidth="1"/>
    <col min="20" max="16384" width="8.875" style="35"/>
  </cols>
  <sheetData>
    <row r="1" spans="1:19" ht="14.25">
      <c r="A1" s="751" t="str">
        <f>表03!A1</f>
        <v xml:space="preserve"> 保險股份有限公司    年度(月)報表</v>
      </c>
      <c r="C1" s="35"/>
      <c r="D1" s="35"/>
      <c r="E1" s="35"/>
      <c r="F1" s="35"/>
      <c r="H1" s="35"/>
      <c r="I1" s="35"/>
      <c r="J1" s="35"/>
      <c r="K1" s="35"/>
      <c r="N1" s="35"/>
      <c r="O1" s="35"/>
      <c r="P1" s="35"/>
      <c r="Q1" s="35"/>
      <c r="R1" s="35"/>
      <c r="S1" s="35"/>
    </row>
    <row r="2" spans="1:19" s="31" customFormat="1" ht="15" thickBot="1">
      <c r="A2" s="583" t="s">
        <v>3980</v>
      </c>
      <c r="B2" s="583"/>
      <c r="C2" s="752"/>
      <c r="D2" s="752"/>
      <c r="E2" s="752"/>
      <c r="F2" s="753" t="s">
        <v>3981</v>
      </c>
    </row>
    <row r="3" spans="1:19" s="617" customFormat="1" ht="30">
      <c r="A3" s="754" t="s">
        <v>3930</v>
      </c>
      <c r="B3" s="636" t="s">
        <v>3883</v>
      </c>
      <c r="C3" s="755" t="s">
        <v>3931</v>
      </c>
      <c r="D3" s="590" t="s">
        <v>3982</v>
      </c>
      <c r="E3" s="636" t="s">
        <v>3983</v>
      </c>
      <c r="F3" s="756" t="s">
        <v>3934</v>
      </c>
    </row>
    <row r="4" spans="1:19" ht="14.25">
      <c r="A4" s="757" t="s">
        <v>3984</v>
      </c>
      <c r="B4" s="758"/>
      <c r="C4" s="759">
        <f>C5+C63</f>
        <v>0</v>
      </c>
      <c r="D4" s="760"/>
      <c r="E4" s="761"/>
      <c r="F4" s="762">
        <f>F5+F63</f>
        <v>0</v>
      </c>
      <c r="H4" s="35"/>
      <c r="I4" s="35"/>
      <c r="J4" s="35"/>
      <c r="K4" s="35"/>
      <c r="N4" s="35"/>
      <c r="O4" s="35"/>
      <c r="P4" s="35"/>
      <c r="Q4" s="35"/>
      <c r="R4" s="35"/>
      <c r="S4" s="35"/>
    </row>
    <row r="5" spans="1:19" ht="14.25">
      <c r="A5" s="763" t="s">
        <v>3985</v>
      </c>
      <c r="B5" s="764"/>
      <c r="C5" s="765">
        <f>C6+C48</f>
        <v>0</v>
      </c>
      <c r="D5" s="766"/>
      <c r="E5" s="767"/>
      <c r="F5" s="768">
        <f>F6+F48</f>
        <v>0</v>
      </c>
      <c r="H5" s="35"/>
      <c r="I5" s="35"/>
      <c r="J5" s="35"/>
      <c r="K5" s="35"/>
      <c r="N5" s="35"/>
      <c r="O5" s="35"/>
      <c r="P5" s="35"/>
      <c r="Q5" s="35"/>
      <c r="R5" s="35"/>
      <c r="S5" s="35"/>
    </row>
    <row r="6" spans="1:19" ht="14.25">
      <c r="A6" s="769" t="s">
        <v>3986</v>
      </c>
      <c r="B6" s="764"/>
      <c r="C6" s="765">
        <f>C7+C39</f>
        <v>0</v>
      </c>
      <c r="D6" s="770"/>
      <c r="E6" s="771"/>
      <c r="F6" s="768">
        <f>F7+F39</f>
        <v>0</v>
      </c>
      <c r="H6" s="35"/>
      <c r="I6" s="35"/>
      <c r="J6" s="35"/>
      <c r="K6" s="35"/>
      <c r="N6" s="35"/>
      <c r="O6" s="35"/>
      <c r="P6" s="35"/>
      <c r="Q6" s="35"/>
      <c r="R6" s="35"/>
      <c r="S6" s="35"/>
    </row>
    <row r="7" spans="1:19" ht="14.25">
      <c r="A7" s="772" t="s">
        <v>3987</v>
      </c>
      <c r="B7" s="764"/>
      <c r="C7" s="765">
        <f>SUM(C8:C37)</f>
        <v>0</v>
      </c>
      <c r="D7" s="770"/>
      <c r="E7" s="771"/>
      <c r="F7" s="768">
        <f>SUM(F8:F37)</f>
        <v>0</v>
      </c>
      <c r="H7" s="35"/>
      <c r="I7" s="35"/>
      <c r="J7" s="35"/>
      <c r="K7" s="35"/>
      <c r="N7" s="35"/>
      <c r="O7" s="35"/>
      <c r="P7" s="35"/>
      <c r="Q7" s="35"/>
      <c r="R7" s="35"/>
      <c r="S7" s="35"/>
    </row>
    <row r="8" spans="1:19" ht="14.25">
      <c r="A8" s="773" t="s">
        <v>3988</v>
      </c>
      <c r="B8" s="764" t="s">
        <v>3989</v>
      </c>
      <c r="C8" s="765">
        <f>'表24-1'!K9</f>
        <v>0</v>
      </c>
      <c r="D8" s="770"/>
      <c r="E8" s="767">
        <v>0.29170000000000001</v>
      </c>
      <c r="F8" s="768">
        <f t="shared" ref="F8:F36" si="0">ROUND(C8*E8,0)</f>
        <v>0</v>
      </c>
      <c r="H8" s="35"/>
      <c r="I8" s="35"/>
      <c r="J8" s="35"/>
      <c r="K8" s="35"/>
      <c r="N8" s="35"/>
      <c r="O8" s="35"/>
      <c r="P8" s="35"/>
      <c r="Q8" s="35"/>
      <c r="R8" s="35"/>
      <c r="S8" s="35"/>
    </row>
    <row r="9" spans="1:19" ht="14.25">
      <c r="A9" s="773" t="s">
        <v>3990</v>
      </c>
      <c r="B9" s="764" t="s">
        <v>3991</v>
      </c>
      <c r="C9" s="765">
        <f>'表24-1'!K10</f>
        <v>0</v>
      </c>
      <c r="D9" s="770"/>
      <c r="E9" s="767">
        <v>0.29170000000000001</v>
      </c>
      <c r="F9" s="768">
        <f t="shared" si="0"/>
        <v>0</v>
      </c>
      <c r="H9" s="35"/>
      <c r="I9" s="35"/>
      <c r="J9" s="35"/>
      <c r="K9" s="35"/>
      <c r="N9" s="35"/>
      <c r="O9" s="35"/>
      <c r="P9" s="35"/>
      <c r="Q9" s="35"/>
      <c r="R9" s="35"/>
      <c r="S9" s="35"/>
    </row>
    <row r="10" spans="1:19" ht="14.25">
      <c r="A10" s="773" t="s">
        <v>3992</v>
      </c>
      <c r="B10" s="764" t="s">
        <v>3993</v>
      </c>
      <c r="C10" s="765">
        <f>'表24-1'!K11</f>
        <v>0</v>
      </c>
      <c r="D10" s="770"/>
      <c r="E10" s="767">
        <v>0.29170000000000001</v>
      </c>
      <c r="F10" s="768">
        <f t="shared" si="0"/>
        <v>0</v>
      </c>
      <c r="H10" s="35"/>
      <c r="I10" s="35"/>
      <c r="J10" s="35"/>
      <c r="K10" s="35"/>
      <c r="N10" s="35"/>
      <c r="O10" s="35"/>
      <c r="P10" s="35"/>
      <c r="Q10" s="35"/>
      <c r="R10" s="35"/>
      <c r="S10" s="35"/>
    </row>
    <row r="11" spans="1:19" ht="14.25">
      <c r="A11" s="773" t="s">
        <v>3994</v>
      </c>
      <c r="B11" s="764" t="s">
        <v>3995</v>
      </c>
      <c r="C11" s="765">
        <f>'表24-1'!K12</f>
        <v>0</v>
      </c>
      <c r="D11" s="770"/>
      <c r="E11" s="767">
        <v>0.29170000000000001</v>
      </c>
      <c r="F11" s="768">
        <f t="shared" si="0"/>
        <v>0</v>
      </c>
      <c r="H11" s="35"/>
      <c r="I11" s="35"/>
      <c r="J11" s="35"/>
      <c r="K11" s="35"/>
      <c r="N11" s="35"/>
      <c r="O11" s="35"/>
      <c r="P11" s="35"/>
      <c r="Q11" s="35"/>
      <c r="R11" s="35"/>
      <c r="S11" s="35"/>
    </row>
    <row r="12" spans="1:19" ht="14.25">
      <c r="A12" s="773" t="s">
        <v>3996</v>
      </c>
      <c r="B12" s="764" t="s">
        <v>3997</v>
      </c>
      <c r="C12" s="765">
        <f>'表24-1'!K13</f>
        <v>0</v>
      </c>
      <c r="D12" s="770"/>
      <c r="E12" s="767">
        <v>0.18459999999999999</v>
      </c>
      <c r="F12" s="768">
        <f t="shared" si="0"/>
        <v>0</v>
      </c>
      <c r="H12" s="35"/>
      <c r="I12" s="35"/>
      <c r="J12" s="35"/>
      <c r="K12" s="35"/>
      <c r="N12" s="35"/>
      <c r="O12" s="35"/>
      <c r="P12" s="35"/>
      <c r="Q12" s="35"/>
      <c r="R12" s="35"/>
      <c r="S12" s="35"/>
    </row>
    <row r="13" spans="1:19" ht="14.25">
      <c r="A13" s="773" t="s">
        <v>3998</v>
      </c>
      <c r="B13" s="764" t="s">
        <v>3999</v>
      </c>
      <c r="C13" s="765">
        <f>'表24-1'!K14</f>
        <v>0</v>
      </c>
      <c r="D13" s="770"/>
      <c r="E13" s="767">
        <v>0.18459999999999999</v>
      </c>
      <c r="F13" s="768">
        <f t="shared" si="0"/>
        <v>0</v>
      </c>
      <c r="H13" s="35"/>
      <c r="I13" s="35"/>
      <c r="J13" s="35"/>
      <c r="K13" s="35"/>
      <c r="N13" s="35"/>
      <c r="O13" s="35"/>
      <c r="P13" s="35"/>
      <c r="Q13" s="35"/>
      <c r="R13" s="35"/>
      <c r="S13" s="35"/>
    </row>
    <row r="14" spans="1:19" ht="14.25">
      <c r="A14" s="773" t="s">
        <v>4000</v>
      </c>
      <c r="B14" s="764" t="s">
        <v>4001</v>
      </c>
      <c r="C14" s="765">
        <f>'表24-1'!K15</f>
        <v>0</v>
      </c>
      <c r="D14" s="770"/>
      <c r="E14" s="767">
        <v>1.0096000000000001</v>
      </c>
      <c r="F14" s="768">
        <f t="shared" si="0"/>
        <v>0</v>
      </c>
      <c r="H14" s="35"/>
      <c r="I14" s="35"/>
      <c r="J14" s="35"/>
      <c r="K14" s="35"/>
      <c r="N14" s="35"/>
      <c r="O14" s="35"/>
      <c r="P14" s="35"/>
      <c r="Q14" s="35"/>
      <c r="R14" s="35"/>
      <c r="S14" s="35"/>
    </row>
    <row r="15" spans="1:19" ht="14.25">
      <c r="A15" s="773" t="s">
        <v>4002</v>
      </c>
      <c r="B15" s="764" t="s">
        <v>4003</v>
      </c>
      <c r="C15" s="765">
        <f>'表24-1'!K16</f>
        <v>0</v>
      </c>
      <c r="D15" s="770"/>
      <c r="E15" s="767">
        <v>0.22409999999999999</v>
      </c>
      <c r="F15" s="768">
        <f t="shared" si="0"/>
        <v>0</v>
      </c>
      <c r="H15" s="35"/>
      <c r="I15" s="35"/>
      <c r="J15" s="35"/>
      <c r="K15" s="35"/>
      <c r="N15" s="35"/>
      <c r="O15" s="35"/>
      <c r="P15" s="35"/>
      <c r="Q15" s="35"/>
      <c r="R15" s="35"/>
      <c r="S15" s="35"/>
    </row>
    <row r="16" spans="1:19" ht="14.25">
      <c r="A16" s="773" t="s">
        <v>4004</v>
      </c>
      <c r="B16" s="764" t="s">
        <v>4005</v>
      </c>
      <c r="C16" s="765">
        <f>'表24-1'!K17</f>
        <v>0</v>
      </c>
      <c r="D16" s="770"/>
      <c r="E16" s="767">
        <v>7.7195</v>
      </c>
      <c r="F16" s="768">
        <f t="shared" si="0"/>
        <v>0</v>
      </c>
      <c r="H16" s="35"/>
      <c r="I16" s="35"/>
      <c r="J16" s="35"/>
      <c r="K16" s="35"/>
      <c r="N16" s="35"/>
      <c r="O16" s="35"/>
      <c r="P16" s="35"/>
      <c r="Q16" s="35"/>
      <c r="R16" s="35"/>
      <c r="S16" s="35"/>
    </row>
    <row r="17" spans="1:19" ht="14.25">
      <c r="A17" s="773" t="s">
        <v>4006</v>
      </c>
      <c r="B17" s="764" t="s">
        <v>4007</v>
      </c>
      <c r="C17" s="765">
        <f>'表24-1'!K18</f>
        <v>0</v>
      </c>
      <c r="D17" s="770"/>
      <c r="E17" s="767">
        <v>9.4399999999999998E-2</v>
      </c>
      <c r="F17" s="768">
        <f t="shared" si="0"/>
        <v>0</v>
      </c>
      <c r="H17" s="35"/>
      <c r="I17" s="35"/>
      <c r="J17" s="35"/>
      <c r="K17" s="35"/>
      <c r="N17" s="35"/>
      <c r="O17" s="35"/>
      <c r="P17" s="35"/>
      <c r="Q17" s="35"/>
      <c r="R17" s="35"/>
      <c r="S17" s="35"/>
    </row>
    <row r="18" spans="1:19" ht="14.25">
      <c r="A18" s="773" t="s">
        <v>4008</v>
      </c>
      <c r="B18" s="764" t="s">
        <v>4009</v>
      </c>
      <c r="C18" s="765">
        <f>'表24-1'!K19</f>
        <v>0</v>
      </c>
      <c r="D18" s="770"/>
      <c r="E18" s="767">
        <v>9.4399999999999998E-2</v>
      </c>
      <c r="F18" s="768">
        <f t="shared" si="0"/>
        <v>0</v>
      </c>
      <c r="H18" s="35"/>
      <c r="I18" s="35"/>
      <c r="J18" s="35"/>
      <c r="K18" s="35"/>
      <c r="N18" s="35"/>
      <c r="O18" s="35"/>
      <c r="P18" s="35"/>
      <c r="Q18" s="35"/>
      <c r="R18" s="35"/>
      <c r="S18" s="35"/>
    </row>
    <row r="19" spans="1:19" ht="14.25">
      <c r="A19" s="773" t="s">
        <v>4010</v>
      </c>
      <c r="B19" s="764" t="s">
        <v>4011</v>
      </c>
      <c r="C19" s="765">
        <f>'表24-1'!K20</f>
        <v>0</v>
      </c>
      <c r="D19" s="770"/>
      <c r="E19" s="767">
        <v>9.4399999999999998E-2</v>
      </c>
      <c r="F19" s="768">
        <f t="shared" si="0"/>
        <v>0</v>
      </c>
      <c r="H19" s="35"/>
      <c r="I19" s="35"/>
      <c r="J19" s="35"/>
      <c r="K19" s="35"/>
      <c r="N19" s="35"/>
      <c r="O19" s="35"/>
      <c r="P19" s="35"/>
      <c r="Q19" s="35"/>
      <c r="R19" s="35"/>
      <c r="S19" s="35"/>
    </row>
    <row r="20" spans="1:19" ht="14.25">
      <c r="A20" s="773" t="s">
        <v>4012</v>
      </c>
      <c r="B20" s="764" t="s">
        <v>4013</v>
      </c>
      <c r="C20" s="765">
        <f>'表24-1'!K21</f>
        <v>0</v>
      </c>
      <c r="D20" s="770"/>
      <c r="E20" s="767">
        <v>9.4399999999999998E-2</v>
      </c>
      <c r="F20" s="768">
        <f t="shared" si="0"/>
        <v>0</v>
      </c>
      <c r="H20" s="35"/>
      <c r="I20" s="35"/>
      <c r="J20" s="35"/>
      <c r="K20" s="35"/>
      <c r="N20" s="35"/>
      <c r="O20" s="35"/>
      <c r="P20" s="35"/>
      <c r="Q20" s="35"/>
      <c r="R20" s="35"/>
      <c r="S20" s="35"/>
    </row>
    <row r="21" spans="1:19" ht="14.25">
      <c r="A21" s="773" t="s">
        <v>4014</v>
      </c>
      <c r="B21" s="764" t="s">
        <v>4015</v>
      </c>
      <c r="C21" s="765">
        <f>'表24-1'!K22</f>
        <v>0</v>
      </c>
      <c r="D21" s="770"/>
      <c r="E21" s="767">
        <v>0</v>
      </c>
      <c r="F21" s="768">
        <f t="shared" si="0"/>
        <v>0</v>
      </c>
      <c r="H21" s="35"/>
      <c r="I21" s="35"/>
      <c r="J21" s="35"/>
      <c r="K21" s="35"/>
      <c r="N21" s="35"/>
      <c r="O21" s="35"/>
      <c r="P21" s="35"/>
      <c r="Q21" s="35"/>
      <c r="R21" s="35"/>
      <c r="S21" s="35"/>
    </row>
    <row r="22" spans="1:19" ht="14.25">
      <c r="A22" s="773" t="s">
        <v>4016</v>
      </c>
      <c r="B22" s="764" t="s">
        <v>4017</v>
      </c>
      <c r="C22" s="765">
        <f>'表24-1'!K23</f>
        <v>0</v>
      </c>
      <c r="D22" s="770"/>
      <c r="E22" s="767">
        <v>0</v>
      </c>
      <c r="F22" s="768">
        <f t="shared" si="0"/>
        <v>0</v>
      </c>
      <c r="H22" s="35"/>
      <c r="I22" s="35"/>
      <c r="J22" s="35"/>
      <c r="K22" s="35"/>
      <c r="N22" s="35"/>
      <c r="O22" s="35"/>
      <c r="P22" s="35"/>
      <c r="Q22" s="35"/>
      <c r="R22" s="35"/>
      <c r="S22" s="35"/>
    </row>
    <row r="23" spans="1:19" ht="14.25">
      <c r="A23" s="773" t="s">
        <v>4018</v>
      </c>
      <c r="B23" s="764" t="s">
        <v>4019</v>
      </c>
      <c r="C23" s="765">
        <f>'表24-1'!K24</f>
        <v>0</v>
      </c>
      <c r="D23" s="770"/>
      <c r="E23" s="767">
        <v>0</v>
      </c>
      <c r="F23" s="768">
        <f t="shared" si="0"/>
        <v>0</v>
      </c>
      <c r="H23" s="35"/>
      <c r="I23" s="35"/>
      <c r="J23" s="35"/>
      <c r="K23" s="35"/>
      <c r="N23" s="35"/>
      <c r="O23" s="35"/>
      <c r="P23" s="35"/>
      <c r="Q23" s="35"/>
      <c r="R23" s="35"/>
      <c r="S23" s="35"/>
    </row>
    <row r="24" spans="1:19" ht="14.25">
      <c r="A24" s="773" t="s">
        <v>4020</v>
      </c>
      <c r="B24" s="764" t="s">
        <v>4021</v>
      </c>
      <c r="C24" s="765">
        <f>'表24-1'!K25</f>
        <v>0</v>
      </c>
      <c r="D24" s="770"/>
      <c r="E24" s="767">
        <v>0.75539999999999996</v>
      </c>
      <c r="F24" s="768">
        <f t="shared" si="0"/>
        <v>0</v>
      </c>
      <c r="H24" s="35"/>
      <c r="I24" s="35"/>
      <c r="J24" s="35"/>
      <c r="K24" s="35"/>
      <c r="N24" s="35"/>
      <c r="O24" s="35"/>
      <c r="P24" s="35"/>
      <c r="Q24" s="35"/>
      <c r="R24" s="35"/>
      <c r="S24" s="35"/>
    </row>
    <row r="25" spans="1:19" ht="14.25">
      <c r="A25" s="773" t="s">
        <v>4022</v>
      </c>
      <c r="B25" s="764" t="s">
        <v>4023</v>
      </c>
      <c r="C25" s="765">
        <f>'表24-1'!K26</f>
        <v>0</v>
      </c>
      <c r="D25" s="770"/>
      <c r="E25" s="767">
        <v>0.75539999999999996</v>
      </c>
      <c r="F25" s="768">
        <f t="shared" si="0"/>
        <v>0</v>
      </c>
      <c r="H25" s="35"/>
      <c r="I25" s="35"/>
      <c r="J25" s="35"/>
      <c r="K25" s="35"/>
      <c r="N25" s="35"/>
      <c r="O25" s="35"/>
      <c r="P25" s="35"/>
      <c r="Q25" s="35"/>
      <c r="R25" s="35"/>
      <c r="S25" s="35"/>
    </row>
    <row r="26" spans="1:19" ht="14.25">
      <c r="A26" s="773" t="s">
        <v>4024</v>
      </c>
      <c r="B26" s="764" t="s">
        <v>4025</v>
      </c>
      <c r="C26" s="765">
        <f>'表24-1'!K27</f>
        <v>0</v>
      </c>
      <c r="D26" s="770"/>
      <c r="E26" s="767">
        <v>1.2151000000000001</v>
      </c>
      <c r="F26" s="768">
        <f t="shared" si="0"/>
        <v>0</v>
      </c>
      <c r="H26" s="35"/>
      <c r="I26" s="35"/>
      <c r="J26" s="35"/>
      <c r="K26" s="35"/>
      <c r="N26" s="35"/>
      <c r="O26" s="35"/>
      <c r="P26" s="35"/>
      <c r="Q26" s="35"/>
      <c r="R26" s="35"/>
      <c r="S26" s="35"/>
    </row>
    <row r="27" spans="1:19" ht="14.25">
      <c r="A27" s="773" t="s">
        <v>4026</v>
      </c>
      <c r="B27" s="764" t="s">
        <v>4027</v>
      </c>
      <c r="C27" s="765">
        <f>'表24-1'!K28</f>
        <v>0</v>
      </c>
      <c r="D27" s="770"/>
      <c r="E27" s="767">
        <v>7.7195</v>
      </c>
      <c r="F27" s="768">
        <f t="shared" si="0"/>
        <v>0</v>
      </c>
      <c r="H27" s="35"/>
      <c r="I27" s="35"/>
      <c r="J27" s="35"/>
      <c r="K27" s="35"/>
      <c r="N27" s="35"/>
      <c r="O27" s="35"/>
      <c r="P27" s="35"/>
      <c r="Q27" s="35"/>
      <c r="R27" s="35"/>
      <c r="S27" s="35"/>
    </row>
    <row r="28" spans="1:19" ht="14.25">
      <c r="A28" s="773" t="s">
        <v>4028</v>
      </c>
      <c r="B28" s="764" t="s">
        <v>4029</v>
      </c>
      <c r="C28" s="765">
        <f>'表24-1'!K29</f>
        <v>0</v>
      </c>
      <c r="D28" s="770"/>
      <c r="E28" s="767">
        <v>0.12809999999999999</v>
      </c>
      <c r="F28" s="768">
        <f t="shared" si="0"/>
        <v>0</v>
      </c>
      <c r="H28" s="35"/>
      <c r="I28" s="35"/>
      <c r="J28" s="35"/>
      <c r="K28" s="35"/>
      <c r="N28" s="35"/>
      <c r="O28" s="35"/>
      <c r="P28" s="35"/>
      <c r="Q28" s="35"/>
      <c r="R28" s="35"/>
      <c r="S28" s="35"/>
    </row>
    <row r="29" spans="1:19" ht="14.25">
      <c r="A29" s="773" t="s">
        <v>4030</v>
      </c>
      <c r="B29" s="764" t="s">
        <v>4031</v>
      </c>
      <c r="C29" s="765">
        <f>'表24-1'!K30</f>
        <v>0</v>
      </c>
      <c r="D29" s="770"/>
      <c r="E29" s="767">
        <v>0.12809999999999999</v>
      </c>
      <c r="F29" s="768">
        <f t="shared" si="0"/>
        <v>0</v>
      </c>
      <c r="H29" s="35"/>
      <c r="I29" s="35"/>
      <c r="J29" s="35"/>
      <c r="K29" s="35"/>
      <c r="N29" s="35"/>
      <c r="O29" s="35"/>
      <c r="P29" s="35"/>
      <c r="Q29" s="35"/>
      <c r="R29" s="35"/>
      <c r="S29" s="35"/>
    </row>
    <row r="30" spans="1:19" ht="14.25">
      <c r="A30" s="773" t="s">
        <v>4032</v>
      </c>
      <c r="B30" s="764" t="s">
        <v>4033</v>
      </c>
      <c r="C30" s="765">
        <f>'表24-1'!K31</f>
        <v>0</v>
      </c>
      <c r="D30" s="770"/>
      <c r="E30" s="767">
        <v>0.12809999999999999</v>
      </c>
      <c r="F30" s="768">
        <f t="shared" si="0"/>
        <v>0</v>
      </c>
      <c r="H30" s="35"/>
      <c r="I30" s="35"/>
      <c r="J30" s="35"/>
      <c r="K30" s="35"/>
      <c r="N30" s="35"/>
      <c r="O30" s="35"/>
      <c r="P30" s="35"/>
      <c r="Q30" s="35"/>
      <c r="R30" s="35"/>
      <c r="S30" s="35"/>
    </row>
    <row r="31" spans="1:19" ht="14.25">
      <c r="A31" s="773" t="s">
        <v>4034</v>
      </c>
      <c r="B31" s="764" t="s">
        <v>4035</v>
      </c>
      <c r="C31" s="765">
        <f>'表24-1'!K32</f>
        <v>0</v>
      </c>
      <c r="D31" s="770"/>
      <c r="E31" s="767">
        <v>0.36</v>
      </c>
      <c r="F31" s="768">
        <f t="shared" si="0"/>
        <v>0</v>
      </c>
      <c r="H31" s="35"/>
      <c r="I31" s="35"/>
      <c r="J31" s="35"/>
      <c r="K31" s="35"/>
      <c r="N31" s="35"/>
      <c r="O31" s="35"/>
      <c r="P31" s="35"/>
      <c r="Q31" s="35"/>
      <c r="R31" s="35"/>
      <c r="S31" s="35"/>
    </row>
    <row r="32" spans="1:19" ht="14.25">
      <c r="A32" s="773" t="s">
        <v>4036</v>
      </c>
      <c r="B32" s="764" t="s">
        <v>4037</v>
      </c>
      <c r="C32" s="765">
        <f>'表24-1'!K33</f>
        <v>0</v>
      </c>
      <c r="D32" s="770"/>
      <c r="E32" s="767">
        <v>0.75539999999999996</v>
      </c>
      <c r="F32" s="768">
        <f t="shared" si="0"/>
        <v>0</v>
      </c>
      <c r="H32" s="35"/>
      <c r="I32" s="35"/>
      <c r="J32" s="35"/>
      <c r="K32" s="35"/>
      <c r="N32" s="35"/>
      <c r="O32" s="35"/>
      <c r="P32" s="35"/>
      <c r="Q32" s="35"/>
      <c r="R32" s="35"/>
      <c r="S32" s="35"/>
    </row>
    <row r="33" spans="1:19" ht="14.25">
      <c r="A33" s="773" t="s">
        <v>4038</v>
      </c>
      <c r="B33" s="764" t="s">
        <v>4039</v>
      </c>
      <c r="C33" s="765">
        <f>'表24-1'!K34</f>
        <v>0</v>
      </c>
      <c r="D33" s="770"/>
      <c r="E33" s="767">
        <v>0.47339999999999999</v>
      </c>
      <c r="F33" s="768">
        <f t="shared" si="0"/>
        <v>0</v>
      </c>
      <c r="H33" s="35"/>
      <c r="I33" s="35"/>
      <c r="J33" s="35"/>
      <c r="K33" s="35"/>
      <c r="N33" s="35"/>
      <c r="O33" s="35"/>
      <c r="P33" s="35"/>
      <c r="Q33" s="35"/>
      <c r="R33" s="35"/>
      <c r="S33" s="35"/>
    </row>
    <row r="34" spans="1:19" ht="14.25">
      <c r="A34" s="773" t="s">
        <v>4040</v>
      </c>
      <c r="B34" s="764" t="s">
        <v>4041</v>
      </c>
      <c r="C34" s="765">
        <f>'表24-1'!K35</f>
        <v>0</v>
      </c>
      <c r="D34" s="770"/>
      <c r="E34" s="767">
        <v>0.47339999999999999</v>
      </c>
      <c r="F34" s="768">
        <f t="shared" si="0"/>
        <v>0</v>
      </c>
      <c r="H34" s="35"/>
      <c r="I34" s="35"/>
      <c r="J34" s="35"/>
      <c r="K34" s="35"/>
      <c r="N34" s="35"/>
      <c r="O34" s="35"/>
      <c r="P34" s="35"/>
      <c r="Q34" s="35"/>
      <c r="R34" s="35"/>
      <c r="S34" s="35"/>
    </row>
    <row r="35" spans="1:19" ht="14.25">
      <c r="A35" s="773" t="s">
        <v>4042</v>
      </c>
      <c r="B35" s="764" t="s">
        <v>4043</v>
      </c>
      <c r="C35" s="765">
        <f>'表24-1'!K36</f>
        <v>0</v>
      </c>
      <c r="D35" s="770"/>
      <c r="E35" s="767">
        <v>0.2399</v>
      </c>
      <c r="F35" s="768">
        <f t="shared" si="0"/>
        <v>0</v>
      </c>
      <c r="H35" s="35"/>
      <c r="I35" s="35"/>
      <c r="J35" s="35"/>
      <c r="K35" s="35"/>
      <c r="N35" s="35"/>
      <c r="O35" s="35"/>
      <c r="P35" s="35"/>
      <c r="Q35" s="35"/>
      <c r="R35" s="35"/>
      <c r="S35" s="35"/>
    </row>
    <row r="36" spans="1:19" ht="14.25">
      <c r="A36" s="773" t="s">
        <v>4044</v>
      </c>
      <c r="B36" s="764" t="s">
        <v>4045</v>
      </c>
      <c r="C36" s="765">
        <f>'表24-1'!K37</f>
        <v>0</v>
      </c>
      <c r="D36" s="770"/>
      <c r="E36" s="767">
        <v>0.2399</v>
      </c>
      <c r="F36" s="768">
        <f t="shared" si="0"/>
        <v>0</v>
      </c>
      <c r="H36" s="35"/>
      <c r="I36" s="35"/>
      <c r="J36" s="35"/>
      <c r="K36" s="35"/>
      <c r="N36" s="35"/>
      <c r="O36" s="35"/>
      <c r="P36" s="35"/>
      <c r="Q36" s="35"/>
      <c r="R36" s="35"/>
      <c r="S36" s="35"/>
    </row>
    <row r="37" spans="1:19" ht="14.25">
      <c r="A37" s="773" t="s">
        <v>4046</v>
      </c>
      <c r="B37" s="764" t="s">
        <v>4047</v>
      </c>
      <c r="C37" s="765">
        <f>'表24-1'!K38</f>
        <v>0</v>
      </c>
      <c r="D37" s="770"/>
      <c r="E37" s="767">
        <v>0.1351</v>
      </c>
      <c r="F37" s="768">
        <f>ROUND(C37*E37,0)</f>
        <v>0</v>
      </c>
      <c r="H37" s="35"/>
      <c r="I37" s="35"/>
      <c r="J37" s="35"/>
      <c r="K37" s="35"/>
      <c r="N37" s="35"/>
      <c r="O37" s="35"/>
      <c r="P37" s="35"/>
      <c r="Q37" s="35"/>
      <c r="R37" s="35"/>
      <c r="S37" s="35"/>
    </row>
    <row r="38" spans="1:19" ht="14.25">
      <c r="A38" s="773" t="s">
        <v>7736</v>
      </c>
      <c r="B38" s="2172" t="s">
        <v>7737</v>
      </c>
      <c r="C38" s="765">
        <f>'表24-1'!K39</f>
        <v>0</v>
      </c>
      <c r="D38" s="770"/>
      <c r="E38" s="767">
        <v>0</v>
      </c>
      <c r="F38" s="768">
        <f>ROUND(C38*E38,0)</f>
        <v>0</v>
      </c>
      <c r="H38" s="35"/>
      <c r="I38" s="35"/>
      <c r="J38" s="35"/>
      <c r="K38" s="35"/>
      <c r="N38" s="35"/>
      <c r="O38" s="35"/>
      <c r="P38" s="35"/>
      <c r="Q38" s="35"/>
      <c r="R38" s="35"/>
      <c r="S38" s="35"/>
    </row>
    <row r="39" spans="1:19" ht="14.25">
      <c r="A39" s="772" t="s">
        <v>4048</v>
      </c>
      <c r="B39" s="764"/>
      <c r="C39" s="765">
        <f>SUM(C40:C47)</f>
        <v>0</v>
      </c>
      <c r="D39" s="770"/>
      <c r="E39" s="767"/>
      <c r="F39" s="768">
        <f>SUM(F40:F47)</f>
        <v>0</v>
      </c>
      <c r="H39" s="35"/>
      <c r="I39" s="35"/>
      <c r="J39" s="35"/>
      <c r="K39" s="35"/>
      <c r="N39" s="35"/>
      <c r="O39" s="35"/>
      <c r="P39" s="35"/>
      <c r="Q39" s="35"/>
      <c r="R39" s="35"/>
      <c r="S39" s="35"/>
    </row>
    <row r="40" spans="1:19" ht="14.25">
      <c r="A40" s="773" t="s">
        <v>4049</v>
      </c>
      <c r="B40" s="2172" t="s">
        <v>7738</v>
      </c>
      <c r="C40" s="765">
        <f>'表24-1'!K41</f>
        <v>0</v>
      </c>
      <c r="D40" s="770"/>
      <c r="E40" s="767">
        <v>0.60589999999999999</v>
      </c>
      <c r="F40" s="768">
        <f t="shared" ref="F40:F47" si="1">ROUND(C40*E40,0)</f>
        <v>0</v>
      </c>
      <c r="H40" s="35"/>
      <c r="I40" s="35"/>
      <c r="J40" s="35"/>
      <c r="K40" s="35"/>
      <c r="N40" s="35"/>
      <c r="O40" s="35"/>
      <c r="P40" s="35"/>
      <c r="Q40" s="35"/>
      <c r="R40" s="35"/>
      <c r="S40" s="35"/>
    </row>
    <row r="41" spans="1:19" ht="14.25">
      <c r="A41" s="773" t="s">
        <v>4050</v>
      </c>
      <c r="B41" s="2172" t="s">
        <v>7739</v>
      </c>
      <c r="C41" s="765">
        <f>'表24-1'!K42</f>
        <v>0</v>
      </c>
      <c r="D41" s="770"/>
      <c r="E41" s="767">
        <v>0.4158</v>
      </c>
      <c r="F41" s="768">
        <f t="shared" si="1"/>
        <v>0</v>
      </c>
      <c r="H41" s="35"/>
      <c r="I41" s="35"/>
      <c r="J41" s="35"/>
      <c r="K41" s="35"/>
      <c r="N41" s="35"/>
      <c r="O41" s="35"/>
      <c r="P41" s="35"/>
      <c r="Q41" s="35"/>
      <c r="R41" s="35"/>
      <c r="S41" s="35"/>
    </row>
    <row r="42" spans="1:19" ht="14.25">
      <c r="A42" s="773" t="s">
        <v>4051</v>
      </c>
      <c r="B42" s="2172" t="s">
        <v>7740</v>
      </c>
      <c r="C42" s="765">
        <f>'表24-1'!K43</f>
        <v>0</v>
      </c>
      <c r="D42" s="770"/>
      <c r="E42" s="767">
        <v>0.4158</v>
      </c>
      <c r="F42" s="768">
        <f t="shared" si="1"/>
        <v>0</v>
      </c>
      <c r="H42" s="35"/>
      <c r="I42" s="35"/>
      <c r="J42" s="35"/>
      <c r="K42" s="35"/>
      <c r="N42" s="35"/>
      <c r="O42" s="35"/>
      <c r="P42" s="35"/>
      <c r="Q42" s="35"/>
      <c r="R42" s="35"/>
      <c r="S42" s="35"/>
    </row>
    <row r="43" spans="1:19" ht="14.25">
      <c r="A43" s="773" t="s">
        <v>4052</v>
      </c>
      <c r="B43" s="2172" t="s">
        <v>7741</v>
      </c>
      <c r="C43" s="765">
        <f>'表24-1'!K44</f>
        <v>0</v>
      </c>
      <c r="D43" s="770"/>
      <c r="E43" s="767">
        <v>0.4158</v>
      </c>
      <c r="F43" s="768">
        <f t="shared" si="1"/>
        <v>0</v>
      </c>
      <c r="H43" s="35"/>
      <c r="I43" s="35"/>
      <c r="J43" s="35"/>
      <c r="K43" s="35"/>
      <c r="N43" s="35"/>
      <c r="O43" s="35"/>
      <c r="P43" s="35"/>
      <c r="Q43" s="35"/>
      <c r="R43" s="35"/>
      <c r="S43" s="35"/>
    </row>
    <row r="44" spans="1:19" ht="14.25">
      <c r="A44" s="773" t="s">
        <v>4053</v>
      </c>
      <c r="B44" s="2172" t="s">
        <v>7742</v>
      </c>
      <c r="C44" s="765">
        <f>'表24-1'!K45</f>
        <v>0</v>
      </c>
      <c r="D44" s="770"/>
      <c r="E44" s="767">
        <v>0.4647</v>
      </c>
      <c r="F44" s="768">
        <f t="shared" si="1"/>
        <v>0</v>
      </c>
      <c r="H44" s="35"/>
      <c r="I44" s="35"/>
      <c r="J44" s="35"/>
      <c r="K44" s="35"/>
      <c r="N44" s="35"/>
      <c r="O44" s="35"/>
      <c r="P44" s="35"/>
      <c r="Q44" s="35"/>
      <c r="R44" s="35"/>
      <c r="S44" s="35"/>
    </row>
    <row r="45" spans="1:19" ht="14.25">
      <c r="A45" s="773" t="s">
        <v>4054</v>
      </c>
      <c r="B45" s="2172" t="s">
        <v>7743</v>
      </c>
      <c r="C45" s="765">
        <f>'表24-1'!K46</f>
        <v>0</v>
      </c>
      <c r="D45" s="770"/>
      <c r="E45" s="767">
        <v>1.1553</v>
      </c>
      <c r="F45" s="768">
        <f t="shared" si="1"/>
        <v>0</v>
      </c>
      <c r="H45" s="35"/>
      <c r="I45" s="35"/>
      <c r="J45" s="35"/>
      <c r="K45" s="35"/>
      <c r="N45" s="35"/>
      <c r="O45" s="35"/>
      <c r="P45" s="35"/>
      <c r="Q45" s="35"/>
      <c r="R45" s="35"/>
      <c r="S45" s="35"/>
    </row>
    <row r="46" spans="1:19" ht="14.25">
      <c r="A46" s="773" t="s">
        <v>4055</v>
      </c>
      <c r="B46" s="2172" t="s">
        <v>7744</v>
      </c>
      <c r="C46" s="765">
        <f>'表24-1'!K47</f>
        <v>0</v>
      </c>
      <c r="D46" s="770"/>
      <c r="E46" s="767">
        <v>0.60589999999999999</v>
      </c>
      <c r="F46" s="768">
        <f t="shared" si="1"/>
        <v>0</v>
      </c>
      <c r="H46" s="35"/>
      <c r="I46" s="35"/>
      <c r="J46" s="35"/>
      <c r="K46" s="35"/>
      <c r="N46" s="35"/>
      <c r="O46" s="35"/>
      <c r="P46" s="35"/>
      <c r="Q46" s="35"/>
      <c r="R46" s="35"/>
      <c r="S46" s="35"/>
    </row>
    <row r="47" spans="1:19" ht="14.25">
      <c r="A47" s="773" t="s">
        <v>4056</v>
      </c>
      <c r="B47" s="2172" t="s">
        <v>7745</v>
      </c>
      <c r="C47" s="765">
        <f>'表24-1'!K48</f>
        <v>0</v>
      </c>
      <c r="D47" s="770"/>
      <c r="E47" s="767">
        <v>0.67479999999999996</v>
      </c>
      <c r="F47" s="768">
        <f t="shared" si="1"/>
        <v>0</v>
      </c>
      <c r="H47" s="35"/>
      <c r="I47" s="35"/>
      <c r="J47" s="35"/>
      <c r="K47" s="35"/>
      <c r="N47" s="35"/>
      <c r="O47" s="35"/>
      <c r="P47" s="35"/>
      <c r="Q47" s="35"/>
      <c r="R47" s="35"/>
      <c r="S47" s="35"/>
    </row>
    <row r="48" spans="1:19" ht="14.25">
      <c r="A48" s="769" t="s">
        <v>4057</v>
      </c>
      <c r="B48" s="764"/>
      <c r="C48" s="765">
        <f>C49+C57</f>
        <v>0</v>
      </c>
      <c r="D48" s="770"/>
      <c r="E48" s="771"/>
      <c r="F48" s="768">
        <f>F49+F57</f>
        <v>0</v>
      </c>
      <c r="H48" s="35"/>
      <c r="I48" s="35"/>
      <c r="J48" s="35"/>
      <c r="K48" s="35"/>
      <c r="N48" s="35"/>
      <c r="O48" s="35"/>
      <c r="P48" s="35"/>
      <c r="Q48" s="35"/>
      <c r="R48" s="35"/>
      <c r="S48" s="35"/>
    </row>
    <row r="49" spans="1:19" ht="14.25">
      <c r="A49" s="772" t="s">
        <v>4058</v>
      </c>
      <c r="B49" s="764"/>
      <c r="C49" s="765">
        <f>SUM(C50:C56)</f>
        <v>0</v>
      </c>
      <c r="D49" s="770"/>
      <c r="E49" s="771"/>
      <c r="F49" s="768">
        <f>SUM(F50:F56)</f>
        <v>0</v>
      </c>
      <c r="H49" s="35"/>
      <c r="I49" s="35"/>
      <c r="J49" s="35"/>
      <c r="K49" s="35"/>
      <c r="N49" s="35"/>
      <c r="O49" s="35"/>
      <c r="P49" s="35"/>
      <c r="Q49" s="35"/>
      <c r="R49" s="35"/>
      <c r="S49" s="35"/>
    </row>
    <row r="50" spans="1:19" ht="14.25">
      <c r="A50" s="773" t="s">
        <v>4059</v>
      </c>
      <c r="B50" s="764" t="s">
        <v>4060</v>
      </c>
      <c r="C50" s="765">
        <f>'表24-2'!K9</f>
        <v>0</v>
      </c>
      <c r="D50" s="770"/>
      <c r="E50" s="767">
        <v>3.0000000000000001E-3</v>
      </c>
      <c r="F50" s="768">
        <f t="shared" ref="F50:F56" si="2">ROUND(C50*E50,0)</f>
        <v>0</v>
      </c>
      <c r="H50" s="35"/>
      <c r="I50" s="35"/>
      <c r="J50" s="35"/>
      <c r="K50" s="35"/>
      <c r="N50" s="35"/>
      <c r="O50" s="35"/>
      <c r="P50" s="35"/>
      <c r="Q50" s="35"/>
      <c r="R50" s="35"/>
      <c r="S50" s="35"/>
    </row>
    <row r="51" spans="1:19" ht="14.25">
      <c r="A51" s="773" t="s">
        <v>4061</v>
      </c>
      <c r="B51" s="764" t="s">
        <v>4062</v>
      </c>
      <c r="C51" s="765">
        <f>'表24-2'!K10</f>
        <v>0</v>
      </c>
      <c r="D51" s="770"/>
      <c r="E51" s="767">
        <v>0.02</v>
      </c>
      <c r="F51" s="768">
        <f t="shared" si="2"/>
        <v>0</v>
      </c>
      <c r="H51" s="35"/>
      <c r="I51" s="35"/>
      <c r="J51" s="35"/>
      <c r="K51" s="35"/>
      <c r="N51" s="35"/>
      <c r="O51" s="35"/>
      <c r="P51" s="35"/>
      <c r="Q51" s="35"/>
      <c r="R51" s="35"/>
      <c r="S51" s="35"/>
    </row>
    <row r="52" spans="1:19" ht="14.25">
      <c r="A52" s="773" t="s">
        <v>4063</v>
      </c>
      <c r="B52" s="764" t="s">
        <v>4064</v>
      </c>
      <c r="C52" s="765">
        <f>'表24-2'!K11</f>
        <v>0</v>
      </c>
      <c r="D52" s="770"/>
      <c r="E52" s="767">
        <v>0.1351</v>
      </c>
      <c r="F52" s="768">
        <f t="shared" si="2"/>
        <v>0</v>
      </c>
      <c r="H52" s="35"/>
      <c r="I52" s="35"/>
      <c r="J52" s="35"/>
      <c r="K52" s="35"/>
      <c r="N52" s="35"/>
      <c r="O52" s="35"/>
      <c r="P52" s="35"/>
      <c r="Q52" s="35"/>
      <c r="R52" s="35"/>
      <c r="S52" s="35"/>
    </row>
    <row r="53" spans="1:19" ht="14.25">
      <c r="A53" s="773" t="s">
        <v>4065</v>
      </c>
      <c r="B53" s="764" t="s">
        <v>4066</v>
      </c>
      <c r="C53" s="765">
        <f>'表24-2'!K12</f>
        <v>0</v>
      </c>
      <c r="D53" s="770"/>
      <c r="E53" s="774">
        <v>7.5000000000000002E-4</v>
      </c>
      <c r="F53" s="768">
        <f t="shared" si="2"/>
        <v>0</v>
      </c>
      <c r="H53" s="35"/>
      <c r="I53" s="35"/>
      <c r="J53" s="35"/>
      <c r="K53" s="35"/>
      <c r="N53" s="35"/>
      <c r="O53" s="35"/>
      <c r="P53" s="35"/>
      <c r="Q53" s="35"/>
      <c r="R53" s="35"/>
      <c r="S53" s="35"/>
    </row>
    <row r="54" spans="1:19" ht="14.25">
      <c r="A54" s="773" t="s">
        <v>4067</v>
      </c>
      <c r="B54" s="764" t="s">
        <v>4068</v>
      </c>
      <c r="C54" s="765">
        <f>'表24-2'!K13</f>
        <v>0</v>
      </c>
      <c r="D54" s="770"/>
      <c r="E54" s="774">
        <v>0</v>
      </c>
      <c r="F54" s="768">
        <f t="shared" si="2"/>
        <v>0</v>
      </c>
      <c r="H54" s="35"/>
      <c r="I54" s="35"/>
      <c r="J54" s="35"/>
      <c r="K54" s="35"/>
      <c r="N54" s="35"/>
      <c r="O54" s="35"/>
      <c r="P54" s="35"/>
      <c r="Q54" s="35"/>
      <c r="R54" s="35"/>
      <c r="S54" s="35"/>
    </row>
    <row r="55" spans="1:19" ht="14.25">
      <c r="A55" s="773" t="s">
        <v>4069</v>
      </c>
      <c r="B55" s="764" t="s">
        <v>4070</v>
      </c>
      <c r="C55" s="765">
        <f>'表24-2'!K14</f>
        <v>0</v>
      </c>
      <c r="D55" s="770"/>
      <c r="E55" s="774">
        <v>1.2500000000000001E-2</v>
      </c>
      <c r="F55" s="768">
        <f t="shared" si="2"/>
        <v>0</v>
      </c>
      <c r="H55" s="35"/>
      <c r="I55" s="35"/>
      <c r="J55" s="35"/>
      <c r="K55" s="35"/>
      <c r="N55" s="35"/>
      <c r="O55" s="35"/>
      <c r="P55" s="35"/>
      <c r="Q55" s="35"/>
      <c r="R55" s="35"/>
      <c r="S55" s="35"/>
    </row>
    <row r="56" spans="1:19" ht="14.25">
      <c r="A56" s="773" t="s">
        <v>4071</v>
      </c>
      <c r="B56" s="764" t="s">
        <v>4072</v>
      </c>
      <c r="C56" s="765">
        <f>'表24-2'!K15</f>
        <v>0</v>
      </c>
      <c r="D56" s="770"/>
      <c r="E56" s="774">
        <v>1.2500000000000001E-2</v>
      </c>
      <c r="F56" s="768">
        <f t="shared" si="2"/>
        <v>0</v>
      </c>
      <c r="H56" s="35"/>
      <c r="I56" s="35"/>
      <c r="J56" s="35"/>
      <c r="K56" s="35"/>
      <c r="N56" s="35"/>
      <c r="O56" s="35"/>
      <c r="P56" s="35"/>
      <c r="Q56" s="35"/>
      <c r="R56" s="35"/>
      <c r="S56" s="35"/>
    </row>
    <row r="57" spans="1:19" ht="14.25">
      <c r="A57" s="772" t="s">
        <v>4073</v>
      </c>
      <c r="B57" s="764"/>
      <c r="C57" s="765">
        <f>SUM(C58:C62)</f>
        <v>0</v>
      </c>
      <c r="D57" s="770"/>
      <c r="E57" s="767"/>
      <c r="F57" s="768">
        <f>SUM(F58:F62)</f>
        <v>0</v>
      </c>
      <c r="H57" s="35"/>
      <c r="I57" s="35"/>
      <c r="J57" s="35"/>
      <c r="K57" s="35"/>
      <c r="N57" s="35"/>
      <c r="O57" s="35"/>
      <c r="P57" s="35"/>
      <c r="Q57" s="35"/>
      <c r="R57" s="35"/>
      <c r="S57" s="35"/>
    </row>
    <row r="58" spans="1:19" ht="14.25">
      <c r="A58" s="773" t="s">
        <v>4074</v>
      </c>
      <c r="B58" s="764" t="s">
        <v>4075</v>
      </c>
      <c r="C58" s="765">
        <f>'表24-2'!K17</f>
        <v>0</v>
      </c>
      <c r="D58" s="770"/>
      <c r="E58" s="767">
        <v>3.0000000000000001E-3</v>
      </c>
      <c r="F58" s="768">
        <f>ROUND(C58*E58,0)</f>
        <v>0</v>
      </c>
      <c r="H58" s="35"/>
      <c r="I58" s="35"/>
      <c r="J58" s="35"/>
      <c r="K58" s="35"/>
      <c r="N58" s="35"/>
      <c r="O58" s="35"/>
      <c r="P58" s="35"/>
      <c r="Q58" s="35"/>
      <c r="R58" s="35"/>
      <c r="S58" s="35"/>
    </row>
    <row r="59" spans="1:19" ht="14.25">
      <c r="A59" s="773" t="s">
        <v>4076</v>
      </c>
      <c r="B59" s="764" t="s">
        <v>4077</v>
      </c>
      <c r="C59" s="765">
        <f>'表24-2'!K18</f>
        <v>0</v>
      </c>
      <c r="D59" s="770"/>
      <c r="E59" s="767">
        <v>0.02</v>
      </c>
      <c r="F59" s="768">
        <f>ROUND(C59*E59,0)</f>
        <v>0</v>
      </c>
      <c r="H59" s="35"/>
      <c r="I59" s="35"/>
      <c r="J59" s="35"/>
      <c r="K59" s="35"/>
      <c r="N59" s="35"/>
      <c r="O59" s="35"/>
      <c r="P59" s="35"/>
      <c r="Q59" s="35"/>
      <c r="R59" s="35"/>
      <c r="S59" s="35"/>
    </row>
    <row r="60" spans="1:19" ht="14.25">
      <c r="A60" s="773" t="s">
        <v>4078</v>
      </c>
      <c r="B60" s="764" t="s">
        <v>4079</v>
      </c>
      <c r="C60" s="765">
        <f>'表24-2'!K19</f>
        <v>0</v>
      </c>
      <c r="D60" s="770"/>
      <c r="E60" s="767">
        <v>0.1351</v>
      </c>
      <c r="F60" s="768">
        <f>ROUND(C60*E60,0)</f>
        <v>0</v>
      </c>
      <c r="H60" s="35"/>
      <c r="I60" s="35"/>
      <c r="J60" s="35"/>
      <c r="K60" s="35"/>
      <c r="N60" s="35"/>
      <c r="O60" s="35"/>
      <c r="P60" s="35"/>
      <c r="Q60" s="35"/>
      <c r="R60" s="35"/>
      <c r="S60" s="35"/>
    </row>
    <row r="61" spans="1:19" ht="14.25">
      <c r="A61" s="773" t="s">
        <v>4080</v>
      </c>
      <c r="B61" s="764" t="s">
        <v>4081</v>
      </c>
      <c r="C61" s="765">
        <f>'表24-2'!K20</f>
        <v>0</v>
      </c>
      <c r="D61" s="770"/>
      <c r="E61" s="774">
        <v>7.5000000000000002E-4</v>
      </c>
      <c r="F61" s="768">
        <f>ROUND(C61*E61,0)</f>
        <v>0</v>
      </c>
      <c r="H61" s="35"/>
      <c r="I61" s="35"/>
      <c r="J61" s="35"/>
      <c r="K61" s="35"/>
      <c r="N61" s="35"/>
      <c r="O61" s="35"/>
      <c r="P61" s="35"/>
      <c r="Q61" s="35"/>
      <c r="R61" s="35"/>
      <c r="S61" s="35"/>
    </row>
    <row r="62" spans="1:19" ht="14.25">
      <c r="A62" s="773" t="s">
        <v>4082</v>
      </c>
      <c r="B62" s="764" t="s">
        <v>4083</v>
      </c>
      <c r="C62" s="765">
        <f>'表24-2'!K21</f>
        <v>0</v>
      </c>
      <c r="D62" s="770"/>
      <c r="E62" s="774">
        <v>0</v>
      </c>
      <c r="F62" s="768">
        <f>ROUND(C62*E62,0)</f>
        <v>0</v>
      </c>
      <c r="H62" s="35"/>
      <c r="I62" s="35"/>
      <c r="J62" s="35"/>
      <c r="K62" s="35"/>
      <c r="N62" s="35"/>
      <c r="O62" s="35"/>
      <c r="P62" s="35"/>
      <c r="Q62" s="35"/>
      <c r="R62" s="35"/>
      <c r="S62" s="35"/>
    </row>
    <row r="63" spans="1:19" ht="14.25">
      <c r="A63" s="763" t="s">
        <v>4084</v>
      </c>
      <c r="B63" s="764"/>
      <c r="C63" s="765">
        <f>C64+C67</f>
        <v>0</v>
      </c>
      <c r="D63" s="770"/>
      <c r="E63" s="767"/>
      <c r="F63" s="768">
        <f>F64+F67</f>
        <v>0</v>
      </c>
      <c r="H63" s="35"/>
      <c r="I63" s="35"/>
      <c r="J63" s="35"/>
      <c r="K63" s="35"/>
      <c r="N63" s="35"/>
      <c r="O63" s="35"/>
      <c r="P63" s="35"/>
      <c r="Q63" s="35"/>
      <c r="R63" s="35"/>
      <c r="S63" s="35"/>
    </row>
    <row r="64" spans="1:19" ht="14.25">
      <c r="A64" s="769" t="s">
        <v>4085</v>
      </c>
      <c r="B64" s="764"/>
      <c r="C64" s="765">
        <f>SUM(C65:C66)</f>
        <v>0</v>
      </c>
      <c r="D64" s="770"/>
      <c r="E64" s="767"/>
      <c r="F64" s="768">
        <f>SUM(F65:F66)</f>
        <v>0</v>
      </c>
      <c r="H64" s="35"/>
      <c r="I64" s="35"/>
      <c r="J64" s="35"/>
      <c r="K64" s="35"/>
      <c r="N64" s="35"/>
      <c r="O64" s="35"/>
      <c r="P64" s="35"/>
      <c r="Q64" s="35"/>
      <c r="R64" s="35"/>
      <c r="S64" s="35"/>
    </row>
    <row r="65" spans="1:19" ht="14.25">
      <c r="A65" s="772" t="s">
        <v>4086</v>
      </c>
      <c r="B65" s="764" t="s">
        <v>4087</v>
      </c>
      <c r="C65" s="765">
        <f>'表24-1'!W8</f>
        <v>0</v>
      </c>
      <c r="D65" s="770"/>
      <c r="E65" s="767">
        <v>0.21840000000000001</v>
      </c>
      <c r="F65" s="768">
        <f>ROUND(C65*E65,0)</f>
        <v>0</v>
      </c>
      <c r="H65" s="35"/>
      <c r="I65" s="35"/>
      <c r="J65" s="35"/>
      <c r="K65" s="35"/>
      <c r="N65" s="35"/>
      <c r="O65" s="35"/>
      <c r="P65" s="35"/>
      <c r="Q65" s="35"/>
      <c r="R65" s="35"/>
      <c r="S65" s="35"/>
    </row>
    <row r="66" spans="1:19" ht="14.25">
      <c r="A66" s="772" t="s">
        <v>4088</v>
      </c>
      <c r="B66" s="2172" t="s">
        <v>7746</v>
      </c>
      <c r="C66" s="765">
        <f>'表24-1'!W40</f>
        <v>0</v>
      </c>
      <c r="D66" s="770"/>
      <c r="E66" s="767">
        <v>0.49819999999999998</v>
      </c>
      <c r="F66" s="768">
        <f>ROUND(C66*E66,0)</f>
        <v>0</v>
      </c>
      <c r="H66" s="35"/>
      <c r="I66" s="35"/>
      <c r="J66" s="35"/>
      <c r="K66" s="35"/>
      <c r="N66" s="35"/>
      <c r="O66" s="35"/>
      <c r="P66" s="35"/>
      <c r="Q66" s="35"/>
      <c r="R66" s="35"/>
      <c r="S66" s="35"/>
    </row>
    <row r="67" spans="1:19" ht="14.25">
      <c r="A67" s="769" t="s">
        <v>4089</v>
      </c>
      <c r="B67" s="764"/>
      <c r="C67" s="765">
        <f>SUM(C68:C69)</f>
        <v>0</v>
      </c>
      <c r="D67" s="770"/>
      <c r="E67" s="767"/>
      <c r="F67" s="768">
        <f>SUM(F68:F69)</f>
        <v>0</v>
      </c>
      <c r="H67" s="35"/>
      <c r="I67" s="35"/>
      <c r="J67" s="35"/>
      <c r="K67" s="35"/>
      <c r="N67" s="35"/>
      <c r="O67" s="35"/>
      <c r="P67" s="35"/>
      <c r="Q67" s="35"/>
      <c r="R67" s="35"/>
      <c r="S67" s="35"/>
    </row>
    <row r="68" spans="1:19" ht="14.25">
      <c r="A68" s="772" t="s">
        <v>4090</v>
      </c>
      <c r="B68" s="764" t="s">
        <v>4091</v>
      </c>
      <c r="C68" s="765">
        <f>'表24-2'!W8</f>
        <v>0</v>
      </c>
      <c r="D68" s="770"/>
      <c r="E68" s="767">
        <v>0.1351</v>
      </c>
      <c r="F68" s="768">
        <f>ROUND(C68*E68,0)</f>
        <v>0</v>
      </c>
      <c r="H68" s="35"/>
      <c r="I68" s="35"/>
      <c r="J68" s="35"/>
      <c r="K68" s="35"/>
      <c r="N68" s="35"/>
      <c r="O68" s="35"/>
      <c r="P68" s="35"/>
      <c r="Q68" s="35"/>
      <c r="R68" s="35"/>
      <c r="S68" s="35"/>
    </row>
    <row r="69" spans="1:19" ht="14.25">
      <c r="A69" s="772" t="s">
        <v>4092</v>
      </c>
      <c r="B69" s="764" t="s">
        <v>4093</v>
      </c>
      <c r="C69" s="765">
        <f>'表24-2'!W16</f>
        <v>0</v>
      </c>
      <c r="D69" s="770"/>
      <c r="E69" s="767">
        <v>0.1351</v>
      </c>
      <c r="F69" s="768">
        <f>ROUND(C69*E69,0)</f>
        <v>0</v>
      </c>
      <c r="H69" s="35"/>
      <c r="I69" s="35"/>
      <c r="J69" s="35"/>
      <c r="K69" s="35"/>
      <c r="N69" s="35"/>
      <c r="O69" s="35"/>
      <c r="P69" s="35"/>
      <c r="Q69" s="35"/>
      <c r="R69" s="35"/>
      <c r="S69" s="35"/>
    </row>
    <row r="70" spans="1:19" ht="14.25">
      <c r="A70" s="775" t="s">
        <v>4094</v>
      </c>
      <c r="B70" s="764"/>
      <c r="C70" s="765">
        <f>F4</f>
        <v>0</v>
      </c>
      <c r="D70" s="766"/>
      <c r="E70" s="767">
        <v>1</v>
      </c>
      <c r="F70" s="768">
        <f>ROUND(C70*E70,0)</f>
        <v>0</v>
      </c>
      <c r="H70" s="35"/>
      <c r="I70" s="35"/>
      <c r="J70" s="35"/>
      <c r="K70" s="35"/>
      <c r="N70" s="35"/>
      <c r="O70" s="35"/>
      <c r="P70" s="35"/>
      <c r="Q70" s="35"/>
      <c r="R70" s="35"/>
      <c r="S70" s="35"/>
    </row>
    <row r="71" spans="1:19" ht="14.25">
      <c r="A71" s="775" t="s">
        <v>4095</v>
      </c>
      <c r="B71" s="764"/>
      <c r="C71" s="765">
        <f>F70</f>
        <v>0</v>
      </c>
      <c r="D71" s="766"/>
      <c r="E71" s="767">
        <f>'表30-11'!D71</f>
        <v>1</v>
      </c>
      <c r="F71" s="768">
        <f>ROUND(C71*E71,0)</f>
        <v>0</v>
      </c>
      <c r="H71" s="35"/>
      <c r="I71" s="35"/>
      <c r="J71" s="35"/>
      <c r="K71" s="35"/>
      <c r="N71" s="35"/>
      <c r="O71" s="35"/>
      <c r="P71" s="35"/>
      <c r="Q71" s="35"/>
      <c r="R71" s="35"/>
      <c r="S71" s="35"/>
    </row>
    <row r="72" spans="1:19" ht="15" thickBot="1">
      <c r="A72" s="776" t="s">
        <v>4096</v>
      </c>
      <c r="B72" s="777"/>
      <c r="C72" s="778">
        <f>C4</f>
        <v>0</v>
      </c>
      <c r="D72" s="779"/>
      <c r="E72" s="779">
        <f>'表30-12'!G13</f>
        <v>0</v>
      </c>
      <c r="F72" s="780">
        <f>ROUND(C72*E72,0)</f>
        <v>0</v>
      </c>
      <c r="H72" s="35"/>
      <c r="I72" s="35"/>
      <c r="J72" s="35"/>
      <c r="K72" s="35"/>
      <c r="N72" s="35"/>
      <c r="O72" s="35"/>
      <c r="P72" s="35"/>
      <c r="Q72" s="35"/>
      <c r="R72" s="35"/>
      <c r="S72" s="35"/>
    </row>
    <row r="73" spans="1:19" ht="15.75" thickTop="1" thickBot="1">
      <c r="A73" s="781" t="s">
        <v>4097</v>
      </c>
      <c r="B73" s="782"/>
      <c r="C73" s="783">
        <f>C4</f>
        <v>0</v>
      </c>
      <c r="D73" s="784"/>
      <c r="E73" s="784"/>
      <c r="F73" s="785">
        <f>F71+F72</f>
        <v>0</v>
      </c>
      <c r="H73" s="35"/>
      <c r="I73" s="35"/>
      <c r="J73" s="35"/>
      <c r="K73" s="35"/>
      <c r="N73" s="35"/>
      <c r="O73" s="35"/>
      <c r="P73" s="35"/>
      <c r="Q73" s="35"/>
      <c r="R73" s="35"/>
      <c r="S73" s="35"/>
    </row>
    <row r="74" spans="1:19" ht="14.25">
      <c r="A74" s="786" t="s">
        <v>4098</v>
      </c>
      <c r="B74" s="787"/>
      <c r="C74" s="788">
        <f>C75+C133</f>
        <v>0</v>
      </c>
      <c r="D74" s="788">
        <f>D75+D133</f>
        <v>0</v>
      </c>
      <c r="E74" s="789"/>
      <c r="F74" s="790">
        <f>F75+F133</f>
        <v>0</v>
      </c>
    </row>
    <row r="75" spans="1:19">
      <c r="A75" s="792" t="s">
        <v>4099</v>
      </c>
      <c r="B75" s="793"/>
      <c r="C75" s="794">
        <f>C76+C118</f>
        <v>0</v>
      </c>
      <c r="D75" s="795">
        <f>D76+D118</f>
        <v>0</v>
      </c>
      <c r="E75" s="761"/>
      <c r="F75" s="768">
        <f>F76+F118</f>
        <v>0</v>
      </c>
    </row>
    <row r="76" spans="1:19">
      <c r="A76" s="769" t="s">
        <v>4100</v>
      </c>
      <c r="B76" s="796"/>
      <c r="C76" s="797">
        <f>C77+C109</f>
        <v>0</v>
      </c>
      <c r="D76" s="798">
        <f>D77+D109</f>
        <v>0</v>
      </c>
      <c r="E76" s="767"/>
      <c r="F76" s="768">
        <f>F77+F109</f>
        <v>0</v>
      </c>
    </row>
    <row r="77" spans="1:19">
      <c r="A77" s="772" t="s">
        <v>4101</v>
      </c>
      <c r="B77" s="796"/>
      <c r="C77" s="797">
        <f>SUM(C78:C108)</f>
        <v>0</v>
      </c>
      <c r="D77" s="798">
        <f>SUM(D78:D108)</f>
        <v>0</v>
      </c>
      <c r="E77" s="767"/>
      <c r="F77" s="768">
        <f>SUM(F78:F107)</f>
        <v>0</v>
      </c>
    </row>
    <row r="78" spans="1:19">
      <c r="A78" s="773" t="s">
        <v>4102</v>
      </c>
      <c r="B78" s="796" t="s">
        <v>4103</v>
      </c>
      <c r="C78" s="797">
        <f>'表22-3'!E8</f>
        <v>0</v>
      </c>
      <c r="D78" s="799"/>
      <c r="E78" s="767">
        <v>0.29170000000000001</v>
      </c>
      <c r="F78" s="768">
        <f>ROUND((C78+D78)*E78,0)</f>
        <v>0</v>
      </c>
    </row>
    <row r="79" spans="1:19">
      <c r="A79" s="773" t="s">
        <v>4104</v>
      </c>
      <c r="B79" s="796" t="s">
        <v>4105</v>
      </c>
      <c r="C79" s="797">
        <f>'表22-3'!E9</f>
        <v>0</v>
      </c>
      <c r="D79" s="799"/>
      <c r="E79" s="767">
        <v>0.29170000000000001</v>
      </c>
      <c r="F79" s="768">
        <f t="shared" ref="F79:F117" si="3">ROUND((C79+D79)*E79,0)</f>
        <v>0</v>
      </c>
    </row>
    <row r="80" spans="1:19">
      <c r="A80" s="773" t="s">
        <v>4106</v>
      </c>
      <c r="B80" s="796" t="s">
        <v>4107</v>
      </c>
      <c r="C80" s="797">
        <f>'表22-3'!E10</f>
        <v>0</v>
      </c>
      <c r="D80" s="799"/>
      <c r="E80" s="767">
        <v>0.29170000000000001</v>
      </c>
      <c r="F80" s="768">
        <f t="shared" si="3"/>
        <v>0</v>
      </c>
    </row>
    <row r="81" spans="1:6">
      <c r="A81" s="773" t="s">
        <v>4108</v>
      </c>
      <c r="B81" s="796" t="s">
        <v>4109</v>
      </c>
      <c r="C81" s="797">
        <f>'表22-3'!E11</f>
        <v>0</v>
      </c>
      <c r="D81" s="799"/>
      <c r="E81" s="767">
        <v>0.29170000000000001</v>
      </c>
      <c r="F81" s="768">
        <f t="shared" si="3"/>
        <v>0</v>
      </c>
    </row>
    <row r="82" spans="1:6">
      <c r="A82" s="773" t="s">
        <v>4110</v>
      </c>
      <c r="B82" s="796" t="s">
        <v>4111</v>
      </c>
      <c r="C82" s="797">
        <f>'表22-3'!E12</f>
        <v>0</v>
      </c>
      <c r="D82" s="799"/>
      <c r="E82" s="767">
        <v>0.18459999999999999</v>
      </c>
      <c r="F82" s="768">
        <f t="shared" si="3"/>
        <v>0</v>
      </c>
    </row>
    <row r="83" spans="1:6">
      <c r="A83" s="773" t="s">
        <v>4112</v>
      </c>
      <c r="B83" s="796" t="s">
        <v>4113</v>
      </c>
      <c r="C83" s="797">
        <f>'表22-3'!E13</f>
        <v>0</v>
      </c>
      <c r="D83" s="799"/>
      <c r="E83" s="767">
        <v>0.18459999999999999</v>
      </c>
      <c r="F83" s="768">
        <f t="shared" si="3"/>
        <v>0</v>
      </c>
    </row>
    <row r="84" spans="1:6">
      <c r="A84" s="773" t="s">
        <v>4114</v>
      </c>
      <c r="B84" s="796" t="s">
        <v>4115</v>
      </c>
      <c r="C84" s="797">
        <f>'表22-3'!E14</f>
        <v>0</v>
      </c>
      <c r="D84" s="799"/>
      <c r="E84" s="767">
        <v>1.0096000000000001</v>
      </c>
      <c r="F84" s="768">
        <f t="shared" si="3"/>
        <v>0</v>
      </c>
    </row>
    <row r="85" spans="1:6">
      <c r="A85" s="773" t="s">
        <v>4116</v>
      </c>
      <c r="B85" s="796" t="s">
        <v>4117</v>
      </c>
      <c r="C85" s="797">
        <f>'表22-3'!E15</f>
        <v>0</v>
      </c>
      <c r="D85" s="799"/>
      <c r="E85" s="767">
        <v>0.22409999999999999</v>
      </c>
      <c r="F85" s="768">
        <f t="shared" si="3"/>
        <v>0</v>
      </c>
    </row>
    <row r="86" spans="1:6">
      <c r="A86" s="773" t="s">
        <v>4118</v>
      </c>
      <c r="B86" s="796" t="s">
        <v>4119</v>
      </c>
      <c r="C86" s="797">
        <f>'表22-3'!E16</f>
        <v>0</v>
      </c>
      <c r="D86" s="799"/>
      <c r="E86" s="767">
        <v>7.7195</v>
      </c>
      <c r="F86" s="768">
        <f t="shared" si="3"/>
        <v>0</v>
      </c>
    </row>
    <row r="87" spans="1:6">
      <c r="A87" s="773" t="s">
        <v>4120</v>
      </c>
      <c r="B87" s="796" t="s">
        <v>4121</v>
      </c>
      <c r="C87" s="797">
        <f>'表22-3'!E17</f>
        <v>0</v>
      </c>
      <c r="D87" s="799"/>
      <c r="E87" s="767">
        <v>9.4399999999999998E-2</v>
      </c>
      <c r="F87" s="768">
        <f t="shared" si="3"/>
        <v>0</v>
      </c>
    </row>
    <row r="88" spans="1:6">
      <c r="A88" s="773" t="s">
        <v>4122</v>
      </c>
      <c r="B88" s="796" t="s">
        <v>4123</v>
      </c>
      <c r="C88" s="797">
        <f>'表22-3'!E18</f>
        <v>0</v>
      </c>
      <c r="D88" s="799"/>
      <c r="E88" s="767">
        <v>9.4399999999999998E-2</v>
      </c>
      <c r="F88" s="768">
        <f t="shared" si="3"/>
        <v>0</v>
      </c>
    </row>
    <row r="89" spans="1:6">
      <c r="A89" s="773" t="s">
        <v>4124</v>
      </c>
      <c r="B89" s="796" t="s">
        <v>4125</v>
      </c>
      <c r="C89" s="797">
        <f>'表22-3'!E19</f>
        <v>0</v>
      </c>
      <c r="D89" s="799"/>
      <c r="E89" s="767">
        <v>9.4399999999999998E-2</v>
      </c>
      <c r="F89" s="768">
        <f t="shared" si="3"/>
        <v>0</v>
      </c>
    </row>
    <row r="90" spans="1:6">
      <c r="A90" s="773" t="s">
        <v>4126</v>
      </c>
      <c r="B90" s="796" t="s">
        <v>4127</v>
      </c>
      <c r="C90" s="797">
        <f>'表22-3'!E20</f>
        <v>0</v>
      </c>
      <c r="D90" s="799"/>
      <c r="E90" s="767">
        <v>9.4399999999999998E-2</v>
      </c>
      <c r="F90" s="768">
        <f t="shared" si="3"/>
        <v>0</v>
      </c>
    </row>
    <row r="91" spans="1:6">
      <c r="A91" s="773" t="s">
        <v>4128</v>
      </c>
      <c r="B91" s="796" t="s">
        <v>4129</v>
      </c>
      <c r="C91" s="797">
        <f>'表22-3'!E21</f>
        <v>0</v>
      </c>
      <c r="D91" s="799"/>
      <c r="E91" s="767">
        <v>0</v>
      </c>
      <c r="F91" s="768">
        <f t="shared" si="3"/>
        <v>0</v>
      </c>
    </row>
    <row r="92" spans="1:6">
      <c r="A92" s="773" t="s">
        <v>4130</v>
      </c>
      <c r="B92" s="796" t="s">
        <v>4131</v>
      </c>
      <c r="C92" s="797">
        <f>'表22-3'!E22</f>
        <v>0</v>
      </c>
      <c r="D92" s="799"/>
      <c r="E92" s="767">
        <v>0</v>
      </c>
      <c r="F92" s="768">
        <f t="shared" si="3"/>
        <v>0</v>
      </c>
    </row>
    <row r="93" spans="1:6">
      <c r="A93" s="773" t="s">
        <v>4018</v>
      </c>
      <c r="B93" s="796" t="s">
        <v>4132</v>
      </c>
      <c r="C93" s="797">
        <f>'表22-3'!E23</f>
        <v>0</v>
      </c>
      <c r="D93" s="799"/>
      <c r="E93" s="767">
        <v>0</v>
      </c>
      <c r="F93" s="768">
        <f t="shared" si="3"/>
        <v>0</v>
      </c>
    </row>
    <row r="94" spans="1:6">
      <c r="A94" s="773" t="s">
        <v>4133</v>
      </c>
      <c r="B94" s="796" t="s">
        <v>4134</v>
      </c>
      <c r="C94" s="797">
        <f>'表22-3'!E24</f>
        <v>0</v>
      </c>
      <c r="D94" s="799"/>
      <c r="E94" s="767">
        <v>0.75539999999999996</v>
      </c>
      <c r="F94" s="768">
        <f t="shared" si="3"/>
        <v>0</v>
      </c>
    </row>
    <row r="95" spans="1:6">
      <c r="A95" s="773" t="s">
        <v>4135</v>
      </c>
      <c r="B95" s="796" t="s">
        <v>4136</v>
      </c>
      <c r="C95" s="797">
        <f>'表22-3'!E25</f>
        <v>0</v>
      </c>
      <c r="D95" s="799"/>
      <c r="E95" s="767">
        <v>0.75539999999999996</v>
      </c>
      <c r="F95" s="768">
        <f t="shared" si="3"/>
        <v>0</v>
      </c>
    </row>
    <row r="96" spans="1:6">
      <c r="A96" s="773" t="s">
        <v>4137</v>
      </c>
      <c r="B96" s="796" t="s">
        <v>4138</v>
      </c>
      <c r="C96" s="797">
        <f>'表22-3'!E26</f>
        <v>0</v>
      </c>
      <c r="D96" s="799"/>
      <c r="E96" s="767">
        <v>1.2151000000000001</v>
      </c>
      <c r="F96" s="768">
        <f t="shared" si="3"/>
        <v>0</v>
      </c>
    </row>
    <row r="97" spans="1:6">
      <c r="A97" s="773" t="s">
        <v>4139</v>
      </c>
      <c r="B97" s="796" t="s">
        <v>4140</v>
      </c>
      <c r="C97" s="797">
        <f>'表22-3'!E27</f>
        <v>0</v>
      </c>
      <c r="D97" s="799"/>
      <c r="E97" s="767">
        <v>7.7195</v>
      </c>
      <c r="F97" s="768">
        <f t="shared" si="3"/>
        <v>0</v>
      </c>
    </row>
    <row r="98" spans="1:6">
      <c r="A98" s="773" t="s">
        <v>4141</v>
      </c>
      <c r="B98" s="796" t="s">
        <v>4142</v>
      </c>
      <c r="C98" s="797">
        <f>'表22-3'!E28</f>
        <v>0</v>
      </c>
      <c r="D98" s="799"/>
      <c r="E98" s="767">
        <v>0.12809999999999999</v>
      </c>
      <c r="F98" s="768">
        <f t="shared" si="3"/>
        <v>0</v>
      </c>
    </row>
    <row r="99" spans="1:6">
      <c r="A99" s="773" t="s">
        <v>4143</v>
      </c>
      <c r="B99" s="796" t="s">
        <v>4144</v>
      </c>
      <c r="C99" s="797">
        <f>'表22-3'!E29</f>
        <v>0</v>
      </c>
      <c r="D99" s="799"/>
      <c r="E99" s="767">
        <v>0.12809999999999999</v>
      </c>
      <c r="F99" s="768">
        <f t="shared" si="3"/>
        <v>0</v>
      </c>
    </row>
    <row r="100" spans="1:6">
      <c r="A100" s="773" t="s">
        <v>4145</v>
      </c>
      <c r="B100" s="796" t="s">
        <v>4146</v>
      </c>
      <c r="C100" s="797">
        <f>'表22-3'!E30</f>
        <v>0</v>
      </c>
      <c r="D100" s="799"/>
      <c r="E100" s="767">
        <v>0.12809999999999999</v>
      </c>
      <c r="F100" s="768">
        <f t="shared" si="3"/>
        <v>0</v>
      </c>
    </row>
    <row r="101" spans="1:6">
      <c r="A101" s="773" t="s">
        <v>4147</v>
      </c>
      <c r="B101" s="796" t="s">
        <v>4148</v>
      </c>
      <c r="C101" s="797">
        <f>'表22-3'!E31</f>
        <v>0</v>
      </c>
      <c r="D101" s="799"/>
      <c r="E101" s="767">
        <v>0.36</v>
      </c>
      <c r="F101" s="768">
        <f t="shared" si="3"/>
        <v>0</v>
      </c>
    </row>
    <row r="102" spans="1:6">
      <c r="A102" s="773" t="s">
        <v>4149</v>
      </c>
      <c r="B102" s="796" t="s">
        <v>4150</v>
      </c>
      <c r="C102" s="797">
        <f>'表22-3'!E32</f>
        <v>0</v>
      </c>
      <c r="D102" s="799"/>
      <c r="E102" s="767">
        <v>0.75539999999999996</v>
      </c>
      <c r="F102" s="768">
        <f t="shared" si="3"/>
        <v>0</v>
      </c>
    </row>
    <row r="103" spans="1:6">
      <c r="A103" s="773" t="s">
        <v>4151</v>
      </c>
      <c r="B103" s="796" t="s">
        <v>4152</v>
      </c>
      <c r="C103" s="797">
        <f>'表22-3'!E33</f>
        <v>0</v>
      </c>
      <c r="D103" s="799"/>
      <c r="E103" s="767">
        <v>0.47339999999999999</v>
      </c>
      <c r="F103" s="768">
        <f t="shared" si="3"/>
        <v>0</v>
      </c>
    </row>
    <row r="104" spans="1:6">
      <c r="A104" s="773" t="s">
        <v>4153</v>
      </c>
      <c r="B104" s="796" t="s">
        <v>4154</v>
      </c>
      <c r="C104" s="797">
        <f>'表22-3'!E34</f>
        <v>0</v>
      </c>
      <c r="D104" s="799"/>
      <c r="E104" s="767">
        <v>0.47339999999999999</v>
      </c>
      <c r="F104" s="768">
        <f t="shared" si="3"/>
        <v>0</v>
      </c>
    </row>
    <row r="105" spans="1:6">
      <c r="A105" s="773" t="s">
        <v>4155</v>
      </c>
      <c r="B105" s="796" t="s">
        <v>4156</v>
      </c>
      <c r="C105" s="797">
        <f>'表22-3'!E35</f>
        <v>0</v>
      </c>
      <c r="D105" s="799"/>
      <c r="E105" s="767">
        <v>0.2399</v>
      </c>
      <c r="F105" s="768">
        <f t="shared" si="3"/>
        <v>0</v>
      </c>
    </row>
    <row r="106" spans="1:6">
      <c r="A106" s="773" t="s">
        <v>4157</v>
      </c>
      <c r="B106" s="796" t="s">
        <v>4158</v>
      </c>
      <c r="C106" s="797">
        <f>'表22-3'!E36</f>
        <v>0</v>
      </c>
      <c r="D106" s="799"/>
      <c r="E106" s="767">
        <v>0.2399</v>
      </c>
      <c r="F106" s="768">
        <f t="shared" si="3"/>
        <v>0</v>
      </c>
    </row>
    <row r="107" spans="1:6">
      <c r="A107" s="773" t="s">
        <v>4159</v>
      </c>
      <c r="B107" s="796" t="s">
        <v>4160</v>
      </c>
      <c r="C107" s="797">
        <f>'表22-3'!E37</f>
        <v>0</v>
      </c>
      <c r="D107" s="799"/>
      <c r="E107" s="767">
        <v>0.1351</v>
      </c>
      <c r="F107" s="768">
        <f>ROUND((C107+D107)*E107,0)</f>
        <v>0</v>
      </c>
    </row>
    <row r="108" spans="1:6">
      <c r="A108" s="2278" t="s">
        <v>7747</v>
      </c>
      <c r="B108" s="796" t="s">
        <v>7748</v>
      </c>
      <c r="C108" s="797">
        <f>'表22-3'!E38</f>
        <v>0</v>
      </c>
      <c r="D108" s="2173"/>
      <c r="E108" s="767">
        <v>0</v>
      </c>
      <c r="F108" s="768">
        <f>ROUND((C108+D108)*E108,0)</f>
        <v>0</v>
      </c>
    </row>
    <row r="109" spans="1:6">
      <c r="A109" s="772" t="s">
        <v>4161</v>
      </c>
      <c r="B109" s="796"/>
      <c r="C109" s="797">
        <f>SUM(C110:C117)</f>
        <v>0</v>
      </c>
      <c r="D109" s="798">
        <f>SUM(D110:D117)</f>
        <v>0</v>
      </c>
      <c r="E109" s="771"/>
      <c r="F109" s="768">
        <f>SUM(F110:F117)</f>
        <v>0</v>
      </c>
    </row>
    <row r="110" spans="1:6" ht="14.25">
      <c r="A110" s="773" t="s">
        <v>4162</v>
      </c>
      <c r="B110" s="2179" t="s">
        <v>7749</v>
      </c>
      <c r="C110" s="797">
        <f>'表22-3'!E40</f>
        <v>0</v>
      </c>
      <c r="D110" s="799"/>
      <c r="E110" s="767">
        <v>0.60589999999999999</v>
      </c>
      <c r="F110" s="768">
        <f t="shared" si="3"/>
        <v>0</v>
      </c>
    </row>
    <row r="111" spans="1:6" ht="14.25">
      <c r="A111" s="773" t="s">
        <v>4163</v>
      </c>
      <c r="B111" s="2179" t="s">
        <v>7750</v>
      </c>
      <c r="C111" s="797">
        <f>'表22-3'!E41</f>
        <v>0</v>
      </c>
      <c r="D111" s="799"/>
      <c r="E111" s="767">
        <v>0.4158</v>
      </c>
      <c r="F111" s="768">
        <f t="shared" si="3"/>
        <v>0</v>
      </c>
    </row>
    <row r="112" spans="1:6" ht="14.25">
      <c r="A112" s="773" t="s">
        <v>4164</v>
      </c>
      <c r="B112" s="2179" t="s">
        <v>7751</v>
      </c>
      <c r="C112" s="797">
        <f>'表22-3'!E42</f>
        <v>0</v>
      </c>
      <c r="D112" s="799"/>
      <c r="E112" s="767">
        <v>0.4158</v>
      </c>
      <c r="F112" s="768">
        <f t="shared" si="3"/>
        <v>0</v>
      </c>
    </row>
    <row r="113" spans="1:6" ht="14.25">
      <c r="A113" s="773" t="s">
        <v>4165</v>
      </c>
      <c r="B113" s="2179" t="s">
        <v>7752</v>
      </c>
      <c r="C113" s="797">
        <f>'表22-3'!E43</f>
        <v>0</v>
      </c>
      <c r="D113" s="799"/>
      <c r="E113" s="767">
        <v>0.4158</v>
      </c>
      <c r="F113" s="768">
        <f t="shared" si="3"/>
        <v>0</v>
      </c>
    </row>
    <row r="114" spans="1:6" ht="14.25">
      <c r="A114" s="773" t="s">
        <v>4166</v>
      </c>
      <c r="B114" s="2179" t="s">
        <v>7753</v>
      </c>
      <c r="C114" s="797">
        <f>'表22-3'!E44</f>
        <v>0</v>
      </c>
      <c r="D114" s="799"/>
      <c r="E114" s="767">
        <v>0.4647</v>
      </c>
      <c r="F114" s="768">
        <f t="shared" si="3"/>
        <v>0</v>
      </c>
    </row>
    <row r="115" spans="1:6" ht="14.25">
      <c r="A115" s="773" t="s">
        <v>4167</v>
      </c>
      <c r="B115" s="2179" t="s">
        <v>7754</v>
      </c>
      <c r="C115" s="797">
        <f>'表22-3'!E45</f>
        <v>0</v>
      </c>
      <c r="D115" s="799"/>
      <c r="E115" s="767">
        <v>1.1553</v>
      </c>
      <c r="F115" s="768">
        <f t="shared" si="3"/>
        <v>0</v>
      </c>
    </row>
    <row r="116" spans="1:6" ht="14.25">
      <c r="A116" s="773" t="s">
        <v>4168</v>
      </c>
      <c r="B116" s="2179" t="s">
        <v>7755</v>
      </c>
      <c r="C116" s="797">
        <f>'表22-3'!E46</f>
        <v>0</v>
      </c>
      <c r="D116" s="799"/>
      <c r="E116" s="767">
        <v>0.60589999999999999</v>
      </c>
      <c r="F116" s="768">
        <f t="shared" si="3"/>
        <v>0</v>
      </c>
    </row>
    <row r="117" spans="1:6" ht="14.25">
      <c r="A117" s="773" t="s">
        <v>4169</v>
      </c>
      <c r="B117" s="2179" t="s">
        <v>7756</v>
      </c>
      <c r="C117" s="797">
        <f>'表22-3'!E47</f>
        <v>0</v>
      </c>
      <c r="D117" s="799"/>
      <c r="E117" s="767">
        <v>0.67479999999999996</v>
      </c>
      <c r="F117" s="768">
        <f t="shared" si="3"/>
        <v>0</v>
      </c>
    </row>
    <row r="118" spans="1:6">
      <c r="A118" s="769" t="s">
        <v>4170</v>
      </c>
      <c r="B118" s="796"/>
      <c r="C118" s="797">
        <f>C119+C127</f>
        <v>0</v>
      </c>
      <c r="D118" s="798">
        <f>D119+D127</f>
        <v>0</v>
      </c>
      <c r="E118" s="767"/>
      <c r="F118" s="768">
        <f>F119+F127</f>
        <v>0</v>
      </c>
    </row>
    <row r="119" spans="1:6">
      <c r="A119" s="772" t="s">
        <v>4171</v>
      </c>
      <c r="B119" s="796"/>
      <c r="C119" s="797">
        <f>SUM(C120:C126)</f>
        <v>0</v>
      </c>
      <c r="D119" s="798">
        <f>SUM(D120:D126)</f>
        <v>0</v>
      </c>
      <c r="E119" s="767"/>
      <c r="F119" s="768">
        <f>SUM(F120:F126)</f>
        <v>0</v>
      </c>
    </row>
    <row r="120" spans="1:6">
      <c r="A120" s="773" t="s">
        <v>4172</v>
      </c>
      <c r="B120" s="796" t="s">
        <v>4173</v>
      </c>
      <c r="C120" s="797">
        <f>'表23-2'!F8</f>
        <v>0</v>
      </c>
      <c r="D120" s="799"/>
      <c r="E120" s="767">
        <v>3.0000000000000001E-3</v>
      </c>
      <c r="F120" s="768">
        <f>ROUND((C120+D120)*E120,0)</f>
        <v>0</v>
      </c>
    </row>
    <row r="121" spans="1:6">
      <c r="A121" s="773" t="s">
        <v>4174</v>
      </c>
      <c r="B121" s="796" t="s">
        <v>4175</v>
      </c>
      <c r="C121" s="797">
        <f>'表23-2'!F9</f>
        <v>0</v>
      </c>
      <c r="D121" s="799"/>
      <c r="E121" s="767">
        <v>0.02</v>
      </c>
      <c r="F121" s="768">
        <f>ROUND((C121+D121)*E121,0)</f>
        <v>0</v>
      </c>
    </row>
    <row r="122" spans="1:6">
      <c r="A122" s="773" t="s">
        <v>4176</v>
      </c>
      <c r="B122" s="796" t="s">
        <v>4177</v>
      </c>
      <c r="C122" s="797">
        <f>'表23-2'!F10</f>
        <v>0</v>
      </c>
      <c r="D122" s="799"/>
      <c r="E122" s="767">
        <v>0.1351</v>
      </c>
      <c r="F122" s="768">
        <f>ROUND((C122+D122)*E122,0)</f>
        <v>0</v>
      </c>
    </row>
    <row r="123" spans="1:6">
      <c r="A123" s="773" t="s">
        <v>4178</v>
      </c>
      <c r="B123" s="796" t="s">
        <v>4179</v>
      </c>
      <c r="C123" s="797">
        <f>'表23-2'!F11</f>
        <v>0</v>
      </c>
      <c r="D123" s="799"/>
      <c r="E123" s="774">
        <v>7.5000000000000002E-4</v>
      </c>
      <c r="F123" s="768">
        <f>ROUND((C123+D123)*E123,0)</f>
        <v>0</v>
      </c>
    </row>
    <row r="124" spans="1:6">
      <c r="A124" s="773" t="s">
        <v>4180</v>
      </c>
      <c r="B124" s="796" t="s">
        <v>4181</v>
      </c>
      <c r="C124" s="797">
        <f>'表23-2'!F12</f>
        <v>0</v>
      </c>
      <c r="D124" s="799"/>
      <c r="E124" s="774">
        <v>0</v>
      </c>
      <c r="F124" s="768">
        <f>ROUND((C124+D124)*E124,0)</f>
        <v>0</v>
      </c>
    </row>
    <row r="125" spans="1:6">
      <c r="A125" s="773" t="s">
        <v>4182</v>
      </c>
      <c r="B125" s="796" t="s">
        <v>4183</v>
      </c>
      <c r="C125" s="797">
        <f>'表23-2'!F13</f>
        <v>0</v>
      </c>
      <c r="D125" s="799"/>
      <c r="E125" s="774"/>
      <c r="F125" s="768">
        <f>'表30-5-1'!E4</f>
        <v>0</v>
      </c>
    </row>
    <row r="126" spans="1:6">
      <c r="A126" s="773" t="s">
        <v>4184</v>
      </c>
      <c r="B126" s="796" t="s">
        <v>4185</v>
      </c>
      <c r="C126" s="797">
        <f>'表23-2'!F14</f>
        <v>0</v>
      </c>
      <c r="D126" s="799"/>
      <c r="E126" s="774"/>
      <c r="F126" s="768">
        <f>'表30-5-1'!E62</f>
        <v>0</v>
      </c>
    </row>
    <row r="127" spans="1:6">
      <c r="A127" s="772" t="s">
        <v>4186</v>
      </c>
      <c r="B127" s="796"/>
      <c r="C127" s="797">
        <f>SUM(C128:C132)</f>
        <v>0</v>
      </c>
      <c r="D127" s="798">
        <f>SUM(D128:D132)</f>
        <v>0</v>
      </c>
      <c r="E127" s="771"/>
      <c r="F127" s="768">
        <f>SUM(F128:F132)</f>
        <v>0</v>
      </c>
    </row>
    <row r="128" spans="1:6">
      <c r="A128" s="773" t="s">
        <v>4187</v>
      </c>
      <c r="B128" s="796" t="s">
        <v>4188</v>
      </c>
      <c r="C128" s="797">
        <f>'表23-2'!F16</f>
        <v>0</v>
      </c>
      <c r="D128" s="799"/>
      <c r="E128" s="767">
        <v>3.0000000000000001E-3</v>
      </c>
      <c r="F128" s="768">
        <f>ROUND((C128+D128)*E128,0)</f>
        <v>0</v>
      </c>
    </row>
    <row r="129" spans="1:6">
      <c r="A129" s="773" t="s">
        <v>4189</v>
      </c>
      <c r="B129" s="796" t="s">
        <v>4190</v>
      </c>
      <c r="C129" s="797">
        <f>'表23-2'!F17</f>
        <v>0</v>
      </c>
      <c r="D129" s="799"/>
      <c r="E129" s="767">
        <v>0.02</v>
      </c>
      <c r="F129" s="768">
        <f>ROUND((C129+D129)*E129,0)</f>
        <v>0</v>
      </c>
    </row>
    <row r="130" spans="1:6">
      <c r="A130" s="773" t="s">
        <v>4191</v>
      </c>
      <c r="B130" s="796" t="s">
        <v>4192</v>
      </c>
      <c r="C130" s="797">
        <f>'表23-2'!F18</f>
        <v>0</v>
      </c>
      <c r="D130" s="799"/>
      <c r="E130" s="767">
        <v>0.1351</v>
      </c>
      <c r="F130" s="768">
        <f>ROUND((C130+D130)*E130,0)</f>
        <v>0</v>
      </c>
    </row>
    <row r="131" spans="1:6">
      <c r="A131" s="773" t="s">
        <v>4193</v>
      </c>
      <c r="B131" s="796" t="s">
        <v>4194</v>
      </c>
      <c r="C131" s="797">
        <f>'表23-2'!F19</f>
        <v>0</v>
      </c>
      <c r="D131" s="799"/>
      <c r="E131" s="774">
        <v>7.5000000000000002E-4</v>
      </c>
      <c r="F131" s="768">
        <f>ROUND((C131+D131)*E131,0)</f>
        <v>0</v>
      </c>
    </row>
    <row r="132" spans="1:6">
      <c r="A132" s="773" t="s">
        <v>4195</v>
      </c>
      <c r="B132" s="796" t="s">
        <v>4196</v>
      </c>
      <c r="C132" s="797">
        <f>'表23-2'!F20</f>
        <v>0</v>
      </c>
      <c r="D132" s="800"/>
      <c r="E132" s="774">
        <v>0</v>
      </c>
      <c r="F132" s="768">
        <f>ROUND((C132+D132)*E132,0)</f>
        <v>0</v>
      </c>
    </row>
    <row r="133" spans="1:6">
      <c r="A133" s="763" t="s">
        <v>4197</v>
      </c>
      <c r="B133" s="796"/>
      <c r="C133" s="797">
        <f>C134+C137</f>
        <v>0</v>
      </c>
      <c r="D133" s="798">
        <f>D134+D137</f>
        <v>0</v>
      </c>
      <c r="E133" s="767"/>
      <c r="F133" s="768">
        <f>F134+F137</f>
        <v>0</v>
      </c>
    </row>
    <row r="134" spans="1:6">
      <c r="A134" s="769" t="s">
        <v>4198</v>
      </c>
      <c r="B134" s="796"/>
      <c r="C134" s="797">
        <f>SUM(C135:C136)</f>
        <v>0</v>
      </c>
      <c r="D134" s="798">
        <f>SUM(D135:D136)</f>
        <v>0</v>
      </c>
      <c r="E134" s="771"/>
      <c r="F134" s="768">
        <f>SUM(F135:F136)</f>
        <v>0</v>
      </c>
    </row>
    <row r="135" spans="1:6">
      <c r="A135" s="772" t="s">
        <v>4199</v>
      </c>
      <c r="B135" s="796" t="s">
        <v>4200</v>
      </c>
      <c r="C135" s="797">
        <f>'表22-3'!H7</f>
        <v>0</v>
      </c>
      <c r="D135" s="800"/>
      <c r="E135" s="767">
        <v>0.21840000000000001</v>
      </c>
      <c r="F135" s="768">
        <f>ROUND((C135+D135)*E135,0)</f>
        <v>0</v>
      </c>
    </row>
    <row r="136" spans="1:6" ht="14.25">
      <c r="A136" s="772" t="s">
        <v>4201</v>
      </c>
      <c r="B136" s="2179" t="s">
        <v>7757</v>
      </c>
      <c r="C136" s="797">
        <f>'表22-3'!H39</f>
        <v>0</v>
      </c>
      <c r="D136" s="800"/>
      <c r="E136" s="767">
        <v>0.49819999999999998</v>
      </c>
      <c r="F136" s="768">
        <f>ROUND((C136+D136)*E136,0)</f>
        <v>0</v>
      </c>
    </row>
    <row r="137" spans="1:6">
      <c r="A137" s="769" t="s">
        <v>4202</v>
      </c>
      <c r="B137" s="796"/>
      <c r="C137" s="797">
        <f>SUM(C138:C139)</f>
        <v>0</v>
      </c>
      <c r="D137" s="798">
        <f>SUM(D138:D139)</f>
        <v>0</v>
      </c>
      <c r="E137" s="771"/>
      <c r="F137" s="768">
        <f>SUM(F138:F139)</f>
        <v>0</v>
      </c>
    </row>
    <row r="138" spans="1:6">
      <c r="A138" s="772" t="s">
        <v>4203</v>
      </c>
      <c r="B138" s="796" t="s">
        <v>4204</v>
      </c>
      <c r="C138" s="797">
        <f>'表22-4'!H7</f>
        <v>0</v>
      </c>
      <c r="D138" s="799"/>
      <c r="E138" s="767">
        <v>0.1351</v>
      </c>
      <c r="F138" s="768">
        <f>ROUND((C138+D138)*E138,0)</f>
        <v>0</v>
      </c>
    </row>
    <row r="139" spans="1:6">
      <c r="A139" s="772" t="s">
        <v>4205</v>
      </c>
      <c r="B139" s="796" t="s">
        <v>4206</v>
      </c>
      <c r="C139" s="797">
        <f>'表22-4'!H15</f>
        <v>0</v>
      </c>
      <c r="D139" s="799"/>
      <c r="E139" s="767">
        <v>0.1351</v>
      </c>
      <c r="F139" s="768">
        <f>ROUND((C139+D139)*E139,0)</f>
        <v>0</v>
      </c>
    </row>
    <row r="140" spans="1:6" ht="14.25">
      <c r="A140" s="775" t="s">
        <v>4207</v>
      </c>
      <c r="B140" s="764"/>
      <c r="C140" s="801">
        <f>F74</f>
        <v>0</v>
      </c>
      <c r="D140" s="799"/>
      <c r="E140" s="767">
        <v>1</v>
      </c>
      <c r="F140" s="768">
        <f>ROUND(C140*E140,0)</f>
        <v>0</v>
      </c>
    </row>
    <row r="141" spans="1:6" ht="14.25">
      <c r="A141" s="775" t="s">
        <v>4208</v>
      </c>
      <c r="B141" s="764"/>
      <c r="C141" s="797">
        <f>F140</f>
        <v>0</v>
      </c>
      <c r="D141" s="799"/>
      <c r="E141" s="767">
        <f>'表30-11'!D141</f>
        <v>1</v>
      </c>
      <c r="F141" s="768">
        <f>ROUND(C141*E141,0)</f>
        <v>0</v>
      </c>
    </row>
    <row r="142" spans="1:6" ht="14.25">
      <c r="A142" s="802" t="s">
        <v>4209</v>
      </c>
      <c r="B142" s="803"/>
      <c r="C142" s="804">
        <f>C74</f>
        <v>0</v>
      </c>
      <c r="D142" s="805">
        <f>D74</f>
        <v>0</v>
      </c>
      <c r="E142" s="806">
        <f>'表30-12'!C20</f>
        <v>0</v>
      </c>
      <c r="F142" s="807">
        <f>ROUND((C142+D142)*E142,0)</f>
        <v>0</v>
      </c>
    </row>
    <row r="143" spans="1:6" ht="17.25" thickBot="1">
      <c r="A143" s="808" t="s">
        <v>4210</v>
      </c>
      <c r="B143" s="809"/>
      <c r="C143" s="810">
        <f>C74</f>
        <v>0</v>
      </c>
      <c r="D143" s="811">
        <f>D74</f>
        <v>0</v>
      </c>
      <c r="E143" s="809"/>
      <c r="F143" s="812">
        <f>F141+F142</f>
        <v>0</v>
      </c>
    </row>
    <row r="144" spans="1:6" ht="18" thickTop="1" thickBot="1">
      <c r="A144" s="813" t="s">
        <v>4211</v>
      </c>
      <c r="B144" s="814"/>
      <c r="C144" s="815">
        <f>C73+C143</f>
        <v>0</v>
      </c>
      <c r="D144" s="816">
        <f>D73+D143</f>
        <v>0</v>
      </c>
      <c r="E144" s="2185"/>
      <c r="F144" s="785">
        <f>F73+F143</f>
        <v>0</v>
      </c>
    </row>
    <row r="145" spans="1:2">
      <c r="A145" s="35" t="s">
        <v>4212</v>
      </c>
      <c r="B145" s="34"/>
    </row>
    <row r="146" spans="1:2">
      <c r="A146" s="35" t="s">
        <v>4213</v>
      </c>
    </row>
    <row r="147" spans="1:2">
      <c r="A147" s="35" t="s">
        <v>4214</v>
      </c>
    </row>
  </sheetData>
  <phoneticPr fontId="28" type="noConversion"/>
  <printOptions horizontalCentered="1"/>
  <pageMargins left="0.39370078740157483" right="0.19685039370078741" top="0.39370078740157483" bottom="0.39370078740157483" header="0" footer="0"/>
  <pageSetup paperSize="9" scale="63" fitToHeight="0" orientation="portrait" r:id="rId1"/>
  <headerFooter alignWithMargins="0">
    <oddFooter>&amp;C&amp;P/&amp;N&amp;R&amp;"Times New Roman,標準"&amp;A</oddFooter>
  </headerFooter>
  <rowBreaks count="1" manualBreakCount="1">
    <brk id="73" max="16383" man="1"/>
  </rowBreaks>
  <drawing r:id="rId2"/>
  <legacyDrawing r:id="rId3"/>
  <oleObjects>
    <mc:AlternateContent xmlns:mc="http://schemas.openxmlformats.org/markup-compatibility/2006">
      <mc:Choice Requires="x14">
        <oleObject progId="Equation.3" shapeId="13313" r:id="rId4">
          <objectPr defaultSize="0" autoPict="0" r:id="rId5">
            <anchor moveWithCells="1">
              <from>
                <xdr:col>0</xdr:col>
                <xdr:colOff>1266825</xdr:colOff>
                <xdr:row>1</xdr:row>
                <xdr:rowOff>0</xdr:rowOff>
              </from>
              <to>
                <xdr:col>0</xdr:col>
                <xdr:colOff>1266825</xdr:colOff>
                <xdr:row>2</xdr:row>
                <xdr:rowOff>209550</xdr:rowOff>
              </to>
            </anchor>
          </objectPr>
        </oleObject>
      </mc:Choice>
      <mc:Fallback>
        <oleObject progId="Equation.3" shapeId="13313" r:id="rId4"/>
      </mc:Fallback>
    </mc:AlternateContent>
    <mc:AlternateContent xmlns:mc="http://schemas.openxmlformats.org/markup-compatibility/2006">
      <mc:Choice Requires="x14">
        <oleObject progId="Equation.3" shapeId="13314" r:id="rId6">
          <objectPr defaultSize="0" autoPict="0" r:id="rId5">
            <anchor moveWithCells="1">
              <from>
                <xdr:col>0</xdr:col>
                <xdr:colOff>1266825</xdr:colOff>
                <xdr:row>1</xdr:row>
                <xdr:rowOff>0</xdr:rowOff>
              </from>
              <to>
                <xdr:col>0</xdr:col>
                <xdr:colOff>1266825</xdr:colOff>
                <xdr:row>2</xdr:row>
                <xdr:rowOff>209550</xdr:rowOff>
              </to>
            </anchor>
          </objectPr>
        </oleObject>
      </mc:Choice>
      <mc:Fallback>
        <oleObject progId="Equation.3" shapeId="13314" r:id="rId6"/>
      </mc:Fallback>
    </mc:AlternateContent>
    <mc:AlternateContent xmlns:mc="http://schemas.openxmlformats.org/markup-compatibility/2006">
      <mc:Choice Requires="x14">
        <oleObject progId="Equation.3" shapeId="13315" r:id="rId7">
          <objectPr defaultSize="0" autoPict="0" r:id="rId5">
            <anchor moveWithCells="1">
              <from>
                <xdr:col>0</xdr:col>
                <xdr:colOff>1266825</xdr:colOff>
                <xdr:row>1</xdr:row>
                <xdr:rowOff>0</xdr:rowOff>
              </from>
              <to>
                <xdr:col>0</xdr:col>
                <xdr:colOff>1266825</xdr:colOff>
                <xdr:row>2</xdr:row>
                <xdr:rowOff>209550</xdr:rowOff>
              </to>
            </anchor>
          </objectPr>
        </oleObject>
      </mc:Choice>
      <mc:Fallback>
        <oleObject progId="Equation.3" shapeId="13315" r:id="rId7"/>
      </mc:Fallback>
    </mc:AlternateContent>
    <mc:AlternateContent xmlns:mc="http://schemas.openxmlformats.org/markup-compatibility/2006">
      <mc:Choice Requires="x14">
        <oleObject progId="Equation.3" shapeId="13316" r:id="rId8">
          <objectPr defaultSize="0" autoPict="0" r:id="rId5">
            <anchor moveWithCells="1">
              <from>
                <xdr:col>0</xdr:col>
                <xdr:colOff>1266825</xdr:colOff>
                <xdr:row>1</xdr:row>
                <xdr:rowOff>0</xdr:rowOff>
              </from>
              <to>
                <xdr:col>0</xdr:col>
                <xdr:colOff>1266825</xdr:colOff>
                <xdr:row>2</xdr:row>
                <xdr:rowOff>209550</xdr:rowOff>
              </to>
            </anchor>
          </objectPr>
        </oleObject>
      </mc:Choice>
      <mc:Fallback>
        <oleObject progId="Equation.3" shapeId="13316" r:id="rId8"/>
      </mc:Fallback>
    </mc:AlternateContent>
  </oleObject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工作表21">
    <pageSetUpPr fitToPage="1"/>
  </sheetPr>
  <dimension ref="A1:E64"/>
  <sheetViews>
    <sheetView workbookViewId="0">
      <selection activeCell="A116" sqref="A1:XFD1048576"/>
    </sheetView>
  </sheetViews>
  <sheetFormatPr defaultColWidth="9" defaultRowHeight="16.5"/>
  <cols>
    <col min="1" max="1" width="59.25" style="34" customWidth="1"/>
    <col min="2" max="2" width="30.5" style="34" customWidth="1"/>
    <col min="3" max="4" width="9" style="34"/>
    <col min="5" max="5" width="12.375" style="34" customWidth="1"/>
    <col min="6" max="16384" width="9" style="34"/>
  </cols>
  <sheetData>
    <row r="1" spans="1:5">
      <c r="A1" s="37" t="str">
        <f>表03!A1</f>
        <v xml:space="preserve"> 保險股份有限公司    年度(月)報表</v>
      </c>
    </row>
    <row r="2" spans="1:5" ht="17.25" thickBot="1">
      <c r="A2" s="37" t="s">
        <v>1273</v>
      </c>
      <c r="E2" s="703" t="s">
        <v>248</v>
      </c>
    </row>
    <row r="3" spans="1:5">
      <c r="A3" s="720" t="s">
        <v>1103</v>
      </c>
      <c r="B3" s="721" t="s">
        <v>1104</v>
      </c>
      <c r="C3" s="722" t="s">
        <v>64</v>
      </c>
      <c r="D3" s="723" t="s">
        <v>65</v>
      </c>
      <c r="E3" s="724" t="s">
        <v>1105</v>
      </c>
    </row>
    <row r="4" spans="1:5">
      <c r="A4" s="725" t="s">
        <v>1106</v>
      </c>
      <c r="B4" s="726"/>
      <c r="C4" s="727">
        <f>C5+C32+C59</f>
        <v>0</v>
      </c>
      <c r="D4" s="728"/>
      <c r="E4" s="729">
        <f>E5+E32+E59</f>
        <v>0</v>
      </c>
    </row>
    <row r="5" spans="1:5">
      <c r="A5" s="730" t="s">
        <v>1107</v>
      </c>
      <c r="B5" s="731"/>
      <c r="C5" s="732">
        <f>C6+C19</f>
        <v>0</v>
      </c>
      <c r="D5" s="733"/>
      <c r="E5" s="734">
        <f>E6+E19</f>
        <v>0</v>
      </c>
    </row>
    <row r="6" spans="1:5">
      <c r="A6" s="735" t="s">
        <v>1108</v>
      </c>
      <c r="B6" s="731"/>
      <c r="C6" s="732">
        <f>C7+C13</f>
        <v>0</v>
      </c>
      <c r="D6" s="736"/>
      <c r="E6" s="734">
        <f>E7+E13</f>
        <v>0</v>
      </c>
    </row>
    <row r="7" spans="1:5" ht="28.5">
      <c r="A7" s="737" t="s">
        <v>1109</v>
      </c>
      <c r="B7" s="731" t="s">
        <v>1110</v>
      </c>
      <c r="C7" s="738">
        <f>'表30-5-2'!I8</f>
        <v>0</v>
      </c>
      <c r="D7" s="739"/>
      <c r="E7" s="740">
        <f>SUM(E8:E12)</f>
        <v>0</v>
      </c>
    </row>
    <row r="8" spans="1:5">
      <c r="A8" s="741" t="s">
        <v>1111</v>
      </c>
      <c r="B8" s="731"/>
      <c r="C8" s="732">
        <f>IF(C7&lt;60000000000,C7,0)</f>
        <v>0</v>
      </c>
      <c r="D8" s="736">
        <v>1.5E-3</v>
      </c>
      <c r="E8" s="734">
        <f>ROUND(C8*D8,0)</f>
        <v>0</v>
      </c>
    </row>
    <row r="9" spans="1:5">
      <c r="A9" s="741" t="s">
        <v>1112</v>
      </c>
      <c r="B9" s="731"/>
      <c r="C9" s="732">
        <f>IF(AND(60000000000&lt;=C7,C7&lt;100000000000),C7,0)</f>
        <v>0</v>
      </c>
      <c r="D9" s="736">
        <v>1.3699999999999999E-3</v>
      </c>
      <c r="E9" s="734">
        <f>ROUND(C9*D9,0)</f>
        <v>0</v>
      </c>
    </row>
    <row r="10" spans="1:5">
      <c r="A10" s="741" t="s">
        <v>1113</v>
      </c>
      <c r="B10" s="731"/>
      <c r="C10" s="732">
        <f>IF(AND(100000000000&lt;=C7,C7&lt;200000000000),C7,0)</f>
        <v>0</v>
      </c>
      <c r="D10" s="736">
        <v>1.06E-3</v>
      </c>
      <c r="E10" s="734">
        <f>ROUND(C10*D10,0)</f>
        <v>0</v>
      </c>
    </row>
    <row r="11" spans="1:5">
      <c r="A11" s="741" t="s">
        <v>1114</v>
      </c>
      <c r="B11" s="731"/>
      <c r="C11" s="732">
        <f>IF(AND(200000000000&lt;=C7,C7&lt;1000000000000),C7,0)</f>
        <v>0</v>
      </c>
      <c r="D11" s="736">
        <v>7.5000000000000002E-4</v>
      </c>
      <c r="E11" s="734">
        <f>ROUND(C11*D11,0)</f>
        <v>0</v>
      </c>
    </row>
    <row r="12" spans="1:5">
      <c r="A12" s="741" t="s">
        <v>1115</v>
      </c>
      <c r="B12" s="731"/>
      <c r="C12" s="732">
        <f>IF(C7&gt;=1000000000000,C7,0)</f>
        <v>0</v>
      </c>
      <c r="D12" s="736">
        <v>3.4000000000000002E-4</v>
      </c>
      <c r="E12" s="734">
        <f>ROUND(C12*D12,0)</f>
        <v>0</v>
      </c>
    </row>
    <row r="13" spans="1:5" ht="28.5">
      <c r="A13" s="737" t="s">
        <v>1116</v>
      </c>
      <c r="B13" s="731" t="s">
        <v>1117</v>
      </c>
      <c r="C13" s="738">
        <f>'表30-5-2'!I9</f>
        <v>0</v>
      </c>
      <c r="D13" s="739"/>
      <c r="E13" s="740">
        <f>SUM(E14:E18)</f>
        <v>0</v>
      </c>
    </row>
    <row r="14" spans="1:5">
      <c r="A14" s="741" t="s">
        <v>1118</v>
      </c>
      <c r="B14" s="731"/>
      <c r="C14" s="732">
        <f>IF(C13&lt;60000000000,C13,0)</f>
        <v>0</v>
      </c>
      <c r="D14" s="736">
        <f>D8</f>
        <v>1.5E-3</v>
      </c>
      <c r="E14" s="734">
        <f>ROUND(C14*D14,0)</f>
        <v>0</v>
      </c>
    </row>
    <row r="15" spans="1:5">
      <c r="A15" s="741" t="s">
        <v>1112</v>
      </c>
      <c r="B15" s="731"/>
      <c r="C15" s="732">
        <f>IF(AND(60000000000&lt;=C13,C13&lt;100000000000),C13,0)</f>
        <v>0</v>
      </c>
      <c r="D15" s="736">
        <f>D9</f>
        <v>1.3699999999999999E-3</v>
      </c>
      <c r="E15" s="734">
        <f>ROUND(C15*D15,0)</f>
        <v>0</v>
      </c>
    </row>
    <row r="16" spans="1:5">
      <c r="A16" s="741" t="s">
        <v>1113</v>
      </c>
      <c r="B16" s="731"/>
      <c r="C16" s="732">
        <f>IF(AND(100000000000&lt;=C13,C13&lt;200000000000),C13,0)</f>
        <v>0</v>
      </c>
      <c r="D16" s="736">
        <f>D10</f>
        <v>1.06E-3</v>
      </c>
      <c r="E16" s="734">
        <f>ROUND(C16*D16,0)</f>
        <v>0</v>
      </c>
    </row>
    <row r="17" spans="1:5">
      <c r="A17" s="741" t="s">
        <v>1114</v>
      </c>
      <c r="B17" s="731"/>
      <c r="C17" s="732">
        <f>IF(AND(200000000000&lt;=C13,C13&lt;1000000000000),C13,0)</f>
        <v>0</v>
      </c>
      <c r="D17" s="736">
        <f>D11</f>
        <v>7.5000000000000002E-4</v>
      </c>
      <c r="E17" s="734">
        <f>ROUND(C17*D17,0)</f>
        <v>0</v>
      </c>
    </row>
    <row r="18" spans="1:5">
      <c r="A18" s="741" t="s">
        <v>1115</v>
      </c>
      <c r="B18" s="731"/>
      <c r="C18" s="732">
        <f>IF(C13&gt;=1000000000000,C13,0)</f>
        <v>0</v>
      </c>
      <c r="D18" s="736">
        <f>D12</f>
        <v>3.4000000000000002E-4</v>
      </c>
      <c r="E18" s="734">
        <f>ROUND(C18*D18,0)</f>
        <v>0</v>
      </c>
    </row>
    <row r="19" spans="1:5">
      <c r="A19" s="735" t="s">
        <v>1119</v>
      </c>
      <c r="B19" s="731"/>
      <c r="C19" s="732">
        <f>C20+C26</f>
        <v>0</v>
      </c>
      <c r="D19" s="736"/>
      <c r="E19" s="734">
        <f>E20+E26</f>
        <v>0</v>
      </c>
    </row>
    <row r="20" spans="1:5" ht="28.5">
      <c r="A20" s="737" t="s">
        <v>1120</v>
      </c>
      <c r="B20" s="731" t="s">
        <v>1121</v>
      </c>
      <c r="C20" s="738">
        <f>'表30-5-2'!I11</f>
        <v>0</v>
      </c>
      <c r="D20" s="739"/>
      <c r="E20" s="740">
        <f>SUM(E21:E25)</f>
        <v>0</v>
      </c>
    </row>
    <row r="21" spans="1:5">
      <c r="A21" s="741" t="s">
        <v>1122</v>
      </c>
      <c r="B21" s="731"/>
      <c r="C21" s="732">
        <f>IF(C20&lt;20000000000,C20,0)</f>
        <v>0</v>
      </c>
      <c r="D21" s="736">
        <v>1E-3</v>
      </c>
      <c r="E21" s="734">
        <f>ROUND(C21*D21,0)</f>
        <v>0</v>
      </c>
    </row>
    <row r="22" spans="1:5">
      <c r="A22" s="741" t="s">
        <v>1123</v>
      </c>
      <c r="B22" s="731"/>
      <c r="C22" s="732">
        <f>IF(AND(20000000000&lt;=C20,C20&lt;50000000000),C19,0)</f>
        <v>0</v>
      </c>
      <c r="D22" s="736">
        <v>8.7000000000000001E-4</v>
      </c>
      <c r="E22" s="734">
        <f>ROUND(C22*D22,0)</f>
        <v>0</v>
      </c>
    </row>
    <row r="23" spans="1:5">
      <c r="A23" s="741" t="s">
        <v>1124</v>
      </c>
      <c r="B23" s="731"/>
      <c r="C23" s="732">
        <f>IF(AND(50000000000&lt;=C20,C20&lt;100000000000),C20,0)</f>
        <v>0</v>
      </c>
      <c r="D23" s="736">
        <v>5.5000000000000003E-4</v>
      </c>
      <c r="E23" s="734">
        <f>ROUND(C23*D23,0)</f>
        <v>0</v>
      </c>
    </row>
    <row r="24" spans="1:5">
      <c r="A24" s="741" t="s">
        <v>1125</v>
      </c>
      <c r="B24" s="731"/>
      <c r="C24" s="732">
        <f>IF(AND(100000000000&lt;=C20,C20&lt;500000000000),C20,0)</f>
        <v>0</v>
      </c>
      <c r="D24" s="736">
        <v>3.8999999999999999E-4</v>
      </c>
      <c r="E24" s="734">
        <f>ROUND(C24*D24,0)</f>
        <v>0</v>
      </c>
    </row>
    <row r="25" spans="1:5">
      <c r="A25" s="741" t="s">
        <v>1126</v>
      </c>
      <c r="B25" s="731"/>
      <c r="C25" s="732">
        <f>IF(C20&gt;=500000000000,C20,0)</f>
        <v>0</v>
      </c>
      <c r="D25" s="736">
        <v>1.7000000000000001E-4</v>
      </c>
      <c r="E25" s="734">
        <f>ROUND(C25*D25,0)</f>
        <v>0</v>
      </c>
    </row>
    <row r="26" spans="1:5" ht="28.5">
      <c r="A26" s="737" t="s">
        <v>1127</v>
      </c>
      <c r="B26" s="731" t="s">
        <v>1128</v>
      </c>
      <c r="C26" s="738">
        <f>'表30-5-2'!I12</f>
        <v>0</v>
      </c>
      <c r="D26" s="739"/>
      <c r="E26" s="740">
        <f>SUM(E27:E31)</f>
        <v>0</v>
      </c>
    </row>
    <row r="27" spans="1:5">
      <c r="A27" s="741" t="s">
        <v>1122</v>
      </c>
      <c r="B27" s="731"/>
      <c r="C27" s="732">
        <f>IF(C26&lt;20000000000,C26,0)</f>
        <v>0</v>
      </c>
      <c r="D27" s="736">
        <f>D21</f>
        <v>1E-3</v>
      </c>
      <c r="E27" s="734">
        <f>ROUND(C27*D27,0)</f>
        <v>0</v>
      </c>
    </row>
    <row r="28" spans="1:5">
      <c r="A28" s="741" t="s">
        <v>1123</v>
      </c>
      <c r="B28" s="731"/>
      <c r="C28" s="732">
        <f>IF(AND(20000000000&lt;=C26,C26&lt;50000000000),C26,0)</f>
        <v>0</v>
      </c>
      <c r="D28" s="736">
        <f>D22</f>
        <v>8.7000000000000001E-4</v>
      </c>
      <c r="E28" s="734">
        <f>ROUND(C28*D28,0)</f>
        <v>0</v>
      </c>
    </row>
    <row r="29" spans="1:5">
      <c r="A29" s="741" t="s">
        <v>1124</v>
      </c>
      <c r="B29" s="731"/>
      <c r="C29" s="732">
        <f>IF(AND(50000000000&lt;=C26,C26&lt;100000000000),C26,0)</f>
        <v>0</v>
      </c>
      <c r="D29" s="736">
        <f>D23</f>
        <v>5.5000000000000003E-4</v>
      </c>
      <c r="E29" s="734">
        <f>ROUND(C29*D29,0)</f>
        <v>0</v>
      </c>
    </row>
    <row r="30" spans="1:5">
      <c r="A30" s="741" t="s">
        <v>1129</v>
      </c>
      <c r="B30" s="731"/>
      <c r="C30" s="732">
        <f>IF(AND(100000000000&lt;=C26,C26&lt;500000000000),C26,0)</f>
        <v>0</v>
      </c>
      <c r="D30" s="736">
        <f>D24</f>
        <v>3.8999999999999999E-4</v>
      </c>
      <c r="E30" s="734">
        <f>ROUND(C30*D30,0)</f>
        <v>0</v>
      </c>
    </row>
    <row r="31" spans="1:5">
      <c r="A31" s="741" t="s">
        <v>1130</v>
      </c>
      <c r="B31" s="731"/>
      <c r="C31" s="732">
        <f>IF(C26&gt;=500000000000,C26,0)</f>
        <v>0</v>
      </c>
      <c r="D31" s="736">
        <f>D25</f>
        <v>1.7000000000000001E-4</v>
      </c>
      <c r="E31" s="734">
        <f>ROUND(C31*D31,0)</f>
        <v>0</v>
      </c>
    </row>
    <row r="32" spans="1:5">
      <c r="A32" s="730" t="s">
        <v>1131</v>
      </c>
      <c r="B32" s="731"/>
      <c r="C32" s="732">
        <f>C33+C46</f>
        <v>0</v>
      </c>
      <c r="D32" s="736"/>
      <c r="E32" s="734">
        <f>E33+E46</f>
        <v>0</v>
      </c>
    </row>
    <row r="33" spans="1:5">
      <c r="A33" s="735" t="s">
        <v>1132</v>
      </c>
      <c r="B33" s="731"/>
      <c r="C33" s="732">
        <f>C34+C40</f>
        <v>0</v>
      </c>
      <c r="D33" s="736"/>
      <c r="E33" s="734">
        <f>E34+E40</f>
        <v>0</v>
      </c>
    </row>
    <row r="34" spans="1:5" ht="28.5">
      <c r="A34" s="737" t="s">
        <v>1133</v>
      </c>
      <c r="B34" s="731" t="s">
        <v>1134</v>
      </c>
      <c r="C34" s="738">
        <f>'表30-5-2'!I15</f>
        <v>0</v>
      </c>
      <c r="D34" s="739"/>
      <c r="E34" s="740">
        <f>SUM(E35:E39)</f>
        <v>0</v>
      </c>
    </row>
    <row r="35" spans="1:5">
      <c r="A35" s="741" t="s">
        <v>1122</v>
      </c>
      <c r="B35" s="731"/>
      <c r="C35" s="732">
        <f>IF(C34&lt;20000000000,C34,0)</f>
        <v>0</v>
      </c>
      <c r="D35" s="736">
        <v>2E-3</v>
      </c>
      <c r="E35" s="734">
        <f>ROUND(C35*D35,0)</f>
        <v>0</v>
      </c>
    </row>
    <row r="36" spans="1:5">
      <c r="A36" s="741" t="s">
        <v>1123</v>
      </c>
      <c r="B36" s="731"/>
      <c r="C36" s="732">
        <f>IF(AND(20000000000&lt;=C34,C34&lt;50000000000),C34,0)</f>
        <v>0</v>
      </c>
      <c r="D36" s="736">
        <v>1.73E-3</v>
      </c>
      <c r="E36" s="734">
        <f>ROUND(C36*D36,0)</f>
        <v>0</v>
      </c>
    </row>
    <row r="37" spans="1:5">
      <c r="A37" s="741" t="s">
        <v>1124</v>
      </c>
      <c r="B37" s="731"/>
      <c r="C37" s="732">
        <f>IF(AND(50000000000&lt;=C34,C34&lt;100000000000),C34,0)</f>
        <v>0</v>
      </c>
      <c r="D37" s="736">
        <v>1.1000000000000001E-3</v>
      </c>
      <c r="E37" s="734">
        <f>ROUND(C37*D37,0)</f>
        <v>0</v>
      </c>
    </row>
    <row r="38" spans="1:5">
      <c r="A38" s="741" t="s">
        <v>1125</v>
      </c>
      <c r="B38" s="731"/>
      <c r="C38" s="732">
        <f>IF(AND(100000000000&lt;=C34,C33&lt;500000000000),C34,0)</f>
        <v>0</v>
      </c>
      <c r="D38" s="736">
        <v>7.6999999999999996E-4</v>
      </c>
      <c r="E38" s="734">
        <f>ROUND(C38*D38,0)</f>
        <v>0</v>
      </c>
    </row>
    <row r="39" spans="1:5">
      <c r="A39" s="741" t="s">
        <v>1126</v>
      </c>
      <c r="B39" s="731"/>
      <c r="C39" s="732">
        <f>IF(C34&gt;=500000000000,C34,0)</f>
        <v>0</v>
      </c>
      <c r="D39" s="736">
        <v>3.5E-4</v>
      </c>
      <c r="E39" s="734">
        <f>ROUND(C39*D39,0)</f>
        <v>0</v>
      </c>
    </row>
    <row r="40" spans="1:5" ht="28.5">
      <c r="A40" s="737" t="s">
        <v>1135</v>
      </c>
      <c r="B40" s="731" t="s">
        <v>1136</v>
      </c>
      <c r="C40" s="738">
        <f>'表30-5-2'!I16</f>
        <v>0</v>
      </c>
      <c r="D40" s="739"/>
      <c r="E40" s="740">
        <f>SUM(E41:E45)</f>
        <v>0</v>
      </c>
    </row>
    <row r="41" spans="1:5">
      <c r="A41" s="741" t="s">
        <v>1137</v>
      </c>
      <c r="B41" s="731"/>
      <c r="C41" s="732">
        <f>IF(C40&lt;20000000000,C40,0)</f>
        <v>0</v>
      </c>
      <c r="D41" s="736">
        <f>D35</f>
        <v>2E-3</v>
      </c>
      <c r="E41" s="734">
        <f>ROUND(C41*D41,0)</f>
        <v>0</v>
      </c>
    </row>
    <row r="42" spans="1:5">
      <c r="A42" s="741" t="s">
        <v>1123</v>
      </c>
      <c r="B42" s="731"/>
      <c r="C42" s="732">
        <f>IF(AND(20000000000&lt;=C40,C40&lt;50000000000),C40,0)</f>
        <v>0</v>
      </c>
      <c r="D42" s="736">
        <f>D36</f>
        <v>1.73E-3</v>
      </c>
      <c r="E42" s="734">
        <f>ROUND(C42*D42,0)</f>
        <v>0</v>
      </c>
    </row>
    <row r="43" spans="1:5">
      <c r="A43" s="741" t="s">
        <v>1124</v>
      </c>
      <c r="B43" s="731"/>
      <c r="C43" s="732">
        <f>IF(AND(50000000000&lt;=C40,C40&lt;100000000000),C40,0)</f>
        <v>0</v>
      </c>
      <c r="D43" s="736">
        <f>D37</f>
        <v>1.1000000000000001E-3</v>
      </c>
      <c r="E43" s="734">
        <f>ROUND(C43*D43,0)</f>
        <v>0</v>
      </c>
    </row>
    <row r="44" spans="1:5">
      <c r="A44" s="741" t="s">
        <v>1125</v>
      </c>
      <c r="B44" s="731"/>
      <c r="C44" s="732">
        <f>IF(AND(100000000000&lt;=C40,C40&lt;500000000000),C40,0)</f>
        <v>0</v>
      </c>
      <c r="D44" s="736">
        <f>D38</f>
        <v>7.6999999999999996E-4</v>
      </c>
      <c r="E44" s="734">
        <f>ROUND(C44*D44,0)</f>
        <v>0</v>
      </c>
    </row>
    <row r="45" spans="1:5">
      <c r="A45" s="741" t="s">
        <v>1126</v>
      </c>
      <c r="B45" s="731"/>
      <c r="C45" s="732">
        <f>IF(C40&gt;=500000000000,C40,0)</f>
        <v>0</v>
      </c>
      <c r="D45" s="736">
        <f>D39</f>
        <v>3.5E-4</v>
      </c>
      <c r="E45" s="734">
        <f>ROUND(C45*D45,0)</f>
        <v>0</v>
      </c>
    </row>
    <row r="46" spans="1:5">
      <c r="A46" s="735" t="s">
        <v>1138</v>
      </c>
      <c r="B46" s="731"/>
      <c r="C46" s="732">
        <f>C47+C53</f>
        <v>0</v>
      </c>
      <c r="D46" s="736"/>
      <c r="E46" s="734">
        <f>E47+E53</f>
        <v>0</v>
      </c>
    </row>
    <row r="47" spans="1:5" ht="28.5">
      <c r="A47" s="737" t="s">
        <v>1139</v>
      </c>
      <c r="B47" s="731" t="s">
        <v>1140</v>
      </c>
      <c r="C47" s="738">
        <f>'表30-5-2'!I18</f>
        <v>0</v>
      </c>
      <c r="D47" s="742"/>
      <c r="E47" s="740">
        <f>SUM(E48:E52)</f>
        <v>0</v>
      </c>
    </row>
    <row r="48" spans="1:5">
      <c r="A48" s="741" t="s">
        <v>1122</v>
      </c>
      <c r="B48" s="731"/>
      <c r="C48" s="732">
        <f>IF(C47&lt;20000000000,C47,0)</f>
        <v>0</v>
      </c>
      <c r="D48" s="736">
        <v>3.0000000000000001E-3</v>
      </c>
      <c r="E48" s="734">
        <f>ROUND(C48*D48,0)</f>
        <v>0</v>
      </c>
    </row>
    <row r="49" spans="1:5">
      <c r="A49" s="741" t="s">
        <v>1123</v>
      </c>
      <c r="B49" s="731"/>
      <c r="C49" s="732">
        <f>IF(AND(20000000000&lt;=C47,C47&lt;50000000000),C47,0)</f>
        <v>0</v>
      </c>
      <c r="D49" s="736">
        <v>2.5999999999999999E-3</v>
      </c>
      <c r="E49" s="734">
        <f>ROUND(C49*D49,0)</f>
        <v>0</v>
      </c>
    </row>
    <row r="50" spans="1:5">
      <c r="A50" s="741" t="s">
        <v>1124</v>
      </c>
      <c r="B50" s="731"/>
      <c r="C50" s="732">
        <f>IF(AND(50000000000&lt;=C47,C47&lt;100000000000),C47,0)</f>
        <v>0</v>
      </c>
      <c r="D50" s="736">
        <v>1.16E-3</v>
      </c>
      <c r="E50" s="734">
        <f>ROUND(C50*D50,0)</f>
        <v>0</v>
      </c>
    </row>
    <row r="51" spans="1:5">
      <c r="A51" s="741" t="s">
        <v>1125</v>
      </c>
      <c r="B51" s="731"/>
      <c r="C51" s="732">
        <f>IF(AND(100000000000&lt;=C47,C47&lt;500000000000),C47,0)</f>
        <v>0</v>
      </c>
      <c r="D51" s="736">
        <v>5.1999999999999995E-4</v>
      </c>
      <c r="E51" s="734">
        <f>ROUND(C51*D51,0)</f>
        <v>0</v>
      </c>
    </row>
    <row r="52" spans="1:5">
      <c r="A52" s="741" t="s">
        <v>1126</v>
      </c>
      <c r="B52" s="731"/>
      <c r="C52" s="732">
        <f>IF(C47&gt;=500000000000,C47,0)</f>
        <v>0</v>
      </c>
      <c r="D52" s="736">
        <v>3.6999999999999999E-4</v>
      </c>
      <c r="E52" s="734">
        <f>ROUND(C52*D52,0)</f>
        <v>0</v>
      </c>
    </row>
    <row r="53" spans="1:5" ht="28.5">
      <c r="A53" s="737" t="s">
        <v>1141</v>
      </c>
      <c r="B53" s="731" t="s">
        <v>1142</v>
      </c>
      <c r="C53" s="738">
        <f>'表30-5-2'!I19</f>
        <v>0</v>
      </c>
      <c r="D53" s="739"/>
      <c r="E53" s="740">
        <f>SUM(E54:E58)</f>
        <v>0</v>
      </c>
    </row>
    <row r="54" spans="1:5">
      <c r="A54" s="741" t="s">
        <v>1122</v>
      </c>
      <c r="B54" s="731"/>
      <c r="C54" s="732">
        <f>IF(C53&lt;20000000000,C53,0)</f>
        <v>0</v>
      </c>
      <c r="D54" s="736">
        <f>D48</f>
        <v>3.0000000000000001E-3</v>
      </c>
      <c r="E54" s="734">
        <f>ROUND(C54*D54,0)</f>
        <v>0</v>
      </c>
    </row>
    <row r="55" spans="1:5">
      <c r="A55" s="741" t="s">
        <v>1143</v>
      </c>
      <c r="B55" s="731"/>
      <c r="C55" s="732">
        <f>IF(AND(20000000000&lt;=C53,C53&lt;50000000000),C53,0)</f>
        <v>0</v>
      </c>
      <c r="D55" s="736">
        <f>D49</f>
        <v>2.5999999999999999E-3</v>
      </c>
      <c r="E55" s="734">
        <f>ROUND(C55*D55,0)</f>
        <v>0</v>
      </c>
    </row>
    <row r="56" spans="1:5">
      <c r="A56" s="741" t="s">
        <v>1144</v>
      </c>
      <c r="B56" s="731"/>
      <c r="C56" s="732">
        <f>IF(AND(50000000000&lt;=C53,C53&lt;100000000000),C53,0)</f>
        <v>0</v>
      </c>
      <c r="D56" s="736">
        <f>D50</f>
        <v>1.16E-3</v>
      </c>
      <c r="E56" s="734">
        <f>ROUND(C56*D56,0)</f>
        <v>0</v>
      </c>
    </row>
    <row r="57" spans="1:5">
      <c r="A57" s="741" t="s">
        <v>1145</v>
      </c>
      <c r="B57" s="731"/>
      <c r="C57" s="732">
        <f>IF(AND(100000000000&lt;=C53,C53&lt;500000000000),C53,0)</f>
        <v>0</v>
      </c>
      <c r="D57" s="736">
        <f>D51</f>
        <v>5.1999999999999995E-4</v>
      </c>
      <c r="E57" s="734">
        <f>ROUND(C57*D57,0)</f>
        <v>0</v>
      </c>
    </row>
    <row r="58" spans="1:5">
      <c r="A58" s="741" t="s">
        <v>1146</v>
      </c>
      <c r="B58" s="731"/>
      <c r="C58" s="732">
        <f>IF(C53&gt;=500000000000,C53,0)</f>
        <v>0</v>
      </c>
      <c r="D58" s="736">
        <f>D52</f>
        <v>3.6999999999999999E-4</v>
      </c>
      <c r="E58" s="734">
        <f>ROUND(C58*D58,0)</f>
        <v>0</v>
      </c>
    </row>
    <row r="59" spans="1:5">
      <c r="A59" s="730" t="s">
        <v>1147</v>
      </c>
      <c r="B59" s="731"/>
      <c r="C59" s="732">
        <f>SUM(C60:C61)</f>
        <v>0</v>
      </c>
      <c r="D59" s="736"/>
      <c r="E59" s="734">
        <f>SUM(E60:E61)</f>
        <v>0</v>
      </c>
    </row>
    <row r="60" spans="1:5" ht="28.5">
      <c r="A60" s="735" t="s">
        <v>1148</v>
      </c>
      <c r="B60" s="731" t="s">
        <v>1149</v>
      </c>
      <c r="C60" s="738">
        <f>'表30-5-2'!H21</f>
        <v>0</v>
      </c>
      <c r="D60" s="739">
        <v>3.8000000000000002E-4</v>
      </c>
      <c r="E60" s="740">
        <f>ROUND(C60*D60,0)</f>
        <v>0</v>
      </c>
    </row>
    <row r="61" spans="1:5" ht="28.5">
      <c r="A61" s="735" t="s">
        <v>1150</v>
      </c>
      <c r="B61" s="731" t="s">
        <v>1151</v>
      </c>
      <c r="C61" s="738">
        <f>'表30-5-2'!H22</f>
        <v>0</v>
      </c>
      <c r="D61" s="739">
        <f>D60</f>
        <v>3.8000000000000002E-4</v>
      </c>
      <c r="E61" s="740">
        <f>ROUND(C61*D61,0)</f>
        <v>0</v>
      </c>
    </row>
    <row r="62" spans="1:5" ht="29.25" thickBot="1">
      <c r="A62" s="743" t="s">
        <v>1152</v>
      </c>
      <c r="B62" s="744" t="s">
        <v>1153</v>
      </c>
      <c r="C62" s="738">
        <f>'表30-5-2'!H23</f>
        <v>0</v>
      </c>
      <c r="D62" s="745">
        <v>7.5000000000000002E-4</v>
      </c>
      <c r="E62" s="740">
        <f>ROUND(C62*D62,0)</f>
        <v>0</v>
      </c>
    </row>
    <row r="63" spans="1:5" ht="18" thickTop="1" thickBot="1">
      <c r="A63" s="746" t="s">
        <v>1154</v>
      </c>
      <c r="B63" s="747"/>
      <c r="C63" s="748">
        <f>C4+C62</f>
        <v>0</v>
      </c>
      <c r="D63" s="749"/>
      <c r="E63" s="750">
        <f>E4+E62</f>
        <v>0</v>
      </c>
    </row>
    <row r="64" spans="1:5">
      <c r="A64" s="2890" t="s">
        <v>1155</v>
      </c>
      <c r="B64" s="2890"/>
    </row>
  </sheetData>
  <mergeCells count="1">
    <mergeCell ref="A64:B64"/>
  </mergeCells>
  <phoneticPr fontId="28" type="noConversion"/>
  <pageMargins left="0.7" right="0.7" top="0.75" bottom="0.75" header="0.3" footer="0.3"/>
  <pageSetup paperSize="9" scale="64"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工作表22">
    <pageSetUpPr fitToPage="1"/>
  </sheetPr>
  <dimension ref="A1:I25"/>
  <sheetViews>
    <sheetView workbookViewId="0">
      <selection activeCell="A116" sqref="A1:XFD1048576"/>
    </sheetView>
  </sheetViews>
  <sheetFormatPr defaultColWidth="9" defaultRowHeight="16.5"/>
  <cols>
    <col min="1" max="1" width="9" style="33"/>
    <col min="2" max="2" width="34.875" style="33" customWidth="1"/>
    <col min="3" max="3" width="11.875" style="33" customWidth="1"/>
    <col min="4" max="4" width="11.625" style="33" customWidth="1"/>
    <col min="5" max="5" width="11.875" style="33" customWidth="1"/>
    <col min="6" max="6" width="11.375" style="33" customWidth="1"/>
    <col min="7" max="7" width="11.125" style="33" customWidth="1"/>
    <col min="8" max="8" width="11.25" style="33" customWidth="1"/>
    <col min="9" max="9" width="13.5" style="33" customWidth="1"/>
    <col min="10" max="16384" width="9" style="33"/>
  </cols>
  <sheetData>
    <row r="1" spans="1:9">
      <c r="A1" s="37" t="str">
        <f>表03!A1</f>
        <v xml:space="preserve"> 保險股份有限公司    年度(月)報表</v>
      </c>
    </row>
    <row r="2" spans="1:9">
      <c r="A2" s="225" t="s">
        <v>1156</v>
      </c>
      <c r="I2" s="703" t="s">
        <v>248</v>
      </c>
    </row>
    <row r="3" spans="1:9" ht="28.5">
      <c r="A3" s="2891" t="s">
        <v>233</v>
      </c>
      <c r="B3" s="704" t="s">
        <v>1157</v>
      </c>
      <c r="C3" s="705" t="s">
        <v>1158</v>
      </c>
      <c r="D3" s="705" t="s">
        <v>1159</v>
      </c>
      <c r="E3" s="705" t="s">
        <v>1160</v>
      </c>
      <c r="F3" s="706" t="s">
        <v>1161</v>
      </c>
      <c r="G3" s="706" t="s">
        <v>1162</v>
      </c>
      <c r="H3" s="706" t="s">
        <v>1163</v>
      </c>
      <c r="I3" s="706" t="s">
        <v>1164</v>
      </c>
    </row>
    <row r="4" spans="1:9">
      <c r="A4" s="2892"/>
      <c r="B4" s="707" t="s">
        <v>1165</v>
      </c>
      <c r="C4" s="707" t="s">
        <v>187</v>
      </c>
      <c r="D4" s="707" t="s">
        <v>303</v>
      </c>
      <c r="E4" s="707" t="s">
        <v>1166</v>
      </c>
      <c r="F4" s="707" t="s">
        <v>70</v>
      </c>
      <c r="G4" s="707" t="s">
        <v>71</v>
      </c>
      <c r="H4" s="707" t="s">
        <v>1167</v>
      </c>
      <c r="I4" s="707" t="s">
        <v>1168</v>
      </c>
    </row>
    <row r="5" spans="1:9">
      <c r="A5" s="708">
        <v>1</v>
      </c>
      <c r="B5" s="709" t="s">
        <v>1169</v>
      </c>
      <c r="C5" s="710">
        <f>C6+C13</f>
        <v>0</v>
      </c>
      <c r="D5" s="710">
        <f t="shared" ref="D5:I5" si="0">D6+D13</f>
        <v>0</v>
      </c>
      <c r="E5" s="710">
        <f t="shared" si="0"/>
        <v>0</v>
      </c>
      <c r="F5" s="710">
        <f>F6+F13+F20</f>
        <v>0</v>
      </c>
      <c r="G5" s="710">
        <f>G6+G13+G20</f>
        <v>0</v>
      </c>
      <c r="H5" s="710">
        <f>H6+H13+H20</f>
        <v>0</v>
      </c>
      <c r="I5" s="710">
        <f t="shared" si="0"/>
        <v>0</v>
      </c>
    </row>
    <row r="6" spans="1:9">
      <c r="A6" s="708">
        <v>2</v>
      </c>
      <c r="B6" s="711" t="s">
        <v>1170</v>
      </c>
      <c r="C6" s="710">
        <f>C7+C10</f>
        <v>0</v>
      </c>
      <c r="D6" s="710">
        <f t="shared" ref="D6:I6" si="1">D7+D10</f>
        <v>0</v>
      </c>
      <c r="E6" s="710">
        <f t="shared" si="1"/>
        <v>0</v>
      </c>
      <c r="F6" s="710">
        <f t="shared" si="1"/>
        <v>0</v>
      </c>
      <c r="G6" s="710">
        <f t="shared" si="1"/>
        <v>0</v>
      </c>
      <c r="H6" s="710">
        <f t="shared" si="1"/>
        <v>0</v>
      </c>
      <c r="I6" s="710">
        <f t="shared" si="1"/>
        <v>0</v>
      </c>
    </row>
    <row r="7" spans="1:9">
      <c r="A7" s="708">
        <v>3</v>
      </c>
      <c r="B7" s="712" t="s">
        <v>1171</v>
      </c>
      <c r="C7" s="710">
        <f>C8+C9</f>
        <v>0</v>
      </c>
      <c r="D7" s="710">
        <f t="shared" ref="D7:I7" si="2">D8+D9</f>
        <v>0</v>
      </c>
      <c r="E7" s="710">
        <f t="shared" si="2"/>
        <v>0</v>
      </c>
      <c r="F7" s="710">
        <f t="shared" si="2"/>
        <v>0</v>
      </c>
      <c r="G7" s="710">
        <f t="shared" si="2"/>
        <v>0</v>
      </c>
      <c r="H7" s="710">
        <f t="shared" si="2"/>
        <v>0</v>
      </c>
      <c r="I7" s="710">
        <f t="shared" si="2"/>
        <v>0</v>
      </c>
    </row>
    <row r="8" spans="1:9">
      <c r="A8" s="708">
        <v>4</v>
      </c>
      <c r="B8" s="713" t="s">
        <v>1172</v>
      </c>
      <c r="C8" s="714"/>
      <c r="D8" s="714"/>
      <c r="E8" s="715">
        <f>C8-D8</f>
        <v>0</v>
      </c>
      <c r="F8" s="716"/>
      <c r="G8" s="716"/>
      <c r="H8" s="715">
        <f>F8-G8</f>
        <v>0</v>
      </c>
      <c r="I8" s="710">
        <f>E8-H8</f>
        <v>0</v>
      </c>
    </row>
    <row r="9" spans="1:9">
      <c r="A9" s="708">
        <v>5</v>
      </c>
      <c r="B9" s="713" t="s">
        <v>1173</v>
      </c>
      <c r="C9" s="714"/>
      <c r="D9" s="714"/>
      <c r="E9" s="715">
        <f>C9-D9</f>
        <v>0</v>
      </c>
      <c r="F9" s="716"/>
      <c r="G9" s="716"/>
      <c r="H9" s="715">
        <f>F9-G9</f>
        <v>0</v>
      </c>
      <c r="I9" s="710">
        <f>E9-H9</f>
        <v>0</v>
      </c>
    </row>
    <row r="10" spans="1:9">
      <c r="A10" s="708">
        <v>6</v>
      </c>
      <c r="B10" s="712" t="s">
        <v>1174</v>
      </c>
      <c r="C10" s="710">
        <f t="shared" ref="C10:I10" si="3">C11+C12</f>
        <v>0</v>
      </c>
      <c r="D10" s="710">
        <f t="shared" si="3"/>
        <v>0</v>
      </c>
      <c r="E10" s="710">
        <f t="shared" si="3"/>
        <v>0</v>
      </c>
      <c r="F10" s="710">
        <f t="shared" si="3"/>
        <v>0</v>
      </c>
      <c r="G10" s="710">
        <f t="shared" si="3"/>
        <v>0</v>
      </c>
      <c r="H10" s="710">
        <f t="shared" si="3"/>
        <v>0</v>
      </c>
      <c r="I10" s="710">
        <f t="shared" si="3"/>
        <v>0</v>
      </c>
    </row>
    <row r="11" spans="1:9">
      <c r="A11" s="708">
        <v>7</v>
      </c>
      <c r="B11" s="713" t="s">
        <v>1175</v>
      </c>
      <c r="C11" s="714"/>
      <c r="D11" s="714"/>
      <c r="E11" s="715">
        <f>C11-D11</f>
        <v>0</v>
      </c>
      <c r="F11" s="716"/>
      <c r="G11" s="716"/>
      <c r="H11" s="715">
        <f>F11-G11</f>
        <v>0</v>
      </c>
      <c r="I11" s="710">
        <f>E11-H11</f>
        <v>0</v>
      </c>
    </row>
    <row r="12" spans="1:9">
      <c r="A12" s="708">
        <v>8</v>
      </c>
      <c r="B12" s="713" t="s">
        <v>1176</v>
      </c>
      <c r="C12" s="714"/>
      <c r="D12" s="714"/>
      <c r="E12" s="715">
        <f>C12-D12</f>
        <v>0</v>
      </c>
      <c r="F12" s="716"/>
      <c r="G12" s="716"/>
      <c r="H12" s="715">
        <f>F12-G12</f>
        <v>0</v>
      </c>
      <c r="I12" s="710">
        <f>E12-H12</f>
        <v>0</v>
      </c>
    </row>
    <row r="13" spans="1:9">
      <c r="A13" s="708">
        <v>9</v>
      </c>
      <c r="B13" s="711" t="s">
        <v>1177</v>
      </c>
      <c r="C13" s="710">
        <f>C14+C17</f>
        <v>0</v>
      </c>
      <c r="D13" s="710">
        <f t="shared" ref="D13:I13" si="4">D14+D17</f>
        <v>0</v>
      </c>
      <c r="E13" s="710">
        <f t="shared" si="4"/>
        <v>0</v>
      </c>
      <c r="F13" s="710">
        <f t="shared" si="4"/>
        <v>0</v>
      </c>
      <c r="G13" s="710">
        <f t="shared" si="4"/>
        <v>0</v>
      </c>
      <c r="H13" s="710">
        <f t="shared" si="4"/>
        <v>0</v>
      </c>
      <c r="I13" s="710">
        <f t="shared" si="4"/>
        <v>0</v>
      </c>
    </row>
    <row r="14" spans="1:9">
      <c r="A14" s="708">
        <v>10</v>
      </c>
      <c r="B14" s="712" t="s">
        <v>1178</v>
      </c>
      <c r="C14" s="710">
        <f t="shared" ref="C14:I14" si="5">C15+C16</f>
        <v>0</v>
      </c>
      <c r="D14" s="710">
        <f t="shared" si="5"/>
        <v>0</v>
      </c>
      <c r="E14" s="710">
        <f t="shared" si="5"/>
        <v>0</v>
      </c>
      <c r="F14" s="710">
        <f t="shared" si="5"/>
        <v>0</v>
      </c>
      <c r="G14" s="710">
        <f t="shared" si="5"/>
        <v>0</v>
      </c>
      <c r="H14" s="710">
        <f t="shared" si="5"/>
        <v>0</v>
      </c>
      <c r="I14" s="710">
        <f t="shared" si="5"/>
        <v>0</v>
      </c>
    </row>
    <row r="15" spans="1:9">
      <c r="A15" s="708">
        <v>11</v>
      </c>
      <c r="B15" s="713" t="s">
        <v>1179</v>
      </c>
      <c r="C15" s="714"/>
      <c r="D15" s="714"/>
      <c r="E15" s="715">
        <f>C15-D15</f>
        <v>0</v>
      </c>
      <c r="F15" s="716"/>
      <c r="G15" s="716"/>
      <c r="H15" s="715">
        <f>F15-G15</f>
        <v>0</v>
      </c>
      <c r="I15" s="710">
        <f>E15-H15</f>
        <v>0</v>
      </c>
    </row>
    <row r="16" spans="1:9">
      <c r="A16" s="708">
        <v>12</v>
      </c>
      <c r="B16" s="713" t="s">
        <v>1180</v>
      </c>
      <c r="C16" s="714"/>
      <c r="D16" s="714"/>
      <c r="E16" s="715">
        <f>C16-D16</f>
        <v>0</v>
      </c>
      <c r="F16" s="716"/>
      <c r="G16" s="716"/>
      <c r="H16" s="715">
        <f>F16-G16</f>
        <v>0</v>
      </c>
      <c r="I16" s="710">
        <f>E16-H16</f>
        <v>0</v>
      </c>
    </row>
    <row r="17" spans="1:9">
      <c r="A17" s="708">
        <v>13</v>
      </c>
      <c r="B17" s="712" t="s">
        <v>1181</v>
      </c>
      <c r="C17" s="710">
        <f t="shared" ref="C17:I17" si="6">C18+C19</f>
        <v>0</v>
      </c>
      <c r="D17" s="710">
        <f t="shared" si="6"/>
        <v>0</v>
      </c>
      <c r="E17" s="710">
        <f t="shared" si="6"/>
        <v>0</v>
      </c>
      <c r="F17" s="710">
        <f t="shared" si="6"/>
        <v>0</v>
      </c>
      <c r="G17" s="710">
        <f t="shared" si="6"/>
        <v>0</v>
      </c>
      <c r="H17" s="710">
        <f t="shared" si="6"/>
        <v>0</v>
      </c>
      <c r="I17" s="710">
        <f t="shared" si="6"/>
        <v>0</v>
      </c>
    </row>
    <row r="18" spans="1:9">
      <c r="A18" s="708">
        <v>14</v>
      </c>
      <c r="B18" s="713" t="s">
        <v>1182</v>
      </c>
      <c r="C18" s="714"/>
      <c r="D18" s="714"/>
      <c r="E18" s="715">
        <f>C18-D18</f>
        <v>0</v>
      </c>
      <c r="F18" s="716"/>
      <c r="G18" s="716"/>
      <c r="H18" s="715">
        <f>F18-G18</f>
        <v>0</v>
      </c>
      <c r="I18" s="710">
        <f>E18-H18</f>
        <v>0</v>
      </c>
    </row>
    <row r="19" spans="1:9">
      <c r="A19" s="708">
        <v>15</v>
      </c>
      <c r="B19" s="713" t="s">
        <v>1183</v>
      </c>
      <c r="C19" s="714"/>
      <c r="D19" s="714"/>
      <c r="E19" s="715">
        <f>C19-D19</f>
        <v>0</v>
      </c>
      <c r="F19" s="716"/>
      <c r="G19" s="716"/>
      <c r="H19" s="715">
        <f>F19-G19</f>
        <v>0</v>
      </c>
      <c r="I19" s="710">
        <f>E19-H19</f>
        <v>0</v>
      </c>
    </row>
    <row r="20" spans="1:9">
      <c r="A20" s="708">
        <v>16</v>
      </c>
      <c r="B20" s="711" t="s">
        <v>1184</v>
      </c>
      <c r="C20" s="2893"/>
      <c r="D20" s="2894"/>
      <c r="E20" s="2895"/>
      <c r="F20" s="710">
        <f>F21+F22</f>
        <v>0</v>
      </c>
      <c r="G20" s="710">
        <f>G21+G22</f>
        <v>0</v>
      </c>
      <c r="H20" s="710">
        <f>H21+H22</f>
        <v>0</v>
      </c>
      <c r="I20" s="2902"/>
    </row>
    <row r="21" spans="1:9">
      <c r="A21" s="708">
        <v>17</v>
      </c>
      <c r="B21" s="712" t="s">
        <v>1185</v>
      </c>
      <c r="C21" s="2896"/>
      <c r="D21" s="2897"/>
      <c r="E21" s="2898"/>
      <c r="F21" s="716"/>
      <c r="G21" s="716"/>
      <c r="H21" s="715">
        <f>F21-G21</f>
        <v>0</v>
      </c>
      <c r="I21" s="2903"/>
    </row>
    <row r="22" spans="1:9">
      <c r="A22" s="708">
        <v>18</v>
      </c>
      <c r="B22" s="712" t="s">
        <v>1186</v>
      </c>
      <c r="C22" s="2896"/>
      <c r="D22" s="2897"/>
      <c r="E22" s="2898"/>
      <c r="F22" s="716"/>
      <c r="G22" s="716"/>
      <c r="H22" s="715">
        <f>F22-G22</f>
        <v>0</v>
      </c>
      <c r="I22" s="2903"/>
    </row>
    <row r="23" spans="1:9">
      <c r="A23" s="708">
        <v>19</v>
      </c>
      <c r="B23" s="709" t="s">
        <v>1187</v>
      </c>
      <c r="C23" s="2899"/>
      <c r="D23" s="2900"/>
      <c r="E23" s="2901"/>
      <c r="F23" s="716"/>
      <c r="G23" s="716"/>
      <c r="H23" s="715">
        <f>F23-G23</f>
        <v>0</v>
      </c>
      <c r="I23" s="2904"/>
    </row>
    <row r="24" spans="1:9">
      <c r="A24" s="708">
        <v>20</v>
      </c>
      <c r="B24" s="717" t="s">
        <v>1188</v>
      </c>
      <c r="C24" s="710">
        <f>C5</f>
        <v>0</v>
      </c>
      <c r="D24" s="710">
        <f>D5</f>
        <v>0</v>
      </c>
      <c r="E24" s="710">
        <f>E5</f>
        <v>0</v>
      </c>
      <c r="F24" s="710">
        <f>F5+F23</f>
        <v>0</v>
      </c>
      <c r="G24" s="710">
        <f>G5+G23</f>
        <v>0</v>
      </c>
      <c r="H24" s="710">
        <f>H5+H23</f>
        <v>0</v>
      </c>
      <c r="I24" s="710">
        <f>I5</f>
        <v>0</v>
      </c>
    </row>
    <row r="25" spans="1:9">
      <c r="A25" s="718" t="s">
        <v>1189</v>
      </c>
      <c r="B25" s="224"/>
      <c r="C25" s="224"/>
      <c r="D25" s="224"/>
      <c r="E25" s="224"/>
      <c r="F25" s="224"/>
      <c r="G25" s="224"/>
      <c r="H25" s="224"/>
      <c r="I25" s="719"/>
    </row>
  </sheetData>
  <mergeCells count="3">
    <mergeCell ref="A3:A4"/>
    <mergeCell ref="C20:E23"/>
    <mergeCell ref="I20:I23"/>
  </mergeCells>
  <phoneticPr fontId="28" type="noConversion"/>
  <pageMargins left="0.7" right="0.7" top="0.75" bottom="0.75" header="0.3" footer="0.3"/>
  <pageSetup paperSize="9" orientation="landscape" r:id="rId1"/>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工作表23">
    <pageSetUpPr fitToPage="1"/>
  </sheetPr>
  <dimension ref="A1:I33"/>
  <sheetViews>
    <sheetView workbookViewId="0">
      <selection activeCell="A116" sqref="A1:XFD1048576"/>
    </sheetView>
  </sheetViews>
  <sheetFormatPr defaultRowHeight="15"/>
  <cols>
    <col min="1" max="1" width="34" style="32" customWidth="1"/>
    <col min="2" max="7" width="25.625" style="32" customWidth="1"/>
    <col min="8" max="257" width="9" style="32"/>
    <col min="258" max="258" width="34" style="32" customWidth="1"/>
    <col min="259" max="263" width="25.625" style="32" customWidth="1"/>
    <col min="264" max="513" width="9" style="32"/>
    <col min="514" max="514" width="34" style="32" customWidth="1"/>
    <col min="515" max="519" width="25.625" style="32" customWidth="1"/>
    <col min="520" max="769" width="9" style="32"/>
    <col min="770" max="770" width="34" style="32" customWidth="1"/>
    <col min="771" max="775" width="25.625" style="32" customWidth="1"/>
    <col min="776" max="1025" width="9" style="32"/>
    <col min="1026" max="1026" width="34" style="32" customWidth="1"/>
    <col min="1027" max="1031" width="25.625" style="32" customWidth="1"/>
    <col min="1032" max="1281" width="9" style="32"/>
    <col min="1282" max="1282" width="34" style="32" customWidth="1"/>
    <col min="1283" max="1287" width="25.625" style="32" customWidth="1"/>
    <col min="1288" max="1537" width="9" style="32"/>
    <col min="1538" max="1538" width="34" style="32" customWidth="1"/>
    <col min="1539" max="1543" width="25.625" style="32" customWidth="1"/>
    <col min="1544" max="1793" width="9" style="32"/>
    <col min="1794" max="1794" width="34" style="32" customWidth="1"/>
    <col min="1795" max="1799" width="25.625" style="32" customWidth="1"/>
    <col min="1800" max="2049" width="9" style="32"/>
    <col min="2050" max="2050" width="34" style="32" customWidth="1"/>
    <col min="2051" max="2055" width="25.625" style="32" customWidth="1"/>
    <col min="2056" max="2305" width="9" style="32"/>
    <col min="2306" max="2306" width="34" style="32" customWidth="1"/>
    <col min="2307" max="2311" width="25.625" style="32" customWidth="1"/>
    <col min="2312" max="2561" width="9" style="32"/>
    <col min="2562" max="2562" width="34" style="32" customWidth="1"/>
    <col min="2563" max="2567" width="25.625" style="32" customWidth="1"/>
    <col min="2568" max="2817" width="9" style="32"/>
    <col min="2818" max="2818" width="34" style="32" customWidth="1"/>
    <col min="2819" max="2823" width="25.625" style="32" customWidth="1"/>
    <col min="2824" max="3073" width="9" style="32"/>
    <col min="3074" max="3074" width="34" style="32" customWidth="1"/>
    <col min="3075" max="3079" width="25.625" style="32" customWidth="1"/>
    <col min="3080" max="3329" width="9" style="32"/>
    <col min="3330" max="3330" width="34" style="32" customWidth="1"/>
    <col min="3331" max="3335" width="25.625" style="32" customWidth="1"/>
    <col min="3336" max="3585" width="9" style="32"/>
    <col min="3586" max="3586" width="34" style="32" customWidth="1"/>
    <col min="3587" max="3591" width="25.625" style="32" customWidth="1"/>
    <col min="3592" max="3841" width="9" style="32"/>
    <col min="3842" max="3842" width="34" style="32" customWidth="1"/>
    <col min="3843" max="3847" width="25.625" style="32" customWidth="1"/>
    <col min="3848" max="4097" width="9" style="32"/>
    <col min="4098" max="4098" width="34" style="32" customWidth="1"/>
    <col min="4099" max="4103" width="25.625" style="32" customWidth="1"/>
    <col min="4104" max="4353" width="9" style="32"/>
    <col min="4354" max="4354" width="34" style="32" customWidth="1"/>
    <col min="4355" max="4359" width="25.625" style="32" customWidth="1"/>
    <col min="4360" max="4609" width="9" style="32"/>
    <col min="4610" max="4610" width="34" style="32" customWidth="1"/>
    <col min="4611" max="4615" width="25.625" style="32" customWidth="1"/>
    <col min="4616" max="4865" width="9" style="32"/>
    <col min="4866" max="4866" width="34" style="32" customWidth="1"/>
    <col min="4867" max="4871" width="25.625" style="32" customWidth="1"/>
    <col min="4872" max="5121" width="9" style="32"/>
    <col min="5122" max="5122" width="34" style="32" customWidth="1"/>
    <col min="5123" max="5127" width="25.625" style="32" customWidth="1"/>
    <col min="5128" max="5377" width="9" style="32"/>
    <col min="5378" max="5378" width="34" style="32" customWidth="1"/>
    <col min="5379" max="5383" width="25.625" style="32" customWidth="1"/>
    <col min="5384" max="5633" width="9" style="32"/>
    <col min="5634" max="5634" width="34" style="32" customWidth="1"/>
    <col min="5635" max="5639" width="25.625" style="32" customWidth="1"/>
    <col min="5640" max="5889" width="9" style="32"/>
    <col min="5890" max="5890" width="34" style="32" customWidth="1"/>
    <col min="5891" max="5895" width="25.625" style="32" customWidth="1"/>
    <col min="5896" max="6145" width="9" style="32"/>
    <col min="6146" max="6146" width="34" style="32" customWidth="1"/>
    <col min="6147" max="6151" width="25.625" style="32" customWidth="1"/>
    <col min="6152" max="6401" width="9" style="32"/>
    <col min="6402" max="6402" width="34" style="32" customWidth="1"/>
    <col min="6403" max="6407" width="25.625" style="32" customWidth="1"/>
    <col min="6408" max="6657" width="9" style="32"/>
    <col min="6658" max="6658" width="34" style="32" customWidth="1"/>
    <col min="6659" max="6663" width="25.625" style="32" customWidth="1"/>
    <col min="6664" max="6913" width="9" style="32"/>
    <col min="6914" max="6914" width="34" style="32" customWidth="1"/>
    <col min="6915" max="6919" width="25.625" style="32" customWidth="1"/>
    <col min="6920" max="7169" width="9" style="32"/>
    <col min="7170" max="7170" width="34" style="32" customWidth="1"/>
    <col min="7171" max="7175" width="25.625" style="32" customWidth="1"/>
    <col min="7176" max="7425" width="9" style="32"/>
    <col min="7426" max="7426" width="34" style="32" customWidth="1"/>
    <col min="7427" max="7431" width="25.625" style="32" customWidth="1"/>
    <col min="7432" max="7681" width="9" style="32"/>
    <col min="7682" max="7682" width="34" style="32" customWidth="1"/>
    <col min="7683" max="7687" width="25.625" style="32" customWidth="1"/>
    <col min="7688" max="7937" width="9" style="32"/>
    <col min="7938" max="7938" width="34" style="32" customWidth="1"/>
    <col min="7939" max="7943" width="25.625" style="32" customWidth="1"/>
    <col min="7944" max="8193" width="9" style="32"/>
    <col min="8194" max="8194" width="34" style="32" customWidth="1"/>
    <col min="8195" max="8199" width="25.625" style="32" customWidth="1"/>
    <col min="8200" max="8449" width="9" style="32"/>
    <col min="8450" max="8450" width="34" style="32" customWidth="1"/>
    <col min="8451" max="8455" width="25.625" style="32" customWidth="1"/>
    <col min="8456" max="8705" width="9" style="32"/>
    <col min="8706" max="8706" width="34" style="32" customWidth="1"/>
    <col min="8707" max="8711" width="25.625" style="32" customWidth="1"/>
    <col min="8712" max="8961" width="9" style="32"/>
    <col min="8962" max="8962" width="34" style="32" customWidth="1"/>
    <col min="8963" max="8967" width="25.625" style="32" customWidth="1"/>
    <col min="8968" max="9217" width="9" style="32"/>
    <col min="9218" max="9218" width="34" style="32" customWidth="1"/>
    <col min="9219" max="9223" width="25.625" style="32" customWidth="1"/>
    <col min="9224" max="9473" width="9" style="32"/>
    <col min="9474" max="9474" width="34" style="32" customWidth="1"/>
    <col min="9475" max="9479" width="25.625" style="32" customWidth="1"/>
    <col min="9480" max="9729" width="9" style="32"/>
    <col min="9730" max="9730" width="34" style="32" customWidth="1"/>
    <col min="9731" max="9735" width="25.625" style="32" customWidth="1"/>
    <col min="9736" max="9985" width="9" style="32"/>
    <col min="9986" max="9986" width="34" style="32" customWidth="1"/>
    <col min="9987" max="9991" width="25.625" style="32" customWidth="1"/>
    <col min="9992" max="10241" width="9" style="32"/>
    <col min="10242" max="10242" width="34" style="32" customWidth="1"/>
    <col min="10243" max="10247" width="25.625" style="32" customWidth="1"/>
    <col min="10248" max="10497" width="9" style="32"/>
    <col min="10498" max="10498" width="34" style="32" customWidth="1"/>
    <col min="10499" max="10503" width="25.625" style="32" customWidth="1"/>
    <col min="10504" max="10753" width="9" style="32"/>
    <col min="10754" max="10754" width="34" style="32" customWidth="1"/>
    <col min="10755" max="10759" width="25.625" style="32" customWidth="1"/>
    <col min="10760" max="11009" width="9" style="32"/>
    <col min="11010" max="11010" width="34" style="32" customWidth="1"/>
    <col min="11011" max="11015" width="25.625" style="32" customWidth="1"/>
    <col min="11016" max="11265" width="9" style="32"/>
    <col min="11266" max="11266" width="34" style="32" customWidth="1"/>
    <col min="11267" max="11271" width="25.625" style="32" customWidth="1"/>
    <col min="11272" max="11521" width="9" style="32"/>
    <col min="11522" max="11522" width="34" style="32" customWidth="1"/>
    <col min="11523" max="11527" width="25.625" style="32" customWidth="1"/>
    <col min="11528" max="11777" width="9" style="32"/>
    <col min="11778" max="11778" width="34" style="32" customWidth="1"/>
    <col min="11779" max="11783" width="25.625" style="32" customWidth="1"/>
    <col min="11784" max="12033" width="9" style="32"/>
    <col min="12034" max="12034" width="34" style="32" customWidth="1"/>
    <col min="12035" max="12039" width="25.625" style="32" customWidth="1"/>
    <col min="12040" max="12289" width="9" style="32"/>
    <col min="12290" max="12290" width="34" style="32" customWidth="1"/>
    <col min="12291" max="12295" width="25.625" style="32" customWidth="1"/>
    <col min="12296" max="12545" width="9" style="32"/>
    <col min="12546" max="12546" width="34" style="32" customWidth="1"/>
    <col min="12547" max="12551" width="25.625" style="32" customWidth="1"/>
    <col min="12552" max="12801" width="9" style="32"/>
    <col min="12802" max="12802" width="34" style="32" customWidth="1"/>
    <col min="12803" max="12807" width="25.625" style="32" customWidth="1"/>
    <col min="12808" max="13057" width="9" style="32"/>
    <col min="13058" max="13058" width="34" style="32" customWidth="1"/>
    <col min="13059" max="13063" width="25.625" style="32" customWidth="1"/>
    <col min="13064" max="13313" width="9" style="32"/>
    <col min="13314" max="13314" width="34" style="32" customWidth="1"/>
    <col min="13315" max="13319" width="25.625" style="32" customWidth="1"/>
    <col min="13320" max="13569" width="9" style="32"/>
    <col min="13570" max="13570" width="34" style="32" customWidth="1"/>
    <col min="13571" max="13575" width="25.625" style="32" customWidth="1"/>
    <col min="13576" max="13825" width="9" style="32"/>
    <col min="13826" max="13826" width="34" style="32" customWidth="1"/>
    <col min="13827" max="13831" width="25.625" style="32" customWidth="1"/>
    <col min="13832" max="14081" width="9" style="32"/>
    <col min="14082" max="14082" width="34" style="32" customWidth="1"/>
    <col min="14083" max="14087" width="25.625" style="32" customWidth="1"/>
    <col min="14088" max="14337" width="9" style="32"/>
    <col min="14338" max="14338" width="34" style="32" customWidth="1"/>
    <col min="14339" max="14343" width="25.625" style="32" customWidth="1"/>
    <col min="14344" max="14593" width="9" style="32"/>
    <col min="14594" max="14594" width="34" style="32" customWidth="1"/>
    <col min="14595" max="14599" width="25.625" style="32" customWidth="1"/>
    <col min="14600" max="14849" width="9" style="32"/>
    <col min="14850" max="14850" width="34" style="32" customWidth="1"/>
    <col min="14851" max="14855" width="25.625" style="32" customWidth="1"/>
    <col min="14856" max="15105" width="9" style="32"/>
    <col min="15106" max="15106" width="34" style="32" customWidth="1"/>
    <col min="15107" max="15111" width="25.625" style="32" customWidth="1"/>
    <col min="15112" max="15361" width="9" style="32"/>
    <col min="15362" max="15362" width="34" style="32" customWidth="1"/>
    <col min="15363" max="15367" width="25.625" style="32" customWidth="1"/>
    <col min="15368" max="15617" width="9" style="32"/>
    <col min="15618" max="15618" width="34" style="32" customWidth="1"/>
    <col min="15619" max="15623" width="25.625" style="32" customWidth="1"/>
    <col min="15624" max="15873" width="9" style="32"/>
    <col min="15874" max="15874" width="34" style="32" customWidth="1"/>
    <col min="15875" max="15879" width="25.625" style="32" customWidth="1"/>
    <col min="15880" max="16129" width="9" style="32"/>
    <col min="16130" max="16130" width="34" style="32" customWidth="1"/>
    <col min="16131" max="16135" width="25.625" style="32" customWidth="1"/>
    <col min="16136" max="16384" width="9" style="32"/>
  </cols>
  <sheetData>
    <row r="1" spans="1:7" ht="16.5">
      <c r="A1" s="535" t="s">
        <v>2638</v>
      </c>
    </row>
    <row r="2" spans="1:7" ht="19.5">
      <c r="A2" s="2178" t="s">
        <v>3951</v>
      </c>
      <c r="B2" s="655"/>
      <c r="C2" s="655"/>
      <c r="D2" s="655"/>
      <c r="E2" s="655"/>
    </row>
    <row r="3" spans="1:7" ht="16.5">
      <c r="A3" s="2187" t="s">
        <v>2659</v>
      </c>
      <c r="B3" s="655"/>
      <c r="C3" s="655"/>
      <c r="D3" s="655"/>
      <c r="E3" s="655"/>
    </row>
    <row r="4" spans="1:7" ht="16.5">
      <c r="A4" s="654" t="s">
        <v>3952</v>
      </c>
      <c r="B4" s="2905" t="s">
        <v>5577</v>
      </c>
      <c r="C4" s="2905"/>
      <c r="D4" s="655"/>
      <c r="E4" s="655"/>
    </row>
    <row r="5" spans="1:7" ht="15.75" thickBot="1">
      <c r="A5" s="654"/>
      <c r="B5" s="655"/>
      <c r="C5" s="655"/>
      <c r="D5" s="655"/>
      <c r="E5" s="655"/>
    </row>
    <row r="6" spans="1:7" s="659" customFormat="1" ht="16.5">
      <c r="A6" s="2906" t="s">
        <v>3953</v>
      </c>
      <c r="B6" s="656" t="s">
        <v>3954</v>
      </c>
      <c r="C6" s="656" t="s">
        <v>3955</v>
      </c>
      <c r="D6" s="657" t="s">
        <v>3956</v>
      </c>
      <c r="E6" s="658"/>
    </row>
    <row r="7" spans="1:7" s="659" customFormat="1" ht="15.75" customHeight="1" thickBot="1">
      <c r="A7" s="2907"/>
      <c r="B7" s="660" t="s">
        <v>2653</v>
      </c>
      <c r="C7" s="661" t="s">
        <v>2654</v>
      </c>
      <c r="D7" s="662" t="s">
        <v>2655</v>
      </c>
      <c r="E7" s="663"/>
    </row>
    <row r="8" spans="1:7" ht="17.25" thickTop="1">
      <c r="A8" s="664" t="s">
        <v>3957</v>
      </c>
      <c r="B8" s="665">
        <f>F21</f>
        <v>0</v>
      </c>
      <c r="C8" s="2174">
        <v>1</v>
      </c>
      <c r="D8" s="666">
        <f>B8*C8</f>
        <v>0</v>
      </c>
      <c r="E8" s="667"/>
    </row>
    <row r="9" spans="1:7" ht="16.5">
      <c r="A9" s="668" t="s">
        <v>3958</v>
      </c>
      <c r="B9" s="669">
        <f>B21-F21-G21</f>
        <v>0</v>
      </c>
      <c r="C9" s="2275">
        <v>1.7999999999999999E-2</v>
      </c>
      <c r="D9" s="670">
        <f>B9*C9</f>
        <v>0</v>
      </c>
      <c r="E9" s="667"/>
    </row>
    <row r="10" spans="1:7" s="671" customFormat="1" ht="16.5">
      <c r="A10" s="664" t="s">
        <v>3959</v>
      </c>
      <c r="B10" s="665">
        <f>F26</f>
        <v>0</v>
      </c>
      <c r="C10" s="2174">
        <v>1</v>
      </c>
      <c r="D10" s="666">
        <f>B10*C10</f>
        <v>0</v>
      </c>
      <c r="E10" s="667"/>
    </row>
    <row r="11" spans="1:7" s="671" customFormat="1" ht="17.25" thickBot="1">
      <c r="A11" s="2157" t="s">
        <v>3960</v>
      </c>
      <c r="B11" s="2158">
        <f>B26-F26-G26</f>
        <v>0</v>
      </c>
      <c r="C11" s="2276">
        <v>1.7999999999999999E-2</v>
      </c>
      <c r="D11" s="2159">
        <f>B11*C11</f>
        <v>0</v>
      </c>
      <c r="E11" s="667"/>
    </row>
    <row r="12" spans="1:7" ht="19.5" thickTop="1">
      <c r="A12" s="2160" t="s">
        <v>3961</v>
      </c>
      <c r="B12" s="2165">
        <f>SQRT(B8^2+B10^2)</f>
        <v>0</v>
      </c>
      <c r="C12" s="2161"/>
      <c r="D12" s="2162">
        <f>SQRT(D8^2+D10^2)</f>
        <v>0</v>
      </c>
      <c r="E12" s="672"/>
    </row>
    <row r="13" spans="1:7" ht="17.25" thickBot="1">
      <c r="A13" s="2277" t="s">
        <v>5562</v>
      </c>
      <c r="B13" s="2166">
        <f>SQRT(B9^2+B11^2)</f>
        <v>0</v>
      </c>
      <c r="C13" s="2163"/>
      <c r="D13" s="2164">
        <f>SQRT(D9^2+D11^2)</f>
        <v>0</v>
      </c>
      <c r="E13" s="672"/>
    </row>
    <row r="14" spans="1:7" ht="15.75" thickBot="1"/>
    <row r="15" spans="1:7" ht="49.9" customHeight="1">
      <c r="A15" s="2906" t="s">
        <v>3953</v>
      </c>
      <c r="B15" s="673" t="s">
        <v>3962</v>
      </c>
      <c r="C15" s="673" t="s">
        <v>3963</v>
      </c>
      <c r="D15" s="674" t="s">
        <v>3964</v>
      </c>
      <c r="E15" s="674" t="s">
        <v>3965</v>
      </c>
      <c r="F15" s="673" t="s">
        <v>3966</v>
      </c>
      <c r="G15" s="675" t="s">
        <v>3967</v>
      </c>
    </row>
    <row r="16" spans="1:7" ht="15.75">
      <c r="A16" s="2908"/>
      <c r="B16" s="676" t="s">
        <v>304</v>
      </c>
      <c r="C16" s="676" t="s">
        <v>125</v>
      </c>
      <c r="D16" s="676" t="s">
        <v>2656</v>
      </c>
      <c r="E16" s="677" t="s">
        <v>2652</v>
      </c>
      <c r="F16" s="678" t="s">
        <v>2657</v>
      </c>
      <c r="G16" s="679" t="s">
        <v>2658</v>
      </c>
    </row>
    <row r="17" spans="1:7" ht="16.5">
      <c r="A17" s="680" t="s">
        <v>3968</v>
      </c>
      <c r="B17" s="681"/>
      <c r="C17" s="682"/>
      <c r="D17" s="682"/>
      <c r="E17" s="683"/>
      <c r="F17" s="684"/>
      <c r="G17" s="685"/>
    </row>
    <row r="18" spans="1:7" ht="16.5">
      <c r="A18" s="686" t="s">
        <v>3969</v>
      </c>
      <c r="B18" s="687">
        <v>0</v>
      </c>
      <c r="C18" s="687">
        <v>0</v>
      </c>
      <c r="D18" s="687">
        <v>0</v>
      </c>
      <c r="E18" s="688"/>
      <c r="F18" s="689">
        <f>C18-D18+E18</f>
        <v>0</v>
      </c>
      <c r="G18" s="690"/>
    </row>
    <row r="19" spans="1:7" ht="16.5">
      <c r="A19" s="686" t="s">
        <v>3970</v>
      </c>
      <c r="B19" s="687">
        <v>0</v>
      </c>
      <c r="C19" s="691">
        <v>0</v>
      </c>
      <c r="D19" s="691">
        <v>0</v>
      </c>
      <c r="E19" s="692"/>
      <c r="F19" s="689">
        <f>C19-D19+E19</f>
        <v>0</v>
      </c>
      <c r="G19" s="690"/>
    </row>
    <row r="20" spans="1:7" ht="16.5">
      <c r="A20" s="686" t="s">
        <v>3971</v>
      </c>
      <c r="B20" s="687">
        <v>0</v>
      </c>
      <c r="C20" s="687">
        <v>0</v>
      </c>
      <c r="D20" s="687">
        <v>0</v>
      </c>
      <c r="E20" s="688"/>
      <c r="F20" s="689">
        <f>C20-D20+E20</f>
        <v>0</v>
      </c>
      <c r="G20" s="690"/>
    </row>
    <row r="21" spans="1:7" ht="16.5">
      <c r="A21" s="686" t="s">
        <v>3972</v>
      </c>
      <c r="B21" s="687">
        <v>0</v>
      </c>
      <c r="C21" s="691">
        <v>0</v>
      </c>
      <c r="D21" s="691">
        <v>0</v>
      </c>
      <c r="E21" s="692"/>
      <c r="F21" s="689">
        <f>C21-D21+E21</f>
        <v>0</v>
      </c>
      <c r="G21" s="690"/>
    </row>
    <row r="22" spans="1:7" ht="16.5">
      <c r="A22" s="693" t="s">
        <v>3973</v>
      </c>
      <c r="B22" s="694"/>
      <c r="C22" s="695"/>
      <c r="D22" s="695"/>
      <c r="E22" s="696"/>
      <c r="F22" s="695"/>
      <c r="G22" s="697"/>
    </row>
    <row r="23" spans="1:7" ht="16.5">
      <c r="A23" s="686" t="s">
        <v>3969</v>
      </c>
      <c r="B23" s="687">
        <v>0</v>
      </c>
      <c r="C23" s="691">
        <v>0</v>
      </c>
      <c r="D23" s="691">
        <v>0</v>
      </c>
      <c r="E23" s="692"/>
      <c r="F23" s="689">
        <f>C23-D23+E23</f>
        <v>0</v>
      </c>
      <c r="G23" s="690"/>
    </row>
    <row r="24" spans="1:7" ht="16.5">
      <c r="A24" s="686" t="s">
        <v>3970</v>
      </c>
      <c r="B24" s="687">
        <v>0</v>
      </c>
      <c r="C24" s="687">
        <v>0</v>
      </c>
      <c r="D24" s="687">
        <v>0</v>
      </c>
      <c r="E24" s="688"/>
      <c r="F24" s="689">
        <f>C24-D24+E24</f>
        <v>0</v>
      </c>
      <c r="G24" s="690"/>
    </row>
    <row r="25" spans="1:7" ht="16.5">
      <c r="A25" s="686" t="s">
        <v>3971</v>
      </c>
      <c r="B25" s="687">
        <v>0</v>
      </c>
      <c r="C25" s="691">
        <v>0</v>
      </c>
      <c r="D25" s="691">
        <v>0</v>
      </c>
      <c r="E25" s="692"/>
      <c r="F25" s="689">
        <f>C25-D25+E25</f>
        <v>0</v>
      </c>
      <c r="G25" s="690"/>
    </row>
    <row r="26" spans="1:7" ht="17.25" thickBot="1">
      <c r="A26" s="698" t="s">
        <v>3972</v>
      </c>
      <c r="B26" s="699">
        <v>0</v>
      </c>
      <c r="C26" s="699">
        <v>0</v>
      </c>
      <c r="D26" s="699">
        <v>0</v>
      </c>
      <c r="E26" s="700"/>
      <c r="F26" s="701">
        <f>C26-D26+E26</f>
        <v>0</v>
      </c>
      <c r="G26" s="702"/>
    </row>
    <row r="28" spans="1:7" ht="16.5">
      <c r="A28" s="32" t="s">
        <v>3974</v>
      </c>
    </row>
    <row r="29" spans="1:7" ht="16.5">
      <c r="A29" s="32" t="s">
        <v>3975</v>
      </c>
    </row>
    <row r="30" spans="1:7" ht="16.5">
      <c r="A30" s="32" t="s">
        <v>3976</v>
      </c>
    </row>
    <row r="31" spans="1:7" ht="16.5">
      <c r="A31" s="32" t="s">
        <v>3977</v>
      </c>
    </row>
    <row r="32" spans="1:7" ht="16.5">
      <c r="A32" s="32" t="s">
        <v>3978</v>
      </c>
    </row>
    <row r="33" spans="1:9">
      <c r="A33" s="2909" t="s">
        <v>3979</v>
      </c>
      <c r="B33" s="2909"/>
      <c r="C33" s="2909"/>
      <c r="D33" s="2909"/>
      <c r="E33" s="2909"/>
      <c r="F33" s="2909"/>
      <c r="G33" s="2909"/>
      <c r="H33" s="2909"/>
      <c r="I33" s="2909"/>
    </row>
  </sheetData>
  <mergeCells count="4">
    <mergeCell ref="B4:C4"/>
    <mergeCell ref="A6:A7"/>
    <mergeCell ref="A15:A16"/>
    <mergeCell ref="A33:I33"/>
  </mergeCells>
  <phoneticPr fontId="28" type="noConversion"/>
  <dataValidations count="1">
    <dataValidation type="decimal" allowBlank="1" showInputMessage="1" showErrorMessage="1" errorTitle="錯誤" error="輸入資料格式錯誤!!" sqref="B17:B26 IY17:IY26 SU17:SU26 ACQ17:ACQ26 AMM17:AMM26 AWI17:AWI26 BGE17:BGE26 BQA17:BQA26 BZW17:BZW26 CJS17:CJS26 CTO17:CTO26 DDK17:DDK26 DNG17:DNG26 DXC17:DXC26 EGY17:EGY26 EQU17:EQU26 FAQ17:FAQ26 FKM17:FKM26 FUI17:FUI26 GEE17:GEE26 GOA17:GOA26 GXW17:GXW26 HHS17:HHS26 HRO17:HRO26 IBK17:IBK26 ILG17:ILG26 IVC17:IVC26 JEY17:JEY26 JOU17:JOU26 JYQ17:JYQ26 KIM17:KIM26 KSI17:KSI26 LCE17:LCE26 LMA17:LMA26 LVW17:LVW26 MFS17:MFS26 MPO17:MPO26 MZK17:MZK26 NJG17:NJG26 NTC17:NTC26 OCY17:OCY26 OMU17:OMU26 OWQ17:OWQ26 PGM17:PGM26 PQI17:PQI26 QAE17:QAE26 QKA17:QKA26 QTW17:QTW26 RDS17:RDS26 RNO17:RNO26 RXK17:RXK26 SHG17:SHG26 SRC17:SRC26 TAY17:TAY26 TKU17:TKU26 TUQ17:TUQ26 UEM17:UEM26 UOI17:UOI26 UYE17:UYE26 VIA17:VIA26 VRW17:VRW26 WBS17:WBS26 WLO17:WLO26 WVK17:WVK26 B65553:B65562 IY65553:IY65562 SU65553:SU65562 ACQ65553:ACQ65562 AMM65553:AMM65562 AWI65553:AWI65562 BGE65553:BGE65562 BQA65553:BQA65562 BZW65553:BZW65562 CJS65553:CJS65562 CTO65553:CTO65562 DDK65553:DDK65562 DNG65553:DNG65562 DXC65553:DXC65562 EGY65553:EGY65562 EQU65553:EQU65562 FAQ65553:FAQ65562 FKM65553:FKM65562 FUI65553:FUI65562 GEE65553:GEE65562 GOA65553:GOA65562 GXW65553:GXW65562 HHS65553:HHS65562 HRO65553:HRO65562 IBK65553:IBK65562 ILG65553:ILG65562 IVC65553:IVC65562 JEY65553:JEY65562 JOU65553:JOU65562 JYQ65553:JYQ65562 KIM65553:KIM65562 KSI65553:KSI65562 LCE65553:LCE65562 LMA65553:LMA65562 LVW65553:LVW65562 MFS65553:MFS65562 MPO65553:MPO65562 MZK65553:MZK65562 NJG65553:NJG65562 NTC65553:NTC65562 OCY65553:OCY65562 OMU65553:OMU65562 OWQ65553:OWQ65562 PGM65553:PGM65562 PQI65553:PQI65562 QAE65553:QAE65562 QKA65553:QKA65562 QTW65553:QTW65562 RDS65553:RDS65562 RNO65553:RNO65562 RXK65553:RXK65562 SHG65553:SHG65562 SRC65553:SRC65562 TAY65553:TAY65562 TKU65553:TKU65562 TUQ65553:TUQ65562 UEM65553:UEM65562 UOI65553:UOI65562 UYE65553:UYE65562 VIA65553:VIA65562 VRW65553:VRW65562 WBS65553:WBS65562 WLO65553:WLO65562 WVK65553:WVK65562 B131089:B131098 IY131089:IY131098 SU131089:SU131098 ACQ131089:ACQ131098 AMM131089:AMM131098 AWI131089:AWI131098 BGE131089:BGE131098 BQA131089:BQA131098 BZW131089:BZW131098 CJS131089:CJS131098 CTO131089:CTO131098 DDK131089:DDK131098 DNG131089:DNG131098 DXC131089:DXC131098 EGY131089:EGY131098 EQU131089:EQU131098 FAQ131089:FAQ131098 FKM131089:FKM131098 FUI131089:FUI131098 GEE131089:GEE131098 GOA131089:GOA131098 GXW131089:GXW131098 HHS131089:HHS131098 HRO131089:HRO131098 IBK131089:IBK131098 ILG131089:ILG131098 IVC131089:IVC131098 JEY131089:JEY131098 JOU131089:JOU131098 JYQ131089:JYQ131098 KIM131089:KIM131098 KSI131089:KSI131098 LCE131089:LCE131098 LMA131089:LMA131098 LVW131089:LVW131098 MFS131089:MFS131098 MPO131089:MPO131098 MZK131089:MZK131098 NJG131089:NJG131098 NTC131089:NTC131098 OCY131089:OCY131098 OMU131089:OMU131098 OWQ131089:OWQ131098 PGM131089:PGM131098 PQI131089:PQI131098 QAE131089:QAE131098 QKA131089:QKA131098 QTW131089:QTW131098 RDS131089:RDS131098 RNO131089:RNO131098 RXK131089:RXK131098 SHG131089:SHG131098 SRC131089:SRC131098 TAY131089:TAY131098 TKU131089:TKU131098 TUQ131089:TUQ131098 UEM131089:UEM131098 UOI131089:UOI131098 UYE131089:UYE131098 VIA131089:VIA131098 VRW131089:VRW131098 WBS131089:WBS131098 WLO131089:WLO131098 WVK131089:WVK131098 B196625:B196634 IY196625:IY196634 SU196625:SU196634 ACQ196625:ACQ196634 AMM196625:AMM196634 AWI196625:AWI196634 BGE196625:BGE196634 BQA196625:BQA196634 BZW196625:BZW196634 CJS196625:CJS196634 CTO196625:CTO196634 DDK196625:DDK196634 DNG196625:DNG196634 DXC196625:DXC196634 EGY196625:EGY196634 EQU196625:EQU196634 FAQ196625:FAQ196634 FKM196625:FKM196634 FUI196625:FUI196634 GEE196625:GEE196634 GOA196625:GOA196634 GXW196625:GXW196634 HHS196625:HHS196634 HRO196625:HRO196634 IBK196625:IBK196634 ILG196625:ILG196634 IVC196625:IVC196634 JEY196625:JEY196634 JOU196625:JOU196634 JYQ196625:JYQ196634 KIM196625:KIM196634 KSI196625:KSI196634 LCE196625:LCE196634 LMA196625:LMA196634 LVW196625:LVW196634 MFS196625:MFS196634 MPO196625:MPO196634 MZK196625:MZK196634 NJG196625:NJG196634 NTC196625:NTC196634 OCY196625:OCY196634 OMU196625:OMU196634 OWQ196625:OWQ196634 PGM196625:PGM196634 PQI196625:PQI196634 QAE196625:QAE196634 QKA196625:QKA196634 QTW196625:QTW196634 RDS196625:RDS196634 RNO196625:RNO196634 RXK196625:RXK196634 SHG196625:SHG196634 SRC196625:SRC196634 TAY196625:TAY196634 TKU196625:TKU196634 TUQ196625:TUQ196634 UEM196625:UEM196634 UOI196625:UOI196634 UYE196625:UYE196634 VIA196625:VIA196634 VRW196625:VRW196634 WBS196625:WBS196634 WLO196625:WLO196634 WVK196625:WVK196634 B262161:B262170 IY262161:IY262170 SU262161:SU262170 ACQ262161:ACQ262170 AMM262161:AMM262170 AWI262161:AWI262170 BGE262161:BGE262170 BQA262161:BQA262170 BZW262161:BZW262170 CJS262161:CJS262170 CTO262161:CTO262170 DDK262161:DDK262170 DNG262161:DNG262170 DXC262161:DXC262170 EGY262161:EGY262170 EQU262161:EQU262170 FAQ262161:FAQ262170 FKM262161:FKM262170 FUI262161:FUI262170 GEE262161:GEE262170 GOA262161:GOA262170 GXW262161:GXW262170 HHS262161:HHS262170 HRO262161:HRO262170 IBK262161:IBK262170 ILG262161:ILG262170 IVC262161:IVC262170 JEY262161:JEY262170 JOU262161:JOU262170 JYQ262161:JYQ262170 KIM262161:KIM262170 KSI262161:KSI262170 LCE262161:LCE262170 LMA262161:LMA262170 LVW262161:LVW262170 MFS262161:MFS262170 MPO262161:MPO262170 MZK262161:MZK262170 NJG262161:NJG262170 NTC262161:NTC262170 OCY262161:OCY262170 OMU262161:OMU262170 OWQ262161:OWQ262170 PGM262161:PGM262170 PQI262161:PQI262170 QAE262161:QAE262170 QKA262161:QKA262170 QTW262161:QTW262170 RDS262161:RDS262170 RNO262161:RNO262170 RXK262161:RXK262170 SHG262161:SHG262170 SRC262161:SRC262170 TAY262161:TAY262170 TKU262161:TKU262170 TUQ262161:TUQ262170 UEM262161:UEM262170 UOI262161:UOI262170 UYE262161:UYE262170 VIA262161:VIA262170 VRW262161:VRW262170 WBS262161:WBS262170 WLO262161:WLO262170 WVK262161:WVK262170 B327697:B327706 IY327697:IY327706 SU327697:SU327706 ACQ327697:ACQ327706 AMM327697:AMM327706 AWI327697:AWI327706 BGE327697:BGE327706 BQA327697:BQA327706 BZW327697:BZW327706 CJS327697:CJS327706 CTO327697:CTO327706 DDK327697:DDK327706 DNG327697:DNG327706 DXC327697:DXC327706 EGY327697:EGY327706 EQU327697:EQU327706 FAQ327697:FAQ327706 FKM327697:FKM327706 FUI327697:FUI327706 GEE327697:GEE327706 GOA327697:GOA327706 GXW327697:GXW327706 HHS327697:HHS327706 HRO327697:HRO327706 IBK327697:IBK327706 ILG327697:ILG327706 IVC327697:IVC327706 JEY327697:JEY327706 JOU327697:JOU327706 JYQ327697:JYQ327706 KIM327697:KIM327706 KSI327697:KSI327706 LCE327697:LCE327706 LMA327697:LMA327706 LVW327697:LVW327706 MFS327697:MFS327706 MPO327697:MPO327706 MZK327697:MZK327706 NJG327697:NJG327706 NTC327697:NTC327706 OCY327697:OCY327706 OMU327697:OMU327706 OWQ327697:OWQ327706 PGM327697:PGM327706 PQI327697:PQI327706 QAE327697:QAE327706 QKA327697:QKA327706 QTW327697:QTW327706 RDS327697:RDS327706 RNO327697:RNO327706 RXK327697:RXK327706 SHG327697:SHG327706 SRC327697:SRC327706 TAY327697:TAY327706 TKU327697:TKU327706 TUQ327697:TUQ327706 UEM327697:UEM327706 UOI327697:UOI327706 UYE327697:UYE327706 VIA327697:VIA327706 VRW327697:VRW327706 WBS327697:WBS327706 WLO327697:WLO327706 WVK327697:WVK327706 B393233:B393242 IY393233:IY393242 SU393233:SU393242 ACQ393233:ACQ393242 AMM393233:AMM393242 AWI393233:AWI393242 BGE393233:BGE393242 BQA393233:BQA393242 BZW393233:BZW393242 CJS393233:CJS393242 CTO393233:CTO393242 DDK393233:DDK393242 DNG393233:DNG393242 DXC393233:DXC393242 EGY393233:EGY393242 EQU393233:EQU393242 FAQ393233:FAQ393242 FKM393233:FKM393242 FUI393233:FUI393242 GEE393233:GEE393242 GOA393233:GOA393242 GXW393233:GXW393242 HHS393233:HHS393242 HRO393233:HRO393242 IBK393233:IBK393242 ILG393233:ILG393242 IVC393233:IVC393242 JEY393233:JEY393242 JOU393233:JOU393242 JYQ393233:JYQ393242 KIM393233:KIM393242 KSI393233:KSI393242 LCE393233:LCE393242 LMA393233:LMA393242 LVW393233:LVW393242 MFS393233:MFS393242 MPO393233:MPO393242 MZK393233:MZK393242 NJG393233:NJG393242 NTC393233:NTC393242 OCY393233:OCY393242 OMU393233:OMU393242 OWQ393233:OWQ393242 PGM393233:PGM393242 PQI393233:PQI393242 QAE393233:QAE393242 QKA393233:QKA393242 QTW393233:QTW393242 RDS393233:RDS393242 RNO393233:RNO393242 RXK393233:RXK393242 SHG393233:SHG393242 SRC393233:SRC393242 TAY393233:TAY393242 TKU393233:TKU393242 TUQ393233:TUQ393242 UEM393233:UEM393242 UOI393233:UOI393242 UYE393233:UYE393242 VIA393233:VIA393242 VRW393233:VRW393242 WBS393233:WBS393242 WLO393233:WLO393242 WVK393233:WVK393242 B458769:B458778 IY458769:IY458778 SU458769:SU458778 ACQ458769:ACQ458778 AMM458769:AMM458778 AWI458769:AWI458778 BGE458769:BGE458778 BQA458769:BQA458778 BZW458769:BZW458778 CJS458769:CJS458778 CTO458769:CTO458778 DDK458769:DDK458778 DNG458769:DNG458778 DXC458769:DXC458778 EGY458769:EGY458778 EQU458769:EQU458778 FAQ458769:FAQ458778 FKM458769:FKM458778 FUI458769:FUI458778 GEE458769:GEE458778 GOA458769:GOA458778 GXW458769:GXW458778 HHS458769:HHS458778 HRO458769:HRO458778 IBK458769:IBK458778 ILG458769:ILG458778 IVC458769:IVC458778 JEY458769:JEY458778 JOU458769:JOU458778 JYQ458769:JYQ458778 KIM458769:KIM458778 KSI458769:KSI458778 LCE458769:LCE458778 LMA458769:LMA458778 LVW458769:LVW458778 MFS458769:MFS458778 MPO458769:MPO458778 MZK458769:MZK458778 NJG458769:NJG458778 NTC458769:NTC458778 OCY458769:OCY458778 OMU458769:OMU458778 OWQ458769:OWQ458778 PGM458769:PGM458778 PQI458769:PQI458778 QAE458769:QAE458778 QKA458769:QKA458778 QTW458769:QTW458778 RDS458769:RDS458778 RNO458769:RNO458778 RXK458769:RXK458778 SHG458769:SHG458778 SRC458769:SRC458778 TAY458769:TAY458778 TKU458769:TKU458778 TUQ458769:TUQ458778 UEM458769:UEM458778 UOI458769:UOI458778 UYE458769:UYE458778 VIA458769:VIA458778 VRW458769:VRW458778 WBS458769:WBS458778 WLO458769:WLO458778 WVK458769:WVK458778 B524305:B524314 IY524305:IY524314 SU524305:SU524314 ACQ524305:ACQ524314 AMM524305:AMM524314 AWI524305:AWI524314 BGE524305:BGE524314 BQA524305:BQA524314 BZW524305:BZW524314 CJS524305:CJS524314 CTO524305:CTO524314 DDK524305:DDK524314 DNG524305:DNG524314 DXC524305:DXC524314 EGY524305:EGY524314 EQU524305:EQU524314 FAQ524305:FAQ524314 FKM524305:FKM524314 FUI524305:FUI524314 GEE524305:GEE524314 GOA524305:GOA524314 GXW524305:GXW524314 HHS524305:HHS524314 HRO524305:HRO524314 IBK524305:IBK524314 ILG524305:ILG524314 IVC524305:IVC524314 JEY524305:JEY524314 JOU524305:JOU524314 JYQ524305:JYQ524314 KIM524305:KIM524314 KSI524305:KSI524314 LCE524305:LCE524314 LMA524305:LMA524314 LVW524305:LVW524314 MFS524305:MFS524314 MPO524305:MPO524314 MZK524305:MZK524314 NJG524305:NJG524314 NTC524305:NTC524314 OCY524305:OCY524314 OMU524305:OMU524314 OWQ524305:OWQ524314 PGM524305:PGM524314 PQI524305:PQI524314 QAE524305:QAE524314 QKA524305:QKA524314 QTW524305:QTW524314 RDS524305:RDS524314 RNO524305:RNO524314 RXK524305:RXK524314 SHG524305:SHG524314 SRC524305:SRC524314 TAY524305:TAY524314 TKU524305:TKU524314 TUQ524305:TUQ524314 UEM524305:UEM524314 UOI524305:UOI524314 UYE524305:UYE524314 VIA524305:VIA524314 VRW524305:VRW524314 WBS524305:WBS524314 WLO524305:WLO524314 WVK524305:WVK524314 B589841:B589850 IY589841:IY589850 SU589841:SU589850 ACQ589841:ACQ589850 AMM589841:AMM589850 AWI589841:AWI589850 BGE589841:BGE589850 BQA589841:BQA589850 BZW589841:BZW589850 CJS589841:CJS589850 CTO589841:CTO589850 DDK589841:DDK589850 DNG589841:DNG589850 DXC589841:DXC589850 EGY589841:EGY589850 EQU589841:EQU589850 FAQ589841:FAQ589850 FKM589841:FKM589850 FUI589841:FUI589850 GEE589841:GEE589850 GOA589841:GOA589850 GXW589841:GXW589850 HHS589841:HHS589850 HRO589841:HRO589850 IBK589841:IBK589850 ILG589841:ILG589850 IVC589841:IVC589850 JEY589841:JEY589850 JOU589841:JOU589850 JYQ589841:JYQ589850 KIM589841:KIM589850 KSI589841:KSI589850 LCE589841:LCE589850 LMA589841:LMA589850 LVW589841:LVW589850 MFS589841:MFS589850 MPO589841:MPO589850 MZK589841:MZK589850 NJG589841:NJG589850 NTC589841:NTC589850 OCY589841:OCY589850 OMU589841:OMU589850 OWQ589841:OWQ589850 PGM589841:PGM589850 PQI589841:PQI589850 QAE589841:QAE589850 QKA589841:QKA589850 QTW589841:QTW589850 RDS589841:RDS589850 RNO589841:RNO589850 RXK589841:RXK589850 SHG589841:SHG589850 SRC589841:SRC589850 TAY589841:TAY589850 TKU589841:TKU589850 TUQ589841:TUQ589850 UEM589841:UEM589850 UOI589841:UOI589850 UYE589841:UYE589850 VIA589841:VIA589850 VRW589841:VRW589850 WBS589841:WBS589850 WLO589841:WLO589850 WVK589841:WVK589850 B655377:B655386 IY655377:IY655386 SU655377:SU655386 ACQ655377:ACQ655386 AMM655377:AMM655386 AWI655377:AWI655386 BGE655377:BGE655386 BQA655377:BQA655386 BZW655377:BZW655386 CJS655377:CJS655386 CTO655377:CTO655386 DDK655377:DDK655386 DNG655377:DNG655386 DXC655377:DXC655386 EGY655377:EGY655386 EQU655377:EQU655386 FAQ655377:FAQ655386 FKM655377:FKM655386 FUI655377:FUI655386 GEE655377:GEE655386 GOA655377:GOA655386 GXW655377:GXW655386 HHS655377:HHS655386 HRO655377:HRO655386 IBK655377:IBK655386 ILG655377:ILG655386 IVC655377:IVC655386 JEY655377:JEY655386 JOU655377:JOU655386 JYQ655377:JYQ655386 KIM655377:KIM655386 KSI655377:KSI655386 LCE655377:LCE655386 LMA655377:LMA655386 LVW655377:LVW655386 MFS655377:MFS655386 MPO655377:MPO655386 MZK655377:MZK655386 NJG655377:NJG655386 NTC655377:NTC655386 OCY655377:OCY655386 OMU655377:OMU655386 OWQ655377:OWQ655386 PGM655377:PGM655386 PQI655377:PQI655386 QAE655377:QAE655386 QKA655377:QKA655386 QTW655377:QTW655386 RDS655377:RDS655386 RNO655377:RNO655386 RXK655377:RXK655386 SHG655377:SHG655386 SRC655377:SRC655386 TAY655377:TAY655386 TKU655377:TKU655386 TUQ655377:TUQ655386 UEM655377:UEM655386 UOI655377:UOI655386 UYE655377:UYE655386 VIA655377:VIA655386 VRW655377:VRW655386 WBS655377:WBS655386 WLO655377:WLO655386 WVK655377:WVK655386 B720913:B720922 IY720913:IY720922 SU720913:SU720922 ACQ720913:ACQ720922 AMM720913:AMM720922 AWI720913:AWI720922 BGE720913:BGE720922 BQA720913:BQA720922 BZW720913:BZW720922 CJS720913:CJS720922 CTO720913:CTO720922 DDK720913:DDK720922 DNG720913:DNG720922 DXC720913:DXC720922 EGY720913:EGY720922 EQU720913:EQU720922 FAQ720913:FAQ720922 FKM720913:FKM720922 FUI720913:FUI720922 GEE720913:GEE720922 GOA720913:GOA720922 GXW720913:GXW720922 HHS720913:HHS720922 HRO720913:HRO720922 IBK720913:IBK720922 ILG720913:ILG720922 IVC720913:IVC720922 JEY720913:JEY720922 JOU720913:JOU720922 JYQ720913:JYQ720922 KIM720913:KIM720922 KSI720913:KSI720922 LCE720913:LCE720922 LMA720913:LMA720922 LVW720913:LVW720922 MFS720913:MFS720922 MPO720913:MPO720922 MZK720913:MZK720922 NJG720913:NJG720922 NTC720913:NTC720922 OCY720913:OCY720922 OMU720913:OMU720922 OWQ720913:OWQ720922 PGM720913:PGM720922 PQI720913:PQI720922 QAE720913:QAE720922 QKA720913:QKA720922 QTW720913:QTW720922 RDS720913:RDS720922 RNO720913:RNO720922 RXK720913:RXK720922 SHG720913:SHG720922 SRC720913:SRC720922 TAY720913:TAY720922 TKU720913:TKU720922 TUQ720913:TUQ720922 UEM720913:UEM720922 UOI720913:UOI720922 UYE720913:UYE720922 VIA720913:VIA720922 VRW720913:VRW720922 WBS720913:WBS720922 WLO720913:WLO720922 WVK720913:WVK720922 B786449:B786458 IY786449:IY786458 SU786449:SU786458 ACQ786449:ACQ786458 AMM786449:AMM786458 AWI786449:AWI786458 BGE786449:BGE786458 BQA786449:BQA786458 BZW786449:BZW786458 CJS786449:CJS786458 CTO786449:CTO786458 DDK786449:DDK786458 DNG786449:DNG786458 DXC786449:DXC786458 EGY786449:EGY786458 EQU786449:EQU786458 FAQ786449:FAQ786458 FKM786449:FKM786458 FUI786449:FUI786458 GEE786449:GEE786458 GOA786449:GOA786458 GXW786449:GXW786458 HHS786449:HHS786458 HRO786449:HRO786458 IBK786449:IBK786458 ILG786449:ILG786458 IVC786449:IVC786458 JEY786449:JEY786458 JOU786449:JOU786458 JYQ786449:JYQ786458 KIM786449:KIM786458 KSI786449:KSI786458 LCE786449:LCE786458 LMA786449:LMA786458 LVW786449:LVW786458 MFS786449:MFS786458 MPO786449:MPO786458 MZK786449:MZK786458 NJG786449:NJG786458 NTC786449:NTC786458 OCY786449:OCY786458 OMU786449:OMU786458 OWQ786449:OWQ786458 PGM786449:PGM786458 PQI786449:PQI786458 QAE786449:QAE786458 QKA786449:QKA786458 QTW786449:QTW786458 RDS786449:RDS786458 RNO786449:RNO786458 RXK786449:RXK786458 SHG786449:SHG786458 SRC786449:SRC786458 TAY786449:TAY786458 TKU786449:TKU786458 TUQ786449:TUQ786458 UEM786449:UEM786458 UOI786449:UOI786458 UYE786449:UYE786458 VIA786449:VIA786458 VRW786449:VRW786458 WBS786449:WBS786458 WLO786449:WLO786458 WVK786449:WVK786458 B851985:B851994 IY851985:IY851994 SU851985:SU851994 ACQ851985:ACQ851994 AMM851985:AMM851994 AWI851985:AWI851994 BGE851985:BGE851994 BQA851985:BQA851994 BZW851985:BZW851994 CJS851985:CJS851994 CTO851985:CTO851994 DDK851985:DDK851994 DNG851985:DNG851994 DXC851985:DXC851994 EGY851985:EGY851994 EQU851985:EQU851994 FAQ851985:FAQ851994 FKM851985:FKM851994 FUI851985:FUI851994 GEE851985:GEE851994 GOA851985:GOA851994 GXW851985:GXW851994 HHS851985:HHS851994 HRO851985:HRO851994 IBK851985:IBK851994 ILG851985:ILG851994 IVC851985:IVC851994 JEY851985:JEY851994 JOU851985:JOU851994 JYQ851985:JYQ851994 KIM851985:KIM851994 KSI851985:KSI851994 LCE851985:LCE851994 LMA851985:LMA851994 LVW851985:LVW851994 MFS851985:MFS851994 MPO851985:MPO851994 MZK851985:MZK851994 NJG851985:NJG851994 NTC851985:NTC851994 OCY851985:OCY851994 OMU851985:OMU851994 OWQ851985:OWQ851994 PGM851985:PGM851994 PQI851985:PQI851994 QAE851985:QAE851994 QKA851985:QKA851994 QTW851985:QTW851994 RDS851985:RDS851994 RNO851985:RNO851994 RXK851985:RXK851994 SHG851985:SHG851994 SRC851985:SRC851994 TAY851985:TAY851994 TKU851985:TKU851994 TUQ851985:TUQ851994 UEM851985:UEM851994 UOI851985:UOI851994 UYE851985:UYE851994 VIA851985:VIA851994 VRW851985:VRW851994 WBS851985:WBS851994 WLO851985:WLO851994 WVK851985:WVK851994 B917521:B917530 IY917521:IY917530 SU917521:SU917530 ACQ917521:ACQ917530 AMM917521:AMM917530 AWI917521:AWI917530 BGE917521:BGE917530 BQA917521:BQA917530 BZW917521:BZW917530 CJS917521:CJS917530 CTO917521:CTO917530 DDK917521:DDK917530 DNG917521:DNG917530 DXC917521:DXC917530 EGY917521:EGY917530 EQU917521:EQU917530 FAQ917521:FAQ917530 FKM917521:FKM917530 FUI917521:FUI917530 GEE917521:GEE917530 GOA917521:GOA917530 GXW917521:GXW917530 HHS917521:HHS917530 HRO917521:HRO917530 IBK917521:IBK917530 ILG917521:ILG917530 IVC917521:IVC917530 JEY917521:JEY917530 JOU917521:JOU917530 JYQ917521:JYQ917530 KIM917521:KIM917530 KSI917521:KSI917530 LCE917521:LCE917530 LMA917521:LMA917530 LVW917521:LVW917530 MFS917521:MFS917530 MPO917521:MPO917530 MZK917521:MZK917530 NJG917521:NJG917530 NTC917521:NTC917530 OCY917521:OCY917530 OMU917521:OMU917530 OWQ917521:OWQ917530 PGM917521:PGM917530 PQI917521:PQI917530 QAE917521:QAE917530 QKA917521:QKA917530 QTW917521:QTW917530 RDS917521:RDS917530 RNO917521:RNO917530 RXK917521:RXK917530 SHG917521:SHG917530 SRC917521:SRC917530 TAY917521:TAY917530 TKU917521:TKU917530 TUQ917521:TUQ917530 UEM917521:UEM917530 UOI917521:UOI917530 UYE917521:UYE917530 VIA917521:VIA917530 VRW917521:VRW917530 WBS917521:WBS917530 WLO917521:WLO917530 WVK917521:WVK917530 B983057:B983066 IY983057:IY983066 SU983057:SU983066 ACQ983057:ACQ983066 AMM983057:AMM983066 AWI983057:AWI983066 BGE983057:BGE983066 BQA983057:BQA983066 BZW983057:BZW983066 CJS983057:CJS983066 CTO983057:CTO983066 DDK983057:DDK983066 DNG983057:DNG983066 DXC983057:DXC983066 EGY983057:EGY983066 EQU983057:EQU983066 FAQ983057:FAQ983066 FKM983057:FKM983066 FUI983057:FUI983066 GEE983057:GEE983066 GOA983057:GOA983066 GXW983057:GXW983066 HHS983057:HHS983066 HRO983057:HRO983066 IBK983057:IBK983066 ILG983057:ILG983066 IVC983057:IVC983066 JEY983057:JEY983066 JOU983057:JOU983066 JYQ983057:JYQ983066 KIM983057:KIM983066 KSI983057:KSI983066 LCE983057:LCE983066 LMA983057:LMA983066 LVW983057:LVW983066 MFS983057:MFS983066 MPO983057:MPO983066 MZK983057:MZK983066 NJG983057:NJG983066 NTC983057:NTC983066 OCY983057:OCY983066 OMU983057:OMU983066 OWQ983057:OWQ983066 PGM983057:PGM983066 PQI983057:PQI983066 QAE983057:QAE983066 QKA983057:QKA983066 QTW983057:QTW983066 RDS983057:RDS983066 RNO983057:RNO983066 RXK983057:RXK983066 SHG983057:SHG983066 SRC983057:SRC983066 TAY983057:TAY983066 TKU983057:TKU983066 TUQ983057:TUQ983066 UEM983057:UEM983066 UOI983057:UOI983066 UYE983057:UYE983066 VIA983057:VIA983066 VRW983057:VRW983066 WBS983057:WBS983066 WLO983057:WLO983066 WVK983057:WVK983066 WVK983048:WVK983054 B65544:B65550 IY65544:IY65550 SU65544:SU65550 ACQ65544:ACQ65550 AMM65544:AMM65550 AWI65544:AWI65550 BGE65544:BGE65550 BQA65544:BQA65550 BZW65544:BZW65550 CJS65544:CJS65550 CTO65544:CTO65550 DDK65544:DDK65550 DNG65544:DNG65550 DXC65544:DXC65550 EGY65544:EGY65550 EQU65544:EQU65550 FAQ65544:FAQ65550 FKM65544:FKM65550 FUI65544:FUI65550 GEE65544:GEE65550 GOA65544:GOA65550 GXW65544:GXW65550 HHS65544:HHS65550 HRO65544:HRO65550 IBK65544:IBK65550 ILG65544:ILG65550 IVC65544:IVC65550 JEY65544:JEY65550 JOU65544:JOU65550 JYQ65544:JYQ65550 KIM65544:KIM65550 KSI65544:KSI65550 LCE65544:LCE65550 LMA65544:LMA65550 LVW65544:LVW65550 MFS65544:MFS65550 MPO65544:MPO65550 MZK65544:MZK65550 NJG65544:NJG65550 NTC65544:NTC65550 OCY65544:OCY65550 OMU65544:OMU65550 OWQ65544:OWQ65550 PGM65544:PGM65550 PQI65544:PQI65550 QAE65544:QAE65550 QKA65544:QKA65550 QTW65544:QTW65550 RDS65544:RDS65550 RNO65544:RNO65550 RXK65544:RXK65550 SHG65544:SHG65550 SRC65544:SRC65550 TAY65544:TAY65550 TKU65544:TKU65550 TUQ65544:TUQ65550 UEM65544:UEM65550 UOI65544:UOI65550 UYE65544:UYE65550 VIA65544:VIA65550 VRW65544:VRW65550 WBS65544:WBS65550 WLO65544:WLO65550 WVK65544:WVK65550 B131080:B131086 IY131080:IY131086 SU131080:SU131086 ACQ131080:ACQ131086 AMM131080:AMM131086 AWI131080:AWI131086 BGE131080:BGE131086 BQA131080:BQA131086 BZW131080:BZW131086 CJS131080:CJS131086 CTO131080:CTO131086 DDK131080:DDK131086 DNG131080:DNG131086 DXC131080:DXC131086 EGY131080:EGY131086 EQU131080:EQU131086 FAQ131080:FAQ131086 FKM131080:FKM131086 FUI131080:FUI131086 GEE131080:GEE131086 GOA131080:GOA131086 GXW131080:GXW131086 HHS131080:HHS131086 HRO131080:HRO131086 IBK131080:IBK131086 ILG131080:ILG131086 IVC131080:IVC131086 JEY131080:JEY131086 JOU131080:JOU131086 JYQ131080:JYQ131086 KIM131080:KIM131086 KSI131080:KSI131086 LCE131080:LCE131086 LMA131080:LMA131086 LVW131080:LVW131086 MFS131080:MFS131086 MPO131080:MPO131086 MZK131080:MZK131086 NJG131080:NJG131086 NTC131080:NTC131086 OCY131080:OCY131086 OMU131080:OMU131086 OWQ131080:OWQ131086 PGM131080:PGM131086 PQI131080:PQI131086 QAE131080:QAE131086 QKA131080:QKA131086 QTW131080:QTW131086 RDS131080:RDS131086 RNO131080:RNO131086 RXK131080:RXK131086 SHG131080:SHG131086 SRC131080:SRC131086 TAY131080:TAY131086 TKU131080:TKU131086 TUQ131080:TUQ131086 UEM131080:UEM131086 UOI131080:UOI131086 UYE131080:UYE131086 VIA131080:VIA131086 VRW131080:VRW131086 WBS131080:WBS131086 WLO131080:WLO131086 WVK131080:WVK131086 B196616:B196622 IY196616:IY196622 SU196616:SU196622 ACQ196616:ACQ196622 AMM196616:AMM196622 AWI196616:AWI196622 BGE196616:BGE196622 BQA196616:BQA196622 BZW196616:BZW196622 CJS196616:CJS196622 CTO196616:CTO196622 DDK196616:DDK196622 DNG196616:DNG196622 DXC196616:DXC196622 EGY196616:EGY196622 EQU196616:EQU196622 FAQ196616:FAQ196622 FKM196616:FKM196622 FUI196616:FUI196622 GEE196616:GEE196622 GOA196616:GOA196622 GXW196616:GXW196622 HHS196616:HHS196622 HRO196616:HRO196622 IBK196616:IBK196622 ILG196616:ILG196622 IVC196616:IVC196622 JEY196616:JEY196622 JOU196616:JOU196622 JYQ196616:JYQ196622 KIM196616:KIM196622 KSI196616:KSI196622 LCE196616:LCE196622 LMA196616:LMA196622 LVW196616:LVW196622 MFS196616:MFS196622 MPO196616:MPO196622 MZK196616:MZK196622 NJG196616:NJG196622 NTC196616:NTC196622 OCY196616:OCY196622 OMU196616:OMU196622 OWQ196616:OWQ196622 PGM196616:PGM196622 PQI196616:PQI196622 QAE196616:QAE196622 QKA196616:QKA196622 QTW196616:QTW196622 RDS196616:RDS196622 RNO196616:RNO196622 RXK196616:RXK196622 SHG196616:SHG196622 SRC196616:SRC196622 TAY196616:TAY196622 TKU196616:TKU196622 TUQ196616:TUQ196622 UEM196616:UEM196622 UOI196616:UOI196622 UYE196616:UYE196622 VIA196616:VIA196622 VRW196616:VRW196622 WBS196616:WBS196622 WLO196616:WLO196622 WVK196616:WVK196622 B262152:B262158 IY262152:IY262158 SU262152:SU262158 ACQ262152:ACQ262158 AMM262152:AMM262158 AWI262152:AWI262158 BGE262152:BGE262158 BQA262152:BQA262158 BZW262152:BZW262158 CJS262152:CJS262158 CTO262152:CTO262158 DDK262152:DDK262158 DNG262152:DNG262158 DXC262152:DXC262158 EGY262152:EGY262158 EQU262152:EQU262158 FAQ262152:FAQ262158 FKM262152:FKM262158 FUI262152:FUI262158 GEE262152:GEE262158 GOA262152:GOA262158 GXW262152:GXW262158 HHS262152:HHS262158 HRO262152:HRO262158 IBK262152:IBK262158 ILG262152:ILG262158 IVC262152:IVC262158 JEY262152:JEY262158 JOU262152:JOU262158 JYQ262152:JYQ262158 KIM262152:KIM262158 KSI262152:KSI262158 LCE262152:LCE262158 LMA262152:LMA262158 LVW262152:LVW262158 MFS262152:MFS262158 MPO262152:MPO262158 MZK262152:MZK262158 NJG262152:NJG262158 NTC262152:NTC262158 OCY262152:OCY262158 OMU262152:OMU262158 OWQ262152:OWQ262158 PGM262152:PGM262158 PQI262152:PQI262158 QAE262152:QAE262158 QKA262152:QKA262158 QTW262152:QTW262158 RDS262152:RDS262158 RNO262152:RNO262158 RXK262152:RXK262158 SHG262152:SHG262158 SRC262152:SRC262158 TAY262152:TAY262158 TKU262152:TKU262158 TUQ262152:TUQ262158 UEM262152:UEM262158 UOI262152:UOI262158 UYE262152:UYE262158 VIA262152:VIA262158 VRW262152:VRW262158 WBS262152:WBS262158 WLO262152:WLO262158 WVK262152:WVK262158 B327688:B327694 IY327688:IY327694 SU327688:SU327694 ACQ327688:ACQ327694 AMM327688:AMM327694 AWI327688:AWI327694 BGE327688:BGE327694 BQA327688:BQA327694 BZW327688:BZW327694 CJS327688:CJS327694 CTO327688:CTO327694 DDK327688:DDK327694 DNG327688:DNG327694 DXC327688:DXC327694 EGY327688:EGY327694 EQU327688:EQU327694 FAQ327688:FAQ327694 FKM327688:FKM327694 FUI327688:FUI327694 GEE327688:GEE327694 GOA327688:GOA327694 GXW327688:GXW327694 HHS327688:HHS327694 HRO327688:HRO327694 IBK327688:IBK327694 ILG327688:ILG327694 IVC327688:IVC327694 JEY327688:JEY327694 JOU327688:JOU327694 JYQ327688:JYQ327694 KIM327688:KIM327694 KSI327688:KSI327694 LCE327688:LCE327694 LMA327688:LMA327694 LVW327688:LVW327694 MFS327688:MFS327694 MPO327688:MPO327694 MZK327688:MZK327694 NJG327688:NJG327694 NTC327688:NTC327694 OCY327688:OCY327694 OMU327688:OMU327694 OWQ327688:OWQ327694 PGM327688:PGM327694 PQI327688:PQI327694 QAE327688:QAE327694 QKA327688:QKA327694 QTW327688:QTW327694 RDS327688:RDS327694 RNO327688:RNO327694 RXK327688:RXK327694 SHG327688:SHG327694 SRC327688:SRC327694 TAY327688:TAY327694 TKU327688:TKU327694 TUQ327688:TUQ327694 UEM327688:UEM327694 UOI327688:UOI327694 UYE327688:UYE327694 VIA327688:VIA327694 VRW327688:VRW327694 WBS327688:WBS327694 WLO327688:WLO327694 WVK327688:WVK327694 B393224:B393230 IY393224:IY393230 SU393224:SU393230 ACQ393224:ACQ393230 AMM393224:AMM393230 AWI393224:AWI393230 BGE393224:BGE393230 BQA393224:BQA393230 BZW393224:BZW393230 CJS393224:CJS393230 CTO393224:CTO393230 DDK393224:DDK393230 DNG393224:DNG393230 DXC393224:DXC393230 EGY393224:EGY393230 EQU393224:EQU393230 FAQ393224:FAQ393230 FKM393224:FKM393230 FUI393224:FUI393230 GEE393224:GEE393230 GOA393224:GOA393230 GXW393224:GXW393230 HHS393224:HHS393230 HRO393224:HRO393230 IBK393224:IBK393230 ILG393224:ILG393230 IVC393224:IVC393230 JEY393224:JEY393230 JOU393224:JOU393230 JYQ393224:JYQ393230 KIM393224:KIM393230 KSI393224:KSI393230 LCE393224:LCE393230 LMA393224:LMA393230 LVW393224:LVW393230 MFS393224:MFS393230 MPO393224:MPO393230 MZK393224:MZK393230 NJG393224:NJG393230 NTC393224:NTC393230 OCY393224:OCY393230 OMU393224:OMU393230 OWQ393224:OWQ393230 PGM393224:PGM393230 PQI393224:PQI393230 QAE393224:QAE393230 QKA393224:QKA393230 QTW393224:QTW393230 RDS393224:RDS393230 RNO393224:RNO393230 RXK393224:RXK393230 SHG393224:SHG393230 SRC393224:SRC393230 TAY393224:TAY393230 TKU393224:TKU393230 TUQ393224:TUQ393230 UEM393224:UEM393230 UOI393224:UOI393230 UYE393224:UYE393230 VIA393224:VIA393230 VRW393224:VRW393230 WBS393224:WBS393230 WLO393224:WLO393230 WVK393224:WVK393230 B458760:B458766 IY458760:IY458766 SU458760:SU458766 ACQ458760:ACQ458766 AMM458760:AMM458766 AWI458760:AWI458766 BGE458760:BGE458766 BQA458760:BQA458766 BZW458760:BZW458766 CJS458760:CJS458766 CTO458760:CTO458766 DDK458760:DDK458766 DNG458760:DNG458766 DXC458760:DXC458766 EGY458760:EGY458766 EQU458760:EQU458766 FAQ458760:FAQ458766 FKM458760:FKM458766 FUI458760:FUI458766 GEE458760:GEE458766 GOA458760:GOA458766 GXW458760:GXW458766 HHS458760:HHS458766 HRO458760:HRO458766 IBK458760:IBK458766 ILG458760:ILG458766 IVC458760:IVC458766 JEY458760:JEY458766 JOU458760:JOU458766 JYQ458760:JYQ458766 KIM458760:KIM458766 KSI458760:KSI458766 LCE458760:LCE458766 LMA458760:LMA458766 LVW458760:LVW458766 MFS458760:MFS458766 MPO458760:MPO458766 MZK458760:MZK458766 NJG458760:NJG458766 NTC458760:NTC458766 OCY458760:OCY458766 OMU458760:OMU458766 OWQ458760:OWQ458766 PGM458760:PGM458766 PQI458760:PQI458766 QAE458760:QAE458766 QKA458760:QKA458766 QTW458760:QTW458766 RDS458760:RDS458766 RNO458760:RNO458766 RXK458760:RXK458766 SHG458760:SHG458766 SRC458760:SRC458766 TAY458760:TAY458766 TKU458760:TKU458766 TUQ458760:TUQ458766 UEM458760:UEM458766 UOI458760:UOI458766 UYE458760:UYE458766 VIA458760:VIA458766 VRW458760:VRW458766 WBS458760:WBS458766 WLO458760:WLO458766 WVK458760:WVK458766 B524296:B524302 IY524296:IY524302 SU524296:SU524302 ACQ524296:ACQ524302 AMM524296:AMM524302 AWI524296:AWI524302 BGE524296:BGE524302 BQA524296:BQA524302 BZW524296:BZW524302 CJS524296:CJS524302 CTO524296:CTO524302 DDK524296:DDK524302 DNG524296:DNG524302 DXC524296:DXC524302 EGY524296:EGY524302 EQU524296:EQU524302 FAQ524296:FAQ524302 FKM524296:FKM524302 FUI524296:FUI524302 GEE524296:GEE524302 GOA524296:GOA524302 GXW524296:GXW524302 HHS524296:HHS524302 HRO524296:HRO524302 IBK524296:IBK524302 ILG524296:ILG524302 IVC524296:IVC524302 JEY524296:JEY524302 JOU524296:JOU524302 JYQ524296:JYQ524302 KIM524296:KIM524302 KSI524296:KSI524302 LCE524296:LCE524302 LMA524296:LMA524302 LVW524296:LVW524302 MFS524296:MFS524302 MPO524296:MPO524302 MZK524296:MZK524302 NJG524296:NJG524302 NTC524296:NTC524302 OCY524296:OCY524302 OMU524296:OMU524302 OWQ524296:OWQ524302 PGM524296:PGM524302 PQI524296:PQI524302 QAE524296:QAE524302 QKA524296:QKA524302 QTW524296:QTW524302 RDS524296:RDS524302 RNO524296:RNO524302 RXK524296:RXK524302 SHG524296:SHG524302 SRC524296:SRC524302 TAY524296:TAY524302 TKU524296:TKU524302 TUQ524296:TUQ524302 UEM524296:UEM524302 UOI524296:UOI524302 UYE524296:UYE524302 VIA524296:VIA524302 VRW524296:VRW524302 WBS524296:WBS524302 WLO524296:WLO524302 WVK524296:WVK524302 B589832:B589838 IY589832:IY589838 SU589832:SU589838 ACQ589832:ACQ589838 AMM589832:AMM589838 AWI589832:AWI589838 BGE589832:BGE589838 BQA589832:BQA589838 BZW589832:BZW589838 CJS589832:CJS589838 CTO589832:CTO589838 DDK589832:DDK589838 DNG589832:DNG589838 DXC589832:DXC589838 EGY589832:EGY589838 EQU589832:EQU589838 FAQ589832:FAQ589838 FKM589832:FKM589838 FUI589832:FUI589838 GEE589832:GEE589838 GOA589832:GOA589838 GXW589832:GXW589838 HHS589832:HHS589838 HRO589832:HRO589838 IBK589832:IBK589838 ILG589832:ILG589838 IVC589832:IVC589838 JEY589832:JEY589838 JOU589832:JOU589838 JYQ589832:JYQ589838 KIM589832:KIM589838 KSI589832:KSI589838 LCE589832:LCE589838 LMA589832:LMA589838 LVW589832:LVW589838 MFS589832:MFS589838 MPO589832:MPO589838 MZK589832:MZK589838 NJG589832:NJG589838 NTC589832:NTC589838 OCY589832:OCY589838 OMU589832:OMU589838 OWQ589832:OWQ589838 PGM589832:PGM589838 PQI589832:PQI589838 QAE589832:QAE589838 QKA589832:QKA589838 QTW589832:QTW589838 RDS589832:RDS589838 RNO589832:RNO589838 RXK589832:RXK589838 SHG589832:SHG589838 SRC589832:SRC589838 TAY589832:TAY589838 TKU589832:TKU589838 TUQ589832:TUQ589838 UEM589832:UEM589838 UOI589832:UOI589838 UYE589832:UYE589838 VIA589832:VIA589838 VRW589832:VRW589838 WBS589832:WBS589838 WLO589832:WLO589838 WVK589832:WVK589838 B655368:B655374 IY655368:IY655374 SU655368:SU655374 ACQ655368:ACQ655374 AMM655368:AMM655374 AWI655368:AWI655374 BGE655368:BGE655374 BQA655368:BQA655374 BZW655368:BZW655374 CJS655368:CJS655374 CTO655368:CTO655374 DDK655368:DDK655374 DNG655368:DNG655374 DXC655368:DXC655374 EGY655368:EGY655374 EQU655368:EQU655374 FAQ655368:FAQ655374 FKM655368:FKM655374 FUI655368:FUI655374 GEE655368:GEE655374 GOA655368:GOA655374 GXW655368:GXW655374 HHS655368:HHS655374 HRO655368:HRO655374 IBK655368:IBK655374 ILG655368:ILG655374 IVC655368:IVC655374 JEY655368:JEY655374 JOU655368:JOU655374 JYQ655368:JYQ655374 KIM655368:KIM655374 KSI655368:KSI655374 LCE655368:LCE655374 LMA655368:LMA655374 LVW655368:LVW655374 MFS655368:MFS655374 MPO655368:MPO655374 MZK655368:MZK655374 NJG655368:NJG655374 NTC655368:NTC655374 OCY655368:OCY655374 OMU655368:OMU655374 OWQ655368:OWQ655374 PGM655368:PGM655374 PQI655368:PQI655374 QAE655368:QAE655374 QKA655368:QKA655374 QTW655368:QTW655374 RDS655368:RDS655374 RNO655368:RNO655374 RXK655368:RXK655374 SHG655368:SHG655374 SRC655368:SRC655374 TAY655368:TAY655374 TKU655368:TKU655374 TUQ655368:TUQ655374 UEM655368:UEM655374 UOI655368:UOI655374 UYE655368:UYE655374 VIA655368:VIA655374 VRW655368:VRW655374 WBS655368:WBS655374 WLO655368:WLO655374 WVK655368:WVK655374 B720904:B720910 IY720904:IY720910 SU720904:SU720910 ACQ720904:ACQ720910 AMM720904:AMM720910 AWI720904:AWI720910 BGE720904:BGE720910 BQA720904:BQA720910 BZW720904:BZW720910 CJS720904:CJS720910 CTO720904:CTO720910 DDK720904:DDK720910 DNG720904:DNG720910 DXC720904:DXC720910 EGY720904:EGY720910 EQU720904:EQU720910 FAQ720904:FAQ720910 FKM720904:FKM720910 FUI720904:FUI720910 GEE720904:GEE720910 GOA720904:GOA720910 GXW720904:GXW720910 HHS720904:HHS720910 HRO720904:HRO720910 IBK720904:IBK720910 ILG720904:ILG720910 IVC720904:IVC720910 JEY720904:JEY720910 JOU720904:JOU720910 JYQ720904:JYQ720910 KIM720904:KIM720910 KSI720904:KSI720910 LCE720904:LCE720910 LMA720904:LMA720910 LVW720904:LVW720910 MFS720904:MFS720910 MPO720904:MPO720910 MZK720904:MZK720910 NJG720904:NJG720910 NTC720904:NTC720910 OCY720904:OCY720910 OMU720904:OMU720910 OWQ720904:OWQ720910 PGM720904:PGM720910 PQI720904:PQI720910 QAE720904:QAE720910 QKA720904:QKA720910 QTW720904:QTW720910 RDS720904:RDS720910 RNO720904:RNO720910 RXK720904:RXK720910 SHG720904:SHG720910 SRC720904:SRC720910 TAY720904:TAY720910 TKU720904:TKU720910 TUQ720904:TUQ720910 UEM720904:UEM720910 UOI720904:UOI720910 UYE720904:UYE720910 VIA720904:VIA720910 VRW720904:VRW720910 WBS720904:WBS720910 WLO720904:WLO720910 WVK720904:WVK720910 B786440:B786446 IY786440:IY786446 SU786440:SU786446 ACQ786440:ACQ786446 AMM786440:AMM786446 AWI786440:AWI786446 BGE786440:BGE786446 BQA786440:BQA786446 BZW786440:BZW786446 CJS786440:CJS786446 CTO786440:CTO786446 DDK786440:DDK786446 DNG786440:DNG786446 DXC786440:DXC786446 EGY786440:EGY786446 EQU786440:EQU786446 FAQ786440:FAQ786446 FKM786440:FKM786446 FUI786440:FUI786446 GEE786440:GEE786446 GOA786440:GOA786446 GXW786440:GXW786446 HHS786440:HHS786446 HRO786440:HRO786446 IBK786440:IBK786446 ILG786440:ILG786446 IVC786440:IVC786446 JEY786440:JEY786446 JOU786440:JOU786446 JYQ786440:JYQ786446 KIM786440:KIM786446 KSI786440:KSI786446 LCE786440:LCE786446 LMA786440:LMA786446 LVW786440:LVW786446 MFS786440:MFS786446 MPO786440:MPO786446 MZK786440:MZK786446 NJG786440:NJG786446 NTC786440:NTC786446 OCY786440:OCY786446 OMU786440:OMU786446 OWQ786440:OWQ786446 PGM786440:PGM786446 PQI786440:PQI786446 QAE786440:QAE786446 QKA786440:QKA786446 QTW786440:QTW786446 RDS786440:RDS786446 RNO786440:RNO786446 RXK786440:RXK786446 SHG786440:SHG786446 SRC786440:SRC786446 TAY786440:TAY786446 TKU786440:TKU786446 TUQ786440:TUQ786446 UEM786440:UEM786446 UOI786440:UOI786446 UYE786440:UYE786446 VIA786440:VIA786446 VRW786440:VRW786446 WBS786440:WBS786446 WLO786440:WLO786446 WVK786440:WVK786446 B851976:B851982 IY851976:IY851982 SU851976:SU851982 ACQ851976:ACQ851982 AMM851976:AMM851982 AWI851976:AWI851982 BGE851976:BGE851982 BQA851976:BQA851982 BZW851976:BZW851982 CJS851976:CJS851982 CTO851976:CTO851982 DDK851976:DDK851982 DNG851976:DNG851982 DXC851976:DXC851982 EGY851976:EGY851982 EQU851976:EQU851982 FAQ851976:FAQ851982 FKM851976:FKM851982 FUI851976:FUI851982 GEE851976:GEE851982 GOA851976:GOA851982 GXW851976:GXW851982 HHS851976:HHS851982 HRO851976:HRO851982 IBK851976:IBK851982 ILG851976:ILG851982 IVC851976:IVC851982 JEY851976:JEY851982 JOU851976:JOU851982 JYQ851976:JYQ851982 KIM851976:KIM851982 KSI851976:KSI851982 LCE851976:LCE851982 LMA851976:LMA851982 LVW851976:LVW851982 MFS851976:MFS851982 MPO851976:MPO851982 MZK851976:MZK851982 NJG851976:NJG851982 NTC851976:NTC851982 OCY851976:OCY851982 OMU851976:OMU851982 OWQ851976:OWQ851982 PGM851976:PGM851982 PQI851976:PQI851982 QAE851976:QAE851982 QKA851976:QKA851982 QTW851976:QTW851982 RDS851976:RDS851982 RNO851976:RNO851982 RXK851976:RXK851982 SHG851976:SHG851982 SRC851976:SRC851982 TAY851976:TAY851982 TKU851976:TKU851982 TUQ851976:TUQ851982 UEM851976:UEM851982 UOI851976:UOI851982 UYE851976:UYE851982 VIA851976:VIA851982 VRW851976:VRW851982 WBS851976:WBS851982 WLO851976:WLO851982 WVK851976:WVK851982 B917512:B917518 IY917512:IY917518 SU917512:SU917518 ACQ917512:ACQ917518 AMM917512:AMM917518 AWI917512:AWI917518 BGE917512:BGE917518 BQA917512:BQA917518 BZW917512:BZW917518 CJS917512:CJS917518 CTO917512:CTO917518 DDK917512:DDK917518 DNG917512:DNG917518 DXC917512:DXC917518 EGY917512:EGY917518 EQU917512:EQU917518 FAQ917512:FAQ917518 FKM917512:FKM917518 FUI917512:FUI917518 GEE917512:GEE917518 GOA917512:GOA917518 GXW917512:GXW917518 HHS917512:HHS917518 HRO917512:HRO917518 IBK917512:IBK917518 ILG917512:ILG917518 IVC917512:IVC917518 JEY917512:JEY917518 JOU917512:JOU917518 JYQ917512:JYQ917518 KIM917512:KIM917518 KSI917512:KSI917518 LCE917512:LCE917518 LMA917512:LMA917518 LVW917512:LVW917518 MFS917512:MFS917518 MPO917512:MPO917518 MZK917512:MZK917518 NJG917512:NJG917518 NTC917512:NTC917518 OCY917512:OCY917518 OMU917512:OMU917518 OWQ917512:OWQ917518 PGM917512:PGM917518 PQI917512:PQI917518 QAE917512:QAE917518 QKA917512:QKA917518 QTW917512:QTW917518 RDS917512:RDS917518 RNO917512:RNO917518 RXK917512:RXK917518 SHG917512:SHG917518 SRC917512:SRC917518 TAY917512:TAY917518 TKU917512:TKU917518 TUQ917512:TUQ917518 UEM917512:UEM917518 UOI917512:UOI917518 UYE917512:UYE917518 VIA917512:VIA917518 VRW917512:VRW917518 WBS917512:WBS917518 WLO917512:WLO917518 WVK917512:WVK917518 B983048:B983054 IY983048:IY983054 SU983048:SU983054 ACQ983048:ACQ983054 AMM983048:AMM983054 AWI983048:AWI983054 BGE983048:BGE983054 BQA983048:BQA983054 BZW983048:BZW983054 CJS983048:CJS983054 CTO983048:CTO983054 DDK983048:DDK983054 DNG983048:DNG983054 DXC983048:DXC983054 EGY983048:EGY983054 EQU983048:EQU983054 FAQ983048:FAQ983054 FKM983048:FKM983054 FUI983048:FUI983054 GEE983048:GEE983054 GOA983048:GOA983054 GXW983048:GXW983054 HHS983048:HHS983054 HRO983048:HRO983054 IBK983048:IBK983054 ILG983048:ILG983054 IVC983048:IVC983054 JEY983048:JEY983054 JOU983048:JOU983054 JYQ983048:JYQ983054 KIM983048:KIM983054 KSI983048:KSI983054 LCE983048:LCE983054 LMA983048:LMA983054 LVW983048:LVW983054 MFS983048:MFS983054 MPO983048:MPO983054 MZK983048:MZK983054 NJG983048:NJG983054 NTC983048:NTC983054 OCY983048:OCY983054 OMU983048:OMU983054 OWQ983048:OWQ983054 PGM983048:PGM983054 PQI983048:PQI983054 QAE983048:QAE983054 QKA983048:QKA983054 QTW983048:QTW983054 RDS983048:RDS983054 RNO983048:RNO983054 RXK983048:RXK983054 SHG983048:SHG983054 SRC983048:SRC983054 TAY983048:TAY983054 TKU983048:TKU983054 TUQ983048:TUQ983054 UEM983048:UEM983054 UOI983048:UOI983054 UYE983048:UYE983054 VIA983048:VIA983054 VRW983048:VRW983054 WBS983048:WBS983054 WLO983048:WLO983054 IY8:IY13 SU8:SU13 ACQ8:ACQ13 AMM8:AMM13 AWI8:AWI13 BGE8:BGE13 BQA8:BQA13 BZW8:BZW13 CJS8:CJS13 CTO8:CTO13 DDK8:DDK13 DNG8:DNG13 DXC8:DXC13 EGY8:EGY13 EQU8:EQU13 FAQ8:FAQ13 FKM8:FKM13 FUI8:FUI13 GEE8:GEE13 GOA8:GOA13 GXW8:GXW13 HHS8:HHS13 HRO8:HRO13 IBK8:IBK13 ILG8:ILG13 IVC8:IVC13 JEY8:JEY13 JOU8:JOU13 JYQ8:JYQ13 KIM8:KIM13 KSI8:KSI13 LCE8:LCE13 LMA8:LMA13 LVW8:LVW13 MFS8:MFS13 MPO8:MPO13 MZK8:MZK13 NJG8:NJG13 NTC8:NTC13 OCY8:OCY13 OMU8:OMU13 OWQ8:OWQ13 PGM8:PGM13 PQI8:PQI13 QAE8:QAE13 QKA8:QKA13 QTW8:QTW13 RDS8:RDS13 RNO8:RNO13 RXK8:RXK13 SHG8:SHG13 SRC8:SRC13 TAY8:TAY13 TKU8:TKU13 TUQ8:TUQ13 UEM8:UEM13 UOI8:UOI13 UYE8:UYE13 VIA8:VIA13 VRW8:VRW13 WBS8:WBS13 WLO8:WLO13 WVK8:WVK13 B8:B13" xr:uid="{00000000-0002-0000-3800-000000000000}">
      <formula1>-9.99999999999999E+28</formula1>
      <formula2>9.99999999999999E+28</formula2>
    </dataValidation>
  </dataValidations>
  <printOptions horizontalCentered="1"/>
  <pageMargins left="0.23622047244094491" right="0.23622047244094491" top="0.35433070866141736" bottom="0.35433070866141736" header="0.31496062992125984" footer="0.31496062992125984"/>
  <pageSetup paperSize="9" scale="69" fitToHeight="0" orientation="landscape" cellComments="asDisplayed" r:id="rId1"/>
  <headerFooter alignWithMargins="0"/>
  <drawing r:id="rId2"/>
  <legacyDrawing r:id="rId3"/>
  <oleObjects>
    <mc:AlternateContent xmlns:mc="http://schemas.openxmlformats.org/markup-compatibility/2006">
      <mc:Choice Requires="x14">
        <oleObject progId="Equation.3" shapeId="27657" r:id="rId4">
          <objectPr defaultSize="0" autoPict="0" r:id="rId5">
            <anchor moveWithCells="1">
              <from>
                <xdr:col>0</xdr:col>
                <xdr:colOff>1266825</xdr:colOff>
                <xdr:row>0</xdr:row>
                <xdr:rowOff>0</xdr:rowOff>
              </from>
              <to>
                <xdr:col>0</xdr:col>
                <xdr:colOff>1266825</xdr:colOff>
                <xdr:row>2</xdr:row>
                <xdr:rowOff>114300</xdr:rowOff>
              </to>
            </anchor>
          </objectPr>
        </oleObject>
      </mc:Choice>
      <mc:Fallback>
        <oleObject progId="Equation.3" shapeId="27657" r:id="rId4"/>
      </mc:Fallback>
    </mc:AlternateContent>
    <mc:AlternateContent xmlns:mc="http://schemas.openxmlformats.org/markup-compatibility/2006">
      <mc:Choice Requires="x14">
        <oleObject progId="Equation.3" shapeId="27658" r:id="rId6">
          <objectPr defaultSize="0" autoPict="0" r:id="rId5">
            <anchor moveWithCells="1">
              <from>
                <xdr:col>0</xdr:col>
                <xdr:colOff>1266825</xdr:colOff>
                <xdr:row>0</xdr:row>
                <xdr:rowOff>0</xdr:rowOff>
              </from>
              <to>
                <xdr:col>0</xdr:col>
                <xdr:colOff>1266825</xdr:colOff>
                <xdr:row>2</xdr:row>
                <xdr:rowOff>114300</xdr:rowOff>
              </to>
            </anchor>
          </objectPr>
        </oleObject>
      </mc:Choice>
      <mc:Fallback>
        <oleObject progId="Equation.3" shapeId="27658" r:id="rId6"/>
      </mc:Fallback>
    </mc:AlternateContent>
    <mc:AlternateContent xmlns:mc="http://schemas.openxmlformats.org/markup-compatibility/2006">
      <mc:Choice Requires="x14">
        <oleObject progId="Equation.3" shapeId="27659" r:id="rId7">
          <objectPr defaultSize="0" autoPict="0" r:id="rId5">
            <anchor moveWithCells="1">
              <from>
                <xdr:col>0</xdr:col>
                <xdr:colOff>1266825</xdr:colOff>
                <xdr:row>0</xdr:row>
                <xdr:rowOff>0</xdr:rowOff>
              </from>
              <to>
                <xdr:col>0</xdr:col>
                <xdr:colOff>1266825</xdr:colOff>
                <xdr:row>2</xdr:row>
                <xdr:rowOff>114300</xdr:rowOff>
              </to>
            </anchor>
          </objectPr>
        </oleObject>
      </mc:Choice>
      <mc:Fallback>
        <oleObject progId="Equation.3" shapeId="27659" r:id="rId7"/>
      </mc:Fallback>
    </mc:AlternateContent>
    <mc:AlternateContent xmlns:mc="http://schemas.openxmlformats.org/markup-compatibility/2006">
      <mc:Choice Requires="x14">
        <oleObject progId="Equation.3" shapeId="27660" r:id="rId8">
          <objectPr defaultSize="0" autoPict="0" r:id="rId5">
            <anchor moveWithCells="1">
              <from>
                <xdr:col>0</xdr:col>
                <xdr:colOff>1266825</xdr:colOff>
                <xdr:row>0</xdr:row>
                <xdr:rowOff>0</xdr:rowOff>
              </from>
              <to>
                <xdr:col>0</xdr:col>
                <xdr:colOff>1266825</xdr:colOff>
                <xdr:row>2</xdr:row>
                <xdr:rowOff>114300</xdr:rowOff>
              </to>
            </anchor>
          </objectPr>
        </oleObject>
      </mc:Choice>
      <mc:Fallback>
        <oleObject progId="Equation.3" shapeId="27660" r:id="rId8"/>
      </mc:Fallback>
    </mc:AlternateContent>
    <mc:AlternateContent xmlns:mc="http://schemas.openxmlformats.org/markup-compatibility/2006">
      <mc:Choice Requires="x14">
        <oleObject progId="Equation.3" shapeId="27661" r:id="rId9">
          <objectPr defaultSize="0" autoPict="0" r:id="rId5">
            <anchor moveWithCells="1">
              <from>
                <xdr:col>0</xdr:col>
                <xdr:colOff>1266825</xdr:colOff>
                <xdr:row>0</xdr:row>
                <xdr:rowOff>0</xdr:rowOff>
              </from>
              <to>
                <xdr:col>0</xdr:col>
                <xdr:colOff>1266825</xdr:colOff>
                <xdr:row>2</xdr:row>
                <xdr:rowOff>95250</xdr:rowOff>
              </to>
            </anchor>
          </objectPr>
        </oleObject>
      </mc:Choice>
      <mc:Fallback>
        <oleObject progId="Equation.3" shapeId="27661" r:id="rId9"/>
      </mc:Fallback>
    </mc:AlternateContent>
    <mc:AlternateContent xmlns:mc="http://schemas.openxmlformats.org/markup-compatibility/2006">
      <mc:Choice Requires="x14">
        <oleObject progId="Equation.3" shapeId="27662" r:id="rId10">
          <objectPr defaultSize="0" autoPict="0" r:id="rId5">
            <anchor moveWithCells="1">
              <from>
                <xdr:col>0</xdr:col>
                <xdr:colOff>1266825</xdr:colOff>
                <xdr:row>0</xdr:row>
                <xdr:rowOff>0</xdr:rowOff>
              </from>
              <to>
                <xdr:col>0</xdr:col>
                <xdr:colOff>1266825</xdr:colOff>
                <xdr:row>2</xdr:row>
                <xdr:rowOff>95250</xdr:rowOff>
              </to>
            </anchor>
          </objectPr>
        </oleObject>
      </mc:Choice>
      <mc:Fallback>
        <oleObject progId="Equation.3" shapeId="27662" r:id="rId10"/>
      </mc:Fallback>
    </mc:AlternateContent>
    <mc:AlternateContent xmlns:mc="http://schemas.openxmlformats.org/markup-compatibility/2006">
      <mc:Choice Requires="x14">
        <oleObject progId="Equation.3" shapeId="27663" r:id="rId11">
          <objectPr defaultSize="0" autoPict="0" r:id="rId5">
            <anchor moveWithCells="1">
              <from>
                <xdr:col>0</xdr:col>
                <xdr:colOff>1266825</xdr:colOff>
                <xdr:row>0</xdr:row>
                <xdr:rowOff>0</xdr:rowOff>
              </from>
              <to>
                <xdr:col>0</xdr:col>
                <xdr:colOff>1266825</xdr:colOff>
                <xdr:row>2</xdr:row>
                <xdr:rowOff>95250</xdr:rowOff>
              </to>
            </anchor>
          </objectPr>
        </oleObject>
      </mc:Choice>
      <mc:Fallback>
        <oleObject progId="Equation.3" shapeId="27663" r:id="rId11"/>
      </mc:Fallback>
    </mc:AlternateContent>
    <mc:AlternateContent xmlns:mc="http://schemas.openxmlformats.org/markup-compatibility/2006">
      <mc:Choice Requires="x14">
        <oleObject progId="Equation.3" shapeId="27664" r:id="rId12">
          <objectPr defaultSize="0" autoPict="0" r:id="rId5">
            <anchor moveWithCells="1">
              <from>
                <xdr:col>0</xdr:col>
                <xdr:colOff>1266825</xdr:colOff>
                <xdr:row>0</xdr:row>
                <xdr:rowOff>0</xdr:rowOff>
              </from>
              <to>
                <xdr:col>0</xdr:col>
                <xdr:colOff>1266825</xdr:colOff>
                <xdr:row>2</xdr:row>
                <xdr:rowOff>95250</xdr:rowOff>
              </to>
            </anchor>
          </objectPr>
        </oleObject>
      </mc:Choice>
      <mc:Fallback>
        <oleObject progId="Equation.3" shapeId="27664" r:id="rId12"/>
      </mc:Fallback>
    </mc:AlternateContent>
  </oleObject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77">
    <pageSetUpPr fitToPage="1"/>
  </sheetPr>
  <dimension ref="A1:F16"/>
  <sheetViews>
    <sheetView workbookViewId="0">
      <selection activeCell="A116" sqref="A1:XFD1048576"/>
    </sheetView>
  </sheetViews>
  <sheetFormatPr defaultColWidth="8.875" defaultRowHeight="13.5"/>
  <cols>
    <col min="1" max="1" width="42.5" style="617" customWidth="1"/>
    <col min="2" max="2" width="92.25" style="617" customWidth="1"/>
    <col min="3" max="3" width="11.375" style="618" customWidth="1"/>
    <col min="4" max="4" width="10.625" style="653" customWidth="1"/>
    <col min="5" max="5" width="9.625" style="653" customWidth="1"/>
    <col min="6" max="6" width="12.125" style="618" customWidth="1"/>
    <col min="7" max="16384" width="8.875" style="617"/>
  </cols>
  <sheetData>
    <row r="1" spans="1:6" s="31" customFormat="1" ht="14.25">
      <c r="A1" s="37" t="str">
        <f>表03!A1</f>
        <v xml:space="preserve"> 保險股份有限公司    年度(月)報表</v>
      </c>
      <c r="C1" s="581"/>
      <c r="D1" s="582"/>
      <c r="E1" s="581"/>
    </row>
    <row r="2" spans="1:6" s="31" customFormat="1" ht="17.25" thickBot="1">
      <c r="A2" s="583" t="s">
        <v>3929</v>
      </c>
      <c r="B2" s="584"/>
      <c r="C2" s="34"/>
      <c r="D2" s="34"/>
      <c r="E2" s="34"/>
      <c r="F2" s="34" t="s">
        <v>3881</v>
      </c>
    </row>
    <row r="3" spans="1:6" ht="38.25" customHeight="1">
      <c r="A3" s="635" t="s">
        <v>3930</v>
      </c>
      <c r="B3" s="636" t="s">
        <v>3883</v>
      </c>
      <c r="C3" s="637" t="s">
        <v>3931</v>
      </c>
      <c r="D3" s="637" t="s">
        <v>3932</v>
      </c>
      <c r="E3" s="637" t="s">
        <v>3933</v>
      </c>
      <c r="F3" s="638" t="s">
        <v>3934</v>
      </c>
    </row>
    <row r="4" spans="1:6" ht="14.45" customHeight="1">
      <c r="A4" s="593" t="s">
        <v>3935</v>
      </c>
      <c r="B4" s="639" t="s">
        <v>3936</v>
      </c>
      <c r="C4" s="639">
        <f>'表23-1'!F9+'表23-1'!K9</f>
        <v>0</v>
      </c>
      <c r="D4" s="639">
        <v>7.8E-2</v>
      </c>
      <c r="E4" s="639">
        <f>'表30-8-6'!H8</f>
        <v>0</v>
      </c>
      <c r="F4" s="640">
        <f>ROUND(C4*MAX((D4-E4),0),0)</f>
        <v>0</v>
      </c>
    </row>
    <row r="5" spans="1:6" ht="14.45" customHeight="1">
      <c r="A5" s="641" t="s">
        <v>3937</v>
      </c>
      <c r="B5" s="642" t="s">
        <v>3936</v>
      </c>
      <c r="C5" s="642"/>
      <c r="D5" s="642"/>
      <c r="E5" s="642">
        <f>'表30-8-6'!$H$8</f>
        <v>0</v>
      </c>
      <c r="F5" s="643">
        <f>ROUND(C5*MAX((D5-E5),0),0)</f>
        <v>0</v>
      </c>
    </row>
    <row r="6" spans="1:6" ht="14.45" customHeight="1">
      <c r="A6" s="641" t="s">
        <v>3938</v>
      </c>
      <c r="B6" s="642"/>
      <c r="C6" s="642"/>
      <c r="D6" s="644"/>
      <c r="E6" s="644"/>
      <c r="F6" s="643">
        <f>SUM(F7:F8)</f>
        <v>0</v>
      </c>
    </row>
    <row r="7" spans="1:6" ht="14.45" customHeight="1">
      <c r="A7" s="645" t="s">
        <v>3939</v>
      </c>
      <c r="B7" s="642" t="s">
        <v>3936</v>
      </c>
      <c r="C7" s="642"/>
      <c r="D7" s="642"/>
      <c r="E7" s="642">
        <f>'表30-8-6'!$H$8</f>
        <v>0</v>
      </c>
      <c r="F7" s="643">
        <f>ROUND(C7*MAX((D7-E7),0),0)</f>
        <v>0</v>
      </c>
    </row>
    <row r="8" spans="1:6" ht="14.45" customHeight="1">
      <c r="A8" s="645" t="s">
        <v>3940</v>
      </c>
      <c r="B8" s="642" t="s">
        <v>3936</v>
      </c>
      <c r="C8" s="642"/>
      <c r="D8" s="642"/>
      <c r="E8" s="642">
        <f>'表30-8-6'!$H$8</f>
        <v>0</v>
      </c>
      <c r="F8" s="643">
        <f>ROUND(C8*MAX((D8-E8),0),0)</f>
        <v>0</v>
      </c>
    </row>
    <row r="9" spans="1:6" ht="14.45" customHeight="1">
      <c r="A9" s="641" t="s">
        <v>3941</v>
      </c>
      <c r="B9" s="642"/>
      <c r="C9" s="642"/>
      <c r="D9" s="644"/>
      <c r="E9" s="644"/>
      <c r="F9" s="643">
        <f>SUM(F10:F11)</f>
        <v>0</v>
      </c>
    </row>
    <row r="10" spans="1:6" ht="14.45" customHeight="1">
      <c r="A10" s="645" t="s">
        <v>3942</v>
      </c>
      <c r="B10" s="642" t="s">
        <v>3936</v>
      </c>
      <c r="C10" s="642"/>
      <c r="D10" s="642"/>
      <c r="E10" s="642">
        <f>'表30-8-6'!$H$8</f>
        <v>0</v>
      </c>
      <c r="F10" s="643">
        <f>ROUND(C10*MAX((D10-E10),0),0)</f>
        <v>0</v>
      </c>
    </row>
    <row r="11" spans="1:6" ht="14.45" customHeight="1">
      <c r="A11" s="645" t="s">
        <v>3943</v>
      </c>
      <c r="B11" s="642" t="s">
        <v>3936</v>
      </c>
      <c r="C11" s="642"/>
      <c r="D11" s="642"/>
      <c r="E11" s="642">
        <f>'表30-8-6'!$H$8</f>
        <v>0</v>
      </c>
      <c r="F11" s="643">
        <f>ROUND(C11*MAX((D11-E11),0),0)</f>
        <v>0</v>
      </c>
    </row>
    <row r="12" spans="1:6" ht="14.45" customHeight="1">
      <c r="A12" s="641" t="s">
        <v>3944</v>
      </c>
      <c r="B12" s="642"/>
      <c r="C12" s="2910"/>
      <c r="D12" s="2910"/>
      <c r="E12" s="2910"/>
      <c r="F12" s="643">
        <f>F13+F14</f>
        <v>0</v>
      </c>
    </row>
    <row r="13" spans="1:6" ht="14.25" customHeight="1">
      <c r="A13" s="641" t="s">
        <v>3945</v>
      </c>
      <c r="B13" s="646" t="s">
        <v>3946</v>
      </c>
      <c r="C13" s="2910"/>
      <c r="D13" s="2910"/>
      <c r="E13" s="2910"/>
      <c r="F13" s="643">
        <f>'表30-6-1'!L6</f>
        <v>0</v>
      </c>
    </row>
    <row r="14" spans="1:6" ht="14.25" customHeight="1" thickBot="1">
      <c r="A14" s="647" t="s">
        <v>3947</v>
      </c>
      <c r="B14" s="648" t="s">
        <v>3948</v>
      </c>
      <c r="C14" s="2911"/>
      <c r="D14" s="2911"/>
      <c r="E14" s="2911"/>
      <c r="F14" s="649">
        <f>'表30-6-1'!L14</f>
        <v>0</v>
      </c>
    </row>
    <row r="15" spans="1:6" ht="20.25" customHeight="1" thickTop="1" thickBot="1">
      <c r="A15" s="650" t="s">
        <v>3949</v>
      </c>
      <c r="B15" s="651"/>
      <c r="C15" s="652">
        <f>SUM(C4:C5,C7:C8,C10:C11)</f>
        <v>0</v>
      </c>
      <c r="D15" s="652"/>
      <c r="E15" s="652"/>
      <c r="F15" s="652">
        <f>SUM(F4:F5,F7:F8,F10:F11,F12)</f>
        <v>0</v>
      </c>
    </row>
    <row r="16" spans="1:6" ht="14.25">
      <c r="A16" s="617" t="s">
        <v>3950</v>
      </c>
    </row>
  </sheetData>
  <mergeCells count="1">
    <mergeCell ref="C12:E14"/>
  </mergeCells>
  <phoneticPr fontId="28" type="noConversion"/>
  <printOptions horizontalCentered="1"/>
  <pageMargins left="0.39370078740157483" right="0.19685039370078741" top="0.39370078740157483" bottom="0.39370078740157483" header="0" footer="0"/>
  <pageSetup paperSize="9" scale="75" fitToHeight="0" orientation="landscape" cellComments="asDisplayed" r:id="rId1"/>
  <headerFooter alignWithMargins="0">
    <oddFooter>&amp;C&amp;"Times New Roman,標準"156&amp;R&amp;"Times New Roman,標準"&amp;A</odd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工作表24">
    <pageSetUpPr fitToPage="1"/>
  </sheetPr>
  <dimension ref="A1:L39"/>
  <sheetViews>
    <sheetView workbookViewId="0">
      <selection activeCell="A116" sqref="A1:XFD1048576"/>
    </sheetView>
  </sheetViews>
  <sheetFormatPr defaultColWidth="9" defaultRowHeight="13.5"/>
  <cols>
    <col min="1" max="1" width="4" style="30" customWidth="1"/>
    <col min="2" max="2" width="34.375" style="30" customWidth="1"/>
    <col min="3" max="3" width="17.875" style="30" customWidth="1"/>
    <col min="4" max="4" width="18.125" style="30" customWidth="1"/>
    <col min="5" max="5" width="18.5" style="30" customWidth="1"/>
    <col min="6" max="6" width="16.25" style="30" customWidth="1"/>
    <col min="7" max="9" width="17.125" style="30" customWidth="1"/>
    <col min="10" max="10" width="16.875" style="30" customWidth="1"/>
    <col min="11" max="11" width="19.125" style="30" customWidth="1"/>
    <col min="12" max="12" width="16.125" style="30" bestFit="1" customWidth="1"/>
    <col min="13" max="16384" width="9" style="30"/>
  </cols>
  <sheetData>
    <row r="1" spans="1:12" ht="14.25">
      <c r="A1" s="37" t="s">
        <v>1272</v>
      </c>
    </row>
    <row r="2" spans="1:12" ht="14.25">
      <c r="A2" s="464" t="s">
        <v>3896</v>
      </c>
      <c r="B2" s="464"/>
      <c r="C2" s="464"/>
      <c r="D2" s="464"/>
      <c r="E2" s="464"/>
      <c r="L2" s="30" t="s">
        <v>3897</v>
      </c>
    </row>
    <row r="3" spans="1:12" ht="14.25">
      <c r="A3" s="2917" t="s">
        <v>3898</v>
      </c>
      <c r="B3" s="2917" t="s">
        <v>3899</v>
      </c>
      <c r="C3" s="2917" t="s">
        <v>3900</v>
      </c>
      <c r="D3" s="2912" t="s">
        <v>3901</v>
      </c>
      <c r="E3" s="2913"/>
      <c r="F3" s="2913"/>
      <c r="G3" s="2913"/>
      <c r="H3" s="2914"/>
      <c r="I3" s="2912" t="s">
        <v>3902</v>
      </c>
      <c r="J3" s="2913"/>
      <c r="K3" s="2914"/>
      <c r="L3" s="621" t="s">
        <v>3903</v>
      </c>
    </row>
    <row r="4" spans="1:12" ht="28.5">
      <c r="A4" s="2917"/>
      <c r="B4" s="2918"/>
      <c r="C4" s="2918"/>
      <c r="D4" s="622" t="s">
        <v>3904</v>
      </c>
      <c r="E4" s="623" t="s">
        <v>3905</v>
      </c>
      <c r="F4" s="622" t="s">
        <v>3906</v>
      </c>
      <c r="G4" s="624" t="s">
        <v>3907</v>
      </c>
      <c r="H4" s="624" t="s">
        <v>3908</v>
      </c>
      <c r="I4" s="625" t="s">
        <v>3904</v>
      </c>
      <c r="J4" s="624" t="s">
        <v>3909</v>
      </c>
      <c r="K4" s="624" t="s">
        <v>3908</v>
      </c>
      <c r="L4" s="624" t="s">
        <v>3908</v>
      </c>
    </row>
    <row r="5" spans="1:12">
      <c r="A5" s="2917"/>
      <c r="B5" s="626" t="s">
        <v>122</v>
      </c>
      <c r="C5" s="626" t="s">
        <v>187</v>
      </c>
      <c r="D5" s="626" t="s">
        <v>68</v>
      </c>
      <c r="E5" s="626" t="s">
        <v>69</v>
      </c>
      <c r="F5" s="626" t="s">
        <v>70</v>
      </c>
      <c r="G5" s="626" t="s">
        <v>71</v>
      </c>
      <c r="H5" s="626" t="s">
        <v>72</v>
      </c>
      <c r="I5" s="626" t="s">
        <v>73</v>
      </c>
      <c r="J5" s="626" t="s">
        <v>74</v>
      </c>
      <c r="K5" s="626" t="s">
        <v>75</v>
      </c>
      <c r="L5" s="626" t="s">
        <v>231</v>
      </c>
    </row>
    <row r="6" spans="1:12" ht="14.25">
      <c r="A6" s="627">
        <v>1</v>
      </c>
      <c r="B6" s="627" t="s">
        <v>3910</v>
      </c>
      <c r="C6" s="628"/>
      <c r="D6" s="627">
        <f>SUM(D7:D13)</f>
        <v>0</v>
      </c>
      <c r="E6" s="627"/>
      <c r="F6" s="627"/>
      <c r="G6" s="627"/>
      <c r="H6" s="627">
        <f>SUM(H7:H13)</f>
        <v>0</v>
      </c>
      <c r="I6" s="627">
        <f>SUM(I7:I13)</f>
        <v>0</v>
      </c>
      <c r="J6" s="627"/>
      <c r="K6" s="627">
        <f>SUM(K7:K13)</f>
        <v>0</v>
      </c>
      <c r="L6" s="627">
        <f>SUM(L7:L13)</f>
        <v>0</v>
      </c>
    </row>
    <row r="7" spans="1:12">
      <c r="A7" s="627">
        <v>2</v>
      </c>
      <c r="B7" s="627"/>
      <c r="C7" s="629"/>
      <c r="D7" s="627"/>
      <c r="E7" s="627"/>
      <c r="F7" s="627"/>
      <c r="G7" s="627"/>
      <c r="H7" s="627">
        <f>IF(D7*(MAX(E7,F7)-G7)&lt;0,0,D7*(MAX(E7,F7)-G7))</f>
        <v>0</v>
      </c>
      <c r="I7" s="627"/>
      <c r="J7" s="627"/>
      <c r="K7" s="627">
        <f>IF(I7*(MAX(E7,F7)-J7)&lt;0,0,I7*(MAX(E7,F7)-J7))</f>
        <v>0</v>
      </c>
      <c r="L7" s="627">
        <f>H7+K7</f>
        <v>0</v>
      </c>
    </row>
    <row r="8" spans="1:12">
      <c r="A8" s="627">
        <v>3</v>
      </c>
      <c r="B8" s="627"/>
      <c r="C8" s="630"/>
      <c r="D8" s="627"/>
      <c r="E8" s="627"/>
      <c r="F8" s="627"/>
      <c r="G8" s="627"/>
      <c r="H8" s="627">
        <f t="shared" ref="H8:H21" si="0">IF(D8*(MAX(E8,F8)-G8)&lt;0,0,D8*(MAX(E8,F8)-G8))</f>
        <v>0</v>
      </c>
      <c r="I8" s="627"/>
      <c r="J8" s="627"/>
      <c r="K8" s="627">
        <f t="shared" ref="K8:K21" si="1">IF(I8*(MAX(E8,F8)-J8)&lt;0,0,I8*(MAX(E8,F8)-J8))</f>
        <v>0</v>
      </c>
      <c r="L8" s="627">
        <f t="shared" ref="L8:L21" si="2">H8+K8</f>
        <v>0</v>
      </c>
    </row>
    <row r="9" spans="1:12">
      <c r="A9" s="627">
        <v>4</v>
      </c>
      <c r="B9" s="627"/>
      <c r="C9" s="631"/>
      <c r="D9" s="631"/>
      <c r="E9" s="627"/>
      <c r="F9" s="627"/>
      <c r="G9" s="627"/>
      <c r="H9" s="627">
        <f>IF(D9*(MAX(E9,F9)-G9)&lt;0,0,D9*(MAX(E9,F9)-G9))</f>
        <v>0</v>
      </c>
      <c r="I9" s="627"/>
      <c r="J9" s="627"/>
      <c r="K9" s="627">
        <f>IF(I9*(MAX(E9,F9)-J9)&lt;0,0,I9*(MAX(E9,F9)-J9))</f>
        <v>0</v>
      </c>
      <c r="L9" s="627">
        <f>H9+K9</f>
        <v>0</v>
      </c>
    </row>
    <row r="10" spans="1:12">
      <c r="A10" s="627">
        <v>5</v>
      </c>
      <c r="B10" s="627"/>
      <c r="C10" s="631"/>
      <c r="D10" s="631"/>
      <c r="E10" s="627"/>
      <c r="F10" s="627"/>
      <c r="G10" s="627"/>
      <c r="H10" s="627">
        <f t="shared" si="0"/>
        <v>0</v>
      </c>
      <c r="I10" s="627"/>
      <c r="J10" s="627"/>
      <c r="K10" s="627">
        <f>IF(I10*(MAX(E10,F10)-J10)&lt;0,0,I10*(MAX(E10,F10)-J10))</f>
        <v>0</v>
      </c>
      <c r="L10" s="627">
        <f t="shared" si="2"/>
        <v>0</v>
      </c>
    </row>
    <row r="11" spans="1:12">
      <c r="A11" s="627">
        <v>6</v>
      </c>
      <c r="B11" s="627"/>
      <c r="C11" s="630"/>
      <c r="D11" s="627"/>
      <c r="E11" s="627"/>
      <c r="F11" s="627"/>
      <c r="G11" s="627"/>
      <c r="H11" s="627">
        <f t="shared" si="0"/>
        <v>0</v>
      </c>
      <c r="I11" s="627"/>
      <c r="J11" s="627"/>
      <c r="K11" s="627">
        <f t="shared" si="1"/>
        <v>0</v>
      </c>
      <c r="L11" s="627">
        <f t="shared" si="2"/>
        <v>0</v>
      </c>
    </row>
    <row r="12" spans="1:12">
      <c r="A12" s="627">
        <v>7</v>
      </c>
      <c r="B12" s="632"/>
      <c r="C12" s="631"/>
      <c r="D12" s="631"/>
      <c r="E12" s="627"/>
      <c r="F12" s="627"/>
      <c r="G12" s="627"/>
      <c r="H12" s="627">
        <f t="shared" si="0"/>
        <v>0</v>
      </c>
      <c r="I12" s="627"/>
      <c r="J12" s="627"/>
      <c r="K12" s="627">
        <f t="shared" si="1"/>
        <v>0</v>
      </c>
      <c r="L12" s="627">
        <f t="shared" si="2"/>
        <v>0</v>
      </c>
    </row>
    <row r="13" spans="1:12">
      <c r="A13" s="627">
        <v>8</v>
      </c>
      <c r="B13" s="632"/>
      <c r="C13" s="631"/>
      <c r="D13" s="631"/>
      <c r="E13" s="627"/>
      <c r="F13" s="627"/>
      <c r="G13" s="627"/>
      <c r="H13" s="627">
        <f t="shared" si="0"/>
        <v>0</v>
      </c>
      <c r="I13" s="627"/>
      <c r="J13" s="627"/>
      <c r="K13" s="627">
        <f t="shared" si="1"/>
        <v>0</v>
      </c>
      <c r="L13" s="627">
        <f t="shared" si="2"/>
        <v>0</v>
      </c>
    </row>
    <row r="14" spans="1:12" ht="14.25">
      <c r="A14" s="627">
        <v>9</v>
      </c>
      <c r="B14" s="627" t="s">
        <v>3911</v>
      </c>
      <c r="C14" s="629"/>
      <c r="D14" s="627">
        <f>SUM(D15:D21)</f>
        <v>0</v>
      </c>
      <c r="E14" s="627"/>
      <c r="F14" s="627"/>
      <c r="G14" s="627"/>
      <c r="H14" s="627">
        <f>SUM(H15:H21)</f>
        <v>0</v>
      </c>
      <c r="I14" s="627">
        <f>SUM(I15:I21)</f>
        <v>0</v>
      </c>
      <c r="J14" s="627"/>
      <c r="K14" s="627">
        <f>SUM(K15:K21)</f>
        <v>0</v>
      </c>
      <c r="L14" s="627">
        <f>SUM(L15:L21)</f>
        <v>0</v>
      </c>
    </row>
    <row r="15" spans="1:12">
      <c r="A15" s="627">
        <v>10</v>
      </c>
      <c r="B15" s="627"/>
      <c r="C15" s="630"/>
      <c r="D15" s="627"/>
      <c r="E15" s="627"/>
      <c r="F15" s="627"/>
      <c r="G15" s="627"/>
      <c r="H15" s="627">
        <f t="shared" si="0"/>
        <v>0</v>
      </c>
      <c r="I15" s="627"/>
      <c r="J15" s="627"/>
      <c r="K15" s="627">
        <f t="shared" si="1"/>
        <v>0</v>
      </c>
      <c r="L15" s="627">
        <f t="shared" si="2"/>
        <v>0</v>
      </c>
    </row>
    <row r="16" spans="1:12">
      <c r="A16" s="627">
        <v>11</v>
      </c>
      <c r="B16" s="627"/>
      <c r="C16" s="631"/>
      <c r="D16" s="631"/>
      <c r="E16" s="627"/>
      <c r="F16" s="627"/>
      <c r="G16" s="627"/>
      <c r="H16" s="627">
        <f t="shared" si="0"/>
        <v>0</v>
      </c>
      <c r="I16" s="627"/>
      <c r="J16" s="627"/>
      <c r="K16" s="627">
        <f t="shared" si="1"/>
        <v>0</v>
      </c>
      <c r="L16" s="627">
        <f t="shared" si="2"/>
        <v>0</v>
      </c>
    </row>
    <row r="17" spans="1:12">
      <c r="A17" s="627">
        <v>12</v>
      </c>
      <c r="B17" s="632"/>
      <c r="C17" s="631"/>
      <c r="D17" s="631"/>
      <c r="E17" s="627"/>
      <c r="F17" s="627"/>
      <c r="G17" s="627"/>
      <c r="H17" s="627">
        <f t="shared" si="0"/>
        <v>0</v>
      </c>
      <c r="I17" s="627"/>
      <c r="J17" s="627"/>
      <c r="K17" s="627">
        <f t="shared" si="1"/>
        <v>0</v>
      </c>
      <c r="L17" s="627">
        <f t="shared" si="2"/>
        <v>0</v>
      </c>
    </row>
    <row r="18" spans="1:12">
      <c r="A18" s="627">
        <v>13</v>
      </c>
      <c r="B18" s="632"/>
      <c r="C18" s="630"/>
      <c r="D18" s="627"/>
      <c r="E18" s="627"/>
      <c r="F18" s="627"/>
      <c r="G18" s="627"/>
      <c r="H18" s="627">
        <f t="shared" si="0"/>
        <v>0</v>
      </c>
      <c r="I18" s="627"/>
      <c r="J18" s="627"/>
      <c r="K18" s="627">
        <f t="shared" si="1"/>
        <v>0</v>
      </c>
      <c r="L18" s="627">
        <f t="shared" si="2"/>
        <v>0</v>
      </c>
    </row>
    <row r="19" spans="1:12">
      <c r="A19" s="627">
        <v>14</v>
      </c>
      <c r="B19" s="632"/>
      <c r="C19" s="631"/>
      <c r="D19" s="631"/>
      <c r="E19" s="627"/>
      <c r="F19" s="627"/>
      <c r="G19" s="627"/>
      <c r="H19" s="627">
        <f t="shared" si="0"/>
        <v>0</v>
      </c>
      <c r="I19" s="627"/>
      <c r="J19" s="627"/>
      <c r="K19" s="627">
        <f t="shared" si="1"/>
        <v>0</v>
      </c>
      <c r="L19" s="627">
        <f t="shared" si="2"/>
        <v>0</v>
      </c>
    </row>
    <row r="20" spans="1:12">
      <c r="A20" s="627">
        <v>15</v>
      </c>
      <c r="B20" s="632"/>
      <c r="C20" s="631"/>
      <c r="D20" s="631"/>
      <c r="E20" s="627"/>
      <c r="F20" s="627"/>
      <c r="G20" s="627"/>
      <c r="H20" s="627">
        <f t="shared" si="0"/>
        <v>0</v>
      </c>
      <c r="I20" s="627"/>
      <c r="J20" s="627"/>
      <c r="K20" s="627">
        <f t="shared" si="1"/>
        <v>0</v>
      </c>
      <c r="L20" s="627">
        <f t="shared" si="2"/>
        <v>0</v>
      </c>
    </row>
    <row r="21" spans="1:12">
      <c r="A21" s="627">
        <v>19</v>
      </c>
      <c r="B21" s="632"/>
      <c r="C21" s="628"/>
      <c r="D21" s="628"/>
      <c r="E21" s="627"/>
      <c r="F21" s="627"/>
      <c r="G21" s="627"/>
      <c r="H21" s="627">
        <f t="shared" si="0"/>
        <v>0</v>
      </c>
      <c r="I21" s="627"/>
      <c r="J21" s="627"/>
      <c r="K21" s="627">
        <f t="shared" si="1"/>
        <v>0</v>
      </c>
      <c r="L21" s="627">
        <f t="shared" si="2"/>
        <v>0</v>
      </c>
    </row>
    <row r="22" spans="1:12" ht="14.25">
      <c r="A22" s="2915" t="s">
        <v>3912</v>
      </c>
      <c r="B22" s="2915"/>
      <c r="C22" s="2915"/>
      <c r="D22" s="627">
        <f>D6+D14</f>
        <v>0</v>
      </c>
      <c r="E22" s="627"/>
      <c r="F22" s="627"/>
      <c r="G22" s="627"/>
      <c r="H22" s="627">
        <f>H6+H14</f>
        <v>0</v>
      </c>
      <c r="I22" s="627"/>
      <c r="J22" s="627"/>
      <c r="K22" s="627">
        <f>K6+K14</f>
        <v>0</v>
      </c>
      <c r="L22" s="627">
        <f>L6+L14</f>
        <v>0</v>
      </c>
    </row>
    <row r="23" spans="1:12" ht="14.25">
      <c r="A23" s="2916" t="s">
        <v>3913</v>
      </c>
      <c r="B23" s="2916"/>
      <c r="C23" s="2916"/>
      <c r="D23" s="2916"/>
      <c r="E23" s="2916"/>
      <c r="F23" s="2916"/>
      <c r="G23" s="2916"/>
      <c r="H23" s="633"/>
      <c r="I23" s="633"/>
      <c r="J23" s="633"/>
      <c r="K23" s="634"/>
    </row>
    <row r="24" spans="1:12" ht="14.25">
      <c r="A24" s="30" t="s">
        <v>3914</v>
      </c>
      <c r="K24" s="634"/>
    </row>
    <row r="25" spans="1:12" ht="14.25">
      <c r="A25" s="30" t="s">
        <v>3915</v>
      </c>
    </row>
    <row r="26" spans="1:12" ht="14.25">
      <c r="A26" s="30" t="s">
        <v>3916</v>
      </c>
    </row>
    <row r="27" spans="1:12" ht="14.25">
      <c r="A27" s="30" t="s">
        <v>3917</v>
      </c>
    </row>
    <row r="28" spans="1:12" ht="14.25">
      <c r="A28" s="30" t="s">
        <v>3918</v>
      </c>
    </row>
    <row r="31" spans="1:12" ht="14.25">
      <c r="B31" s="2912" t="s">
        <v>3919</v>
      </c>
      <c r="C31" s="2914"/>
    </row>
    <row r="32" spans="1:12" ht="14.25">
      <c r="B32" s="621" t="s">
        <v>3920</v>
      </c>
      <c r="C32" s="621" t="s">
        <v>3921</v>
      </c>
    </row>
    <row r="33" spans="2:3" ht="14.25">
      <c r="B33" s="627" t="s">
        <v>3922</v>
      </c>
      <c r="C33" s="627" t="s">
        <v>563</v>
      </c>
    </row>
    <row r="34" spans="2:3" ht="14.25">
      <c r="B34" s="627" t="s">
        <v>3923</v>
      </c>
      <c r="C34" s="627" t="s">
        <v>1190</v>
      </c>
    </row>
    <row r="35" spans="2:3" ht="14.25">
      <c r="B35" s="627" t="s">
        <v>3924</v>
      </c>
      <c r="C35" s="627" t="s">
        <v>1191</v>
      </c>
    </row>
    <row r="36" spans="2:3" ht="14.25">
      <c r="B36" s="627" t="s">
        <v>3925</v>
      </c>
      <c r="C36" s="627" t="s">
        <v>1192</v>
      </c>
    </row>
    <row r="37" spans="2:3" ht="14.25">
      <c r="B37" s="627" t="s">
        <v>3926</v>
      </c>
      <c r="C37" s="627" t="s">
        <v>1193</v>
      </c>
    </row>
    <row r="38" spans="2:3" ht="14.25">
      <c r="B38" s="627" t="s">
        <v>3927</v>
      </c>
      <c r="C38" s="627" t="s">
        <v>1194</v>
      </c>
    </row>
    <row r="39" spans="2:3" ht="14.25">
      <c r="B39" s="627" t="s">
        <v>3928</v>
      </c>
      <c r="C39" s="627" t="s">
        <v>1195</v>
      </c>
    </row>
  </sheetData>
  <mergeCells count="8">
    <mergeCell ref="I3:K3"/>
    <mergeCell ref="A22:C22"/>
    <mergeCell ref="B31:C31"/>
    <mergeCell ref="A23:G23"/>
    <mergeCell ref="A3:A5"/>
    <mergeCell ref="B3:B4"/>
    <mergeCell ref="C3:C4"/>
    <mergeCell ref="D3:H3"/>
  </mergeCells>
  <phoneticPr fontId="28" type="noConversion"/>
  <pageMargins left="0.7" right="0.7" top="0.75" bottom="0.75" header="0.3" footer="0.3"/>
  <pageSetup paperSize="9" scale="61"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工作表3">
    <tabColor rgb="FFFFFF00"/>
    <pageSetUpPr fitToPage="1"/>
  </sheetPr>
  <dimension ref="A1:AF37"/>
  <sheetViews>
    <sheetView workbookViewId="0">
      <selection activeCell="B27" sqref="B27"/>
    </sheetView>
  </sheetViews>
  <sheetFormatPr defaultColWidth="15.625" defaultRowHeight="15.75"/>
  <cols>
    <col min="1" max="1" width="5.625" style="1673" customWidth="1"/>
    <col min="2" max="16384" width="15.625" style="1673"/>
  </cols>
  <sheetData>
    <row r="1" spans="1:32" ht="16.5">
      <c r="A1" s="1829" t="s">
        <v>2599</v>
      </c>
      <c r="H1" s="24"/>
      <c r="I1" s="24"/>
      <c r="J1" s="24"/>
      <c r="K1" s="24"/>
      <c r="L1" s="24"/>
      <c r="M1" s="24"/>
      <c r="N1" s="24"/>
      <c r="O1" s="24"/>
      <c r="P1" s="24"/>
      <c r="Q1" s="24"/>
      <c r="R1" s="24"/>
      <c r="S1" s="24"/>
      <c r="T1" s="24"/>
      <c r="U1" s="24"/>
      <c r="V1" s="24"/>
      <c r="W1" s="24"/>
      <c r="X1" s="24"/>
      <c r="Y1" s="24"/>
      <c r="Z1" s="24"/>
      <c r="AA1" s="24"/>
      <c r="AB1" s="24"/>
      <c r="AC1" s="24"/>
      <c r="AD1" s="24"/>
      <c r="AE1" s="24"/>
    </row>
    <row r="2" spans="1:32" ht="16.5">
      <c r="A2" s="1854" t="s">
        <v>3533</v>
      </c>
      <c r="B2" s="1855"/>
      <c r="C2" s="1855"/>
      <c r="D2" s="1855"/>
      <c r="E2" s="1855"/>
      <c r="F2" s="1855"/>
      <c r="G2" s="24"/>
      <c r="H2" s="24"/>
      <c r="I2" s="24"/>
      <c r="J2" s="24"/>
      <c r="K2" s="24"/>
      <c r="L2" s="24"/>
      <c r="M2" s="24"/>
      <c r="N2" s="24"/>
      <c r="O2" s="24"/>
      <c r="P2" s="24"/>
      <c r="Q2" s="24"/>
      <c r="R2" s="24"/>
      <c r="S2" s="24"/>
      <c r="T2" s="24"/>
      <c r="U2" s="24"/>
      <c r="V2" s="24"/>
      <c r="W2" s="24"/>
      <c r="X2" s="24"/>
      <c r="Z2" s="24"/>
      <c r="AA2" s="24"/>
      <c r="AB2" s="24"/>
      <c r="AC2" s="24"/>
      <c r="AD2" s="24"/>
      <c r="AE2" s="24"/>
      <c r="AF2" s="1676" t="s">
        <v>4632</v>
      </c>
    </row>
    <row r="3" spans="1:32" ht="15.75" customHeight="1">
      <c r="A3" s="2469" t="s">
        <v>3672</v>
      </c>
      <c r="B3" s="2468" t="s">
        <v>4617</v>
      </c>
      <c r="C3" s="2468" t="s">
        <v>4618</v>
      </c>
      <c r="D3" s="2468" t="s">
        <v>4619</v>
      </c>
      <c r="E3" s="2468" t="s">
        <v>4877</v>
      </c>
      <c r="F3" s="2468" t="s">
        <v>3675</v>
      </c>
      <c r="G3" s="2468" t="s">
        <v>3676</v>
      </c>
      <c r="H3" s="2468" t="s">
        <v>4621</v>
      </c>
      <c r="I3" s="2468" t="s">
        <v>4878</v>
      </c>
      <c r="J3" s="2468" t="s">
        <v>4879</v>
      </c>
      <c r="K3" s="2468"/>
      <c r="L3" s="2468" t="s">
        <v>4620</v>
      </c>
      <c r="M3" s="2468"/>
      <c r="N3" s="2468"/>
      <c r="O3" s="2468"/>
      <c r="P3" s="2468"/>
      <c r="Q3" s="2468" t="s">
        <v>4880</v>
      </c>
      <c r="R3" s="2468"/>
      <c r="S3" s="2468" t="s">
        <v>4622</v>
      </c>
      <c r="T3" s="2468" t="s">
        <v>4678</v>
      </c>
      <c r="U3" s="2468" t="s">
        <v>3683</v>
      </c>
      <c r="V3" s="2468" t="s">
        <v>3684</v>
      </c>
      <c r="W3" s="2468" t="s">
        <v>3685</v>
      </c>
      <c r="X3" s="2468" t="s">
        <v>4881</v>
      </c>
      <c r="Y3" s="2468" t="s">
        <v>4680</v>
      </c>
      <c r="Z3" s="2468" t="s">
        <v>4623</v>
      </c>
      <c r="AA3" s="2468"/>
      <c r="AB3" s="2468" t="s">
        <v>4882</v>
      </c>
      <c r="AC3" s="2468" t="s">
        <v>3689</v>
      </c>
      <c r="AD3" s="2468" t="s">
        <v>4883</v>
      </c>
      <c r="AE3" s="2468" t="s">
        <v>4884</v>
      </c>
      <c r="AF3" s="2468" t="s">
        <v>3549</v>
      </c>
    </row>
    <row r="4" spans="1:32" ht="33">
      <c r="A4" s="2469"/>
      <c r="B4" s="2468"/>
      <c r="C4" s="2468"/>
      <c r="D4" s="2468"/>
      <c r="E4" s="2468"/>
      <c r="F4" s="2468"/>
      <c r="G4" s="2468"/>
      <c r="H4" s="2468"/>
      <c r="I4" s="2468"/>
      <c r="J4" s="435" t="s">
        <v>4681</v>
      </c>
      <c r="K4" s="435" t="s">
        <v>4682</v>
      </c>
      <c r="L4" s="435" t="s">
        <v>3690</v>
      </c>
      <c r="M4" s="435" t="s">
        <v>3691</v>
      </c>
      <c r="N4" s="435" t="s">
        <v>4681</v>
      </c>
      <c r="O4" s="435" t="s">
        <v>4682</v>
      </c>
      <c r="P4" s="435" t="s">
        <v>4626</v>
      </c>
      <c r="Q4" s="435" t="s">
        <v>3690</v>
      </c>
      <c r="R4" s="435" t="s">
        <v>3691</v>
      </c>
      <c r="S4" s="2468"/>
      <c r="T4" s="2468"/>
      <c r="U4" s="2468"/>
      <c r="V4" s="2468"/>
      <c r="W4" s="2468"/>
      <c r="X4" s="2468"/>
      <c r="Y4" s="2468"/>
      <c r="Z4" s="435" t="s">
        <v>4627</v>
      </c>
      <c r="AA4" s="435" t="s">
        <v>4628</v>
      </c>
      <c r="AB4" s="2470"/>
      <c r="AC4" s="2468"/>
      <c r="AD4" s="2468"/>
      <c r="AE4" s="2468"/>
      <c r="AF4" s="2468"/>
    </row>
    <row r="5" spans="1:32">
      <c r="A5" s="2469"/>
      <c r="B5" s="1669" t="s">
        <v>66</v>
      </c>
      <c r="C5" s="1669" t="s">
        <v>67</v>
      </c>
      <c r="D5" s="1669" t="s">
        <v>68</v>
      </c>
      <c r="E5" s="1669" t="s">
        <v>69</v>
      </c>
      <c r="F5" s="1669" t="s">
        <v>70</v>
      </c>
      <c r="G5" s="1669" t="s">
        <v>71</v>
      </c>
      <c r="H5" s="1669" t="s">
        <v>72</v>
      </c>
      <c r="I5" s="1669" t="s">
        <v>461</v>
      </c>
      <c r="J5" s="1669" t="s">
        <v>74</v>
      </c>
      <c r="K5" s="1669" t="s">
        <v>75</v>
      </c>
      <c r="L5" s="1669" t="s">
        <v>231</v>
      </c>
      <c r="M5" s="1669" t="s">
        <v>232</v>
      </c>
      <c r="N5" s="1669" t="s">
        <v>281</v>
      </c>
      <c r="O5" s="1669" t="s">
        <v>282</v>
      </c>
      <c r="P5" s="1669" t="s">
        <v>283</v>
      </c>
      <c r="Q5" s="1669" t="s">
        <v>284</v>
      </c>
      <c r="R5" s="1669" t="s">
        <v>285</v>
      </c>
      <c r="S5" s="1669" t="s">
        <v>138</v>
      </c>
      <c r="T5" s="1669" t="s">
        <v>139</v>
      </c>
      <c r="U5" s="1669" t="s">
        <v>140</v>
      </c>
      <c r="V5" s="1669" t="s">
        <v>141</v>
      </c>
      <c r="W5" s="1669" t="s">
        <v>206</v>
      </c>
      <c r="X5" s="1669" t="s">
        <v>207</v>
      </c>
      <c r="Y5" s="1669" t="s">
        <v>829</v>
      </c>
      <c r="Z5" s="1669" t="s">
        <v>251</v>
      </c>
      <c r="AA5" s="1669" t="s">
        <v>252</v>
      </c>
      <c r="AB5" s="1669" t="s">
        <v>253</v>
      </c>
      <c r="AC5" s="1669" t="s">
        <v>254</v>
      </c>
      <c r="AD5" s="1669" t="s">
        <v>255</v>
      </c>
      <c r="AE5" s="1669" t="s">
        <v>256</v>
      </c>
      <c r="AF5" s="1669" t="s">
        <v>1460</v>
      </c>
    </row>
    <row r="6" spans="1:32">
      <c r="A6" s="1670">
        <v>1</v>
      </c>
      <c r="B6" s="1856"/>
      <c r="C6" s="1856"/>
      <c r="D6" s="1856"/>
      <c r="E6" s="1856"/>
      <c r="F6" s="1856"/>
      <c r="G6" s="1856"/>
      <c r="H6" s="1856"/>
      <c r="I6" s="1856"/>
      <c r="J6" s="1856"/>
      <c r="K6" s="1856"/>
      <c r="L6" s="1856"/>
      <c r="M6" s="1856"/>
      <c r="N6" s="1856"/>
      <c r="O6" s="1856"/>
      <c r="P6" s="1856"/>
      <c r="Q6" s="1856"/>
      <c r="R6" s="1856"/>
      <c r="S6" s="1856"/>
      <c r="T6" s="1856"/>
      <c r="U6" s="1857"/>
      <c r="V6" s="1856"/>
      <c r="W6" s="1858"/>
      <c r="X6" s="1858"/>
      <c r="Y6" s="1858"/>
      <c r="Z6" s="1859"/>
      <c r="AA6" s="1858"/>
      <c r="AB6" s="1857"/>
      <c r="AC6" s="1856"/>
      <c r="AD6" s="1856"/>
      <c r="AE6" s="1856"/>
      <c r="AF6" s="1856"/>
    </row>
    <row r="7" spans="1:32">
      <c r="A7" s="1670">
        <v>2</v>
      </c>
      <c r="B7" s="1856"/>
      <c r="C7" s="1856"/>
      <c r="D7" s="1856"/>
      <c r="E7" s="1856"/>
      <c r="F7" s="1856"/>
      <c r="G7" s="1856"/>
      <c r="H7" s="1856"/>
      <c r="I7" s="1856"/>
      <c r="J7" s="1856"/>
      <c r="K7" s="1856"/>
      <c r="L7" s="1856"/>
      <c r="M7" s="1856"/>
      <c r="N7" s="1856"/>
      <c r="O7" s="1856"/>
      <c r="P7" s="1856"/>
      <c r="Q7" s="1856"/>
      <c r="R7" s="1856"/>
      <c r="S7" s="1856"/>
      <c r="T7" s="1856"/>
      <c r="U7" s="1857"/>
      <c r="V7" s="1856"/>
      <c r="W7" s="1858"/>
      <c r="X7" s="1858"/>
      <c r="Y7" s="1858"/>
      <c r="Z7" s="1859"/>
      <c r="AA7" s="1858"/>
      <c r="AB7" s="1857"/>
      <c r="AC7" s="1856"/>
      <c r="AD7" s="1856"/>
      <c r="AE7" s="1856"/>
      <c r="AF7" s="1856"/>
    </row>
    <row r="8" spans="1:32">
      <c r="A8" s="1670">
        <v>3</v>
      </c>
      <c r="B8" s="1856"/>
      <c r="C8" s="1856"/>
      <c r="D8" s="1856"/>
      <c r="E8" s="1856"/>
      <c r="F8" s="1856"/>
      <c r="G8" s="1856"/>
      <c r="H8" s="1856"/>
      <c r="I8" s="1856"/>
      <c r="J8" s="1856"/>
      <c r="K8" s="1856"/>
      <c r="L8" s="1856"/>
      <c r="M8" s="1856"/>
      <c r="N8" s="1856"/>
      <c r="O8" s="1856"/>
      <c r="P8" s="1856"/>
      <c r="Q8" s="1856"/>
      <c r="R8" s="1856"/>
      <c r="S8" s="1856"/>
      <c r="T8" s="1856"/>
      <c r="U8" s="1857"/>
      <c r="V8" s="1856"/>
      <c r="W8" s="1858"/>
      <c r="X8" s="1858"/>
      <c r="Y8" s="1858"/>
      <c r="Z8" s="1859"/>
      <c r="AA8" s="1858"/>
      <c r="AB8" s="1857"/>
      <c r="AC8" s="1856"/>
      <c r="AD8" s="1856"/>
      <c r="AE8" s="1856"/>
      <c r="AF8" s="1856"/>
    </row>
    <row r="9" spans="1:32">
      <c r="A9" s="1670">
        <v>4</v>
      </c>
      <c r="B9" s="1856"/>
      <c r="C9" s="1856"/>
      <c r="D9" s="1856"/>
      <c r="E9" s="1856"/>
      <c r="F9" s="1856"/>
      <c r="G9" s="1856"/>
      <c r="H9" s="1856"/>
      <c r="I9" s="1856"/>
      <c r="J9" s="1856"/>
      <c r="K9" s="1856"/>
      <c r="L9" s="1856"/>
      <c r="M9" s="1856"/>
      <c r="N9" s="1856"/>
      <c r="O9" s="1856"/>
      <c r="P9" s="1856"/>
      <c r="Q9" s="1856"/>
      <c r="R9" s="1856"/>
      <c r="S9" s="1856"/>
      <c r="T9" s="1856"/>
      <c r="U9" s="1857"/>
      <c r="V9" s="1856"/>
      <c r="W9" s="1858"/>
      <c r="X9" s="1858"/>
      <c r="Y9" s="1858"/>
      <c r="Z9" s="1859"/>
      <c r="AA9" s="1858"/>
      <c r="AB9" s="1857"/>
      <c r="AC9" s="1856"/>
      <c r="AD9" s="1856"/>
      <c r="AE9" s="1856"/>
      <c r="AF9" s="1856"/>
    </row>
    <row r="10" spans="1:32">
      <c r="A10" s="1670">
        <v>5</v>
      </c>
      <c r="B10" s="1856"/>
      <c r="C10" s="1856"/>
      <c r="D10" s="1856"/>
      <c r="E10" s="1856"/>
      <c r="F10" s="1856"/>
      <c r="G10" s="1856"/>
      <c r="H10" s="1856"/>
      <c r="I10" s="1856"/>
      <c r="J10" s="1856"/>
      <c r="K10" s="1856"/>
      <c r="L10" s="1856"/>
      <c r="M10" s="1856"/>
      <c r="N10" s="1856"/>
      <c r="O10" s="1856"/>
      <c r="P10" s="1856"/>
      <c r="Q10" s="1856"/>
      <c r="R10" s="1856"/>
      <c r="S10" s="1856"/>
      <c r="T10" s="1856"/>
      <c r="U10" s="1857"/>
      <c r="V10" s="1856"/>
      <c r="W10" s="1858"/>
      <c r="X10" s="1858"/>
      <c r="Y10" s="1858"/>
      <c r="Z10" s="1859"/>
      <c r="AA10" s="1858"/>
      <c r="AB10" s="1857"/>
      <c r="AC10" s="1856"/>
      <c r="AD10" s="1856"/>
      <c r="AE10" s="1856"/>
      <c r="AF10" s="1856"/>
    </row>
    <row r="11" spans="1:32">
      <c r="A11" s="1670">
        <v>6</v>
      </c>
      <c r="B11" s="1856"/>
      <c r="C11" s="1856"/>
      <c r="D11" s="1856"/>
      <c r="E11" s="1856"/>
      <c r="F11" s="1856"/>
      <c r="G11" s="1856"/>
      <c r="H11" s="1856"/>
      <c r="I11" s="1856"/>
      <c r="J11" s="1856"/>
      <c r="K11" s="1856"/>
      <c r="L11" s="1856"/>
      <c r="M11" s="1856"/>
      <c r="N11" s="1856"/>
      <c r="O11" s="1856"/>
      <c r="P11" s="1856"/>
      <c r="Q11" s="1856"/>
      <c r="R11" s="1856"/>
      <c r="S11" s="1856"/>
      <c r="T11" s="1856"/>
      <c r="U11" s="1857"/>
      <c r="V11" s="1856"/>
      <c r="W11" s="1858"/>
      <c r="X11" s="1858"/>
      <c r="Y11" s="1858"/>
      <c r="Z11" s="1859"/>
      <c r="AA11" s="1858"/>
      <c r="AB11" s="1857"/>
      <c r="AC11" s="1856"/>
      <c r="AD11" s="1856"/>
      <c r="AE11" s="1856"/>
      <c r="AF11" s="1856"/>
    </row>
    <row r="12" spans="1:32">
      <c r="A12" s="1670">
        <v>7</v>
      </c>
      <c r="B12" s="1856"/>
      <c r="C12" s="1856"/>
      <c r="D12" s="1856"/>
      <c r="E12" s="1856"/>
      <c r="F12" s="1856"/>
      <c r="G12" s="1856"/>
      <c r="H12" s="1856"/>
      <c r="I12" s="1856"/>
      <c r="J12" s="1856"/>
      <c r="K12" s="1856"/>
      <c r="L12" s="1856"/>
      <c r="M12" s="1856"/>
      <c r="N12" s="1856"/>
      <c r="O12" s="1856"/>
      <c r="P12" s="1856"/>
      <c r="Q12" s="1856"/>
      <c r="R12" s="1856"/>
      <c r="S12" s="1856"/>
      <c r="T12" s="1856"/>
      <c r="U12" s="1857"/>
      <c r="V12" s="1856"/>
      <c r="W12" s="1858"/>
      <c r="X12" s="1858"/>
      <c r="Y12" s="1858"/>
      <c r="Z12" s="1859"/>
      <c r="AA12" s="1858"/>
      <c r="AB12" s="1857"/>
      <c r="AC12" s="1856"/>
      <c r="AD12" s="1856"/>
      <c r="AE12" s="1856"/>
      <c r="AF12" s="1856"/>
    </row>
    <row r="13" spans="1:32">
      <c r="A13" s="1670">
        <v>8</v>
      </c>
      <c r="B13" s="1856"/>
      <c r="C13" s="1856"/>
      <c r="D13" s="1856"/>
      <c r="E13" s="1856"/>
      <c r="F13" s="1856"/>
      <c r="G13" s="1856"/>
      <c r="H13" s="1856"/>
      <c r="I13" s="1856"/>
      <c r="J13" s="1856"/>
      <c r="K13" s="1856"/>
      <c r="L13" s="1856"/>
      <c r="M13" s="1856"/>
      <c r="N13" s="1856"/>
      <c r="O13" s="1856"/>
      <c r="P13" s="1856"/>
      <c r="Q13" s="1856"/>
      <c r="R13" s="1856"/>
      <c r="S13" s="1856"/>
      <c r="T13" s="1856"/>
      <c r="U13" s="1857"/>
      <c r="V13" s="1856"/>
      <c r="W13" s="1858"/>
      <c r="X13" s="1858"/>
      <c r="Y13" s="1858"/>
      <c r="Z13" s="1859"/>
      <c r="AA13" s="1858"/>
      <c r="AB13" s="1857"/>
      <c r="AC13" s="1856"/>
      <c r="AD13" s="1856"/>
      <c r="AE13" s="1856"/>
      <c r="AF13" s="1856"/>
    </row>
    <row r="14" spans="1:32">
      <c r="A14" s="1670">
        <v>9</v>
      </c>
      <c r="B14" s="1856"/>
      <c r="C14" s="1856"/>
      <c r="D14" s="1856"/>
      <c r="E14" s="1856"/>
      <c r="F14" s="1856"/>
      <c r="G14" s="1856"/>
      <c r="H14" s="1856"/>
      <c r="I14" s="1856"/>
      <c r="J14" s="1856"/>
      <c r="K14" s="1856"/>
      <c r="L14" s="1856"/>
      <c r="M14" s="1856"/>
      <c r="N14" s="1856"/>
      <c r="O14" s="1856"/>
      <c r="P14" s="1856"/>
      <c r="Q14" s="1856"/>
      <c r="R14" s="1856"/>
      <c r="S14" s="1856"/>
      <c r="T14" s="1856"/>
      <c r="U14" s="1857"/>
      <c r="V14" s="1856"/>
      <c r="W14" s="1858"/>
      <c r="X14" s="1858"/>
      <c r="Y14" s="1858"/>
      <c r="Z14" s="1859"/>
      <c r="AA14" s="1858"/>
      <c r="AB14" s="1857"/>
      <c r="AC14" s="1856"/>
      <c r="AD14" s="1856"/>
      <c r="AE14" s="1856"/>
      <c r="AF14" s="1856"/>
    </row>
    <row r="15" spans="1:32">
      <c r="A15" s="1670">
        <v>10</v>
      </c>
      <c r="B15" s="1856"/>
      <c r="C15" s="1856"/>
      <c r="D15" s="1856"/>
      <c r="E15" s="1856"/>
      <c r="F15" s="1856"/>
      <c r="G15" s="1856"/>
      <c r="H15" s="1856"/>
      <c r="I15" s="1856"/>
      <c r="J15" s="1856"/>
      <c r="K15" s="1856"/>
      <c r="L15" s="1856"/>
      <c r="M15" s="1856"/>
      <c r="N15" s="1856"/>
      <c r="O15" s="1856"/>
      <c r="P15" s="1856"/>
      <c r="Q15" s="1856"/>
      <c r="R15" s="1856"/>
      <c r="S15" s="1856"/>
      <c r="T15" s="1856"/>
      <c r="U15" s="1857"/>
      <c r="V15" s="1856"/>
      <c r="W15" s="1858"/>
      <c r="X15" s="1858"/>
      <c r="Y15" s="1858"/>
      <c r="Z15" s="1859"/>
      <c r="AA15" s="1858"/>
      <c r="AB15" s="1857"/>
      <c r="AC15" s="1856"/>
      <c r="AD15" s="1856"/>
      <c r="AE15" s="1856"/>
      <c r="AF15" s="1856"/>
    </row>
    <row r="16" spans="1:32" ht="16.5">
      <c r="A16" s="1670">
        <v>11</v>
      </c>
      <c r="B16" s="1860" t="s">
        <v>4885</v>
      </c>
      <c r="C16" s="1860" t="s">
        <v>4869</v>
      </c>
      <c r="D16" s="1861"/>
      <c r="E16" s="1861"/>
      <c r="F16" s="1861"/>
      <c r="G16" s="1861"/>
      <c r="H16" s="1861"/>
      <c r="I16" s="1861"/>
      <c r="J16" s="1861"/>
      <c r="K16" s="1861"/>
      <c r="L16" s="1861"/>
      <c r="M16" s="1861"/>
      <c r="N16" s="1861"/>
      <c r="O16" s="1861"/>
      <c r="P16" s="1861"/>
      <c r="Q16" s="1861"/>
      <c r="R16" s="1861"/>
      <c r="S16" s="1861"/>
      <c r="T16" s="1861"/>
      <c r="U16" s="1862"/>
      <c r="V16" s="1861"/>
      <c r="W16" s="1863">
        <f>SUMIF($D$6:$D$15,"J",W6:W15)</f>
        <v>0</v>
      </c>
      <c r="X16" s="1863">
        <f>SUMIF($D$6:$D$15,"J",X6:X15)</f>
        <v>0</v>
      </c>
      <c r="Y16" s="1863">
        <f>SUMIF($D$6:$D$15,"J",Y6:Y15)</f>
        <v>0</v>
      </c>
      <c r="Z16" s="1864"/>
      <c r="AA16" s="1864"/>
      <c r="AB16" s="1865"/>
      <c r="AC16" s="1865"/>
      <c r="AD16" s="1866">
        <f>SUMIF($D$6:$D$15,"J",AD6:AD15)</f>
        <v>0</v>
      </c>
      <c r="AE16" s="1866">
        <f>SUMIF($D$6:$D$15,"J",AE6:AE15)</f>
        <v>0</v>
      </c>
      <c r="AF16" s="1865"/>
    </row>
    <row r="17" spans="1:32">
      <c r="A17" s="460"/>
      <c r="B17" s="1867"/>
      <c r="C17" s="1868"/>
      <c r="D17" s="1868"/>
      <c r="E17" s="1868"/>
      <c r="F17" s="1868"/>
      <c r="G17" s="1868"/>
      <c r="H17" s="1868"/>
      <c r="I17" s="1868"/>
      <c r="J17" s="1868"/>
      <c r="K17" s="1868"/>
      <c r="L17" s="1867"/>
      <c r="M17" s="1868"/>
      <c r="N17" s="1868"/>
      <c r="O17" s="1868"/>
      <c r="P17" s="1868"/>
      <c r="Q17" s="1867"/>
      <c r="R17" s="1868"/>
      <c r="S17" s="1868"/>
      <c r="T17" s="1868"/>
      <c r="U17" s="1869"/>
      <c r="V17" s="1868"/>
      <c r="W17" s="1870"/>
      <c r="X17" s="1870"/>
      <c r="Y17" s="1870"/>
      <c r="Z17" s="1870"/>
      <c r="AA17" s="1870"/>
      <c r="AB17" s="1869"/>
      <c r="AC17" s="1868"/>
      <c r="AD17" s="1868"/>
      <c r="AE17" s="1868"/>
      <c r="AF17" s="1868"/>
    </row>
    <row r="18" spans="1:32" ht="16.5">
      <c r="A18" s="1871" t="s">
        <v>1461</v>
      </c>
      <c r="B18" s="24"/>
      <c r="C18" s="458"/>
      <c r="D18" s="24"/>
      <c r="E18" s="24"/>
      <c r="F18" s="24"/>
      <c r="G18" s="24"/>
      <c r="H18" s="24"/>
      <c r="I18" s="24"/>
      <c r="J18" s="24"/>
      <c r="K18" s="24"/>
      <c r="L18" s="24"/>
      <c r="M18" s="24"/>
      <c r="N18" s="24"/>
      <c r="O18" s="24"/>
      <c r="P18" s="24"/>
      <c r="Q18" s="24"/>
      <c r="R18" s="24"/>
      <c r="S18" s="24"/>
      <c r="T18" s="24"/>
      <c r="U18" s="24"/>
      <c r="V18" s="24"/>
      <c r="W18" s="24"/>
      <c r="X18" s="24"/>
      <c r="Y18" s="24"/>
      <c r="Z18" s="24"/>
      <c r="AA18" s="24"/>
      <c r="AB18" s="24"/>
      <c r="AC18" s="24"/>
      <c r="AD18" s="24"/>
      <c r="AE18" s="24"/>
    </row>
    <row r="19" spans="1:32" ht="15.75" customHeight="1">
      <c r="A19" s="460">
        <v>1</v>
      </c>
      <c r="B19" s="1872" t="s">
        <v>1462</v>
      </c>
      <c r="J19" s="24"/>
      <c r="K19" s="24"/>
      <c r="L19" s="24"/>
      <c r="M19" s="24"/>
      <c r="N19" s="24"/>
      <c r="O19" s="24"/>
      <c r="P19" s="24"/>
      <c r="Q19" s="24"/>
      <c r="R19" s="24"/>
      <c r="S19" s="24"/>
      <c r="T19" s="24"/>
      <c r="U19" s="24"/>
      <c r="V19" s="24"/>
      <c r="W19" s="24"/>
      <c r="X19" s="24"/>
      <c r="Y19" s="24"/>
      <c r="Z19" s="24"/>
      <c r="AA19" s="24"/>
      <c r="AB19" s="24"/>
      <c r="AC19" s="24"/>
      <c r="AD19" s="24"/>
      <c r="AE19" s="24"/>
    </row>
    <row r="20" spans="1:32" ht="15.75" customHeight="1">
      <c r="A20" s="460">
        <v>2</v>
      </c>
      <c r="B20" s="1873" t="s">
        <v>4886</v>
      </c>
      <c r="C20" s="1874"/>
      <c r="D20" s="1874"/>
      <c r="E20" s="1874"/>
      <c r="F20" s="1874"/>
      <c r="G20" s="1874"/>
      <c r="H20" s="1874"/>
      <c r="I20" s="1874"/>
      <c r="J20" s="1874"/>
      <c r="K20" s="1874"/>
      <c r="L20" s="1874"/>
      <c r="M20" s="1874"/>
      <c r="N20" s="1874"/>
      <c r="O20" s="1874"/>
      <c r="P20" s="1874"/>
      <c r="Q20" s="1874"/>
      <c r="R20" s="1874"/>
      <c r="S20" s="1874"/>
      <c r="T20" s="1874"/>
      <c r="U20" s="1874"/>
      <c r="V20" s="1874"/>
      <c r="W20" s="1874"/>
      <c r="X20" s="1874"/>
      <c r="Y20" s="1874"/>
      <c r="Z20" s="1874"/>
      <c r="AA20" s="1874"/>
      <c r="AB20" s="1874"/>
      <c r="AC20" s="1874"/>
      <c r="AD20" s="1874"/>
      <c r="AE20" s="24"/>
    </row>
    <row r="21" spans="1:32" ht="16.5">
      <c r="A21" s="460"/>
      <c r="B21" s="1873" t="s">
        <v>4887</v>
      </c>
      <c r="C21" s="1874"/>
      <c r="D21" s="1874"/>
      <c r="E21" s="1874"/>
      <c r="F21" s="1874"/>
      <c r="G21" s="1874"/>
      <c r="H21" s="1874"/>
      <c r="I21" s="1874"/>
      <c r="J21" s="1874"/>
      <c r="K21" s="1874"/>
      <c r="L21" s="1874"/>
      <c r="M21" s="1874"/>
      <c r="N21" s="1874"/>
      <c r="O21" s="1874"/>
      <c r="P21" s="1874"/>
      <c r="Q21" s="1874"/>
      <c r="R21" s="1874"/>
      <c r="S21" s="1874"/>
      <c r="T21" s="1874"/>
      <c r="U21" s="1874"/>
      <c r="V21" s="1874"/>
      <c r="W21" s="1874"/>
      <c r="X21" s="1874"/>
      <c r="Y21" s="1874"/>
      <c r="Z21" s="1874"/>
      <c r="AA21" s="1874"/>
      <c r="AB21" s="1874"/>
      <c r="AC21" s="1874"/>
      <c r="AD21" s="1874"/>
      <c r="AE21" s="24"/>
    </row>
    <row r="22" spans="1:32" ht="16.5">
      <c r="A22" s="460"/>
      <c r="B22" s="1873" t="s">
        <v>4888</v>
      </c>
      <c r="C22" s="1874"/>
      <c r="D22" s="1874"/>
      <c r="E22" s="1874"/>
      <c r="F22" s="1874"/>
      <c r="G22" s="1874"/>
      <c r="H22" s="1874"/>
      <c r="I22" s="1874"/>
      <c r="J22" s="1874"/>
      <c r="K22" s="1874"/>
      <c r="L22" s="1874"/>
      <c r="M22" s="1874"/>
      <c r="N22" s="1874"/>
      <c r="O22" s="1874"/>
      <c r="P22" s="1874"/>
      <c r="Q22" s="1874"/>
      <c r="R22" s="1874"/>
      <c r="S22" s="1874"/>
      <c r="T22" s="1874"/>
      <c r="U22" s="1874"/>
      <c r="V22" s="1874"/>
      <c r="W22" s="1874"/>
      <c r="X22" s="1874"/>
      <c r="Y22" s="1874"/>
      <c r="Z22" s="1874"/>
      <c r="AA22" s="1874"/>
      <c r="AB22" s="1874"/>
      <c r="AC22" s="1874"/>
      <c r="AD22" s="1874"/>
      <c r="AE22" s="24"/>
    </row>
    <row r="23" spans="1:32" ht="15.75" customHeight="1">
      <c r="A23" s="460">
        <v>3</v>
      </c>
      <c r="B23" s="1875" t="s">
        <v>4889</v>
      </c>
      <c r="C23" s="458"/>
      <c r="D23" s="458"/>
      <c r="E23" s="458"/>
      <c r="F23" s="458"/>
      <c r="G23" s="458"/>
      <c r="H23" s="458"/>
      <c r="I23" s="458"/>
      <c r="J23" s="458"/>
      <c r="K23" s="458"/>
      <c r="L23" s="458"/>
      <c r="M23" s="458"/>
      <c r="N23" s="458"/>
      <c r="O23" s="458"/>
      <c r="P23" s="458"/>
      <c r="Q23" s="458"/>
      <c r="R23" s="458"/>
      <c r="S23" s="458"/>
      <c r="T23" s="458"/>
      <c r="U23" s="458"/>
      <c r="V23" s="458"/>
      <c r="W23" s="458"/>
      <c r="X23" s="458"/>
      <c r="Y23" s="458"/>
      <c r="Z23" s="458"/>
      <c r="AA23" s="458"/>
      <c r="AB23" s="458"/>
      <c r="AC23" s="458"/>
      <c r="AD23" s="458"/>
      <c r="AE23" s="24"/>
    </row>
    <row r="24" spans="1:32" ht="15.75" customHeight="1">
      <c r="A24" s="1876">
        <v>4</v>
      </c>
      <c r="B24" s="1875" t="s">
        <v>4890</v>
      </c>
      <c r="C24" s="458"/>
      <c r="D24" s="458"/>
      <c r="E24" s="458"/>
      <c r="F24" s="458"/>
      <c r="G24" s="458"/>
      <c r="H24" s="458"/>
      <c r="I24" s="458"/>
      <c r="J24" s="458"/>
      <c r="K24" s="458"/>
      <c r="L24" s="458"/>
      <c r="M24" s="458"/>
      <c r="N24" s="458"/>
      <c r="O24" s="458"/>
      <c r="P24" s="458"/>
      <c r="Q24" s="458"/>
      <c r="R24" s="458"/>
      <c r="S24" s="458"/>
      <c r="T24" s="458"/>
      <c r="U24" s="458"/>
      <c r="V24" s="458"/>
      <c r="W24" s="458"/>
      <c r="X24" s="458"/>
      <c r="Y24" s="458"/>
      <c r="Z24" s="458"/>
      <c r="AA24" s="458"/>
      <c r="AB24" s="458"/>
      <c r="AC24" s="458"/>
      <c r="AD24" s="458"/>
      <c r="AE24" s="24"/>
    </row>
    <row r="25" spans="1:32" ht="15.75" customHeight="1">
      <c r="A25" s="1876">
        <v>5</v>
      </c>
      <c r="B25" s="1875" t="s">
        <v>4891</v>
      </c>
      <c r="C25" s="458"/>
      <c r="D25" s="458"/>
      <c r="E25" s="458"/>
      <c r="F25" s="458"/>
      <c r="G25" s="458"/>
      <c r="H25" s="458"/>
      <c r="I25" s="458"/>
      <c r="J25" s="458"/>
      <c r="K25" s="458"/>
      <c r="L25" s="458"/>
      <c r="M25" s="458"/>
      <c r="N25" s="458"/>
      <c r="O25" s="458"/>
      <c r="P25" s="458"/>
      <c r="Q25" s="458"/>
      <c r="R25" s="458"/>
      <c r="S25" s="458"/>
      <c r="T25" s="458"/>
      <c r="U25" s="458"/>
      <c r="V25" s="458"/>
      <c r="W25" s="458"/>
      <c r="X25" s="458"/>
      <c r="Y25" s="458"/>
      <c r="Z25" s="458"/>
      <c r="AA25" s="458"/>
      <c r="AB25" s="458"/>
      <c r="AC25" s="458"/>
      <c r="AD25" s="458"/>
      <c r="AE25" s="24"/>
    </row>
    <row r="26" spans="1:32" ht="15.75" customHeight="1">
      <c r="A26" s="1876">
        <v>6</v>
      </c>
      <c r="B26" s="1877" t="s">
        <v>4892</v>
      </c>
      <c r="C26" s="1878"/>
      <c r="D26" s="1878"/>
      <c r="E26" s="1878"/>
      <c r="F26" s="1878"/>
      <c r="G26" s="1878"/>
      <c r="H26" s="1878"/>
      <c r="I26" s="1878"/>
      <c r="J26" s="1878"/>
      <c r="K26" s="1878"/>
      <c r="L26" s="1878"/>
      <c r="M26" s="1878"/>
      <c r="N26" s="1878"/>
      <c r="O26" s="1878"/>
      <c r="P26" s="1878"/>
      <c r="Q26" s="1878"/>
      <c r="R26" s="1878"/>
      <c r="S26" s="1878"/>
      <c r="T26" s="1878"/>
      <c r="U26" s="1878"/>
      <c r="V26" s="1878"/>
      <c r="W26" s="1878"/>
      <c r="X26" s="1878"/>
      <c r="Y26" s="1878"/>
      <c r="Z26" s="1878"/>
      <c r="AA26" s="1878"/>
      <c r="AB26" s="1878"/>
      <c r="AC26" s="1878"/>
      <c r="AD26" s="1878"/>
      <c r="AE26" s="24"/>
    </row>
    <row r="27" spans="1:32" ht="15.75" customHeight="1">
      <c r="A27" s="1876">
        <v>7</v>
      </c>
      <c r="B27" s="2411" t="s">
        <v>8257</v>
      </c>
      <c r="C27" s="458"/>
      <c r="D27" s="458"/>
      <c r="E27" s="458"/>
      <c r="F27" s="458"/>
      <c r="G27" s="458"/>
      <c r="H27" s="458"/>
      <c r="I27" s="458"/>
      <c r="J27" s="458"/>
      <c r="K27" s="458"/>
      <c r="L27" s="458"/>
      <c r="M27" s="458"/>
      <c r="N27" s="458"/>
      <c r="O27" s="458"/>
      <c r="P27" s="458"/>
      <c r="Q27" s="458"/>
      <c r="R27" s="458"/>
      <c r="S27" s="458"/>
      <c r="T27" s="458"/>
      <c r="U27" s="458"/>
      <c r="V27" s="458"/>
      <c r="W27" s="458"/>
      <c r="X27" s="458"/>
      <c r="Y27" s="458"/>
      <c r="Z27" s="458"/>
      <c r="AA27" s="458"/>
      <c r="AB27" s="458"/>
      <c r="AC27" s="458"/>
      <c r="AD27" s="458"/>
      <c r="AE27" s="24"/>
    </row>
    <row r="28" spans="1:32" ht="15.75" customHeight="1">
      <c r="A28" s="1876">
        <v>8</v>
      </c>
      <c r="B28" s="1879" t="s">
        <v>4893</v>
      </c>
      <c r="C28" s="458"/>
      <c r="D28" s="458"/>
      <c r="E28" s="458"/>
      <c r="F28" s="458"/>
      <c r="G28" s="458"/>
      <c r="H28" s="458"/>
      <c r="I28" s="458"/>
      <c r="J28" s="458"/>
      <c r="K28" s="458"/>
      <c r="L28" s="458"/>
      <c r="M28" s="458"/>
      <c r="N28" s="458"/>
      <c r="O28" s="458"/>
      <c r="P28" s="458"/>
      <c r="Q28" s="458"/>
      <c r="R28" s="458"/>
      <c r="S28" s="458"/>
      <c r="T28" s="458"/>
      <c r="U28" s="458"/>
      <c r="V28" s="458"/>
      <c r="W28" s="458"/>
      <c r="X28" s="458"/>
      <c r="Y28" s="458"/>
      <c r="Z28" s="458"/>
      <c r="AA28" s="458"/>
      <c r="AB28" s="458"/>
      <c r="AC28" s="458"/>
      <c r="AD28" s="458"/>
      <c r="AE28" s="24"/>
    </row>
    <row r="29" spans="1:32" ht="15.75" customHeight="1">
      <c r="A29" s="1876">
        <v>9</v>
      </c>
      <c r="B29" s="1875" t="s">
        <v>3718</v>
      </c>
      <c r="C29" s="458"/>
      <c r="D29" s="458"/>
      <c r="E29" s="458"/>
      <c r="F29" s="458"/>
      <c r="G29" s="458"/>
      <c r="H29" s="458"/>
      <c r="I29" s="458"/>
      <c r="J29" s="458"/>
      <c r="K29" s="458"/>
      <c r="L29" s="458"/>
      <c r="M29" s="458"/>
      <c r="N29" s="458"/>
      <c r="O29" s="458"/>
      <c r="P29" s="458"/>
      <c r="Q29" s="458"/>
      <c r="R29" s="458"/>
      <c r="S29" s="458"/>
      <c r="T29" s="458"/>
      <c r="U29" s="458"/>
      <c r="V29" s="458"/>
      <c r="W29" s="458"/>
      <c r="X29" s="458"/>
      <c r="Y29" s="458"/>
      <c r="Z29" s="458"/>
      <c r="AA29" s="458"/>
      <c r="AB29" s="458"/>
      <c r="AC29" s="458"/>
      <c r="AD29" s="458"/>
      <c r="AE29" s="24"/>
    </row>
    <row r="30" spans="1:32" ht="15.75" customHeight="1">
      <c r="A30" s="1876"/>
      <c r="B30" s="1875" t="s">
        <v>3719</v>
      </c>
      <c r="C30" s="458"/>
      <c r="D30" s="458"/>
      <c r="E30" s="458"/>
      <c r="F30" s="458"/>
      <c r="G30" s="458"/>
      <c r="H30" s="458"/>
      <c r="I30" s="458"/>
      <c r="J30" s="458"/>
      <c r="K30" s="458"/>
      <c r="L30" s="458"/>
      <c r="M30" s="458"/>
      <c r="N30" s="458"/>
      <c r="O30" s="458"/>
      <c r="P30" s="458"/>
      <c r="Q30" s="458"/>
      <c r="R30" s="458"/>
      <c r="S30" s="458"/>
      <c r="T30" s="458"/>
      <c r="U30" s="458"/>
      <c r="V30" s="458"/>
      <c r="W30" s="458"/>
      <c r="X30" s="458"/>
      <c r="Y30" s="458"/>
      <c r="Z30" s="458"/>
      <c r="AA30" s="458"/>
      <c r="AB30" s="458"/>
      <c r="AC30" s="458"/>
      <c r="AD30" s="458"/>
      <c r="AE30" s="24"/>
    </row>
    <row r="31" spans="1:32" ht="15.75" customHeight="1">
      <c r="A31" s="1876">
        <v>10</v>
      </c>
      <c r="B31" s="1879" t="s">
        <v>4894</v>
      </c>
      <c r="C31" s="458"/>
      <c r="D31" s="458"/>
      <c r="E31" s="458"/>
      <c r="F31" s="458"/>
      <c r="G31" s="458"/>
      <c r="H31" s="458"/>
      <c r="I31" s="458"/>
      <c r="J31" s="458"/>
      <c r="K31" s="458"/>
      <c r="L31" s="458"/>
      <c r="M31" s="458"/>
      <c r="N31" s="458"/>
      <c r="O31" s="458"/>
      <c r="P31" s="458"/>
      <c r="Q31" s="458"/>
      <c r="R31" s="458"/>
      <c r="S31" s="458"/>
      <c r="T31" s="458"/>
      <c r="U31" s="458"/>
      <c r="V31" s="458"/>
      <c r="W31" s="458"/>
      <c r="X31" s="458"/>
      <c r="Y31" s="458"/>
      <c r="Z31" s="458"/>
      <c r="AA31" s="458"/>
      <c r="AB31" s="458"/>
      <c r="AC31" s="458"/>
      <c r="AD31" s="458"/>
      <c r="AE31" s="24"/>
    </row>
    <row r="32" spans="1:32" ht="15.75" customHeight="1">
      <c r="A32" s="1876">
        <v>11</v>
      </c>
      <c r="B32" s="1875" t="s">
        <v>4895</v>
      </c>
      <c r="C32" s="458"/>
      <c r="D32" s="458"/>
      <c r="E32" s="458"/>
      <c r="F32" s="458"/>
      <c r="G32" s="458"/>
      <c r="H32" s="458"/>
      <c r="I32" s="458"/>
      <c r="J32" s="458"/>
      <c r="K32" s="458"/>
      <c r="L32" s="458"/>
      <c r="M32" s="458"/>
      <c r="N32" s="458"/>
      <c r="O32" s="458"/>
      <c r="P32" s="458"/>
      <c r="Q32" s="458"/>
      <c r="R32" s="458"/>
      <c r="S32" s="458"/>
      <c r="T32" s="458"/>
      <c r="U32" s="458"/>
      <c r="V32" s="458"/>
      <c r="W32" s="24"/>
      <c r="X32" s="24"/>
      <c r="Y32" s="24"/>
      <c r="Z32" s="24"/>
      <c r="AA32" s="24"/>
      <c r="AB32" s="24"/>
      <c r="AC32" s="24"/>
      <c r="AD32" s="24"/>
    </row>
    <row r="33" spans="1:14" ht="15.75" customHeight="1">
      <c r="A33" s="1876">
        <v>12</v>
      </c>
      <c r="B33" s="1875" t="s">
        <v>3728</v>
      </c>
      <c r="C33" s="458"/>
      <c r="D33" s="458"/>
      <c r="E33" s="458"/>
      <c r="F33" s="458"/>
      <c r="G33" s="458"/>
      <c r="H33" s="458"/>
      <c r="I33" s="458"/>
      <c r="J33" s="458"/>
      <c r="K33" s="458"/>
      <c r="L33" s="458"/>
      <c r="M33" s="458"/>
      <c r="N33" s="458"/>
    </row>
    <row r="34" spans="1:14" ht="15.75" customHeight="1">
      <c r="A34" s="1876">
        <v>13</v>
      </c>
      <c r="B34" s="1875" t="s">
        <v>4629</v>
      </c>
      <c r="C34" s="458"/>
      <c r="D34" s="458"/>
      <c r="E34" s="458"/>
      <c r="F34" s="458"/>
      <c r="G34" s="458"/>
      <c r="H34" s="458"/>
      <c r="I34" s="458"/>
      <c r="J34" s="458"/>
      <c r="K34" s="458"/>
      <c r="L34" s="458"/>
      <c r="M34" s="458"/>
      <c r="N34" s="458"/>
    </row>
    <row r="35" spans="1:14" ht="16.5">
      <c r="A35" s="1876">
        <v>14</v>
      </c>
      <c r="B35" s="1875" t="s">
        <v>4896</v>
      </c>
    </row>
    <row r="36" spans="1:14" ht="16.5">
      <c r="A36" s="1876" t="s">
        <v>1463</v>
      </c>
      <c r="B36" s="433" t="s">
        <v>4240</v>
      </c>
    </row>
    <row r="37" spans="1:14" ht="16.5">
      <c r="A37" s="457">
        <v>16</v>
      </c>
      <c r="B37" s="517" t="s">
        <v>4692</v>
      </c>
    </row>
  </sheetData>
  <mergeCells count="25">
    <mergeCell ref="U3:U4"/>
    <mergeCell ref="V3:V4"/>
    <mergeCell ref="W3:W4"/>
    <mergeCell ref="X3:X4"/>
    <mergeCell ref="Z3:AA3"/>
    <mergeCell ref="AC3:AC4"/>
    <mergeCell ref="AD3:AD4"/>
    <mergeCell ref="AE3:AE4"/>
    <mergeCell ref="AF3:AF4"/>
    <mergeCell ref="Y3:Y4"/>
    <mergeCell ref="AB3:AB4"/>
    <mergeCell ref="T3:T4"/>
    <mergeCell ref="I3:I4"/>
    <mergeCell ref="A3:A5"/>
    <mergeCell ref="B3:B4"/>
    <mergeCell ref="C3:C4"/>
    <mergeCell ref="D3:D4"/>
    <mergeCell ref="E3:E4"/>
    <mergeCell ref="F3:F4"/>
    <mergeCell ref="G3:G4"/>
    <mergeCell ref="H3:H4"/>
    <mergeCell ref="J3:K3"/>
    <mergeCell ref="L3:P3"/>
    <mergeCell ref="Q3:R3"/>
    <mergeCell ref="S3:S4"/>
  </mergeCells>
  <phoneticPr fontId="30" type="noConversion"/>
  <pageMargins left="0.28000000000000003" right="0.36" top="0.74803149606299213" bottom="0.74803149606299213" header="0.31496062992125984" footer="0.31496062992125984"/>
  <pageSetup paperSize="9" scale="28" orientation="landscape"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78">
    <pageSetUpPr fitToPage="1"/>
  </sheetPr>
  <dimension ref="A1:F10"/>
  <sheetViews>
    <sheetView workbookViewId="0">
      <selection activeCell="A116" sqref="A1:XFD1048576"/>
    </sheetView>
  </sheetViews>
  <sheetFormatPr defaultColWidth="9" defaultRowHeight="15.75"/>
  <cols>
    <col min="1" max="1" width="20.5" style="29" customWidth="1"/>
    <col min="2" max="2" width="60.5" style="29" customWidth="1"/>
    <col min="3" max="5" width="13.625" style="29" customWidth="1"/>
    <col min="6" max="6" width="15.625" style="29" customWidth="1"/>
    <col min="7" max="16384" width="9" style="29"/>
  </cols>
  <sheetData>
    <row r="1" spans="1:6">
      <c r="A1" s="37" t="str">
        <f>表03!A1</f>
        <v xml:space="preserve"> 保險股份有限公司    年度(月)報表</v>
      </c>
      <c r="B1" s="31"/>
      <c r="C1" s="581"/>
      <c r="D1" s="581"/>
      <c r="E1" s="582"/>
      <c r="F1" s="581"/>
    </row>
    <row r="2" spans="1:6" ht="16.5" thickBot="1">
      <c r="A2" s="583" t="s">
        <v>3880</v>
      </c>
      <c r="B2" s="584"/>
      <c r="C2" s="585"/>
      <c r="D2" s="585"/>
      <c r="E2" s="31"/>
      <c r="F2" s="586" t="s">
        <v>3881</v>
      </c>
    </row>
    <row r="3" spans="1:6" ht="30">
      <c r="A3" s="587" t="s">
        <v>3882</v>
      </c>
      <c r="B3" s="588" t="s">
        <v>3883</v>
      </c>
      <c r="C3" s="589" t="s">
        <v>3884</v>
      </c>
      <c r="D3" s="590" t="s">
        <v>3885</v>
      </c>
      <c r="E3" s="591" t="s">
        <v>3886</v>
      </c>
      <c r="F3" s="592" t="s">
        <v>3887</v>
      </c>
    </row>
    <row r="4" spans="1:6" ht="24" customHeight="1">
      <c r="A4" s="593" t="s">
        <v>3888</v>
      </c>
      <c r="B4" s="594"/>
      <c r="C4" s="595">
        <f>SUM(C5:C6)</f>
        <v>0</v>
      </c>
      <c r="D4" s="596">
        <f>SUM(D5:D6)</f>
        <v>0</v>
      </c>
      <c r="E4" s="597"/>
      <c r="F4" s="598">
        <f>SUM(F5:F6)</f>
        <v>0</v>
      </c>
    </row>
    <row r="5" spans="1:6" ht="33" customHeight="1">
      <c r="A5" s="599" t="s">
        <v>3889</v>
      </c>
      <c r="B5" s="2175" t="s">
        <v>7735</v>
      </c>
      <c r="C5" s="601">
        <f>'表20-1'!C47-'表20-1'!C20-'表20-1'!C21-'表20-1'!C22-'表20-1'!C37</f>
        <v>0</v>
      </c>
      <c r="D5" s="602"/>
      <c r="E5" s="603">
        <v>5.0000000000000001E-3</v>
      </c>
      <c r="F5" s="604">
        <f>ROUND((C5+D5)*E5,0)</f>
        <v>0</v>
      </c>
    </row>
    <row r="6" spans="1:6" ht="33" customHeight="1">
      <c r="A6" s="599" t="s">
        <v>3890</v>
      </c>
      <c r="B6" s="600" t="s">
        <v>3891</v>
      </c>
      <c r="C6" s="601">
        <f>'表20-2'!C20</f>
        <v>0</v>
      </c>
      <c r="D6" s="602"/>
      <c r="E6" s="603">
        <v>5.0000000000000001E-3</v>
      </c>
      <c r="F6" s="604">
        <f>ROUND((C6+D6)*E6,0)</f>
        <v>0</v>
      </c>
    </row>
    <row r="7" spans="1:6" ht="29.25" thickBot="1">
      <c r="A7" s="605" t="s">
        <v>3892</v>
      </c>
      <c r="B7" s="606" t="s">
        <v>3893</v>
      </c>
      <c r="C7" s="607">
        <f>表03!H104-表03!H98-表03!H68-表03!H69-表03!H70-表03!H71-表03!H72-'表30-8-3'!D26</f>
        <v>0</v>
      </c>
      <c r="D7" s="608"/>
      <c r="E7" s="609">
        <v>2.5000000000000001E-3</v>
      </c>
      <c r="F7" s="610">
        <f>ROUND(C7*E7,0)</f>
        <v>0</v>
      </c>
    </row>
    <row r="8" spans="1:6" ht="17.25" thickTop="1" thickBot="1">
      <c r="A8" s="611" t="s">
        <v>3894</v>
      </c>
      <c r="B8" s="612"/>
      <c r="C8" s="613">
        <f>SUM(C5:C7)</f>
        <v>0</v>
      </c>
      <c r="D8" s="614">
        <f>SUM(D5:D7)</f>
        <v>0</v>
      </c>
      <c r="E8" s="615"/>
      <c r="F8" s="616">
        <f>SUM(F5:F7)</f>
        <v>0</v>
      </c>
    </row>
    <row r="9" spans="1:6">
      <c r="A9" s="30" t="s">
        <v>3895</v>
      </c>
      <c r="B9" s="617"/>
      <c r="C9" s="618"/>
      <c r="D9" s="618"/>
      <c r="E9" s="619"/>
      <c r="F9" s="618"/>
    </row>
    <row r="10" spans="1:6">
      <c r="A10" s="620"/>
    </row>
  </sheetData>
  <phoneticPr fontId="28" type="noConversion"/>
  <printOptions horizontalCentered="1"/>
  <pageMargins left="0.23622047244094491" right="0.23622047244094491" top="0.35433070866141736" bottom="0.35433070866141736" header="0.31496062992125984" footer="0.31496062992125984"/>
  <pageSetup paperSize="9" fitToHeight="0" orientation="landscape" cellComments="asDisplayed" r:id="rId1"/>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80">
    <pageSetUpPr fitToPage="1"/>
  </sheetPr>
  <dimension ref="A1:E35"/>
  <sheetViews>
    <sheetView zoomScaleNormal="100" zoomScaleSheetLayoutView="110" workbookViewId="0">
      <pane xSplit="1" ySplit="3" topLeftCell="B13" activePane="bottomRight" state="frozen"/>
      <selection activeCell="A116" sqref="A1:XFD1048576"/>
      <selection pane="topRight" activeCell="A116" sqref="A1:XFD1048576"/>
      <selection pane="bottomLeft" activeCell="A116" sqref="A1:XFD1048576"/>
      <selection pane="bottomRight" activeCell="A116" sqref="A1:XFD1048576"/>
    </sheetView>
  </sheetViews>
  <sheetFormatPr defaultColWidth="15.625" defaultRowHeight="15.75"/>
  <cols>
    <col min="1" max="1" width="67.875" style="21" customWidth="1"/>
    <col min="2" max="2" width="83.625" style="21" customWidth="1"/>
    <col min="3" max="3" width="24.625" style="21" customWidth="1"/>
    <col min="4" max="4" width="15.625" style="21" customWidth="1"/>
    <col min="5" max="5" width="20.625" style="21" customWidth="1"/>
    <col min="6" max="16384" width="15.625" style="21"/>
  </cols>
  <sheetData>
    <row r="1" spans="1:5" ht="16.5">
      <c r="A1" s="535" t="s">
        <v>2592</v>
      </c>
      <c r="B1" s="75"/>
      <c r="C1" s="536"/>
      <c r="D1" s="537"/>
      <c r="E1" s="536"/>
    </row>
    <row r="2" spans="1:5" ht="17.25" thickBot="1">
      <c r="A2" s="336" t="s">
        <v>3536</v>
      </c>
      <c r="B2" s="538"/>
      <c r="C2" s="539"/>
      <c r="D2" s="75"/>
      <c r="E2" s="540" t="s">
        <v>3630</v>
      </c>
    </row>
    <row r="3" spans="1:5" ht="16.5">
      <c r="A3" s="541" t="s">
        <v>3827</v>
      </c>
      <c r="B3" s="542" t="s">
        <v>3828</v>
      </c>
      <c r="C3" s="543" t="s">
        <v>3829</v>
      </c>
      <c r="D3" s="544" t="s">
        <v>3830</v>
      </c>
      <c r="E3" s="545" t="s">
        <v>3831</v>
      </c>
    </row>
    <row r="4" spans="1:5" ht="16.5">
      <c r="A4" s="546" t="s">
        <v>3832</v>
      </c>
      <c r="B4" s="547" t="s">
        <v>3833</v>
      </c>
      <c r="C4" s="548">
        <f>表03!O101</f>
        <v>0</v>
      </c>
      <c r="D4" s="549">
        <v>1</v>
      </c>
      <c r="E4" s="550">
        <f>ROUND(C4*D4,0)</f>
        <v>0</v>
      </c>
    </row>
    <row r="5" spans="1:5" ht="16.5">
      <c r="A5" s="551" t="s">
        <v>3834</v>
      </c>
      <c r="B5" s="552"/>
      <c r="C5" s="553"/>
      <c r="D5" s="554"/>
      <c r="E5" s="555"/>
    </row>
    <row r="6" spans="1:5" ht="33">
      <c r="A6" s="556" t="s">
        <v>3835</v>
      </c>
      <c r="B6" s="2176" t="s">
        <v>7733</v>
      </c>
      <c r="C6" s="553">
        <f>'表25-1'!R47-SUM('表25-1'!R20:R22,'表25-1'!R37)+SUM('表25-1'!AE26,'表25-1'!AE35)+'表25-2'!R20</f>
        <v>0</v>
      </c>
      <c r="D6" s="554">
        <v>1</v>
      </c>
      <c r="E6" s="555">
        <f t="shared" ref="E6:E15" si="0">ROUND(C6*D6,0)</f>
        <v>0</v>
      </c>
    </row>
    <row r="7" spans="1:5" ht="16.5">
      <c r="A7" s="557" t="s">
        <v>3836</v>
      </c>
      <c r="B7" s="558" t="s">
        <v>3837</v>
      </c>
      <c r="C7" s="553">
        <f>'表25-2'!AA20</f>
        <v>0</v>
      </c>
      <c r="D7" s="554">
        <v>1</v>
      </c>
      <c r="E7" s="555">
        <f t="shared" si="0"/>
        <v>0</v>
      </c>
    </row>
    <row r="8" spans="1:5" ht="33">
      <c r="A8" s="557" t="s">
        <v>3838</v>
      </c>
      <c r="B8" s="558" t="s">
        <v>3839</v>
      </c>
      <c r="C8" s="553">
        <f>'表30-8-1'!M31</f>
        <v>0</v>
      </c>
      <c r="D8" s="554">
        <v>1</v>
      </c>
      <c r="E8" s="555">
        <f t="shared" si="0"/>
        <v>0</v>
      </c>
    </row>
    <row r="9" spans="1:5" ht="33">
      <c r="A9" s="551" t="s">
        <v>3840</v>
      </c>
      <c r="B9" s="558" t="s">
        <v>3841</v>
      </c>
      <c r="C9" s="553">
        <f>'表30-8-1'!M32</f>
        <v>0</v>
      </c>
      <c r="D9" s="554">
        <v>1</v>
      </c>
      <c r="E9" s="555">
        <f t="shared" si="0"/>
        <v>0</v>
      </c>
    </row>
    <row r="10" spans="1:5" s="559" customFormat="1" ht="33">
      <c r="A10" s="557" t="s">
        <v>3842</v>
      </c>
      <c r="B10" s="558" t="s">
        <v>3843</v>
      </c>
      <c r="C10" s="553">
        <f>'表30-8-2'!M31</f>
        <v>0</v>
      </c>
      <c r="D10" s="554">
        <v>1</v>
      </c>
      <c r="E10" s="555">
        <f t="shared" si="0"/>
        <v>0</v>
      </c>
    </row>
    <row r="11" spans="1:5" s="559" customFormat="1" ht="33">
      <c r="A11" s="551" t="s">
        <v>3844</v>
      </c>
      <c r="B11" s="558" t="s">
        <v>3845</v>
      </c>
      <c r="C11" s="553">
        <f>'表30-8-2'!M32</f>
        <v>0</v>
      </c>
      <c r="D11" s="554">
        <v>1</v>
      </c>
      <c r="E11" s="555">
        <f t="shared" si="0"/>
        <v>0</v>
      </c>
    </row>
    <row r="12" spans="1:5" s="559" customFormat="1" ht="16.5">
      <c r="A12" s="557" t="s">
        <v>3846</v>
      </c>
      <c r="B12" s="560" t="s">
        <v>3847</v>
      </c>
      <c r="C12" s="553">
        <f>'表30-8-3'!E6</f>
        <v>0</v>
      </c>
      <c r="D12" s="554">
        <v>1</v>
      </c>
      <c r="E12" s="555">
        <f t="shared" si="0"/>
        <v>0</v>
      </c>
    </row>
    <row r="13" spans="1:5" s="559" customFormat="1" ht="16.5">
      <c r="A13" s="557" t="s">
        <v>3848</v>
      </c>
      <c r="B13" s="558" t="s">
        <v>3849</v>
      </c>
      <c r="C13" s="553">
        <f>'表30-8-3'!C6</f>
        <v>0</v>
      </c>
      <c r="D13" s="554">
        <v>1</v>
      </c>
      <c r="E13" s="555">
        <f t="shared" si="0"/>
        <v>0</v>
      </c>
    </row>
    <row r="14" spans="1:5" s="559" customFormat="1" ht="16.5">
      <c r="A14" s="561" t="s">
        <v>3850</v>
      </c>
      <c r="B14" s="558" t="s">
        <v>3851</v>
      </c>
      <c r="C14" s="562">
        <f ca="1">'表30-8-8'!G13</f>
        <v>0</v>
      </c>
      <c r="D14" s="554">
        <v>1</v>
      </c>
      <c r="E14" s="555">
        <f t="shared" ca="1" si="0"/>
        <v>0</v>
      </c>
    </row>
    <row r="15" spans="1:5" ht="16.5">
      <c r="A15" s="551" t="s">
        <v>3852</v>
      </c>
      <c r="B15" s="563"/>
      <c r="C15" s="553">
        <v>0</v>
      </c>
      <c r="D15" s="554">
        <v>1</v>
      </c>
      <c r="E15" s="555">
        <f t="shared" si="0"/>
        <v>0</v>
      </c>
    </row>
    <row r="16" spans="1:5" ht="16.5">
      <c r="A16" s="557" t="s">
        <v>3853</v>
      </c>
      <c r="B16" s="558"/>
      <c r="C16" s="553"/>
      <c r="D16" s="554"/>
      <c r="E16" s="555"/>
    </row>
    <row r="17" spans="1:5" ht="16.5">
      <c r="A17" s="557" t="s">
        <v>3854</v>
      </c>
      <c r="B17" s="558" t="s">
        <v>3855</v>
      </c>
      <c r="C17" s="553">
        <f>-'表30-8-5'!$J$12</f>
        <v>0</v>
      </c>
      <c r="D17" s="554">
        <v>1</v>
      </c>
      <c r="E17" s="555">
        <f t="shared" ref="E17:E24" si="1">ROUND(C17*D17,0)</f>
        <v>0</v>
      </c>
    </row>
    <row r="18" spans="1:5" ht="33">
      <c r="A18" s="557" t="s">
        <v>3856</v>
      </c>
      <c r="B18" s="558" t="s">
        <v>3857</v>
      </c>
      <c r="C18" s="553">
        <f>IF('表30-8-5'!$I$7&gt;0,'表30-8-5'!$I$7,0)</f>
        <v>0</v>
      </c>
      <c r="D18" s="554">
        <v>0.2</v>
      </c>
      <c r="E18" s="555">
        <f t="shared" si="1"/>
        <v>0</v>
      </c>
    </row>
    <row r="19" spans="1:5" ht="33">
      <c r="A19" s="557" t="s">
        <v>3858</v>
      </c>
      <c r="B19" s="564" t="s">
        <v>3859</v>
      </c>
      <c r="C19" s="553">
        <f>IF('表30-8-5'!$I$8&gt;0,'表30-8-5'!$I$8,0)</f>
        <v>0</v>
      </c>
      <c r="D19" s="554">
        <v>0.2</v>
      </c>
      <c r="E19" s="555">
        <f t="shared" si="1"/>
        <v>0</v>
      </c>
    </row>
    <row r="20" spans="1:5" ht="33">
      <c r="A20" s="557" t="s">
        <v>3860</v>
      </c>
      <c r="B20" s="564" t="s">
        <v>3861</v>
      </c>
      <c r="C20" s="553">
        <f>'表30-8-7'!M27</f>
        <v>0</v>
      </c>
      <c r="D20" s="554">
        <v>1</v>
      </c>
      <c r="E20" s="555">
        <f t="shared" si="1"/>
        <v>0</v>
      </c>
    </row>
    <row r="21" spans="1:5" ht="33">
      <c r="A21" s="557" t="s">
        <v>3862</v>
      </c>
      <c r="B21" s="564" t="s">
        <v>3863</v>
      </c>
      <c r="C21" s="553">
        <f>'表30-8-7'!M28</f>
        <v>0</v>
      </c>
      <c r="D21" s="554">
        <v>1</v>
      </c>
      <c r="E21" s="555">
        <f t="shared" si="1"/>
        <v>0</v>
      </c>
    </row>
    <row r="22" spans="1:5" ht="16.5">
      <c r="A22" s="557" t="s">
        <v>3864</v>
      </c>
      <c r="B22" s="2177" t="s">
        <v>7734</v>
      </c>
      <c r="C22" s="562">
        <f>'表25-1'!AB47-SUM('表25-1'!AB20:AB22,'表25-1'!AB37)</f>
        <v>0</v>
      </c>
      <c r="D22" s="554">
        <v>1</v>
      </c>
      <c r="E22" s="555">
        <f t="shared" si="1"/>
        <v>0</v>
      </c>
    </row>
    <row r="23" spans="1:5" ht="16.5">
      <c r="A23" s="557" t="s">
        <v>3865</v>
      </c>
      <c r="B23" s="558" t="s">
        <v>3866</v>
      </c>
      <c r="C23" s="562">
        <f>'表30-8-3'!D28</f>
        <v>0</v>
      </c>
      <c r="D23" s="565">
        <v>1</v>
      </c>
      <c r="E23" s="555">
        <f t="shared" si="1"/>
        <v>0</v>
      </c>
    </row>
    <row r="24" spans="1:5" ht="16.5">
      <c r="A24" s="557" t="s">
        <v>3867</v>
      </c>
      <c r="B24" s="558"/>
      <c r="C24" s="562">
        <v>0</v>
      </c>
      <c r="D24" s="565">
        <v>1</v>
      </c>
      <c r="E24" s="555">
        <f t="shared" si="1"/>
        <v>0</v>
      </c>
    </row>
    <row r="25" spans="1:5" ht="16.5">
      <c r="A25" s="557" t="s">
        <v>3868</v>
      </c>
      <c r="B25" s="558" t="s">
        <v>3869</v>
      </c>
      <c r="C25" s="562">
        <f>+'表30-8-5'!J23</f>
        <v>0</v>
      </c>
      <c r="D25" s="565">
        <v>0.2</v>
      </c>
      <c r="E25" s="555">
        <f>ROUND(C25*D25,0)</f>
        <v>0</v>
      </c>
    </row>
    <row r="26" spans="1:5" ht="33">
      <c r="A26" s="557" t="s">
        <v>3870</v>
      </c>
      <c r="B26" s="566" t="s">
        <v>3871</v>
      </c>
      <c r="C26" s="567">
        <f ca="1">MIN(E8+E10,MAX(SUM($E$8:$E$11)-((SUM($E$4,$E$6:$E$15)-SUM($E$17:$E$25)))*0.2,0)-E27)</f>
        <v>0</v>
      </c>
      <c r="D26" s="568">
        <v>1</v>
      </c>
      <c r="E26" s="555">
        <f ca="1">ROUND(C26*D26,0)</f>
        <v>0</v>
      </c>
    </row>
    <row r="27" spans="1:5" ht="33">
      <c r="A27" s="557" t="s">
        <v>3872</v>
      </c>
      <c r="B27" s="566" t="s">
        <v>3873</v>
      </c>
      <c r="C27" s="567">
        <f ca="1">MIN(E9+E11,MAX(SUM($E$8:$E$11)-((SUM($E$4,$E$6:$E$15)-SUM($E$17:$E$25)))*0.2,0))</f>
        <v>0</v>
      </c>
      <c r="D27" s="568">
        <v>1</v>
      </c>
      <c r="E27" s="555">
        <f t="shared" ref="E27" ca="1" si="2">ROUND(C27*D27,0)</f>
        <v>0</v>
      </c>
    </row>
    <row r="28" spans="1:5" ht="33">
      <c r="A28" s="551" t="s">
        <v>3874</v>
      </c>
      <c r="B28" s="566" t="s">
        <v>3875</v>
      </c>
      <c r="C28" s="562">
        <f>'表30-8-3'!G6-'表30-8-3'!H6</f>
        <v>0</v>
      </c>
      <c r="D28" s="554">
        <v>1</v>
      </c>
      <c r="E28" s="555">
        <f>ROUND(C28*D28,0)</f>
        <v>0</v>
      </c>
    </row>
    <row r="29" spans="1:5" ht="16.5" thickBot="1">
      <c r="A29" s="569"/>
      <c r="B29" s="570"/>
      <c r="C29" s="571"/>
      <c r="D29" s="572"/>
      <c r="E29" s="573"/>
    </row>
    <row r="30" spans="1:5" ht="18" thickTop="1" thickBot="1">
      <c r="A30" s="574" t="s">
        <v>3876</v>
      </c>
      <c r="B30" s="575"/>
      <c r="C30" s="576">
        <f ca="1">SUM(C4:C15)-SUM(C17:C28)</f>
        <v>0</v>
      </c>
      <c r="D30" s="577"/>
      <c r="E30" s="578">
        <f ca="1">SUM(E4:E15)-SUM(E17:E28)</f>
        <v>0</v>
      </c>
    </row>
    <row r="32" spans="1:5" ht="16.5">
      <c r="A32" s="579" t="s">
        <v>3477</v>
      </c>
    </row>
    <row r="33" spans="1:1" ht="16.5">
      <c r="A33" s="580" t="s">
        <v>3877</v>
      </c>
    </row>
    <row r="34" spans="1:1" ht="16.5">
      <c r="A34" s="580" t="s">
        <v>3878</v>
      </c>
    </row>
    <row r="35" spans="1:1" ht="16.5">
      <c r="A35" s="580" t="s">
        <v>3879</v>
      </c>
    </row>
  </sheetData>
  <phoneticPr fontId="28" type="noConversion"/>
  <printOptions horizontalCentered="1"/>
  <pageMargins left="0.23622047244094491" right="0.23622047244094491" top="0.35433070866141736" bottom="0.35433070866141736" header="0.31496062992125984" footer="0.31496062992125984"/>
  <pageSetup paperSize="9" scale="62" fitToHeight="0" orientation="landscape" cellComments="asDisplayed" r:id="rId1"/>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工作表26">
    <pageSetUpPr fitToPage="1"/>
  </sheetPr>
  <dimension ref="A1:N46"/>
  <sheetViews>
    <sheetView zoomScaleNormal="100" zoomScaleSheetLayoutView="110" workbookViewId="0"/>
  </sheetViews>
  <sheetFormatPr defaultColWidth="9" defaultRowHeight="15.75"/>
  <cols>
    <col min="1" max="1" width="5.625" style="28" customWidth="1"/>
    <col min="2" max="13" width="15.625" style="28" customWidth="1"/>
    <col min="14" max="14" width="30.625" style="28" customWidth="1"/>
    <col min="15" max="16384" width="9" style="28"/>
  </cols>
  <sheetData>
    <row r="1" spans="1:14" ht="16.5">
      <c r="A1" s="516" t="s">
        <v>2592</v>
      </c>
      <c r="B1" s="433"/>
      <c r="C1" s="433"/>
      <c r="D1" s="433"/>
      <c r="E1" s="433"/>
      <c r="F1" s="433"/>
    </row>
    <row r="2" spans="1:14" ht="16.5">
      <c r="A2" s="28" t="s">
        <v>3537</v>
      </c>
    </row>
    <row r="3" spans="1:14" s="517" customFormat="1" ht="16.5">
      <c r="A3" s="517" t="s">
        <v>3817</v>
      </c>
      <c r="M3" s="518"/>
      <c r="N3" s="518" t="s">
        <v>3790</v>
      </c>
    </row>
    <row r="4" spans="1:14" ht="49.5">
      <c r="A4" s="2919" t="s">
        <v>3672</v>
      </c>
      <c r="B4" s="519" t="s">
        <v>3818</v>
      </c>
      <c r="C4" s="519" t="s">
        <v>3792</v>
      </c>
      <c r="D4" s="519" t="s">
        <v>3793</v>
      </c>
      <c r="E4" s="519" t="s">
        <v>3819</v>
      </c>
      <c r="F4" s="519" t="s">
        <v>3795</v>
      </c>
      <c r="G4" s="519" t="s">
        <v>3796</v>
      </c>
      <c r="H4" s="519" t="s">
        <v>3797</v>
      </c>
      <c r="I4" s="71" t="s">
        <v>3798</v>
      </c>
      <c r="J4" s="71" t="s">
        <v>3799</v>
      </c>
      <c r="K4" s="519" t="s">
        <v>3800</v>
      </c>
      <c r="L4" s="521" t="s">
        <v>2665</v>
      </c>
      <c r="M4" s="521" t="s">
        <v>2666</v>
      </c>
      <c r="N4" s="519" t="s">
        <v>3801</v>
      </c>
    </row>
    <row r="5" spans="1:14">
      <c r="A5" s="2919"/>
      <c r="B5" s="519">
        <v>1</v>
      </c>
      <c r="C5" s="519">
        <v>2</v>
      </c>
      <c r="D5" s="519">
        <v>3</v>
      </c>
      <c r="E5" s="519">
        <v>4</v>
      </c>
      <c r="F5" s="519">
        <v>5</v>
      </c>
      <c r="G5" s="519">
        <v>6</v>
      </c>
      <c r="H5" s="519">
        <v>7</v>
      </c>
      <c r="I5" s="71">
        <v>8</v>
      </c>
      <c r="J5" s="71">
        <v>9</v>
      </c>
      <c r="K5" s="71">
        <v>10</v>
      </c>
      <c r="L5" s="71">
        <v>11</v>
      </c>
      <c r="M5" s="71">
        <v>12</v>
      </c>
      <c r="N5" s="71">
        <v>13</v>
      </c>
    </row>
    <row r="6" spans="1:14">
      <c r="A6" s="519">
        <v>1</v>
      </c>
      <c r="B6" s="522"/>
      <c r="C6" s="523"/>
      <c r="D6" s="523"/>
      <c r="E6" s="523"/>
      <c r="F6" s="523"/>
      <c r="G6" s="523"/>
      <c r="H6" s="523"/>
      <c r="I6" s="523"/>
      <c r="J6" s="523"/>
      <c r="K6" s="523"/>
      <c r="L6" s="523"/>
      <c r="M6" s="523"/>
      <c r="N6" s="523"/>
    </row>
    <row r="7" spans="1:14">
      <c r="A7" s="519">
        <f t="shared" ref="A7:A32" si="0">A6+1</f>
        <v>2</v>
      </c>
      <c r="B7" s="523"/>
      <c r="C7" s="523"/>
      <c r="D7" s="523"/>
      <c r="E7" s="523"/>
      <c r="F7" s="523"/>
      <c r="G7" s="523"/>
      <c r="H7" s="523"/>
      <c r="I7" s="523"/>
      <c r="J7" s="523"/>
      <c r="K7" s="523"/>
      <c r="L7" s="523"/>
      <c r="M7" s="523"/>
      <c r="N7" s="523"/>
    </row>
    <row r="8" spans="1:14">
      <c r="A8" s="519">
        <f t="shared" si="0"/>
        <v>3</v>
      </c>
      <c r="B8" s="523"/>
      <c r="C8" s="523"/>
      <c r="D8" s="523"/>
      <c r="E8" s="523"/>
      <c r="F8" s="523"/>
      <c r="G8" s="523"/>
      <c r="H8" s="523"/>
      <c r="I8" s="523"/>
      <c r="J8" s="523"/>
      <c r="K8" s="523"/>
      <c r="L8" s="523"/>
      <c r="M8" s="523"/>
      <c r="N8" s="523"/>
    </row>
    <row r="9" spans="1:14">
      <c r="A9" s="519">
        <f t="shared" si="0"/>
        <v>4</v>
      </c>
      <c r="B9" s="523"/>
      <c r="C9" s="523"/>
      <c r="D9" s="523"/>
      <c r="E9" s="523"/>
      <c r="F9" s="523"/>
      <c r="G9" s="523"/>
      <c r="H9" s="523"/>
      <c r="I9" s="523"/>
      <c r="J9" s="523"/>
      <c r="K9" s="523"/>
      <c r="L9" s="523"/>
      <c r="M9" s="523"/>
      <c r="N9" s="523"/>
    </row>
    <row r="10" spans="1:14">
      <c r="A10" s="519">
        <f t="shared" si="0"/>
        <v>5</v>
      </c>
      <c r="B10" s="523"/>
      <c r="C10" s="523"/>
      <c r="D10" s="523"/>
      <c r="E10" s="523"/>
      <c r="F10" s="523"/>
      <c r="G10" s="523"/>
      <c r="H10" s="523"/>
      <c r="I10" s="523"/>
      <c r="J10" s="523"/>
      <c r="K10" s="523"/>
      <c r="L10" s="523"/>
      <c r="M10" s="523"/>
      <c r="N10" s="523"/>
    </row>
    <row r="11" spans="1:14">
      <c r="A11" s="519">
        <f t="shared" si="0"/>
        <v>6</v>
      </c>
      <c r="B11" s="523"/>
      <c r="C11" s="523"/>
      <c r="D11" s="523"/>
      <c r="E11" s="523"/>
      <c r="F11" s="523"/>
      <c r="G11" s="523"/>
      <c r="H11" s="523"/>
      <c r="I11" s="523"/>
      <c r="J11" s="523"/>
      <c r="K11" s="523"/>
      <c r="L11" s="523"/>
      <c r="M11" s="523"/>
      <c r="N11" s="523"/>
    </row>
    <row r="12" spans="1:14">
      <c r="A12" s="519">
        <f t="shared" si="0"/>
        <v>7</v>
      </c>
      <c r="B12" s="523"/>
      <c r="C12" s="523"/>
      <c r="D12" s="523"/>
      <c r="E12" s="523"/>
      <c r="F12" s="523"/>
      <c r="G12" s="523"/>
      <c r="H12" s="523"/>
      <c r="I12" s="523"/>
      <c r="J12" s="523"/>
      <c r="K12" s="523"/>
      <c r="L12" s="523"/>
      <c r="M12" s="523"/>
      <c r="N12" s="523"/>
    </row>
    <row r="13" spans="1:14">
      <c r="A13" s="519">
        <f t="shared" si="0"/>
        <v>8</v>
      </c>
      <c r="B13" s="523"/>
      <c r="C13" s="523"/>
      <c r="D13" s="523"/>
      <c r="E13" s="523"/>
      <c r="F13" s="523"/>
      <c r="G13" s="523"/>
      <c r="H13" s="523"/>
      <c r="I13" s="523"/>
      <c r="J13" s="523"/>
      <c r="K13" s="523"/>
      <c r="L13" s="523"/>
      <c r="M13" s="523"/>
      <c r="N13" s="523"/>
    </row>
    <row r="14" spans="1:14">
      <c r="A14" s="519">
        <f t="shared" si="0"/>
        <v>9</v>
      </c>
      <c r="B14" s="523"/>
      <c r="C14" s="523"/>
      <c r="D14" s="523"/>
      <c r="E14" s="523"/>
      <c r="F14" s="523"/>
      <c r="G14" s="523"/>
      <c r="H14" s="523"/>
      <c r="I14" s="523"/>
      <c r="J14" s="523"/>
      <c r="K14" s="523"/>
      <c r="L14" s="523"/>
      <c r="M14" s="523"/>
      <c r="N14" s="523"/>
    </row>
    <row r="15" spans="1:14" ht="33">
      <c r="A15" s="519">
        <f t="shared" si="0"/>
        <v>10</v>
      </c>
      <c r="B15" s="69" t="s">
        <v>3802</v>
      </c>
      <c r="C15" s="524"/>
      <c r="D15" s="524"/>
      <c r="E15" s="524"/>
      <c r="F15" s="524"/>
      <c r="G15" s="524"/>
      <c r="H15" s="524"/>
      <c r="I15" s="524"/>
      <c r="J15" s="524"/>
      <c r="K15" s="524"/>
      <c r="L15" s="524"/>
      <c r="M15" s="524"/>
      <c r="N15" s="524" t="s">
        <v>3803</v>
      </c>
    </row>
    <row r="16" spans="1:14">
      <c r="A16" s="519">
        <f t="shared" si="0"/>
        <v>11</v>
      </c>
      <c r="B16" s="523"/>
      <c r="C16" s="523"/>
      <c r="D16" s="523"/>
      <c r="E16" s="523"/>
      <c r="F16" s="523"/>
      <c r="G16" s="523"/>
      <c r="H16" s="523"/>
      <c r="I16" s="523"/>
      <c r="J16" s="523"/>
      <c r="K16" s="523"/>
      <c r="L16" s="523"/>
      <c r="M16" s="523"/>
      <c r="N16" s="523"/>
    </row>
    <row r="17" spans="1:14">
      <c r="A17" s="519">
        <f t="shared" si="0"/>
        <v>12</v>
      </c>
      <c r="B17" s="523"/>
      <c r="C17" s="523"/>
      <c r="D17" s="523"/>
      <c r="E17" s="523"/>
      <c r="F17" s="523"/>
      <c r="G17" s="523"/>
      <c r="H17" s="523"/>
      <c r="I17" s="523"/>
      <c r="J17" s="523"/>
      <c r="K17" s="523"/>
      <c r="L17" s="523"/>
      <c r="M17" s="523"/>
      <c r="N17" s="523"/>
    </row>
    <row r="18" spans="1:14">
      <c r="A18" s="519">
        <f t="shared" si="0"/>
        <v>13</v>
      </c>
      <c r="B18" s="523"/>
      <c r="C18" s="523"/>
      <c r="D18" s="523"/>
      <c r="E18" s="523"/>
      <c r="F18" s="523"/>
      <c r="G18" s="523"/>
      <c r="H18" s="523"/>
      <c r="I18" s="523"/>
      <c r="J18" s="523"/>
      <c r="K18" s="523"/>
      <c r="L18" s="523"/>
      <c r="M18" s="523"/>
      <c r="N18" s="523"/>
    </row>
    <row r="19" spans="1:14">
      <c r="A19" s="519">
        <f t="shared" si="0"/>
        <v>14</v>
      </c>
      <c r="B19" s="523"/>
      <c r="C19" s="523"/>
      <c r="D19" s="523"/>
      <c r="E19" s="523"/>
      <c r="F19" s="523"/>
      <c r="G19" s="523"/>
      <c r="H19" s="523"/>
      <c r="I19" s="523"/>
      <c r="J19" s="523"/>
      <c r="K19" s="523"/>
      <c r="L19" s="523"/>
      <c r="M19" s="523"/>
      <c r="N19" s="523"/>
    </row>
    <row r="20" spans="1:14">
      <c r="A20" s="519">
        <f t="shared" si="0"/>
        <v>15</v>
      </c>
      <c r="B20" s="523"/>
      <c r="C20" s="523"/>
      <c r="D20" s="523"/>
      <c r="E20" s="523"/>
      <c r="F20" s="523"/>
      <c r="G20" s="523"/>
      <c r="H20" s="523"/>
      <c r="I20" s="523"/>
      <c r="J20" s="523"/>
      <c r="K20" s="523"/>
      <c r="L20" s="523"/>
      <c r="M20" s="523"/>
      <c r="N20" s="523"/>
    </row>
    <row r="21" spans="1:14">
      <c r="A21" s="519">
        <f t="shared" si="0"/>
        <v>16</v>
      </c>
      <c r="B21" s="523"/>
      <c r="C21" s="523"/>
      <c r="D21" s="523"/>
      <c r="E21" s="523"/>
      <c r="F21" s="523"/>
      <c r="G21" s="523"/>
      <c r="H21" s="523"/>
      <c r="I21" s="523"/>
      <c r="J21" s="523"/>
      <c r="K21" s="523"/>
      <c r="L21" s="523"/>
      <c r="M21" s="523"/>
      <c r="N21" s="523"/>
    </row>
    <row r="22" spans="1:14">
      <c r="A22" s="519">
        <f t="shared" si="0"/>
        <v>17</v>
      </c>
      <c r="B22" s="519"/>
      <c r="C22" s="522"/>
      <c r="D22" s="523"/>
      <c r="E22" s="523"/>
      <c r="F22" s="523"/>
      <c r="G22" s="523"/>
      <c r="H22" s="523"/>
      <c r="I22" s="523"/>
      <c r="J22" s="523"/>
      <c r="K22" s="523"/>
      <c r="L22" s="523"/>
      <c r="M22" s="523"/>
      <c r="N22" s="523"/>
    </row>
    <row r="23" spans="1:14">
      <c r="A23" s="519">
        <f t="shared" si="0"/>
        <v>18</v>
      </c>
      <c r="B23" s="523"/>
      <c r="C23" s="523"/>
      <c r="D23" s="523"/>
      <c r="E23" s="523"/>
      <c r="F23" s="523"/>
      <c r="G23" s="523"/>
      <c r="H23" s="523"/>
      <c r="I23" s="523"/>
      <c r="J23" s="523"/>
      <c r="K23" s="523"/>
      <c r="L23" s="523"/>
      <c r="M23" s="523"/>
      <c r="N23" s="523"/>
    </row>
    <row r="24" spans="1:14">
      <c r="A24" s="519">
        <f t="shared" si="0"/>
        <v>19</v>
      </c>
      <c r="B24" s="519"/>
      <c r="C24" s="522"/>
      <c r="D24" s="523"/>
      <c r="E24" s="523"/>
      <c r="F24" s="523"/>
      <c r="G24" s="523"/>
      <c r="H24" s="523"/>
      <c r="I24" s="523"/>
      <c r="J24" s="523"/>
      <c r="K24" s="523"/>
      <c r="L24" s="523"/>
      <c r="M24" s="523"/>
      <c r="N24" s="523"/>
    </row>
    <row r="25" spans="1:14" ht="33">
      <c r="A25" s="519">
        <f t="shared" si="0"/>
        <v>20</v>
      </c>
      <c r="B25" s="69" t="s">
        <v>3802</v>
      </c>
      <c r="C25" s="524"/>
      <c r="D25" s="524"/>
      <c r="E25" s="524"/>
      <c r="F25" s="524"/>
      <c r="G25" s="524"/>
      <c r="H25" s="524"/>
      <c r="I25" s="524"/>
      <c r="J25" s="524"/>
      <c r="K25" s="524"/>
      <c r="L25" s="524"/>
      <c r="M25" s="524"/>
      <c r="N25" s="524" t="s">
        <v>3803</v>
      </c>
    </row>
    <row r="26" spans="1:14">
      <c r="A26" s="519">
        <f t="shared" si="0"/>
        <v>21</v>
      </c>
      <c r="B26" s="519"/>
      <c r="C26" s="522"/>
      <c r="D26" s="523"/>
      <c r="E26" s="523"/>
      <c r="F26" s="523"/>
      <c r="G26" s="523"/>
      <c r="H26" s="523"/>
      <c r="I26" s="523"/>
      <c r="J26" s="523"/>
      <c r="K26" s="523"/>
      <c r="L26" s="523"/>
      <c r="M26" s="523"/>
      <c r="N26" s="523"/>
    </row>
    <row r="27" spans="1:14">
      <c r="A27" s="519">
        <f t="shared" si="0"/>
        <v>22</v>
      </c>
      <c r="B27" s="523"/>
      <c r="C27" s="523"/>
      <c r="D27" s="523"/>
      <c r="E27" s="523"/>
      <c r="F27" s="523"/>
      <c r="G27" s="523"/>
      <c r="H27" s="523"/>
      <c r="I27" s="523"/>
      <c r="J27" s="523"/>
      <c r="K27" s="523"/>
      <c r="L27" s="523"/>
      <c r="M27" s="523"/>
      <c r="N27" s="523"/>
    </row>
    <row r="28" spans="1:14">
      <c r="A28" s="519">
        <f t="shared" si="0"/>
        <v>23</v>
      </c>
      <c r="B28" s="519"/>
      <c r="C28" s="522"/>
      <c r="D28" s="523"/>
      <c r="E28" s="523"/>
      <c r="F28" s="523"/>
      <c r="G28" s="523"/>
      <c r="H28" s="523"/>
      <c r="I28" s="523"/>
      <c r="J28" s="523"/>
      <c r="K28" s="523"/>
      <c r="L28" s="523"/>
      <c r="M28" s="523"/>
      <c r="N28" s="523"/>
    </row>
    <row r="29" spans="1:14">
      <c r="A29" s="519">
        <f t="shared" si="0"/>
        <v>24</v>
      </c>
      <c r="B29" s="519"/>
      <c r="C29" s="522"/>
      <c r="D29" s="523"/>
      <c r="E29" s="523"/>
      <c r="F29" s="523"/>
      <c r="G29" s="523"/>
      <c r="H29" s="523"/>
      <c r="I29" s="523"/>
      <c r="J29" s="523"/>
      <c r="K29" s="523"/>
      <c r="L29" s="523"/>
      <c r="M29" s="523"/>
      <c r="N29" s="523"/>
    </row>
    <row r="30" spans="1:14">
      <c r="A30" s="519">
        <f t="shared" si="0"/>
        <v>25</v>
      </c>
      <c r="B30" s="519"/>
      <c r="C30" s="522"/>
      <c r="D30" s="523"/>
      <c r="E30" s="523"/>
      <c r="F30" s="523"/>
      <c r="G30" s="523"/>
      <c r="H30" s="523"/>
      <c r="I30" s="523"/>
      <c r="J30" s="523"/>
      <c r="K30" s="523"/>
      <c r="L30" s="523"/>
      <c r="M30" s="523"/>
      <c r="N30" s="523"/>
    </row>
    <row r="31" spans="1:14" ht="16.5">
      <c r="A31" s="71">
        <f t="shared" si="0"/>
        <v>26</v>
      </c>
      <c r="B31" s="2920" t="s">
        <v>3820</v>
      </c>
      <c r="C31" s="2922" t="s">
        <v>2629</v>
      </c>
      <c r="D31" s="2923"/>
      <c r="E31" s="2923"/>
      <c r="F31" s="2923"/>
      <c r="G31" s="2923"/>
      <c r="H31" s="2923"/>
      <c r="I31" s="2923"/>
      <c r="J31" s="2924"/>
      <c r="K31" s="531"/>
      <c r="L31" s="532"/>
      <c r="M31" s="532"/>
      <c r="N31" s="532"/>
    </row>
    <row r="32" spans="1:14" ht="16.5">
      <c r="A32" s="71">
        <f t="shared" si="0"/>
        <v>27</v>
      </c>
      <c r="B32" s="2921"/>
      <c r="C32" s="2922" t="s">
        <v>2630</v>
      </c>
      <c r="D32" s="2923"/>
      <c r="E32" s="2923"/>
      <c r="F32" s="2923"/>
      <c r="G32" s="2923"/>
      <c r="H32" s="2923"/>
      <c r="I32" s="2923"/>
      <c r="J32" s="2924"/>
      <c r="K32" s="531"/>
      <c r="L32" s="532"/>
      <c r="M32" s="532"/>
      <c r="N32" s="532"/>
    </row>
    <row r="33" spans="1:14" ht="16.5" customHeight="1">
      <c r="A33" s="519">
        <v>26</v>
      </c>
      <c r="B33" s="2925" t="s">
        <v>3821</v>
      </c>
      <c r="C33" s="2926"/>
      <c r="D33" s="2926"/>
      <c r="E33" s="2926"/>
      <c r="F33" s="2926"/>
      <c r="G33" s="2926"/>
      <c r="H33" s="2926"/>
      <c r="I33" s="2926"/>
      <c r="J33" s="2927"/>
      <c r="K33" s="523"/>
      <c r="L33" s="533"/>
      <c r="M33" s="534"/>
      <c r="N33" s="523"/>
    </row>
    <row r="34" spans="1:14" ht="16.5">
      <c r="A34" s="529" t="s">
        <v>3822</v>
      </c>
    </row>
    <row r="35" spans="1:14" s="517" customFormat="1" ht="16.5">
      <c r="A35" s="517" t="s">
        <v>3806</v>
      </c>
    </row>
    <row r="36" spans="1:14" s="517" customFormat="1" ht="16.5">
      <c r="A36" s="530" t="s">
        <v>3807</v>
      </c>
    </row>
    <row r="37" spans="1:14" s="517" customFormat="1" ht="16.5">
      <c r="A37" s="530" t="s">
        <v>3808</v>
      </c>
    </row>
    <row r="38" spans="1:14" s="517" customFormat="1" ht="16.5">
      <c r="A38" s="517" t="s">
        <v>3823</v>
      </c>
    </row>
    <row r="39" spans="1:14" s="517" customFormat="1" ht="16.5">
      <c r="A39" s="517" t="s">
        <v>3810</v>
      </c>
    </row>
    <row r="40" spans="1:14" s="517" customFormat="1" ht="16.5">
      <c r="A40" s="517" t="s">
        <v>3824</v>
      </c>
    </row>
    <row r="41" spans="1:14" s="517" customFormat="1" ht="16.5">
      <c r="A41" s="517" t="s">
        <v>3825</v>
      </c>
    </row>
    <row r="42" spans="1:14" s="517" customFormat="1" ht="16.5">
      <c r="A42" s="517" t="s">
        <v>3813</v>
      </c>
    </row>
    <row r="43" spans="1:14" s="517" customFormat="1" ht="16.5">
      <c r="A43" s="517" t="s">
        <v>3826</v>
      </c>
    </row>
    <row r="44" spans="1:14" ht="16.5">
      <c r="A44" s="517" t="s">
        <v>3815</v>
      </c>
    </row>
    <row r="45" spans="1:14" ht="16.5">
      <c r="A45" s="517" t="s">
        <v>3816</v>
      </c>
    </row>
    <row r="46" spans="1:14">
      <c r="A46" s="529"/>
    </row>
  </sheetData>
  <mergeCells count="5">
    <mergeCell ref="A4:A5"/>
    <mergeCell ref="B31:B32"/>
    <mergeCell ref="C31:J31"/>
    <mergeCell ref="C32:J32"/>
    <mergeCell ref="B33:J33"/>
  </mergeCells>
  <phoneticPr fontId="28" type="noConversion"/>
  <printOptions horizontalCentered="1"/>
  <pageMargins left="0.23622047244094491" right="0.23622047244094491" top="0.35433070866141736" bottom="0.35433070866141736" header="0.31496062992125984" footer="0.31496062992125984"/>
  <pageSetup paperSize="9" scale="63" fitToHeight="0" orientation="landscape" cellComments="asDisplayed" r:id="rId1"/>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工作表27">
    <pageSetUpPr fitToPage="1"/>
  </sheetPr>
  <dimension ref="A1:N46"/>
  <sheetViews>
    <sheetView workbookViewId="0"/>
  </sheetViews>
  <sheetFormatPr defaultColWidth="9" defaultRowHeight="15.75"/>
  <cols>
    <col min="1" max="1" width="5.625" style="28" customWidth="1"/>
    <col min="2" max="13" width="15.625" style="28" customWidth="1"/>
    <col min="14" max="14" width="30.625" style="517" customWidth="1"/>
    <col min="15" max="16384" width="9" style="28"/>
  </cols>
  <sheetData>
    <row r="1" spans="1:14" ht="16.5">
      <c r="A1" s="516" t="s">
        <v>2592</v>
      </c>
      <c r="B1" s="433"/>
      <c r="C1" s="433"/>
      <c r="D1" s="433"/>
      <c r="E1" s="433"/>
      <c r="F1" s="433"/>
    </row>
    <row r="2" spans="1:14" ht="16.5">
      <c r="A2" s="28" t="s">
        <v>3538</v>
      </c>
    </row>
    <row r="3" spans="1:14" s="517" customFormat="1" ht="16.5">
      <c r="A3" s="517" t="s">
        <v>3789</v>
      </c>
      <c r="N3" s="518" t="s">
        <v>3790</v>
      </c>
    </row>
    <row r="4" spans="1:14" ht="49.5">
      <c r="A4" s="2928" t="s">
        <v>3672</v>
      </c>
      <c r="B4" s="519" t="s">
        <v>3791</v>
      </c>
      <c r="C4" s="519" t="s">
        <v>3792</v>
      </c>
      <c r="D4" s="520" t="s">
        <v>3793</v>
      </c>
      <c r="E4" s="519" t="s">
        <v>3794</v>
      </c>
      <c r="F4" s="519" t="s">
        <v>3795</v>
      </c>
      <c r="G4" s="519" t="s">
        <v>3796</v>
      </c>
      <c r="H4" s="519" t="s">
        <v>3797</v>
      </c>
      <c r="I4" s="71" t="s">
        <v>3798</v>
      </c>
      <c r="J4" s="71" t="s">
        <v>3799</v>
      </c>
      <c r="K4" s="71" t="s">
        <v>3800</v>
      </c>
      <c r="L4" s="521" t="s">
        <v>2665</v>
      </c>
      <c r="M4" s="521" t="s">
        <v>2666</v>
      </c>
      <c r="N4" s="71" t="s">
        <v>3801</v>
      </c>
    </row>
    <row r="5" spans="1:14">
      <c r="A5" s="2929"/>
      <c r="B5" s="519">
        <v>1</v>
      </c>
      <c r="C5" s="519">
        <v>2</v>
      </c>
      <c r="D5" s="519">
        <v>3</v>
      </c>
      <c r="E5" s="519">
        <v>4</v>
      </c>
      <c r="F5" s="519">
        <v>5</v>
      </c>
      <c r="G5" s="519">
        <v>6</v>
      </c>
      <c r="H5" s="519">
        <v>7</v>
      </c>
      <c r="I5" s="71">
        <v>8</v>
      </c>
      <c r="J5" s="71">
        <v>9</v>
      </c>
      <c r="K5" s="71">
        <v>10</v>
      </c>
      <c r="L5" s="71">
        <v>11</v>
      </c>
      <c r="M5" s="71">
        <v>12</v>
      </c>
      <c r="N5" s="71">
        <v>13</v>
      </c>
    </row>
    <row r="6" spans="1:14">
      <c r="A6" s="519">
        <v>1</v>
      </c>
      <c r="B6" s="522"/>
      <c r="C6" s="523"/>
      <c r="D6" s="523"/>
      <c r="E6" s="523"/>
      <c r="F6" s="523"/>
      <c r="G6" s="523"/>
      <c r="H6" s="523"/>
      <c r="I6" s="523"/>
      <c r="J6" s="523"/>
      <c r="K6" s="523"/>
      <c r="L6" s="523"/>
      <c r="M6" s="523"/>
      <c r="N6" s="524"/>
    </row>
    <row r="7" spans="1:14">
      <c r="A7" s="519">
        <f t="shared" ref="A7:A33" si="0">A6+1</f>
        <v>2</v>
      </c>
      <c r="B7" s="523"/>
      <c r="C7" s="523"/>
      <c r="D7" s="523"/>
      <c r="E7" s="523"/>
      <c r="F7" s="523"/>
      <c r="G7" s="523"/>
      <c r="H7" s="523"/>
      <c r="I7" s="523"/>
      <c r="J7" s="523"/>
      <c r="K7" s="523"/>
      <c r="L7" s="523"/>
      <c r="M7" s="523"/>
      <c r="N7" s="524"/>
    </row>
    <row r="8" spans="1:14">
      <c r="A8" s="519">
        <f t="shared" si="0"/>
        <v>3</v>
      </c>
      <c r="B8" s="523"/>
      <c r="C8" s="523"/>
      <c r="D8" s="523"/>
      <c r="E8" s="523"/>
      <c r="F8" s="523"/>
      <c r="G8" s="523"/>
      <c r="H8" s="523"/>
      <c r="I8" s="523"/>
      <c r="J8" s="523"/>
      <c r="K8" s="523"/>
      <c r="L8" s="523"/>
      <c r="M8" s="523"/>
      <c r="N8" s="524"/>
    </row>
    <row r="9" spans="1:14">
      <c r="A9" s="519">
        <f t="shared" si="0"/>
        <v>4</v>
      </c>
      <c r="B9" s="523"/>
      <c r="C9" s="523"/>
      <c r="D9" s="523"/>
      <c r="E9" s="523"/>
      <c r="F9" s="523"/>
      <c r="G9" s="523"/>
      <c r="H9" s="523"/>
      <c r="I9" s="523"/>
      <c r="J9" s="523"/>
      <c r="K9" s="523"/>
      <c r="L9" s="523"/>
      <c r="M9" s="523"/>
      <c r="N9" s="524"/>
    </row>
    <row r="10" spans="1:14">
      <c r="A10" s="519">
        <f t="shared" si="0"/>
        <v>5</v>
      </c>
      <c r="B10" s="523"/>
      <c r="C10" s="523"/>
      <c r="D10" s="523"/>
      <c r="E10" s="523"/>
      <c r="F10" s="523"/>
      <c r="G10" s="523"/>
      <c r="H10" s="523"/>
      <c r="I10" s="523"/>
      <c r="J10" s="523"/>
      <c r="K10" s="523"/>
      <c r="L10" s="523"/>
      <c r="M10" s="523"/>
      <c r="N10" s="524"/>
    </row>
    <row r="11" spans="1:14">
      <c r="A11" s="519">
        <f t="shared" si="0"/>
        <v>6</v>
      </c>
      <c r="B11" s="523"/>
      <c r="C11" s="523"/>
      <c r="D11" s="523"/>
      <c r="E11" s="523"/>
      <c r="F11" s="523"/>
      <c r="G11" s="523"/>
      <c r="H11" s="523"/>
      <c r="I11" s="523"/>
      <c r="J11" s="523"/>
      <c r="K11" s="523"/>
      <c r="L11" s="523"/>
      <c r="M11" s="523"/>
      <c r="N11" s="524"/>
    </row>
    <row r="12" spans="1:14">
      <c r="A12" s="519">
        <f t="shared" si="0"/>
        <v>7</v>
      </c>
      <c r="B12" s="523"/>
      <c r="C12" s="523"/>
      <c r="D12" s="523"/>
      <c r="E12" s="523"/>
      <c r="F12" s="523"/>
      <c r="G12" s="523"/>
      <c r="H12" s="523"/>
      <c r="I12" s="523"/>
      <c r="J12" s="523"/>
      <c r="K12" s="523"/>
      <c r="L12" s="523"/>
      <c r="M12" s="523"/>
      <c r="N12" s="524"/>
    </row>
    <row r="13" spans="1:14">
      <c r="A13" s="519">
        <f t="shared" si="0"/>
        <v>8</v>
      </c>
      <c r="B13" s="523"/>
      <c r="C13" s="523"/>
      <c r="D13" s="523"/>
      <c r="E13" s="523"/>
      <c r="F13" s="523"/>
      <c r="G13" s="523"/>
      <c r="H13" s="523"/>
      <c r="I13" s="523"/>
      <c r="J13" s="523"/>
      <c r="K13" s="523"/>
      <c r="L13" s="523"/>
      <c r="M13" s="523"/>
      <c r="N13" s="524"/>
    </row>
    <row r="14" spans="1:14">
      <c r="A14" s="519">
        <f t="shared" si="0"/>
        <v>9</v>
      </c>
      <c r="B14" s="523"/>
      <c r="C14" s="523"/>
      <c r="D14" s="523"/>
      <c r="E14" s="523"/>
      <c r="F14" s="523"/>
      <c r="G14" s="523"/>
      <c r="H14" s="523"/>
      <c r="I14" s="523"/>
      <c r="J14" s="523"/>
      <c r="K14" s="523"/>
      <c r="L14" s="523"/>
      <c r="M14" s="523"/>
      <c r="N14" s="524"/>
    </row>
    <row r="15" spans="1:14" ht="33">
      <c r="A15" s="519">
        <f t="shared" si="0"/>
        <v>10</v>
      </c>
      <c r="B15" s="69" t="s">
        <v>3802</v>
      </c>
      <c r="C15" s="524"/>
      <c r="D15" s="524"/>
      <c r="E15" s="524"/>
      <c r="F15" s="524"/>
      <c r="G15" s="524"/>
      <c r="H15" s="524"/>
      <c r="I15" s="524"/>
      <c r="J15" s="524"/>
      <c r="K15" s="524"/>
      <c r="L15" s="524"/>
      <c r="M15" s="524"/>
      <c r="N15" s="524" t="s">
        <v>3803</v>
      </c>
    </row>
    <row r="16" spans="1:14">
      <c r="A16" s="519">
        <f t="shared" si="0"/>
        <v>11</v>
      </c>
      <c r="B16" s="523"/>
      <c r="C16" s="523"/>
      <c r="D16" s="523"/>
      <c r="E16" s="523"/>
      <c r="F16" s="523"/>
      <c r="G16" s="523"/>
      <c r="H16" s="523"/>
      <c r="I16" s="523"/>
      <c r="J16" s="523"/>
      <c r="K16" s="523"/>
      <c r="L16" s="523"/>
      <c r="M16" s="523"/>
      <c r="N16" s="524"/>
    </row>
    <row r="17" spans="1:14">
      <c r="A17" s="519">
        <f t="shared" si="0"/>
        <v>12</v>
      </c>
      <c r="B17" s="523"/>
      <c r="C17" s="523"/>
      <c r="D17" s="523"/>
      <c r="E17" s="523"/>
      <c r="F17" s="523"/>
      <c r="G17" s="523"/>
      <c r="H17" s="523"/>
      <c r="I17" s="523"/>
      <c r="J17" s="523"/>
      <c r="K17" s="523"/>
      <c r="L17" s="523"/>
      <c r="M17" s="523"/>
      <c r="N17" s="524"/>
    </row>
    <row r="18" spans="1:14">
      <c r="A18" s="519">
        <f t="shared" si="0"/>
        <v>13</v>
      </c>
      <c r="B18" s="523"/>
      <c r="C18" s="523"/>
      <c r="D18" s="523"/>
      <c r="E18" s="523"/>
      <c r="F18" s="523"/>
      <c r="G18" s="523"/>
      <c r="H18" s="523"/>
      <c r="I18" s="523"/>
      <c r="J18" s="523"/>
      <c r="K18" s="523"/>
      <c r="L18" s="523"/>
      <c r="M18" s="523"/>
      <c r="N18" s="524"/>
    </row>
    <row r="19" spans="1:14">
      <c r="A19" s="519">
        <f t="shared" si="0"/>
        <v>14</v>
      </c>
      <c r="B19" s="523"/>
      <c r="C19" s="523"/>
      <c r="D19" s="523"/>
      <c r="E19" s="523"/>
      <c r="F19" s="523"/>
      <c r="G19" s="523"/>
      <c r="H19" s="523"/>
      <c r="I19" s="523"/>
      <c r="J19" s="523"/>
      <c r="K19" s="523"/>
      <c r="L19" s="523"/>
      <c r="M19" s="523"/>
      <c r="N19" s="524"/>
    </row>
    <row r="20" spans="1:14">
      <c r="A20" s="519">
        <f t="shared" si="0"/>
        <v>15</v>
      </c>
      <c r="B20" s="523"/>
      <c r="C20" s="523"/>
      <c r="D20" s="523"/>
      <c r="E20" s="523"/>
      <c r="F20" s="523"/>
      <c r="G20" s="523"/>
      <c r="H20" s="523"/>
      <c r="I20" s="523"/>
      <c r="J20" s="523"/>
      <c r="K20" s="523"/>
      <c r="L20" s="523"/>
      <c r="M20" s="523"/>
      <c r="N20" s="524"/>
    </row>
    <row r="21" spans="1:14">
      <c r="A21" s="519">
        <f t="shared" si="0"/>
        <v>16</v>
      </c>
      <c r="B21" s="523"/>
      <c r="C21" s="523"/>
      <c r="D21" s="523"/>
      <c r="E21" s="523"/>
      <c r="F21" s="523"/>
      <c r="G21" s="523"/>
      <c r="H21" s="523"/>
      <c r="I21" s="523"/>
      <c r="J21" s="523"/>
      <c r="K21" s="523"/>
      <c r="L21" s="523"/>
      <c r="M21" s="523"/>
      <c r="N21" s="524"/>
    </row>
    <row r="22" spans="1:14">
      <c r="A22" s="519">
        <f t="shared" si="0"/>
        <v>17</v>
      </c>
      <c r="B22" s="523"/>
      <c r="C22" s="523"/>
      <c r="D22" s="523"/>
      <c r="E22" s="523"/>
      <c r="F22" s="523"/>
      <c r="G22" s="523"/>
      <c r="H22" s="523"/>
      <c r="I22" s="523"/>
      <c r="J22" s="523"/>
      <c r="K22" s="523"/>
      <c r="L22" s="523"/>
      <c r="M22" s="523"/>
      <c r="N22" s="524"/>
    </row>
    <row r="23" spans="1:14">
      <c r="A23" s="519">
        <f t="shared" si="0"/>
        <v>18</v>
      </c>
      <c r="B23" s="523"/>
      <c r="C23" s="523"/>
      <c r="D23" s="523"/>
      <c r="E23" s="523"/>
      <c r="F23" s="523"/>
      <c r="G23" s="523"/>
      <c r="H23" s="523"/>
      <c r="I23" s="523"/>
      <c r="J23" s="523"/>
      <c r="K23" s="523"/>
      <c r="L23" s="523"/>
      <c r="M23" s="523"/>
      <c r="N23" s="524"/>
    </row>
    <row r="24" spans="1:14">
      <c r="A24" s="519">
        <f t="shared" si="0"/>
        <v>19</v>
      </c>
      <c r="B24" s="523"/>
      <c r="C24" s="523"/>
      <c r="D24" s="523"/>
      <c r="E24" s="523"/>
      <c r="F24" s="523"/>
      <c r="G24" s="523"/>
      <c r="H24" s="523"/>
      <c r="I24" s="523"/>
      <c r="J24" s="523"/>
      <c r="K24" s="523"/>
      <c r="L24" s="523"/>
      <c r="M24" s="523"/>
      <c r="N24" s="524"/>
    </row>
    <row r="25" spans="1:14" ht="33">
      <c r="A25" s="519">
        <f t="shared" si="0"/>
        <v>20</v>
      </c>
      <c r="B25" s="69" t="s">
        <v>3802</v>
      </c>
      <c r="C25" s="524"/>
      <c r="D25" s="524"/>
      <c r="E25" s="524"/>
      <c r="F25" s="524"/>
      <c r="G25" s="524"/>
      <c r="H25" s="524"/>
      <c r="I25" s="524"/>
      <c r="J25" s="524"/>
      <c r="K25" s="524"/>
      <c r="L25" s="524"/>
      <c r="M25" s="524"/>
      <c r="N25" s="524" t="s">
        <v>3803</v>
      </c>
    </row>
    <row r="26" spans="1:14">
      <c r="A26" s="519">
        <f t="shared" si="0"/>
        <v>21</v>
      </c>
      <c r="B26" s="523"/>
      <c r="C26" s="523"/>
      <c r="D26" s="523"/>
      <c r="E26" s="523"/>
      <c r="F26" s="523"/>
      <c r="G26" s="523"/>
      <c r="H26" s="523"/>
      <c r="I26" s="523"/>
      <c r="J26" s="523"/>
      <c r="K26" s="523"/>
      <c r="L26" s="523"/>
      <c r="M26" s="523"/>
      <c r="N26" s="524"/>
    </row>
    <row r="27" spans="1:14">
      <c r="A27" s="519">
        <f t="shared" si="0"/>
        <v>22</v>
      </c>
      <c r="B27" s="523"/>
      <c r="C27" s="523"/>
      <c r="D27" s="523"/>
      <c r="E27" s="523"/>
      <c r="F27" s="523"/>
      <c r="G27" s="523"/>
      <c r="H27" s="523"/>
      <c r="I27" s="523"/>
      <c r="J27" s="523"/>
      <c r="K27" s="523"/>
      <c r="L27" s="523"/>
      <c r="M27" s="523"/>
      <c r="N27" s="524"/>
    </row>
    <row r="28" spans="1:14">
      <c r="A28" s="519">
        <f t="shared" si="0"/>
        <v>23</v>
      </c>
      <c r="B28" s="523"/>
      <c r="C28" s="523"/>
      <c r="D28" s="523"/>
      <c r="E28" s="523"/>
      <c r="F28" s="523"/>
      <c r="G28" s="523"/>
      <c r="H28" s="523"/>
      <c r="I28" s="523"/>
      <c r="J28" s="523"/>
      <c r="K28" s="523"/>
      <c r="L28" s="523"/>
      <c r="M28" s="523"/>
      <c r="N28" s="524"/>
    </row>
    <row r="29" spans="1:14">
      <c r="A29" s="519">
        <f t="shared" si="0"/>
        <v>24</v>
      </c>
      <c r="B29" s="523"/>
      <c r="C29" s="523"/>
      <c r="D29" s="523"/>
      <c r="E29" s="523"/>
      <c r="F29" s="523"/>
      <c r="G29" s="523"/>
      <c r="H29" s="523"/>
      <c r="I29" s="523"/>
      <c r="J29" s="523"/>
      <c r="K29" s="523"/>
      <c r="L29" s="523"/>
      <c r="M29" s="523"/>
      <c r="N29" s="524"/>
    </row>
    <row r="30" spans="1:14">
      <c r="A30" s="519">
        <f t="shared" si="0"/>
        <v>25</v>
      </c>
      <c r="B30" s="523"/>
      <c r="C30" s="523"/>
      <c r="D30" s="523"/>
      <c r="E30" s="523"/>
      <c r="F30" s="523"/>
      <c r="G30" s="523"/>
      <c r="H30" s="523"/>
      <c r="I30" s="523"/>
      <c r="J30" s="523"/>
      <c r="K30" s="523"/>
      <c r="L30" s="523"/>
      <c r="M30" s="523"/>
      <c r="N30" s="524"/>
    </row>
    <row r="31" spans="1:14" ht="16.5">
      <c r="A31" s="519">
        <f t="shared" si="0"/>
        <v>26</v>
      </c>
      <c r="B31" s="2930" t="s">
        <v>2631</v>
      </c>
      <c r="C31" s="2922" t="s">
        <v>2632</v>
      </c>
      <c r="D31" s="2932"/>
      <c r="E31" s="2932"/>
      <c r="F31" s="2932"/>
      <c r="G31" s="2932"/>
      <c r="H31" s="2932"/>
      <c r="I31" s="2932"/>
      <c r="J31" s="2933"/>
      <c r="K31" s="523"/>
      <c r="L31" s="523"/>
      <c r="M31" s="523"/>
      <c r="N31" s="524"/>
    </row>
    <row r="32" spans="1:14" ht="16.5">
      <c r="A32" s="519">
        <f t="shared" si="0"/>
        <v>27</v>
      </c>
      <c r="B32" s="2931"/>
      <c r="C32" s="2922" t="s">
        <v>2633</v>
      </c>
      <c r="D32" s="2932"/>
      <c r="E32" s="2932"/>
      <c r="F32" s="2932"/>
      <c r="G32" s="2932"/>
      <c r="H32" s="2932"/>
      <c r="I32" s="2932"/>
      <c r="J32" s="2933"/>
      <c r="K32" s="523"/>
      <c r="L32" s="523"/>
      <c r="M32" s="523"/>
      <c r="N32" s="524"/>
    </row>
    <row r="33" spans="1:14" s="528" customFormat="1" ht="16.5" customHeight="1">
      <c r="A33" s="519">
        <f t="shared" si="0"/>
        <v>28</v>
      </c>
      <c r="B33" s="2925" t="s">
        <v>3804</v>
      </c>
      <c r="C33" s="2926"/>
      <c r="D33" s="2926"/>
      <c r="E33" s="2926"/>
      <c r="F33" s="2926"/>
      <c r="G33" s="2926"/>
      <c r="H33" s="2926"/>
      <c r="I33" s="2926"/>
      <c r="J33" s="2927"/>
      <c r="K33" s="525"/>
      <c r="L33" s="526"/>
      <c r="M33" s="525"/>
      <c r="N33" s="527"/>
    </row>
    <row r="34" spans="1:14" ht="16.5">
      <c r="A34" s="529" t="s">
        <v>3805</v>
      </c>
    </row>
    <row r="35" spans="1:14" s="517" customFormat="1" ht="16.5">
      <c r="A35" s="517" t="s">
        <v>3806</v>
      </c>
    </row>
    <row r="36" spans="1:14" s="517" customFormat="1" ht="16.5">
      <c r="A36" s="530" t="s">
        <v>3807</v>
      </c>
    </row>
    <row r="37" spans="1:14" s="517" customFormat="1" ht="16.5">
      <c r="A37" s="530" t="s">
        <v>3808</v>
      </c>
    </row>
    <row r="38" spans="1:14" s="517" customFormat="1" ht="16.5">
      <c r="A38" s="517" t="s">
        <v>3809</v>
      </c>
    </row>
    <row r="39" spans="1:14" s="517" customFormat="1" ht="16.5">
      <c r="A39" s="529" t="s">
        <v>3810</v>
      </c>
    </row>
    <row r="40" spans="1:14" s="517" customFormat="1" ht="16.5">
      <c r="A40" s="529" t="s">
        <v>3811</v>
      </c>
    </row>
    <row r="41" spans="1:14" s="517" customFormat="1" ht="16.5">
      <c r="A41" s="517" t="s">
        <v>3812</v>
      </c>
    </row>
    <row r="42" spans="1:14" s="517" customFormat="1" ht="16.5">
      <c r="A42" s="517" t="s">
        <v>3813</v>
      </c>
    </row>
    <row r="43" spans="1:14" s="517" customFormat="1" ht="16.5">
      <c r="A43" s="529" t="s">
        <v>3814</v>
      </c>
    </row>
    <row r="44" spans="1:14" s="517" customFormat="1" ht="16.5">
      <c r="A44" s="517" t="s">
        <v>3815</v>
      </c>
    </row>
    <row r="45" spans="1:14" ht="16.5">
      <c r="A45" s="517" t="s">
        <v>3816</v>
      </c>
    </row>
    <row r="46" spans="1:14">
      <c r="A46" s="529"/>
    </row>
  </sheetData>
  <mergeCells count="5">
    <mergeCell ref="A4:A5"/>
    <mergeCell ref="B33:J33"/>
    <mergeCell ref="B31:B32"/>
    <mergeCell ref="C31:J31"/>
    <mergeCell ref="C32:J32"/>
  </mergeCells>
  <phoneticPr fontId="28" type="noConversion"/>
  <printOptions horizontalCentered="1"/>
  <pageMargins left="0.23622047244094491" right="0.23622047244094491" top="0.35433070866141736" bottom="0.35433070866141736" header="0.31496062992125984" footer="0.31496062992125984"/>
  <pageSetup paperSize="9" scale="63" fitToHeight="0" orientation="landscape" cellComments="asDisplayed" r:id="rId1"/>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Sheet17">
    <pageSetUpPr fitToPage="1"/>
  </sheetPr>
  <dimension ref="A1:J42"/>
  <sheetViews>
    <sheetView zoomScaleNormal="100" workbookViewId="0"/>
  </sheetViews>
  <sheetFormatPr defaultRowHeight="13.5"/>
  <cols>
    <col min="1" max="1" width="4.875" style="27" customWidth="1"/>
    <col min="2" max="2" width="25.375" style="27" customWidth="1"/>
    <col min="3" max="3" width="33.75" style="27" customWidth="1"/>
    <col min="4" max="4" width="20.25" style="27" customWidth="1"/>
    <col min="5" max="5" width="17.625" style="27" customWidth="1"/>
    <col min="6" max="7" width="20.625" style="27" customWidth="1"/>
    <col min="8" max="8" width="19" style="27" customWidth="1"/>
    <col min="9" max="9" width="19.5" style="27" customWidth="1"/>
    <col min="10" max="10" width="16.25" style="27" customWidth="1"/>
    <col min="11" max="256" width="9" style="27"/>
    <col min="257" max="257" width="4.875" style="27" customWidth="1"/>
    <col min="258" max="258" width="25.375" style="27" customWidth="1"/>
    <col min="259" max="259" width="33.75" style="27" customWidth="1"/>
    <col min="260" max="260" width="20.25" style="27" customWidth="1"/>
    <col min="261" max="261" width="17.625" style="27" customWidth="1"/>
    <col min="262" max="263" width="20.625" style="27" customWidth="1"/>
    <col min="264" max="264" width="19" style="27" customWidth="1"/>
    <col min="265" max="265" width="19.5" style="27" customWidth="1"/>
    <col min="266" max="266" width="16.25" style="27" customWidth="1"/>
    <col min="267" max="512" width="9" style="27"/>
    <col min="513" max="513" width="4.875" style="27" customWidth="1"/>
    <col min="514" max="514" width="25.375" style="27" customWidth="1"/>
    <col min="515" max="515" width="33.75" style="27" customWidth="1"/>
    <col min="516" max="516" width="20.25" style="27" customWidth="1"/>
    <col min="517" max="517" width="17.625" style="27" customWidth="1"/>
    <col min="518" max="519" width="20.625" style="27" customWidth="1"/>
    <col min="520" max="520" width="19" style="27" customWidth="1"/>
    <col min="521" max="521" width="19.5" style="27" customWidth="1"/>
    <col min="522" max="522" width="16.25" style="27" customWidth="1"/>
    <col min="523" max="768" width="9" style="27"/>
    <col min="769" max="769" width="4.875" style="27" customWidth="1"/>
    <col min="770" max="770" width="25.375" style="27" customWidth="1"/>
    <col min="771" max="771" width="33.75" style="27" customWidth="1"/>
    <col min="772" max="772" width="20.25" style="27" customWidth="1"/>
    <col min="773" max="773" width="17.625" style="27" customWidth="1"/>
    <col min="774" max="775" width="20.625" style="27" customWidth="1"/>
    <col min="776" max="776" width="19" style="27" customWidth="1"/>
    <col min="777" max="777" width="19.5" style="27" customWidth="1"/>
    <col min="778" max="778" width="16.25" style="27" customWidth="1"/>
    <col min="779" max="1024" width="9" style="27"/>
    <col min="1025" max="1025" width="4.875" style="27" customWidth="1"/>
    <col min="1026" max="1026" width="25.375" style="27" customWidth="1"/>
    <col min="1027" max="1027" width="33.75" style="27" customWidth="1"/>
    <col min="1028" max="1028" width="20.25" style="27" customWidth="1"/>
    <col min="1029" max="1029" width="17.625" style="27" customWidth="1"/>
    <col min="1030" max="1031" width="20.625" style="27" customWidth="1"/>
    <col min="1032" max="1032" width="19" style="27" customWidth="1"/>
    <col min="1033" max="1033" width="19.5" style="27" customWidth="1"/>
    <col min="1034" max="1034" width="16.25" style="27" customWidth="1"/>
    <col min="1035" max="1280" width="9" style="27"/>
    <col min="1281" max="1281" width="4.875" style="27" customWidth="1"/>
    <col min="1282" max="1282" width="25.375" style="27" customWidth="1"/>
    <col min="1283" max="1283" width="33.75" style="27" customWidth="1"/>
    <col min="1284" max="1284" width="20.25" style="27" customWidth="1"/>
    <col min="1285" max="1285" width="17.625" style="27" customWidth="1"/>
    <col min="1286" max="1287" width="20.625" style="27" customWidth="1"/>
    <col min="1288" max="1288" width="19" style="27" customWidth="1"/>
    <col min="1289" max="1289" width="19.5" style="27" customWidth="1"/>
    <col min="1290" max="1290" width="16.25" style="27" customWidth="1"/>
    <col min="1291" max="1536" width="9" style="27"/>
    <col min="1537" max="1537" width="4.875" style="27" customWidth="1"/>
    <col min="1538" max="1538" width="25.375" style="27" customWidth="1"/>
    <col min="1539" max="1539" width="33.75" style="27" customWidth="1"/>
    <col min="1540" max="1540" width="20.25" style="27" customWidth="1"/>
    <col min="1541" max="1541" width="17.625" style="27" customWidth="1"/>
    <col min="1542" max="1543" width="20.625" style="27" customWidth="1"/>
    <col min="1544" max="1544" width="19" style="27" customWidth="1"/>
    <col min="1545" max="1545" width="19.5" style="27" customWidth="1"/>
    <col min="1546" max="1546" width="16.25" style="27" customWidth="1"/>
    <col min="1547" max="1792" width="9" style="27"/>
    <col min="1793" max="1793" width="4.875" style="27" customWidth="1"/>
    <col min="1794" max="1794" width="25.375" style="27" customWidth="1"/>
    <col min="1795" max="1795" width="33.75" style="27" customWidth="1"/>
    <col min="1796" max="1796" width="20.25" style="27" customWidth="1"/>
    <col min="1797" max="1797" width="17.625" style="27" customWidth="1"/>
    <col min="1798" max="1799" width="20.625" style="27" customWidth="1"/>
    <col min="1800" max="1800" width="19" style="27" customWidth="1"/>
    <col min="1801" max="1801" width="19.5" style="27" customWidth="1"/>
    <col min="1802" max="1802" width="16.25" style="27" customWidth="1"/>
    <col min="1803" max="2048" width="9" style="27"/>
    <col min="2049" max="2049" width="4.875" style="27" customWidth="1"/>
    <col min="2050" max="2050" width="25.375" style="27" customWidth="1"/>
    <col min="2051" max="2051" width="33.75" style="27" customWidth="1"/>
    <col min="2052" max="2052" width="20.25" style="27" customWidth="1"/>
    <col min="2053" max="2053" width="17.625" style="27" customWidth="1"/>
    <col min="2054" max="2055" width="20.625" style="27" customWidth="1"/>
    <col min="2056" max="2056" width="19" style="27" customWidth="1"/>
    <col min="2057" max="2057" width="19.5" style="27" customWidth="1"/>
    <col min="2058" max="2058" width="16.25" style="27" customWidth="1"/>
    <col min="2059" max="2304" width="9" style="27"/>
    <col min="2305" max="2305" width="4.875" style="27" customWidth="1"/>
    <col min="2306" max="2306" width="25.375" style="27" customWidth="1"/>
    <col min="2307" max="2307" width="33.75" style="27" customWidth="1"/>
    <col min="2308" max="2308" width="20.25" style="27" customWidth="1"/>
    <col min="2309" max="2309" width="17.625" style="27" customWidth="1"/>
    <col min="2310" max="2311" width="20.625" style="27" customWidth="1"/>
    <col min="2312" max="2312" width="19" style="27" customWidth="1"/>
    <col min="2313" max="2313" width="19.5" style="27" customWidth="1"/>
    <col min="2314" max="2314" width="16.25" style="27" customWidth="1"/>
    <col min="2315" max="2560" width="9" style="27"/>
    <col min="2561" max="2561" width="4.875" style="27" customWidth="1"/>
    <col min="2562" max="2562" width="25.375" style="27" customWidth="1"/>
    <col min="2563" max="2563" width="33.75" style="27" customWidth="1"/>
    <col min="2564" max="2564" width="20.25" style="27" customWidth="1"/>
    <col min="2565" max="2565" width="17.625" style="27" customWidth="1"/>
    <col min="2566" max="2567" width="20.625" style="27" customWidth="1"/>
    <col min="2568" max="2568" width="19" style="27" customWidth="1"/>
    <col min="2569" max="2569" width="19.5" style="27" customWidth="1"/>
    <col min="2570" max="2570" width="16.25" style="27" customWidth="1"/>
    <col min="2571" max="2816" width="9" style="27"/>
    <col min="2817" max="2817" width="4.875" style="27" customWidth="1"/>
    <col min="2818" max="2818" width="25.375" style="27" customWidth="1"/>
    <col min="2819" max="2819" width="33.75" style="27" customWidth="1"/>
    <col min="2820" max="2820" width="20.25" style="27" customWidth="1"/>
    <col min="2821" max="2821" width="17.625" style="27" customWidth="1"/>
    <col min="2822" max="2823" width="20.625" style="27" customWidth="1"/>
    <col min="2824" max="2824" width="19" style="27" customWidth="1"/>
    <col min="2825" max="2825" width="19.5" style="27" customWidth="1"/>
    <col min="2826" max="2826" width="16.25" style="27" customWidth="1"/>
    <col min="2827" max="3072" width="9" style="27"/>
    <col min="3073" max="3073" width="4.875" style="27" customWidth="1"/>
    <col min="3074" max="3074" width="25.375" style="27" customWidth="1"/>
    <col min="3075" max="3075" width="33.75" style="27" customWidth="1"/>
    <col min="3076" max="3076" width="20.25" style="27" customWidth="1"/>
    <col min="3077" max="3077" width="17.625" style="27" customWidth="1"/>
    <col min="3078" max="3079" width="20.625" style="27" customWidth="1"/>
    <col min="3080" max="3080" width="19" style="27" customWidth="1"/>
    <col min="3081" max="3081" width="19.5" style="27" customWidth="1"/>
    <col min="3082" max="3082" width="16.25" style="27" customWidth="1"/>
    <col min="3083" max="3328" width="9" style="27"/>
    <col min="3329" max="3329" width="4.875" style="27" customWidth="1"/>
    <col min="3330" max="3330" width="25.375" style="27" customWidth="1"/>
    <col min="3331" max="3331" width="33.75" style="27" customWidth="1"/>
    <col min="3332" max="3332" width="20.25" style="27" customWidth="1"/>
    <col min="3333" max="3333" width="17.625" style="27" customWidth="1"/>
    <col min="3334" max="3335" width="20.625" style="27" customWidth="1"/>
    <col min="3336" max="3336" width="19" style="27" customWidth="1"/>
    <col min="3337" max="3337" width="19.5" style="27" customWidth="1"/>
    <col min="3338" max="3338" width="16.25" style="27" customWidth="1"/>
    <col min="3339" max="3584" width="9" style="27"/>
    <col min="3585" max="3585" width="4.875" style="27" customWidth="1"/>
    <col min="3586" max="3586" width="25.375" style="27" customWidth="1"/>
    <col min="3587" max="3587" width="33.75" style="27" customWidth="1"/>
    <col min="3588" max="3588" width="20.25" style="27" customWidth="1"/>
    <col min="3589" max="3589" width="17.625" style="27" customWidth="1"/>
    <col min="3590" max="3591" width="20.625" style="27" customWidth="1"/>
    <col min="3592" max="3592" width="19" style="27" customWidth="1"/>
    <col min="3593" max="3593" width="19.5" style="27" customWidth="1"/>
    <col min="3594" max="3594" width="16.25" style="27" customWidth="1"/>
    <col min="3595" max="3840" width="9" style="27"/>
    <col min="3841" max="3841" width="4.875" style="27" customWidth="1"/>
    <col min="3842" max="3842" width="25.375" style="27" customWidth="1"/>
    <col min="3843" max="3843" width="33.75" style="27" customWidth="1"/>
    <col min="3844" max="3844" width="20.25" style="27" customWidth="1"/>
    <col min="3845" max="3845" width="17.625" style="27" customWidth="1"/>
    <col min="3846" max="3847" width="20.625" style="27" customWidth="1"/>
    <col min="3848" max="3848" width="19" style="27" customWidth="1"/>
    <col min="3849" max="3849" width="19.5" style="27" customWidth="1"/>
    <col min="3850" max="3850" width="16.25" style="27" customWidth="1"/>
    <col min="3851" max="4096" width="9" style="27"/>
    <col min="4097" max="4097" width="4.875" style="27" customWidth="1"/>
    <col min="4098" max="4098" width="25.375" style="27" customWidth="1"/>
    <col min="4099" max="4099" width="33.75" style="27" customWidth="1"/>
    <col min="4100" max="4100" width="20.25" style="27" customWidth="1"/>
    <col min="4101" max="4101" width="17.625" style="27" customWidth="1"/>
    <col min="4102" max="4103" width="20.625" style="27" customWidth="1"/>
    <col min="4104" max="4104" width="19" style="27" customWidth="1"/>
    <col min="4105" max="4105" width="19.5" style="27" customWidth="1"/>
    <col min="4106" max="4106" width="16.25" style="27" customWidth="1"/>
    <col min="4107" max="4352" width="9" style="27"/>
    <col min="4353" max="4353" width="4.875" style="27" customWidth="1"/>
    <col min="4354" max="4354" width="25.375" style="27" customWidth="1"/>
    <col min="4355" max="4355" width="33.75" style="27" customWidth="1"/>
    <col min="4356" max="4356" width="20.25" style="27" customWidth="1"/>
    <col min="4357" max="4357" width="17.625" style="27" customWidth="1"/>
    <col min="4358" max="4359" width="20.625" style="27" customWidth="1"/>
    <col min="4360" max="4360" width="19" style="27" customWidth="1"/>
    <col min="4361" max="4361" width="19.5" style="27" customWidth="1"/>
    <col min="4362" max="4362" width="16.25" style="27" customWidth="1"/>
    <col min="4363" max="4608" width="9" style="27"/>
    <col min="4609" max="4609" width="4.875" style="27" customWidth="1"/>
    <col min="4610" max="4610" width="25.375" style="27" customWidth="1"/>
    <col min="4611" max="4611" width="33.75" style="27" customWidth="1"/>
    <col min="4612" max="4612" width="20.25" style="27" customWidth="1"/>
    <col min="4613" max="4613" width="17.625" style="27" customWidth="1"/>
    <col min="4614" max="4615" width="20.625" style="27" customWidth="1"/>
    <col min="4616" max="4616" width="19" style="27" customWidth="1"/>
    <col min="4617" max="4617" width="19.5" style="27" customWidth="1"/>
    <col min="4618" max="4618" width="16.25" style="27" customWidth="1"/>
    <col min="4619" max="4864" width="9" style="27"/>
    <col min="4865" max="4865" width="4.875" style="27" customWidth="1"/>
    <col min="4866" max="4866" width="25.375" style="27" customWidth="1"/>
    <col min="4867" max="4867" width="33.75" style="27" customWidth="1"/>
    <col min="4868" max="4868" width="20.25" style="27" customWidth="1"/>
    <col min="4869" max="4869" width="17.625" style="27" customWidth="1"/>
    <col min="4870" max="4871" width="20.625" style="27" customWidth="1"/>
    <col min="4872" max="4872" width="19" style="27" customWidth="1"/>
    <col min="4873" max="4873" width="19.5" style="27" customWidth="1"/>
    <col min="4874" max="4874" width="16.25" style="27" customWidth="1"/>
    <col min="4875" max="5120" width="9" style="27"/>
    <col min="5121" max="5121" width="4.875" style="27" customWidth="1"/>
    <col min="5122" max="5122" width="25.375" style="27" customWidth="1"/>
    <col min="5123" max="5123" width="33.75" style="27" customWidth="1"/>
    <col min="5124" max="5124" width="20.25" style="27" customWidth="1"/>
    <col min="5125" max="5125" width="17.625" style="27" customWidth="1"/>
    <col min="5126" max="5127" width="20.625" style="27" customWidth="1"/>
    <col min="5128" max="5128" width="19" style="27" customWidth="1"/>
    <col min="5129" max="5129" width="19.5" style="27" customWidth="1"/>
    <col min="5130" max="5130" width="16.25" style="27" customWidth="1"/>
    <col min="5131" max="5376" width="9" style="27"/>
    <col min="5377" max="5377" width="4.875" style="27" customWidth="1"/>
    <col min="5378" max="5378" width="25.375" style="27" customWidth="1"/>
    <col min="5379" max="5379" width="33.75" style="27" customWidth="1"/>
    <col min="5380" max="5380" width="20.25" style="27" customWidth="1"/>
    <col min="5381" max="5381" width="17.625" style="27" customWidth="1"/>
    <col min="5382" max="5383" width="20.625" style="27" customWidth="1"/>
    <col min="5384" max="5384" width="19" style="27" customWidth="1"/>
    <col min="5385" max="5385" width="19.5" style="27" customWidth="1"/>
    <col min="5386" max="5386" width="16.25" style="27" customWidth="1"/>
    <col min="5387" max="5632" width="9" style="27"/>
    <col min="5633" max="5633" width="4.875" style="27" customWidth="1"/>
    <col min="5634" max="5634" width="25.375" style="27" customWidth="1"/>
    <col min="5635" max="5635" width="33.75" style="27" customWidth="1"/>
    <col min="5636" max="5636" width="20.25" style="27" customWidth="1"/>
    <col min="5637" max="5637" width="17.625" style="27" customWidth="1"/>
    <col min="5638" max="5639" width="20.625" style="27" customWidth="1"/>
    <col min="5640" max="5640" width="19" style="27" customWidth="1"/>
    <col min="5641" max="5641" width="19.5" style="27" customWidth="1"/>
    <col min="5642" max="5642" width="16.25" style="27" customWidth="1"/>
    <col min="5643" max="5888" width="9" style="27"/>
    <col min="5889" max="5889" width="4.875" style="27" customWidth="1"/>
    <col min="5890" max="5890" width="25.375" style="27" customWidth="1"/>
    <col min="5891" max="5891" width="33.75" style="27" customWidth="1"/>
    <col min="5892" max="5892" width="20.25" style="27" customWidth="1"/>
    <col min="5893" max="5893" width="17.625" style="27" customWidth="1"/>
    <col min="5894" max="5895" width="20.625" style="27" customWidth="1"/>
    <col min="5896" max="5896" width="19" style="27" customWidth="1"/>
    <col min="5897" max="5897" width="19.5" style="27" customWidth="1"/>
    <col min="5898" max="5898" width="16.25" style="27" customWidth="1"/>
    <col min="5899" max="6144" width="9" style="27"/>
    <col min="6145" max="6145" width="4.875" style="27" customWidth="1"/>
    <col min="6146" max="6146" width="25.375" style="27" customWidth="1"/>
    <col min="6147" max="6147" width="33.75" style="27" customWidth="1"/>
    <col min="6148" max="6148" width="20.25" style="27" customWidth="1"/>
    <col min="6149" max="6149" width="17.625" style="27" customWidth="1"/>
    <col min="6150" max="6151" width="20.625" style="27" customWidth="1"/>
    <col min="6152" max="6152" width="19" style="27" customWidth="1"/>
    <col min="6153" max="6153" width="19.5" style="27" customWidth="1"/>
    <col min="6154" max="6154" width="16.25" style="27" customWidth="1"/>
    <col min="6155" max="6400" width="9" style="27"/>
    <col min="6401" max="6401" width="4.875" style="27" customWidth="1"/>
    <col min="6402" max="6402" width="25.375" style="27" customWidth="1"/>
    <col min="6403" max="6403" width="33.75" style="27" customWidth="1"/>
    <col min="6404" max="6404" width="20.25" style="27" customWidth="1"/>
    <col min="6405" max="6405" width="17.625" style="27" customWidth="1"/>
    <col min="6406" max="6407" width="20.625" style="27" customWidth="1"/>
    <col min="6408" max="6408" width="19" style="27" customWidth="1"/>
    <col min="6409" max="6409" width="19.5" style="27" customWidth="1"/>
    <col min="6410" max="6410" width="16.25" style="27" customWidth="1"/>
    <col min="6411" max="6656" width="9" style="27"/>
    <col min="6657" max="6657" width="4.875" style="27" customWidth="1"/>
    <col min="6658" max="6658" width="25.375" style="27" customWidth="1"/>
    <col min="6659" max="6659" width="33.75" style="27" customWidth="1"/>
    <col min="6660" max="6660" width="20.25" style="27" customWidth="1"/>
    <col min="6661" max="6661" width="17.625" style="27" customWidth="1"/>
    <col min="6662" max="6663" width="20.625" style="27" customWidth="1"/>
    <col min="6664" max="6664" width="19" style="27" customWidth="1"/>
    <col min="6665" max="6665" width="19.5" style="27" customWidth="1"/>
    <col min="6666" max="6666" width="16.25" style="27" customWidth="1"/>
    <col min="6667" max="6912" width="9" style="27"/>
    <col min="6913" max="6913" width="4.875" style="27" customWidth="1"/>
    <col min="6914" max="6914" width="25.375" style="27" customWidth="1"/>
    <col min="6915" max="6915" width="33.75" style="27" customWidth="1"/>
    <col min="6916" max="6916" width="20.25" style="27" customWidth="1"/>
    <col min="6917" max="6917" width="17.625" style="27" customWidth="1"/>
    <col min="6918" max="6919" width="20.625" style="27" customWidth="1"/>
    <col min="6920" max="6920" width="19" style="27" customWidth="1"/>
    <col min="6921" max="6921" width="19.5" style="27" customWidth="1"/>
    <col min="6922" max="6922" width="16.25" style="27" customWidth="1"/>
    <col min="6923" max="7168" width="9" style="27"/>
    <col min="7169" max="7169" width="4.875" style="27" customWidth="1"/>
    <col min="7170" max="7170" width="25.375" style="27" customWidth="1"/>
    <col min="7171" max="7171" width="33.75" style="27" customWidth="1"/>
    <col min="7172" max="7172" width="20.25" style="27" customWidth="1"/>
    <col min="7173" max="7173" width="17.625" style="27" customWidth="1"/>
    <col min="7174" max="7175" width="20.625" style="27" customWidth="1"/>
    <col min="7176" max="7176" width="19" style="27" customWidth="1"/>
    <col min="7177" max="7177" width="19.5" style="27" customWidth="1"/>
    <col min="7178" max="7178" width="16.25" style="27" customWidth="1"/>
    <col min="7179" max="7424" width="9" style="27"/>
    <col min="7425" max="7425" width="4.875" style="27" customWidth="1"/>
    <col min="7426" max="7426" width="25.375" style="27" customWidth="1"/>
    <col min="7427" max="7427" width="33.75" style="27" customWidth="1"/>
    <col min="7428" max="7428" width="20.25" style="27" customWidth="1"/>
    <col min="7429" max="7429" width="17.625" style="27" customWidth="1"/>
    <col min="7430" max="7431" width="20.625" style="27" customWidth="1"/>
    <col min="7432" max="7432" width="19" style="27" customWidth="1"/>
    <col min="7433" max="7433" width="19.5" style="27" customWidth="1"/>
    <col min="7434" max="7434" width="16.25" style="27" customWidth="1"/>
    <col min="7435" max="7680" width="9" style="27"/>
    <col min="7681" max="7681" width="4.875" style="27" customWidth="1"/>
    <col min="7682" max="7682" width="25.375" style="27" customWidth="1"/>
    <col min="7683" max="7683" width="33.75" style="27" customWidth="1"/>
    <col min="7684" max="7684" width="20.25" style="27" customWidth="1"/>
    <col min="7685" max="7685" width="17.625" style="27" customWidth="1"/>
    <col min="7686" max="7687" width="20.625" style="27" customWidth="1"/>
    <col min="7688" max="7688" width="19" style="27" customWidth="1"/>
    <col min="7689" max="7689" width="19.5" style="27" customWidth="1"/>
    <col min="7690" max="7690" width="16.25" style="27" customWidth="1"/>
    <col min="7691" max="7936" width="9" style="27"/>
    <col min="7937" max="7937" width="4.875" style="27" customWidth="1"/>
    <col min="7938" max="7938" width="25.375" style="27" customWidth="1"/>
    <col min="7939" max="7939" width="33.75" style="27" customWidth="1"/>
    <col min="7940" max="7940" width="20.25" style="27" customWidth="1"/>
    <col min="7941" max="7941" width="17.625" style="27" customWidth="1"/>
    <col min="7942" max="7943" width="20.625" style="27" customWidth="1"/>
    <col min="7944" max="7944" width="19" style="27" customWidth="1"/>
    <col min="7945" max="7945" width="19.5" style="27" customWidth="1"/>
    <col min="7946" max="7946" width="16.25" style="27" customWidth="1"/>
    <col min="7947" max="8192" width="9" style="27"/>
    <col min="8193" max="8193" width="4.875" style="27" customWidth="1"/>
    <col min="8194" max="8194" width="25.375" style="27" customWidth="1"/>
    <col min="8195" max="8195" width="33.75" style="27" customWidth="1"/>
    <col min="8196" max="8196" width="20.25" style="27" customWidth="1"/>
    <col min="8197" max="8197" width="17.625" style="27" customWidth="1"/>
    <col min="8198" max="8199" width="20.625" style="27" customWidth="1"/>
    <col min="8200" max="8200" width="19" style="27" customWidth="1"/>
    <col min="8201" max="8201" width="19.5" style="27" customWidth="1"/>
    <col min="8202" max="8202" width="16.25" style="27" customWidth="1"/>
    <col min="8203" max="8448" width="9" style="27"/>
    <col min="8449" max="8449" width="4.875" style="27" customWidth="1"/>
    <col min="8450" max="8450" width="25.375" style="27" customWidth="1"/>
    <col min="8451" max="8451" width="33.75" style="27" customWidth="1"/>
    <col min="8452" max="8452" width="20.25" style="27" customWidth="1"/>
    <col min="8453" max="8453" width="17.625" style="27" customWidth="1"/>
    <col min="8454" max="8455" width="20.625" style="27" customWidth="1"/>
    <col min="8456" max="8456" width="19" style="27" customWidth="1"/>
    <col min="8457" max="8457" width="19.5" style="27" customWidth="1"/>
    <col min="8458" max="8458" width="16.25" style="27" customWidth="1"/>
    <col min="8459" max="8704" width="9" style="27"/>
    <col min="8705" max="8705" width="4.875" style="27" customWidth="1"/>
    <col min="8706" max="8706" width="25.375" style="27" customWidth="1"/>
    <col min="8707" max="8707" width="33.75" style="27" customWidth="1"/>
    <col min="8708" max="8708" width="20.25" style="27" customWidth="1"/>
    <col min="8709" max="8709" width="17.625" style="27" customWidth="1"/>
    <col min="8710" max="8711" width="20.625" style="27" customWidth="1"/>
    <col min="8712" max="8712" width="19" style="27" customWidth="1"/>
    <col min="8713" max="8713" width="19.5" style="27" customWidth="1"/>
    <col min="8714" max="8714" width="16.25" style="27" customWidth="1"/>
    <col min="8715" max="8960" width="9" style="27"/>
    <col min="8961" max="8961" width="4.875" style="27" customWidth="1"/>
    <col min="8962" max="8962" width="25.375" style="27" customWidth="1"/>
    <col min="8963" max="8963" width="33.75" style="27" customWidth="1"/>
    <col min="8964" max="8964" width="20.25" style="27" customWidth="1"/>
    <col min="8965" max="8965" width="17.625" style="27" customWidth="1"/>
    <col min="8966" max="8967" width="20.625" style="27" customWidth="1"/>
    <col min="8968" max="8968" width="19" style="27" customWidth="1"/>
    <col min="8969" max="8969" width="19.5" style="27" customWidth="1"/>
    <col min="8970" max="8970" width="16.25" style="27" customWidth="1"/>
    <col min="8971" max="9216" width="9" style="27"/>
    <col min="9217" max="9217" width="4.875" style="27" customWidth="1"/>
    <col min="9218" max="9218" width="25.375" style="27" customWidth="1"/>
    <col min="9219" max="9219" width="33.75" style="27" customWidth="1"/>
    <col min="9220" max="9220" width="20.25" style="27" customWidth="1"/>
    <col min="9221" max="9221" width="17.625" style="27" customWidth="1"/>
    <col min="9222" max="9223" width="20.625" style="27" customWidth="1"/>
    <col min="9224" max="9224" width="19" style="27" customWidth="1"/>
    <col min="9225" max="9225" width="19.5" style="27" customWidth="1"/>
    <col min="9226" max="9226" width="16.25" style="27" customWidth="1"/>
    <col min="9227" max="9472" width="9" style="27"/>
    <col min="9473" max="9473" width="4.875" style="27" customWidth="1"/>
    <col min="9474" max="9474" width="25.375" style="27" customWidth="1"/>
    <col min="9475" max="9475" width="33.75" style="27" customWidth="1"/>
    <col min="9476" max="9476" width="20.25" style="27" customWidth="1"/>
    <col min="9477" max="9477" width="17.625" style="27" customWidth="1"/>
    <col min="9478" max="9479" width="20.625" style="27" customWidth="1"/>
    <col min="9480" max="9480" width="19" style="27" customWidth="1"/>
    <col min="9481" max="9481" width="19.5" style="27" customWidth="1"/>
    <col min="9482" max="9482" width="16.25" style="27" customWidth="1"/>
    <col min="9483" max="9728" width="9" style="27"/>
    <col min="9729" max="9729" width="4.875" style="27" customWidth="1"/>
    <col min="9730" max="9730" width="25.375" style="27" customWidth="1"/>
    <col min="9731" max="9731" width="33.75" style="27" customWidth="1"/>
    <col min="9732" max="9732" width="20.25" style="27" customWidth="1"/>
    <col min="9733" max="9733" width="17.625" style="27" customWidth="1"/>
    <col min="9734" max="9735" width="20.625" style="27" customWidth="1"/>
    <col min="9736" max="9736" width="19" style="27" customWidth="1"/>
    <col min="9737" max="9737" width="19.5" style="27" customWidth="1"/>
    <col min="9738" max="9738" width="16.25" style="27" customWidth="1"/>
    <col min="9739" max="9984" width="9" style="27"/>
    <col min="9985" max="9985" width="4.875" style="27" customWidth="1"/>
    <col min="9986" max="9986" width="25.375" style="27" customWidth="1"/>
    <col min="9987" max="9987" width="33.75" style="27" customWidth="1"/>
    <col min="9988" max="9988" width="20.25" style="27" customWidth="1"/>
    <col min="9989" max="9989" width="17.625" style="27" customWidth="1"/>
    <col min="9990" max="9991" width="20.625" style="27" customWidth="1"/>
    <col min="9992" max="9992" width="19" style="27" customWidth="1"/>
    <col min="9993" max="9993" width="19.5" style="27" customWidth="1"/>
    <col min="9994" max="9994" width="16.25" style="27" customWidth="1"/>
    <col min="9995" max="10240" width="9" style="27"/>
    <col min="10241" max="10241" width="4.875" style="27" customWidth="1"/>
    <col min="10242" max="10242" width="25.375" style="27" customWidth="1"/>
    <col min="10243" max="10243" width="33.75" style="27" customWidth="1"/>
    <col min="10244" max="10244" width="20.25" style="27" customWidth="1"/>
    <col min="10245" max="10245" width="17.625" style="27" customWidth="1"/>
    <col min="10246" max="10247" width="20.625" style="27" customWidth="1"/>
    <col min="10248" max="10248" width="19" style="27" customWidth="1"/>
    <col min="10249" max="10249" width="19.5" style="27" customWidth="1"/>
    <col min="10250" max="10250" width="16.25" style="27" customWidth="1"/>
    <col min="10251" max="10496" width="9" style="27"/>
    <col min="10497" max="10497" width="4.875" style="27" customWidth="1"/>
    <col min="10498" max="10498" width="25.375" style="27" customWidth="1"/>
    <col min="10499" max="10499" width="33.75" style="27" customWidth="1"/>
    <col min="10500" max="10500" width="20.25" style="27" customWidth="1"/>
    <col min="10501" max="10501" width="17.625" style="27" customWidth="1"/>
    <col min="10502" max="10503" width="20.625" style="27" customWidth="1"/>
    <col min="10504" max="10504" width="19" style="27" customWidth="1"/>
    <col min="10505" max="10505" width="19.5" style="27" customWidth="1"/>
    <col min="10506" max="10506" width="16.25" style="27" customWidth="1"/>
    <col min="10507" max="10752" width="9" style="27"/>
    <col min="10753" max="10753" width="4.875" style="27" customWidth="1"/>
    <col min="10754" max="10754" width="25.375" style="27" customWidth="1"/>
    <col min="10755" max="10755" width="33.75" style="27" customWidth="1"/>
    <col min="10756" max="10756" width="20.25" style="27" customWidth="1"/>
    <col min="10757" max="10757" width="17.625" style="27" customWidth="1"/>
    <col min="10758" max="10759" width="20.625" style="27" customWidth="1"/>
    <col min="10760" max="10760" width="19" style="27" customWidth="1"/>
    <col min="10761" max="10761" width="19.5" style="27" customWidth="1"/>
    <col min="10762" max="10762" width="16.25" style="27" customWidth="1"/>
    <col min="10763" max="11008" width="9" style="27"/>
    <col min="11009" max="11009" width="4.875" style="27" customWidth="1"/>
    <col min="11010" max="11010" width="25.375" style="27" customWidth="1"/>
    <col min="11011" max="11011" width="33.75" style="27" customWidth="1"/>
    <col min="11012" max="11012" width="20.25" style="27" customWidth="1"/>
    <col min="11013" max="11013" width="17.625" style="27" customWidth="1"/>
    <col min="11014" max="11015" width="20.625" style="27" customWidth="1"/>
    <col min="11016" max="11016" width="19" style="27" customWidth="1"/>
    <col min="11017" max="11017" width="19.5" style="27" customWidth="1"/>
    <col min="11018" max="11018" width="16.25" style="27" customWidth="1"/>
    <col min="11019" max="11264" width="9" style="27"/>
    <col min="11265" max="11265" width="4.875" style="27" customWidth="1"/>
    <col min="11266" max="11266" width="25.375" style="27" customWidth="1"/>
    <col min="11267" max="11267" width="33.75" style="27" customWidth="1"/>
    <col min="11268" max="11268" width="20.25" style="27" customWidth="1"/>
    <col min="11269" max="11269" width="17.625" style="27" customWidth="1"/>
    <col min="11270" max="11271" width="20.625" style="27" customWidth="1"/>
    <col min="11272" max="11272" width="19" style="27" customWidth="1"/>
    <col min="11273" max="11273" width="19.5" style="27" customWidth="1"/>
    <col min="11274" max="11274" width="16.25" style="27" customWidth="1"/>
    <col min="11275" max="11520" width="9" style="27"/>
    <col min="11521" max="11521" width="4.875" style="27" customWidth="1"/>
    <col min="11522" max="11522" width="25.375" style="27" customWidth="1"/>
    <col min="11523" max="11523" width="33.75" style="27" customWidth="1"/>
    <col min="11524" max="11524" width="20.25" style="27" customWidth="1"/>
    <col min="11525" max="11525" width="17.625" style="27" customWidth="1"/>
    <col min="11526" max="11527" width="20.625" style="27" customWidth="1"/>
    <col min="11528" max="11528" width="19" style="27" customWidth="1"/>
    <col min="11529" max="11529" width="19.5" style="27" customWidth="1"/>
    <col min="11530" max="11530" width="16.25" style="27" customWidth="1"/>
    <col min="11531" max="11776" width="9" style="27"/>
    <col min="11777" max="11777" width="4.875" style="27" customWidth="1"/>
    <col min="11778" max="11778" width="25.375" style="27" customWidth="1"/>
    <col min="11779" max="11779" width="33.75" style="27" customWidth="1"/>
    <col min="11780" max="11780" width="20.25" style="27" customWidth="1"/>
    <col min="11781" max="11781" width="17.625" style="27" customWidth="1"/>
    <col min="11782" max="11783" width="20.625" style="27" customWidth="1"/>
    <col min="11784" max="11784" width="19" style="27" customWidth="1"/>
    <col min="11785" max="11785" width="19.5" style="27" customWidth="1"/>
    <col min="11786" max="11786" width="16.25" style="27" customWidth="1"/>
    <col min="11787" max="12032" width="9" style="27"/>
    <col min="12033" max="12033" width="4.875" style="27" customWidth="1"/>
    <col min="12034" max="12034" width="25.375" style="27" customWidth="1"/>
    <col min="12035" max="12035" width="33.75" style="27" customWidth="1"/>
    <col min="12036" max="12036" width="20.25" style="27" customWidth="1"/>
    <col min="12037" max="12037" width="17.625" style="27" customWidth="1"/>
    <col min="12038" max="12039" width="20.625" style="27" customWidth="1"/>
    <col min="12040" max="12040" width="19" style="27" customWidth="1"/>
    <col min="12041" max="12041" width="19.5" style="27" customWidth="1"/>
    <col min="12042" max="12042" width="16.25" style="27" customWidth="1"/>
    <col min="12043" max="12288" width="9" style="27"/>
    <col min="12289" max="12289" width="4.875" style="27" customWidth="1"/>
    <col min="12290" max="12290" width="25.375" style="27" customWidth="1"/>
    <col min="12291" max="12291" width="33.75" style="27" customWidth="1"/>
    <col min="12292" max="12292" width="20.25" style="27" customWidth="1"/>
    <col min="12293" max="12293" width="17.625" style="27" customWidth="1"/>
    <col min="12294" max="12295" width="20.625" style="27" customWidth="1"/>
    <col min="12296" max="12296" width="19" style="27" customWidth="1"/>
    <col min="12297" max="12297" width="19.5" style="27" customWidth="1"/>
    <col min="12298" max="12298" width="16.25" style="27" customWidth="1"/>
    <col min="12299" max="12544" width="9" style="27"/>
    <col min="12545" max="12545" width="4.875" style="27" customWidth="1"/>
    <col min="12546" max="12546" width="25.375" style="27" customWidth="1"/>
    <col min="12547" max="12547" width="33.75" style="27" customWidth="1"/>
    <col min="12548" max="12548" width="20.25" style="27" customWidth="1"/>
    <col min="12549" max="12549" width="17.625" style="27" customWidth="1"/>
    <col min="12550" max="12551" width="20.625" style="27" customWidth="1"/>
    <col min="12552" max="12552" width="19" style="27" customWidth="1"/>
    <col min="12553" max="12553" width="19.5" style="27" customWidth="1"/>
    <col min="12554" max="12554" width="16.25" style="27" customWidth="1"/>
    <col min="12555" max="12800" width="9" style="27"/>
    <col min="12801" max="12801" width="4.875" style="27" customWidth="1"/>
    <col min="12802" max="12802" width="25.375" style="27" customWidth="1"/>
    <col min="12803" max="12803" width="33.75" style="27" customWidth="1"/>
    <col min="12804" max="12804" width="20.25" style="27" customWidth="1"/>
    <col min="12805" max="12805" width="17.625" style="27" customWidth="1"/>
    <col min="12806" max="12807" width="20.625" style="27" customWidth="1"/>
    <col min="12808" max="12808" width="19" style="27" customWidth="1"/>
    <col min="12809" max="12809" width="19.5" style="27" customWidth="1"/>
    <col min="12810" max="12810" width="16.25" style="27" customWidth="1"/>
    <col min="12811" max="13056" width="9" style="27"/>
    <col min="13057" max="13057" width="4.875" style="27" customWidth="1"/>
    <col min="13058" max="13058" width="25.375" style="27" customWidth="1"/>
    <col min="13059" max="13059" width="33.75" style="27" customWidth="1"/>
    <col min="13060" max="13060" width="20.25" style="27" customWidth="1"/>
    <col min="13061" max="13061" width="17.625" style="27" customWidth="1"/>
    <col min="13062" max="13063" width="20.625" style="27" customWidth="1"/>
    <col min="13064" max="13064" width="19" style="27" customWidth="1"/>
    <col min="13065" max="13065" width="19.5" style="27" customWidth="1"/>
    <col min="13066" max="13066" width="16.25" style="27" customWidth="1"/>
    <col min="13067" max="13312" width="9" style="27"/>
    <col min="13313" max="13313" width="4.875" style="27" customWidth="1"/>
    <col min="13314" max="13314" width="25.375" style="27" customWidth="1"/>
    <col min="13315" max="13315" width="33.75" style="27" customWidth="1"/>
    <col min="13316" max="13316" width="20.25" style="27" customWidth="1"/>
    <col min="13317" max="13317" width="17.625" style="27" customWidth="1"/>
    <col min="13318" max="13319" width="20.625" style="27" customWidth="1"/>
    <col min="13320" max="13320" width="19" style="27" customWidth="1"/>
    <col min="13321" max="13321" width="19.5" style="27" customWidth="1"/>
    <col min="13322" max="13322" width="16.25" style="27" customWidth="1"/>
    <col min="13323" max="13568" width="9" style="27"/>
    <col min="13569" max="13569" width="4.875" style="27" customWidth="1"/>
    <col min="13570" max="13570" width="25.375" style="27" customWidth="1"/>
    <col min="13571" max="13571" width="33.75" style="27" customWidth="1"/>
    <col min="13572" max="13572" width="20.25" style="27" customWidth="1"/>
    <col min="13573" max="13573" width="17.625" style="27" customWidth="1"/>
    <col min="13574" max="13575" width="20.625" style="27" customWidth="1"/>
    <col min="13576" max="13576" width="19" style="27" customWidth="1"/>
    <col min="13577" max="13577" width="19.5" style="27" customWidth="1"/>
    <col min="13578" max="13578" width="16.25" style="27" customWidth="1"/>
    <col min="13579" max="13824" width="9" style="27"/>
    <col min="13825" max="13825" width="4.875" style="27" customWidth="1"/>
    <col min="13826" max="13826" width="25.375" style="27" customWidth="1"/>
    <col min="13827" max="13827" width="33.75" style="27" customWidth="1"/>
    <col min="13828" max="13828" width="20.25" style="27" customWidth="1"/>
    <col min="13829" max="13829" width="17.625" style="27" customWidth="1"/>
    <col min="13830" max="13831" width="20.625" style="27" customWidth="1"/>
    <col min="13832" max="13832" width="19" style="27" customWidth="1"/>
    <col min="13833" max="13833" width="19.5" style="27" customWidth="1"/>
    <col min="13834" max="13834" width="16.25" style="27" customWidth="1"/>
    <col min="13835" max="14080" width="9" style="27"/>
    <col min="14081" max="14081" width="4.875" style="27" customWidth="1"/>
    <col min="14082" max="14082" width="25.375" style="27" customWidth="1"/>
    <col min="14083" max="14083" width="33.75" style="27" customWidth="1"/>
    <col min="14084" max="14084" width="20.25" style="27" customWidth="1"/>
    <col min="14085" max="14085" width="17.625" style="27" customWidth="1"/>
    <col min="14086" max="14087" width="20.625" style="27" customWidth="1"/>
    <col min="14088" max="14088" width="19" style="27" customWidth="1"/>
    <col min="14089" max="14089" width="19.5" style="27" customWidth="1"/>
    <col min="14090" max="14090" width="16.25" style="27" customWidth="1"/>
    <col min="14091" max="14336" width="9" style="27"/>
    <col min="14337" max="14337" width="4.875" style="27" customWidth="1"/>
    <col min="14338" max="14338" width="25.375" style="27" customWidth="1"/>
    <col min="14339" max="14339" width="33.75" style="27" customWidth="1"/>
    <col min="14340" max="14340" width="20.25" style="27" customWidth="1"/>
    <col min="14341" max="14341" width="17.625" style="27" customWidth="1"/>
    <col min="14342" max="14343" width="20.625" style="27" customWidth="1"/>
    <col min="14344" max="14344" width="19" style="27" customWidth="1"/>
    <col min="14345" max="14345" width="19.5" style="27" customWidth="1"/>
    <col min="14346" max="14346" width="16.25" style="27" customWidth="1"/>
    <col min="14347" max="14592" width="9" style="27"/>
    <col min="14593" max="14593" width="4.875" style="27" customWidth="1"/>
    <col min="14594" max="14594" width="25.375" style="27" customWidth="1"/>
    <col min="14595" max="14595" width="33.75" style="27" customWidth="1"/>
    <col min="14596" max="14596" width="20.25" style="27" customWidth="1"/>
    <col min="14597" max="14597" width="17.625" style="27" customWidth="1"/>
    <col min="14598" max="14599" width="20.625" style="27" customWidth="1"/>
    <col min="14600" max="14600" width="19" style="27" customWidth="1"/>
    <col min="14601" max="14601" width="19.5" style="27" customWidth="1"/>
    <col min="14602" max="14602" width="16.25" style="27" customWidth="1"/>
    <col min="14603" max="14848" width="9" style="27"/>
    <col min="14849" max="14849" width="4.875" style="27" customWidth="1"/>
    <col min="14850" max="14850" width="25.375" style="27" customWidth="1"/>
    <col min="14851" max="14851" width="33.75" style="27" customWidth="1"/>
    <col min="14852" max="14852" width="20.25" style="27" customWidth="1"/>
    <col min="14853" max="14853" width="17.625" style="27" customWidth="1"/>
    <col min="14854" max="14855" width="20.625" style="27" customWidth="1"/>
    <col min="14856" max="14856" width="19" style="27" customWidth="1"/>
    <col min="14857" max="14857" width="19.5" style="27" customWidth="1"/>
    <col min="14858" max="14858" width="16.25" style="27" customWidth="1"/>
    <col min="14859" max="15104" width="9" style="27"/>
    <col min="15105" max="15105" width="4.875" style="27" customWidth="1"/>
    <col min="15106" max="15106" width="25.375" style="27" customWidth="1"/>
    <col min="15107" max="15107" width="33.75" style="27" customWidth="1"/>
    <col min="15108" max="15108" width="20.25" style="27" customWidth="1"/>
    <col min="15109" max="15109" width="17.625" style="27" customWidth="1"/>
    <col min="15110" max="15111" width="20.625" style="27" customWidth="1"/>
    <col min="15112" max="15112" width="19" style="27" customWidth="1"/>
    <col min="15113" max="15113" width="19.5" style="27" customWidth="1"/>
    <col min="15114" max="15114" width="16.25" style="27" customWidth="1"/>
    <col min="15115" max="15360" width="9" style="27"/>
    <col min="15361" max="15361" width="4.875" style="27" customWidth="1"/>
    <col min="15362" max="15362" width="25.375" style="27" customWidth="1"/>
    <col min="15363" max="15363" width="33.75" style="27" customWidth="1"/>
    <col min="15364" max="15364" width="20.25" style="27" customWidth="1"/>
    <col min="15365" max="15365" width="17.625" style="27" customWidth="1"/>
    <col min="15366" max="15367" width="20.625" style="27" customWidth="1"/>
    <col min="15368" max="15368" width="19" style="27" customWidth="1"/>
    <col min="15369" max="15369" width="19.5" style="27" customWidth="1"/>
    <col min="15370" max="15370" width="16.25" style="27" customWidth="1"/>
    <col min="15371" max="15616" width="9" style="27"/>
    <col min="15617" max="15617" width="4.875" style="27" customWidth="1"/>
    <col min="15618" max="15618" width="25.375" style="27" customWidth="1"/>
    <col min="15619" max="15619" width="33.75" style="27" customWidth="1"/>
    <col min="15620" max="15620" width="20.25" style="27" customWidth="1"/>
    <col min="15621" max="15621" width="17.625" style="27" customWidth="1"/>
    <col min="15622" max="15623" width="20.625" style="27" customWidth="1"/>
    <col min="15624" max="15624" width="19" style="27" customWidth="1"/>
    <col min="15625" max="15625" width="19.5" style="27" customWidth="1"/>
    <col min="15626" max="15626" width="16.25" style="27" customWidth="1"/>
    <col min="15627" max="15872" width="9" style="27"/>
    <col min="15873" max="15873" width="4.875" style="27" customWidth="1"/>
    <col min="15874" max="15874" width="25.375" style="27" customWidth="1"/>
    <col min="15875" max="15875" width="33.75" style="27" customWidth="1"/>
    <col min="15876" max="15876" width="20.25" style="27" customWidth="1"/>
    <col min="15877" max="15877" width="17.625" style="27" customWidth="1"/>
    <col min="15878" max="15879" width="20.625" style="27" customWidth="1"/>
    <col min="15880" max="15880" width="19" style="27" customWidth="1"/>
    <col min="15881" max="15881" width="19.5" style="27" customWidth="1"/>
    <col min="15882" max="15882" width="16.25" style="27" customWidth="1"/>
    <col min="15883" max="16128" width="9" style="27"/>
    <col min="16129" max="16129" width="4.875" style="27" customWidth="1"/>
    <col min="16130" max="16130" width="25.375" style="27" customWidth="1"/>
    <col min="16131" max="16131" width="33.75" style="27" customWidth="1"/>
    <col min="16132" max="16132" width="20.25" style="27" customWidth="1"/>
    <col min="16133" max="16133" width="17.625" style="27" customWidth="1"/>
    <col min="16134" max="16135" width="20.625" style="27" customWidth="1"/>
    <col min="16136" max="16136" width="19" style="27" customWidth="1"/>
    <col min="16137" max="16137" width="19.5" style="27" customWidth="1"/>
    <col min="16138" max="16138" width="16.25" style="27" customWidth="1"/>
    <col min="16139" max="16384" width="9" style="27"/>
  </cols>
  <sheetData>
    <row r="1" spans="1:10" ht="14.25">
      <c r="A1" s="483" t="s">
        <v>583</v>
      </c>
      <c r="B1" s="59"/>
      <c r="C1" s="59"/>
      <c r="D1" s="59"/>
      <c r="E1" s="59"/>
      <c r="F1" s="59"/>
      <c r="G1" s="59"/>
    </row>
    <row r="2" spans="1:10" ht="14.25">
      <c r="A2" s="484" t="s">
        <v>3747</v>
      </c>
      <c r="B2" s="484"/>
      <c r="C2" s="484"/>
      <c r="D2" s="484"/>
      <c r="E2" s="484"/>
      <c r="F2" s="59"/>
      <c r="G2" s="59"/>
    </row>
    <row r="3" spans="1:10" ht="14.25">
      <c r="A3" s="59" t="s">
        <v>3748</v>
      </c>
      <c r="B3" s="484"/>
      <c r="C3" s="484"/>
      <c r="D3" s="484"/>
      <c r="E3" s="484"/>
      <c r="F3" s="59"/>
      <c r="G3" s="59"/>
    </row>
    <row r="4" spans="1:10" ht="57">
      <c r="A4" s="2647" t="s">
        <v>3749</v>
      </c>
      <c r="B4" s="478" t="s">
        <v>2663</v>
      </c>
      <c r="C4" s="485" t="s">
        <v>3750</v>
      </c>
      <c r="D4" s="485" t="s">
        <v>3751</v>
      </c>
      <c r="E4" s="478" t="s">
        <v>2661</v>
      </c>
      <c r="F4" s="486" t="s">
        <v>2662</v>
      </c>
      <c r="G4" s="487" t="s">
        <v>3752</v>
      </c>
      <c r="H4" s="488" t="s">
        <v>3753</v>
      </c>
      <c r="I4" s="487" t="s">
        <v>3754</v>
      </c>
      <c r="J4" s="478" t="s">
        <v>2667</v>
      </c>
    </row>
    <row r="5" spans="1:10">
      <c r="A5" s="2647"/>
      <c r="B5" s="489" t="s">
        <v>2647</v>
      </c>
      <c r="C5" s="489" t="s">
        <v>2648</v>
      </c>
      <c r="D5" s="489" t="s">
        <v>2649</v>
      </c>
      <c r="E5" s="490" t="s">
        <v>304</v>
      </c>
      <c r="F5" s="490" t="s">
        <v>70</v>
      </c>
      <c r="G5" s="490" t="s">
        <v>452</v>
      </c>
      <c r="H5" s="489" t="s">
        <v>72</v>
      </c>
      <c r="I5" s="491" t="s">
        <v>461</v>
      </c>
      <c r="J5" s="491" t="s">
        <v>129</v>
      </c>
    </row>
    <row r="6" spans="1:10" ht="18.75" customHeight="1">
      <c r="A6" s="492">
        <v>1</v>
      </c>
      <c r="B6" s="493">
        <f>SUM('表30-8'!E4,'表30-8'!E6:E8,'表30-8'!E10,'表30-8'!E15)-SUM('表30-8'!E17:E25)</f>
        <v>0</v>
      </c>
      <c r="C6" s="494">
        <f>'表25-3'!$E$8</f>
        <v>0</v>
      </c>
      <c r="D6" s="494"/>
      <c r="E6" s="495">
        <f>D23</f>
        <v>0</v>
      </c>
      <c r="F6" s="493">
        <f>'表30-8'!E9+'表30-8'!E11</f>
        <v>0</v>
      </c>
      <c r="G6" s="496">
        <f>C6+E6+F6</f>
        <v>0</v>
      </c>
      <c r="H6" s="493">
        <f>IF(B6&gt;0,MIN(G6,B6),MIN(G6,0))</f>
        <v>0</v>
      </c>
      <c r="I6" s="497">
        <f>IFERROR(SUM(C6,E6)/G6,0)</f>
        <v>0</v>
      </c>
      <c r="J6" s="498">
        <f>IF(G6&lt;B6,100%,IF(E6=0,0,1-(G6-H6)*I6/E6))</f>
        <v>0</v>
      </c>
    </row>
    <row r="7" spans="1:10" ht="18.75" customHeight="1">
      <c r="A7" s="484"/>
      <c r="B7" s="484"/>
      <c r="C7" s="484"/>
      <c r="D7" s="484"/>
      <c r="E7" s="484"/>
      <c r="F7" s="59"/>
      <c r="G7" s="59"/>
    </row>
    <row r="8" spans="1:10" ht="14.25">
      <c r="A8" s="59" t="s">
        <v>3755</v>
      </c>
      <c r="B8" s="484"/>
      <c r="C8" s="484"/>
      <c r="D8" s="484"/>
      <c r="E8" s="484"/>
    </row>
    <row r="9" spans="1:10" ht="48.4" customHeight="1">
      <c r="A9" s="2533" t="s">
        <v>3733</v>
      </c>
      <c r="B9" s="2536" t="s">
        <v>3756</v>
      </c>
      <c r="C9" s="2538"/>
      <c r="D9" s="478" t="s">
        <v>3476</v>
      </c>
      <c r="E9" s="478" t="s">
        <v>3757</v>
      </c>
    </row>
    <row r="10" spans="1:10">
      <c r="A10" s="2535"/>
      <c r="B10" s="2936"/>
      <c r="C10" s="2937"/>
      <c r="D10" s="489" t="s">
        <v>456</v>
      </c>
      <c r="E10" s="499" t="s">
        <v>131</v>
      </c>
    </row>
    <row r="11" spans="1:10" ht="14.25">
      <c r="A11" s="500">
        <v>2</v>
      </c>
      <c r="B11" s="2938" t="s">
        <v>3758</v>
      </c>
      <c r="C11" s="501" t="s">
        <v>3759</v>
      </c>
      <c r="D11" s="502">
        <f>'表13-2'!Y8+'表13-2'!Y7</f>
        <v>0</v>
      </c>
      <c r="E11" s="503">
        <f>D11*$J$6</f>
        <v>0</v>
      </c>
    </row>
    <row r="12" spans="1:10" ht="14.25">
      <c r="A12" s="500">
        <v>3</v>
      </c>
      <c r="B12" s="2939"/>
      <c r="C12" s="501" t="s">
        <v>3760</v>
      </c>
      <c r="D12" s="502">
        <f>'表13-2'!Y9</f>
        <v>0</v>
      </c>
      <c r="E12" s="503">
        <f>D12*$J$6</f>
        <v>0</v>
      </c>
    </row>
    <row r="13" spans="1:10" ht="14.25">
      <c r="A13" s="500">
        <v>4</v>
      </c>
      <c r="B13" s="2939"/>
      <c r="C13" s="501" t="s">
        <v>3761</v>
      </c>
      <c r="D13" s="502">
        <f>'表13-2'!Y10</f>
        <v>0</v>
      </c>
      <c r="E13" s="503">
        <f>D13*$J$6</f>
        <v>0</v>
      </c>
    </row>
    <row r="14" spans="1:10" ht="15">
      <c r="A14" s="500">
        <v>5</v>
      </c>
      <c r="B14" s="2940"/>
      <c r="C14" s="501" t="s">
        <v>3762</v>
      </c>
      <c r="D14" s="502">
        <f>SUM(D11:D13)</f>
        <v>0</v>
      </c>
      <c r="E14" s="504">
        <f>SUM(E11:E13)</f>
        <v>0</v>
      </c>
    </row>
    <row r="15" spans="1:10" ht="13.9" customHeight="1">
      <c r="A15" s="500">
        <v>6</v>
      </c>
      <c r="B15" s="2938" t="s">
        <v>3763</v>
      </c>
      <c r="C15" s="505" t="s">
        <v>2650</v>
      </c>
      <c r="D15" s="502">
        <f>'表13-2'!Y16</f>
        <v>0</v>
      </c>
      <c r="E15" s="503">
        <f>D15*$J$6</f>
        <v>0</v>
      </c>
    </row>
    <row r="16" spans="1:10" ht="14.25">
      <c r="A16" s="500">
        <v>7</v>
      </c>
      <c r="B16" s="2939"/>
      <c r="C16" s="505" t="s">
        <v>2651</v>
      </c>
      <c r="D16" s="502">
        <f>'表13-2'!Y17</f>
        <v>0</v>
      </c>
      <c r="E16" s="503">
        <f>D16*$J$6</f>
        <v>0</v>
      </c>
    </row>
    <row r="17" spans="1:7" ht="15">
      <c r="A17" s="500">
        <v>8</v>
      </c>
      <c r="B17" s="2940"/>
      <c r="C17" s="501" t="s">
        <v>3762</v>
      </c>
      <c r="D17" s="502">
        <f>SUM(D15:D16)</f>
        <v>0</v>
      </c>
      <c r="E17" s="504">
        <f>SUM(E15:E16)</f>
        <v>0</v>
      </c>
    </row>
    <row r="18" spans="1:7" ht="14.25">
      <c r="A18" s="500">
        <v>9</v>
      </c>
      <c r="B18" s="2941" t="s">
        <v>3764</v>
      </c>
      <c r="C18" s="501" t="s">
        <v>3765</v>
      </c>
      <c r="D18" s="502">
        <f>'表13-2'!Y20</f>
        <v>0</v>
      </c>
      <c r="E18" s="503">
        <f>D18*$J$6</f>
        <v>0</v>
      </c>
    </row>
    <row r="19" spans="1:7" ht="14.25">
      <c r="A19" s="500">
        <v>10</v>
      </c>
      <c r="B19" s="2942"/>
      <c r="C19" s="501" t="s">
        <v>3766</v>
      </c>
      <c r="D19" s="502">
        <f>'表13-2'!Y21</f>
        <v>0</v>
      </c>
      <c r="E19" s="503">
        <f>D19*$J$6</f>
        <v>0</v>
      </c>
    </row>
    <row r="20" spans="1:7" ht="14.25">
      <c r="A20" s="500">
        <v>11</v>
      </c>
      <c r="B20" s="2942"/>
      <c r="C20" s="501" t="s">
        <v>3767</v>
      </c>
      <c r="D20" s="502">
        <f>'表13-2'!Y22</f>
        <v>0</v>
      </c>
      <c r="E20" s="503">
        <f>D20*$J$6</f>
        <v>0</v>
      </c>
    </row>
    <row r="21" spans="1:7" ht="14.25">
      <c r="A21" s="500">
        <v>12</v>
      </c>
      <c r="B21" s="2942"/>
      <c r="C21" s="501" t="s">
        <v>3768</v>
      </c>
      <c r="D21" s="502">
        <f>'表13-2'!Y23</f>
        <v>0</v>
      </c>
      <c r="E21" s="503">
        <f>D21*$J$6</f>
        <v>0</v>
      </c>
    </row>
    <row r="22" spans="1:7" ht="15">
      <c r="A22" s="500">
        <v>13</v>
      </c>
      <c r="B22" s="2943"/>
      <c r="C22" s="501" t="s">
        <v>3617</v>
      </c>
      <c r="D22" s="502">
        <f>SUM(D18:D21)</f>
        <v>0</v>
      </c>
      <c r="E22" s="504">
        <f>SUM(E18:E21)</f>
        <v>0</v>
      </c>
    </row>
    <row r="23" spans="1:7" ht="15">
      <c r="A23" s="500">
        <v>14</v>
      </c>
      <c r="B23" s="2546" t="s">
        <v>3769</v>
      </c>
      <c r="C23" s="2548"/>
      <c r="D23" s="502">
        <f>D14+D17+D22</f>
        <v>0</v>
      </c>
      <c r="E23" s="504">
        <f>E14+E17+E22</f>
        <v>0</v>
      </c>
    </row>
    <row r="24" spans="1:7">
      <c r="A24" s="506"/>
      <c r="B24" s="463"/>
      <c r="C24" s="463"/>
      <c r="D24" s="507"/>
      <c r="E24" s="507"/>
      <c r="F24" s="508"/>
      <c r="G24" s="508"/>
    </row>
    <row r="25" spans="1:7" ht="27">
      <c r="A25" s="509" t="s">
        <v>3770</v>
      </c>
      <c r="B25" s="2944" t="s">
        <v>3771</v>
      </c>
      <c r="C25" s="2945"/>
      <c r="D25" s="510" t="s">
        <v>3772</v>
      </c>
      <c r="E25" s="507"/>
      <c r="F25" s="508"/>
      <c r="G25" s="508"/>
    </row>
    <row r="26" spans="1:7" ht="14.25">
      <c r="A26" s="511">
        <v>15</v>
      </c>
      <c r="B26" s="2934" t="s">
        <v>3773</v>
      </c>
      <c r="C26" s="2935"/>
      <c r="D26" s="509">
        <f>'表13-1'!U21</f>
        <v>0</v>
      </c>
      <c r="E26" s="507"/>
      <c r="F26" s="508"/>
      <c r="G26" s="508"/>
    </row>
    <row r="27" spans="1:7" ht="14.25">
      <c r="A27" s="511">
        <v>16</v>
      </c>
      <c r="B27" s="512" t="s">
        <v>3774</v>
      </c>
      <c r="C27" s="509"/>
      <c r="D27" s="509"/>
      <c r="E27" s="507"/>
      <c r="F27" s="508"/>
      <c r="G27" s="508"/>
    </row>
    <row r="28" spans="1:7" ht="14.25">
      <c r="A28" s="511">
        <v>17</v>
      </c>
      <c r="B28" s="2934" t="s">
        <v>3775</v>
      </c>
      <c r="C28" s="2935"/>
      <c r="D28" s="509">
        <f>D26-D27</f>
        <v>0</v>
      </c>
    </row>
    <row r="29" spans="1:7">
      <c r="A29" s="513"/>
      <c r="B29" s="466"/>
      <c r="C29" s="466"/>
    </row>
    <row r="30" spans="1:7" ht="14.25">
      <c r="A30" s="27" t="s">
        <v>3776</v>
      </c>
    </row>
    <row r="31" spans="1:7" ht="14.25">
      <c r="A31" s="514">
        <v>1</v>
      </c>
      <c r="B31" s="515" t="s">
        <v>3777</v>
      </c>
    </row>
    <row r="32" spans="1:7" ht="14.25">
      <c r="A32" s="514">
        <v>2</v>
      </c>
      <c r="B32" s="515" t="s">
        <v>3778</v>
      </c>
    </row>
    <row r="33" spans="1:2" ht="14.25">
      <c r="A33" s="514">
        <v>3</v>
      </c>
      <c r="B33" s="515" t="s">
        <v>3779</v>
      </c>
    </row>
    <row r="34" spans="1:2" ht="14.25">
      <c r="A34" s="514">
        <v>4</v>
      </c>
      <c r="B34" s="515" t="s">
        <v>3780</v>
      </c>
    </row>
    <row r="35" spans="1:2" ht="14.25">
      <c r="A35" s="514">
        <v>5</v>
      </c>
      <c r="B35" s="515" t="s">
        <v>3781</v>
      </c>
    </row>
    <row r="36" spans="1:2" ht="14.25">
      <c r="A36" s="514">
        <v>6</v>
      </c>
      <c r="B36" s="515" t="s">
        <v>3782</v>
      </c>
    </row>
    <row r="37" spans="1:2" ht="14.25">
      <c r="A37" s="514">
        <v>7</v>
      </c>
      <c r="B37" s="515" t="s">
        <v>3783</v>
      </c>
    </row>
    <row r="38" spans="1:2" ht="14.25">
      <c r="A38" s="514">
        <v>8</v>
      </c>
      <c r="B38" s="515" t="s">
        <v>3784</v>
      </c>
    </row>
    <row r="39" spans="1:2" ht="14.25">
      <c r="A39" s="514">
        <v>9</v>
      </c>
      <c r="B39" s="515" t="s">
        <v>3785</v>
      </c>
    </row>
    <row r="40" spans="1:2" ht="14.25">
      <c r="A40" s="514">
        <v>10</v>
      </c>
      <c r="B40" s="515" t="s">
        <v>3786</v>
      </c>
    </row>
    <row r="41" spans="1:2" ht="14.25">
      <c r="A41" s="514">
        <v>11</v>
      </c>
      <c r="B41" s="515" t="s">
        <v>3787</v>
      </c>
    </row>
    <row r="42" spans="1:2" ht="14.25">
      <c r="A42" s="514">
        <v>12</v>
      </c>
      <c r="B42" s="515" t="s">
        <v>3788</v>
      </c>
    </row>
  </sheetData>
  <mergeCells count="10">
    <mergeCell ref="A4:A5"/>
    <mergeCell ref="B28:C28"/>
    <mergeCell ref="B23:C23"/>
    <mergeCell ref="B9:C10"/>
    <mergeCell ref="B11:B14"/>
    <mergeCell ref="A9:A10"/>
    <mergeCell ref="B15:B17"/>
    <mergeCell ref="B18:B22"/>
    <mergeCell ref="B25:C25"/>
    <mergeCell ref="B26:C26"/>
  </mergeCells>
  <phoneticPr fontId="28" type="noConversion"/>
  <printOptions horizontalCentered="1"/>
  <pageMargins left="0.23622047244094491" right="0.23622047244094491" top="0.35433070866141736" bottom="0.35433070866141736" header="0.31496062992125984" footer="0.31496062992125984"/>
  <pageSetup paperSize="9" scale="72" fitToHeight="0" orientation="landscape" cellComments="asDisplayed" r:id="rId1"/>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工作表28">
    <pageSetUpPr fitToPage="1"/>
  </sheetPr>
  <dimension ref="A1:V60"/>
  <sheetViews>
    <sheetView showGridLines="0" topLeftCell="A37" zoomScaleNormal="100" workbookViewId="0">
      <selection activeCell="A37" sqref="A1:XFD1048576"/>
    </sheetView>
  </sheetViews>
  <sheetFormatPr defaultColWidth="9" defaultRowHeight="14.25"/>
  <cols>
    <col min="1" max="1" width="9" style="2234"/>
    <col min="2" max="2" width="10.5" style="2234" customWidth="1"/>
    <col min="3" max="3" width="31.25" style="2234" customWidth="1"/>
    <col min="4" max="4" width="15.375" style="2234" customWidth="1"/>
    <col min="5" max="5" width="13" style="2234" customWidth="1"/>
    <col min="6" max="6" width="11.75" style="2234" customWidth="1"/>
    <col min="7" max="7" width="9.875" style="2234" customWidth="1"/>
    <col min="8" max="8" width="14.125" style="2234" bestFit="1" customWidth="1"/>
    <col min="9" max="9" width="14.125" style="2234" customWidth="1"/>
    <col min="10" max="10" width="14.125" style="2234" bestFit="1" customWidth="1"/>
    <col min="11" max="16384" width="9" style="2234"/>
  </cols>
  <sheetData>
    <row r="1" spans="1:22">
      <c r="A1" s="2233" t="s">
        <v>583</v>
      </c>
      <c r="L1" s="2235"/>
      <c r="M1" s="2236"/>
      <c r="N1" s="2236"/>
      <c r="O1" s="2236"/>
      <c r="P1" s="2236"/>
      <c r="Q1" s="2236"/>
      <c r="R1" s="2236"/>
      <c r="S1" s="2236"/>
      <c r="T1" s="2236"/>
      <c r="U1" s="2236"/>
      <c r="V1" s="2236"/>
    </row>
    <row r="2" spans="1:22">
      <c r="A2" s="2237" t="s">
        <v>7727</v>
      </c>
      <c r="L2" s="2235"/>
      <c r="M2" s="2238"/>
      <c r="N2" s="2238"/>
      <c r="O2" s="2238"/>
      <c r="P2" s="2238"/>
      <c r="Q2" s="2238"/>
      <c r="R2" s="2238"/>
      <c r="S2" s="2238"/>
      <c r="T2" s="2238"/>
      <c r="U2" s="2238"/>
      <c r="V2" s="2238"/>
    </row>
    <row r="3" spans="1:22">
      <c r="A3" s="2233"/>
      <c r="E3" s="37" t="s">
        <v>828</v>
      </c>
    </row>
    <row r="4" spans="1:22" ht="16.5" customHeight="1">
      <c r="A4" s="2951" t="s">
        <v>233</v>
      </c>
      <c r="B4" s="2953" t="s">
        <v>605</v>
      </c>
      <c r="C4" s="2954"/>
      <c r="D4" s="2239" t="s">
        <v>186</v>
      </c>
      <c r="E4" s="2240" t="s">
        <v>606</v>
      </c>
      <c r="G4" s="2241"/>
      <c r="H4" s="2241"/>
    </row>
    <row r="5" spans="1:22">
      <c r="A5" s="2952"/>
      <c r="B5" s="2955" t="s">
        <v>302</v>
      </c>
      <c r="C5" s="2956"/>
      <c r="D5" s="2242" t="s">
        <v>67</v>
      </c>
      <c r="E5" s="2243" t="s">
        <v>326</v>
      </c>
      <c r="G5" s="2244" t="s">
        <v>607</v>
      </c>
      <c r="H5" s="2244" t="s">
        <v>608</v>
      </c>
    </row>
    <row r="6" spans="1:22" ht="16.5" customHeight="1">
      <c r="A6" s="2245">
        <v>1</v>
      </c>
      <c r="B6" s="2957" t="s">
        <v>609</v>
      </c>
      <c r="C6" s="2246" t="s">
        <v>610</v>
      </c>
      <c r="D6" s="2247">
        <f>SUMIF($B$19:$B$53,"A",$E$19:$E$53)</f>
        <v>0</v>
      </c>
      <c r="E6" s="2247">
        <f>SUMIF($B$19:$B$53,"A",$J$19:$J$53)</f>
        <v>0</v>
      </c>
      <c r="G6" s="2248" t="s">
        <v>611</v>
      </c>
      <c r="H6" s="2249">
        <v>7.8100000000000003E-2</v>
      </c>
    </row>
    <row r="7" spans="1:22" ht="16.5" customHeight="1">
      <c r="A7" s="2245">
        <v>2</v>
      </c>
      <c r="B7" s="2958"/>
      <c r="C7" s="2246" t="s">
        <v>612</v>
      </c>
      <c r="D7" s="2247">
        <f>SUMIF($B$19:$B$53,"B",$E$19:$E$53)</f>
        <v>0</v>
      </c>
      <c r="E7" s="2247">
        <f>SUMIF($B$19:$B$53,"B",$J$19:$J$53)</f>
        <v>0</v>
      </c>
      <c r="G7" s="2248" t="s">
        <v>613</v>
      </c>
      <c r="H7" s="2249">
        <v>8.8300000000000003E-2</v>
      </c>
    </row>
    <row r="8" spans="1:22">
      <c r="A8" s="2245">
        <v>3</v>
      </c>
      <c r="B8" s="2959"/>
      <c r="C8" s="2246" t="s">
        <v>614</v>
      </c>
      <c r="D8" s="2247">
        <f>SUMIF($B$19:$B$53,"C",$E$19:$E$53)</f>
        <v>0</v>
      </c>
      <c r="E8" s="2247">
        <f>SUMIF($B$19:$B$53,"C",$J$19:$J$53)</f>
        <v>0</v>
      </c>
      <c r="G8" s="2248" t="s">
        <v>558</v>
      </c>
      <c r="H8" s="2249">
        <v>3.5299999999999998E-2</v>
      </c>
    </row>
    <row r="9" spans="1:22" ht="16.5" customHeight="1">
      <c r="A9" s="2245">
        <v>4</v>
      </c>
      <c r="B9" s="2957" t="s">
        <v>615</v>
      </c>
      <c r="C9" s="2250" t="s">
        <v>7728</v>
      </c>
      <c r="D9" s="2247">
        <f>SUMIF($B$19:$B$53,"D",$E$19:$E$53)</f>
        <v>0</v>
      </c>
      <c r="E9" s="2247">
        <f>SUMIF($B$19:$B$53,"D",$J$19:$J$53)</f>
        <v>0</v>
      </c>
      <c r="G9" s="2248" t="s">
        <v>616</v>
      </c>
      <c r="H9" s="2249">
        <v>0.1</v>
      </c>
    </row>
    <row r="10" spans="1:22" ht="16.5" customHeight="1">
      <c r="A10" s="2245">
        <v>5</v>
      </c>
      <c r="B10" s="2959"/>
      <c r="C10" s="2250" t="s">
        <v>7729</v>
      </c>
      <c r="D10" s="2247">
        <f>SUMIF($B$19:$B$53,"E",$E$19:$E$53)</f>
        <v>0</v>
      </c>
      <c r="E10" s="2247">
        <f>SUMIF($B$19:$B$53,"E",$J$19:$J$53)</f>
        <v>0</v>
      </c>
      <c r="G10" s="2248" t="s">
        <v>617</v>
      </c>
      <c r="H10" s="2249">
        <v>0.1</v>
      </c>
    </row>
    <row r="11" spans="1:22" ht="16.5" customHeight="1">
      <c r="A11" s="2245">
        <v>6</v>
      </c>
      <c r="B11" s="2960" t="s">
        <v>618</v>
      </c>
      <c r="C11" s="2251" t="s">
        <v>619</v>
      </c>
      <c r="D11" s="2247">
        <f>SUMIF($B$19:$B$53,"F",$E$19:$E$53)</f>
        <v>0</v>
      </c>
      <c r="E11" s="2247">
        <f>SUMIF($B$19:$B$53,"F",$J$19:$J$53)</f>
        <v>0</v>
      </c>
      <c r="G11" s="2248" t="s">
        <v>620</v>
      </c>
      <c r="H11" s="2249">
        <v>0.12280000000000001</v>
      </c>
    </row>
    <row r="12" spans="1:22" ht="16.5" customHeight="1">
      <c r="A12" s="2245">
        <v>7</v>
      </c>
      <c r="B12" s="2961"/>
      <c r="C12" s="2251" t="s">
        <v>621</v>
      </c>
      <c r="D12" s="2247">
        <f>SUMIF($B$19:$B$53,"G",$E$19:$E$53)</f>
        <v>0</v>
      </c>
      <c r="E12" s="2247">
        <f>SUMIF($B$19:$B$53,"G",$J$19:$J$53)</f>
        <v>0</v>
      </c>
      <c r="G12" s="2248" t="s">
        <v>622</v>
      </c>
      <c r="H12" s="2249">
        <v>0.12280000000000001</v>
      </c>
    </row>
    <row r="13" spans="1:22" ht="16.5" customHeight="1">
      <c r="A13" s="2245">
        <v>8</v>
      </c>
      <c r="B13" s="2961"/>
      <c r="C13" s="2251" t="s">
        <v>623</v>
      </c>
      <c r="D13" s="2247">
        <f>SUMIF($B$19:$B$53,"H",$E$19:$E$53)</f>
        <v>0</v>
      </c>
      <c r="E13" s="2247">
        <f>SUMIF($B$19:$B$53,"H",$J$19:$J$53)</f>
        <v>0</v>
      </c>
      <c r="G13" s="2248" t="s">
        <v>624</v>
      </c>
      <c r="H13" s="2249">
        <v>0.11169999999999999</v>
      </c>
    </row>
    <row r="14" spans="1:22" ht="16.5" customHeight="1">
      <c r="A14" s="2245">
        <v>9</v>
      </c>
      <c r="B14" s="2962"/>
      <c r="C14" s="2251" t="s">
        <v>625</v>
      </c>
      <c r="D14" s="2247">
        <f>SUMIF($B$19:$B$53,"I",$E$19:$E$53)</f>
        <v>0</v>
      </c>
      <c r="E14" s="2247">
        <f>SUMIF($B$19:$B$53,"I",$J$19:$J$53)</f>
        <v>0</v>
      </c>
      <c r="G14" s="2248" t="s">
        <v>626</v>
      </c>
      <c r="H14" s="2249">
        <v>0.11169999999999999</v>
      </c>
    </row>
    <row r="15" spans="1:22">
      <c r="A15" s="2245">
        <v>10</v>
      </c>
      <c r="B15" s="2948" t="s">
        <v>627</v>
      </c>
      <c r="C15" s="2949"/>
      <c r="D15" s="2252">
        <f>SUM(D6:D14)</f>
        <v>0</v>
      </c>
      <c r="E15" s="2252">
        <f>SUM(E6:E14)</f>
        <v>0</v>
      </c>
      <c r="G15" s="2253"/>
      <c r="H15" s="2254"/>
    </row>
    <row r="17" spans="1:10" ht="28.5" customHeight="1">
      <c r="A17" s="2950" t="s">
        <v>233</v>
      </c>
      <c r="B17" s="2239" t="s">
        <v>628</v>
      </c>
      <c r="C17" s="2239" t="s">
        <v>629</v>
      </c>
      <c r="D17" s="478" t="s">
        <v>825</v>
      </c>
      <c r="E17" s="2239" t="s">
        <v>630</v>
      </c>
      <c r="F17" s="2239" t="s">
        <v>631</v>
      </c>
      <c r="G17" s="478" t="s">
        <v>1421</v>
      </c>
      <c r="H17" s="2239" t="s">
        <v>632</v>
      </c>
      <c r="I17" s="2239" t="s">
        <v>633</v>
      </c>
      <c r="J17" s="2239" t="s">
        <v>634</v>
      </c>
    </row>
    <row r="18" spans="1:10">
      <c r="A18" s="2950"/>
      <c r="B18" s="2255" t="s">
        <v>635</v>
      </c>
      <c r="C18" s="2255" t="s">
        <v>636</v>
      </c>
      <c r="D18" s="2256" t="s">
        <v>71</v>
      </c>
      <c r="E18" s="2255" t="s">
        <v>72</v>
      </c>
      <c r="F18" s="2256" t="s">
        <v>73</v>
      </c>
      <c r="G18" s="2255" t="s">
        <v>74</v>
      </c>
      <c r="H18" s="2256" t="s">
        <v>75</v>
      </c>
      <c r="I18" s="2255" t="s">
        <v>826</v>
      </c>
      <c r="J18" s="2255" t="s">
        <v>827</v>
      </c>
    </row>
    <row r="19" spans="1:10">
      <c r="A19" s="2257">
        <v>11</v>
      </c>
      <c r="B19" s="2248"/>
      <c r="C19" s="2258"/>
      <c r="D19" s="2258"/>
      <c r="E19" s="2259"/>
      <c r="F19" s="2260" t="e">
        <f t="shared" ref="F19:F52" si="0">VLOOKUP(B19,$G$6:$H$14,2)</f>
        <v>#N/A</v>
      </c>
      <c r="G19" s="2261"/>
      <c r="H19" s="2262">
        <f>IF(D19="A",(G19+1)*0.4,G19*0.4)</f>
        <v>0</v>
      </c>
      <c r="I19" s="2260" t="e">
        <f t="shared" ref="I19:I53" si="1">F19+F19*H19</f>
        <v>#N/A</v>
      </c>
      <c r="J19" s="2263" t="e">
        <f t="shared" ref="J19:J53" si="2">E19*I19</f>
        <v>#N/A</v>
      </c>
    </row>
    <row r="20" spans="1:10">
      <c r="A20" s="2257">
        <v>12</v>
      </c>
      <c r="B20" s="2248"/>
      <c r="C20" s="2258"/>
      <c r="D20" s="2258"/>
      <c r="E20" s="2259"/>
      <c r="F20" s="2260" t="e">
        <f t="shared" si="0"/>
        <v>#N/A</v>
      </c>
      <c r="G20" s="2261"/>
      <c r="H20" s="2262">
        <f t="shared" ref="H20:H53" si="3">IF(D20="A",(G20+1)*0.4,G20*0.4)</f>
        <v>0</v>
      </c>
      <c r="I20" s="2260" t="e">
        <f t="shared" si="1"/>
        <v>#N/A</v>
      </c>
      <c r="J20" s="2263" t="e">
        <f t="shared" si="2"/>
        <v>#N/A</v>
      </c>
    </row>
    <row r="21" spans="1:10">
      <c r="A21" s="2257">
        <v>13</v>
      </c>
      <c r="B21" s="2248"/>
      <c r="C21" s="2258"/>
      <c r="D21" s="2258"/>
      <c r="E21" s="2259"/>
      <c r="F21" s="2260" t="e">
        <f t="shared" si="0"/>
        <v>#N/A</v>
      </c>
      <c r="G21" s="2261"/>
      <c r="H21" s="2262">
        <f t="shared" si="3"/>
        <v>0</v>
      </c>
      <c r="I21" s="2260" t="e">
        <f t="shared" si="1"/>
        <v>#N/A</v>
      </c>
      <c r="J21" s="2263" t="e">
        <f t="shared" si="2"/>
        <v>#N/A</v>
      </c>
    </row>
    <row r="22" spans="1:10">
      <c r="A22" s="2257">
        <v>14</v>
      </c>
      <c r="B22" s="2248"/>
      <c r="C22" s="2258"/>
      <c r="D22" s="2258"/>
      <c r="E22" s="2259"/>
      <c r="F22" s="2260" t="e">
        <f t="shared" si="0"/>
        <v>#N/A</v>
      </c>
      <c r="G22" s="2261"/>
      <c r="H22" s="2262">
        <f t="shared" si="3"/>
        <v>0</v>
      </c>
      <c r="I22" s="2260" t="e">
        <f t="shared" si="1"/>
        <v>#N/A</v>
      </c>
      <c r="J22" s="2263" t="e">
        <f t="shared" si="2"/>
        <v>#N/A</v>
      </c>
    </row>
    <row r="23" spans="1:10">
      <c r="A23" s="2257">
        <v>15</v>
      </c>
      <c r="B23" s="2248"/>
      <c r="C23" s="2258"/>
      <c r="D23" s="2258"/>
      <c r="E23" s="2259"/>
      <c r="F23" s="2260" t="e">
        <f t="shared" si="0"/>
        <v>#N/A</v>
      </c>
      <c r="G23" s="2261"/>
      <c r="H23" s="2262">
        <f t="shared" si="3"/>
        <v>0</v>
      </c>
      <c r="I23" s="2260" t="e">
        <f t="shared" si="1"/>
        <v>#N/A</v>
      </c>
      <c r="J23" s="2263" t="e">
        <f t="shared" si="2"/>
        <v>#N/A</v>
      </c>
    </row>
    <row r="24" spans="1:10">
      <c r="A24" s="2257">
        <v>16</v>
      </c>
      <c r="B24" s="2248"/>
      <c r="C24" s="2258"/>
      <c r="D24" s="2258"/>
      <c r="E24" s="2259"/>
      <c r="F24" s="2260" t="e">
        <f t="shared" si="0"/>
        <v>#N/A</v>
      </c>
      <c r="G24" s="2261"/>
      <c r="H24" s="2262">
        <f t="shared" si="3"/>
        <v>0</v>
      </c>
      <c r="I24" s="2260" t="e">
        <f t="shared" si="1"/>
        <v>#N/A</v>
      </c>
      <c r="J24" s="2263" t="e">
        <f t="shared" si="2"/>
        <v>#N/A</v>
      </c>
    </row>
    <row r="25" spans="1:10">
      <c r="A25" s="2257">
        <v>17</v>
      </c>
      <c r="B25" s="2248"/>
      <c r="C25" s="2258"/>
      <c r="D25" s="2258"/>
      <c r="E25" s="2259"/>
      <c r="F25" s="2260" t="e">
        <f t="shared" si="0"/>
        <v>#N/A</v>
      </c>
      <c r="G25" s="2261"/>
      <c r="H25" s="2262">
        <f t="shared" si="3"/>
        <v>0</v>
      </c>
      <c r="I25" s="2260" t="e">
        <f t="shared" si="1"/>
        <v>#N/A</v>
      </c>
      <c r="J25" s="2263" t="e">
        <f t="shared" si="2"/>
        <v>#N/A</v>
      </c>
    </row>
    <row r="26" spans="1:10">
      <c r="A26" s="2257">
        <v>18</v>
      </c>
      <c r="B26" s="2248"/>
      <c r="C26" s="2258"/>
      <c r="D26" s="2258"/>
      <c r="E26" s="2259"/>
      <c r="F26" s="2260" t="e">
        <f t="shared" si="0"/>
        <v>#N/A</v>
      </c>
      <c r="G26" s="2261"/>
      <c r="H26" s="2262">
        <f t="shared" si="3"/>
        <v>0</v>
      </c>
      <c r="I26" s="2260" t="e">
        <f t="shared" si="1"/>
        <v>#N/A</v>
      </c>
      <c r="J26" s="2263" t="e">
        <f t="shared" si="2"/>
        <v>#N/A</v>
      </c>
    </row>
    <row r="27" spans="1:10">
      <c r="A27" s="2257">
        <v>19</v>
      </c>
      <c r="B27" s="2248"/>
      <c r="C27" s="2258"/>
      <c r="D27" s="2258"/>
      <c r="E27" s="2259"/>
      <c r="F27" s="2260" t="e">
        <f t="shared" si="0"/>
        <v>#N/A</v>
      </c>
      <c r="G27" s="2261"/>
      <c r="H27" s="2262">
        <f t="shared" si="3"/>
        <v>0</v>
      </c>
      <c r="I27" s="2260" t="e">
        <f t="shared" si="1"/>
        <v>#N/A</v>
      </c>
      <c r="J27" s="2263" t="e">
        <f t="shared" si="2"/>
        <v>#N/A</v>
      </c>
    </row>
    <row r="28" spans="1:10">
      <c r="A28" s="2257">
        <v>20</v>
      </c>
      <c r="B28" s="2248"/>
      <c r="C28" s="2258"/>
      <c r="D28" s="2258"/>
      <c r="E28" s="2259"/>
      <c r="F28" s="2260" t="e">
        <f t="shared" si="0"/>
        <v>#N/A</v>
      </c>
      <c r="G28" s="2261"/>
      <c r="H28" s="2262">
        <f t="shared" si="3"/>
        <v>0</v>
      </c>
      <c r="I28" s="2260" t="e">
        <f t="shared" si="1"/>
        <v>#N/A</v>
      </c>
      <c r="J28" s="2263" t="e">
        <f t="shared" si="2"/>
        <v>#N/A</v>
      </c>
    </row>
    <row r="29" spans="1:10">
      <c r="A29" s="2257">
        <v>21</v>
      </c>
      <c r="B29" s="2248"/>
      <c r="C29" s="2258"/>
      <c r="D29" s="2258"/>
      <c r="E29" s="2259"/>
      <c r="F29" s="2260" t="e">
        <f t="shared" si="0"/>
        <v>#N/A</v>
      </c>
      <c r="G29" s="2261"/>
      <c r="H29" s="2262">
        <f t="shared" si="3"/>
        <v>0</v>
      </c>
      <c r="I29" s="2260" t="e">
        <f t="shared" si="1"/>
        <v>#N/A</v>
      </c>
      <c r="J29" s="2263" t="e">
        <f t="shared" si="2"/>
        <v>#N/A</v>
      </c>
    </row>
    <row r="30" spans="1:10">
      <c r="A30" s="2257">
        <v>22</v>
      </c>
      <c r="B30" s="2248"/>
      <c r="C30" s="2258"/>
      <c r="D30" s="2258"/>
      <c r="E30" s="2259"/>
      <c r="F30" s="2260" t="e">
        <f t="shared" si="0"/>
        <v>#N/A</v>
      </c>
      <c r="G30" s="2261"/>
      <c r="H30" s="2262">
        <f t="shared" si="3"/>
        <v>0</v>
      </c>
      <c r="I30" s="2260" t="e">
        <f t="shared" si="1"/>
        <v>#N/A</v>
      </c>
      <c r="J30" s="2263" t="e">
        <f t="shared" si="2"/>
        <v>#N/A</v>
      </c>
    </row>
    <row r="31" spans="1:10">
      <c r="A31" s="2257">
        <v>23</v>
      </c>
      <c r="B31" s="2248"/>
      <c r="C31" s="2258"/>
      <c r="D31" s="2258"/>
      <c r="E31" s="2259"/>
      <c r="F31" s="2260" t="e">
        <f t="shared" si="0"/>
        <v>#N/A</v>
      </c>
      <c r="G31" s="2261"/>
      <c r="H31" s="2262">
        <f t="shared" si="3"/>
        <v>0</v>
      </c>
      <c r="I31" s="2260" t="e">
        <f t="shared" si="1"/>
        <v>#N/A</v>
      </c>
      <c r="J31" s="2263" t="e">
        <f t="shared" si="2"/>
        <v>#N/A</v>
      </c>
    </row>
    <row r="32" spans="1:10">
      <c r="A32" s="2257">
        <v>24</v>
      </c>
      <c r="B32" s="2248"/>
      <c r="C32" s="2258"/>
      <c r="D32" s="2258"/>
      <c r="E32" s="2259"/>
      <c r="F32" s="2260" t="e">
        <f t="shared" si="0"/>
        <v>#N/A</v>
      </c>
      <c r="G32" s="2261"/>
      <c r="H32" s="2262">
        <f t="shared" si="3"/>
        <v>0</v>
      </c>
      <c r="I32" s="2260" t="e">
        <f t="shared" si="1"/>
        <v>#N/A</v>
      </c>
      <c r="J32" s="2263" t="e">
        <f t="shared" si="2"/>
        <v>#N/A</v>
      </c>
    </row>
    <row r="33" spans="1:10">
      <c r="A33" s="2257">
        <v>25</v>
      </c>
      <c r="B33" s="2248"/>
      <c r="C33" s="2258"/>
      <c r="D33" s="2258"/>
      <c r="E33" s="2259"/>
      <c r="F33" s="2260" t="e">
        <f t="shared" si="0"/>
        <v>#N/A</v>
      </c>
      <c r="G33" s="2261"/>
      <c r="H33" s="2262">
        <f t="shared" si="3"/>
        <v>0</v>
      </c>
      <c r="I33" s="2260" t="e">
        <f t="shared" si="1"/>
        <v>#N/A</v>
      </c>
      <c r="J33" s="2263" t="e">
        <f t="shared" si="2"/>
        <v>#N/A</v>
      </c>
    </row>
    <row r="34" spans="1:10">
      <c r="A34" s="2257">
        <v>26</v>
      </c>
      <c r="B34" s="2248"/>
      <c r="C34" s="2258"/>
      <c r="D34" s="2258"/>
      <c r="E34" s="2259"/>
      <c r="F34" s="2260" t="e">
        <f t="shared" si="0"/>
        <v>#N/A</v>
      </c>
      <c r="G34" s="2261"/>
      <c r="H34" s="2262">
        <f t="shared" si="3"/>
        <v>0</v>
      </c>
      <c r="I34" s="2260" t="e">
        <f t="shared" si="1"/>
        <v>#N/A</v>
      </c>
      <c r="J34" s="2263" t="e">
        <f t="shared" si="2"/>
        <v>#N/A</v>
      </c>
    </row>
    <row r="35" spans="1:10">
      <c r="A35" s="2257">
        <v>27</v>
      </c>
      <c r="B35" s="2248"/>
      <c r="C35" s="2258"/>
      <c r="D35" s="2258"/>
      <c r="E35" s="2259"/>
      <c r="F35" s="2260" t="e">
        <f t="shared" si="0"/>
        <v>#N/A</v>
      </c>
      <c r="G35" s="2261"/>
      <c r="H35" s="2262">
        <f t="shared" si="3"/>
        <v>0</v>
      </c>
      <c r="I35" s="2260" t="e">
        <f t="shared" si="1"/>
        <v>#N/A</v>
      </c>
      <c r="J35" s="2263" t="e">
        <f t="shared" si="2"/>
        <v>#N/A</v>
      </c>
    </row>
    <row r="36" spans="1:10">
      <c r="A36" s="2257">
        <v>28</v>
      </c>
      <c r="B36" s="2248"/>
      <c r="C36" s="2258"/>
      <c r="D36" s="2258"/>
      <c r="E36" s="2259"/>
      <c r="F36" s="2260" t="e">
        <f t="shared" si="0"/>
        <v>#N/A</v>
      </c>
      <c r="G36" s="2261"/>
      <c r="H36" s="2262">
        <f t="shared" si="3"/>
        <v>0</v>
      </c>
      <c r="I36" s="2260" t="e">
        <f t="shared" si="1"/>
        <v>#N/A</v>
      </c>
      <c r="J36" s="2263" t="e">
        <f t="shared" si="2"/>
        <v>#N/A</v>
      </c>
    </row>
    <row r="37" spans="1:10">
      <c r="A37" s="2257">
        <v>29</v>
      </c>
      <c r="B37" s="2248"/>
      <c r="C37" s="2258"/>
      <c r="D37" s="2258"/>
      <c r="E37" s="2259"/>
      <c r="F37" s="2260" t="e">
        <f t="shared" si="0"/>
        <v>#N/A</v>
      </c>
      <c r="G37" s="2261"/>
      <c r="H37" s="2262">
        <f t="shared" si="3"/>
        <v>0</v>
      </c>
      <c r="I37" s="2260" t="e">
        <f t="shared" si="1"/>
        <v>#N/A</v>
      </c>
      <c r="J37" s="2263" t="e">
        <f t="shared" si="2"/>
        <v>#N/A</v>
      </c>
    </row>
    <row r="38" spans="1:10">
      <c r="A38" s="2257">
        <v>30</v>
      </c>
      <c r="B38" s="2248"/>
      <c r="C38" s="2258"/>
      <c r="D38" s="2258"/>
      <c r="E38" s="2259"/>
      <c r="F38" s="2260" t="e">
        <f t="shared" si="0"/>
        <v>#N/A</v>
      </c>
      <c r="G38" s="2261"/>
      <c r="H38" s="2262">
        <f t="shared" si="3"/>
        <v>0</v>
      </c>
      <c r="I38" s="2260" t="e">
        <f t="shared" si="1"/>
        <v>#N/A</v>
      </c>
      <c r="J38" s="2263" t="e">
        <f t="shared" si="2"/>
        <v>#N/A</v>
      </c>
    </row>
    <row r="39" spans="1:10">
      <c r="A39" s="2257">
        <v>31</v>
      </c>
      <c r="B39" s="2248"/>
      <c r="C39" s="2258"/>
      <c r="D39" s="2258"/>
      <c r="E39" s="2259"/>
      <c r="F39" s="2260" t="e">
        <f t="shared" si="0"/>
        <v>#N/A</v>
      </c>
      <c r="G39" s="2261"/>
      <c r="H39" s="2262">
        <f t="shared" si="3"/>
        <v>0</v>
      </c>
      <c r="I39" s="2260" t="e">
        <f t="shared" si="1"/>
        <v>#N/A</v>
      </c>
      <c r="J39" s="2263" t="e">
        <f t="shared" si="2"/>
        <v>#N/A</v>
      </c>
    </row>
    <row r="40" spans="1:10">
      <c r="A40" s="2257">
        <v>32</v>
      </c>
      <c r="B40" s="2248"/>
      <c r="C40" s="2258"/>
      <c r="D40" s="2258"/>
      <c r="E40" s="2259"/>
      <c r="F40" s="2260" t="e">
        <f t="shared" si="0"/>
        <v>#N/A</v>
      </c>
      <c r="G40" s="2261"/>
      <c r="H40" s="2262">
        <f t="shared" si="3"/>
        <v>0</v>
      </c>
      <c r="I40" s="2260" t="e">
        <f t="shared" si="1"/>
        <v>#N/A</v>
      </c>
      <c r="J40" s="2263" t="e">
        <f t="shared" si="2"/>
        <v>#N/A</v>
      </c>
    </row>
    <row r="41" spans="1:10">
      <c r="A41" s="2257">
        <v>33</v>
      </c>
      <c r="B41" s="2248"/>
      <c r="C41" s="2258"/>
      <c r="D41" s="2258"/>
      <c r="E41" s="2259"/>
      <c r="F41" s="2260" t="e">
        <f t="shared" si="0"/>
        <v>#N/A</v>
      </c>
      <c r="G41" s="2261"/>
      <c r="H41" s="2262">
        <f t="shared" si="3"/>
        <v>0</v>
      </c>
      <c r="I41" s="2260" t="e">
        <f t="shared" si="1"/>
        <v>#N/A</v>
      </c>
      <c r="J41" s="2263" t="e">
        <f t="shared" si="2"/>
        <v>#N/A</v>
      </c>
    </row>
    <row r="42" spans="1:10">
      <c r="A42" s="2257">
        <v>34</v>
      </c>
      <c r="B42" s="2248"/>
      <c r="C42" s="2258"/>
      <c r="D42" s="2258"/>
      <c r="E42" s="2259"/>
      <c r="F42" s="2260" t="e">
        <f t="shared" si="0"/>
        <v>#N/A</v>
      </c>
      <c r="G42" s="2261"/>
      <c r="H42" s="2262">
        <f t="shared" si="3"/>
        <v>0</v>
      </c>
      <c r="I42" s="2260" t="e">
        <f t="shared" si="1"/>
        <v>#N/A</v>
      </c>
      <c r="J42" s="2263" t="e">
        <f t="shared" si="2"/>
        <v>#N/A</v>
      </c>
    </row>
    <row r="43" spans="1:10">
      <c r="A43" s="2257">
        <v>35</v>
      </c>
      <c r="B43" s="2248"/>
      <c r="C43" s="2258"/>
      <c r="D43" s="2258"/>
      <c r="E43" s="2259"/>
      <c r="F43" s="2260" t="e">
        <f t="shared" si="0"/>
        <v>#N/A</v>
      </c>
      <c r="G43" s="2261"/>
      <c r="H43" s="2262">
        <f t="shared" si="3"/>
        <v>0</v>
      </c>
      <c r="I43" s="2260" t="e">
        <f t="shared" si="1"/>
        <v>#N/A</v>
      </c>
      <c r="J43" s="2263" t="e">
        <f t="shared" si="2"/>
        <v>#N/A</v>
      </c>
    </row>
    <row r="44" spans="1:10">
      <c r="A44" s="2257">
        <v>36</v>
      </c>
      <c r="B44" s="2248"/>
      <c r="C44" s="2258"/>
      <c r="D44" s="2258"/>
      <c r="E44" s="2259"/>
      <c r="F44" s="2260" t="e">
        <f t="shared" si="0"/>
        <v>#N/A</v>
      </c>
      <c r="G44" s="2261"/>
      <c r="H44" s="2262">
        <f t="shared" si="3"/>
        <v>0</v>
      </c>
      <c r="I44" s="2260" t="e">
        <f t="shared" si="1"/>
        <v>#N/A</v>
      </c>
      <c r="J44" s="2263" t="e">
        <f t="shared" si="2"/>
        <v>#N/A</v>
      </c>
    </row>
    <row r="45" spans="1:10">
      <c r="A45" s="2257">
        <v>37</v>
      </c>
      <c r="B45" s="2248"/>
      <c r="C45" s="2258"/>
      <c r="D45" s="2258"/>
      <c r="E45" s="2259"/>
      <c r="F45" s="2260" t="e">
        <f t="shared" si="0"/>
        <v>#N/A</v>
      </c>
      <c r="G45" s="2261"/>
      <c r="H45" s="2262">
        <f t="shared" si="3"/>
        <v>0</v>
      </c>
      <c r="I45" s="2260" t="e">
        <f t="shared" si="1"/>
        <v>#N/A</v>
      </c>
      <c r="J45" s="2263" t="e">
        <f t="shared" si="2"/>
        <v>#N/A</v>
      </c>
    </row>
    <row r="46" spans="1:10">
      <c r="A46" s="2257">
        <v>38</v>
      </c>
      <c r="B46" s="2248"/>
      <c r="C46" s="2258"/>
      <c r="D46" s="2258"/>
      <c r="E46" s="2259"/>
      <c r="F46" s="2260" t="e">
        <f t="shared" si="0"/>
        <v>#N/A</v>
      </c>
      <c r="G46" s="2261"/>
      <c r="H46" s="2262">
        <f t="shared" si="3"/>
        <v>0</v>
      </c>
      <c r="I46" s="2260" t="e">
        <f t="shared" si="1"/>
        <v>#N/A</v>
      </c>
      <c r="J46" s="2263" t="e">
        <f t="shared" si="2"/>
        <v>#N/A</v>
      </c>
    </row>
    <row r="47" spans="1:10">
      <c r="A47" s="2257">
        <v>39</v>
      </c>
      <c r="B47" s="2248"/>
      <c r="C47" s="2258"/>
      <c r="D47" s="2258"/>
      <c r="E47" s="2259"/>
      <c r="F47" s="2260" t="e">
        <f t="shared" si="0"/>
        <v>#N/A</v>
      </c>
      <c r="G47" s="2261"/>
      <c r="H47" s="2262">
        <f t="shared" si="3"/>
        <v>0</v>
      </c>
      <c r="I47" s="2260" t="e">
        <f t="shared" si="1"/>
        <v>#N/A</v>
      </c>
      <c r="J47" s="2263" t="e">
        <f t="shared" si="2"/>
        <v>#N/A</v>
      </c>
    </row>
    <row r="48" spans="1:10">
      <c r="A48" s="2257">
        <v>40</v>
      </c>
      <c r="B48" s="2248"/>
      <c r="C48" s="2258"/>
      <c r="D48" s="2258"/>
      <c r="E48" s="2259"/>
      <c r="F48" s="2260" t="e">
        <f t="shared" si="0"/>
        <v>#N/A</v>
      </c>
      <c r="G48" s="2261"/>
      <c r="H48" s="2262">
        <f t="shared" si="3"/>
        <v>0</v>
      </c>
      <c r="I48" s="2260" t="e">
        <f t="shared" si="1"/>
        <v>#N/A</v>
      </c>
      <c r="J48" s="2263" t="e">
        <f t="shared" si="2"/>
        <v>#N/A</v>
      </c>
    </row>
    <row r="49" spans="1:10">
      <c r="A49" s="2257">
        <v>41</v>
      </c>
      <c r="B49" s="2248"/>
      <c r="C49" s="2258"/>
      <c r="D49" s="2258"/>
      <c r="E49" s="2259"/>
      <c r="F49" s="2260" t="e">
        <f t="shared" si="0"/>
        <v>#N/A</v>
      </c>
      <c r="G49" s="2261"/>
      <c r="H49" s="2262">
        <f t="shared" si="3"/>
        <v>0</v>
      </c>
      <c r="I49" s="2260" t="e">
        <f t="shared" si="1"/>
        <v>#N/A</v>
      </c>
      <c r="J49" s="2263" t="e">
        <f t="shared" si="2"/>
        <v>#N/A</v>
      </c>
    </row>
    <row r="50" spans="1:10">
      <c r="A50" s="2257">
        <v>42</v>
      </c>
      <c r="B50" s="2248"/>
      <c r="C50" s="2258"/>
      <c r="D50" s="2258"/>
      <c r="E50" s="2259"/>
      <c r="F50" s="2260" t="e">
        <f t="shared" si="0"/>
        <v>#N/A</v>
      </c>
      <c r="G50" s="2261"/>
      <c r="H50" s="2262">
        <f t="shared" si="3"/>
        <v>0</v>
      </c>
      <c r="I50" s="2260" t="e">
        <f t="shared" si="1"/>
        <v>#N/A</v>
      </c>
      <c r="J50" s="2263" t="e">
        <f t="shared" si="2"/>
        <v>#N/A</v>
      </c>
    </row>
    <row r="51" spans="1:10">
      <c r="A51" s="2257">
        <v>43</v>
      </c>
      <c r="B51" s="2248"/>
      <c r="C51" s="2258"/>
      <c r="D51" s="2258"/>
      <c r="E51" s="2259"/>
      <c r="F51" s="2260" t="e">
        <f t="shared" si="0"/>
        <v>#N/A</v>
      </c>
      <c r="G51" s="2261"/>
      <c r="H51" s="2262">
        <f t="shared" si="3"/>
        <v>0</v>
      </c>
      <c r="I51" s="2260" t="e">
        <f t="shared" si="1"/>
        <v>#N/A</v>
      </c>
      <c r="J51" s="2263" t="e">
        <f t="shared" si="2"/>
        <v>#N/A</v>
      </c>
    </row>
    <row r="52" spans="1:10">
      <c r="A52" s="2257">
        <v>44</v>
      </c>
      <c r="B52" s="2248"/>
      <c r="C52" s="2258"/>
      <c r="D52" s="2258"/>
      <c r="E52" s="2259"/>
      <c r="F52" s="2260" t="e">
        <f t="shared" si="0"/>
        <v>#N/A</v>
      </c>
      <c r="G52" s="2261"/>
      <c r="H52" s="2262">
        <f t="shared" si="3"/>
        <v>0</v>
      </c>
      <c r="I52" s="2260" t="e">
        <f t="shared" si="1"/>
        <v>#N/A</v>
      </c>
      <c r="J52" s="2263" t="e">
        <f t="shared" si="2"/>
        <v>#N/A</v>
      </c>
    </row>
    <row r="53" spans="1:10">
      <c r="A53" s="2257">
        <v>45</v>
      </c>
      <c r="B53" s="2248"/>
      <c r="C53" s="2258"/>
      <c r="D53" s="2258"/>
      <c r="E53" s="2259"/>
      <c r="F53" s="2260" t="e">
        <f>VLOOKUP(B53,$G$6:$H$14,2)</f>
        <v>#N/A</v>
      </c>
      <c r="G53" s="2261"/>
      <c r="H53" s="2262">
        <f t="shared" si="3"/>
        <v>0</v>
      </c>
      <c r="I53" s="2260" t="e">
        <f t="shared" si="1"/>
        <v>#N/A</v>
      </c>
      <c r="J53" s="2263" t="e">
        <f t="shared" si="2"/>
        <v>#N/A</v>
      </c>
    </row>
    <row r="54" spans="1:10">
      <c r="A54" s="2264"/>
      <c r="B54" s="2236"/>
      <c r="C54" s="2265"/>
      <c r="D54" s="2266"/>
      <c r="E54" s="2267"/>
      <c r="F54" s="2268"/>
      <c r="G54" s="2269"/>
      <c r="H54" s="2267"/>
      <c r="I54" s="2270"/>
    </row>
    <row r="55" spans="1:10">
      <c r="A55" s="2234" t="s">
        <v>637</v>
      </c>
    </row>
    <row r="56" spans="1:10" ht="13.9" customHeight="1">
      <c r="A56" s="2271">
        <v>1</v>
      </c>
      <c r="B56" s="2946" t="s">
        <v>7730</v>
      </c>
      <c r="C56" s="2946"/>
      <c r="D56" s="2946"/>
      <c r="E56" s="2946"/>
      <c r="F56" s="2946"/>
      <c r="G56" s="2946"/>
      <c r="H56" s="2946"/>
      <c r="I56" s="2946"/>
      <c r="J56" s="2946"/>
    </row>
    <row r="57" spans="1:10">
      <c r="A57" s="2272">
        <v>2</v>
      </c>
      <c r="B57" s="2272" t="s">
        <v>4594</v>
      </c>
      <c r="C57" s="2272"/>
      <c r="D57" s="2272"/>
      <c r="E57" s="2272"/>
      <c r="F57" s="2272"/>
      <c r="G57" s="2272"/>
      <c r="H57" s="2272"/>
      <c r="I57" s="2272"/>
      <c r="J57" s="2272"/>
    </row>
    <row r="58" spans="1:10">
      <c r="A58" s="2272">
        <v>3</v>
      </c>
      <c r="B58" s="2273" t="s">
        <v>4996</v>
      </c>
      <c r="C58" s="2272"/>
      <c r="D58" s="2272"/>
      <c r="E58" s="2272"/>
      <c r="F58" s="2272"/>
      <c r="G58" s="2272"/>
      <c r="H58" s="2272"/>
      <c r="I58" s="2272"/>
      <c r="J58" s="2272"/>
    </row>
    <row r="59" spans="1:10" ht="28.5" customHeight="1">
      <c r="A59" s="2274">
        <v>4</v>
      </c>
      <c r="B59" s="2963" t="s">
        <v>7731</v>
      </c>
      <c r="C59" s="2963"/>
      <c r="D59" s="2963"/>
      <c r="E59" s="2963"/>
      <c r="F59" s="2963"/>
      <c r="G59" s="2963"/>
      <c r="H59" s="2963"/>
      <c r="I59" s="2963"/>
      <c r="J59" s="2963"/>
    </row>
    <row r="60" spans="1:10" ht="14.45" customHeight="1">
      <c r="A60" s="30">
        <v>5</v>
      </c>
      <c r="B60" s="2947" t="s">
        <v>7732</v>
      </c>
      <c r="C60" s="2947"/>
      <c r="D60" s="2947"/>
      <c r="E60" s="2947"/>
      <c r="F60" s="2947"/>
      <c r="G60" s="2947"/>
      <c r="H60" s="2947"/>
      <c r="I60" s="2947"/>
      <c r="J60" s="2947"/>
    </row>
  </sheetData>
  <mergeCells count="11">
    <mergeCell ref="B56:J56"/>
    <mergeCell ref="B60:J60"/>
    <mergeCell ref="B15:C15"/>
    <mergeCell ref="A17:A18"/>
    <mergeCell ref="A4:A5"/>
    <mergeCell ref="B4:C4"/>
    <mergeCell ref="B5:C5"/>
    <mergeCell ref="B6:B8"/>
    <mergeCell ref="B9:B10"/>
    <mergeCell ref="B11:B14"/>
    <mergeCell ref="B59:J59"/>
  </mergeCells>
  <phoneticPr fontId="30" type="noConversion"/>
  <pageMargins left="0.33" right="0.21" top="0.71" bottom="1" header="0.5" footer="0.5"/>
  <pageSetup paperSize="9" scale="64" fitToHeight="0" orientation="portrait" r:id="rId1"/>
  <headerFooter alignWithMargins="0"/>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工作表29">
    <pageSetUpPr fitToPage="1"/>
  </sheetPr>
  <dimension ref="A1:J23"/>
  <sheetViews>
    <sheetView view="pageBreakPreview" zoomScaleNormal="100" workbookViewId="0"/>
  </sheetViews>
  <sheetFormatPr defaultColWidth="9" defaultRowHeight="15.75"/>
  <cols>
    <col min="1" max="1" width="5.75" style="25" customWidth="1"/>
    <col min="2" max="2" width="20.125" style="25" customWidth="1"/>
    <col min="3" max="3" width="14.875" style="25" customWidth="1"/>
    <col min="4" max="4" width="13.25" style="25" customWidth="1"/>
    <col min="5" max="9" width="13.625" style="25" customWidth="1"/>
    <col min="10" max="10" width="12.75" style="25" customWidth="1"/>
    <col min="11" max="16384" width="9" style="25"/>
  </cols>
  <sheetData>
    <row r="1" spans="1:10">
      <c r="A1" s="465" t="s">
        <v>583</v>
      </c>
      <c r="E1" s="26"/>
      <c r="F1" s="26"/>
      <c r="G1" s="26"/>
      <c r="H1" s="26"/>
      <c r="I1" s="26"/>
      <c r="J1" s="26"/>
    </row>
    <row r="2" spans="1:10">
      <c r="A2" s="466" t="s">
        <v>3732</v>
      </c>
    </row>
    <row r="4" spans="1:10" ht="17.649999999999999" customHeight="1">
      <c r="A4" s="2533" t="s">
        <v>3733</v>
      </c>
      <c r="B4" s="2964" t="s">
        <v>1417</v>
      </c>
      <c r="C4" s="2965"/>
      <c r="D4" s="2966"/>
      <c r="E4" s="2512" t="s">
        <v>3734</v>
      </c>
      <c r="F4" s="2512" t="s">
        <v>3735</v>
      </c>
      <c r="G4" s="2512" t="s">
        <v>3736</v>
      </c>
      <c r="H4" s="2520" t="s">
        <v>3737</v>
      </c>
      <c r="I4" s="2520"/>
      <c r="J4" s="2512" t="s">
        <v>3738</v>
      </c>
    </row>
    <row r="5" spans="1:10" ht="54" customHeight="1">
      <c r="A5" s="2534"/>
      <c r="B5" s="2967"/>
      <c r="C5" s="2968"/>
      <c r="D5" s="2969"/>
      <c r="E5" s="2541"/>
      <c r="F5" s="2541"/>
      <c r="G5" s="2513"/>
      <c r="H5" s="467" t="s">
        <v>3739</v>
      </c>
      <c r="I5" s="467" t="s">
        <v>3740</v>
      </c>
      <c r="J5" s="2513"/>
    </row>
    <row r="6" spans="1:10">
      <c r="A6" s="2535"/>
      <c r="B6" s="2970" t="s">
        <v>302</v>
      </c>
      <c r="C6" s="2971"/>
      <c r="D6" s="2972"/>
      <c r="E6" s="468" t="s">
        <v>906</v>
      </c>
      <c r="F6" s="468" t="s">
        <v>68</v>
      </c>
      <c r="G6" s="468" t="s">
        <v>69</v>
      </c>
      <c r="H6" s="468" t="s">
        <v>907</v>
      </c>
      <c r="I6" s="468" t="s">
        <v>908</v>
      </c>
      <c r="J6" s="468" t="s">
        <v>909</v>
      </c>
    </row>
    <row r="7" spans="1:10" ht="32.25" customHeight="1">
      <c r="A7" s="469">
        <v>1</v>
      </c>
      <c r="B7" s="2552" t="s">
        <v>3741</v>
      </c>
      <c r="C7" s="2973"/>
      <c r="D7" s="2553"/>
      <c r="E7" s="470">
        <f>SUMPRODUCT(('表10-1'!J6:J15="A1")*('表10-1'!I6:I15="A")*('表10-1'!AA6:AA15))+SUMPRODUCT(('表10-1'!J6:J15="A1")*('表10-1'!I6:I15="B")*('表10-1'!AA6:AA15))+SUMPRODUCT(('表10-1'!J6:J15="A2")*('表10-1'!I6:I15="A")*('表10-1'!AA6:AA15))+SUMPRODUCT(('表10-1'!J6:J15="A2")*('表10-1'!I6:I15="B")*('表10-1'!AA6:AA15))</f>
        <v>0</v>
      </c>
      <c r="F7" s="471">
        <f>SUMPRODUCT(('表10-1'!J6:J15="A1")*('表10-1'!I6:I15="A")*('表10-1'!V6:V15))+SUMPRODUCT(('表10-1'!J6:J15="A1")*('表10-1'!I6:I15="B")*('表10-1'!V6:V15))+SUMPRODUCT(('表10-1'!J6:J15="A2")*('表10-1'!I6:I15="A")*('表10-1'!V6:V15))+SUMPRODUCT(('表10-1'!J6:J15="A2")*('表10-1'!I6:I15="B")*('表10-1'!V6:V15))</f>
        <v>0</v>
      </c>
      <c r="G7" s="471">
        <f>SUMPRODUCT(('表10-1'!J6:J15="A1")*('表10-1'!I6:I15="A")*('表10-1'!AB6:AB15))+SUMPRODUCT(('表10-1'!J6:J15="A1")*('表10-1'!I6:I15="B")*('表10-1'!AB6:AB15))+SUMPRODUCT(('表10-1'!J6:J15="A2")*('表10-1'!I6:I15="A")*('表10-1'!AB6:AB15))+SUMPRODUCT(('表10-1'!J6:J15="A2")*('表10-1'!I6:I15="B")*('表10-1'!AB6:AB15))</f>
        <v>0</v>
      </c>
      <c r="H7" s="472">
        <f>F7-E7</f>
        <v>0</v>
      </c>
      <c r="I7" s="472">
        <f>G7-E7</f>
        <v>0</v>
      </c>
      <c r="J7" s="472">
        <f>I7-H7</f>
        <v>0</v>
      </c>
    </row>
    <row r="8" spans="1:10" ht="31.9" customHeight="1">
      <c r="A8" s="469">
        <v>2</v>
      </c>
      <c r="B8" s="2552" t="s">
        <v>3742</v>
      </c>
      <c r="C8" s="2973"/>
      <c r="D8" s="2553"/>
      <c r="E8" s="470">
        <f>SUMPRODUCT(('表10-1'!J6:J15="B")*('表10-1'!I6:I15="A")*('表10-1'!AA6:AA15))+SUMPRODUCT(('表10-1'!J6:J15="B")*('表10-1'!I6:I15="B")*('表10-1'!AA6:AA15))</f>
        <v>0</v>
      </c>
      <c r="F8" s="471">
        <f>SUMPRODUCT(('表10-1'!J6:J15="B")*('表10-1'!I6:I15="A")*('表10-1'!V6:V15))+SUMPRODUCT(('表10-1'!J6:J15="B")*('表10-1'!I6:I15="B")*('表10-1'!V6:V15))</f>
        <v>0</v>
      </c>
      <c r="G8" s="471">
        <f>SUMPRODUCT(('表10-1'!J6:J15="B")*('表10-1'!I6:I15="A")*('表10-1'!AB6:AB15))+SUMPRODUCT(('表10-1'!J6:J15="B")*('表10-1'!I6:I15="B")*('表10-1'!AB6:AB15))</f>
        <v>0</v>
      </c>
      <c r="H8" s="472">
        <f>F8-E8</f>
        <v>0</v>
      </c>
      <c r="I8" s="472">
        <f>G8-E8</f>
        <v>0</v>
      </c>
      <c r="J8" s="472">
        <f>I8-H8</f>
        <v>0</v>
      </c>
    </row>
    <row r="9" spans="1:10" ht="32.25" customHeight="1">
      <c r="A9" s="469">
        <v>3</v>
      </c>
      <c r="B9" s="2552" t="s">
        <v>3743</v>
      </c>
      <c r="C9" s="2973"/>
      <c r="D9" s="2553"/>
      <c r="E9" s="473">
        <f>'表09-1'!AD16</f>
        <v>0</v>
      </c>
      <c r="F9" s="474">
        <f>'表09-1'!Y16</f>
        <v>0</v>
      </c>
      <c r="G9" s="473">
        <f>'表09-1'!AE16</f>
        <v>0</v>
      </c>
      <c r="H9" s="472">
        <f>F9-E9</f>
        <v>0</v>
      </c>
      <c r="I9" s="472">
        <f>G9-E9</f>
        <v>0</v>
      </c>
      <c r="J9" s="472">
        <f>I9-H9</f>
        <v>0</v>
      </c>
    </row>
    <row r="10" spans="1:10" ht="33" customHeight="1">
      <c r="A10" s="469">
        <v>4</v>
      </c>
      <c r="B10" s="2552" t="s">
        <v>3744</v>
      </c>
      <c r="C10" s="2973"/>
      <c r="D10" s="2553"/>
      <c r="E10" s="472">
        <f>'表12-1'!Z16</f>
        <v>0</v>
      </c>
      <c r="F10" s="472">
        <f>'表12-1'!U16</f>
        <v>0</v>
      </c>
      <c r="G10" s="472">
        <f>'表12-1'!AA16</f>
        <v>0</v>
      </c>
      <c r="H10" s="472">
        <f>F10-E10</f>
        <v>0</v>
      </c>
      <c r="I10" s="472">
        <f>G10-E10</f>
        <v>0</v>
      </c>
      <c r="J10" s="472">
        <f>I10-H10</f>
        <v>0</v>
      </c>
    </row>
    <row r="11" spans="1:10" ht="32.25" customHeight="1">
      <c r="A11" s="469">
        <v>5</v>
      </c>
      <c r="B11" s="2974" t="s">
        <v>3745</v>
      </c>
      <c r="C11" s="2973"/>
      <c r="D11" s="2975"/>
      <c r="E11" s="472">
        <f>'表12-1'!Z17</f>
        <v>0</v>
      </c>
      <c r="F11" s="472">
        <f>'表12-1'!U17</f>
        <v>0</v>
      </c>
      <c r="G11" s="472">
        <f>'表12-1'!AA17</f>
        <v>0</v>
      </c>
      <c r="H11" s="472">
        <f>F11-E11</f>
        <v>0</v>
      </c>
      <c r="I11" s="472">
        <f>G11-E11</f>
        <v>0</v>
      </c>
      <c r="J11" s="472">
        <f>I11-H11</f>
        <v>0</v>
      </c>
    </row>
    <row r="12" spans="1:10">
      <c r="A12" s="469">
        <v>6</v>
      </c>
      <c r="B12" s="2552" t="s">
        <v>3746</v>
      </c>
      <c r="C12" s="2973"/>
      <c r="D12" s="2553"/>
      <c r="E12" s="475"/>
      <c r="F12" s="475"/>
      <c r="G12" s="475"/>
      <c r="H12" s="472">
        <f>SUM(H7:H11)</f>
        <v>0</v>
      </c>
      <c r="I12" s="475"/>
      <c r="J12" s="472">
        <f>SUM(J7:J11)</f>
        <v>0</v>
      </c>
    </row>
    <row r="14" spans="1:10">
      <c r="A14" s="476"/>
      <c r="B14" s="477"/>
      <c r="C14" s="477"/>
      <c r="D14" s="477"/>
    </row>
    <row r="15" spans="1:10" ht="28.5">
      <c r="A15" s="2977" t="s">
        <v>1382</v>
      </c>
      <c r="B15" s="2964" t="s">
        <v>1383</v>
      </c>
      <c r="C15" s="2965"/>
      <c r="D15" s="2966"/>
      <c r="E15" s="478" t="s">
        <v>1384</v>
      </c>
      <c r="F15" s="478" t="s">
        <v>1385</v>
      </c>
      <c r="G15" s="478" t="s">
        <v>1386</v>
      </c>
      <c r="H15" s="479" t="s">
        <v>1387</v>
      </c>
      <c r="I15" s="478" t="s">
        <v>1388</v>
      </c>
      <c r="J15" s="478" t="s">
        <v>1389</v>
      </c>
    </row>
    <row r="16" spans="1:10">
      <c r="A16" s="2978"/>
      <c r="B16" s="2967"/>
      <c r="C16" s="2968"/>
      <c r="D16" s="2969"/>
      <c r="E16" s="480" t="s">
        <v>1390</v>
      </c>
      <c r="F16" s="480" t="s">
        <v>1391</v>
      </c>
      <c r="G16" s="480" t="s">
        <v>1392</v>
      </c>
      <c r="H16" s="480" t="s">
        <v>1393</v>
      </c>
      <c r="I16" s="480" t="s">
        <v>1394</v>
      </c>
      <c r="J16" s="481" t="s">
        <v>1395</v>
      </c>
    </row>
    <row r="17" spans="1:10">
      <c r="A17" s="469">
        <v>7</v>
      </c>
      <c r="B17" s="2520" t="s">
        <v>3741</v>
      </c>
      <c r="C17" s="2515" t="s">
        <v>1396</v>
      </c>
      <c r="D17" s="134" t="s">
        <v>1397</v>
      </c>
      <c r="E17" s="470">
        <f>SUMPRODUCT(('表10-1'!J6:J26="A1")*('表10-1'!I6:I26="C")*('表10-1'!X6:X26&gt;=0)*(-('表10-1'!W6:W26)&lt;=('表10-1'!X6:X26))*('表10-1'!AA6:AA26))+SUMPRODUCT(('表10-1'!J6:J26="A1")*('表10-1'!I6:I26="D")*('表10-1'!X6:X26&gt;=0)*(-('表10-1'!W6:W26)&lt;=('表10-1'!X6:X26))*('表10-1'!AA6:AA26))+SUMPRODUCT(('表10-1'!J6:J26="A1")*('表10-1'!I6:I26="E")*('表10-1'!X6:X26&gt;=0)*(-('表10-1'!W6:W26)&lt;=('表10-1'!X6:X26))*('表10-1'!AA6:AA26))+SUMPRODUCT(('表10-1'!J6:J26="A2")*('表10-1'!I6:I26="C")*('表10-1'!X6:X26&gt;=0)*(-('表10-1'!W6:W26)&lt;=('表10-1'!X6:X26))*('表10-1'!AA6:AA26))+SUMPRODUCT(('表10-1'!J6:J26="A2")*('表10-1'!I6:I26="D")*('表10-1'!X6:X26&gt;=0)*(-('表10-1'!W6:W26)&lt;=('表10-1'!X6:X26))*('表10-1'!AA6:AA26))+SUMPRODUCT(('表10-1'!J6:J26="A2")*('表10-1'!I6:I26="E")*('表10-1'!X6:X26&gt;=0)*(-('表10-1'!W6:W26)&lt;=('表10-1'!X6:X26))*('表10-1'!AA6:AA26))</f>
        <v>0</v>
      </c>
      <c r="F17" s="470">
        <f>SUMPRODUCT(('表10-1'!J6:J26="A1")*('表10-1'!I6:I26="C")*('表10-1'!X6:X26&gt;=0)*(-('表10-1'!W6:W26)&lt;=('表10-1'!X6:X26))*('表10-1'!U6:U26))+SUMPRODUCT(('表10-1'!J6:J26="A1")*('表10-1'!I6:I26="D")*('表10-1'!X6:X26&gt;=0)*(-('表10-1'!W6:W26)&lt;=('表10-1'!X6:X26))*('表10-1'!U6:U26))+SUMPRODUCT(('表10-1'!J6:J26="A1")*('表10-1'!I6:I26="E")*('表10-1'!X6:X26&gt;=0)*(-('表10-1'!W6:W26)&lt;=('表10-1'!X6:X26))*('表10-1'!U6:U26))+SUMPRODUCT(('表10-1'!J6:J26="A2")*('表10-1'!I6:I26="C")*('表10-1'!X6:X26&gt;=0)*(-('表10-1'!W6:W26)&lt;=('表10-1'!X6:X26))*('表10-1'!U6:U26))+SUMPRODUCT(('表10-1'!J6:J26="A2")*('表10-1'!I6:I26="D")*('表10-1'!X6:X26&gt;=0)*(-('表10-1'!W6:W26)&lt;=('表10-1'!X6:X26))*('表10-1'!U6:U26))+SUMPRODUCT(('表10-1'!J6:J26="A2")*('表10-1'!I6:I26="E")*('表10-1'!X6:X26&gt;=0)*(-('表10-1'!W6:W26)&lt;=('表10-1'!X6:X26))*('表10-1'!U6:U26))</f>
        <v>0</v>
      </c>
      <c r="G17" s="470">
        <f>SUMPRODUCT(('表10-1'!J6:J26="A1")*('表10-1'!I6:I26="C")*('表10-1'!X6:X26&gt;=0)*(-('表10-1'!W6:W26)&lt;=('表10-1'!X6:X26))*('表10-1'!V6:V26))+SUMPRODUCT(('表10-1'!J6:J26="A1")*('表10-1'!I6:I26="D")*('表10-1'!X6:X26&gt;=0)*(-('表10-1'!W6:W26)&lt;=('表10-1'!X6:X26))*('表10-1'!V6:V26))+SUMPRODUCT(('表10-1'!J6:J26="A1")*('表10-1'!I6:I26="E")*('表10-1'!X6:X26&gt;=0)*(-('表10-1'!W6:W26)&lt;=('表10-1'!X6:X26))*('表10-1'!V6:V26))+SUMPRODUCT(('表10-1'!J6:J26="A2")*('表10-1'!I6:I26="C")*('表10-1'!X6:X26&gt;=0)*(-('表10-1'!W6:W26)&lt;=('表10-1'!X6:X26))*('表10-1'!V6:V26))+SUMPRODUCT(('表10-1'!J6:J26="A2")*('表10-1'!I6:I26="D")*('表10-1'!X6:X26&gt;=0)*(-('表10-1'!W6:W26)&lt;=('表10-1'!X6:X26))*('表10-1'!V6:V26))+SUMPRODUCT(('表10-1'!J6:J26="A2")*('表10-1'!I6:I26="E")*('表10-1'!X6:X26&gt;=0)*(-('表10-1'!W6:W26)&lt;=('表10-1'!X6:X26))*('表10-1'!V6:V26))</f>
        <v>0</v>
      </c>
      <c r="H17" s="470">
        <f>SUMPRODUCT(('表10-1'!J6:J26="A1")*('表10-1'!I6:I26="C")*('表10-1'!X6:X26&gt;=0)*(-('表10-1'!W6:W26)&lt;=('表10-1'!X6:X26))*('表10-1'!X6:X26))+SUMPRODUCT(('表10-1'!J6:J26="A1")*('表10-1'!I6:I26="D")*('表10-1'!X6:X26&gt;=0)*(-('表10-1'!W6:W26)&lt;=('表10-1'!X6:X26))*('表10-1'!X6:X26))+SUMPRODUCT(('表10-1'!J6:J26="A1")*('表10-1'!I6:I26="E")*('表10-1'!X6:X26&gt;=0)*(-('表10-1'!W6:W26)&lt;=('表10-1'!X6:X26))*('表10-1'!X6:X26))+SUMPRODUCT(('表10-1'!J6:J26="A2")*('表10-1'!I6:I26="C")*('表10-1'!X6:X26&gt;=0)*(-('表10-1'!W6:W26)&lt;=('表10-1'!X6:X26))*('表10-1'!X6:X26))+SUMPRODUCT(('表10-1'!J6:J26="A2")*('表10-1'!I6:I26="D")*('表10-1'!X6:X26&gt;=0)*(-('表10-1'!W6:W26)&lt;=('表10-1'!X6:X26))*('表10-1'!X6:X26))+SUMPRODUCT(('表10-1'!J6:J26="A2")*('表10-1'!I6:I26="E")*('表10-1'!X6:X26&gt;=0)*(-('表10-1'!W6:W26)&lt;=('表10-1'!X6:X26))*('表10-1'!X6:X26))</f>
        <v>0</v>
      </c>
      <c r="I17" s="470">
        <f>-(SUMPRODUCT(('表10-1'!J6:J26="A1")*('表10-1'!I6:I26="C")*('表10-1'!X6:X26&gt;=0)*(-('表10-1'!W6:W26)&lt;=('表10-1'!X6:X26))*('表10-1'!W6:W26&lt;0)*('表10-1'!W6:W26))+SUMPRODUCT(('表10-1'!J6:J26="A1")*('表10-1'!I6:I26="D")*('表10-1'!X6:X26&gt;=0)*(-('表10-1'!W6:W26)&lt;=('表10-1'!X6:X26))*('表10-1'!W6:W26&lt;0)*('表10-1'!W6:W26))+SUMPRODUCT(('表10-1'!J6:J26="A1")*('表10-1'!I6:I26="E")*('表10-1'!X6:X26&gt;=0)*(-('表10-1'!W6:W26)&lt;=('表10-1'!X6:X26))*('表10-1'!W6:W26&lt;0)*('表10-1'!W6:W26))+SUMPRODUCT(('表10-1'!J6:J26="A2")*('表10-1'!I6:I26="C")*('表10-1'!X6:X26&gt;=0)*(-('表10-1'!W6:W26)&lt;=('表10-1'!X6:X26))*('表10-1'!W6:W26&lt;0)*('表10-1'!W6:W26))+SUMPRODUCT(('表10-1'!J6:J26="A2")*('表10-1'!I6:I26="D")*('表10-1'!X6:X26&gt;=0)*(-('表10-1'!W6:W26)&lt;=('表10-1'!X6:X26))*('表10-1'!W6:W26&lt;0)*('表10-1'!W6:W26))+SUMPRODUCT(('表10-1'!J6:J26="A2")*('表10-1'!I6:I26="E")*('表10-1'!X6:X26&gt;=0)*(-('表10-1'!W6:W26)&lt;=('表10-1'!X6:X26))*('表10-1'!W6:W26&lt;0)*('表10-1'!W6:W26)))</f>
        <v>0</v>
      </c>
      <c r="J17" s="470">
        <f>+H17-I17</f>
        <v>0</v>
      </c>
    </row>
    <row r="18" spans="1:10">
      <c r="A18" s="469">
        <v>8</v>
      </c>
      <c r="B18" s="2520"/>
      <c r="C18" s="2554"/>
      <c r="D18" s="134" t="s">
        <v>1398</v>
      </c>
      <c r="E18" s="470">
        <f>SUMPRODUCT(('表10-1'!J6:J26="A1")*('表10-1'!I6:I26="C")*('表10-1'!X6:X26&gt;=0)*(-('表10-1'!W6:W26)&gt;('表10-1'!X6:X26))*('表10-1'!AA6:AA26))+SUMPRODUCT(('表10-1'!J6:J26="A1")*('表10-1'!I6:I26="D")*('表10-1'!X6:X26&gt;=0)*(-('表10-1'!W6:W26)&gt;('表10-1'!X6:X26))*('表10-1'!AA6:AA26))+SUMPRODUCT(('表10-1'!J6:J26="A1")*('表10-1'!I6:I26="E")*('表10-1'!X6:X26&gt;=0)*(-('表10-1'!W6:W26)&gt;('表10-1'!X6:X26))*('表10-1'!AA6:AA26))+SUMPRODUCT(('表10-1'!J6:J26="A2")*('表10-1'!I6:I26="C")*('表10-1'!X6:X26&gt;=0)*(-('表10-1'!W6:W26)&gt;('表10-1'!X6:X26))*('表10-1'!AA6:AA26))+SUMPRODUCT(('表10-1'!J6:J26="A2")*('表10-1'!I6:I26="D")*('表10-1'!X6:X26&gt;=0)*(-('表10-1'!W6:W26)&gt;('表10-1'!X6:X26))*('表10-1'!AA6:AA26))+SUMPRODUCT(('表10-1'!J6:J26="A2")*('表10-1'!I6:I26="E")*('表10-1'!X6:X26&gt;=0)*(-('表10-1'!W6:W26)&gt;('表10-1'!X6:X26))*('表10-1'!AA6:AA26))</f>
        <v>0</v>
      </c>
      <c r="F18" s="470">
        <f>SUMPRODUCT(('表10-1'!J6:J26="A1")*('表10-1'!I6:I26="C")*('表10-1'!X6:X26&gt;=0)*(-('表10-1'!W6:W26)&gt;('表10-1'!X6:X26))*('表10-1'!U6:U26))+SUMPRODUCT(('表10-1'!J6:J26="A1")*('表10-1'!I6:I26="D")*('表10-1'!X6:X26&gt;=0)*(-('表10-1'!W6:W26)&gt;('表10-1'!X6:X26))*('表10-1'!U6:U26))+SUMPRODUCT(('表10-1'!J6:J26="A1")*('表10-1'!I6:I26="E")*('表10-1'!X6:X26&gt;=0)*(-('表10-1'!W6:W26)&gt;('表10-1'!X6:X26))*('表10-1'!U6:U26))+SUMPRODUCT(('表10-1'!J6:J26="A2")*('表10-1'!I6:I26="C")*('表10-1'!X6:X26&gt;=0)*(-('表10-1'!W6:W26)&gt;('表10-1'!X6:X26))*('表10-1'!U6:U26))+SUMPRODUCT(('表10-1'!J6:J26="A2")*('表10-1'!I6:I26="D")*('表10-1'!X6:X26&gt;=0)*(-('表10-1'!W6:W26)&gt;('表10-1'!X6:X26))*('表10-1'!U6:U26))+SUMPRODUCT(('表10-1'!J6:J26="A2")*('表10-1'!I6:I26="E")*('表10-1'!X6:X26&gt;=0)*(-('表10-1'!W6:W26)&gt;('表10-1'!X6:X26))*('表10-1'!U6:U26))</f>
        <v>0</v>
      </c>
      <c r="G18" s="470">
        <f>SUMPRODUCT(('表10-1'!J6:J26="A1")*('表10-1'!I6:I26="C")*('表10-1'!X6:X26&gt;=0)*(-('表10-1'!W6:W26)&gt;('表10-1'!X6:X26))*('表10-1'!V6:V26))+SUMPRODUCT(('表10-1'!J6:J26="A1")*('表10-1'!I6:I26="D")*('表10-1'!X6:X26&gt;=0)*(-('表10-1'!W6:W26)&gt;('表10-1'!X6:X26))*('表10-1'!V6:V26))+SUMPRODUCT(('表10-1'!J6:J26="A1")*('表10-1'!I6:I26="E")*('表10-1'!X6:X26&gt;=0)*(-('表10-1'!W6:W26)&gt;('表10-1'!X6:X26))*('表10-1'!V6:V26))+SUMPRODUCT(('表10-1'!J6:J26="A2")*('表10-1'!I6:I26="C")*('表10-1'!X6:X26&gt;=0)*(-('表10-1'!W6:W26)&gt;('表10-1'!X6:X26))*('表10-1'!V6:V26))+SUMPRODUCT(('表10-1'!J6:J26="A2")*('表10-1'!I6:I26="D")*('表10-1'!X6:X26&gt;=0)*(-('表10-1'!W6:W26)&gt;('表10-1'!X6:X26))*('表10-1'!V6:V26))+SUMPRODUCT(('表10-1'!J6:J26="A2")*('表10-1'!I6:I26="E")*('表10-1'!X6:X26&gt;=0)*(-('表10-1'!W6:W26)&gt;('表10-1'!X6:X26))*('表10-1'!V6:V26))</f>
        <v>0</v>
      </c>
      <c r="H18" s="482"/>
      <c r="I18" s="482"/>
      <c r="J18" s="482"/>
    </row>
    <row r="19" spans="1:10">
      <c r="A19" s="469">
        <v>9</v>
      </c>
      <c r="B19" s="2520"/>
      <c r="C19" s="2976" t="s">
        <v>1399</v>
      </c>
      <c r="D19" s="2979"/>
      <c r="E19" s="470">
        <f>SUMPRODUCT(('表10-1'!J6:J26="A1")*('表10-1'!I6:I26="C")*('表10-1'!X6:X26&lt;0)*('表10-1'!AA6:AA26))+SUMPRODUCT(('表10-1'!J6:J26="A1")*('表10-1'!I6:I26="D")*('表10-1'!X6:X26&lt;0)*('表10-1'!AA6:AA26))+SUMPRODUCT(('表10-1'!J6:J26="A1")*('表10-1'!I6:I26="E")*('表10-1'!X6:X26&lt;0)*('表10-1'!AA6:AA26))+SUMPRODUCT(('表10-1'!J6:J26="A2")*('表10-1'!I6:I26="C")*('表10-1'!X6:X26&lt;0)*('表10-1'!AA6:AA26))+SUMPRODUCT(('表10-1'!J6:J26="A2")*('表10-1'!I6:I26="D")*('表10-1'!X6:X26&lt;0)*('表10-1'!AA6:AA26))+SUMPRODUCT(('表10-1'!J6:J26="A2")*('表10-1'!I6:I26="E")*('表10-1'!X6:X26&lt;0)*('表10-1'!AA6:AA26))</f>
        <v>0</v>
      </c>
      <c r="F19" s="470">
        <f>SUMPRODUCT(('表10-1'!J6:J26="A1")*('表10-1'!I6:I26="C")*('表10-1'!X6:X26&lt;0)*('表10-1'!U6:U26))+SUMPRODUCT(('表10-1'!J6:J26="A1")*('表10-1'!I6:I26="D")*('表10-1'!X6:X26&lt;0)*('表10-1'!U6:U26))+SUMPRODUCT(('表10-1'!J6:J26="A1")*('表10-1'!I6:I26="E")*('表10-1'!X6:X26&lt;0)*('表10-1'!U6:U26))+SUMPRODUCT(('表10-1'!J6:J26="A2")*('表10-1'!I6:I26="C")*('表10-1'!X6:X26&lt;0)*('表10-1'!U6:U26))+SUMPRODUCT(('表10-1'!J6:J26="A2")*('表10-1'!I6:I26="D")*('表10-1'!X6:X26&lt;0)*('表10-1'!U6:U26))+SUMPRODUCT(('表10-1'!J6:J26="A2")*('表10-1'!I6:I26="E")*('表10-1'!X6:X26&lt;0)*('表10-1'!U6:U26))</f>
        <v>0</v>
      </c>
      <c r="G19" s="470">
        <f>SUMPRODUCT(('表10-1'!J6:J26="A1")*('表10-1'!I6:I26="C")*('表10-1'!X6:X26&lt;0)*('表10-1'!V6:V26))+SUMPRODUCT(('表10-1'!J6:J26="A1")*('表10-1'!I6:I26="D")*('表10-1'!X6:X26&lt;0)*('表10-1'!V6:V26))+SUMPRODUCT(('表10-1'!J6:J26="A1")*('表10-1'!I6:I26="E")*('表10-1'!X6:X26&lt;0)*('表10-1'!V6:V26))+SUMPRODUCT(('表10-1'!J6:J26="A2")*('表10-1'!I6:I26="C")*('表10-1'!X6:X26&lt;0)*('表10-1'!V6:V26))+SUMPRODUCT(('表10-1'!J6:J26="A2")*('表10-1'!I6:I26="D")*('表10-1'!X6:X26&lt;0)*('表10-1'!V6:V26))+SUMPRODUCT(('表10-1'!J6:J26="A2")*('表10-1'!I6:I26="E")*('表10-1'!X6:X26&lt;0)*('表10-1'!V6:V26))</f>
        <v>0</v>
      </c>
      <c r="H19" s="482"/>
      <c r="I19" s="482"/>
      <c r="J19" s="482"/>
    </row>
    <row r="20" spans="1:10" ht="17.649999999999999" customHeight="1">
      <c r="A20" s="469">
        <v>10</v>
      </c>
      <c r="B20" s="2520" t="s">
        <v>3742</v>
      </c>
      <c r="C20" s="2515" t="s">
        <v>1400</v>
      </c>
      <c r="D20" s="134" t="s">
        <v>1401</v>
      </c>
      <c r="E20" s="470">
        <f>SUMPRODUCT(('表10-1'!J6:J26="B")*('表10-1'!I6:I26="C")*('表10-1'!X6:X26&gt;=0)*(-('表10-1'!W6:W26)&lt;=('表10-1'!X6:X26))*('表10-1'!AA6:AA26))+SUMPRODUCT(('表10-1'!J6:J26="B")*('表10-1'!I6:I26="D")*('表10-1'!X6:X26&gt;=0)*(-('表10-1'!W6:W26)&lt;=('表10-1'!X6:X26))*('表10-1'!AA6:AA26))+SUMPRODUCT(('表10-1'!J6:J26="B")*('表10-1'!I6:I26="E")*('表10-1'!X6:X26&gt;=0)*(-('表10-1'!W6:W26)&lt;=('表10-1'!X6:X26))*('表10-1'!AA6:AA26))</f>
        <v>0</v>
      </c>
      <c r="F20" s="470">
        <f>SUMPRODUCT(('表10-1'!J6:J26="B")*('表10-1'!I6:I26="C")*('表10-1'!X6:X26&gt;=0)*(-('表10-1'!W6:W26)&lt;=('表10-1'!X6:X26))*('表10-1'!U6:U26))+SUMPRODUCT(('表10-1'!J6:J26="B")*('表10-1'!I6:I26="D")*('表10-1'!X6:X26&gt;=0)*(-('表10-1'!W6:W26)&lt;=('表10-1'!X6:X26))*('表10-1'!U6:U26))+SUMPRODUCT(('表10-1'!J6:J26="B")*('表10-1'!I6:I26="E")*('表10-1'!X6:X26&gt;=0)*(-('表10-1'!W6:W26)&lt;=('表10-1'!X6:X26))*('表10-1'!U6:U26))</f>
        <v>0</v>
      </c>
      <c r="G20" s="470">
        <f>SUMPRODUCT(('表10-1'!J6:J26="B")*('表10-1'!I6:I26="C")*('表10-1'!X6:X26&gt;=0)*(-('表10-1'!W6:W26)&lt;=('表10-1'!X6:X26))*('表10-1'!V6:V26))+SUMPRODUCT(('表10-1'!J6:J26="B")*('表10-1'!I6:I26="D")*('表10-1'!X6:X26&gt;=0)*(-('表10-1'!W6:W26)&lt;=('表10-1'!X6:X26))*('表10-1'!V6:V26))+SUMPRODUCT(('表10-1'!J6:J26="B")*('表10-1'!I6:I26="E")*('表10-1'!X6:X26&gt;=0)*(-('表10-1'!W6:W26)&lt;=('表10-1'!X6:X26))*('表10-1'!V6:V26))</f>
        <v>0</v>
      </c>
      <c r="H20" s="470">
        <f>SUMPRODUCT(('表10-1'!J6:J26="B")*('表10-1'!I6:I26="C")*('表10-1'!X6:X26&gt;=0)*(-('表10-1'!W6:W26)&lt;=('表10-1'!X6:X26))*('表10-1'!X6:X26))+SUMPRODUCT(('表10-1'!J6:J26="B")*('表10-1'!I6:I26="D")*('表10-1'!X6:X26&gt;=0)*(-('表10-1'!W6:W26)&lt;=('表10-1'!X6:X26))*('表10-1'!X6:X26))+SUMPRODUCT(('表10-1'!J6:J26="B")*('表10-1'!I6:I26="E")*('表10-1'!X6:X26&gt;=0)*(-('表10-1'!W6:W26)&lt;=('表10-1'!X6:X26))*('表10-1'!X6:X26))</f>
        <v>0</v>
      </c>
      <c r="I20" s="470">
        <f>-(SUMPRODUCT(('表10-1'!J6:J26="B")*('表10-1'!I6:I26="C")*('表10-1'!X6:X26&gt;=0)*(-('表10-1'!W6:W26)&lt;=('表10-1'!X6:X26))*('表10-1'!W6:W26&lt;0)*('表10-1'!W6:W26))+SUMPRODUCT(('表10-1'!J6:J26="B")*('表10-1'!I6:I26="D")*('表10-1'!X6:X26&gt;=0)*(-('表10-1'!W6:W26)&lt;=('表10-1'!X6:X26))*('表10-1'!W6:W26&lt;0)*('表10-1'!W6:W26))+SUMPRODUCT(('表10-1'!J6:J26="B")*('表10-1'!I6:I26="E")*('表10-1'!X6:X26&gt;=0)*(-('表10-1'!W6:W26)&lt;=('表10-1'!X6:X26))*('表10-1'!W6:W26&lt;0)*('表10-1'!W6:W26)))</f>
        <v>0</v>
      </c>
      <c r="J20" s="470">
        <f>+H20-I20</f>
        <v>0</v>
      </c>
    </row>
    <row r="21" spans="1:10">
      <c r="A21" s="469">
        <v>11</v>
      </c>
      <c r="B21" s="2520"/>
      <c r="C21" s="2554"/>
      <c r="D21" s="134" t="s">
        <v>1398</v>
      </c>
      <c r="E21" s="470">
        <f>SUMPRODUCT(('表10-1'!J6:J26="B")*('表10-1'!I6:I26="C")*('表10-1'!X6:X26&gt;=0)*(-('表10-1'!W6:W26)&gt;('表10-1'!X6:X26))*('表10-1'!AA6:AA26))+SUMPRODUCT(('表10-1'!J6:J26="B")*('表10-1'!I6:I26="D")*('表10-1'!X6:X26&gt;=0)*(-('表10-1'!W6:W26)&gt;('表10-1'!X6:X26))*('表10-1'!AA6:AA26))+SUMPRODUCT(('表10-1'!J6:J26="B")*('表10-1'!I6:I26="E")*('表10-1'!X6:X26&gt;=0)*(-('表10-1'!W6:W26)&gt;('表10-1'!X6:X26))*('表10-1'!AA6:AA26))</f>
        <v>0</v>
      </c>
      <c r="F21" s="470">
        <f>SUMPRODUCT(('表10-1'!J6:J26="B")*('表10-1'!I6:I26="C")*('表10-1'!X6:X26&gt;=0)*(-('表10-1'!W6:W26)&gt;('表10-1'!X6:X26))*('表10-1'!U6:U26))+SUMPRODUCT(('表10-1'!J6:J26="B")*('表10-1'!I6:I26="D")*('表10-1'!X6:X26&gt;=0)*(-('表10-1'!W6:W26)&gt;('表10-1'!X6:X26))*('表10-1'!U6:U26))+SUMPRODUCT(('表10-1'!J6:J26="B")*('表10-1'!I6:I26="E")*('表10-1'!X6:X26&gt;=0)*(-('表10-1'!W6:W26)&gt;('表10-1'!X6:X26))*('表10-1'!U6:U26))</f>
        <v>0</v>
      </c>
      <c r="G21" s="470">
        <f>SUMPRODUCT(('表10-1'!J6:J26="B")*('表10-1'!I6:I26="C")*('表10-1'!X6:X26&gt;=0)*(-('表10-1'!W6:W26)&gt;('表10-1'!X6:X26))*('表10-1'!V6:V26))+SUMPRODUCT(('表10-1'!J6:J26="B")*('表10-1'!I6:I26="D")*('表10-1'!X6:X26&gt;=0)*(-('表10-1'!W6:W26)&gt;('表10-1'!X6:X26))*('表10-1'!V6:V26))+SUMPRODUCT(('表10-1'!J6:J26="B")*('表10-1'!I6:I26="E")*('表10-1'!X6:X26&gt;=0)*(-('表10-1'!W6:W26)&gt;('表10-1'!X6:X26))*('表10-1'!V6:V26))</f>
        <v>0</v>
      </c>
      <c r="H21" s="482"/>
      <c r="I21" s="482"/>
      <c r="J21" s="482"/>
    </row>
    <row r="22" spans="1:10">
      <c r="A22" s="469">
        <v>12</v>
      </c>
      <c r="B22" s="2520"/>
      <c r="C22" s="2976" t="s">
        <v>1399</v>
      </c>
      <c r="D22" s="2979"/>
      <c r="E22" s="470">
        <f>SUMPRODUCT(('表10-1'!J6:J26="B")*('表10-1'!I6:I26="C")*('表10-1'!X6:X26&lt;0)*('表10-1'!AA6:AA26))+SUMPRODUCT(('表10-1'!J6:J26="B")*('表10-1'!I6:I26="D")*('表10-1'!X6:X26&lt;0)*('表10-1'!AA6:AA26))+SUMPRODUCT(('表10-1'!J6:J26="B")*('表10-1'!I6:I26="E")*('表10-1'!X6:X26&lt;0)*('表10-1'!AA6:AA26))</f>
        <v>0</v>
      </c>
      <c r="F22" s="470">
        <f>SUMPRODUCT(('表10-1'!J6:J26="B")*('表10-1'!I6:I26="C")*('表10-1'!X6:X26&lt;0)*('表10-1'!U6:U26))+SUMPRODUCT(('表10-1'!J6:J26="B")*('表10-1'!I6:I26="D")*('表10-1'!X6:X26&lt;0)*('表10-1'!U6:U26))+SUMPRODUCT(('表10-1'!J6:J26="B")*('表10-1'!I6:I26="E")*('表10-1'!X6:X26&lt;0)*('表10-1'!U6:U26))</f>
        <v>0</v>
      </c>
      <c r="G22" s="470">
        <f>SUMPRODUCT(('表10-1'!J6:J26="B")*('表10-1'!I6:I26="C")*('表10-1'!X6:X26&lt;0)*('表10-1'!V6:V26))+SUMPRODUCT(('表10-1'!J6:J26="B")*('表10-1'!I6:I26="D")*('表10-1'!X6:X26&lt;0)*('表10-1'!V6:V26))+SUMPRODUCT(('表10-1'!J6:J26="B")*('表10-1'!I6:I26="E")*('表10-1'!X6:X26&lt;0)*('表10-1'!V6:V26))</f>
        <v>0</v>
      </c>
      <c r="H22" s="482"/>
      <c r="I22" s="482"/>
      <c r="J22" s="482"/>
    </row>
    <row r="23" spans="1:10">
      <c r="A23" s="469">
        <v>13</v>
      </c>
      <c r="B23" s="2976" t="s">
        <v>1402</v>
      </c>
      <c r="C23" s="2528"/>
      <c r="D23" s="2527"/>
      <c r="E23" s="482"/>
      <c r="F23" s="482"/>
      <c r="G23" s="482"/>
      <c r="H23" s="482"/>
      <c r="I23" s="482"/>
      <c r="J23" s="470">
        <f>+J17+J20</f>
        <v>0</v>
      </c>
    </row>
  </sheetData>
  <mergeCells count="23">
    <mergeCell ref="B12:D12"/>
    <mergeCell ref="B23:D23"/>
    <mergeCell ref="A15:A16"/>
    <mergeCell ref="B15:D16"/>
    <mergeCell ref="B17:B19"/>
    <mergeCell ref="C17:C18"/>
    <mergeCell ref="C19:D19"/>
    <mergeCell ref="B20:B22"/>
    <mergeCell ref="C20:C21"/>
    <mergeCell ref="C22:D22"/>
    <mergeCell ref="B7:D7"/>
    <mergeCell ref="B8:D8"/>
    <mergeCell ref="B9:D9"/>
    <mergeCell ref="B10:D10"/>
    <mergeCell ref="B11:D11"/>
    <mergeCell ref="J4:J5"/>
    <mergeCell ref="A4:A6"/>
    <mergeCell ref="E4:E5"/>
    <mergeCell ref="F4:F5"/>
    <mergeCell ref="G4:G5"/>
    <mergeCell ref="H4:I4"/>
    <mergeCell ref="B4:D5"/>
    <mergeCell ref="B6:D6"/>
  </mergeCells>
  <phoneticPr fontId="28" type="noConversion"/>
  <pageMargins left="0.70866141732283472" right="0.70866141732283472" top="0.74803149606299213" bottom="0.74803149606299213" header="0.31496062992125984" footer="0.31496062992125984"/>
  <pageSetup paperSize="9" scale="80" orientation="landscape"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工作表30">
    <tabColor rgb="FFFFFF00"/>
    <pageSetUpPr fitToPage="1"/>
  </sheetPr>
  <dimension ref="A1:H21"/>
  <sheetViews>
    <sheetView zoomScaleNormal="100" workbookViewId="0">
      <selection activeCell="D10" sqref="D10"/>
    </sheetView>
  </sheetViews>
  <sheetFormatPr defaultColWidth="9" defaultRowHeight="15.75"/>
  <cols>
    <col min="1" max="1" width="9" style="36"/>
    <col min="2" max="8" width="13.25" style="36" customWidth="1"/>
    <col min="9" max="16384" width="9" style="36"/>
  </cols>
  <sheetData>
    <row r="1" spans="1:8">
      <c r="A1" s="2189" t="s">
        <v>7677</v>
      </c>
    </row>
    <row r="2" spans="1:8">
      <c r="A2" s="2190" t="s">
        <v>7678</v>
      </c>
    </row>
    <row r="3" spans="1:8">
      <c r="A3" s="2190"/>
      <c r="B3" s="2191"/>
      <c r="C3" s="2191"/>
      <c r="D3" s="2192"/>
      <c r="E3" s="2192"/>
      <c r="F3" s="2192"/>
      <c r="G3" s="2192"/>
      <c r="H3" s="2192"/>
    </row>
    <row r="4" spans="1:8" ht="15.75" customHeight="1">
      <c r="A4" s="2980" t="s">
        <v>3770</v>
      </c>
      <c r="B4" s="2981" t="s">
        <v>4907</v>
      </c>
      <c r="C4" s="2982"/>
      <c r="D4" s="2982"/>
      <c r="E4" s="2982"/>
      <c r="F4" s="2982"/>
      <c r="G4" s="2982"/>
      <c r="H4" s="2983" t="s">
        <v>7679</v>
      </c>
    </row>
    <row r="5" spans="1:8" ht="15.75" customHeight="1">
      <c r="A5" s="2980"/>
      <c r="B5" s="2985" t="s">
        <v>7680</v>
      </c>
      <c r="C5" s="2980" t="s">
        <v>7681</v>
      </c>
      <c r="D5" s="2980" t="s">
        <v>7681</v>
      </c>
      <c r="E5" s="2980" t="s">
        <v>7681</v>
      </c>
      <c r="F5" s="2980" t="s">
        <v>7681</v>
      </c>
      <c r="G5" s="2980" t="s">
        <v>7682</v>
      </c>
      <c r="H5" s="2983"/>
    </row>
    <row r="6" spans="1:8">
      <c r="A6" s="2980"/>
      <c r="B6" s="2986"/>
      <c r="C6" s="2985"/>
      <c r="D6" s="2985"/>
      <c r="E6" s="2985"/>
      <c r="F6" s="2985"/>
      <c r="G6" s="2985"/>
      <c r="H6" s="2984"/>
    </row>
    <row r="7" spans="1:8">
      <c r="A7" s="2980"/>
      <c r="B7" s="2193" t="s">
        <v>302</v>
      </c>
      <c r="C7" s="2193" t="s">
        <v>377</v>
      </c>
      <c r="D7" s="2193" t="s">
        <v>68</v>
      </c>
      <c r="E7" s="2193" t="s">
        <v>69</v>
      </c>
      <c r="F7" s="2193" t="s">
        <v>70</v>
      </c>
      <c r="G7" s="2193" t="s">
        <v>7683</v>
      </c>
      <c r="H7" s="2193" t="s">
        <v>1381</v>
      </c>
    </row>
    <row r="8" spans="1:8">
      <c r="A8" s="2194">
        <v>1</v>
      </c>
      <c r="B8" s="2195"/>
      <c r="C8" s="2195"/>
      <c r="D8" s="2195"/>
      <c r="E8" s="2195"/>
      <c r="F8" s="2195"/>
      <c r="G8" s="2196"/>
      <c r="H8" s="2197">
        <f>SUM(B8:G8)/5</f>
        <v>0</v>
      </c>
    </row>
    <row r="11" spans="1:8">
      <c r="A11" s="2198" t="s">
        <v>7684</v>
      </c>
    </row>
    <row r="12" spans="1:8">
      <c r="A12" s="2199">
        <v>1</v>
      </c>
      <c r="B12" s="1916" t="s">
        <v>7685</v>
      </c>
    </row>
    <row r="13" spans="1:8">
      <c r="A13" s="2199">
        <v>2</v>
      </c>
      <c r="B13" s="1916" t="s">
        <v>7686</v>
      </c>
    </row>
    <row r="14" spans="1:8">
      <c r="B14" s="1916" t="s">
        <v>7687</v>
      </c>
    </row>
    <row r="15" spans="1:8">
      <c r="B15" s="1916" t="s">
        <v>7688</v>
      </c>
    </row>
    <row r="16" spans="1:8">
      <c r="B16" s="1911" t="s">
        <v>4983</v>
      </c>
    </row>
    <row r="17" spans="1:2">
      <c r="A17" s="2199">
        <v>3</v>
      </c>
      <c r="B17" s="1916" t="s">
        <v>7689</v>
      </c>
    </row>
    <row r="18" spans="1:2">
      <c r="A18" s="2199"/>
      <c r="B18" s="1916" t="s">
        <v>7690</v>
      </c>
    </row>
    <row r="19" spans="1:2">
      <c r="B19" s="1916" t="s">
        <v>7687</v>
      </c>
    </row>
    <row r="20" spans="1:2">
      <c r="B20" s="1916" t="s">
        <v>7691</v>
      </c>
    </row>
    <row r="21" spans="1:2">
      <c r="B21" s="1911" t="s">
        <v>4983</v>
      </c>
    </row>
  </sheetData>
  <mergeCells count="9">
    <mergeCell ref="A4:A7"/>
    <mergeCell ref="B4:G4"/>
    <mergeCell ref="H4:H6"/>
    <mergeCell ref="B5:B6"/>
    <mergeCell ref="C5:C6"/>
    <mergeCell ref="D5:D6"/>
    <mergeCell ref="G5:G6"/>
    <mergeCell ref="E5:E6"/>
    <mergeCell ref="F5:F6"/>
  </mergeCells>
  <phoneticPr fontId="28" type="noConversion"/>
  <dataValidations disablePrompts="1" count="1">
    <dataValidation type="whole" allowBlank="1" showInputMessage="1" showErrorMessage="1" errorTitle="錯誤" error="輸入資料格式錯誤!!" sqref="H4 D3:H3 D6:G6" xr:uid="{00000000-0002-0000-4300-000000000000}">
      <formula1>-9.99999999999999E+28</formula1>
      <formula2>9.99999999999999E+30</formula2>
    </dataValidation>
  </dataValidations>
  <printOptions horizontalCentered="1"/>
  <pageMargins left="0.23622047244094491" right="0.23622047244094491" top="0.35433070866141736" bottom="0.35433070866141736" header="0.31496062992125984" footer="0.31496062992125984"/>
  <pageSetup paperSize="9" fitToHeight="0" orientation="landscape" cellComments="asDisplayed" r:id="rId1"/>
  <headerFooter alignWithMargins="0"/>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工作表31">
    <pageSetUpPr fitToPage="1"/>
  </sheetPr>
  <dimension ref="A1:Y54"/>
  <sheetViews>
    <sheetView view="pageBreakPreview" topLeftCell="A10" zoomScale="60" zoomScaleNormal="85" workbookViewId="0">
      <selection activeCell="M29" sqref="M29"/>
    </sheetView>
  </sheetViews>
  <sheetFormatPr defaultColWidth="20.625" defaultRowHeight="15.75"/>
  <cols>
    <col min="1" max="1" width="5.625" style="21" customWidth="1"/>
    <col min="2" max="2" width="30.625" style="21" customWidth="1"/>
    <col min="3" max="255" width="20.625" style="21"/>
    <col min="256" max="256" width="1.625" style="21" customWidth="1"/>
    <col min="257" max="257" width="5.625" style="21" customWidth="1"/>
    <col min="258" max="258" width="30.625" style="21" customWidth="1"/>
    <col min="259" max="511" width="20.625" style="21"/>
    <col min="512" max="512" width="1.625" style="21" customWidth="1"/>
    <col min="513" max="513" width="5.625" style="21" customWidth="1"/>
    <col min="514" max="514" width="30.625" style="21" customWidth="1"/>
    <col min="515" max="767" width="20.625" style="21"/>
    <col min="768" max="768" width="1.625" style="21" customWidth="1"/>
    <col min="769" max="769" width="5.625" style="21" customWidth="1"/>
    <col min="770" max="770" width="30.625" style="21" customWidth="1"/>
    <col min="771" max="1023" width="20.625" style="21"/>
    <col min="1024" max="1024" width="1.625" style="21" customWidth="1"/>
    <col min="1025" max="1025" width="5.625" style="21" customWidth="1"/>
    <col min="1026" max="1026" width="30.625" style="21" customWidth="1"/>
    <col min="1027" max="1279" width="20.625" style="21"/>
    <col min="1280" max="1280" width="1.625" style="21" customWidth="1"/>
    <col min="1281" max="1281" width="5.625" style="21" customWidth="1"/>
    <col min="1282" max="1282" width="30.625" style="21" customWidth="1"/>
    <col min="1283" max="1535" width="20.625" style="21"/>
    <col min="1536" max="1536" width="1.625" style="21" customWidth="1"/>
    <col min="1537" max="1537" width="5.625" style="21" customWidth="1"/>
    <col min="1538" max="1538" width="30.625" style="21" customWidth="1"/>
    <col min="1539" max="1791" width="20.625" style="21"/>
    <col min="1792" max="1792" width="1.625" style="21" customWidth="1"/>
    <col min="1793" max="1793" width="5.625" style="21" customWidth="1"/>
    <col min="1794" max="1794" width="30.625" style="21" customWidth="1"/>
    <col min="1795" max="2047" width="20.625" style="21"/>
    <col min="2048" max="2048" width="1.625" style="21" customWidth="1"/>
    <col min="2049" max="2049" width="5.625" style="21" customWidth="1"/>
    <col min="2050" max="2050" width="30.625" style="21" customWidth="1"/>
    <col min="2051" max="2303" width="20.625" style="21"/>
    <col min="2304" max="2304" width="1.625" style="21" customWidth="1"/>
    <col min="2305" max="2305" width="5.625" style="21" customWidth="1"/>
    <col min="2306" max="2306" width="30.625" style="21" customWidth="1"/>
    <col min="2307" max="2559" width="20.625" style="21"/>
    <col min="2560" max="2560" width="1.625" style="21" customWidth="1"/>
    <col min="2561" max="2561" width="5.625" style="21" customWidth="1"/>
    <col min="2562" max="2562" width="30.625" style="21" customWidth="1"/>
    <col min="2563" max="2815" width="20.625" style="21"/>
    <col min="2816" max="2816" width="1.625" style="21" customWidth="1"/>
    <col min="2817" max="2817" width="5.625" style="21" customWidth="1"/>
    <col min="2818" max="2818" width="30.625" style="21" customWidth="1"/>
    <col min="2819" max="3071" width="20.625" style="21"/>
    <col min="3072" max="3072" width="1.625" style="21" customWidth="1"/>
    <col min="3073" max="3073" width="5.625" style="21" customWidth="1"/>
    <col min="3074" max="3074" width="30.625" style="21" customWidth="1"/>
    <col min="3075" max="3327" width="20.625" style="21"/>
    <col min="3328" max="3328" width="1.625" style="21" customWidth="1"/>
    <col min="3329" max="3329" width="5.625" style="21" customWidth="1"/>
    <col min="3330" max="3330" width="30.625" style="21" customWidth="1"/>
    <col min="3331" max="3583" width="20.625" style="21"/>
    <col min="3584" max="3584" width="1.625" style="21" customWidth="1"/>
    <col min="3585" max="3585" width="5.625" style="21" customWidth="1"/>
    <col min="3586" max="3586" width="30.625" style="21" customWidth="1"/>
    <col min="3587" max="3839" width="20.625" style="21"/>
    <col min="3840" max="3840" width="1.625" style="21" customWidth="1"/>
    <col min="3841" max="3841" width="5.625" style="21" customWidth="1"/>
    <col min="3842" max="3842" width="30.625" style="21" customWidth="1"/>
    <col min="3843" max="4095" width="20.625" style="21"/>
    <col min="4096" max="4096" width="1.625" style="21" customWidth="1"/>
    <col min="4097" max="4097" width="5.625" style="21" customWidth="1"/>
    <col min="4098" max="4098" width="30.625" style="21" customWidth="1"/>
    <col min="4099" max="4351" width="20.625" style="21"/>
    <col min="4352" max="4352" width="1.625" style="21" customWidth="1"/>
    <col min="4353" max="4353" width="5.625" style="21" customWidth="1"/>
    <col min="4354" max="4354" width="30.625" style="21" customWidth="1"/>
    <col min="4355" max="4607" width="20.625" style="21"/>
    <col min="4608" max="4608" width="1.625" style="21" customWidth="1"/>
    <col min="4609" max="4609" width="5.625" style="21" customWidth="1"/>
    <col min="4610" max="4610" width="30.625" style="21" customWidth="1"/>
    <col min="4611" max="4863" width="20.625" style="21"/>
    <col min="4864" max="4864" width="1.625" style="21" customWidth="1"/>
    <col min="4865" max="4865" width="5.625" style="21" customWidth="1"/>
    <col min="4866" max="4866" width="30.625" style="21" customWidth="1"/>
    <col min="4867" max="5119" width="20.625" style="21"/>
    <col min="5120" max="5120" width="1.625" style="21" customWidth="1"/>
    <col min="5121" max="5121" width="5.625" style="21" customWidth="1"/>
    <col min="5122" max="5122" width="30.625" style="21" customWidth="1"/>
    <col min="5123" max="5375" width="20.625" style="21"/>
    <col min="5376" max="5376" width="1.625" style="21" customWidth="1"/>
    <col min="5377" max="5377" width="5.625" style="21" customWidth="1"/>
    <col min="5378" max="5378" width="30.625" style="21" customWidth="1"/>
    <col min="5379" max="5631" width="20.625" style="21"/>
    <col min="5632" max="5632" width="1.625" style="21" customWidth="1"/>
    <col min="5633" max="5633" width="5.625" style="21" customWidth="1"/>
    <col min="5634" max="5634" width="30.625" style="21" customWidth="1"/>
    <col min="5635" max="5887" width="20.625" style="21"/>
    <col min="5888" max="5888" width="1.625" style="21" customWidth="1"/>
    <col min="5889" max="5889" width="5.625" style="21" customWidth="1"/>
    <col min="5890" max="5890" width="30.625" style="21" customWidth="1"/>
    <col min="5891" max="6143" width="20.625" style="21"/>
    <col min="6144" max="6144" width="1.625" style="21" customWidth="1"/>
    <col min="6145" max="6145" width="5.625" style="21" customWidth="1"/>
    <col min="6146" max="6146" width="30.625" style="21" customWidth="1"/>
    <col min="6147" max="6399" width="20.625" style="21"/>
    <col min="6400" max="6400" width="1.625" style="21" customWidth="1"/>
    <col min="6401" max="6401" width="5.625" style="21" customWidth="1"/>
    <col min="6402" max="6402" width="30.625" style="21" customWidth="1"/>
    <col min="6403" max="6655" width="20.625" style="21"/>
    <col min="6656" max="6656" width="1.625" style="21" customWidth="1"/>
    <col min="6657" max="6657" width="5.625" style="21" customWidth="1"/>
    <col min="6658" max="6658" width="30.625" style="21" customWidth="1"/>
    <col min="6659" max="6911" width="20.625" style="21"/>
    <col min="6912" max="6912" width="1.625" style="21" customWidth="1"/>
    <col min="6913" max="6913" width="5.625" style="21" customWidth="1"/>
    <col min="6914" max="6914" width="30.625" style="21" customWidth="1"/>
    <col min="6915" max="7167" width="20.625" style="21"/>
    <col min="7168" max="7168" width="1.625" style="21" customWidth="1"/>
    <col min="7169" max="7169" width="5.625" style="21" customWidth="1"/>
    <col min="7170" max="7170" width="30.625" style="21" customWidth="1"/>
    <col min="7171" max="7423" width="20.625" style="21"/>
    <col min="7424" max="7424" width="1.625" style="21" customWidth="1"/>
    <col min="7425" max="7425" width="5.625" style="21" customWidth="1"/>
    <col min="7426" max="7426" width="30.625" style="21" customWidth="1"/>
    <col min="7427" max="7679" width="20.625" style="21"/>
    <col min="7680" max="7680" width="1.625" style="21" customWidth="1"/>
    <col min="7681" max="7681" width="5.625" style="21" customWidth="1"/>
    <col min="7682" max="7682" width="30.625" style="21" customWidth="1"/>
    <col min="7683" max="7935" width="20.625" style="21"/>
    <col min="7936" max="7936" width="1.625" style="21" customWidth="1"/>
    <col min="7937" max="7937" width="5.625" style="21" customWidth="1"/>
    <col min="7938" max="7938" width="30.625" style="21" customWidth="1"/>
    <col min="7939" max="8191" width="20.625" style="21"/>
    <col min="8192" max="8192" width="1.625" style="21" customWidth="1"/>
    <col min="8193" max="8193" width="5.625" style="21" customWidth="1"/>
    <col min="8194" max="8194" width="30.625" style="21" customWidth="1"/>
    <col min="8195" max="8447" width="20.625" style="21"/>
    <col min="8448" max="8448" width="1.625" style="21" customWidth="1"/>
    <col min="8449" max="8449" width="5.625" style="21" customWidth="1"/>
    <col min="8450" max="8450" width="30.625" style="21" customWidth="1"/>
    <col min="8451" max="8703" width="20.625" style="21"/>
    <col min="8704" max="8704" width="1.625" style="21" customWidth="1"/>
    <col min="8705" max="8705" width="5.625" style="21" customWidth="1"/>
    <col min="8706" max="8706" width="30.625" style="21" customWidth="1"/>
    <col min="8707" max="8959" width="20.625" style="21"/>
    <col min="8960" max="8960" width="1.625" style="21" customWidth="1"/>
    <col min="8961" max="8961" width="5.625" style="21" customWidth="1"/>
    <col min="8962" max="8962" width="30.625" style="21" customWidth="1"/>
    <col min="8963" max="9215" width="20.625" style="21"/>
    <col min="9216" max="9216" width="1.625" style="21" customWidth="1"/>
    <col min="9217" max="9217" width="5.625" style="21" customWidth="1"/>
    <col min="9218" max="9218" width="30.625" style="21" customWidth="1"/>
    <col min="9219" max="9471" width="20.625" style="21"/>
    <col min="9472" max="9472" width="1.625" style="21" customWidth="1"/>
    <col min="9473" max="9473" width="5.625" style="21" customWidth="1"/>
    <col min="9474" max="9474" width="30.625" style="21" customWidth="1"/>
    <col min="9475" max="9727" width="20.625" style="21"/>
    <col min="9728" max="9728" width="1.625" style="21" customWidth="1"/>
    <col min="9729" max="9729" width="5.625" style="21" customWidth="1"/>
    <col min="9730" max="9730" width="30.625" style="21" customWidth="1"/>
    <col min="9731" max="9983" width="20.625" style="21"/>
    <col min="9984" max="9984" width="1.625" style="21" customWidth="1"/>
    <col min="9985" max="9985" width="5.625" style="21" customWidth="1"/>
    <col min="9986" max="9986" width="30.625" style="21" customWidth="1"/>
    <col min="9987" max="10239" width="20.625" style="21"/>
    <col min="10240" max="10240" width="1.625" style="21" customWidth="1"/>
    <col min="10241" max="10241" width="5.625" style="21" customWidth="1"/>
    <col min="10242" max="10242" width="30.625" style="21" customWidth="1"/>
    <col min="10243" max="10495" width="20.625" style="21"/>
    <col min="10496" max="10496" width="1.625" style="21" customWidth="1"/>
    <col min="10497" max="10497" width="5.625" style="21" customWidth="1"/>
    <col min="10498" max="10498" width="30.625" style="21" customWidth="1"/>
    <col min="10499" max="10751" width="20.625" style="21"/>
    <col min="10752" max="10752" width="1.625" style="21" customWidth="1"/>
    <col min="10753" max="10753" width="5.625" style="21" customWidth="1"/>
    <col min="10754" max="10754" width="30.625" style="21" customWidth="1"/>
    <col min="10755" max="11007" width="20.625" style="21"/>
    <col min="11008" max="11008" width="1.625" style="21" customWidth="1"/>
    <col min="11009" max="11009" width="5.625" style="21" customWidth="1"/>
    <col min="11010" max="11010" width="30.625" style="21" customWidth="1"/>
    <col min="11011" max="11263" width="20.625" style="21"/>
    <col min="11264" max="11264" width="1.625" style="21" customWidth="1"/>
    <col min="11265" max="11265" width="5.625" style="21" customWidth="1"/>
    <col min="11266" max="11266" width="30.625" style="21" customWidth="1"/>
    <col min="11267" max="11519" width="20.625" style="21"/>
    <col min="11520" max="11520" width="1.625" style="21" customWidth="1"/>
    <col min="11521" max="11521" width="5.625" style="21" customWidth="1"/>
    <col min="11522" max="11522" width="30.625" style="21" customWidth="1"/>
    <col min="11523" max="11775" width="20.625" style="21"/>
    <col min="11776" max="11776" width="1.625" style="21" customWidth="1"/>
    <col min="11777" max="11777" width="5.625" style="21" customWidth="1"/>
    <col min="11778" max="11778" width="30.625" style="21" customWidth="1"/>
    <col min="11779" max="12031" width="20.625" style="21"/>
    <col min="12032" max="12032" width="1.625" style="21" customWidth="1"/>
    <col min="12033" max="12033" width="5.625" style="21" customWidth="1"/>
    <col min="12034" max="12034" width="30.625" style="21" customWidth="1"/>
    <col min="12035" max="12287" width="20.625" style="21"/>
    <col min="12288" max="12288" width="1.625" style="21" customWidth="1"/>
    <col min="12289" max="12289" width="5.625" style="21" customWidth="1"/>
    <col min="12290" max="12290" width="30.625" style="21" customWidth="1"/>
    <col min="12291" max="12543" width="20.625" style="21"/>
    <col min="12544" max="12544" width="1.625" style="21" customWidth="1"/>
    <col min="12545" max="12545" width="5.625" style="21" customWidth="1"/>
    <col min="12546" max="12546" width="30.625" style="21" customWidth="1"/>
    <col min="12547" max="12799" width="20.625" style="21"/>
    <col min="12800" max="12800" width="1.625" style="21" customWidth="1"/>
    <col min="12801" max="12801" width="5.625" style="21" customWidth="1"/>
    <col min="12802" max="12802" width="30.625" style="21" customWidth="1"/>
    <col min="12803" max="13055" width="20.625" style="21"/>
    <col min="13056" max="13056" width="1.625" style="21" customWidth="1"/>
    <col min="13057" max="13057" width="5.625" style="21" customWidth="1"/>
    <col min="13058" max="13058" width="30.625" style="21" customWidth="1"/>
    <col min="13059" max="13311" width="20.625" style="21"/>
    <col min="13312" max="13312" width="1.625" style="21" customWidth="1"/>
    <col min="13313" max="13313" width="5.625" style="21" customWidth="1"/>
    <col min="13314" max="13314" width="30.625" style="21" customWidth="1"/>
    <col min="13315" max="13567" width="20.625" style="21"/>
    <col min="13568" max="13568" width="1.625" style="21" customWidth="1"/>
    <col min="13569" max="13569" width="5.625" style="21" customWidth="1"/>
    <col min="13570" max="13570" width="30.625" style="21" customWidth="1"/>
    <col min="13571" max="13823" width="20.625" style="21"/>
    <col min="13824" max="13824" width="1.625" style="21" customWidth="1"/>
    <col min="13825" max="13825" width="5.625" style="21" customWidth="1"/>
    <col min="13826" max="13826" width="30.625" style="21" customWidth="1"/>
    <col min="13827" max="14079" width="20.625" style="21"/>
    <col min="14080" max="14080" width="1.625" style="21" customWidth="1"/>
    <col min="14081" max="14081" width="5.625" style="21" customWidth="1"/>
    <col min="14082" max="14082" width="30.625" style="21" customWidth="1"/>
    <col min="14083" max="14335" width="20.625" style="21"/>
    <col min="14336" max="14336" width="1.625" style="21" customWidth="1"/>
    <col min="14337" max="14337" width="5.625" style="21" customWidth="1"/>
    <col min="14338" max="14338" width="30.625" style="21" customWidth="1"/>
    <col min="14339" max="14591" width="20.625" style="21"/>
    <col min="14592" max="14592" width="1.625" style="21" customWidth="1"/>
    <col min="14593" max="14593" width="5.625" style="21" customWidth="1"/>
    <col min="14594" max="14594" width="30.625" style="21" customWidth="1"/>
    <col min="14595" max="14847" width="20.625" style="21"/>
    <col min="14848" max="14848" width="1.625" style="21" customWidth="1"/>
    <col min="14849" max="14849" width="5.625" style="21" customWidth="1"/>
    <col min="14850" max="14850" width="30.625" style="21" customWidth="1"/>
    <col min="14851" max="15103" width="20.625" style="21"/>
    <col min="15104" max="15104" width="1.625" style="21" customWidth="1"/>
    <col min="15105" max="15105" width="5.625" style="21" customWidth="1"/>
    <col min="15106" max="15106" width="30.625" style="21" customWidth="1"/>
    <col min="15107" max="15359" width="20.625" style="21"/>
    <col min="15360" max="15360" width="1.625" style="21" customWidth="1"/>
    <col min="15361" max="15361" width="5.625" style="21" customWidth="1"/>
    <col min="15362" max="15362" width="30.625" style="21" customWidth="1"/>
    <col min="15363" max="15615" width="20.625" style="21"/>
    <col min="15616" max="15616" width="1.625" style="21" customWidth="1"/>
    <col min="15617" max="15617" width="5.625" style="21" customWidth="1"/>
    <col min="15618" max="15618" width="30.625" style="21" customWidth="1"/>
    <col min="15619" max="15871" width="20.625" style="21"/>
    <col min="15872" max="15872" width="1.625" style="21" customWidth="1"/>
    <col min="15873" max="15873" width="5.625" style="21" customWidth="1"/>
    <col min="15874" max="15874" width="30.625" style="21" customWidth="1"/>
    <col min="15875" max="16127" width="20.625" style="21"/>
    <col min="16128" max="16128" width="1.625" style="21" customWidth="1"/>
    <col min="16129" max="16129" width="5.625" style="21" customWidth="1"/>
    <col min="16130" max="16130" width="30.625" style="21" customWidth="1"/>
    <col min="16131" max="16384" width="20.625" style="21"/>
  </cols>
  <sheetData>
    <row r="1" spans="1:24" ht="16.5">
      <c r="A1" s="432" t="s">
        <v>2591</v>
      </c>
      <c r="B1" s="24"/>
      <c r="C1" s="24"/>
      <c r="D1" s="24"/>
      <c r="E1" s="24"/>
      <c r="F1" s="24"/>
      <c r="G1" s="24"/>
      <c r="H1" s="24"/>
      <c r="I1" s="24"/>
      <c r="J1" s="24"/>
      <c r="K1" s="24"/>
      <c r="L1" s="24"/>
      <c r="M1" s="24"/>
      <c r="N1" s="24"/>
      <c r="O1" s="24"/>
      <c r="P1" s="24"/>
      <c r="Q1" s="24"/>
      <c r="R1" s="24"/>
      <c r="S1" s="24"/>
      <c r="T1" s="24"/>
      <c r="U1" s="24"/>
      <c r="V1" s="24"/>
      <c r="W1" s="40"/>
    </row>
    <row r="2" spans="1:24" ht="16.5">
      <c r="A2" s="433" t="s">
        <v>3669</v>
      </c>
      <c r="B2" s="24"/>
      <c r="C2" s="24"/>
      <c r="D2" s="24"/>
      <c r="E2" s="24"/>
      <c r="F2" s="24"/>
      <c r="G2" s="24"/>
      <c r="H2" s="24"/>
      <c r="I2" s="24"/>
      <c r="J2" s="24"/>
      <c r="K2" s="24"/>
      <c r="L2" s="24"/>
      <c r="M2" s="24"/>
      <c r="N2" s="24"/>
      <c r="O2" s="24"/>
      <c r="P2" s="24"/>
      <c r="Q2" s="24"/>
      <c r="R2" s="24"/>
      <c r="W2" s="40"/>
    </row>
    <row r="3" spans="1:24" ht="16.5">
      <c r="A3" s="433" t="s">
        <v>3670</v>
      </c>
      <c r="B3" s="24"/>
      <c r="C3" s="24"/>
      <c r="D3" s="24"/>
      <c r="E3" s="24"/>
      <c r="F3" s="24"/>
      <c r="G3" s="24"/>
      <c r="H3" s="24"/>
      <c r="I3" s="24"/>
      <c r="J3" s="24"/>
      <c r="K3" s="24"/>
      <c r="L3" s="24"/>
      <c r="M3" s="24"/>
      <c r="N3" s="24"/>
      <c r="O3" s="24"/>
      <c r="P3" s="24"/>
      <c r="Q3" s="24"/>
      <c r="R3" s="24"/>
      <c r="V3" s="434"/>
      <c r="W3" s="434" t="s">
        <v>3671</v>
      </c>
    </row>
    <row r="4" spans="1:24" ht="15.75" customHeight="1">
      <c r="A4" s="2495" t="s">
        <v>3672</v>
      </c>
      <c r="B4" s="2497" t="s">
        <v>3673</v>
      </c>
      <c r="C4" s="2498"/>
      <c r="D4" s="2497" t="s">
        <v>3674</v>
      </c>
      <c r="E4" s="2500"/>
      <c r="F4" s="2500"/>
      <c r="G4" s="2498"/>
      <c r="H4" s="2495" t="s">
        <v>3675</v>
      </c>
      <c r="I4" s="2495" t="s">
        <v>3676</v>
      </c>
      <c r="J4" s="2495" t="s">
        <v>3677</v>
      </c>
      <c r="K4" s="2495" t="s">
        <v>3678</v>
      </c>
      <c r="L4" s="2495" t="s">
        <v>3679</v>
      </c>
      <c r="M4" s="2495" t="s">
        <v>3680</v>
      </c>
      <c r="N4" s="2495" t="s">
        <v>3681</v>
      </c>
      <c r="O4" s="2495" t="s">
        <v>3682</v>
      </c>
      <c r="P4" s="2495" t="s">
        <v>3683</v>
      </c>
      <c r="Q4" s="2495" t="s">
        <v>3684</v>
      </c>
      <c r="R4" s="2495" t="s">
        <v>3685</v>
      </c>
      <c r="S4" s="2495" t="s">
        <v>3686</v>
      </c>
      <c r="T4" s="2495" t="s">
        <v>3687</v>
      </c>
      <c r="U4" s="2495" t="s">
        <v>3688</v>
      </c>
      <c r="V4" s="2495" t="s">
        <v>3689</v>
      </c>
      <c r="W4" s="2495" t="s">
        <v>3549</v>
      </c>
      <c r="X4" s="40"/>
    </row>
    <row r="5" spans="1:24" ht="16.5">
      <c r="A5" s="2499"/>
      <c r="B5" s="435" t="s">
        <v>3690</v>
      </c>
      <c r="C5" s="435" t="s">
        <v>3691</v>
      </c>
      <c r="D5" s="435" t="s">
        <v>3690</v>
      </c>
      <c r="E5" s="435" t="s">
        <v>3691</v>
      </c>
      <c r="F5" s="435" t="s">
        <v>3692</v>
      </c>
      <c r="G5" s="435" t="s">
        <v>3693</v>
      </c>
      <c r="H5" s="2496"/>
      <c r="I5" s="2496"/>
      <c r="J5" s="2496"/>
      <c r="K5" s="2496"/>
      <c r="L5" s="2496"/>
      <c r="M5" s="2496"/>
      <c r="N5" s="2496"/>
      <c r="O5" s="2496"/>
      <c r="P5" s="2496"/>
      <c r="Q5" s="2496"/>
      <c r="R5" s="2496"/>
      <c r="S5" s="2496"/>
      <c r="T5" s="2496"/>
      <c r="U5" s="2496"/>
      <c r="V5" s="2496"/>
      <c r="W5" s="2496"/>
      <c r="X5" s="40"/>
    </row>
    <row r="6" spans="1:24">
      <c r="A6" s="2496"/>
      <c r="B6" s="436" t="s">
        <v>66</v>
      </c>
      <c r="C6" s="436" t="s">
        <v>67</v>
      </c>
      <c r="D6" s="436" t="s">
        <v>68</v>
      </c>
      <c r="E6" s="436" t="s">
        <v>69</v>
      </c>
      <c r="F6" s="436" t="s">
        <v>70</v>
      </c>
      <c r="G6" s="436" t="s">
        <v>71</v>
      </c>
      <c r="H6" s="436" t="s">
        <v>72</v>
      </c>
      <c r="I6" s="436" t="s">
        <v>73</v>
      </c>
      <c r="J6" s="436" t="s">
        <v>74</v>
      </c>
      <c r="K6" s="436" t="s">
        <v>75</v>
      </c>
      <c r="L6" s="436" t="s">
        <v>231</v>
      </c>
      <c r="M6" s="436" t="s">
        <v>232</v>
      </c>
      <c r="N6" s="436" t="s">
        <v>281</v>
      </c>
      <c r="O6" s="436" t="s">
        <v>282</v>
      </c>
      <c r="P6" s="436" t="s">
        <v>283</v>
      </c>
      <c r="Q6" s="436" t="s">
        <v>284</v>
      </c>
      <c r="R6" s="436" t="s">
        <v>285</v>
      </c>
      <c r="S6" s="436" t="s">
        <v>138</v>
      </c>
      <c r="T6" s="436" t="s">
        <v>139</v>
      </c>
      <c r="U6" s="436" t="s">
        <v>140</v>
      </c>
      <c r="V6" s="436" t="s">
        <v>141</v>
      </c>
      <c r="W6" s="436" t="s">
        <v>142</v>
      </c>
      <c r="X6" s="40"/>
    </row>
    <row r="7" spans="1:24">
      <c r="A7" s="437">
        <v>1</v>
      </c>
      <c r="B7" s="438"/>
      <c r="C7" s="439"/>
      <c r="D7" s="438"/>
      <c r="E7" s="439"/>
      <c r="F7" s="439"/>
      <c r="G7" s="439"/>
      <c r="H7" s="439"/>
      <c r="I7" s="439"/>
      <c r="J7" s="439"/>
      <c r="K7" s="439"/>
      <c r="L7" s="439"/>
      <c r="M7" s="439"/>
      <c r="N7" s="439"/>
      <c r="O7" s="439"/>
      <c r="P7" s="440"/>
      <c r="Q7" s="439"/>
      <c r="R7" s="441"/>
      <c r="S7" s="441"/>
      <c r="T7" s="441"/>
      <c r="U7" s="441"/>
      <c r="V7" s="439"/>
      <c r="W7" s="439"/>
      <c r="X7" s="40"/>
    </row>
    <row r="8" spans="1:24">
      <c r="A8" s="437">
        <v>2</v>
      </c>
      <c r="B8" s="438"/>
      <c r="C8" s="439"/>
      <c r="D8" s="438"/>
      <c r="E8" s="439"/>
      <c r="F8" s="439"/>
      <c r="G8" s="439"/>
      <c r="H8" s="439"/>
      <c r="I8" s="439"/>
      <c r="J8" s="439"/>
      <c r="K8" s="439"/>
      <c r="L8" s="439"/>
      <c r="M8" s="439"/>
      <c r="N8" s="439"/>
      <c r="O8" s="439"/>
      <c r="P8" s="440"/>
      <c r="Q8" s="439"/>
      <c r="R8" s="441"/>
      <c r="S8" s="441"/>
      <c r="T8" s="441"/>
      <c r="U8" s="441"/>
      <c r="V8" s="439"/>
      <c r="W8" s="439"/>
      <c r="X8" s="40"/>
    </row>
    <row r="9" spans="1:24">
      <c r="A9" s="437">
        <v>3</v>
      </c>
      <c r="B9" s="438"/>
      <c r="C9" s="439"/>
      <c r="D9" s="438"/>
      <c r="E9" s="439"/>
      <c r="F9" s="439"/>
      <c r="G9" s="439"/>
      <c r="H9" s="439"/>
      <c r="I9" s="439"/>
      <c r="J9" s="439"/>
      <c r="K9" s="439"/>
      <c r="L9" s="439"/>
      <c r="M9" s="439"/>
      <c r="N9" s="439"/>
      <c r="O9" s="439"/>
      <c r="P9" s="440"/>
      <c r="Q9" s="439"/>
      <c r="R9" s="441"/>
      <c r="S9" s="441"/>
      <c r="T9" s="441"/>
      <c r="U9" s="441"/>
      <c r="V9" s="439"/>
      <c r="W9" s="439"/>
      <c r="X9" s="40"/>
    </row>
    <row r="10" spans="1:24">
      <c r="A10" s="437">
        <v>4</v>
      </c>
      <c r="B10" s="438"/>
      <c r="C10" s="439"/>
      <c r="D10" s="438"/>
      <c r="E10" s="439"/>
      <c r="F10" s="439"/>
      <c r="G10" s="439"/>
      <c r="H10" s="439"/>
      <c r="I10" s="439"/>
      <c r="J10" s="439"/>
      <c r="K10" s="439"/>
      <c r="L10" s="439"/>
      <c r="M10" s="439"/>
      <c r="N10" s="439"/>
      <c r="O10" s="439"/>
      <c r="P10" s="440"/>
      <c r="Q10" s="439"/>
      <c r="R10" s="441"/>
      <c r="S10" s="441"/>
      <c r="T10" s="441"/>
      <c r="U10" s="441"/>
      <c r="V10" s="439"/>
      <c r="W10" s="439"/>
      <c r="X10" s="40"/>
    </row>
    <row r="11" spans="1:24">
      <c r="A11" s="437">
        <v>5</v>
      </c>
      <c r="B11" s="438"/>
      <c r="C11" s="439"/>
      <c r="D11" s="438"/>
      <c r="E11" s="439"/>
      <c r="F11" s="439"/>
      <c r="G11" s="439"/>
      <c r="H11" s="439"/>
      <c r="I11" s="439"/>
      <c r="J11" s="439"/>
      <c r="K11" s="439"/>
      <c r="L11" s="439"/>
      <c r="M11" s="439"/>
      <c r="N11" s="439"/>
      <c r="O11" s="439"/>
      <c r="P11" s="440"/>
      <c r="Q11" s="439"/>
      <c r="R11" s="441"/>
      <c r="S11" s="441"/>
      <c r="T11" s="441"/>
      <c r="U11" s="441"/>
      <c r="V11" s="439"/>
      <c r="W11" s="439"/>
      <c r="X11" s="40"/>
    </row>
    <row r="12" spans="1:24">
      <c r="A12" s="437">
        <v>6</v>
      </c>
      <c r="B12" s="438"/>
      <c r="C12" s="439"/>
      <c r="D12" s="438"/>
      <c r="E12" s="439"/>
      <c r="F12" s="439"/>
      <c r="G12" s="439"/>
      <c r="H12" s="439"/>
      <c r="I12" s="439"/>
      <c r="J12" s="439"/>
      <c r="K12" s="439"/>
      <c r="L12" s="439"/>
      <c r="M12" s="439"/>
      <c r="N12" s="439"/>
      <c r="O12" s="439"/>
      <c r="P12" s="440"/>
      <c r="Q12" s="439"/>
      <c r="R12" s="441"/>
      <c r="S12" s="441"/>
      <c r="T12" s="441"/>
      <c r="U12" s="441"/>
      <c r="V12" s="439"/>
      <c r="W12" s="439"/>
      <c r="X12" s="40"/>
    </row>
    <row r="13" spans="1:24">
      <c r="A13" s="437">
        <v>7</v>
      </c>
      <c r="B13" s="438"/>
      <c r="C13" s="439"/>
      <c r="D13" s="438"/>
      <c r="E13" s="439"/>
      <c r="F13" s="439"/>
      <c r="G13" s="439"/>
      <c r="H13" s="439"/>
      <c r="I13" s="439"/>
      <c r="J13" s="439"/>
      <c r="K13" s="439"/>
      <c r="L13" s="439"/>
      <c r="M13" s="439"/>
      <c r="N13" s="439"/>
      <c r="O13" s="439"/>
      <c r="P13" s="440"/>
      <c r="Q13" s="439"/>
      <c r="R13" s="441"/>
      <c r="S13" s="441"/>
      <c r="T13" s="441"/>
      <c r="U13" s="441"/>
      <c r="V13" s="439"/>
      <c r="W13" s="439"/>
      <c r="X13" s="40"/>
    </row>
    <row r="14" spans="1:24">
      <c r="A14" s="437">
        <v>8</v>
      </c>
      <c r="B14" s="438"/>
      <c r="C14" s="439"/>
      <c r="D14" s="438"/>
      <c r="E14" s="439"/>
      <c r="F14" s="439"/>
      <c r="G14" s="439"/>
      <c r="H14" s="439"/>
      <c r="I14" s="439"/>
      <c r="J14" s="439"/>
      <c r="K14" s="439"/>
      <c r="L14" s="439"/>
      <c r="M14" s="439"/>
      <c r="N14" s="439"/>
      <c r="O14" s="439"/>
      <c r="P14" s="440"/>
      <c r="Q14" s="439"/>
      <c r="R14" s="441"/>
      <c r="S14" s="441"/>
      <c r="T14" s="441"/>
      <c r="U14" s="441"/>
      <c r="V14" s="439"/>
      <c r="W14" s="439"/>
      <c r="X14" s="40"/>
    </row>
    <row r="15" spans="1:24">
      <c r="A15" s="437">
        <v>9</v>
      </c>
      <c r="B15" s="438"/>
      <c r="C15" s="439"/>
      <c r="D15" s="438"/>
      <c r="E15" s="439"/>
      <c r="F15" s="439"/>
      <c r="G15" s="439"/>
      <c r="H15" s="439"/>
      <c r="I15" s="439"/>
      <c r="J15" s="439"/>
      <c r="K15" s="439"/>
      <c r="L15" s="439"/>
      <c r="M15" s="439"/>
      <c r="N15" s="439"/>
      <c r="O15" s="439"/>
      <c r="P15" s="440"/>
      <c r="Q15" s="439"/>
      <c r="R15" s="441"/>
      <c r="S15" s="441"/>
      <c r="T15" s="441"/>
      <c r="U15" s="441"/>
      <c r="V15" s="439"/>
      <c r="W15" s="439"/>
      <c r="X15" s="40"/>
    </row>
    <row r="16" spans="1:24">
      <c r="A16" s="437">
        <v>10</v>
      </c>
      <c r="B16" s="438"/>
      <c r="C16" s="439"/>
      <c r="D16" s="438"/>
      <c r="E16" s="439"/>
      <c r="F16" s="439"/>
      <c r="G16" s="439"/>
      <c r="H16" s="439"/>
      <c r="I16" s="439"/>
      <c r="J16" s="439"/>
      <c r="K16" s="439"/>
      <c r="L16" s="439"/>
      <c r="M16" s="439"/>
      <c r="N16" s="439"/>
      <c r="O16" s="439"/>
      <c r="P16" s="440"/>
      <c r="Q16" s="439"/>
      <c r="R16" s="441"/>
      <c r="S16" s="441"/>
      <c r="T16" s="441"/>
      <c r="U16" s="441"/>
      <c r="V16" s="439"/>
      <c r="W16" s="439"/>
      <c r="X16" s="40"/>
    </row>
    <row r="17" spans="1:25">
      <c r="A17" s="442"/>
      <c r="B17" s="443"/>
      <c r="C17" s="444"/>
      <c r="D17" s="443"/>
      <c r="E17" s="444"/>
      <c r="F17" s="444"/>
      <c r="G17" s="444"/>
      <c r="H17" s="444"/>
      <c r="I17" s="444"/>
      <c r="J17" s="444"/>
      <c r="K17" s="444"/>
      <c r="L17" s="444"/>
      <c r="M17" s="444"/>
      <c r="N17" s="444"/>
      <c r="O17" s="445"/>
      <c r="P17" s="444"/>
      <c r="Q17" s="446"/>
      <c r="R17" s="446"/>
      <c r="S17" s="444"/>
      <c r="T17" s="444"/>
      <c r="U17" s="444"/>
      <c r="V17" s="444"/>
      <c r="W17" s="40"/>
    </row>
    <row r="18" spans="1:25" ht="16.5">
      <c r="A18" s="433" t="s">
        <v>3694</v>
      </c>
      <c r="B18" s="443"/>
      <c r="C18" s="444"/>
      <c r="D18" s="443"/>
      <c r="E18" s="444"/>
      <c r="F18" s="444"/>
      <c r="G18" s="444"/>
      <c r="H18" s="444"/>
      <c r="I18" s="444"/>
      <c r="J18" s="444"/>
      <c r="K18" s="444"/>
      <c r="L18" s="444"/>
      <c r="M18" s="444"/>
      <c r="N18" s="444"/>
      <c r="O18" s="445"/>
      <c r="P18" s="444"/>
      <c r="Q18" s="446"/>
      <c r="R18" s="446"/>
      <c r="S18" s="444"/>
      <c r="T18" s="444"/>
      <c r="U18" s="444"/>
      <c r="V18" s="444"/>
      <c r="W18" s="40"/>
    </row>
    <row r="19" spans="1:25" ht="15.75" customHeight="1">
      <c r="A19" s="2495" t="s">
        <v>3672</v>
      </c>
      <c r="B19" s="2987" t="s">
        <v>3695</v>
      </c>
      <c r="C19" s="2989" t="s">
        <v>3696</v>
      </c>
      <c r="D19" s="2990"/>
      <c r="E19" s="2991"/>
      <c r="F19" s="2992" t="s">
        <v>1482</v>
      </c>
      <c r="G19" s="2993"/>
      <c r="H19" s="2994"/>
      <c r="I19" s="444"/>
      <c r="J19" s="2495" t="s">
        <v>3672</v>
      </c>
      <c r="K19" s="2995" t="s">
        <v>3697</v>
      </c>
      <c r="L19" s="2996"/>
      <c r="M19" s="2987" t="s">
        <v>3698</v>
      </c>
      <c r="N19" s="444"/>
      <c r="O19" s="445"/>
      <c r="P19" s="444"/>
      <c r="Q19" s="446"/>
      <c r="R19" s="446"/>
      <c r="S19" s="444"/>
      <c r="T19" s="444"/>
      <c r="U19" s="444"/>
      <c r="V19" s="444"/>
      <c r="W19" s="40"/>
    </row>
    <row r="20" spans="1:25" ht="33">
      <c r="A20" s="2499"/>
      <c r="B20" s="2988"/>
      <c r="C20" s="447" t="s">
        <v>3699</v>
      </c>
      <c r="D20" s="447" t="s">
        <v>3700</v>
      </c>
      <c r="E20" s="447" t="s">
        <v>3701</v>
      </c>
      <c r="F20" s="447" t="s">
        <v>3699</v>
      </c>
      <c r="G20" s="447" t="s">
        <v>3700</v>
      </c>
      <c r="H20" s="447" t="s">
        <v>3701</v>
      </c>
      <c r="I20" s="444"/>
      <c r="J20" s="2499"/>
      <c r="K20" s="2997"/>
      <c r="L20" s="2998"/>
      <c r="M20" s="2988"/>
      <c r="N20" s="444"/>
      <c r="P20" s="444"/>
      <c r="Q20" s="445"/>
      <c r="R20" s="444"/>
      <c r="S20" s="446"/>
      <c r="T20" s="446"/>
      <c r="U20" s="446"/>
      <c r="V20" s="446"/>
      <c r="W20" s="444"/>
      <c r="X20" s="444"/>
      <c r="Y20" s="40"/>
    </row>
    <row r="21" spans="1:25">
      <c r="A21" s="2496"/>
      <c r="B21" s="436" t="s">
        <v>207</v>
      </c>
      <c r="C21" s="436" t="s">
        <v>250</v>
      </c>
      <c r="D21" s="436" t="s">
        <v>251</v>
      </c>
      <c r="E21" s="436" t="s">
        <v>252</v>
      </c>
      <c r="F21" s="436" t="s">
        <v>253</v>
      </c>
      <c r="G21" s="436" t="s">
        <v>254</v>
      </c>
      <c r="H21" s="436" t="s">
        <v>255</v>
      </c>
      <c r="I21" s="444"/>
      <c r="J21" s="2496"/>
      <c r="K21" s="2999" t="s">
        <v>1483</v>
      </c>
      <c r="L21" s="3000"/>
      <c r="M21" s="436" t="s">
        <v>1471</v>
      </c>
      <c r="N21" s="444"/>
      <c r="P21" s="444"/>
      <c r="Q21" s="445"/>
      <c r="R21" s="444"/>
      <c r="S21" s="446"/>
      <c r="T21" s="446"/>
      <c r="U21" s="446"/>
      <c r="V21" s="446"/>
      <c r="W21" s="444"/>
      <c r="X21" s="444"/>
      <c r="Y21" s="40"/>
    </row>
    <row r="22" spans="1:25" ht="16.5">
      <c r="A22" s="437">
        <v>1</v>
      </c>
      <c r="B22" s="448" t="s">
        <v>3702</v>
      </c>
      <c r="C22" s="449">
        <f t="shared" ref="C22:H22" si="0">C23++C28</f>
        <v>0</v>
      </c>
      <c r="D22" s="449">
        <f t="shared" si="0"/>
        <v>0</v>
      </c>
      <c r="E22" s="449">
        <f t="shared" si="0"/>
        <v>0</v>
      </c>
      <c r="F22" s="449">
        <f>F23++F28</f>
        <v>0</v>
      </c>
      <c r="G22" s="449">
        <f t="shared" si="0"/>
        <v>0</v>
      </c>
      <c r="H22" s="449">
        <f t="shared" si="0"/>
        <v>0</v>
      </c>
      <c r="I22" s="444"/>
      <c r="J22" s="450">
        <f>A37+1</f>
        <v>17</v>
      </c>
      <c r="K22" s="3001" t="s">
        <v>3703</v>
      </c>
      <c r="L22" s="448" t="s">
        <v>3704</v>
      </c>
      <c r="M22" s="451">
        <f>SUM(C24:E24,C29:E29,C34:E34)</f>
        <v>0</v>
      </c>
      <c r="N22" s="444"/>
      <c r="O22" s="444"/>
      <c r="P22" s="444"/>
      <c r="Q22" s="445"/>
      <c r="R22" s="444"/>
      <c r="S22" s="446"/>
      <c r="T22" s="446"/>
      <c r="U22" s="446"/>
      <c r="V22" s="446"/>
      <c r="W22" s="444"/>
      <c r="X22" s="444"/>
      <c r="Y22" s="40"/>
    </row>
    <row r="23" spans="1:25" ht="16.5">
      <c r="A23" s="437">
        <f>A22+1</f>
        <v>2</v>
      </c>
      <c r="B23" s="452" t="s">
        <v>3705</v>
      </c>
      <c r="C23" s="449">
        <f t="shared" ref="C23:H23" si="1">C24+C25</f>
        <v>0</v>
      </c>
      <c r="D23" s="449">
        <f t="shared" si="1"/>
        <v>0</v>
      </c>
      <c r="E23" s="449">
        <f t="shared" si="1"/>
        <v>0</v>
      </c>
      <c r="F23" s="449">
        <f t="shared" si="1"/>
        <v>0</v>
      </c>
      <c r="G23" s="449">
        <f t="shared" si="1"/>
        <v>0</v>
      </c>
      <c r="H23" s="449">
        <f t="shared" si="1"/>
        <v>0</v>
      </c>
      <c r="I23" s="444"/>
      <c r="J23" s="450">
        <f t="shared" ref="J23:J28" si="2">J22+1</f>
        <v>18</v>
      </c>
      <c r="K23" s="3002"/>
      <c r="L23" s="448" t="s">
        <v>3706</v>
      </c>
      <c r="M23" s="453">
        <f>M24+M25</f>
        <v>0</v>
      </c>
      <c r="N23" s="444"/>
      <c r="O23" s="444"/>
      <c r="P23" s="444"/>
      <c r="Q23" s="445"/>
      <c r="R23" s="444"/>
      <c r="S23" s="446"/>
      <c r="T23" s="446"/>
      <c r="U23" s="446"/>
      <c r="V23" s="446"/>
      <c r="W23" s="444"/>
      <c r="X23" s="444"/>
      <c r="Y23" s="40"/>
    </row>
    <row r="24" spans="1:25" ht="33" customHeight="1">
      <c r="A24" s="437">
        <f t="shared" ref="A24:A36" si="3">A23+1</f>
        <v>3</v>
      </c>
      <c r="B24" s="454" t="s">
        <v>3704</v>
      </c>
      <c r="C24" s="455">
        <f>SUMPRODUCT(($F$7:$F$16="C")*1,($J$7:$J$16="A")*1,($K$7:$K$16="Y")*1,$S$7:$S$16,$T$7:$T$16,$U$7:$U$16)</f>
        <v>0</v>
      </c>
      <c r="D24" s="455">
        <f>SUMPRODUCT(($F$7:$F$16="C")*1,($J$7:$J$16="B1")*1,($K$7:$K$16="Y")*1,$S$7:$S$16,$T$7:$T$16,$U$7:$U$16)</f>
        <v>0</v>
      </c>
      <c r="E24" s="455">
        <f>SUMPRODUCT(($F$7:$F$16="C")*1,($J$7:$J$16="B2")*1,($K$7:$K$16="Y")*1,$S$7:$S$16,$T$7:$T$16,$U$7:$U$16)</f>
        <v>0</v>
      </c>
      <c r="F24" s="455">
        <f>C24</f>
        <v>0</v>
      </c>
      <c r="G24" s="455">
        <f>D24</f>
        <v>0</v>
      </c>
      <c r="H24" s="455">
        <f>E24</f>
        <v>0</v>
      </c>
      <c r="I24" s="444"/>
      <c r="J24" s="450">
        <f t="shared" si="2"/>
        <v>19</v>
      </c>
      <c r="K24" s="3002"/>
      <c r="L24" s="452" t="s">
        <v>3707</v>
      </c>
      <c r="M24" s="451">
        <f>SUM(C26:E26,C31:E31,C36:E36)</f>
        <v>0</v>
      </c>
      <c r="N24" s="444"/>
      <c r="O24" s="444"/>
      <c r="P24" s="444"/>
      <c r="Q24" s="445"/>
      <c r="R24" s="444"/>
      <c r="S24" s="446"/>
      <c r="T24" s="446"/>
      <c r="U24" s="446"/>
      <c r="V24" s="446"/>
      <c r="W24" s="444"/>
      <c r="X24" s="444"/>
      <c r="Y24" s="40"/>
    </row>
    <row r="25" spans="1:25" ht="33" customHeight="1">
      <c r="A25" s="437">
        <f t="shared" si="3"/>
        <v>4</v>
      </c>
      <c r="B25" s="454" t="s">
        <v>3706</v>
      </c>
      <c r="C25" s="449">
        <f t="shared" ref="C25:H25" si="4">C26+C27</f>
        <v>0</v>
      </c>
      <c r="D25" s="449">
        <f t="shared" si="4"/>
        <v>0</v>
      </c>
      <c r="E25" s="449">
        <f t="shared" si="4"/>
        <v>0</v>
      </c>
      <c r="F25" s="449">
        <f t="shared" si="4"/>
        <v>0</v>
      </c>
      <c r="G25" s="449">
        <f t="shared" si="4"/>
        <v>0</v>
      </c>
      <c r="H25" s="449">
        <f t="shared" si="4"/>
        <v>0</v>
      </c>
      <c r="I25" s="444"/>
      <c r="J25" s="450">
        <f t="shared" si="2"/>
        <v>20</v>
      </c>
      <c r="K25" s="3003"/>
      <c r="L25" s="452" t="s">
        <v>3708</v>
      </c>
      <c r="M25" s="451">
        <f>SUM(C27:E27,C32:E32,C37:E37)</f>
        <v>0</v>
      </c>
      <c r="N25" s="444"/>
      <c r="O25" s="444"/>
      <c r="P25" s="444"/>
      <c r="Q25" s="445"/>
      <c r="R25" s="444"/>
      <c r="S25" s="446"/>
      <c r="T25" s="446"/>
      <c r="U25" s="446"/>
      <c r="V25" s="446"/>
      <c r="W25" s="444"/>
      <c r="X25" s="444"/>
      <c r="Y25" s="40"/>
    </row>
    <row r="26" spans="1:25" ht="33" customHeight="1">
      <c r="A26" s="437">
        <f t="shared" si="3"/>
        <v>5</v>
      </c>
      <c r="B26" s="456" t="s">
        <v>3709</v>
      </c>
      <c r="C26" s="455">
        <f>SUMPRODUCT(($F$7:$F$16="C")*1,($J$7:$J$16="A")*1,($K$7:$K$16="N")*1,($L$7:$L$16="Y")*1,$S$7:$S$16,$T$7:$T$16,$U$7:$U$16)</f>
        <v>0</v>
      </c>
      <c r="D26" s="455">
        <f>SUMPRODUCT(($F$7:$F$16="C")*1,($J$7:$J$16="B1")*1,($K$7:$K$16="N")*1,($L$7:$L$16="Y")*1,$S$7:$S$16,$T$7:$T$16,$U$7:$U$16)</f>
        <v>0</v>
      </c>
      <c r="E26" s="455">
        <f>SUMPRODUCT(($F$7:$F$16="C")*1,($J$7:$J$16="B2")*1,($K$7:$K$16="N")*1,($L$7:$L$16="Y")*1,$S$7:$S$16,$T$7:$T$16,$U$7:$U$16)</f>
        <v>0</v>
      </c>
      <c r="F26" s="455">
        <f t="shared" ref="F26:H27" si="5">IF($M$23=0,0,C26/$M$23*$M$28)</f>
        <v>0</v>
      </c>
      <c r="G26" s="455">
        <f t="shared" si="5"/>
        <v>0</v>
      </c>
      <c r="H26" s="455">
        <f t="shared" si="5"/>
        <v>0</v>
      </c>
      <c r="I26" s="444"/>
      <c r="J26" s="450">
        <f t="shared" si="2"/>
        <v>21</v>
      </c>
      <c r="K26" s="3004" t="s">
        <v>3710</v>
      </c>
      <c r="L26" s="3005"/>
      <c r="M26" s="448">
        <f>表03!O96*10%</f>
        <v>0</v>
      </c>
      <c r="N26" s="444"/>
      <c r="O26" s="444"/>
      <c r="P26" s="444"/>
      <c r="Q26" s="445"/>
      <c r="R26" s="444"/>
      <c r="S26" s="446"/>
      <c r="T26" s="446"/>
      <c r="U26" s="446"/>
      <c r="V26" s="446"/>
      <c r="W26" s="444"/>
      <c r="X26" s="444"/>
      <c r="Y26" s="40"/>
    </row>
    <row r="27" spans="1:25" ht="33">
      <c r="A27" s="437">
        <f t="shared" si="3"/>
        <v>6</v>
      </c>
      <c r="B27" s="456" t="s">
        <v>3711</v>
      </c>
      <c r="C27" s="455">
        <f>SUMPRODUCT(($F$7:$F$16="C")*1,($J$7:$J$16="A")*1,($K$7:$K$16="N")*1,($L$7:$L$16="N")*1,$S$7:$S$16,$T$7:$T$16,$U$7:$U$16)</f>
        <v>0</v>
      </c>
      <c r="D27" s="455">
        <f>SUMPRODUCT(($F$7:$F$16="C")*1,($J$7:$J$16="B1")*1,($K$7:$K$16="N")*1,($L$7:$L$16="N")*1,$S$7:$S$16,$T$7:$T$16,$U$7:$U$16)</f>
        <v>0</v>
      </c>
      <c r="E27" s="455">
        <f>SUMPRODUCT(($F$7:$F$16="C")*1,($J$7:$J$16="B2")*1,($K$7:$K$16="N")*1,($L$7:$L$16="N")*1,$S$7:$S$16,$T$7:$T$16,$U$7:$U$16)</f>
        <v>0</v>
      </c>
      <c r="F27" s="455">
        <f t="shared" si="5"/>
        <v>0</v>
      </c>
      <c r="G27" s="455">
        <f t="shared" si="5"/>
        <v>0</v>
      </c>
      <c r="H27" s="455">
        <f t="shared" si="5"/>
        <v>0</v>
      </c>
      <c r="I27" s="444"/>
      <c r="J27" s="450">
        <f t="shared" si="2"/>
        <v>22</v>
      </c>
      <c r="K27" s="3004" t="s">
        <v>3712</v>
      </c>
      <c r="L27" s="3005"/>
      <c r="M27" s="451">
        <f>M22</f>
        <v>0</v>
      </c>
      <c r="N27" s="444"/>
      <c r="O27" s="444"/>
      <c r="P27" s="444"/>
      <c r="Q27" s="445"/>
      <c r="R27" s="444"/>
      <c r="S27" s="446"/>
      <c r="T27" s="446"/>
      <c r="U27" s="446"/>
      <c r="V27" s="446"/>
      <c r="W27" s="444"/>
      <c r="X27" s="444"/>
      <c r="Y27" s="40"/>
    </row>
    <row r="28" spans="1:25" ht="16.5" customHeight="1">
      <c r="A28" s="437">
        <f t="shared" si="3"/>
        <v>7</v>
      </c>
      <c r="B28" s="452" t="s">
        <v>3713</v>
      </c>
      <c r="C28" s="449">
        <f t="shared" ref="C28:H28" si="6">C29+C30</f>
        <v>0</v>
      </c>
      <c r="D28" s="449">
        <f t="shared" si="6"/>
        <v>0</v>
      </c>
      <c r="E28" s="449">
        <f t="shared" si="6"/>
        <v>0</v>
      </c>
      <c r="F28" s="449">
        <f t="shared" si="6"/>
        <v>0</v>
      </c>
      <c r="G28" s="449">
        <f t="shared" si="6"/>
        <v>0</v>
      </c>
      <c r="H28" s="449">
        <f t="shared" si="6"/>
        <v>0</v>
      </c>
      <c r="I28" s="444"/>
      <c r="J28" s="450">
        <f t="shared" si="2"/>
        <v>23</v>
      </c>
      <c r="K28" s="3004" t="s">
        <v>3714</v>
      </c>
      <c r="L28" s="3005"/>
      <c r="M28" s="451">
        <f>IF(M25=0,0,
IF(M25&gt;0,MAX(M23-M26,0)))</f>
        <v>0</v>
      </c>
      <c r="N28" s="444"/>
      <c r="O28" s="444"/>
      <c r="P28" s="444"/>
      <c r="Q28" s="445"/>
      <c r="R28" s="444"/>
      <c r="S28" s="446"/>
      <c r="T28" s="446"/>
      <c r="U28" s="446"/>
      <c r="V28" s="446"/>
      <c r="W28" s="444"/>
      <c r="X28" s="444"/>
      <c r="Y28" s="40"/>
    </row>
    <row r="29" spans="1:25" ht="16.5">
      <c r="A29" s="437">
        <f t="shared" si="3"/>
        <v>8</v>
      </c>
      <c r="B29" s="454" t="s">
        <v>3704</v>
      </c>
      <c r="C29" s="455">
        <f>SUMPRODUCT(($F$7:$F$16="B")*1,($J$7:$J$16="A")*1,($K$7:$K$16="Y")*1,$S$7:$S$16,$T$7:$T$16,$U$7:$U$16)</f>
        <v>0</v>
      </c>
      <c r="D29" s="455">
        <f>SUMPRODUCT(($F$7:$F$16="B")*1,($J$7:$J$16="B1")*1,($K$7:$K$16="Y")*1,$S$7:$S$16,$T$7:$T$16,$U$7:$U$16)</f>
        <v>0</v>
      </c>
      <c r="E29" s="455">
        <f>SUMPRODUCT(($F$7:$F$16="B")*1,($J$7:$J$16="B2")*1,($K$7:$K$16="Y")*1,$S$7:$S$16,$T$7:$T$16,$U$7:$U$16)</f>
        <v>0</v>
      </c>
      <c r="F29" s="455">
        <f>C29</f>
        <v>0</v>
      </c>
      <c r="G29" s="455">
        <f>D29</f>
        <v>0</v>
      </c>
      <c r="H29" s="455">
        <f>E29</f>
        <v>0</v>
      </c>
      <c r="I29" s="444"/>
      <c r="J29" s="444"/>
      <c r="K29" s="444"/>
      <c r="L29" s="444"/>
      <c r="M29" s="445"/>
      <c r="N29" s="444"/>
      <c r="O29" s="446"/>
      <c r="P29" s="446"/>
      <c r="Q29" s="444"/>
      <c r="R29" s="444"/>
      <c r="S29" s="40"/>
      <c r="T29" s="40"/>
      <c r="U29" s="40"/>
    </row>
    <row r="30" spans="1:25" ht="16.5">
      <c r="A30" s="437">
        <f t="shared" si="3"/>
        <v>9</v>
      </c>
      <c r="B30" s="454" t="s">
        <v>3706</v>
      </c>
      <c r="C30" s="449">
        <f t="shared" ref="C30:H30" si="7">C31+C32</f>
        <v>0</v>
      </c>
      <c r="D30" s="449">
        <f t="shared" si="7"/>
        <v>0</v>
      </c>
      <c r="E30" s="449">
        <f t="shared" si="7"/>
        <v>0</v>
      </c>
      <c r="F30" s="449">
        <f t="shared" si="7"/>
        <v>0</v>
      </c>
      <c r="G30" s="449">
        <f t="shared" si="7"/>
        <v>0</v>
      </c>
      <c r="H30" s="449">
        <f t="shared" si="7"/>
        <v>0</v>
      </c>
      <c r="I30" s="444"/>
      <c r="N30" s="444"/>
      <c r="O30" s="444"/>
      <c r="P30" s="444"/>
      <c r="Q30" s="445"/>
      <c r="R30" s="444"/>
      <c r="S30" s="446"/>
      <c r="T30" s="446"/>
      <c r="U30" s="446"/>
      <c r="V30" s="446"/>
      <c r="W30" s="444"/>
      <c r="X30" s="444"/>
      <c r="Y30" s="40"/>
    </row>
    <row r="31" spans="1:25" ht="33">
      <c r="A31" s="437">
        <f t="shared" si="3"/>
        <v>10</v>
      </c>
      <c r="B31" s="456" t="s">
        <v>3709</v>
      </c>
      <c r="C31" s="455">
        <f>SUMPRODUCT(($F$7:$F$16="B")*1,($J$7:$J$16="A")*1,($K$7:$K$16="N")*1,($L$7:$L$16="Y")*1,$S$7:$S$16,$T$7:$T$16,$U$7:$U$16)</f>
        <v>0</v>
      </c>
      <c r="D31" s="455">
        <f>SUMPRODUCT(($F$7:$F$16="B")*1,($J$7:$J$16="B1")*1,($K$7:$K$16="N")*1,($L$7:$L$16="Y")*1,$S$7:$S$16,$T$7:$T$16,$U$7:$U$16)</f>
        <v>0</v>
      </c>
      <c r="E31" s="455">
        <f>SUMPRODUCT(($F$7:$F$16="B")*1,($J$7:$J$16="B2")*1,($K$7:$K$16="N")*1,($L$7:$L$16="Y")*1,$S$7:$S$16,$T$7:$T$16,$U$7:$U$16)</f>
        <v>0</v>
      </c>
      <c r="F31" s="455">
        <f t="shared" ref="F31:H32" si="8">IF($M$23=0,0,C31/$M$23*$M$28)</f>
        <v>0</v>
      </c>
      <c r="G31" s="455">
        <f t="shared" si="8"/>
        <v>0</v>
      </c>
      <c r="H31" s="455">
        <f t="shared" si="8"/>
        <v>0</v>
      </c>
      <c r="I31" s="444"/>
      <c r="J31" s="444"/>
      <c r="K31" s="444"/>
      <c r="L31" s="444"/>
      <c r="M31" s="444"/>
      <c r="N31" s="444"/>
      <c r="O31" s="444"/>
      <c r="P31" s="444"/>
      <c r="Q31" s="445"/>
      <c r="R31" s="444"/>
      <c r="S31" s="446"/>
      <c r="T31" s="446"/>
      <c r="U31" s="446"/>
      <c r="V31" s="446"/>
      <c r="W31" s="444"/>
      <c r="X31" s="444"/>
      <c r="Y31" s="40"/>
    </row>
    <row r="32" spans="1:25" ht="33">
      <c r="A32" s="437">
        <f t="shared" si="3"/>
        <v>11</v>
      </c>
      <c r="B32" s="456" t="s">
        <v>3711</v>
      </c>
      <c r="C32" s="455">
        <f>SUMPRODUCT(($F$7:$F$16="B")*1,($J$7:$J$16="A")*1,($K$7:$K$16="N")*1,($L$7:$L$16="N")*1,$S$7:$S$16,$T$7:$T$16,$U$7:$U$16)</f>
        <v>0</v>
      </c>
      <c r="D32" s="455">
        <f>SUMPRODUCT(($F$7:$F$16="B")*1,($J$7:$J$16="B1")*1,($K$7:$K$16="N")*1,($L$7:$L$16="N")*1,$S$7:$S$16,$T$7:$T$16,$U$7:$U$16)</f>
        <v>0</v>
      </c>
      <c r="E32" s="455">
        <f>SUMPRODUCT(($F$7:$F$16="B")*1,($J$7:$J$16="B2")*1,($K$7:$K$16="N")*1,($L$7:$L$16="N")*1,$S$7:$S$16,$T$7:$T$16,$U$7:$U$16)</f>
        <v>0</v>
      </c>
      <c r="F32" s="455">
        <f t="shared" si="8"/>
        <v>0</v>
      </c>
      <c r="G32" s="455">
        <f t="shared" si="8"/>
        <v>0</v>
      </c>
      <c r="H32" s="455">
        <f t="shared" si="8"/>
        <v>0</v>
      </c>
      <c r="I32" s="444"/>
      <c r="J32" s="444"/>
      <c r="K32" s="444"/>
      <c r="L32" s="444"/>
      <c r="M32" s="444"/>
      <c r="N32" s="444"/>
      <c r="O32" s="444"/>
      <c r="P32" s="444"/>
      <c r="Q32" s="445"/>
      <c r="R32" s="444"/>
      <c r="S32" s="446"/>
      <c r="T32" s="446"/>
      <c r="U32" s="446"/>
      <c r="V32" s="446"/>
      <c r="W32" s="444"/>
      <c r="X32" s="444"/>
      <c r="Y32" s="40"/>
    </row>
    <row r="33" spans="1:25" ht="16.5">
      <c r="A33" s="437">
        <f t="shared" si="3"/>
        <v>12</v>
      </c>
      <c r="B33" s="448" t="s">
        <v>3715</v>
      </c>
      <c r="C33" s="449">
        <f t="shared" ref="C33:H33" si="9">C34+C35</f>
        <v>0</v>
      </c>
      <c r="D33" s="449">
        <f t="shared" si="9"/>
        <v>0</v>
      </c>
      <c r="E33" s="449">
        <f t="shared" si="9"/>
        <v>0</v>
      </c>
      <c r="F33" s="449">
        <f t="shared" si="9"/>
        <v>0</v>
      </c>
      <c r="G33" s="449">
        <f t="shared" si="9"/>
        <v>0</v>
      </c>
      <c r="H33" s="449">
        <f t="shared" si="9"/>
        <v>0</v>
      </c>
      <c r="I33" s="444"/>
      <c r="J33" s="444"/>
      <c r="K33" s="444"/>
      <c r="L33" s="444"/>
      <c r="M33" s="444"/>
      <c r="N33" s="444"/>
      <c r="O33" s="444"/>
      <c r="P33" s="444"/>
      <c r="Q33" s="445"/>
      <c r="R33" s="444"/>
      <c r="S33" s="446"/>
      <c r="T33" s="446"/>
      <c r="U33" s="446"/>
      <c r="V33" s="446"/>
      <c r="W33" s="444"/>
      <c r="X33" s="444"/>
      <c r="Y33" s="40"/>
    </row>
    <row r="34" spans="1:25" ht="16.5">
      <c r="A34" s="437">
        <f t="shared" si="3"/>
        <v>13</v>
      </c>
      <c r="B34" s="452" t="s">
        <v>3704</v>
      </c>
      <c r="C34" s="455">
        <f>SUMPRODUCT(($F$7:$F$16="A")*1,($J$7:$J$16="A")*1,($K$7:$K$16="Y")*1,$S$7:$S$16,$T$7:$T$16,$U$7:$U$16)</f>
        <v>0</v>
      </c>
      <c r="D34" s="455">
        <f>SUMPRODUCT(($F$7:$F$16="A")*1,($J$7:$J$16="B1")*1,($K$7:$K$16="Y")*1,$S$7:$S$16,$T$7:$T$16,$U$7:$U$16)</f>
        <v>0</v>
      </c>
      <c r="E34" s="455">
        <f>SUMPRODUCT(($F$7:$F$16="A")*1,($J$7:$J$16="B2")*1,($K$7:$K$16="Y")*1,$S$7:$S$16,$T$7:$T$16,$U$7:$U$16)</f>
        <v>0</v>
      </c>
      <c r="F34" s="455">
        <f>C34</f>
        <v>0</v>
      </c>
      <c r="G34" s="455">
        <f>D34</f>
        <v>0</v>
      </c>
      <c r="H34" s="455">
        <f>E34</f>
        <v>0</v>
      </c>
      <c r="I34" s="444"/>
      <c r="J34" s="444"/>
      <c r="K34" s="444"/>
      <c r="L34" s="444"/>
      <c r="M34" s="444"/>
      <c r="N34" s="444"/>
      <c r="O34" s="444"/>
      <c r="P34" s="444"/>
      <c r="Q34" s="445"/>
      <c r="R34" s="444"/>
      <c r="S34" s="446"/>
      <c r="T34" s="446"/>
      <c r="U34" s="446"/>
      <c r="V34" s="446"/>
      <c r="W34" s="444"/>
      <c r="X34" s="444"/>
      <c r="Y34" s="40"/>
    </row>
    <row r="35" spans="1:25" ht="16.5">
      <c r="A35" s="437">
        <f t="shared" si="3"/>
        <v>14</v>
      </c>
      <c r="B35" s="452" t="s">
        <v>3706</v>
      </c>
      <c r="C35" s="449">
        <f t="shared" ref="C35:H35" si="10">C36+C37</f>
        <v>0</v>
      </c>
      <c r="D35" s="449">
        <f t="shared" si="10"/>
        <v>0</v>
      </c>
      <c r="E35" s="449">
        <f>E36+E37</f>
        <v>0</v>
      </c>
      <c r="F35" s="449">
        <f t="shared" si="10"/>
        <v>0</v>
      </c>
      <c r="G35" s="449">
        <f t="shared" si="10"/>
        <v>0</v>
      </c>
      <c r="H35" s="449">
        <f t="shared" si="10"/>
        <v>0</v>
      </c>
      <c r="I35" s="444"/>
      <c r="J35" s="444"/>
      <c r="K35" s="444"/>
      <c r="L35" s="444"/>
      <c r="M35" s="444"/>
      <c r="N35" s="444"/>
      <c r="O35" s="444"/>
      <c r="P35" s="444"/>
      <c r="Q35" s="445"/>
      <c r="R35" s="444"/>
      <c r="S35" s="446"/>
      <c r="T35" s="446"/>
      <c r="U35" s="446"/>
      <c r="V35" s="446"/>
      <c r="W35" s="444"/>
      <c r="X35" s="444"/>
      <c r="Y35" s="40"/>
    </row>
    <row r="36" spans="1:25" ht="16.5">
      <c r="A36" s="437">
        <f t="shared" si="3"/>
        <v>15</v>
      </c>
      <c r="B36" s="454" t="s">
        <v>3709</v>
      </c>
      <c r="C36" s="455">
        <f>SUMPRODUCT(($F$7:$F$16="A")*1,($J$7:$J$16="A")*1,($K$7:$K$16="N")*1,($L$7:$L$16="Y")*1,$S$7:$S$16,$T$7:$T$16,$U$7:$U$16)</f>
        <v>0</v>
      </c>
      <c r="D36" s="455">
        <f>SUMPRODUCT(($F$7:$F$16="A")*1,($J$7:$J$16="B1")*1,($K$7:$K$16="N")*1,($L$7:$L$16="Y")*1,$S$7:$S$16,$T$7:$T$16,$U$7:$U$16)</f>
        <v>0</v>
      </c>
      <c r="E36" s="455">
        <f>SUMPRODUCT(($F$7:$F$16="A")*1,($J$7:$J$16="B2")*1,($K$7:$K$16="N")*1,($L$7:$L$16="Y")*1,$S$7:$S$16,$T$7:$T$16,$U$7:$U$16)</f>
        <v>0</v>
      </c>
      <c r="F36" s="455">
        <f t="shared" ref="F36:H37" si="11">IF($M$23=0,0,C36/$M$23*$M$28)</f>
        <v>0</v>
      </c>
      <c r="G36" s="455">
        <f t="shared" si="11"/>
        <v>0</v>
      </c>
      <c r="H36" s="455">
        <f t="shared" si="11"/>
        <v>0</v>
      </c>
      <c r="I36" s="444"/>
      <c r="J36" s="444"/>
      <c r="K36" s="444"/>
      <c r="L36" s="444"/>
      <c r="M36" s="444"/>
      <c r="N36" s="444"/>
      <c r="O36" s="444"/>
      <c r="P36" s="444"/>
      <c r="Q36" s="445"/>
      <c r="R36" s="444"/>
      <c r="S36" s="446"/>
      <c r="T36" s="446"/>
      <c r="U36" s="446"/>
      <c r="V36" s="446"/>
      <c r="W36" s="444"/>
      <c r="X36" s="444"/>
      <c r="Y36" s="40"/>
    </row>
    <row r="37" spans="1:25" ht="16.5">
      <c r="A37" s="437">
        <f>A36+1</f>
        <v>16</v>
      </c>
      <c r="B37" s="454" t="s">
        <v>3711</v>
      </c>
      <c r="C37" s="455">
        <f>SUMPRODUCT(($F$7:$F$16="A")*1,($J$7:$J$16="A")*1,($K$7:$K$16="N")*1,($L$7:$L$16="N")*1,$S$7:$S$16,$T$7:$T$16,$U$7:$U$16)</f>
        <v>0</v>
      </c>
      <c r="D37" s="455">
        <f>SUMPRODUCT(($F$7:$F$16="A")*1,($J$7:$J$16="B1")*1,($K$7:$K$16="N")*1,($L$7:$L$16="N")*1,$S$7:$S$16,$T$7:$T$16,$U$7:$U$16)</f>
        <v>0</v>
      </c>
      <c r="E37" s="455">
        <f>SUMPRODUCT(($F$7:$F$16="A")*1,($J$7:$J$16="B2")*1,($K$7:$K$16="N")*1,($L$7:$L$16="N")*1,$S$7:$S$16,$T$7:$T$16,$U$7:$U$16)</f>
        <v>0</v>
      </c>
      <c r="F37" s="455">
        <f t="shared" si="11"/>
        <v>0</v>
      </c>
      <c r="G37" s="455">
        <f t="shared" si="11"/>
        <v>0</v>
      </c>
      <c r="H37" s="455">
        <f t="shared" si="11"/>
        <v>0</v>
      </c>
      <c r="I37" s="444"/>
      <c r="J37" s="444"/>
      <c r="K37" s="444"/>
      <c r="L37" s="444"/>
      <c r="M37" s="444"/>
      <c r="N37" s="444"/>
      <c r="O37" s="444"/>
      <c r="P37" s="444"/>
      <c r="Q37" s="445"/>
      <c r="R37" s="444"/>
      <c r="S37" s="446"/>
      <c r="T37" s="446"/>
      <c r="U37" s="446"/>
      <c r="V37" s="446"/>
      <c r="W37" s="444"/>
      <c r="X37" s="444"/>
      <c r="Y37" s="40"/>
    </row>
    <row r="38" spans="1:25">
      <c r="A38" s="442"/>
      <c r="B38" s="443"/>
      <c r="C38" s="444"/>
      <c r="D38" s="443"/>
      <c r="E38" s="444"/>
      <c r="F38" s="444"/>
      <c r="G38" s="444"/>
      <c r="H38" s="444"/>
      <c r="I38" s="444"/>
      <c r="J38" s="444"/>
      <c r="K38" s="444"/>
      <c r="L38" s="444"/>
      <c r="M38" s="444"/>
      <c r="N38" s="444"/>
      <c r="O38" s="445"/>
      <c r="P38" s="444"/>
      <c r="Q38" s="446"/>
      <c r="R38" s="446"/>
      <c r="S38" s="444"/>
      <c r="T38" s="444"/>
      <c r="U38" s="444"/>
      <c r="V38" s="444"/>
      <c r="W38" s="40"/>
    </row>
    <row r="39" spans="1:25" ht="16.5">
      <c r="A39" s="457" t="s">
        <v>3716</v>
      </c>
      <c r="B39" s="433"/>
      <c r="C39" s="24"/>
      <c r="D39" s="24"/>
      <c r="E39" s="24"/>
      <c r="F39" s="24"/>
      <c r="G39" s="24"/>
      <c r="H39" s="24"/>
      <c r="I39" s="24"/>
      <c r="J39" s="24"/>
      <c r="K39" s="24"/>
      <c r="L39" s="24"/>
      <c r="M39" s="24"/>
      <c r="N39" s="24"/>
      <c r="O39" s="24"/>
      <c r="P39" s="24"/>
      <c r="Q39" s="24"/>
      <c r="R39" s="24"/>
      <c r="S39" s="24"/>
      <c r="T39" s="24"/>
      <c r="U39" s="24"/>
      <c r="V39" s="24"/>
      <c r="W39" s="40"/>
    </row>
    <row r="40" spans="1:25" ht="16.5">
      <c r="A40" s="457">
        <v>1</v>
      </c>
      <c r="B40" s="433" t="s">
        <v>3717</v>
      </c>
      <c r="C40" s="458"/>
      <c r="D40" s="458"/>
      <c r="E40" s="458"/>
      <c r="F40" s="458"/>
      <c r="G40" s="458"/>
      <c r="H40" s="458"/>
      <c r="I40" s="458"/>
      <c r="J40" s="458"/>
      <c r="K40" s="458"/>
      <c r="L40" s="458"/>
      <c r="M40" s="458"/>
      <c r="N40" s="458"/>
      <c r="O40" s="458"/>
      <c r="P40" s="458"/>
      <c r="Q40" s="458"/>
      <c r="R40" s="458"/>
      <c r="S40" s="458"/>
      <c r="T40" s="458"/>
      <c r="U40" s="458"/>
      <c r="V40" s="458"/>
      <c r="W40" s="40"/>
    </row>
    <row r="41" spans="1:25" ht="16.5">
      <c r="A41" s="457">
        <v>2</v>
      </c>
      <c r="B41" s="433" t="s">
        <v>3718</v>
      </c>
      <c r="C41" s="458"/>
      <c r="D41" s="458"/>
      <c r="E41" s="458"/>
      <c r="F41" s="458"/>
      <c r="G41" s="458"/>
      <c r="H41" s="458"/>
      <c r="I41" s="458"/>
      <c r="J41" s="458"/>
      <c r="K41" s="458"/>
      <c r="L41" s="458"/>
      <c r="M41" s="458"/>
      <c r="N41" s="458"/>
      <c r="O41" s="458"/>
      <c r="P41" s="458"/>
      <c r="Q41" s="458"/>
      <c r="R41" s="458"/>
      <c r="S41" s="458"/>
      <c r="T41" s="458"/>
      <c r="U41" s="458"/>
      <c r="V41" s="458"/>
      <c r="W41" s="40"/>
    </row>
    <row r="42" spans="1:25" ht="16.5">
      <c r="A42" s="457"/>
      <c r="B42" s="433" t="s">
        <v>3719</v>
      </c>
      <c r="C42" s="458"/>
      <c r="D42" s="458"/>
      <c r="E42" s="458"/>
      <c r="F42" s="458"/>
      <c r="G42" s="458"/>
      <c r="H42" s="458"/>
      <c r="I42" s="458"/>
      <c r="J42" s="458"/>
      <c r="K42" s="458"/>
      <c r="L42" s="458"/>
      <c r="M42" s="458"/>
      <c r="N42" s="458"/>
      <c r="O42" s="458"/>
      <c r="P42" s="458"/>
      <c r="Q42" s="458"/>
      <c r="R42" s="458"/>
      <c r="S42" s="458"/>
      <c r="T42" s="458"/>
      <c r="U42" s="458"/>
      <c r="V42" s="458"/>
      <c r="W42" s="40"/>
    </row>
    <row r="43" spans="1:25" ht="16.5">
      <c r="A43" s="457">
        <v>3</v>
      </c>
      <c r="B43" s="433" t="s">
        <v>3720</v>
      </c>
      <c r="C43" s="458"/>
      <c r="D43" s="458"/>
      <c r="E43" s="458"/>
      <c r="F43" s="458"/>
      <c r="G43" s="458"/>
      <c r="H43" s="458"/>
      <c r="I43" s="458"/>
      <c r="J43" s="458"/>
      <c r="K43" s="458"/>
      <c r="L43" s="458"/>
      <c r="M43" s="458"/>
      <c r="N43" s="458"/>
      <c r="O43" s="458"/>
      <c r="P43" s="458"/>
      <c r="Q43" s="458"/>
      <c r="R43" s="458"/>
      <c r="S43" s="458"/>
      <c r="T43" s="458"/>
      <c r="U43" s="458"/>
      <c r="V43" s="458"/>
      <c r="W43" s="40"/>
    </row>
    <row r="44" spans="1:25" ht="16.5">
      <c r="A44" s="457">
        <v>4</v>
      </c>
      <c r="B44" s="459" t="s">
        <v>3721</v>
      </c>
      <c r="C44" s="458"/>
      <c r="D44" s="458"/>
      <c r="E44" s="458"/>
      <c r="F44" s="458"/>
      <c r="G44" s="458"/>
      <c r="H44" s="458"/>
      <c r="I44" s="458"/>
      <c r="J44" s="458"/>
      <c r="K44" s="458"/>
      <c r="L44" s="458"/>
      <c r="M44" s="458"/>
      <c r="N44" s="458"/>
      <c r="O44" s="458"/>
      <c r="P44" s="458"/>
      <c r="Q44" s="458"/>
      <c r="R44" s="458"/>
      <c r="S44" s="458"/>
      <c r="T44" s="458"/>
      <c r="U44" s="458"/>
      <c r="V44" s="458"/>
      <c r="W44" s="40"/>
    </row>
    <row r="45" spans="1:25" ht="16.5">
      <c r="A45" s="457">
        <v>5</v>
      </c>
      <c r="B45" s="459" t="s">
        <v>3722</v>
      </c>
      <c r="C45" s="458"/>
      <c r="D45" s="458"/>
      <c r="E45" s="458"/>
      <c r="F45" s="458"/>
      <c r="G45" s="458"/>
      <c r="H45" s="458"/>
      <c r="I45" s="458"/>
      <c r="J45" s="458"/>
      <c r="K45" s="458"/>
      <c r="L45" s="458"/>
      <c r="M45" s="458"/>
      <c r="N45" s="458"/>
      <c r="O45" s="458"/>
      <c r="P45" s="458"/>
      <c r="Q45" s="458"/>
      <c r="R45" s="458"/>
      <c r="S45" s="458"/>
      <c r="T45" s="458"/>
      <c r="U45" s="458"/>
      <c r="V45" s="458"/>
      <c r="W45" s="40"/>
    </row>
    <row r="46" spans="1:25" ht="16.5">
      <c r="A46" s="457">
        <v>6</v>
      </c>
      <c r="B46" s="459" t="s">
        <v>3723</v>
      </c>
      <c r="C46" s="458"/>
      <c r="D46" s="458"/>
      <c r="E46" s="458"/>
      <c r="F46" s="458"/>
      <c r="G46" s="458"/>
      <c r="H46" s="458"/>
      <c r="I46" s="458"/>
      <c r="J46" s="458"/>
      <c r="K46" s="458"/>
      <c r="L46" s="458"/>
      <c r="M46" s="458"/>
      <c r="N46" s="458"/>
      <c r="O46" s="458"/>
      <c r="P46" s="458"/>
      <c r="Q46" s="458"/>
      <c r="R46" s="458"/>
      <c r="S46" s="458"/>
      <c r="T46" s="458"/>
      <c r="U46" s="458"/>
      <c r="V46" s="458"/>
      <c r="W46" s="40"/>
    </row>
    <row r="47" spans="1:25" s="462" customFormat="1" ht="16.5">
      <c r="A47" s="460">
        <v>7</v>
      </c>
      <c r="B47" s="461" t="s">
        <v>3724</v>
      </c>
      <c r="C47" s="24"/>
      <c r="D47" s="24"/>
      <c r="E47" s="24"/>
      <c r="F47" s="24"/>
      <c r="G47" s="24"/>
      <c r="H47" s="24"/>
      <c r="I47" s="24"/>
      <c r="J47" s="24"/>
      <c r="K47" s="24"/>
      <c r="L47" s="24"/>
      <c r="M47" s="24"/>
      <c r="N47" s="24"/>
      <c r="O47" s="24"/>
      <c r="P47" s="24"/>
      <c r="Q47" s="24"/>
      <c r="R47" s="24"/>
      <c r="S47" s="24"/>
      <c r="T47" s="24"/>
      <c r="U47" s="24"/>
    </row>
    <row r="48" spans="1:25" ht="16.5">
      <c r="A48" s="442"/>
      <c r="B48" s="461" t="s">
        <v>3725</v>
      </c>
    </row>
    <row r="49" spans="1:23" ht="16.5">
      <c r="A49" s="442">
        <v>8</v>
      </c>
      <c r="B49" s="461" t="s">
        <v>3726</v>
      </c>
    </row>
    <row r="50" spans="1:23" ht="16.5">
      <c r="A50" s="442">
        <v>9</v>
      </c>
      <c r="B50" s="459" t="s">
        <v>3727</v>
      </c>
      <c r="C50" s="458"/>
      <c r="D50" s="458"/>
      <c r="E50" s="458"/>
      <c r="F50" s="458"/>
      <c r="G50" s="458"/>
      <c r="H50" s="458"/>
      <c r="I50" s="458"/>
      <c r="J50" s="458"/>
      <c r="K50" s="458"/>
      <c r="L50" s="458"/>
      <c r="M50" s="458"/>
      <c r="N50" s="458"/>
      <c r="O50" s="458"/>
      <c r="P50" s="458"/>
      <c r="Q50" s="458"/>
      <c r="R50" s="458"/>
      <c r="S50" s="458"/>
      <c r="T50" s="458"/>
      <c r="U50" s="458"/>
      <c r="V50" s="458"/>
      <c r="W50" s="40"/>
    </row>
    <row r="51" spans="1:23" ht="16.5">
      <c r="A51" s="442">
        <v>10</v>
      </c>
      <c r="B51" s="459" t="s">
        <v>3728</v>
      </c>
      <c r="C51" s="458"/>
      <c r="D51" s="458"/>
      <c r="E51" s="458"/>
      <c r="F51" s="458"/>
      <c r="G51" s="458"/>
      <c r="H51" s="458"/>
      <c r="I51" s="458"/>
      <c r="J51" s="458"/>
      <c r="K51" s="458"/>
      <c r="L51" s="458"/>
      <c r="M51" s="458"/>
      <c r="N51" s="458"/>
      <c r="O51" s="458"/>
      <c r="P51" s="458"/>
      <c r="Q51" s="458"/>
      <c r="R51" s="458"/>
      <c r="S51" s="458"/>
      <c r="T51" s="458"/>
      <c r="U51" s="458"/>
      <c r="V51" s="458"/>
      <c r="W51" s="40"/>
    </row>
    <row r="52" spans="1:23" ht="16.5">
      <c r="A52" s="442">
        <v>11</v>
      </c>
      <c r="B52" s="459" t="s">
        <v>3729</v>
      </c>
      <c r="C52" s="458"/>
      <c r="D52" s="458"/>
      <c r="E52" s="458"/>
      <c r="F52" s="458"/>
      <c r="G52" s="458"/>
      <c r="H52" s="458"/>
      <c r="I52" s="458"/>
      <c r="J52" s="458"/>
      <c r="K52" s="458"/>
      <c r="L52" s="458"/>
      <c r="M52" s="458"/>
      <c r="N52" s="458"/>
      <c r="O52" s="458"/>
      <c r="P52" s="458"/>
      <c r="Q52" s="458"/>
      <c r="R52" s="458"/>
      <c r="S52" s="458"/>
      <c r="T52" s="458"/>
      <c r="U52" s="458"/>
      <c r="V52" s="458"/>
      <c r="W52" s="40"/>
    </row>
    <row r="53" spans="1:23" ht="16.5">
      <c r="A53" s="442">
        <v>12</v>
      </c>
      <c r="B53" s="459" t="s">
        <v>3730</v>
      </c>
      <c r="C53" s="458"/>
      <c r="D53" s="458"/>
      <c r="E53" s="458"/>
      <c r="F53" s="458"/>
      <c r="G53" s="458"/>
      <c r="H53" s="458"/>
      <c r="I53" s="458"/>
      <c r="J53" s="458"/>
      <c r="K53" s="458"/>
      <c r="L53" s="458"/>
      <c r="M53" s="458"/>
      <c r="N53" s="458"/>
      <c r="O53" s="458"/>
      <c r="P53" s="458"/>
      <c r="Q53" s="458"/>
      <c r="R53" s="458"/>
      <c r="S53" s="458"/>
      <c r="T53" s="458"/>
      <c r="U53" s="458"/>
      <c r="V53" s="458"/>
      <c r="W53" s="40"/>
    </row>
    <row r="54" spans="1:23" ht="16.5">
      <c r="A54" s="442">
        <v>13</v>
      </c>
      <c r="B54" s="433" t="s">
        <v>3731</v>
      </c>
      <c r="C54" s="24"/>
      <c r="D54" s="24"/>
      <c r="E54" s="24"/>
      <c r="F54" s="24"/>
      <c r="G54" s="24"/>
      <c r="H54" s="24"/>
      <c r="I54" s="24"/>
      <c r="J54" s="24"/>
      <c r="K54" s="24"/>
      <c r="L54" s="24"/>
      <c r="M54" s="24"/>
      <c r="N54" s="24"/>
      <c r="O54" s="24"/>
      <c r="P54" s="24"/>
      <c r="Q54" s="24"/>
      <c r="R54" s="24"/>
      <c r="S54" s="24"/>
      <c r="T54" s="24"/>
      <c r="U54" s="24"/>
      <c r="V54" s="24"/>
      <c r="W54" s="40"/>
    </row>
  </sheetData>
  <mergeCells count="31">
    <mergeCell ref="K22:K25"/>
    <mergeCell ref="K26:L26"/>
    <mergeCell ref="K27:L27"/>
    <mergeCell ref="K28:L28"/>
    <mergeCell ref="U4:U5"/>
    <mergeCell ref="T4:T5"/>
    <mergeCell ref="K4:K5"/>
    <mergeCell ref="L4:L5"/>
    <mergeCell ref="M4:M5"/>
    <mergeCell ref="N4:N5"/>
    <mergeCell ref="V4:V5"/>
    <mergeCell ref="W4:W5"/>
    <mergeCell ref="A19:A21"/>
    <mergeCell ref="B19:B20"/>
    <mergeCell ref="C19:E19"/>
    <mergeCell ref="F19:H19"/>
    <mergeCell ref="J19:J21"/>
    <mergeCell ref="K19:L20"/>
    <mergeCell ref="M19:M20"/>
    <mergeCell ref="K21:L21"/>
    <mergeCell ref="O4:O5"/>
    <mergeCell ref="P4:P5"/>
    <mergeCell ref="Q4:Q5"/>
    <mergeCell ref="R4:R5"/>
    <mergeCell ref="S4:S5"/>
    <mergeCell ref="J4:J5"/>
    <mergeCell ref="A4:A6"/>
    <mergeCell ref="B4:C4"/>
    <mergeCell ref="D4:G4"/>
    <mergeCell ref="H4:H5"/>
    <mergeCell ref="I4:I5"/>
  </mergeCells>
  <phoneticPr fontId="28" type="noConversion"/>
  <pageMargins left="0.7" right="0.7" top="0.75" bottom="0.75" header="0.3" footer="0.3"/>
  <pageSetup paperSize="9" scale="27" fitToHeight="0" orientation="landscape"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工作表32">
    <pageSetUpPr fitToPage="1"/>
  </sheetPr>
  <dimension ref="A1:G17"/>
  <sheetViews>
    <sheetView workbookViewId="0">
      <selection activeCell="E21" sqref="E21"/>
    </sheetView>
  </sheetViews>
  <sheetFormatPr defaultColWidth="9" defaultRowHeight="15.75"/>
  <cols>
    <col min="1" max="1" width="5.375" style="70" customWidth="1"/>
    <col min="2" max="2" width="24.5" style="70" customWidth="1"/>
    <col min="3" max="3" width="23.625" style="70" customWidth="1"/>
    <col min="4" max="4" width="25" style="70" bestFit="1" customWidth="1"/>
    <col min="5" max="5" width="19" style="70" customWidth="1"/>
    <col min="6" max="6" width="24.25" style="70" customWidth="1"/>
    <col min="7" max="7" width="25.625" style="70" customWidth="1"/>
    <col min="8" max="256" width="9" style="23"/>
    <col min="257" max="257" width="5.375" style="23" customWidth="1"/>
    <col min="258" max="258" width="24.5" style="23" customWidth="1"/>
    <col min="259" max="259" width="23.625" style="23" customWidth="1"/>
    <col min="260" max="260" width="25" style="23" bestFit="1" customWidth="1"/>
    <col min="261" max="261" width="19" style="23" customWidth="1"/>
    <col min="262" max="262" width="22.625" style="23" customWidth="1"/>
    <col min="263" max="263" width="25.625" style="23" customWidth="1"/>
    <col min="264" max="512" width="9" style="23"/>
    <col min="513" max="513" width="5.375" style="23" customWidth="1"/>
    <col min="514" max="514" width="24.5" style="23" customWidth="1"/>
    <col min="515" max="515" width="23.625" style="23" customWidth="1"/>
    <col min="516" max="516" width="25" style="23" bestFit="1" customWidth="1"/>
    <col min="517" max="517" width="19" style="23" customWidth="1"/>
    <col min="518" max="518" width="22.625" style="23" customWidth="1"/>
    <col min="519" max="519" width="25.625" style="23" customWidth="1"/>
    <col min="520" max="768" width="9" style="23"/>
    <col min="769" max="769" width="5.375" style="23" customWidth="1"/>
    <col min="770" max="770" width="24.5" style="23" customWidth="1"/>
    <col min="771" max="771" width="23.625" style="23" customWidth="1"/>
    <col min="772" max="772" width="25" style="23" bestFit="1" customWidth="1"/>
    <col min="773" max="773" width="19" style="23" customWidth="1"/>
    <col min="774" max="774" width="22.625" style="23" customWidth="1"/>
    <col min="775" max="775" width="25.625" style="23" customWidth="1"/>
    <col min="776" max="1024" width="9" style="23"/>
    <col min="1025" max="1025" width="5.375" style="23" customWidth="1"/>
    <col min="1026" max="1026" width="24.5" style="23" customWidth="1"/>
    <col min="1027" max="1027" width="23.625" style="23" customWidth="1"/>
    <col min="1028" max="1028" width="25" style="23" bestFit="1" customWidth="1"/>
    <col min="1029" max="1029" width="19" style="23" customWidth="1"/>
    <col min="1030" max="1030" width="22.625" style="23" customWidth="1"/>
    <col min="1031" max="1031" width="25.625" style="23" customWidth="1"/>
    <col min="1032" max="1280" width="9" style="23"/>
    <col min="1281" max="1281" width="5.375" style="23" customWidth="1"/>
    <col min="1282" max="1282" width="24.5" style="23" customWidth="1"/>
    <col min="1283" max="1283" width="23.625" style="23" customWidth="1"/>
    <col min="1284" max="1284" width="25" style="23" bestFit="1" customWidth="1"/>
    <col min="1285" max="1285" width="19" style="23" customWidth="1"/>
    <col min="1286" max="1286" width="22.625" style="23" customWidth="1"/>
    <col min="1287" max="1287" width="25.625" style="23" customWidth="1"/>
    <col min="1288" max="1536" width="9" style="23"/>
    <col min="1537" max="1537" width="5.375" style="23" customWidth="1"/>
    <col min="1538" max="1538" width="24.5" style="23" customWidth="1"/>
    <col min="1539" max="1539" width="23.625" style="23" customWidth="1"/>
    <col min="1540" max="1540" width="25" style="23" bestFit="1" customWidth="1"/>
    <col min="1541" max="1541" width="19" style="23" customWidth="1"/>
    <col min="1542" max="1542" width="22.625" style="23" customWidth="1"/>
    <col min="1543" max="1543" width="25.625" style="23" customWidth="1"/>
    <col min="1544" max="1792" width="9" style="23"/>
    <col min="1793" max="1793" width="5.375" style="23" customWidth="1"/>
    <col min="1794" max="1794" width="24.5" style="23" customWidth="1"/>
    <col min="1795" max="1795" width="23.625" style="23" customWidth="1"/>
    <col min="1796" max="1796" width="25" style="23" bestFit="1" customWidth="1"/>
    <col min="1797" max="1797" width="19" style="23" customWidth="1"/>
    <col min="1798" max="1798" width="22.625" style="23" customWidth="1"/>
    <col min="1799" max="1799" width="25.625" style="23" customWidth="1"/>
    <col min="1800" max="2048" width="9" style="23"/>
    <col min="2049" max="2049" width="5.375" style="23" customWidth="1"/>
    <col min="2050" max="2050" width="24.5" style="23" customWidth="1"/>
    <col min="2051" max="2051" width="23.625" style="23" customWidth="1"/>
    <col min="2052" max="2052" width="25" style="23" bestFit="1" customWidth="1"/>
    <col min="2053" max="2053" width="19" style="23" customWidth="1"/>
    <col min="2054" max="2054" width="22.625" style="23" customWidth="1"/>
    <col min="2055" max="2055" width="25.625" style="23" customWidth="1"/>
    <col min="2056" max="2304" width="9" style="23"/>
    <col min="2305" max="2305" width="5.375" style="23" customWidth="1"/>
    <col min="2306" max="2306" width="24.5" style="23" customWidth="1"/>
    <col min="2307" max="2307" width="23.625" style="23" customWidth="1"/>
    <col min="2308" max="2308" width="25" style="23" bestFit="1" customWidth="1"/>
    <col min="2309" max="2309" width="19" style="23" customWidth="1"/>
    <col min="2310" max="2310" width="22.625" style="23" customWidth="1"/>
    <col min="2311" max="2311" width="25.625" style="23" customWidth="1"/>
    <col min="2312" max="2560" width="9" style="23"/>
    <col min="2561" max="2561" width="5.375" style="23" customWidth="1"/>
    <col min="2562" max="2562" width="24.5" style="23" customWidth="1"/>
    <col min="2563" max="2563" width="23.625" style="23" customWidth="1"/>
    <col min="2564" max="2564" width="25" style="23" bestFit="1" customWidth="1"/>
    <col min="2565" max="2565" width="19" style="23" customWidth="1"/>
    <col min="2566" max="2566" width="22.625" style="23" customWidth="1"/>
    <col min="2567" max="2567" width="25.625" style="23" customWidth="1"/>
    <col min="2568" max="2816" width="9" style="23"/>
    <col min="2817" max="2817" width="5.375" style="23" customWidth="1"/>
    <col min="2818" max="2818" width="24.5" style="23" customWidth="1"/>
    <col min="2819" max="2819" width="23.625" style="23" customWidth="1"/>
    <col min="2820" max="2820" width="25" style="23" bestFit="1" customWidth="1"/>
    <col min="2821" max="2821" width="19" style="23" customWidth="1"/>
    <col min="2822" max="2822" width="22.625" style="23" customWidth="1"/>
    <col min="2823" max="2823" width="25.625" style="23" customWidth="1"/>
    <col min="2824" max="3072" width="9" style="23"/>
    <col min="3073" max="3073" width="5.375" style="23" customWidth="1"/>
    <col min="3074" max="3074" width="24.5" style="23" customWidth="1"/>
    <col min="3075" max="3075" width="23.625" style="23" customWidth="1"/>
    <col min="3076" max="3076" width="25" style="23" bestFit="1" customWidth="1"/>
    <col min="3077" max="3077" width="19" style="23" customWidth="1"/>
    <col min="3078" max="3078" width="22.625" style="23" customWidth="1"/>
    <col min="3079" max="3079" width="25.625" style="23" customWidth="1"/>
    <col min="3080" max="3328" width="9" style="23"/>
    <col min="3329" max="3329" width="5.375" style="23" customWidth="1"/>
    <col min="3330" max="3330" width="24.5" style="23" customWidth="1"/>
    <col min="3331" max="3331" width="23.625" style="23" customWidth="1"/>
    <col min="3332" max="3332" width="25" style="23" bestFit="1" customWidth="1"/>
    <col min="3333" max="3333" width="19" style="23" customWidth="1"/>
    <col min="3334" max="3334" width="22.625" style="23" customWidth="1"/>
    <col min="3335" max="3335" width="25.625" style="23" customWidth="1"/>
    <col min="3336" max="3584" width="9" style="23"/>
    <col min="3585" max="3585" width="5.375" style="23" customWidth="1"/>
    <col min="3586" max="3586" width="24.5" style="23" customWidth="1"/>
    <col min="3587" max="3587" width="23.625" style="23" customWidth="1"/>
    <col min="3588" max="3588" width="25" style="23" bestFit="1" customWidth="1"/>
    <col min="3589" max="3589" width="19" style="23" customWidth="1"/>
    <col min="3590" max="3590" width="22.625" style="23" customWidth="1"/>
    <col min="3591" max="3591" width="25.625" style="23" customWidth="1"/>
    <col min="3592" max="3840" width="9" style="23"/>
    <col min="3841" max="3841" width="5.375" style="23" customWidth="1"/>
    <col min="3842" max="3842" width="24.5" style="23" customWidth="1"/>
    <col min="3843" max="3843" width="23.625" style="23" customWidth="1"/>
    <col min="3844" max="3844" width="25" style="23" bestFit="1" customWidth="1"/>
    <col min="3845" max="3845" width="19" style="23" customWidth="1"/>
    <col min="3846" max="3846" width="22.625" style="23" customWidth="1"/>
    <col min="3847" max="3847" width="25.625" style="23" customWidth="1"/>
    <col min="3848" max="4096" width="9" style="23"/>
    <col min="4097" max="4097" width="5.375" style="23" customWidth="1"/>
    <col min="4098" max="4098" width="24.5" style="23" customWidth="1"/>
    <col min="4099" max="4099" width="23.625" style="23" customWidth="1"/>
    <col min="4100" max="4100" width="25" style="23" bestFit="1" customWidth="1"/>
    <col min="4101" max="4101" width="19" style="23" customWidth="1"/>
    <col min="4102" max="4102" width="22.625" style="23" customWidth="1"/>
    <col min="4103" max="4103" width="25.625" style="23" customWidth="1"/>
    <col min="4104" max="4352" width="9" style="23"/>
    <col min="4353" max="4353" width="5.375" style="23" customWidth="1"/>
    <col min="4354" max="4354" width="24.5" style="23" customWidth="1"/>
    <col min="4355" max="4355" width="23.625" style="23" customWidth="1"/>
    <col min="4356" max="4356" width="25" style="23" bestFit="1" customWidth="1"/>
    <col min="4357" max="4357" width="19" style="23" customWidth="1"/>
    <col min="4358" max="4358" width="22.625" style="23" customWidth="1"/>
    <col min="4359" max="4359" width="25.625" style="23" customWidth="1"/>
    <col min="4360" max="4608" width="9" style="23"/>
    <col min="4609" max="4609" width="5.375" style="23" customWidth="1"/>
    <col min="4610" max="4610" width="24.5" style="23" customWidth="1"/>
    <col min="4611" max="4611" width="23.625" style="23" customWidth="1"/>
    <col min="4612" max="4612" width="25" style="23" bestFit="1" customWidth="1"/>
    <col min="4613" max="4613" width="19" style="23" customWidth="1"/>
    <col min="4614" max="4614" width="22.625" style="23" customWidth="1"/>
    <col min="4615" max="4615" width="25.625" style="23" customWidth="1"/>
    <col min="4616" max="4864" width="9" style="23"/>
    <col min="4865" max="4865" width="5.375" style="23" customWidth="1"/>
    <col min="4866" max="4866" width="24.5" style="23" customWidth="1"/>
    <col min="4867" max="4867" width="23.625" style="23" customWidth="1"/>
    <col min="4868" max="4868" width="25" style="23" bestFit="1" customWidth="1"/>
    <col min="4869" max="4869" width="19" style="23" customWidth="1"/>
    <col min="4870" max="4870" width="22.625" style="23" customWidth="1"/>
    <col min="4871" max="4871" width="25.625" style="23" customWidth="1"/>
    <col min="4872" max="5120" width="9" style="23"/>
    <col min="5121" max="5121" width="5.375" style="23" customWidth="1"/>
    <col min="5122" max="5122" width="24.5" style="23" customWidth="1"/>
    <col min="5123" max="5123" width="23.625" style="23" customWidth="1"/>
    <col min="5124" max="5124" width="25" style="23" bestFit="1" customWidth="1"/>
    <col min="5125" max="5125" width="19" style="23" customWidth="1"/>
    <col min="5126" max="5126" width="22.625" style="23" customWidth="1"/>
    <col min="5127" max="5127" width="25.625" style="23" customWidth="1"/>
    <col min="5128" max="5376" width="9" style="23"/>
    <col min="5377" max="5377" width="5.375" style="23" customWidth="1"/>
    <col min="5378" max="5378" width="24.5" style="23" customWidth="1"/>
    <col min="5379" max="5379" width="23.625" style="23" customWidth="1"/>
    <col min="5380" max="5380" width="25" style="23" bestFit="1" customWidth="1"/>
    <col min="5381" max="5381" width="19" style="23" customWidth="1"/>
    <col min="5382" max="5382" width="22.625" style="23" customWidth="1"/>
    <col min="5383" max="5383" width="25.625" style="23" customWidth="1"/>
    <col min="5384" max="5632" width="9" style="23"/>
    <col min="5633" max="5633" width="5.375" style="23" customWidth="1"/>
    <col min="5634" max="5634" width="24.5" style="23" customWidth="1"/>
    <col min="5635" max="5635" width="23.625" style="23" customWidth="1"/>
    <col min="5636" max="5636" width="25" style="23" bestFit="1" customWidth="1"/>
    <col min="5637" max="5637" width="19" style="23" customWidth="1"/>
    <col min="5638" max="5638" width="22.625" style="23" customWidth="1"/>
    <col min="5639" max="5639" width="25.625" style="23" customWidth="1"/>
    <col min="5640" max="5888" width="9" style="23"/>
    <col min="5889" max="5889" width="5.375" style="23" customWidth="1"/>
    <col min="5890" max="5890" width="24.5" style="23" customWidth="1"/>
    <col min="5891" max="5891" width="23.625" style="23" customWidth="1"/>
    <col min="5892" max="5892" width="25" style="23" bestFit="1" customWidth="1"/>
    <col min="5893" max="5893" width="19" style="23" customWidth="1"/>
    <col min="5894" max="5894" width="22.625" style="23" customWidth="1"/>
    <col min="5895" max="5895" width="25.625" style="23" customWidth="1"/>
    <col min="5896" max="6144" width="9" style="23"/>
    <col min="6145" max="6145" width="5.375" style="23" customWidth="1"/>
    <col min="6146" max="6146" width="24.5" style="23" customWidth="1"/>
    <col min="6147" max="6147" width="23.625" style="23" customWidth="1"/>
    <col min="6148" max="6148" width="25" style="23" bestFit="1" customWidth="1"/>
    <col min="6149" max="6149" width="19" style="23" customWidth="1"/>
    <col min="6150" max="6150" width="22.625" style="23" customWidth="1"/>
    <col min="6151" max="6151" width="25.625" style="23" customWidth="1"/>
    <col min="6152" max="6400" width="9" style="23"/>
    <col min="6401" max="6401" width="5.375" style="23" customWidth="1"/>
    <col min="6402" max="6402" width="24.5" style="23" customWidth="1"/>
    <col min="6403" max="6403" width="23.625" style="23" customWidth="1"/>
    <col min="6404" max="6404" width="25" style="23" bestFit="1" customWidth="1"/>
    <col min="6405" max="6405" width="19" style="23" customWidth="1"/>
    <col min="6406" max="6406" width="22.625" style="23" customWidth="1"/>
    <col min="6407" max="6407" width="25.625" style="23" customWidth="1"/>
    <col min="6408" max="6656" width="9" style="23"/>
    <col min="6657" max="6657" width="5.375" style="23" customWidth="1"/>
    <col min="6658" max="6658" width="24.5" style="23" customWidth="1"/>
    <col min="6659" max="6659" width="23.625" style="23" customWidth="1"/>
    <col min="6660" max="6660" width="25" style="23" bestFit="1" customWidth="1"/>
    <col min="6661" max="6661" width="19" style="23" customWidth="1"/>
    <col min="6662" max="6662" width="22.625" style="23" customWidth="1"/>
    <col min="6663" max="6663" width="25.625" style="23" customWidth="1"/>
    <col min="6664" max="6912" width="9" style="23"/>
    <col min="6913" max="6913" width="5.375" style="23" customWidth="1"/>
    <col min="6914" max="6914" width="24.5" style="23" customWidth="1"/>
    <col min="6915" max="6915" width="23.625" style="23" customWidth="1"/>
    <col min="6916" max="6916" width="25" style="23" bestFit="1" customWidth="1"/>
    <col min="6917" max="6917" width="19" style="23" customWidth="1"/>
    <col min="6918" max="6918" width="22.625" style="23" customWidth="1"/>
    <col min="6919" max="6919" width="25.625" style="23" customWidth="1"/>
    <col min="6920" max="7168" width="9" style="23"/>
    <col min="7169" max="7169" width="5.375" style="23" customWidth="1"/>
    <col min="7170" max="7170" width="24.5" style="23" customWidth="1"/>
    <col min="7171" max="7171" width="23.625" style="23" customWidth="1"/>
    <col min="7172" max="7172" width="25" style="23" bestFit="1" customWidth="1"/>
    <col min="7173" max="7173" width="19" style="23" customWidth="1"/>
    <col min="7174" max="7174" width="22.625" style="23" customWidth="1"/>
    <col min="7175" max="7175" width="25.625" style="23" customWidth="1"/>
    <col min="7176" max="7424" width="9" style="23"/>
    <col min="7425" max="7425" width="5.375" style="23" customWidth="1"/>
    <col min="7426" max="7426" width="24.5" style="23" customWidth="1"/>
    <col min="7427" max="7427" width="23.625" style="23" customWidth="1"/>
    <col min="7428" max="7428" width="25" style="23" bestFit="1" customWidth="1"/>
    <col min="7429" max="7429" width="19" style="23" customWidth="1"/>
    <col min="7430" max="7430" width="22.625" style="23" customWidth="1"/>
    <col min="7431" max="7431" width="25.625" style="23" customWidth="1"/>
    <col min="7432" max="7680" width="9" style="23"/>
    <col min="7681" max="7681" width="5.375" style="23" customWidth="1"/>
    <col min="7682" max="7682" width="24.5" style="23" customWidth="1"/>
    <col min="7683" max="7683" width="23.625" style="23" customWidth="1"/>
    <col min="7684" max="7684" width="25" style="23" bestFit="1" customWidth="1"/>
    <col min="7685" max="7685" width="19" style="23" customWidth="1"/>
    <col min="7686" max="7686" width="22.625" style="23" customWidth="1"/>
    <col min="7687" max="7687" width="25.625" style="23" customWidth="1"/>
    <col min="7688" max="7936" width="9" style="23"/>
    <col min="7937" max="7937" width="5.375" style="23" customWidth="1"/>
    <col min="7938" max="7938" width="24.5" style="23" customWidth="1"/>
    <col min="7939" max="7939" width="23.625" style="23" customWidth="1"/>
    <col min="7940" max="7940" width="25" style="23" bestFit="1" customWidth="1"/>
    <col min="7941" max="7941" width="19" style="23" customWidth="1"/>
    <col min="7942" max="7942" width="22.625" style="23" customWidth="1"/>
    <col min="7943" max="7943" width="25.625" style="23" customWidth="1"/>
    <col min="7944" max="8192" width="9" style="23"/>
    <col min="8193" max="8193" width="5.375" style="23" customWidth="1"/>
    <col min="8194" max="8194" width="24.5" style="23" customWidth="1"/>
    <col min="8195" max="8195" width="23.625" style="23" customWidth="1"/>
    <col min="8196" max="8196" width="25" style="23" bestFit="1" customWidth="1"/>
    <col min="8197" max="8197" width="19" style="23" customWidth="1"/>
    <col min="8198" max="8198" width="22.625" style="23" customWidth="1"/>
    <col min="8199" max="8199" width="25.625" style="23" customWidth="1"/>
    <col min="8200" max="8448" width="9" style="23"/>
    <col min="8449" max="8449" width="5.375" style="23" customWidth="1"/>
    <col min="8450" max="8450" width="24.5" style="23" customWidth="1"/>
    <col min="8451" max="8451" width="23.625" style="23" customWidth="1"/>
    <col min="8452" max="8452" width="25" style="23" bestFit="1" customWidth="1"/>
    <col min="8453" max="8453" width="19" style="23" customWidth="1"/>
    <col min="8454" max="8454" width="22.625" style="23" customWidth="1"/>
    <col min="8455" max="8455" width="25.625" style="23" customWidth="1"/>
    <col min="8456" max="8704" width="9" style="23"/>
    <col min="8705" max="8705" width="5.375" style="23" customWidth="1"/>
    <col min="8706" max="8706" width="24.5" style="23" customWidth="1"/>
    <col min="8707" max="8707" width="23.625" style="23" customWidth="1"/>
    <col min="8708" max="8708" width="25" style="23" bestFit="1" customWidth="1"/>
    <col min="8709" max="8709" width="19" style="23" customWidth="1"/>
    <col min="8710" max="8710" width="22.625" style="23" customWidth="1"/>
    <col min="8711" max="8711" width="25.625" style="23" customWidth="1"/>
    <col min="8712" max="8960" width="9" style="23"/>
    <col min="8961" max="8961" width="5.375" style="23" customWidth="1"/>
    <col min="8962" max="8962" width="24.5" style="23" customWidth="1"/>
    <col min="8963" max="8963" width="23.625" style="23" customWidth="1"/>
    <col min="8964" max="8964" width="25" style="23" bestFit="1" customWidth="1"/>
    <col min="8965" max="8965" width="19" style="23" customWidth="1"/>
    <col min="8966" max="8966" width="22.625" style="23" customWidth="1"/>
    <col min="8967" max="8967" width="25.625" style="23" customWidth="1"/>
    <col min="8968" max="9216" width="9" style="23"/>
    <col min="9217" max="9217" width="5.375" style="23" customWidth="1"/>
    <col min="9218" max="9218" width="24.5" style="23" customWidth="1"/>
    <col min="9219" max="9219" width="23.625" style="23" customWidth="1"/>
    <col min="9220" max="9220" width="25" style="23" bestFit="1" customWidth="1"/>
    <col min="9221" max="9221" width="19" style="23" customWidth="1"/>
    <col min="9222" max="9222" width="22.625" style="23" customWidth="1"/>
    <col min="9223" max="9223" width="25.625" style="23" customWidth="1"/>
    <col min="9224" max="9472" width="9" style="23"/>
    <col min="9473" max="9473" width="5.375" style="23" customWidth="1"/>
    <col min="9474" max="9474" width="24.5" style="23" customWidth="1"/>
    <col min="9475" max="9475" width="23.625" style="23" customWidth="1"/>
    <col min="9476" max="9476" width="25" style="23" bestFit="1" customWidth="1"/>
    <col min="9477" max="9477" width="19" style="23" customWidth="1"/>
    <col min="9478" max="9478" width="22.625" style="23" customWidth="1"/>
    <col min="9479" max="9479" width="25.625" style="23" customWidth="1"/>
    <col min="9480" max="9728" width="9" style="23"/>
    <col min="9729" max="9729" width="5.375" style="23" customWidth="1"/>
    <col min="9730" max="9730" width="24.5" style="23" customWidth="1"/>
    <col min="9731" max="9731" width="23.625" style="23" customWidth="1"/>
    <col min="9732" max="9732" width="25" style="23" bestFit="1" customWidth="1"/>
    <col min="9733" max="9733" width="19" style="23" customWidth="1"/>
    <col min="9734" max="9734" width="22.625" style="23" customWidth="1"/>
    <col min="9735" max="9735" width="25.625" style="23" customWidth="1"/>
    <col min="9736" max="9984" width="9" style="23"/>
    <col min="9985" max="9985" width="5.375" style="23" customWidth="1"/>
    <col min="9986" max="9986" width="24.5" style="23" customWidth="1"/>
    <col min="9987" max="9987" width="23.625" style="23" customWidth="1"/>
    <col min="9988" max="9988" width="25" style="23" bestFit="1" customWidth="1"/>
    <col min="9989" max="9989" width="19" style="23" customWidth="1"/>
    <col min="9990" max="9990" width="22.625" style="23" customWidth="1"/>
    <col min="9991" max="9991" width="25.625" style="23" customWidth="1"/>
    <col min="9992" max="10240" width="9" style="23"/>
    <col min="10241" max="10241" width="5.375" style="23" customWidth="1"/>
    <col min="10242" max="10242" width="24.5" style="23" customWidth="1"/>
    <col min="10243" max="10243" width="23.625" style="23" customWidth="1"/>
    <col min="10244" max="10244" width="25" style="23" bestFit="1" customWidth="1"/>
    <col min="10245" max="10245" width="19" style="23" customWidth="1"/>
    <col min="10246" max="10246" width="22.625" style="23" customWidth="1"/>
    <col min="10247" max="10247" width="25.625" style="23" customWidth="1"/>
    <col min="10248" max="10496" width="9" style="23"/>
    <col min="10497" max="10497" width="5.375" style="23" customWidth="1"/>
    <col min="10498" max="10498" width="24.5" style="23" customWidth="1"/>
    <col min="10499" max="10499" width="23.625" style="23" customWidth="1"/>
    <col min="10500" max="10500" width="25" style="23" bestFit="1" customWidth="1"/>
    <col min="10501" max="10501" width="19" style="23" customWidth="1"/>
    <col min="10502" max="10502" width="22.625" style="23" customWidth="1"/>
    <col min="10503" max="10503" width="25.625" style="23" customWidth="1"/>
    <col min="10504" max="10752" width="9" style="23"/>
    <col min="10753" max="10753" width="5.375" style="23" customWidth="1"/>
    <col min="10754" max="10754" width="24.5" style="23" customWidth="1"/>
    <col min="10755" max="10755" width="23.625" style="23" customWidth="1"/>
    <col min="10756" max="10756" width="25" style="23" bestFit="1" customWidth="1"/>
    <col min="10757" max="10757" width="19" style="23" customWidth="1"/>
    <col min="10758" max="10758" width="22.625" style="23" customWidth="1"/>
    <col min="10759" max="10759" width="25.625" style="23" customWidth="1"/>
    <col min="10760" max="11008" width="9" style="23"/>
    <col min="11009" max="11009" width="5.375" style="23" customWidth="1"/>
    <col min="11010" max="11010" width="24.5" style="23" customWidth="1"/>
    <col min="11011" max="11011" width="23.625" style="23" customWidth="1"/>
    <col min="11012" max="11012" width="25" style="23" bestFit="1" customWidth="1"/>
    <col min="11013" max="11013" width="19" style="23" customWidth="1"/>
    <col min="11014" max="11014" width="22.625" style="23" customWidth="1"/>
    <col min="11015" max="11015" width="25.625" style="23" customWidth="1"/>
    <col min="11016" max="11264" width="9" style="23"/>
    <col min="11265" max="11265" width="5.375" style="23" customWidth="1"/>
    <col min="11266" max="11266" width="24.5" style="23" customWidth="1"/>
    <col min="11267" max="11267" width="23.625" style="23" customWidth="1"/>
    <col min="11268" max="11268" width="25" style="23" bestFit="1" customWidth="1"/>
    <col min="11269" max="11269" width="19" style="23" customWidth="1"/>
    <col min="11270" max="11270" width="22.625" style="23" customWidth="1"/>
    <col min="11271" max="11271" width="25.625" style="23" customWidth="1"/>
    <col min="11272" max="11520" width="9" style="23"/>
    <col min="11521" max="11521" width="5.375" style="23" customWidth="1"/>
    <col min="11522" max="11522" width="24.5" style="23" customWidth="1"/>
    <col min="11523" max="11523" width="23.625" style="23" customWidth="1"/>
    <col min="11524" max="11524" width="25" style="23" bestFit="1" customWidth="1"/>
    <col min="11525" max="11525" width="19" style="23" customWidth="1"/>
    <col min="11526" max="11526" width="22.625" style="23" customWidth="1"/>
    <col min="11527" max="11527" width="25.625" style="23" customWidth="1"/>
    <col min="11528" max="11776" width="9" style="23"/>
    <col min="11777" max="11777" width="5.375" style="23" customWidth="1"/>
    <col min="11778" max="11778" width="24.5" style="23" customWidth="1"/>
    <col min="11779" max="11779" width="23.625" style="23" customWidth="1"/>
    <col min="11780" max="11780" width="25" style="23" bestFit="1" customWidth="1"/>
    <col min="11781" max="11781" width="19" style="23" customWidth="1"/>
    <col min="11782" max="11782" width="22.625" style="23" customWidth="1"/>
    <col min="11783" max="11783" width="25.625" style="23" customWidth="1"/>
    <col min="11784" max="12032" width="9" style="23"/>
    <col min="12033" max="12033" width="5.375" style="23" customWidth="1"/>
    <col min="12034" max="12034" width="24.5" style="23" customWidth="1"/>
    <col min="12035" max="12035" width="23.625" style="23" customWidth="1"/>
    <col min="12036" max="12036" width="25" style="23" bestFit="1" customWidth="1"/>
    <col min="12037" max="12037" width="19" style="23" customWidth="1"/>
    <col min="12038" max="12038" width="22.625" style="23" customWidth="1"/>
    <col min="12039" max="12039" width="25.625" style="23" customWidth="1"/>
    <col min="12040" max="12288" width="9" style="23"/>
    <col min="12289" max="12289" width="5.375" style="23" customWidth="1"/>
    <col min="12290" max="12290" width="24.5" style="23" customWidth="1"/>
    <col min="12291" max="12291" width="23.625" style="23" customWidth="1"/>
    <col min="12292" max="12292" width="25" style="23" bestFit="1" customWidth="1"/>
    <col min="12293" max="12293" width="19" style="23" customWidth="1"/>
    <col min="12294" max="12294" width="22.625" style="23" customWidth="1"/>
    <col min="12295" max="12295" width="25.625" style="23" customWidth="1"/>
    <col min="12296" max="12544" width="9" style="23"/>
    <col min="12545" max="12545" width="5.375" style="23" customWidth="1"/>
    <col min="12546" max="12546" width="24.5" style="23" customWidth="1"/>
    <col min="12547" max="12547" width="23.625" style="23" customWidth="1"/>
    <col min="12548" max="12548" width="25" style="23" bestFit="1" customWidth="1"/>
    <col min="12549" max="12549" width="19" style="23" customWidth="1"/>
    <col min="12550" max="12550" width="22.625" style="23" customWidth="1"/>
    <col min="12551" max="12551" width="25.625" style="23" customWidth="1"/>
    <col min="12552" max="12800" width="9" style="23"/>
    <col min="12801" max="12801" width="5.375" style="23" customWidth="1"/>
    <col min="12802" max="12802" width="24.5" style="23" customWidth="1"/>
    <col min="12803" max="12803" width="23.625" style="23" customWidth="1"/>
    <col min="12804" max="12804" width="25" style="23" bestFit="1" customWidth="1"/>
    <col min="12805" max="12805" width="19" style="23" customWidth="1"/>
    <col min="12806" max="12806" width="22.625" style="23" customWidth="1"/>
    <col min="12807" max="12807" width="25.625" style="23" customWidth="1"/>
    <col min="12808" max="13056" width="9" style="23"/>
    <col min="13057" max="13057" width="5.375" style="23" customWidth="1"/>
    <col min="13058" max="13058" width="24.5" style="23" customWidth="1"/>
    <col min="13059" max="13059" width="23.625" style="23" customWidth="1"/>
    <col min="13060" max="13060" width="25" style="23" bestFit="1" customWidth="1"/>
    <col min="13061" max="13061" width="19" style="23" customWidth="1"/>
    <col min="13062" max="13062" width="22.625" style="23" customWidth="1"/>
    <col min="13063" max="13063" width="25.625" style="23" customWidth="1"/>
    <col min="13064" max="13312" width="9" style="23"/>
    <col min="13313" max="13313" width="5.375" style="23" customWidth="1"/>
    <col min="13314" max="13314" width="24.5" style="23" customWidth="1"/>
    <col min="13315" max="13315" width="23.625" style="23" customWidth="1"/>
    <col min="13316" max="13316" width="25" style="23" bestFit="1" customWidth="1"/>
    <col min="13317" max="13317" width="19" style="23" customWidth="1"/>
    <col min="13318" max="13318" width="22.625" style="23" customWidth="1"/>
    <col min="13319" max="13319" width="25.625" style="23" customWidth="1"/>
    <col min="13320" max="13568" width="9" style="23"/>
    <col min="13569" max="13569" width="5.375" style="23" customWidth="1"/>
    <col min="13570" max="13570" width="24.5" style="23" customWidth="1"/>
    <col min="13571" max="13571" width="23.625" style="23" customWidth="1"/>
    <col min="13572" max="13572" width="25" style="23" bestFit="1" customWidth="1"/>
    <col min="13573" max="13573" width="19" style="23" customWidth="1"/>
    <col min="13574" max="13574" width="22.625" style="23" customWidth="1"/>
    <col min="13575" max="13575" width="25.625" style="23" customWidth="1"/>
    <col min="13576" max="13824" width="9" style="23"/>
    <col min="13825" max="13825" width="5.375" style="23" customWidth="1"/>
    <col min="13826" max="13826" width="24.5" style="23" customWidth="1"/>
    <col min="13827" max="13827" width="23.625" style="23" customWidth="1"/>
    <col min="13828" max="13828" width="25" style="23" bestFit="1" customWidth="1"/>
    <col min="13829" max="13829" width="19" style="23" customWidth="1"/>
    <col min="13830" max="13830" width="22.625" style="23" customWidth="1"/>
    <col min="13831" max="13831" width="25.625" style="23" customWidth="1"/>
    <col min="13832" max="14080" width="9" style="23"/>
    <col min="14081" max="14081" width="5.375" style="23" customWidth="1"/>
    <col min="14082" max="14082" width="24.5" style="23" customWidth="1"/>
    <col min="14083" max="14083" width="23.625" style="23" customWidth="1"/>
    <col min="14084" max="14084" width="25" style="23" bestFit="1" customWidth="1"/>
    <col min="14085" max="14085" width="19" style="23" customWidth="1"/>
    <col min="14086" max="14086" width="22.625" style="23" customWidth="1"/>
    <col min="14087" max="14087" width="25.625" style="23" customWidth="1"/>
    <col min="14088" max="14336" width="9" style="23"/>
    <col min="14337" max="14337" width="5.375" style="23" customWidth="1"/>
    <col min="14338" max="14338" width="24.5" style="23" customWidth="1"/>
    <col min="14339" max="14339" width="23.625" style="23" customWidth="1"/>
    <col min="14340" max="14340" width="25" style="23" bestFit="1" customWidth="1"/>
    <col min="14341" max="14341" width="19" style="23" customWidth="1"/>
    <col min="14342" max="14342" width="22.625" style="23" customWidth="1"/>
    <col min="14343" max="14343" width="25.625" style="23" customWidth="1"/>
    <col min="14344" max="14592" width="9" style="23"/>
    <col min="14593" max="14593" width="5.375" style="23" customWidth="1"/>
    <col min="14594" max="14594" width="24.5" style="23" customWidth="1"/>
    <col min="14595" max="14595" width="23.625" style="23" customWidth="1"/>
    <col min="14596" max="14596" width="25" style="23" bestFit="1" customWidth="1"/>
    <col min="14597" max="14597" width="19" style="23" customWidth="1"/>
    <col min="14598" max="14598" width="22.625" style="23" customWidth="1"/>
    <col min="14599" max="14599" width="25.625" style="23" customWidth="1"/>
    <col min="14600" max="14848" width="9" style="23"/>
    <col min="14849" max="14849" width="5.375" style="23" customWidth="1"/>
    <col min="14850" max="14850" width="24.5" style="23" customWidth="1"/>
    <col min="14851" max="14851" width="23.625" style="23" customWidth="1"/>
    <col min="14852" max="14852" width="25" style="23" bestFit="1" customWidth="1"/>
    <col min="14853" max="14853" width="19" style="23" customWidth="1"/>
    <col min="14854" max="14854" width="22.625" style="23" customWidth="1"/>
    <col min="14855" max="14855" width="25.625" style="23" customWidth="1"/>
    <col min="14856" max="15104" width="9" style="23"/>
    <col min="15105" max="15105" width="5.375" style="23" customWidth="1"/>
    <col min="15106" max="15106" width="24.5" style="23" customWidth="1"/>
    <col min="15107" max="15107" width="23.625" style="23" customWidth="1"/>
    <col min="15108" max="15108" width="25" style="23" bestFit="1" customWidth="1"/>
    <col min="15109" max="15109" width="19" style="23" customWidth="1"/>
    <col min="15110" max="15110" width="22.625" style="23" customWidth="1"/>
    <col min="15111" max="15111" width="25.625" style="23" customWidth="1"/>
    <col min="15112" max="15360" width="9" style="23"/>
    <col min="15361" max="15361" width="5.375" style="23" customWidth="1"/>
    <col min="15362" max="15362" width="24.5" style="23" customWidth="1"/>
    <col min="15363" max="15363" width="23.625" style="23" customWidth="1"/>
    <col min="15364" max="15364" width="25" style="23" bestFit="1" customWidth="1"/>
    <col min="15365" max="15365" width="19" style="23" customWidth="1"/>
    <col min="15366" max="15366" width="22.625" style="23" customWidth="1"/>
    <col min="15367" max="15367" width="25.625" style="23" customWidth="1"/>
    <col min="15368" max="15616" width="9" style="23"/>
    <col min="15617" max="15617" width="5.375" style="23" customWidth="1"/>
    <col min="15618" max="15618" width="24.5" style="23" customWidth="1"/>
    <col min="15619" max="15619" width="23.625" style="23" customWidth="1"/>
    <col min="15620" max="15620" width="25" style="23" bestFit="1" customWidth="1"/>
    <col min="15621" max="15621" width="19" style="23" customWidth="1"/>
    <col min="15622" max="15622" width="22.625" style="23" customWidth="1"/>
    <col min="15623" max="15623" width="25.625" style="23" customWidth="1"/>
    <col min="15624" max="15872" width="9" style="23"/>
    <col min="15873" max="15873" width="5.375" style="23" customWidth="1"/>
    <col min="15874" max="15874" width="24.5" style="23" customWidth="1"/>
    <col min="15875" max="15875" width="23.625" style="23" customWidth="1"/>
    <col min="15876" max="15876" width="25" style="23" bestFit="1" customWidth="1"/>
    <col min="15877" max="15877" width="19" style="23" customWidth="1"/>
    <col min="15878" max="15878" width="22.625" style="23" customWidth="1"/>
    <col min="15879" max="15879" width="25.625" style="23" customWidth="1"/>
    <col min="15880" max="16128" width="9" style="23"/>
    <col min="16129" max="16129" width="5.375" style="23" customWidth="1"/>
    <col min="16130" max="16130" width="24.5" style="23" customWidth="1"/>
    <col min="16131" max="16131" width="23.625" style="23" customWidth="1"/>
    <col min="16132" max="16132" width="25" style="23" bestFit="1" customWidth="1"/>
    <col min="16133" max="16133" width="19" style="23" customWidth="1"/>
    <col min="16134" max="16134" width="22.625" style="23" customWidth="1"/>
    <col min="16135" max="16135" width="25.625" style="23" customWidth="1"/>
    <col min="16136" max="16384" width="9" style="23"/>
  </cols>
  <sheetData>
    <row r="1" spans="1:7" ht="16.5">
      <c r="A1" s="418" t="s">
        <v>3652</v>
      </c>
    </row>
    <row r="2" spans="1:7" ht="16.5">
      <c r="A2" s="419" t="s">
        <v>3653</v>
      </c>
      <c r="C2" s="420"/>
      <c r="D2" s="420"/>
      <c r="E2" s="420"/>
    </row>
    <row r="3" spans="1:7">
      <c r="B3" s="336"/>
      <c r="C3" s="420"/>
      <c r="D3" s="420"/>
      <c r="E3" s="420"/>
    </row>
    <row r="4" spans="1:7" ht="16.5">
      <c r="B4" s="421" t="s">
        <v>3654</v>
      </c>
    </row>
    <row r="5" spans="1:7" ht="33">
      <c r="A5" s="3006" t="s">
        <v>3655</v>
      </c>
      <c r="B5" s="422" t="s">
        <v>3656</v>
      </c>
      <c r="C5" s="422" t="s">
        <v>3657</v>
      </c>
      <c r="D5" s="422" t="s">
        <v>3658</v>
      </c>
    </row>
    <row r="6" spans="1:7">
      <c r="A6" s="3006"/>
      <c r="B6" s="423" t="s">
        <v>2641</v>
      </c>
      <c r="C6" s="423" t="s">
        <v>67</v>
      </c>
      <c r="D6" s="423" t="s">
        <v>2642</v>
      </c>
    </row>
    <row r="7" spans="1:7">
      <c r="A7" s="424">
        <v>1</v>
      </c>
      <c r="B7" s="425">
        <f>'表25-1'!AB12+'表25-1'!AB25+'表25-1'!AB31+'表25-1'!AB34</f>
        <v>0</v>
      </c>
      <c r="C7" s="425">
        <f>'表25-1'!AA12+'表25-1'!AA25+'表25-1'!AA31+'表25-1'!AA34</f>
        <v>0</v>
      </c>
      <c r="D7" s="425">
        <f>SUM(B7:C7)</f>
        <v>0</v>
      </c>
    </row>
    <row r="8" spans="1:7">
      <c r="A8" s="426"/>
    </row>
    <row r="9" spans="1:7">
      <c r="A9" s="426"/>
      <c r="B9" s="427"/>
      <c r="C9" s="428"/>
    </row>
    <row r="10" spans="1:7" ht="16.5">
      <c r="A10" s="426"/>
      <c r="B10" s="70" t="s">
        <v>3659</v>
      </c>
    </row>
    <row r="11" spans="1:7" ht="33">
      <c r="A11" s="3006" t="s">
        <v>3655</v>
      </c>
      <c r="B11" s="422" t="s">
        <v>3660</v>
      </c>
      <c r="C11" s="429" t="s">
        <v>3661</v>
      </c>
      <c r="D11" s="429" t="s">
        <v>3662</v>
      </c>
      <c r="E11" s="422" t="s">
        <v>3663</v>
      </c>
      <c r="F11" s="422" t="s">
        <v>3664</v>
      </c>
      <c r="G11" s="422" t="s">
        <v>3665</v>
      </c>
    </row>
    <row r="12" spans="1:7" ht="15">
      <c r="A12" s="3006"/>
      <c r="B12" s="423" t="s">
        <v>2643</v>
      </c>
      <c r="C12" s="423" t="s">
        <v>125</v>
      </c>
      <c r="D12" s="423" t="s">
        <v>2646</v>
      </c>
      <c r="E12" s="423" t="s">
        <v>72</v>
      </c>
      <c r="F12" s="423" t="s">
        <v>2644</v>
      </c>
      <c r="G12" s="423" t="s">
        <v>2645</v>
      </c>
    </row>
    <row r="13" spans="1:7" ht="15">
      <c r="A13" s="424">
        <v>2</v>
      </c>
      <c r="B13" s="430">
        <f ca="1">'表30-1'!B26</f>
        <v>0</v>
      </c>
      <c r="C13" s="430">
        <f ca="1">0.5*('表30-1'!B13+'表30-1'!B24+(('表30-1'!B16+'表30-1'!B23)^2+('表30-1'!B14+'表30-1'!B17)^2+'表30-1'!B18^2+('表30-1'!B19-'表30-4'!F13)^2+'表30-1'!B20^2+'表30-1'!B21^2)^0.5)</f>
        <v>0</v>
      </c>
      <c r="D13" s="430">
        <f ca="1">IFERROR(B13/C13-1,0)</f>
        <v>0</v>
      </c>
      <c r="E13" s="430">
        <f>SUM('表30-8'!E4:E13,'表30-8'!E15)-SUM('表30-8'!E17:E25)</f>
        <v>0</v>
      </c>
      <c r="F13" s="430">
        <f ca="1">D13*E13</f>
        <v>0</v>
      </c>
      <c r="G13" s="430">
        <f ca="1">MIN(F13,D7)</f>
        <v>0</v>
      </c>
    </row>
    <row r="15" spans="1:7">
      <c r="A15" s="431" t="s">
        <v>3666</v>
      </c>
    </row>
    <row r="16" spans="1:7">
      <c r="A16" s="431" t="s">
        <v>3667</v>
      </c>
      <c r="B16" s="431"/>
    </row>
    <row r="17" spans="1:2">
      <c r="A17" s="431"/>
      <c r="B17" s="431" t="s">
        <v>3668</v>
      </c>
    </row>
  </sheetData>
  <mergeCells count="2">
    <mergeCell ref="A5:A6"/>
    <mergeCell ref="A11:A12"/>
  </mergeCells>
  <phoneticPr fontId="28" type="noConversion"/>
  <printOptions horizontalCentered="1"/>
  <pageMargins left="0.23622047244094491" right="0.23622047244094491" top="0.35433070866141736" bottom="0.35433070866141736" header="0.31496062992125984" footer="0.31496062992125984"/>
  <pageSetup paperSize="9" scale="82" fitToHeight="0" orientation="landscape" cellComments="asDisplayed"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工作表4">
    <pageSetUpPr fitToPage="1"/>
  </sheetPr>
  <dimension ref="A1:P30"/>
  <sheetViews>
    <sheetView workbookViewId="0"/>
  </sheetViews>
  <sheetFormatPr defaultColWidth="15.625" defaultRowHeight="15.75"/>
  <cols>
    <col min="1" max="1" width="5.625" style="1704" customWidth="1"/>
    <col min="2" max="2" width="15.625" style="1704" customWidth="1"/>
    <col min="3" max="3" width="35.625" style="1704" customWidth="1"/>
    <col min="4" max="16384" width="15.625" style="1704"/>
  </cols>
  <sheetData>
    <row r="1" spans="1:16" s="62" customFormat="1" ht="16.5">
      <c r="A1" s="1679" t="s">
        <v>2601</v>
      </c>
      <c r="B1" s="1843"/>
      <c r="C1" s="1843"/>
      <c r="D1" s="1843"/>
      <c r="E1" s="1843"/>
      <c r="F1" s="1843"/>
    </row>
    <row r="2" spans="1:16" s="62" customFormat="1" ht="16.5">
      <c r="A2" s="1844" t="s">
        <v>4855</v>
      </c>
      <c r="B2" s="1844"/>
      <c r="C2" s="1844"/>
      <c r="D2" s="1844"/>
      <c r="E2" s="1844"/>
      <c r="F2" s="1844"/>
      <c r="G2" s="1680"/>
      <c r="M2" s="1845"/>
      <c r="P2" s="1846" t="s">
        <v>4632</v>
      </c>
    </row>
    <row r="3" spans="1:16" s="62" customFormat="1">
      <c r="A3" s="2479" t="s">
        <v>3672</v>
      </c>
      <c r="B3" s="2474" t="s">
        <v>4619</v>
      </c>
      <c r="C3" s="2474"/>
      <c r="D3" s="2471" t="s">
        <v>4610</v>
      </c>
      <c r="E3" s="2472"/>
      <c r="F3" s="2472"/>
      <c r="G3" s="2473"/>
      <c r="H3" s="2471" t="s">
        <v>4611</v>
      </c>
      <c r="I3" s="2472"/>
      <c r="J3" s="2472"/>
      <c r="K3" s="2473"/>
      <c r="L3" s="2471" t="s">
        <v>4856</v>
      </c>
      <c r="M3" s="2472"/>
      <c r="N3" s="2472"/>
      <c r="O3" s="2473"/>
      <c r="P3" s="2474" t="s">
        <v>3549</v>
      </c>
    </row>
    <row r="4" spans="1:16" s="62" customFormat="1" ht="49.5">
      <c r="A4" s="2479"/>
      <c r="B4" s="2474"/>
      <c r="C4" s="2474"/>
      <c r="D4" s="1685" t="s">
        <v>4613</v>
      </c>
      <c r="E4" s="1685" t="s">
        <v>4857</v>
      </c>
      <c r="F4" s="1847" t="s">
        <v>4615</v>
      </c>
      <c r="G4" s="1847" t="s">
        <v>4616</v>
      </c>
      <c r="H4" s="1685" t="s">
        <v>4613</v>
      </c>
      <c r="I4" s="1685" t="s">
        <v>4857</v>
      </c>
      <c r="J4" s="1847" t="s">
        <v>4615</v>
      </c>
      <c r="K4" s="1847" t="s">
        <v>4616</v>
      </c>
      <c r="L4" s="1685" t="s">
        <v>4613</v>
      </c>
      <c r="M4" s="1685" t="s">
        <v>4857</v>
      </c>
      <c r="N4" s="1847" t="s">
        <v>4615</v>
      </c>
      <c r="O4" s="1847" t="s">
        <v>4616</v>
      </c>
      <c r="P4" s="2474"/>
    </row>
    <row r="5" spans="1:16" s="62" customFormat="1">
      <c r="A5" s="2479"/>
      <c r="B5" s="2475" t="s">
        <v>66</v>
      </c>
      <c r="C5" s="2475"/>
      <c r="D5" s="1669" t="s">
        <v>377</v>
      </c>
      <c r="E5" s="1669" t="s">
        <v>326</v>
      </c>
      <c r="F5" s="1848" t="s">
        <v>314</v>
      </c>
      <c r="G5" s="1848" t="s">
        <v>360</v>
      </c>
      <c r="H5" s="1848" t="s">
        <v>327</v>
      </c>
      <c r="I5" s="1848" t="s">
        <v>72</v>
      </c>
      <c r="J5" s="1848" t="s">
        <v>73</v>
      </c>
      <c r="K5" s="1848" t="s">
        <v>74</v>
      </c>
      <c r="L5" s="1848" t="s">
        <v>75</v>
      </c>
      <c r="M5" s="1848" t="s">
        <v>231</v>
      </c>
      <c r="N5" s="1848" t="s">
        <v>232</v>
      </c>
      <c r="O5" s="1848" t="s">
        <v>281</v>
      </c>
      <c r="P5" s="1848" t="s">
        <v>282</v>
      </c>
    </row>
    <row r="6" spans="1:16" s="62" customFormat="1" ht="16.5">
      <c r="A6" s="1687">
        <v>1</v>
      </c>
      <c r="B6" s="2476" t="s">
        <v>4858</v>
      </c>
      <c r="C6" s="1692" t="s">
        <v>4859</v>
      </c>
      <c r="D6" s="1849"/>
      <c r="E6" s="1850"/>
      <c r="F6" s="1849"/>
      <c r="G6" s="1849"/>
      <c r="H6" s="1849"/>
      <c r="I6" s="1850"/>
      <c r="J6" s="1849"/>
      <c r="K6" s="1849"/>
      <c r="L6" s="1849"/>
      <c r="M6" s="1850"/>
      <c r="N6" s="1849"/>
      <c r="O6" s="1849"/>
      <c r="P6" s="1851"/>
    </row>
    <row r="7" spans="1:16" s="62" customFormat="1" ht="16.5">
      <c r="A7" s="1687">
        <v>2</v>
      </c>
      <c r="B7" s="2476"/>
      <c r="C7" s="1692" t="s">
        <v>4860</v>
      </c>
      <c r="D7" s="1849"/>
      <c r="E7" s="1850"/>
      <c r="F7" s="1849"/>
      <c r="G7" s="1849"/>
      <c r="H7" s="1849"/>
      <c r="I7" s="1850"/>
      <c r="J7" s="1849"/>
      <c r="K7" s="1849"/>
      <c r="L7" s="1849"/>
      <c r="M7" s="1850"/>
      <c r="N7" s="1849"/>
      <c r="O7" s="1849"/>
      <c r="P7" s="1851"/>
    </row>
    <row r="8" spans="1:16" s="62" customFormat="1" ht="16.5">
      <c r="A8" s="1687">
        <v>3</v>
      </c>
      <c r="B8" s="2476"/>
      <c r="C8" s="1692" t="s">
        <v>4861</v>
      </c>
      <c r="D8" s="1849"/>
      <c r="E8" s="1850"/>
      <c r="F8" s="1849"/>
      <c r="G8" s="1849"/>
      <c r="H8" s="1849"/>
      <c r="I8" s="1850"/>
      <c r="J8" s="1849"/>
      <c r="K8" s="1849"/>
      <c r="L8" s="1849"/>
      <c r="M8" s="1850"/>
      <c r="N8" s="1849"/>
      <c r="O8" s="1849"/>
      <c r="P8" s="1851"/>
    </row>
    <row r="9" spans="1:16" s="62" customFormat="1" ht="16.5">
      <c r="A9" s="1687">
        <v>4</v>
      </c>
      <c r="B9" s="2476"/>
      <c r="C9" s="1692" t="s">
        <v>4862</v>
      </c>
      <c r="D9" s="1849"/>
      <c r="E9" s="1850"/>
      <c r="F9" s="1849"/>
      <c r="G9" s="1849"/>
      <c r="H9" s="1849"/>
      <c r="I9" s="1850"/>
      <c r="J9" s="1849"/>
      <c r="K9" s="1849"/>
      <c r="L9" s="1849"/>
      <c r="M9" s="1850"/>
      <c r="N9" s="1849"/>
      <c r="O9" s="1849"/>
      <c r="P9" s="1851"/>
    </row>
    <row r="10" spans="1:16" s="62" customFormat="1" ht="16.5">
      <c r="A10" s="1687">
        <v>5</v>
      </c>
      <c r="B10" s="2476"/>
      <c r="C10" s="1692" t="s">
        <v>4863</v>
      </c>
      <c r="D10" s="1849"/>
      <c r="E10" s="1850"/>
      <c r="F10" s="1849"/>
      <c r="G10" s="1849"/>
      <c r="H10" s="1849"/>
      <c r="I10" s="1850"/>
      <c r="J10" s="1849"/>
      <c r="K10" s="1849"/>
      <c r="L10" s="1849"/>
      <c r="M10" s="1850"/>
      <c r="N10" s="1849"/>
      <c r="O10" s="1849"/>
      <c r="P10" s="1851"/>
    </row>
    <row r="11" spans="1:16" s="62" customFormat="1" ht="16.5">
      <c r="A11" s="1687">
        <v>6</v>
      </c>
      <c r="B11" s="2476"/>
      <c r="C11" s="1692" t="s">
        <v>4864</v>
      </c>
      <c r="D11" s="1849"/>
      <c r="E11" s="1850"/>
      <c r="F11" s="1849"/>
      <c r="G11" s="1849"/>
      <c r="H11" s="1849"/>
      <c r="I11" s="1850"/>
      <c r="J11" s="1849"/>
      <c r="K11" s="1849"/>
      <c r="L11" s="1849"/>
      <c r="M11" s="1850"/>
      <c r="N11" s="1849"/>
      <c r="O11" s="1849"/>
      <c r="P11" s="1851"/>
    </row>
    <row r="12" spans="1:16" s="62" customFormat="1" ht="16.5">
      <c r="A12" s="1687">
        <v>7</v>
      </c>
      <c r="B12" s="2476"/>
      <c r="C12" s="1692" t="s">
        <v>4865</v>
      </c>
      <c r="D12" s="1849"/>
      <c r="E12" s="1850"/>
      <c r="F12" s="1849"/>
      <c r="G12" s="1849"/>
      <c r="H12" s="1849"/>
      <c r="I12" s="1850"/>
      <c r="J12" s="1849"/>
      <c r="K12" s="1849"/>
      <c r="L12" s="1849"/>
      <c r="M12" s="1850"/>
      <c r="N12" s="1849"/>
      <c r="O12" s="1849"/>
      <c r="P12" s="1851"/>
    </row>
    <row r="13" spans="1:16" s="62" customFormat="1" ht="16.5">
      <c r="A13" s="1687">
        <v>8</v>
      </c>
      <c r="B13" s="2476"/>
      <c r="C13" s="1692" t="s">
        <v>4866</v>
      </c>
      <c r="D13" s="1849"/>
      <c r="E13" s="1850"/>
      <c r="F13" s="1849"/>
      <c r="G13" s="1849"/>
      <c r="H13" s="1852"/>
      <c r="I13" s="1853"/>
      <c r="J13" s="1852"/>
      <c r="K13" s="1852"/>
      <c r="L13" s="1849"/>
      <c r="M13" s="1850"/>
      <c r="N13" s="1849"/>
      <c r="O13" s="1849"/>
      <c r="P13" s="1851"/>
    </row>
    <row r="14" spans="1:16" s="62" customFormat="1" ht="16.5">
      <c r="A14" s="1687">
        <v>9</v>
      </c>
      <c r="B14" s="2476"/>
      <c r="C14" s="1692" t="s">
        <v>4867</v>
      </c>
      <c r="D14" s="1849"/>
      <c r="E14" s="1850"/>
      <c r="F14" s="1849"/>
      <c r="G14" s="1849"/>
      <c r="H14" s="1852"/>
      <c r="I14" s="1853"/>
      <c r="J14" s="1852"/>
      <c r="K14" s="1852"/>
      <c r="L14" s="1849"/>
      <c r="M14" s="1850"/>
      <c r="N14" s="1849"/>
      <c r="O14" s="1849"/>
      <c r="P14" s="1851"/>
    </row>
    <row r="15" spans="1:16" s="62" customFormat="1" ht="16.5">
      <c r="A15" s="1687">
        <v>10</v>
      </c>
      <c r="B15" s="2476"/>
      <c r="C15" s="1692" t="s">
        <v>4868</v>
      </c>
      <c r="D15" s="1849"/>
      <c r="E15" s="1850"/>
      <c r="F15" s="1849"/>
      <c r="G15" s="1849"/>
      <c r="H15" s="1849"/>
      <c r="I15" s="1850"/>
      <c r="J15" s="1849"/>
      <c r="K15" s="1849"/>
      <c r="L15" s="1849"/>
      <c r="M15" s="1850"/>
      <c r="N15" s="1849"/>
      <c r="O15" s="1849"/>
      <c r="P15" s="1851"/>
    </row>
    <row r="16" spans="1:16" s="62" customFormat="1" ht="16.5">
      <c r="A16" s="1687">
        <v>11</v>
      </c>
      <c r="B16" s="2476"/>
      <c r="C16" s="1692" t="s">
        <v>4869</v>
      </c>
      <c r="D16" s="1849"/>
      <c r="E16" s="1850"/>
      <c r="F16" s="1849"/>
      <c r="G16" s="1849"/>
      <c r="H16" s="1849"/>
      <c r="I16" s="1850"/>
      <c r="J16" s="1849"/>
      <c r="K16" s="1849"/>
      <c r="L16" s="1849"/>
      <c r="M16" s="1850"/>
      <c r="N16" s="1849"/>
      <c r="O16" s="1849"/>
      <c r="P16" s="1851"/>
    </row>
    <row r="17" spans="1:16" s="62" customFormat="1" ht="16.5">
      <c r="A17" s="1687">
        <v>12</v>
      </c>
      <c r="B17" s="2476"/>
      <c r="C17" s="1692" t="s">
        <v>4870</v>
      </c>
      <c r="D17" s="1849"/>
      <c r="E17" s="1850"/>
      <c r="F17" s="1849"/>
      <c r="G17" s="1849"/>
      <c r="H17" s="1849"/>
      <c r="I17" s="1850"/>
      <c r="J17" s="1849"/>
      <c r="K17" s="1849"/>
      <c r="L17" s="1849"/>
      <c r="M17" s="1850"/>
      <c r="N17" s="1849"/>
      <c r="O17" s="1849"/>
      <c r="P17" s="1851"/>
    </row>
    <row r="18" spans="1:16" s="62" customFormat="1" ht="16.5">
      <c r="A18" s="1687">
        <v>13</v>
      </c>
      <c r="B18" s="2476"/>
      <c r="C18" s="1692" t="s">
        <v>4871</v>
      </c>
      <c r="D18" s="1849"/>
      <c r="E18" s="1850"/>
      <c r="F18" s="1849"/>
      <c r="G18" s="1849"/>
      <c r="H18" s="1849"/>
      <c r="I18" s="1850"/>
      <c r="J18" s="1849"/>
      <c r="K18" s="1849"/>
      <c r="L18" s="1849"/>
      <c r="M18" s="1850"/>
      <c r="N18" s="1849"/>
      <c r="O18" s="1849"/>
      <c r="P18" s="1851"/>
    </row>
    <row r="19" spans="1:16" s="62" customFormat="1">
      <c r="A19" s="1687">
        <v>14</v>
      </c>
      <c r="B19" s="2476"/>
      <c r="C19" s="1671" t="s">
        <v>1464</v>
      </c>
      <c r="D19" s="1849"/>
      <c r="E19" s="1850"/>
      <c r="F19" s="1849"/>
      <c r="G19" s="1849"/>
      <c r="H19" s="1849"/>
      <c r="I19" s="1850"/>
      <c r="J19" s="1849"/>
      <c r="K19" s="1849"/>
      <c r="L19" s="1849"/>
      <c r="M19" s="1850"/>
      <c r="N19" s="1849"/>
      <c r="O19" s="1849"/>
      <c r="P19" s="1851"/>
    </row>
    <row r="20" spans="1:16" s="62" customFormat="1" ht="16.5">
      <c r="A20" s="1687">
        <v>15</v>
      </c>
      <c r="B20" s="2476"/>
      <c r="C20" s="1692" t="s">
        <v>4781</v>
      </c>
      <c r="D20" s="1849"/>
      <c r="E20" s="1850"/>
      <c r="F20" s="1849"/>
      <c r="G20" s="1849"/>
      <c r="H20" s="1849"/>
      <c r="I20" s="1850"/>
      <c r="J20" s="1849"/>
      <c r="K20" s="1849"/>
      <c r="L20" s="1849"/>
      <c r="M20" s="1850"/>
      <c r="N20" s="1849"/>
      <c r="O20" s="1849"/>
      <c r="P20" s="1851"/>
    </row>
    <row r="21" spans="1:16" s="62" customFormat="1" ht="16.5">
      <c r="A21" s="1687">
        <v>16</v>
      </c>
      <c r="B21" s="2476" t="s">
        <v>4643</v>
      </c>
      <c r="C21" s="1692" t="s">
        <v>4872</v>
      </c>
      <c r="D21" s="1849"/>
      <c r="E21" s="1850"/>
      <c r="F21" s="1849"/>
      <c r="G21" s="1849"/>
      <c r="H21" s="1849"/>
      <c r="I21" s="1850"/>
      <c r="J21" s="1849"/>
      <c r="K21" s="1849"/>
      <c r="L21" s="1849"/>
      <c r="M21" s="1850"/>
      <c r="N21" s="1849"/>
      <c r="O21" s="1849"/>
      <c r="P21" s="1851"/>
    </row>
    <row r="22" spans="1:16" s="62" customFormat="1" ht="16.5">
      <c r="A22" s="1687">
        <v>17</v>
      </c>
      <c r="B22" s="2476"/>
      <c r="C22" s="1692" t="s">
        <v>4873</v>
      </c>
      <c r="D22" s="1849"/>
      <c r="E22" s="1850"/>
      <c r="F22" s="1849"/>
      <c r="G22" s="1849"/>
      <c r="H22" s="1849"/>
      <c r="I22" s="1850"/>
      <c r="J22" s="1849"/>
      <c r="K22" s="1849"/>
      <c r="L22" s="1849"/>
      <c r="M22" s="1850"/>
      <c r="N22" s="1849"/>
      <c r="O22" s="1849"/>
      <c r="P22" s="1851"/>
    </row>
    <row r="23" spans="1:16" s="62" customFormat="1" ht="16.5">
      <c r="A23" s="1687">
        <v>18</v>
      </c>
      <c r="B23" s="2477" t="s">
        <v>4662</v>
      </c>
      <c r="C23" s="1688" t="s">
        <v>3702</v>
      </c>
      <c r="D23" s="1849"/>
      <c r="E23" s="1850"/>
      <c r="F23" s="1849"/>
      <c r="G23" s="1849"/>
      <c r="H23" s="1849"/>
      <c r="I23" s="1850"/>
      <c r="J23" s="1849"/>
      <c r="K23" s="1849"/>
      <c r="L23" s="1849"/>
      <c r="M23" s="1850"/>
      <c r="N23" s="1849"/>
      <c r="O23" s="1849"/>
      <c r="P23" s="1851"/>
    </row>
    <row r="24" spans="1:16" s="62" customFormat="1" ht="16.5">
      <c r="A24" s="1687">
        <v>19</v>
      </c>
      <c r="B24" s="2477"/>
      <c r="C24" s="1675" t="s">
        <v>4663</v>
      </c>
      <c r="D24" s="1849"/>
      <c r="E24" s="1850"/>
      <c r="F24" s="1849"/>
      <c r="G24" s="1849"/>
      <c r="H24" s="1849"/>
      <c r="I24" s="1850"/>
      <c r="J24" s="1849"/>
      <c r="K24" s="1849"/>
      <c r="L24" s="1849"/>
      <c r="M24" s="1850"/>
      <c r="N24" s="1849"/>
      <c r="O24" s="1849"/>
      <c r="P24" s="1851"/>
    </row>
    <row r="25" spans="1:16" s="62" customFormat="1" ht="16.5">
      <c r="A25" s="1687">
        <v>20</v>
      </c>
      <c r="B25" s="2477"/>
      <c r="C25" s="1675" t="s">
        <v>4666</v>
      </c>
      <c r="D25" s="1849"/>
      <c r="E25" s="1850"/>
      <c r="F25" s="1849"/>
      <c r="G25" s="1849"/>
      <c r="H25" s="1849"/>
      <c r="I25" s="1850"/>
      <c r="J25" s="1849"/>
      <c r="K25" s="1849"/>
      <c r="L25" s="1849"/>
      <c r="M25" s="1850"/>
      <c r="N25" s="1849"/>
      <c r="O25" s="1849"/>
      <c r="P25" s="1851"/>
    </row>
    <row r="26" spans="1:16" s="62" customFormat="1" ht="16.5">
      <c r="A26" s="1687">
        <v>21</v>
      </c>
      <c r="B26" s="2477"/>
      <c r="C26" s="1671" t="s">
        <v>3715</v>
      </c>
      <c r="D26" s="1849"/>
      <c r="E26" s="1850"/>
      <c r="F26" s="1849"/>
      <c r="G26" s="1849"/>
      <c r="H26" s="1849"/>
      <c r="I26" s="1850"/>
      <c r="J26" s="1849"/>
      <c r="K26" s="1849"/>
      <c r="L26" s="1849"/>
      <c r="M26" s="1850"/>
      <c r="N26" s="1849"/>
      <c r="O26" s="1849"/>
      <c r="P26" s="1851"/>
    </row>
    <row r="27" spans="1:16" s="62" customFormat="1" ht="16.5">
      <c r="A27" s="1687">
        <v>22</v>
      </c>
      <c r="B27" s="2477"/>
      <c r="C27" s="1674" t="s">
        <v>4874</v>
      </c>
      <c r="D27" s="1849"/>
      <c r="E27" s="1850"/>
      <c r="F27" s="1849"/>
      <c r="G27" s="1849"/>
      <c r="H27" s="1849"/>
      <c r="I27" s="1850"/>
      <c r="J27" s="1849"/>
      <c r="K27" s="1849"/>
      <c r="L27" s="1849"/>
      <c r="M27" s="1850"/>
      <c r="N27" s="1849"/>
      <c r="O27" s="1849"/>
      <c r="P27" s="1851"/>
    </row>
    <row r="28" spans="1:16" s="62" customFormat="1">
      <c r="A28" s="1687">
        <v>23</v>
      </c>
      <c r="B28" s="2478" t="s">
        <v>4875</v>
      </c>
      <c r="C28" s="2478"/>
      <c r="D28" s="1849"/>
      <c r="E28" s="1850"/>
      <c r="F28" s="1849"/>
      <c r="G28" s="1849"/>
      <c r="H28" s="1849"/>
      <c r="I28" s="1850"/>
      <c r="J28" s="1849"/>
      <c r="K28" s="1849"/>
      <c r="L28" s="1849"/>
      <c r="M28" s="1850"/>
      <c r="N28" s="1849"/>
      <c r="O28" s="1849"/>
      <c r="P28" s="1851"/>
    </row>
    <row r="29" spans="1:16" s="62" customFormat="1" ht="16.5">
      <c r="A29" s="457" t="s">
        <v>3716</v>
      </c>
      <c r="B29" s="517"/>
    </row>
    <row r="30" spans="1:16" ht="16.5">
      <c r="A30" s="457">
        <v>1</v>
      </c>
      <c r="B30" s="517" t="s">
        <v>4876</v>
      </c>
    </row>
  </sheetData>
  <mergeCells count="11">
    <mergeCell ref="B6:B20"/>
    <mergeCell ref="B21:B22"/>
    <mergeCell ref="B23:B27"/>
    <mergeCell ref="B28:C28"/>
    <mergeCell ref="A3:A5"/>
    <mergeCell ref="B3:C4"/>
    <mergeCell ref="D3:G3"/>
    <mergeCell ref="H3:K3"/>
    <mergeCell ref="L3:O3"/>
    <mergeCell ref="P3:P4"/>
    <mergeCell ref="B5:C5"/>
  </mergeCells>
  <phoneticPr fontId="28" type="noConversion"/>
  <dataValidations count="2">
    <dataValidation type="whole" allowBlank="1" showInputMessage="1" showErrorMessage="1" errorTitle="錯誤" error="輸入資料格式錯誤!!" sqref="D6:D28 J6:L28 N6:O28 F6:H28" xr:uid="{00000000-0002-0000-0600-000000000000}">
      <formula1>-9.99999999999999E+28</formula1>
      <formula2>9.99999999999999E+28</formula2>
    </dataValidation>
    <dataValidation type="decimal" allowBlank="1" showInputMessage="1" showErrorMessage="1" errorTitle="錯誤" error="輸入資料格式錯誤!!" sqref="E6:E28 M6:M28 I6:I28" xr:uid="{00000000-0002-0000-0600-000001000000}">
      <formula1>-999999999999999000</formula1>
      <formula2>999999999999999000</formula2>
    </dataValidation>
  </dataValidations>
  <pageMargins left="0.7" right="0.7" top="0.75" bottom="0.75" header="0.3" footer="0.3"/>
  <pageSetup paperSize="9" scale="50" fitToHeight="0" orientation="landscape"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Sheet82">
    <pageSetUpPr fitToPage="1"/>
  </sheetPr>
  <dimension ref="A1:G34"/>
  <sheetViews>
    <sheetView topLeftCell="A25" zoomScaleNormal="100" workbookViewId="0">
      <selection activeCell="B3" sqref="B3"/>
    </sheetView>
  </sheetViews>
  <sheetFormatPr defaultColWidth="9" defaultRowHeight="16.5"/>
  <cols>
    <col min="1" max="1" width="38.5" style="22" customWidth="1"/>
    <col min="2" max="2" width="11.5" style="22" customWidth="1"/>
    <col min="3" max="3" width="25.625" style="22" customWidth="1"/>
    <col min="4" max="4" width="17.875" style="22" customWidth="1"/>
    <col min="5" max="5" width="18.75" style="22" customWidth="1"/>
    <col min="6" max="6" width="25.625" style="22" customWidth="1"/>
    <col min="7" max="16384" width="9" style="22"/>
  </cols>
  <sheetData>
    <row r="1" spans="1:7">
      <c r="A1" s="37" t="str">
        <f>表03!A1</f>
        <v xml:space="preserve"> 保險股份有限公司    年度(月)報表</v>
      </c>
      <c r="B1" s="369"/>
      <c r="C1" s="370"/>
      <c r="D1" s="371"/>
      <c r="E1" s="371"/>
      <c r="F1" s="372"/>
      <c r="G1" s="19"/>
    </row>
    <row r="2" spans="1:7" ht="17.25" thickBot="1">
      <c r="A2" s="19" t="s">
        <v>497</v>
      </c>
      <c r="B2" s="369"/>
      <c r="C2" s="370"/>
      <c r="D2" s="371"/>
      <c r="E2" s="371"/>
      <c r="F2" s="372" t="s">
        <v>248</v>
      </c>
      <c r="G2" s="19"/>
    </row>
    <row r="3" spans="1:7">
      <c r="A3" s="373" t="s">
        <v>498</v>
      </c>
      <c r="B3" s="374" t="s">
        <v>499</v>
      </c>
      <c r="C3" s="375" t="s">
        <v>500</v>
      </c>
      <c r="D3" s="376" t="s">
        <v>501</v>
      </c>
      <c r="E3" s="376" t="s">
        <v>502</v>
      </c>
      <c r="F3" s="377" t="s">
        <v>503</v>
      </c>
      <c r="G3" s="378"/>
    </row>
    <row r="4" spans="1:7">
      <c r="A4" s="379" t="s">
        <v>504</v>
      </c>
      <c r="B4" s="380"/>
      <c r="C4" s="381"/>
      <c r="D4" s="382"/>
      <c r="E4" s="382"/>
      <c r="F4" s="383"/>
      <c r="G4" s="378"/>
    </row>
    <row r="5" spans="1:7">
      <c r="A5" s="3010" t="s">
        <v>505</v>
      </c>
      <c r="B5" s="384" t="s">
        <v>564</v>
      </c>
      <c r="C5" s="385">
        <f>'表30-13'!F8</f>
        <v>0</v>
      </c>
      <c r="D5" s="386">
        <v>1.1000000000000001E-2</v>
      </c>
      <c r="E5" s="386">
        <f>ROUND(D5*0.85,4)</f>
        <v>9.4000000000000004E-3</v>
      </c>
      <c r="F5" s="387">
        <f t="shared" ref="F5:F22" si="0">ROUND(C5*(D5-E5),0)</f>
        <v>0</v>
      </c>
      <c r="G5" s="378"/>
    </row>
    <row r="6" spans="1:7">
      <c r="A6" s="3011"/>
      <c r="B6" s="388" t="s">
        <v>565</v>
      </c>
      <c r="C6" s="389">
        <f>'表30-13'!F12</f>
        <v>0</v>
      </c>
      <c r="D6" s="390">
        <v>1.1000000000000001E-2</v>
      </c>
      <c r="E6" s="390">
        <f>ROUND(D6*0.9,4)</f>
        <v>9.9000000000000008E-3</v>
      </c>
      <c r="F6" s="391">
        <f t="shared" si="0"/>
        <v>0</v>
      </c>
      <c r="G6" s="378"/>
    </row>
    <row r="7" spans="1:7">
      <c r="A7" s="3012"/>
      <c r="B7" s="392" t="s">
        <v>566</v>
      </c>
      <c r="C7" s="393">
        <f>'表30-13'!F16</f>
        <v>0</v>
      </c>
      <c r="D7" s="394">
        <v>1.1000000000000001E-2</v>
      </c>
      <c r="E7" s="394">
        <f>ROUND(D7*0.95,4)</f>
        <v>1.0500000000000001E-2</v>
      </c>
      <c r="F7" s="395">
        <f t="shared" si="0"/>
        <v>0</v>
      </c>
      <c r="G7" s="378"/>
    </row>
    <row r="8" spans="1:7" ht="16.5" customHeight="1">
      <c r="A8" s="3007" t="s">
        <v>506</v>
      </c>
      <c r="B8" s="384" t="s">
        <v>564</v>
      </c>
      <c r="C8" s="385">
        <f>'表30-13'!F21</f>
        <v>0</v>
      </c>
      <c r="D8" s="386">
        <v>8.1000000000000003E-2</v>
      </c>
      <c r="E8" s="396">
        <v>6.8900000000000003E-2</v>
      </c>
      <c r="F8" s="387">
        <f t="shared" si="0"/>
        <v>0</v>
      </c>
      <c r="G8" s="378"/>
    </row>
    <row r="9" spans="1:7">
      <c r="A9" s="3008"/>
      <c r="B9" s="388" t="s">
        <v>565</v>
      </c>
      <c r="C9" s="389">
        <f>'表30-13'!F25</f>
        <v>0</v>
      </c>
      <c r="D9" s="390">
        <v>8.1000000000000003E-2</v>
      </c>
      <c r="E9" s="390">
        <v>7.2900000000000006E-2</v>
      </c>
      <c r="F9" s="391">
        <f t="shared" si="0"/>
        <v>0</v>
      </c>
      <c r="G9" s="378"/>
    </row>
    <row r="10" spans="1:7" ht="15" customHeight="1">
      <c r="A10" s="3009"/>
      <c r="B10" s="392" t="s">
        <v>566</v>
      </c>
      <c r="C10" s="393">
        <f>'表30-13'!F29</f>
        <v>0</v>
      </c>
      <c r="D10" s="394">
        <v>8.1000000000000003E-2</v>
      </c>
      <c r="E10" s="394">
        <v>7.6999999999999999E-2</v>
      </c>
      <c r="F10" s="395">
        <f t="shared" si="0"/>
        <v>0</v>
      </c>
      <c r="G10" s="378"/>
    </row>
    <row r="11" spans="1:7" ht="15" customHeight="1">
      <c r="A11" s="3007" t="s">
        <v>507</v>
      </c>
      <c r="B11" s="384" t="s">
        <v>564</v>
      </c>
      <c r="C11" s="385">
        <f>'表30-13'!F34</f>
        <v>0</v>
      </c>
      <c r="D11" s="386">
        <v>1.4E-2</v>
      </c>
      <c r="E11" s="396">
        <f>ROUND(D11*0.85,4)</f>
        <v>1.1900000000000001E-2</v>
      </c>
      <c r="F11" s="387">
        <f t="shared" si="0"/>
        <v>0</v>
      </c>
      <c r="G11" s="378"/>
    </row>
    <row r="12" spans="1:7" ht="15" customHeight="1">
      <c r="A12" s="3008"/>
      <c r="B12" s="388" t="s">
        <v>565</v>
      </c>
      <c r="C12" s="389">
        <f>'表30-13'!F38</f>
        <v>0</v>
      </c>
      <c r="D12" s="390">
        <v>1.4E-2</v>
      </c>
      <c r="E12" s="390">
        <f>ROUND(D12*0.9,4)</f>
        <v>1.26E-2</v>
      </c>
      <c r="F12" s="391">
        <f t="shared" si="0"/>
        <v>0</v>
      </c>
      <c r="G12" s="378"/>
    </row>
    <row r="13" spans="1:7" ht="15" customHeight="1">
      <c r="A13" s="3009"/>
      <c r="B13" s="392" t="s">
        <v>566</v>
      </c>
      <c r="C13" s="393">
        <f>'表30-13'!F42</f>
        <v>0</v>
      </c>
      <c r="D13" s="394">
        <v>1.4E-2</v>
      </c>
      <c r="E13" s="394">
        <f>ROUND(D13*0.95,4)</f>
        <v>1.3299999999999999E-2</v>
      </c>
      <c r="F13" s="395">
        <f t="shared" si="0"/>
        <v>0</v>
      </c>
      <c r="G13" s="378"/>
    </row>
    <row r="14" spans="1:7">
      <c r="A14" s="3007" t="s">
        <v>508</v>
      </c>
      <c r="B14" s="384" t="s">
        <v>564</v>
      </c>
      <c r="C14" s="385">
        <f>'表30-13'!F47</f>
        <v>0</v>
      </c>
      <c r="D14" s="386">
        <v>0.01</v>
      </c>
      <c r="E14" s="396">
        <f>ROUND(D14*0.85,4)</f>
        <v>8.5000000000000006E-3</v>
      </c>
      <c r="F14" s="387">
        <f t="shared" si="0"/>
        <v>0</v>
      </c>
      <c r="G14" s="378"/>
    </row>
    <row r="15" spans="1:7">
      <c r="A15" s="3008"/>
      <c r="B15" s="388" t="s">
        <v>565</v>
      </c>
      <c r="C15" s="389">
        <f>'表30-13'!F51</f>
        <v>0</v>
      </c>
      <c r="D15" s="390">
        <v>0.01</v>
      </c>
      <c r="E15" s="390">
        <f>ROUND(D15*0.9,4)</f>
        <v>8.9999999999999993E-3</v>
      </c>
      <c r="F15" s="391">
        <f t="shared" si="0"/>
        <v>0</v>
      </c>
      <c r="G15" s="378"/>
    </row>
    <row r="16" spans="1:7">
      <c r="A16" s="3009"/>
      <c r="B16" s="392" t="s">
        <v>566</v>
      </c>
      <c r="C16" s="393">
        <f>'表30-13'!F55</f>
        <v>0</v>
      </c>
      <c r="D16" s="396">
        <v>0.01</v>
      </c>
      <c r="E16" s="394">
        <f>ROUND(D16*0.95,4)</f>
        <v>9.4999999999999998E-3</v>
      </c>
      <c r="F16" s="395">
        <f t="shared" si="0"/>
        <v>0</v>
      </c>
      <c r="G16" s="378"/>
    </row>
    <row r="17" spans="1:7" ht="16.5" customHeight="1">
      <c r="A17" s="3007" t="s">
        <v>509</v>
      </c>
      <c r="B17" s="384" t="s">
        <v>564</v>
      </c>
      <c r="C17" s="397">
        <f>'表30-13'!F60</f>
        <v>0</v>
      </c>
      <c r="D17" s="386">
        <v>8.1000000000000003E-2</v>
      </c>
      <c r="E17" s="398">
        <v>6.8900000000000003E-2</v>
      </c>
      <c r="F17" s="387">
        <f t="shared" si="0"/>
        <v>0</v>
      </c>
      <c r="G17" s="378"/>
    </row>
    <row r="18" spans="1:7">
      <c r="A18" s="3008"/>
      <c r="B18" s="388" t="s">
        <v>565</v>
      </c>
      <c r="C18" s="399">
        <f>'表30-13'!F64</f>
        <v>0</v>
      </c>
      <c r="D18" s="390">
        <v>8.1000000000000003E-2</v>
      </c>
      <c r="E18" s="400">
        <v>7.2900000000000006E-2</v>
      </c>
      <c r="F18" s="391">
        <f t="shared" si="0"/>
        <v>0</v>
      </c>
      <c r="G18" s="378"/>
    </row>
    <row r="19" spans="1:7">
      <c r="A19" s="3009"/>
      <c r="B19" s="392" t="s">
        <v>566</v>
      </c>
      <c r="C19" s="401">
        <f>'表30-13'!F68</f>
        <v>0</v>
      </c>
      <c r="D19" s="396">
        <v>8.1000000000000003E-2</v>
      </c>
      <c r="E19" s="402">
        <v>7.6999999999999999E-2</v>
      </c>
      <c r="F19" s="403">
        <f t="shared" si="0"/>
        <v>0</v>
      </c>
      <c r="G19" s="378"/>
    </row>
    <row r="20" spans="1:7" ht="28.5" customHeight="1">
      <c r="A20" s="3007" t="s">
        <v>510</v>
      </c>
      <c r="B20" s="384" t="s">
        <v>564</v>
      </c>
      <c r="C20" s="397">
        <f>'表30-13'!F73</f>
        <v>0</v>
      </c>
      <c r="D20" s="386">
        <v>1.4E-2</v>
      </c>
      <c r="E20" s="398">
        <f>ROUND(D20*0.85,4)</f>
        <v>1.1900000000000001E-2</v>
      </c>
      <c r="F20" s="387">
        <f t="shared" si="0"/>
        <v>0</v>
      </c>
      <c r="G20" s="378"/>
    </row>
    <row r="21" spans="1:7">
      <c r="A21" s="3008"/>
      <c r="B21" s="388" t="s">
        <v>565</v>
      </c>
      <c r="C21" s="399">
        <f>'表30-13'!F77</f>
        <v>0</v>
      </c>
      <c r="D21" s="390">
        <v>1.4E-2</v>
      </c>
      <c r="E21" s="400">
        <f>ROUND(D21*0.9,4)</f>
        <v>1.26E-2</v>
      </c>
      <c r="F21" s="391">
        <f t="shared" si="0"/>
        <v>0</v>
      </c>
      <c r="G21" s="378"/>
    </row>
    <row r="22" spans="1:7">
      <c r="A22" s="3009"/>
      <c r="B22" s="392" t="s">
        <v>566</v>
      </c>
      <c r="C22" s="404">
        <f>'表30-13'!F81</f>
        <v>0</v>
      </c>
      <c r="D22" s="394">
        <v>1.4E-2</v>
      </c>
      <c r="E22" s="402">
        <f>ROUND(D22*0.95,4)</f>
        <v>1.3299999999999999E-2</v>
      </c>
      <c r="F22" s="395">
        <f t="shared" si="0"/>
        <v>0</v>
      </c>
      <c r="G22" s="378"/>
    </row>
    <row r="23" spans="1:7" ht="21.4" customHeight="1">
      <c r="A23" s="405" t="s">
        <v>511</v>
      </c>
      <c r="B23" s="392"/>
      <c r="C23" s="393">
        <f>SUM(C5:C22)</f>
        <v>0</v>
      </c>
      <c r="D23" s="394"/>
      <c r="E23" s="394"/>
      <c r="F23" s="395">
        <f>SUM(F5:F22)</f>
        <v>0</v>
      </c>
      <c r="G23" s="378"/>
    </row>
    <row r="24" spans="1:7">
      <c r="A24" s="379" t="s">
        <v>512</v>
      </c>
      <c r="B24" s="406"/>
      <c r="C24" s="407"/>
      <c r="D24" s="408"/>
      <c r="E24" s="408"/>
      <c r="F24" s="409"/>
      <c r="G24" s="378"/>
    </row>
    <row r="25" spans="1:7">
      <c r="A25" s="379" t="s">
        <v>513</v>
      </c>
      <c r="B25" s="406"/>
      <c r="C25" s="407">
        <f>SUM(C26:C31)</f>
        <v>0</v>
      </c>
      <c r="D25" s="408"/>
      <c r="E25" s="408"/>
      <c r="F25" s="409"/>
      <c r="G25" s="378"/>
    </row>
    <row r="26" spans="1:7">
      <c r="A26" s="3010" t="s">
        <v>514</v>
      </c>
      <c r="B26" s="384" t="s">
        <v>564</v>
      </c>
      <c r="C26" s="385">
        <f>'表30-13'!F87</f>
        <v>0</v>
      </c>
      <c r="D26" s="386">
        <v>8.1000000000000003E-2</v>
      </c>
      <c r="E26" s="396">
        <f>ROUND(D26*0.85,4)</f>
        <v>6.8900000000000003E-2</v>
      </c>
      <c r="F26" s="387">
        <f t="shared" ref="F26:F31" si="1">ROUND(C26*(D26-E26),0)</f>
        <v>0</v>
      </c>
      <c r="G26" s="378"/>
    </row>
    <row r="27" spans="1:7">
      <c r="A27" s="3011"/>
      <c r="B27" s="388" t="s">
        <v>565</v>
      </c>
      <c r="C27" s="389">
        <f>'表30-13'!F91</f>
        <v>0</v>
      </c>
      <c r="D27" s="390">
        <v>8.1000000000000003E-2</v>
      </c>
      <c r="E27" s="390">
        <f>ROUND(D27*0.9,4)</f>
        <v>7.2900000000000006E-2</v>
      </c>
      <c r="F27" s="391">
        <f t="shared" si="1"/>
        <v>0</v>
      </c>
      <c r="G27" s="378"/>
    </row>
    <row r="28" spans="1:7">
      <c r="A28" s="3012"/>
      <c r="B28" s="392" t="s">
        <v>566</v>
      </c>
      <c r="C28" s="393">
        <f>'表30-13'!F95</f>
        <v>0</v>
      </c>
      <c r="D28" s="394">
        <v>8.1000000000000003E-2</v>
      </c>
      <c r="E28" s="394">
        <f>ROUND(D28*0.95,4)</f>
        <v>7.6999999999999999E-2</v>
      </c>
      <c r="F28" s="403">
        <f t="shared" si="1"/>
        <v>0</v>
      </c>
      <c r="G28" s="378"/>
    </row>
    <row r="29" spans="1:7">
      <c r="A29" s="3007" t="s">
        <v>515</v>
      </c>
      <c r="B29" s="384" t="s">
        <v>564</v>
      </c>
      <c r="C29" s="397">
        <f>'表30-13'!F100</f>
        <v>0</v>
      </c>
      <c r="D29" s="386">
        <v>1.4E-2</v>
      </c>
      <c r="E29" s="398">
        <f>ROUND(D29*0.85,4)</f>
        <v>1.1900000000000001E-2</v>
      </c>
      <c r="F29" s="387">
        <f t="shared" si="1"/>
        <v>0</v>
      </c>
      <c r="G29" s="378"/>
    </row>
    <row r="30" spans="1:7">
      <c r="A30" s="3008"/>
      <c r="B30" s="388" t="s">
        <v>565</v>
      </c>
      <c r="C30" s="399">
        <f>'表30-13'!F104</f>
        <v>0</v>
      </c>
      <c r="D30" s="390">
        <v>1.4E-2</v>
      </c>
      <c r="E30" s="400">
        <f>ROUND(D30*0.9,4)</f>
        <v>1.26E-2</v>
      </c>
      <c r="F30" s="391">
        <f t="shared" si="1"/>
        <v>0</v>
      </c>
      <c r="G30" s="378"/>
    </row>
    <row r="31" spans="1:7">
      <c r="A31" s="3009"/>
      <c r="B31" s="392" t="s">
        <v>566</v>
      </c>
      <c r="C31" s="401">
        <f>'表30-13'!F108</f>
        <v>0</v>
      </c>
      <c r="D31" s="396">
        <v>1.4E-2</v>
      </c>
      <c r="E31" s="402">
        <f>ROUND(D31*0.95,4)</f>
        <v>1.3299999999999999E-2</v>
      </c>
      <c r="F31" s="403">
        <f t="shared" si="1"/>
        <v>0</v>
      </c>
      <c r="G31" s="378"/>
    </row>
    <row r="32" spans="1:7" ht="17.25" thickBot="1">
      <c r="A32" s="410" t="s">
        <v>516</v>
      </c>
      <c r="B32" s="411"/>
      <c r="C32" s="412">
        <f>SUM(C26:C31)</f>
        <v>0</v>
      </c>
      <c r="D32" s="413"/>
      <c r="E32" s="413"/>
      <c r="F32" s="414">
        <f>SUM(F26:F31)</f>
        <v>0</v>
      </c>
      <c r="G32" s="378"/>
    </row>
    <row r="33" spans="1:7" ht="9" customHeight="1">
      <c r="A33" s="19"/>
      <c r="B33" s="369"/>
      <c r="C33" s="415"/>
      <c r="D33" s="371"/>
      <c r="E33" s="371"/>
      <c r="F33" s="416"/>
      <c r="G33" s="19"/>
    </row>
    <row r="34" spans="1:7">
      <c r="A34" s="417" t="s">
        <v>517</v>
      </c>
    </row>
  </sheetData>
  <mergeCells count="8">
    <mergeCell ref="A20:A22"/>
    <mergeCell ref="A26:A28"/>
    <mergeCell ref="A29:A31"/>
    <mergeCell ref="A5:A7"/>
    <mergeCell ref="A8:A10"/>
    <mergeCell ref="A11:A13"/>
    <mergeCell ref="A14:A16"/>
    <mergeCell ref="A17:A19"/>
  </mergeCells>
  <phoneticPr fontId="28" type="noConversion"/>
  <printOptions horizontalCentered="1"/>
  <pageMargins left="0.39370078740157483" right="0.19685039370078741" top="0.39370078740157483" bottom="0.39370078740157483" header="0" footer="0"/>
  <pageSetup paperSize="9" fitToHeight="2" orientation="landscape" cellComments="asDisplayed" r:id="rId1"/>
  <headerFooter alignWithMargins="0">
    <oddFooter>&amp;C163&amp;R&amp;"Times New Roman,標準"&amp;A</odd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Sheet85">
    <pageSetUpPr fitToPage="1"/>
  </sheetPr>
  <dimension ref="B1:G120"/>
  <sheetViews>
    <sheetView zoomScaleNormal="100" workbookViewId="0">
      <selection activeCell="B1" sqref="B1"/>
    </sheetView>
  </sheetViews>
  <sheetFormatPr defaultColWidth="15.625" defaultRowHeight="15.75"/>
  <cols>
    <col min="1" max="1" width="1.625" style="21" customWidth="1"/>
    <col min="2" max="2" width="40.625" style="21" customWidth="1"/>
    <col min="3" max="5" width="20.625" style="21" customWidth="1"/>
    <col min="6" max="16384" width="15.625" style="21"/>
  </cols>
  <sheetData>
    <row r="1" spans="2:7" ht="16.5">
      <c r="B1" s="335" t="s">
        <v>3628</v>
      </c>
      <c r="C1" s="73"/>
      <c r="D1" s="73"/>
      <c r="E1" s="41"/>
      <c r="F1" s="41"/>
    </row>
    <row r="2" spans="2:7" ht="16.5">
      <c r="B2" s="336" t="s">
        <v>3629</v>
      </c>
      <c r="C2" s="41"/>
      <c r="D2" s="41"/>
      <c r="E2" s="337" t="s">
        <v>3630</v>
      </c>
    </row>
    <row r="3" spans="2:7" ht="20.25">
      <c r="B3" s="338" t="s">
        <v>3631</v>
      </c>
      <c r="C3" s="338" t="s">
        <v>3632</v>
      </c>
      <c r="D3" s="338" t="s">
        <v>3633</v>
      </c>
      <c r="E3" s="339" t="s">
        <v>3634</v>
      </c>
    </row>
    <row r="4" spans="2:7" ht="33">
      <c r="B4" s="340" t="s">
        <v>3635</v>
      </c>
      <c r="C4" s="341">
        <f>'表30-3'!D10+'表30-3'!D16+'表30-3'!D17+'表30-3'!D21</f>
        <v>0</v>
      </c>
      <c r="D4" s="342">
        <f>IF(C11=0,0,C4/$C$11)</f>
        <v>0</v>
      </c>
      <c r="E4" s="343">
        <f t="shared" ref="E4:E10" si="0">D4^2</f>
        <v>0</v>
      </c>
    </row>
    <row r="5" spans="2:7" ht="16.5">
      <c r="B5" s="344" t="s">
        <v>3636</v>
      </c>
      <c r="C5" s="345">
        <f>'表30-3'!D85+'表30-3'!D126</f>
        <v>0</v>
      </c>
      <c r="D5" s="346">
        <f>IF(C11=0,0,C5/$C$11)</f>
        <v>0</v>
      </c>
      <c r="E5" s="347">
        <f t="shared" si="0"/>
        <v>0</v>
      </c>
    </row>
    <row r="6" spans="2:7" ht="33">
      <c r="B6" s="344" t="s">
        <v>3637</v>
      </c>
      <c r="C6" s="345">
        <f>'表30-3'!D86+'表30-3'!D127+'表30-3'!D88+'表30-3'!D129</f>
        <v>0</v>
      </c>
      <c r="D6" s="346">
        <f>IF(C11=0,0,C6/$C$11)</f>
        <v>0</v>
      </c>
      <c r="E6" s="347">
        <f t="shared" si="0"/>
        <v>0</v>
      </c>
    </row>
    <row r="7" spans="2:7" ht="16.5">
      <c r="B7" s="344" t="s">
        <v>3638</v>
      </c>
      <c r="C7" s="345">
        <f>'表30-3'!D26+'表30-3'!D39+'表30-3'!D45+'表30-3'!D49</f>
        <v>0</v>
      </c>
      <c r="D7" s="346">
        <f>IF(C11=0,0,C7/$C$11)</f>
        <v>0</v>
      </c>
      <c r="E7" s="347">
        <f t="shared" si="0"/>
        <v>0</v>
      </c>
    </row>
    <row r="8" spans="2:7" ht="33">
      <c r="B8" s="344" t="s">
        <v>3639</v>
      </c>
      <c r="C8" s="345">
        <f>SUM('表30-3'!D132,'表30-3'!D91,'表30-3'!D96,'表30-3'!D137,'表30-3'!D112:D115,'表30-3'!D152:D155,'表30-3'!D87,'表30-3'!D128)</f>
        <v>0</v>
      </c>
      <c r="D8" s="346">
        <f>IF(C11=0,0,C8/$C$11)</f>
        <v>0</v>
      </c>
      <c r="E8" s="347">
        <f t="shared" si="0"/>
        <v>0</v>
      </c>
    </row>
    <row r="9" spans="2:7" ht="16.5">
      <c r="B9" s="344" t="s">
        <v>3640</v>
      </c>
      <c r="C9" s="345">
        <f>'表30-3'!D50+'表30-3'!D108+'表30-3'!D148</f>
        <v>0</v>
      </c>
      <c r="D9" s="346">
        <f>IF(C11=0,0,C9/$C$11)</f>
        <v>0</v>
      </c>
      <c r="E9" s="347">
        <f t="shared" si="0"/>
        <v>0</v>
      </c>
    </row>
    <row r="10" spans="2:7" ht="16.5">
      <c r="B10" s="344" t="s">
        <v>3641</v>
      </c>
      <c r="C10" s="345">
        <f>'表30-3'!D63+'表30-3'!D105+'表30-3'!D145</f>
        <v>0</v>
      </c>
      <c r="D10" s="346">
        <f>IF(C11=0,0,C10/$C$11)</f>
        <v>0</v>
      </c>
      <c r="E10" s="347">
        <f t="shared" si="0"/>
        <v>0</v>
      </c>
    </row>
    <row r="11" spans="2:7" ht="17.25" thickBot="1">
      <c r="B11" s="348" t="s">
        <v>3642</v>
      </c>
      <c r="C11" s="349">
        <f>SUM(C4:C10)</f>
        <v>0</v>
      </c>
      <c r="D11" s="350"/>
      <c r="E11" s="351">
        <f>SUM(E4:E10)</f>
        <v>0</v>
      </c>
    </row>
    <row r="12" spans="2:7" ht="16.5" thickTop="1">
      <c r="B12" s="352" t="s">
        <v>1437</v>
      </c>
      <c r="C12" s="353"/>
      <c r="D12" s="354"/>
      <c r="E12" s="355">
        <f>VLOOKUP($E$11,D16:E21,2)</f>
        <v>1</v>
      </c>
      <c r="F12" s="356"/>
    </row>
    <row r="13" spans="2:7">
      <c r="B13" s="357"/>
      <c r="C13" s="41"/>
      <c r="D13" s="41"/>
      <c r="E13" s="41"/>
      <c r="F13" s="41"/>
    </row>
    <row r="14" spans="2:7">
      <c r="B14" s="357"/>
      <c r="C14" s="3013" t="s">
        <v>3643</v>
      </c>
      <c r="D14" s="3013"/>
      <c r="E14" s="3013"/>
      <c r="F14" s="41"/>
    </row>
    <row r="15" spans="2:7" ht="16.5">
      <c r="B15" s="357"/>
      <c r="C15" s="358" t="s">
        <v>92</v>
      </c>
      <c r="D15" s="359" t="s">
        <v>3644</v>
      </c>
      <c r="E15" s="338" t="s">
        <v>3645</v>
      </c>
      <c r="F15" s="41"/>
    </row>
    <row r="16" spans="2:7" ht="33">
      <c r="B16" s="357"/>
      <c r="C16" s="360" t="s">
        <v>3646</v>
      </c>
      <c r="D16" s="343">
        <v>0</v>
      </c>
      <c r="E16" s="343">
        <v>1</v>
      </c>
      <c r="F16" s="361"/>
      <c r="G16" s="362"/>
    </row>
    <row r="17" spans="2:7" ht="16.5">
      <c r="B17" s="357"/>
      <c r="C17" s="363" t="s">
        <v>3647</v>
      </c>
      <c r="D17" s="364">
        <f>1/6</f>
        <v>0.16666666666666666</v>
      </c>
      <c r="E17" s="364">
        <v>1.0149999999999999</v>
      </c>
      <c r="F17" s="362"/>
      <c r="G17" s="362"/>
    </row>
    <row r="18" spans="2:7" ht="16.5">
      <c r="B18" s="357"/>
      <c r="C18" s="363" t="s">
        <v>3648</v>
      </c>
      <c r="D18" s="364">
        <f>1/5</f>
        <v>0.2</v>
      </c>
      <c r="E18" s="364">
        <v>1.02</v>
      </c>
      <c r="F18" s="362"/>
      <c r="G18" s="362"/>
    </row>
    <row r="19" spans="2:7" ht="16.5">
      <c r="B19" s="357"/>
      <c r="C19" s="365" t="s">
        <v>3649</v>
      </c>
      <c r="D19" s="347">
        <f>1/4</f>
        <v>0.25</v>
      </c>
      <c r="E19" s="347">
        <v>1.04</v>
      </c>
      <c r="F19" s="362"/>
      <c r="G19" s="362"/>
    </row>
    <row r="20" spans="2:7" ht="16.5">
      <c r="B20" s="357"/>
      <c r="C20" s="365" t="s">
        <v>3650</v>
      </c>
      <c r="D20" s="347">
        <f>1/3</f>
        <v>0.33333333333333331</v>
      </c>
      <c r="E20" s="347">
        <v>1.08</v>
      </c>
      <c r="F20" s="362"/>
      <c r="G20" s="362"/>
    </row>
    <row r="21" spans="2:7" ht="16.5">
      <c r="B21" s="357"/>
      <c r="C21" s="366" t="s">
        <v>3651</v>
      </c>
      <c r="D21" s="367">
        <f>1/2</f>
        <v>0.5</v>
      </c>
      <c r="E21" s="367">
        <v>1.1599999999999999</v>
      </c>
      <c r="F21" s="362"/>
      <c r="G21" s="362"/>
    </row>
    <row r="22" spans="2:7">
      <c r="B22" s="357"/>
      <c r="C22" s="41"/>
      <c r="D22" s="41"/>
      <c r="E22" s="41"/>
      <c r="F22" s="41"/>
    </row>
    <row r="120" spans="7:7">
      <c r="G120" s="368"/>
    </row>
  </sheetData>
  <mergeCells count="1">
    <mergeCell ref="C14:E14"/>
  </mergeCells>
  <phoneticPr fontId="28" type="noConversion"/>
  <printOptions horizontalCentered="1"/>
  <pageMargins left="0.7" right="0.7" top="0.75" bottom="0.75" header="0.3" footer="0.3"/>
  <pageSetup paperSize="9" orientation="landscape" cellComments="asDisplayed" r:id="rId1"/>
  <headerFooter alignWithMargins="0">
    <oddFooter>&amp;C&amp;"Times New Roman,標準"164&amp;R&amp;"Times New Roman,標準"&amp;A</odd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Sheet92">
    <tabColor rgb="FFFFFF00"/>
  </sheetPr>
  <dimension ref="A1:D151"/>
  <sheetViews>
    <sheetView showGridLines="0" topLeftCell="A67" zoomScaleNormal="100" zoomScaleSheetLayoutView="100" workbookViewId="0">
      <selection activeCell="A73" sqref="A73"/>
    </sheetView>
  </sheetViews>
  <sheetFormatPr defaultColWidth="8.875" defaultRowHeight="14.25"/>
  <cols>
    <col min="1" max="1" width="47.625" style="289" customWidth="1"/>
    <col min="2" max="2" width="18.125" style="290" customWidth="1"/>
    <col min="3" max="3" width="28.375" style="287" bestFit="1" customWidth="1"/>
    <col min="4" max="4" width="12.25" style="291" customWidth="1"/>
    <col min="5" max="16384" width="8.875" style="20"/>
  </cols>
  <sheetData>
    <row r="1" spans="1:4">
      <c r="A1" s="37" t="str">
        <f>表03!A1</f>
        <v xml:space="preserve"> 保險股份有限公司    年度(月)報表</v>
      </c>
      <c r="B1" s="286"/>
      <c r="D1" s="288"/>
    </row>
    <row r="2" spans="1:4">
      <c r="A2" s="289" t="s">
        <v>458</v>
      </c>
    </row>
    <row r="3" spans="1:4" ht="15" thickBot="1">
      <c r="A3" s="288" t="s">
        <v>459</v>
      </c>
      <c r="D3" s="292" t="s">
        <v>265</v>
      </c>
    </row>
    <row r="4" spans="1:4" ht="16.5">
      <c r="A4" s="293" t="s">
        <v>460</v>
      </c>
      <c r="B4" s="294" t="s">
        <v>186</v>
      </c>
      <c r="C4" s="295" t="s">
        <v>3619</v>
      </c>
      <c r="D4" s="296" t="s">
        <v>3620</v>
      </c>
    </row>
    <row r="5" spans="1:4">
      <c r="A5" s="297" t="s">
        <v>238</v>
      </c>
      <c r="B5" s="298">
        <f>B6+B48</f>
        <v>0</v>
      </c>
      <c r="C5" s="299">
        <f>C6+C48</f>
        <v>0</v>
      </c>
      <c r="D5" s="300">
        <f>D6+D48</f>
        <v>0</v>
      </c>
    </row>
    <row r="6" spans="1:4">
      <c r="A6" s="301" t="s">
        <v>710</v>
      </c>
      <c r="B6" s="298">
        <f>B7+B39</f>
        <v>0</v>
      </c>
      <c r="C6" s="302">
        <f>C7+C39</f>
        <v>0</v>
      </c>
      <c r="D6" s="303">
        <f>D7+D39</f>
        <v>0</v>
      </c>
    </row>
    <row r="7" spans="1:4">
      <c r="A7" s="304" t="s">
        <v>711</v>
      </c>
      <c r="B7" s="298">
        <f>SUM(B8:B38)</f>
        <v>0</v>
      </c>
      <c r="C7" s="302">
        <f>SUM(C8:C38)</f>
        <v>0</v>
      </c>
      <c r="D7" s="303">
        <f>SUM(D8:D38)</f>
        <v>0</v>
      </c>
    </row>
    <row r="8" spans="1:4">
      <c r="A8" s="305" t="s">
        <v>712</v>
      </c>
      <c r="B8" s="298">
        <f>'表30-5'!C8</f>
        <v>0</v>
      </c>
      <c r="C8" s="302">
        <f>IF($B$70=0,0,B8/$B$70)</f>
        <v>0</v>
      </c>
      <c r="D8" s="303">
        <f t="shared" ref="D8:D37" si="0">C8^2</f>
        <v>0</v>
      </c>
    </row>
    <row r="9" spans="1:4">
      <c r="A9" s="305" t="s">
        <v>713</v>
      </c>
      <c r="B9" s="298">
        <f>'表30-5'!C9</f>
        <v>0</v>
      </c>
      <c r="C9" s="302">
        <f t="shared" ref="C9:C47" si="1">IF($B$70=0,0,B9/$B$70)</f>
        <v>0</v>
      </c>
      <c r="D9" s="303">
        <f t="shared" si="0"/>
        <v>0</v>
      </c>
    </row>
    <row r="10" spans="1:4">
      <c r="A10" s="305" t="s">
        <v>714</v>
      </c>
      <c r="B10" s="298">
        <f>'表30-5'!C10</f>
        <v>0</v>
      </c>
      <c r="C10" s="302">
        <f t="shared" si="1"/>
        <v>0</v>
      </c>
      <c r="D10" s="303">
        <f t="shared" si="0"/>
        <v>0</v>
      </c>
    </row>
    <row r="11" spans="1:4">
      <c r="A11" s="305" t="s">
        <v>715</v>
      </c>
      <c r="B11" s="298">
        <f>'表30-5'!C11</f>
        <v>0</v>
      </c>
      <c r="C11" s="302">
        <f t="shared" si="1"/>
        <v>0</v>
      </c>
      <c r="D11" s="303">
        <f t="shared" si="0"/>
        <v>0</v>
      </c>
    </row>
    <row r="12" spans="1:4">
      <c r="A12" s="305" t="s">
        <v>716</v>
      </c>
      <c r="B12" s="298">
        <f>'表30-5'!C12</f>
        <v>0</v>
      </c>
      <c r="C12" s="302">
        <f t="shared" si="1"/>
        <v>0</v>
      </c>
      <c r="D12" s="303">
        <f t="shared" si="0"/>
        <v>0</v>
      </c>
    </row>
    <row r="13" spans="1:4">
      <c r="A13" s="305" t="s">
        <v>717</v>
      </c>
      <c r="B13" s="298">
        <f>'表30-5'!C13</f>
        <v>0</v>
      </c>
      <c r="C13" s="302">
        <f t="shared" si="1"/>
        <v>0</v>
      </c>
      <c r="D13" s="303">
        <f t="shared" si="0"/>
        <v>0</v>
      </c>
    </row>
    <row r="14" spans="1:4">
      <c r="A14" s="305" t="s">
        <v>718</v>
      </c>
      <c r="B14" s="298">
        <f>'表30-5'!C14</f>
        <v>0</v>
      </c>
      <c r="C14" s="302">
        <f t="shared" si="1"/>
        <v>0</v>
      </c>
      <c r="D14" s="303">
        <f t="shared" si="0"/>
        <v>0</v>
      </c>
    </row>
    <row r="15" spans="1:4">
      <c r="A15" s="305" t="s">
        <v>719</v>
      </c>
      <c r="B15" s="298">
        <f>'表30-5'!C15</f>
        <v>0</v>
      </c>
      <c r="C15" s="302">
        <f t="shared" si="1"/>
        <v>0</v>
      </c>
      <c r="D15" s="303">
        <f t="shared" si="0"/>
        <v>0</v>
      </c>
    </row>
    <row r="16" spans="1:4">
      <c r="A16" s="305" t="s">
        <v>720</v>
      </c>
      <c r="B16" s="298">
        <f>'表30-5'!C16</f>
        <v>0</v>
      </c>
      <c r="C16" s="302">
        <f t="shared" si="1"/>
        <v>0</v>
      </c>
      <c r="D16" s="303">
        <f t="shared" si="0"/>
        <v>0</v>
      </c>
    </row>
    <row r="17" spans="1:4">
      <c r="A17" s="305" t="s">
        <v>721</v>
      </c>
      <c r="B17" s="298">
        <f>'表30-5'!C17</f>
        <v>0</v>
      </c>
      <c r="C17" s="302">
        <f t="shared" si="1"/>
        <v>0</v>
      </c>
      <c r="D17" s="303">
        <f t="shared" si="0"/>
        <v>0</v>
      </c>
    </row>
    <row r="18" spans="1:4">
      <c r="A18" s="305" t="s">
        <v>722</v>
      </c>
      <c r="B18" s="298">
        <f>'表30-5'!C18</f>
        <v>0</v>
      </c>
      <c r="C18" s="302">
        <f t="shared" si="1"/>
        <v>0</v>
      </c>
      <c r="D18" s="303">
        <f t="shared" si="0"/>
        <v>0</v>
      </c>
    </row>
    <row r="19" spans="1:4">
      <c r="A19" s="305" t="s">
        <v>723</v>
      </c>
      <c r="B19" s="298">
        <f>'表30-5'!C19</f>
        <v>0</v>
      </c>
      <c r="C19" s="302">
        <f t="shared" si="1"/>
        <v>0</v>
      </c>
      <c r="D19" s="303">
        <f t="shared" si="0"/>
        <v>0</v>
      </c>
    </row>
    <row r="20" spans="1:4">
      <c r="A20" s="305" t="s">
        <v>724</v>
      </c>
      <c r="B20" s="298">
        <f>'表30-5'!C20</f>
        <v>0</v>
      </c>
      <c r="C20" s="302">
        <f t="shared" si="1"/>
        <v>0</v>
      </c>
      <c r="D20" s="303">
        <f t="shared" si="0"/>
        <v>0</v>
      </c>
    </row>
    <row r="21" spans="1:4">
      <c r="A21" s="305" t="s">
        <v>725</v>
      </c>
      <c r="B21" s="298">
        <f>'表30-5'!C21</f>
        <v>0</v>
      </c>
      <c r="C21" s="302">
        <f t="shared" si="1"/>
        <v>0</v>
      </c>
      <c r="D21" s="303">
        <f t="shared" si="0"/>
        <v>0</v>
      </c>
    </row>
    <row r="22" spans="1:4">
      <c r="A22" s="305" t="s">
        <v>726</v>
      </c>
      <c r="B22" s="298">
        <f>'表30-5'!C22</f>
        <v>0</v>
      </c>
      <c r="C22" s="302">
        <f t="shared" si="1"/>
        <v>0</v>
      </c>
      <c r="D22" s="303">
        <f t="shared" si="0"/>
        <v>0</v>
      </c>
    </row>
    <row r="23" spans="1:4">
      <c r="A23" s="305" t="s">
        <v>727</v>
      </c>
      <c r="B23" s="298">
        <f>'表30-5'!C23</f>
        <v>0</v>
      </c>
      <c r="C23" s="302">
        <f t="shared" si="1"/>
        <v>0</v>
      </c>
      <c r="D23" s="303">
        <f t="shared" si="0"/>
        <v>0</v>
      </c>
    </row>
    <row r="24" spans="1:4">
      <c r="A24" s="305" t="s">
        <v>728</v>
      </c>
      <c r="B24" s="298">
        <f>'表30-5'!C24</f>
        <v>0</v>
      </c>
      <c r="C24" s="302">
        <f t="shared" si="1"/>
        <v>0</v>
      </c>
      <c r="D24" s="303">
        <f t="shared" si="0"/>
        <v>0</v>
      </c>
    </row>
    <row r="25" spans="1:4">
      <c r="A25" s="305" t="s">
        <v>729</v>
      </c>
      <c r="B25" s="298">
        <f>'表30-5'!C25</f>
        <v>0</v>
      </c>
      <c r="C25" s="302">
        <f t="shared" si="1"/>
        <v>0</v>
      </c>
      <c r="D25" s="303">
        <f t="shared" si="0"/>
        <v>0</v>
      </c>
    </row>
    <row r="26" spans="1:4">
      <c r="A26" s="305" t="s">
        <v>730</v>
      </c>
      <c r="B26" s="298">
        <f>'表30-5'!C26</f>
        <v>0</v>
      </c>
      <c r="C26" s="302">
        <f t="shared" si="1"/>
        <v>0</v>
      </c>
      <c r="D26" s="303">
        <f t="shared" si="0"/>
        <v>0</v>
      </c>
    </row>
    <row r="27" spans="1:4">
      <c r="A27" s="305" t="s">
        <v>731</v>
      </c>
      <c r="B27" s="298">
        <f>'表30-5'!C27</f>
        <v>0</v>
      </c>
      <c r="C27" s="302">
        <f t="shared" si="1"/>
        <v>0</v>
      </c>
      <c r="D27" s="303">
        <f t="shared" si="0"/>
        <v>0</v>
      </c>
    </row>
    <row r="28" spans="1:4">
      <c r="A28" s="305" t="s">
        <v>732</v>
      </c>
      <c r="B28" s="298">
        <f>'表30-5'!C28</f>
        <v>0</v>
      </c>
      <c r="C28" s="302">
        <f t="shared" si="1"/>
        <v>0</v>
      </c>
      <c r="D28" s="303">
        <f t="shared" si="0"/>
        <v>0</v>
      </c>
    </row>
    <row r="29" spans="1:4">
      <c r="A29" s="305" t="s">
        <v>733</v>
      </c>
      <c r="B29" s="298">
        <f>'表30-5'!C29</f>
        <v>0</v>
      </c>
      <c r="C29" s="302">
        <f t="shared" si="1"/>
        <v>0</v>
      </c>
      <c r="D29" s="303">
        <f t="shared" si="0"/>
        <v>0</v>
      </c>
    </row>
    <row r="30" spans="1:4">
      <c r="A30" s="305" t="s">
        <v>734</v>
      </c>
      <c r="B30" s="298">
        <f>'表30-5'!C30</f>
        <v>0</v>
      </c>
      <c r="C30" s="302">
        <f t="shared" si="1"/>
        <v>0</v>
      </c>
      <c r="D30" s="303">
        <f t="shared" si="0"/>
        <v>0</v>
      </c>
    </row>
    <row r="31" spans="1:4">
      <c r="A31" s="305" t="s">
        <v>735</v>
      </c>
      <c r="B31" s="298">
        <f>'表30-5'!C31</f>
        <v>0</v>
      </c>
      <c r="C31" s="302">
        <f t="shared" si="1"/>
        <v>0</v>
      </c>
      <c r="D31" s="303">
        <f t="shared" si="0"/>
        <v>0</v>
      </c>
    </row>
    <row r="32" spans="1:4">
      <c r="A32" s="305" t="s">
        <v>736</v>
      </c>
      <c r="B32" s="298">
        <f>'表30-5'!C32</f>
        <v>0</v>
      </c>
      <c r="C32" s="302">
        <f t="shared" si="1"/>
        <v>0</v>
      </c>
      <c r="D32" s="303">
        <f t="shared" si="0"/>
        <v>0</v>
      </c>
    </row>
    <row r="33" spans="1:4">
      <c r="A33" s="305" t="s">
        <v>737</v>
      </c>
      <c r="B33" s="298">
        <f>'表30-5'!C33</f>
        <v>0</v>
      </c>
      <c r="C33" s="302">
        <f t="shared" si="1"/>
        <v>0</v>
      </c>
      <c r="D33" s="303">
        <f t="shared" si="0"/>
        <v>0</v>
      </c>
    </row>
    <row r="34" spans="1:4">
      <c r="A34" s="305" t="s">
        <v>738</v>
      </c>
      <c r="B34" s="298">
        <f>'表30-5'!C34</f>
        <v>0</v>
      </c>
      <c r="C34" s="302">
        <f t="shared" si="1"/>
        <v>0</v>
      </c>
      <c r="D34" s="303">
        <f t="shared" si="0"/>
        <v>0</v>
      </c>
    </row>
    <row r="35" spans="1:4">
      <c r="A35" s="305" t="s">
        <v>739</v>
      </c>
      <c r="B35" s="298">
        <f>'表30-5'!C35</f>
        <v>0</v>
      </c>
      <c r="C35" s="302">
        <f t="shared" si="1"/>
        <v>0</v>
      </c>
      <c r="D35" s="303">
        <f t="shared" si="0"/>
        <v>0</v>
      </c>
    </row>
    <row r="36" spans="1:4">
      <c r="A36" s="305" t="s">
        <v>740</v>
      </c>
      <c r="B36" s="298">
        <f>'表30-5'!C36</f>
        <v>0</v>
      </c>
      <c r="C36" s="302">
        <f t="shared" si="1"/>
        <v>0</v>
      </c>
      <c r="D36" s="303">
        <f>C36^2</f>
        <v>0</v>
      </c>
    </row>
    <row r="37" spans="1:4">
      <c r="A37" s="305" t="s">
        <v>741</v>
      </c>
      <c r="B37" s="298">
        <f>'表30-5'!C37</f>
        <v>0</v>
      </c>
      <c r="C37" s="302">
        <f t="shared" si="1"/>
        <v>0</v>
      </c>
      <c r="D37" s="303">
        <f t="shared" si="0"/>
        <v>0</v>
      </c>
    </row>
    <row r="38" spans="1:4">
      <c r="A38" s="305" t="s">
        <v>5575</v>
      </c>
      <c r="B38" s="298">
        <f>'表30-5'!C38</f>
        <v>0</v>
      </c>
      <c r="C38" s="302">
        <f t="shared" ref="C38" si="2">IF($B$70=0,0,B38/$B$70)</f>
        <v>0</v>
      </c>
      <c r="D38" s="303">
        <f t="shared" ref="D38" si="3">C38^2</f>
        <v>0</v>
      </c>
    </row>
    <row r="39" spans="1:4">
      <c r="A39" s="304" t="s">
        <v>742</v>
      </c>
      <c r="B39" s="298">
        <f>SUM(B40:B47)</f>
        <v>0</v>
      </c>
      <c r="C39" s="302">
        <f>SUM(C40:C47)</f>
        <v>0</v>
      </c>
      <c r="D39" s="303">
        <f>SUM(D40:D47)</f>
        <v>0</v>
      </c>
    </row>
    <row r="40" spans="1:4">
      <c r="A40" s="305" t="s">
        <v>754</v>
      </c>
      <c r="B40" s="298">
        <f>'表30-5'!C40</f>
        <v>0</v>
      </c>
      <c r="C40" s="302">
        <f t="shared" si="1"/>
        <v>0</v>
      </c>
      <c r="D40" s="303">
        <f t="shared" ref="D40:D47" si="4">C40^2</f>
        <v>0</v>
      </c>
    </row>
    <row r="41" spans="1:4">
      <c r="A41" s="305" t="s">
        <v>755</v>
      </c>
      <c r="B41" s="298">
        <f>'表30-5'!C41</f>
        <v>0</v>
      </c>
      <c r="C41" s="302">
        <f t="shared" si="1"/>
        <v>0</v>
      </c>
      <c r="D41" s="303">
        <f t="shared" si="4"/>
        <v>0</v>
      </c>
    </row>
    <row r="42" spans="1:4">
      <c r="A42" s="305" t="s">
        <v>756</v>
      </c>
      <c r="B42" s="298">
        <f>'表30-5'!C42</f>
        <v>0</v>
      </c>
      <c r="C42" s="302">
        <f t="shared" si="1"/>
        <v>0</v>
      </c>
      <c r="D42" s="303">
        <f t="shared" si="4"/>
        <v>0</v>
      </c>
    </row>
    <row r="43" spans="1:4">
      <c r="A43" s="305" t="s">
        <v>757</v>
      </c>
      <c r="B43" s="298">
        <f>'表30-5'!C43</f>
        <v>0</v>
      </c>
      <c r="C43" s="302">
        <f t="shared" si="1"/>
        <v>0</v>
      </c>
      <c r="D43" s="303">
        <f t="shared" si="4"/>
        <v>0</v>
      </c>
    </row>
    <row r="44" spans="1:4">
      <c r="A44" s="305" t="s">
        <v>758</v>
      </c>
      <c r="B44" s="298">
        <f>'表30-5'!C44</f>
        <v>0</v>
      </c>
      <c r="C44" s="302">
        <f t="shared" si="1"/>
        <v>0</v>
      </c>
      <c r="D44" s="303">
        <f t="shared" si="4"/>
        <v>0</v>
      </c>
    </row>
    <row r="45" spans="1:4">
      <c r="A45" s="305" t="s">
        <v>759</v>
      </c>
      <c r="B45" s="298">
        <f>'表30-5'!C45</f>
        <v>0</v>
      </c>
      <c r="C45" s="302">
        <f t="shared" si="1"/>
        <v>0</v>
      </c>
      <c r="D45" s="303">
        <f t="shared" si="4"/>
        <v>0</v>
      </c>
    </row>
    <row r="46" spans="1:4">
      <c r="A46" s="305" t="s">
        <v>760</v>
      </c>
      <c r="B46" s="298">
        <f>'表30-5'!C46</f>
        <v>0</v>
      </c>
      <c r="C46" s="302">
        <f t="shared" si="1"/>
        <v>0</v>
      </c>
      <c r="D46" s="303">
        <f t="shared" si="4"/>
        <v>0</v>
      </c>
    </row>
    <row r="47" spans="1:4">
      <c r="A47" s="305" t="s">
        <v>761</v>
      </c>
      <c r="B47" s="298">
        <f>'表30-5'!C47</f>
        <v>0</v>
      </c>
      <c r="C47" s="302">
        <f t="shared" si="1"/>
        <v>0</v>
      </c>
      <c r="D47" s="303">
        <f t="shared" si="4"/>
        <v>0</v>
      </c>
    </row>
    <row r="48" spans="1:4">
      <c r="A48" s="301" t="s">
        <v>743</v>
      </c>
      <c r="B48" s="298">
        <f>B49+B57</f>
        <v>0</v>
      </c>
      <c r="C48" s="302">
        <f>C49+C57</f>
        <v>0</v>
      </c>
      <c r="D48" s="303">
        <f>D49+D57</f>
        <v>0</v>
      </c>
    </row>
    <row r="49" spans="1:4">
      <c r="A49" s="304" t="s">
        <v>744</v>
      </c>
      <c r="B49" s="298">
        <f>SUM(B50:B53,B55:B56)</f>
        <v>0</v>
      </c>
      <c r="C49" s="302">
        <f>SUM(C50:C53,C55:C56)</f>
        <v>0</v>
      </c>
      <c r="D49" s="303">
        <f>SUM(D50:D53,D55:D56)</f>
        <v>0</v>
      </c>
    </row>
    <row r="50" spans="1:4">
      <c r="A50" s="305" t="s">
        <v>762</v>
      </c>
      <c r="B50" s="298">
        <f>'表30-5'!C50</f>
        <v>0</v>
      </c>
      <c r="C50" s="302">
        <f t="shared" ref="C50:C56" si="5">IF($B$70=0,0,B50/$B$70)</f>
        <v>0</v>
      </c>
      <c r="D50" s="303">
        <f t="shared" ref="D50:D56" si="6">C50^2</f>
        <v>0</v>
      </c>
    </row>
    <row r="51" spans="1:4">
      <c r="A51" s="305" t="s">
        <v>763</v>
      </c>
      <c r="B51" s="298">
        <f>'表30-5'!C51</f>
        <v>0</v>
      </c>
      <c r="C51" s="302">
        <f t="shared" si="5"/>
        <v>0</v>
      </c>
      <c r="D51" s="303">
        <f t="shared" si="6"/>
        <v>0</v>
      </c>
    </row>
    <row r="52" spans="1:4">
      <c r="A52" s="305" t="s">
        <v>1228</v>
      </c>
      <c r="B52" s="298">
        <f>'表30-5'!C52</f>
        <v>0</v>
      </c>
      <c r="C52" s="302">
        <f t="shared" si="5"/>
        <v>0</v>
      </c>
      <c r="D52" s="303">
        <f t="shared" si="6"/>
        <v>0</v>
      </c>
    </row>
    <row r="53" spans="1:4">
      <c r="A53" s="305" t="s">
        <v>764</v>
      </c>
      <c r="B53" s="298">
        <f>'表30-5'!C53</f>
        <v>0</v>
      </c>
      <c r="C53" s="302">
        <f t="shared" si="5"/>
        <v>0</v>
      </c>
      <c r="D53" s="303">
        <f t="shared" si="6"/>
        <v>0</v>
      </c>
    </row>
    <row r="54" spans="1:4">
      <c r="A54" s="305" t="s">
        <v>765</v>
      </c>
      <c r="B54" s="298">
        <f>'表30-5'!C54</f>
        <v>0</v>
      </c>
      <c r="C54" s="302">
        <f t="shared" si="5"/>
        <v>0</v>
      </c>
      <c r="D54" s="303">
        <f t="shared" si="6"/>
        <v>0</v>
      </c>
    </row>
    <row r="55" spans="1:4">
      <c r="A55" s="305" t="s">
        <v>1099</v>
      </c>
      <c r="B55" s="298">
        <f>'表30-5'!C55</f>
        <v>0</v>
      </c>
      <c r="C55" s="302">
        <f t="shared" si="5"/>
        <v>0</v>
      </c>
      <c r="D55" s="303">
        <f t="shared" si="6"/>
        <v>0</v>
      </c>
    </row>
    <row r="56" spans="1:4">
      <c r="A56" s="305" t="s">
        <v>1100</v>
      </c>
      <c r="B56" s="298">
        <f>'表30-5'!C56</f>
        <v>0</v>
      </c>
      <c r="C56" s="302">
        <f t="shared" si="5"/>
        <v>0</v>
      </c>
      <c r="D56" s="303">
        <f t="shared" si="6"/>
        <v>0</v>
      </c>
    </row>
    <row r="57" spans="1:4">
      <c r="A57" s="304" t="s">
        <v>745</v>
      </c>
      <c r="B57" s="298">
        <f>SUM(B58:B61)</f>
        <v>0</v>
      </c>
      <c r="C57" s="302">
        <f>SUM(C58:C61)</f>
        <v>0</v>
      </c>
      <c r="D57" s="303">
        <f>SUM(D58:D61)</f>
        <v>0</v>
      </c>
    </row>
    <row r="58" spans="1:4">
      <c r="A58" s="305" t="s">
        <v>766</v>
      </c>
      <c r="B58" s="298">
        <f>'表30-5'!C58</f>
        <v>0</v>
      </c>
      <c r="C58" s="302">
        <f t="shared" ref="C58:C62" si="7">IF($B$70=0,0,B58/$B$70)</f>
        <v>0</v>
      </c>
      <c r="D58" s="303">
        <f>C58^2</f>
        <v>0</v>
      </c>
    </row>
    <row r="59" spans="1:4">
      <c r="A59" s="305" t="s">
        <v>767</v>
      </c>
      <c r="B59" s="298">
        <f>'表30-5'!C59</f>
        <v>0</v>
      </c>
      <c r="C59" s="302">
        <f t="shared" si="7"/>
        <v>0</v>
      </c>
      <c r="D59" s="303">
        <f>C59^2</f>
        <v>0</v>
      </c>
    </row>
    <row r="60" spans="1:4">
      <c r="A60" s="305" t="s">
        <v>1229</v>
      </c>
      <c r="B60" s="298">
        <f>'表30-5'!C60</f>
        <v>0</v>
      </c>
      <c r="C60" s="302">
        <f t="shared" si="7"/>
        <v>0</v>
      </c>
      <c r="D60" s="303">
        <f>C60^2</f>
        <v>0</v>
      </c>
    </row>
    <row r="61" spans="1:4">
      <c r="A61" s="305" t="s">
        <v>768</v>
      </c>
      <c r="B61" s="298">
        <f>'表30-5'!C61</f>
        <v>0</v>
      </c>
      <c r="C61" s="302">
        <f t="shared" si="7"/>
        <v>0</v>
      </c>
      <c r="D61" s="303">
        <f>C61^2</f>
        <v>0</v>
      </c>
    </row>
    <row r="62" spans="1:4">
      <c r="A62" s="305" t="s">
        <v>769</v>
      </c>
      <c r="B62" s="298">
        <f>'表30-5'!C62</f>
        <v>0</v>
      </c>
      <c r="C62" s="302">
        <f t="shared" si="7"/>
        <v>0</v>
      </c>
      <c r="D62" s="303">
        <f>C62^2</f>
        <v>0</v>
      </c>
    </row>
    <row r="63" spans="1:4">
      <c r="A63" s="297" t="s">
        <v>257</v>
      </c>
      <c r="B63" s="298">
        <f>B64+B67</f>
        <v>0</v>
      </c>
      <c r="C63" s="302">
        <f>C64+C67</f>
        <v>0</v>
      </c>
      <c r="D63" s="303">
        <f>D64+D67</f>
        <v>0</v>
      </c>
    </row>
    <row r="64" spans="1:4">
      <c r="A64" s="301" t="s">
        <v>746</v>
      </c>
      <c r="B64" s="298">
        <f>SUM(B65:B66)</f>
        <v>0</v>
      </c>
      <c r="C64" s="302">
        <f>SUM(C65:C66)</f>
        <v>0</v>
      </c>
      <c r="D64" s="303">
        <f>SUM(D65:D66)</f>
        <v>0</v>
      </c>
    </row>
    <row r="65" spans="1:4">
      <c r="A65" s="304" t="s">
        <v>770</v>
      </c>
      <c r="B65" s="298">
        <f>'表30-5'!C65</f>
        <v>0</v>
      </c>
      <c r="C65" s="302">
        <f t="shared" ref="C65:C66" si="8">IF($B$70=0,0,B65/$B$70)</f>
        <v>0</v>
      </c>
      <c r="D65" s="303">
        <f>C65^2</f>
        <v>0</v>
      </c>
    </row>
    <row r="66" spans="1:4">
      <c r="A66" s="304" t="s">
        <v>771</v>
      </c>
      <c r="B66" s="298">
        <f>'表30-5'!C66</f>
        <v>0</v>
      </c>
      <c r="C66" s="302">
        <f t="shared" si="8"/>
        <v>0</v>
      </c>
      <c r="D66" s="303">
        <f>C66^2</f>
        <v>0</v>
      </c>
    </row>
    <row r="67" spans="1:4">
      <c r="A67" s="301" t="s">
        <v>747</v>
      </c>
      <c r="B67" s="298">
        <f>SUM(B68:B69)</f>
        <v>0</v>
      </c>
      <c r="C67" s="302">
        <f>SUM(C68:C69)</f>
        <v>0</v>
      </c>
      <c r="D67" s="303">
        <f>SUM(D68:D69)</f>
        <v>0</v>
      </c>
    </row>
    <row r="68" spans="1:4">
      <c r="A68" s="304" t="s">
        <v>772</v>
      </c>
      <c r="B68" s="298">
        <f>'表30-5'!C68</f>
        <v>0</v>
      </c>
      <c r="C68" s="302">
        <f>IF($B$70=0,0,B68/$B$70)</f>
        <v>0</v>
      </c>
      <c r="D68" s="303">
        <f>C68^2</f>
        <v>0</v>
      </c>
    </row>
    <row r="69" spans="1:4">
      <c r="A69" s="304" t="s">
        <v>773</v>
      </c>
      <c r="B69" s="298">
        <f>'表30-5'!C69</f>
        <v>0</v>
      </c>
      <c r="C69" s="302">
        <f t="shared" ref="C69" si="9">IF($B$70=0,0,B69/$B$70)</f>
        <v>0</v>
      </c>
      <c r="D69" s="303">
        <f>C69^2</f>
        <v>0</v>
      </c>
    </row>
    <row r="70" spans="1:4" ht="15" thickBot="1">
      <c r="A70" s="306" t="s">
        <v>368</v>
      </c>
      <c r="B70" s="307">
        <f>B63+B5</f>
        <v>0</v>
      </c>
      <c r="C70" s="308">
        <f>C63+C5</f>
        <v>0</v>
      </c>
      <c r="D70" s="309">
        <f>D63+D5</f>
        <v>0</v>
      </c>
    </row>
    <row r="71" spans="1:4" ht="15.75" thickTop="1" thickBot="1">
      <c r="A71" s="310" t="s">
        <v>369</v>
      </c>
      <c r="B71" s="311"/>
      <c r="C71" s="312"/>
      <c r="D71" s="313">
        <f>IF(AND(D70&gt;=1/48,D70&lt;1/36),C146,IF(AND(D70&gt;=1/36,D70&lt;1/28),C147,IF(AND(D70&gt;=1/28,D70&lt;1/20),C148,IF(AND(D70&gt;=1/20,D70&lt;1/12),C149,IF(AND(D70&gt;=1/12,D70&lt;1/5),C150,C151)))))</f>
        <v>1</v>
      </c>
    </row>
    <row r="72" spans="1:4">
      <c r="A72" s="288"/>
      <c r="B72" s="314"/>
      <c r="C72" s="315"/>
      <c r="D72" s="316"/>
    </row>
    <row r="73" spans="1:4" ht="15" thickBot="1">
      <c r="A73" s="317" t="s">
        <v>370</v>
      </c>
      <c r="B73" s="314"/>
      <c r="C73" s="318"/>
      <c r="D73" s="316"/>
    </row>
    <row r="74" spans="1:4" ht="16.5">
      <c r="A74" s="319" t="s">
        <v>371</v>
      </c>
      <c r="B74" s="294" t="s">
        <v>186</v>
      </c>
      <c r="C74" s="295" t="s">
        <v>3621</v>
      </c>
      <c r="D74" s="296" t="s">
        <v>3620</v>
      </c>
    </row>
    <row r="75" spans="1:4">
      <c r="A75" s="320" t="s">
        <v>258</v>
      </c>
      <c r="B75" s="321">
        <f>B76+B118</f>
        <v>0</v>
      </c>
      <c r="C75" s="322">
        <f>C76+C118</f>
        <v>0</v>
      </c>
      <c r="D75" s="323">
        <f>D76+D118</f>
        <v>0</v>
      </c>
    </row>
    <row r="76" spans="1:4">
      <c r="A76" s="301" t="s">
        <v>774</v>
      </c>
      <c r="B76" s="298">
        <f>B77+B109</f>
        <v>0</v>
      </c>
      <c r="C76" s="302">
        <f>C77+C109</f>
        <v>0</v>
      </c>
      <c r="D76" s="303">
        <f>D77+D109</f>
        <v>0</v>
      </c>
    </row>
    <row r="77" spans="1:4">
      <c r="A77" s="304" t="s">
        <v>775</v>
      </c>
      <c r="B77" s="298">
        <f>SUM(B78:B108)</f>
        <v>0</v>
      </c>
      <c r="C77" s="302">
        <f>SUM(C78:C107)</f>
        <v>0</v>
      </c>
      <c r="D77" s="303">
        <f>SUM(D78:D108)</f>
        <v>0</v>
      </c>
    </row>
    <row r="78" spans="1:4">
      <c r="A78" s="305" t="s">
        <v>776</v>
      </c>
      <c r="B78" s="298">
        <f>'表30-5'!C78</f>
        <v>0</v>
      </c>
      <c r="C78" s="302">
        <f>IF($B$140=0,0,B78/$B$140)</f>
        <v>0</v>
      </c>
      <c r="D78" s="303">
        <f t="shared" ref="D78:D108" si="10">C78^2</f>
        <v>0</v>
      </c>
    </row>
    <row r="79" spans="1:4">
      <c r="A79" s="305" t="s">
        <v>777</v>
      </c>
      <c r="B79" s="298">
        <f>'表30-5'!C79</f>
        <v>0</v>
      </c>
      <c r="C79" s="302">
        <f t="shared" ref="C79:C106" si="11">IF($B$140=0,0,B79/$B$140)</f>
        <v>0</v>
      </c>
      <c r="D79" s="303">
        <f t="shared" si="10"/>
        <v>0</v>
      </c>
    </row>
    <row r="80" spans="1:4">
      <c r="A80" s="305" t="s">
        <v>778</v>
      </c>
      <c r="B80" s="298">
        <f>'表30-5'!C80</f>
        <v>0</v>
      </c>
      <c r="C80" s="302">
        <f t="shared" si="11"/>
        <v>0</v>
      </c>
      <c r="D80" s="303">
        <f t="shared" si="10"/>
        <v>0</v>
      </c>
    </row>
    <row r="81" spans="1:4">
      <c r="A81" s="305" t="s">
        <v>779</v>
      </c>
      <c r="B81" s="298">
        <f>'表30-5'!C81</f>
        <v>0</v>
      </c>
      <c r="C81" s="302">
        <f t="shared" si="11"/>
        <v>0</v>
      </c>
      <c r="D81" s="303">
        <f t="shared" si="10"/>
        <v>0</v>
      </c>
    </row>
    <row r="82" spans="1:4">
      <c r="A82" s="305" t="s">
        <v>780</v>
      </c>
      <c r="B82" s="298">
        <f>'表30-5'!C82</f>
        <v>0</v>
      </c>
      <c r="C82" s="302">
        <f t="shared" si="11"/>
        <v>0</v>
      </c>
      <c r="D82" s="303">
        <f t="shared" si="10"/>
        <v>0</v>
      </c>
    </row>
    <row r="83" spans="1:4">
      <c r="A83" s="305" t="s">
        <v>781</v>
      </c>
      <c r="B83" s="298">
        <f>'表30-5'!C83</f>
        <v>0</v>
      </c>
      <c r="C83" s="302">
        <f t="shared" si="11"/>
        <v>0</v>
      </c>
      <c r="D83" s="303">
        <f t="shared" si="10"/>
        <v>0</v>
      </c>
    </row>
    <row r="84" spans="1:4">
      <c r="A84" s="305" t="s">
        <v>782</v>
      </c>
      <c r="B84" s="298">
        <f>'表30-5'!C84</f>
        <v>0</v>
      </c>
      <c r="C84" s="302">
        <f t="shared" si="11"/>
        <v>0</v>
      </c>
      <c r="D84" s="303">
        <f t="shared" si="10"/>
        <v>0</v>
      </c>
    </row>
    <row r="85" spans="1:4">
      <c r="A85" s="305" t="s">
        <v>783</v>
      </c>
      <c r="B85" s="298">
        <f>'表30-5'!C85</f>
        <v>0</v>
      </c>
      <c r="C85" s="302">
        <f t="shared" si="11"/>
        <v>0</v>
      </c>
      <c r="D85" s="303">
        <f t="shared" si="10"/>
        <v>0</v>
      </c>
    </row>
    <row r="86" spans="1:4">
      <c r="A86" s="305" t="s">
        <v>784</v>
      </c>
      <c r="B86" s="298">
        <f>'表30-5'!C86</f>
        <v>0</v>
      </c>
      <c r="C86" s="302">
        <f t="shared" si="11"/>
        <v>0</v>
      </c>
      <c r="D86" s="303">
        <f t="shared" si="10"/>
        <v>0</v>
      </c>
    </row>
    <row r="87" spans="1:4">
      <c r="A87" s="305" t="s">
        <v>785</v>
      </c>
      <c r="B87" s="298">
        <f>'表30-5'!C87</f>
        <v>0</v>
      </c>
      <c r="C87" s="302">
        <f t="shared" si="11"/>
        <v>0</v>
      </c>
      <c r="D87" s="303">
        <f t="shared" si="10"/>
        <v>0</v>
      </c>
    </row>
    <row r="88" spans="1:4">
      <c r="A88" s="305" t="s">
        <v>786</v>
      </c>
      <c r="B88" s="298">
        <f>'表30-5'!C88</f>
        <v>0</v>
      </c>
      <c r="C88" s="302">
        <f t="shared" si="11"/>
        <v>0</v>
      </c>
      <c r="D88" s="303">
        <f t="shared" si="10"/>
        <v>0</v>
      </c>
    </row>
    <row r="89" spans="1:4">
      <c r="A89" s="305" t="s">
        <v>787</v>
      </c>
      <c r="B89" s="298">
        <f>'表30-5'!C89</f>
        <v>0</v>
      </c>
      <c r="C89" s="302">
        <f t="shared" si="11"/>
        <v>0</v>
      </c>
      <c r="D89" s="303">
        <f t="shared" si="10"/>
        <v>0</v>
      </c>
    </row>
    <row r="90" spans="1:4">
      <c r="A90" s="305" t="s">
        <v>788</v>
      </c>
      <c r="B90" s="298">
        <f>'表30-5'!C90</f>
        <v>0</v>
      </c>
      <c r="C90" s="302">
        <f t="shared" si="11"/>
        <v>0</v>
      </c>
      <c r="D90" s="303">
        <f t="shared" si="10"/>
        <v>0</v>
      </c>
    </row>
    <row r="91" spans="1:4">
      <c r="A91" s="305" t="s">
        <v>789</v>
      </c>
      <c r="B91" s="298">
        <f>'表30-5'!C91</f>
        <v>0</v>
      </c>
      <c r="C91" s="302">
        <f t="shared" si="11"/>
        <v>0</v>
      </c>
      <c r="D91" s="303">
        <f t="shared" si="10"/>
        <v>0</v>
      </c>
    </row>
    <row r="92" spans="1:4">
      <c r="A92" s="305" t="s">
        <v>790</v>
      </c>
      <c r="B92" s="298">
        <f>'表30-5'!C92</f>
        <v>0</v>
      </c>
      <c r="C92" s="302">
        <f t="shared" si="11"/>
        <v>0</v>
      </c>
      <c r="D92" s="303">
        <f t="shared" si="10"/>
        <v>0</v>
      </c>
    </row>
    <row r="93" spans="1:4">
      <c r="A93" s="305" t="s">
        <v>727</v>
      </c>
      <c r="B93" s="298">
        <f>'表30-5'!C93</f>
        <v>0</v>
      </c>
      <c r="C93" s="302">
        <f t="shared" si="11"/>
        <v>0</v>
      </c>
      <c r="D93" s="303">
        <f t="shared" si="10"/>
        <v>0</v>
      </c>
    </row>
    <row r="94" spans="1:4">
      <c r="A94" s="305" t="s">
        <v>791</v>
      </c>
      <c r="B94" s="298">
        <f>'表30-5'!C94</f>
        <v>0</v>
      </c>
      <c r="C94" s="302">
        <f t="shared" si="11"/>
        <v>0</v>
      </c>
      <c r="D94" s="303">
        <f t="shared" si="10"/>
        <v>0</v>
      </c>
    </row>
    <row r="95" spans="1:4">
      <c r="A95" s="305" t="s">
        <v>792</v>
      </c>
      <c r="B95" s="298">
        <f>'表30-5'!C95</f>
        <v>0</v>
      </c>
      <c r="C95" s="302">
        <f t="shared" si="11"/>
        <v>0</v>
      </c>
      <c r="D95" s="303">
        <f t="shared" si="10"/>
        <v>0</v>
      </c>
    </row>
    <row r="96" spans="1:4">
      <c r="A96" s="305" t="s">
        <v>793</v>
      </c>
      <c r="B96" s="298">
        <f>'表30-5'!C96</f>
        <v>0</v>
      </c>
      <c r="C96" s="302">
        <f t="shared" si="11"/>
        <v>0</v>
      </c>
      <c r="D96" s="303">
        <f t="shared" si="10"/>
        <v>0</v>
      </c>
    </row>
    <row r="97" spans="1:4">
      <c r="A97" s="305" t="s">
        <v>794</v>
      </c>
      <c r="B97" s="298">
        <f>'表30-5'!C97</f>
        <v>0</v>
      </c>
      <c r="C97" s="302">
        <f t="shared" si="11"/>
        <v>0</v>
      </c>
      <c r="D97" s="303">
        <f t="shared" si="10"/>
        <v>0</v>
      </c>
    </row>
    <row r="98" spans="1:4">
      <c r="A98" s="305" t="s">
        <v>795</v>
      </c>
      <c r="B98" s="298">
        <f>'表30-5'!C98</f>
        <v>0</v>
      </c>
      <c r="C98" s="302">
        <f t="shared" si="11"/>
        <v>0</v>
      </c>
      <c r="D98" s="303">
        <f t="shared" si="10"/>
        <v>0</v>
      </c>
    </row>
    <row r="99" spans="1:4">
      <c r="A99" s="305" t="s">
        <v>796</v>
      </c>
      <c r="B99" s="298">
        <f>'表30-5'!C99</f>
        <v>0</v>
      </c>
      <c r="C99" s="302">
        <f t="shared" si="11"/>
        <v>0</v>
      </c>
      <c r="D99" s="303">
        <f t="shared" si="10"/>
        <v>0</v>
      </c>
    </row>
    <row r="100" spans="1:4">
      <c r="A100" s="305" t="s">
        <v>797</v>
      </c>
      <c r="B100" s="298">
        <f>'表30-5'!C100</f>
        <v>0</v>
      </c>
      <c r="C100" s="302">
        <f t="shared" si="11"/>
        <v>0</v>
      </c>
      <c r="D100" s="303">
        <f t="shared" si="10"/>
        <v>0</v>
      </c>
    </row>
    <row r="101" spans="1:4">
      <c r="A101" s="305" t="s">
        <v>798</v>
      </c>
      <c r="B101" s="298">
        <f>'表30-5'!C101</f>
        <v>0</v>
      </c>
      <c r="C101" s="302">
        <f t="shared" si="11"/>
        <v>0</v>
      </c>
      <c r="D101" s="303">
        <f t="shared" si="10"/>
        <v>0</v>
      </c>
    </row>
    <row r="102" spans="1:4">
      <c r="A102" s="305" t="s">
        <v>799</v>
      </c>
      <c r="B102" s="298">
        <f>'表30-5'!C102</f>
        <v>0</v>
      </c>
      <c r="C102" s="302">
        <f t="shared" si="11"/>
        <v>0</v>
      </c>
      <c r="D102" s="303">
        <f t="shared" si="10"/>
        <v>0</v>
      </c>
    </row>
    <row r="103" spans="1:4">
      <c r="A103" s="305" t="s">
        <v>800</v>
      </c>
      <c r="B103" s="298">
        <f>'表30-5'!C103</f>
        <v>0</v>
      </c>
      <c r="C103" s="302">
        <f t="shared" si="11"/>
        <v>0</v>
      </c>
      <c r="D103" s="303">
        <f t="shared" si="10"/>
        <v>0</v>
      </c>
    </row>
    <row r="104" spans="1:4">
      <c r="A104" s="305" t="s">
        <v>801</v>
      </c>
      <c r="B104" s="298">
        <f>'表30-5'!C104</f>
        <v>0</v>
      </c>
      <c r="C104" s="302">
        <f t="shared" si="11"/>
        <v>0</v>
      </c>
      <c r="D104" s="303">
        <f t="shared" si="10"/>
        <v>0</v>
      </c>
    </row>
    <row r="105" spans="1:4">
      <c r="A105" s="305" t="s">
        <v>802</v>
      </c>
      <c r="B105" s="298">
        <f>'表30-5'!C105</f>
        <v>0</v>
      </c>
      <c r="C105" s="302">
        <f t="shared" si="11"/>
        <v>0</v>
      </c>
      <c r="D105" s="303">
        <f t="shared" si="10"/>
        <v>0</v>
      </c>
    </row>
    <row r="106" spans="1:4">
      <c r="A106" s="305" t="s">
        <v>803</v>
      </c>
      <c r="B106" s="298">
        <f>'表30-5'!C106</f>
        <v>0</v>
      </c>
      <c r="C106" s="302">
        <f t="shared" si="11"/>
        <v>0</v>
      </c>
      <c r="D106" s="303">
        <f t="shared" si="10"/>
        <v>0</v>
      </c>
    </row>
    <row r="107" spans="1:4">
      <c r="A107" s="305" t="s">
        <v>804</v>
      </c>
      <c r="B107" s="298">
        <f>'表30-5'!C107</f>
        <v>0</v>
      </c>
      <c r="C107" s="302">
        <f>IF($B$140=0,0,B107/$B$140)</f>
        <v>0</v>
      </c>
      <c r="D107" s="303">
        <f t="shared" si="10"/>
        <v>0</v>
      </c>
    </row>
    <row r="108" spans="1:4">
      <c r="A108" s="305" t="s">
        <v>5574</v>
      </c>
      <c r="B108" s="298">
        <f>'表30-5'!C108</f>
        <v>0</v>
      </c>
      <c r="C108" s="302">
        <f>IF($B$140=0,0,B108/$B$140)</f>
        <v>0</v>
      </c>
      <c r="D108" s="303">
        <f t="shared" si="10"/>
        <v>0</v>
      </c>
    </row>
    <row r="109" spans="1:4">
      <c r="A109" s="304" t="s">
        <v>805</v>
      </c>
      <c r="B109" s="298">
        <f>SUM(B110:B117)</f>
        <v>0</v>
      </c>
      <c r="C109" s="302">
        <f>SUM(C110:C117)</f>
        <v>0</v>
      </c>
      <c r="D109" s="2415">
        <f>SUM(D110:D117)</f>
        <v>0</v>
      </c>
    </row>
    <row r="110" spans="1:4">
      <c r="A110" s="305" t="s">
        <v>806</v>
      </c>
      <c r="B110" s="298">
        <f>'表30-5'!C110</f>
        <v>0</v>
      </c>
      <c r="C110" s="302">
        <f>IF($B$140=0,0,B110/$B$140)</f>
        <v>0</v>
      </c>
      <c r="D110" s="303">
        <f t="shared" ref="D110:D117" si="12">C110^2</f>
        <v>0</v>
      </c>
    </row>
    <row r="111" spans="1:4">
      <c r="A111" s="305" t="s">
        <v>807</v>
      </c>
      <c r="B111" s="298">
        <f>'表30-5'!C111</f>
        <v>0</v>
      </c>
      <c r="C111" s="302">
        <f t="shared" ref="C111:C117" si="13">IF($B$140=0,0,B111/$B$140)</f>
        <v>0</v>
      </c>
      <c r="D111" s="303">
        <f t="shared" si="12"/>
        <v>0</v>
      </c>
    </row>
    <row r="112" spans="1:4">
      <c r="A112" s="305" t="s">
        <v>808</v>
      </c>
      <c r="B112" s="298">
        <f>'表30-5'!C112</f>
        <v>0</v>
      </c>
      <c r="C112" s="302">
        <f t="shared" si="13"/>
        <v>0</v>
      </c>
      <c r="D112" s="303">
        <f t="shared" si="12"/>
        <v>0</v>
      </c>
    </row>
    <row r="113" spans="1:4">
      <c r="A113" s="305" t="s">
        <v>809</v>
      </c>
      <c r="B113" s="298">
        <f>'表30-5'!C113</f>
        <v>0</v>
      </c>
      <c r="C113" s="302">
        <f t="shared" si="13"/>
        <v>0</v>
      </c>
      <c r="D113" s="303">
        <f t="shared" si="12"/>
        <v>0</v>
      </c>
    </row>
    <row r="114" spans="1:4">
      <c r="A114" s="305" t="s">
        <v>810</v>
      </c>
      <c r="B114" s="298">
        <f>'表30-5'!C114</f>
        <v>0</v>
      </c>
      <c r="C114" s="302">
        <f t="shared" si="13"/>
        <v>0</v>
      </c>
      <c r="D114" s="303">
        <f t="shared" si="12"/>
        <v>0</v>
      </c>
    </row>
    <row r="115" spans="1:4">
      <c r="A115" s="305" t="s">
        <v>811</v>
      </c>
      <c r="B115" s="298">
        <f>'表30-5'!C115</f>
        <v>0</v>
      </c>
      <c r="C115" s="302">
        <f t="shared" si="13"/>
        <v>0</v>
      </c>
      <c r="D115" s="303">
        <f t="shared" si="12"/>
        <v>0</v>
      </c>
    </row>
    <row r="116" spans="1:4">
      <c r="A116" s="305" t="s">
        <v>812</v>
      </c>
      <c r="B116" s="298">
        <f>'表30-5'!C116</f>
        <v>0</v>
      </c>
      <c r="C116" s="302">
        <f t="shared" si="13"/>
        <v>0</v>
      </c>
      <c r="D116" s="303">
        <f t="shared" si="12"/>
        <v>0</v>
      </c>
    </row>
    <row r="117" spans="1:4">
      <c r="A117" s="305" t="s">
        <v>813</v>
      </c>
      <c r="B117" s="298">
        <f>'表30-5'!C117</f>
        <v>0</v>
      </c>
      <c r="C117" s="302">
        <f t="shared" si="13"/>
        <v>0</v>
      </c>
      <c r="D117" s="303">
        <f t="shared" si="12"/>
        <v>0</v>
      </c>
    </row>
    <row r="118" spans="1:4">
      <c r="A118" s="301" t="s">
        <v>815</v>
      </c>
      <c r="B118" s="298">
        <f>B119+B127</f>
        <v>0</v>
      </c>
      <c r="C118" s="302">
        <f>C119+C127</f>
        <v>0</v>
      </c>
      <c r="D118" s="303">
        <f>D119+D127</f>
        <v>0</v>
      </c>
    </row>
    <row r="119" spans="1:4">
      <c r="A119" s="304" t="s">
        <v>814</v>
      </c>
      <c r="B119" s="298">
        <f>SUM(B120:B123,B125:B126)</f>
        <v>0</v>
      </c>
      <c r="C119" s="302">
        <f>SUM(C120:C123,C125:C126)</f>
        <v>0</v>
      </c>
      <c r="D119" s="303">
        <f>SUM(D120:D123,D125:D126)</f>
        <v>0</v>
      </c>
    </row>
    <row r="120" spans="1:4">
      <c r="A120" s="305" t="s">
        <v>816</v>
      </c>
      <c r="B120" s="298">
        <f>'表30-5'!C120</f>
        <v>0</v>
      </c>
      <c r="C120" s="302">
        <f>IF($B$140=0,0,B120/$B$140)</f>
        <v>0</v>
      </c>
      <c r="D120" s="303">
        <f t="shared" ref="D120:D126" si="14">C120^2</f>
        <v>0</v>
      </c>
    </row>
    <row r="121" spans="1:4">
      <c r="A121" s="305" t="s">
        <v>817</v>
      </c>
      <c r="B121" s="298">
        <f>'表30-5'!C121</f>
        <v>0</v>
      </c>
      <c r="C121" s="302">
        <f t="shared" ref="C121:C125" si="15">IF($B$140=0,0,B121/$B$140)</f>
        <v>0</v>
      </c>
      <c r="D121" s="303">
        <f t="shared" si="14"/>
        <v>0</v>
      </c>
    </row>
    <row r="122" spans="1:4">
      <c r="A122" s="305" t="s">
        <v>1230</v>
      </c>
      <c r="B122" s="298">
        <f>'表30-5'!C122</f>
        <v>0</v>
      </c>
      <c r="C122" s="302">
        <f t="shared" si="15"/>
        <v>0</v>
      </c>
      <c r="D122" s="303">
        <f t="shared" si="14"/>
        <v>0</v>
      </c>
    </row>
    <row r="123" spans="1:4">
      <c r="A123" s="305" t="s">
        <v>818</v>
      </c>
      <c r="B123" s="298">
        <f>'表30-5'!C123</f>
        <v>0</v>
      </c>
      <c r="C123" s="302">
        <f t="shared" si="15"/>
        <v>0</v>
      </c>
      <c r="D123" s="303">
        <f t="shared" si="14"/>
        <v>0</v>
      </c>
    </row>
    <row r="124" spans="1:4">
      <c r="A124" s="305" t="s">
        <v>819</v>
      </c>
      <c r="B124" s="298">
        <f>'表30-5'!C124</f>
        <v>0</v>
      </c>
      <c r="C124" s="302">
        <f t="shared" si="15"/>
        <v>0</v>
      </c>
      <c r="D124" s="303">
        <f t="shared" si="14"/>
        <v>0</v>
      </c>
    </row>
    <row r="125" spans="1:4">
      <c r="A125" s="305" t="s">
        <v>1101</v>
      </c>
      <c r="B125" s="298">
        <f>'表30-5'!C125</f>
        <v>0</v>
      </c>
      <c r="C125" s="302">
        <f t="shared" si="15"/>
        <v>0</v>
      </c>
      <c r="D125" s="303">
        <f t="shared" si="14"/>
        <v>0</v>
      </c>
    </row>
    <row r="126" spans="1:4">
      <c r="A126" s="305" t="s">
        <v>1102</v>
      </c>
      <c r="B126" s="298">
        <f>'表30-5'!C126</f>
        <v>0</v>
      </c>
      <c r="C126" s="302">
        <f>IF($B$140=0,0,B126/$B$140)</f>
        <v>0</v>
      </c>
      <c r="D126" s="303">
        <f t="shared" si="14"/>
        <v>0</v>
      </c>
    </row>
    <row r="127" spans="1:4">
      <c r="A127" s="304" t="s">
        <v>820</v>
      </c>
      <c r="B127" s="298">
        <f>SUM(B128:B131)</f>
        <v>0</v>
      </c>
      <c r="C127" s="302">
        <f>SUM(C128:C131)</f>
        <v>0</v>
      </c>
      <c r="D127" s="303">
        <f>SUM(D128:D131)</f>
        <v>0</v>
      </c>
    </row>
    <row r="128" spans="1:4">
      <c r="A128" s="305" t="s">
        <v>821</v>
      </c>
      <c r="B128" s="298">
        <f>'表30-5'!C128</f>
        <v>0</v>
      </c>
      <c r="C128" s="302">
        <f>IF($B$140=0,0,B128/$B$140)</f>
        <v>0</v>
      </c>
      <c r="D128" s="303">
        <f>C128^2</f>
        <v>0</v>
      </c>
    </row>
    <row r="129" spans="1:4">
      <c r="A129" s="305" t="s">
        <v>822</v>
      </c>
      <c r="B129" s="298">
        <f>'表30-5'!C129</f>
        <v>0</v>
      </c>
      <c r="C129" s="302">
        <f t="shared" ref="C129:C131" si="16">IF($B$140=0,0,B129/$B$140)</f>
        <v>0</v>
      </c>
      <c r="D129" s="303">
        <f>C129^2</f>
        <v>0</v>
      </c>
    </row>
    <row r="130" spans="1:4">
      <c r="A130" s="305" t="s">
        <v>1231</v>
      </c>
      <c r="B130" s="298">
        <f>'表30-5'!C130</f>
        <v>0</v>
      </c>
      <c r="C130" s="302">
        <f t="shared" si="16"/>
        <v>0</v>
      </c>
      <c r="D130" s="303">
        <f>C130^2</f>
        <v>0</v>
      </c>
    </row>
    <row r="131" spans="1:4">
      <c r="A131" s="305" t="s">
        <v>823</v>
      </c>
      <c r="B131" s="298">
        <f>'表30-5'!C131</f>
        <v>0</v>
      </c>
      <c r="C131" s="302">
        <f t="shared" si="16"/>
        <v>0</v>
      </c>
      <c r="D131" s="303">
        <f>C131^2</f>
        <v>0</v>
      </c>
    </row>
    <row r="132" spans="1:4">
      <c r="A132" s="305" t="s">
        <v>824</v>
      </c>
      <c r="B132" s="298">
        <f>'表30-5'!C132</f>
        <v>0</v>
      </c>
      <c r="C132" s="302">
        <f>IF($B$140=0,0,B132/$B$140)</f>
        <v>0</v>
      </c>
      <c r="D132" s="303">
        <f>C132^2</f>
        <v>0</v>
      </c>
    </row>
    <row r="133" spans="1:4">
      <c r="A133" s="297" t="s">
        <v>116</v>
      </c>
      <c r="B133" s="298">
        <f>B134+B137</f>
        <v>0</v>
      </c>
      <c r="C133" s="302">
        <f>C134+C137</f>
        <v>0</v>
      </c>
      <c r="D133" s="303">
        <f>D134+D137</f>
        <v>0</v>
      </c>
    </row>
    <row r="134" spans="1:4">
      <c r="A134" s="301" t="s">
        <v>753</v>
      </c>
      <c r="B134" s="298">
        <f>SUM(B135:B136)</f>
        <v>0</v>
      </c>
      <c r="C134" s="302">
        <f>SUM(C135:C136)</f>
        <v>0</v>
      </c>
      <c r="D134" s="303">
        <f>SUM(D135:D136)</f>
        <v>0</v>
      </c>
    </row>
    <row r="135" spans="1:4">
      <c r="A135" s="304" t="s">
        <v>748</v>
      </c>
      <c r="B135" s="298">
        <f>'表30-5'!C135</f>
        <v>0</v>
      </c>
      <c r="C135" s="302">
        <f>IF($B$140=0,0,B135/$B$140)</f>
        <v>0</v>
      </c>
      <c r="D135" s="303">
        <f>C135^2</f>
        <v>0</v>
      </c>
    </row>
    <row r="136" spans="1:4">
      <c r="A136" s="304" t="s">
        <v>749</v>
      </c>
      <c r="B136" s="298">
        <f>'表30-5'!C136</f>
        <v>0</v>
      </c>
      <c r="C136" s="302">
        <f>IF($B$140=0,0,B136/$B$140)</f>
        <v>0</v>
      </c>
      <c r="D136" s="303">
        <f>C136^2</f>
        <v>0</v>
      </c>
    </row>
    <row r="137" spans="1:4">
      <c r="A137" s="301" t="s">
        <v>752</v>
      </c>
      <c r="B137" s="298">
        <f>SUM(B138:B139)</f>
        <v>0</v>
      </c>
      <c r="C137" s="302">
        <f>SUM(C138:C139)</f>
        <v>0</v>
      </c>
      <c r="D137" s="303">
        <f>SUM(D138:D139)</f>
        <v>0</v>
      </c>
    </row>
    <row r="138" spans="1:4">
      <c r="A138" s="304" t="s">
        <v>750</v>
      </c>
      <c r="B138" s="298">
        <f>'表30-5'!C138</f>
        <v>0</v>
      </c>
      <c r="C138" s="302">
        <f>IF($B$140=0,0,B138/$B$140)</f>
        <v>0</v>
      </c>
      <c r="D138" s="303">
        <f>C138^2</f>
        <v>0</v>
      </c>
    </row>
    <row r="139" spans="1:4">
      <c r="A139" s="304" t="s">
        <v>751</v>
      </c>
      <c r="B139" s="298">
        <f>'表30-5'!C139</f>
        <v>0</v>
      </c>
      <c r="C139" s="302">
        <f>IF($B$140=0,0,B139/$B$140)</f>
        <v>0</v>
      </c>
      <c r="D139" s="303">
        <f>C139^2</f>
        <v>0</v>
      </c>
    </row>
    <row r="140" spans="1:4" ht="15" thickBot="1">
      <c r="A140" s="324" t="s">
        <v>117</v>
      </c>
      <c r="B140" s="307">
        <f>B133+B75</f>
        <v>0</v>
      </c>
      <c r="C140" s="308">
        <f>C133+C75</f>
        <v>0</v>
      </c>
      <c r="D140" s="309">
        <f>D133+D75</f>
        <v>0</v>
      </c>
    </row>
    <row r="141" spans="1:4" ht="15.75" thickTop="1" thickBot="1">
      <c r="A141" s="325" t="s">
        <v>118</v>
      </c>
      <c r="B141" s="326"/>
      <c r="C141" s="327"/>
      <c r="D141" s="328">
        <f>IF(AND(D140&gt;=1/48,D140&lt;1/36),C146,IF(AND(D140&gt;=1/36,D140&lt;1/28),C147,IF(AND(D140&gt;=1/28,D140&lt;1/20),C148,IF(AND(D140&gt;=1/20,D140&lt;1/12),C149,IF(AND(D140&gt;=1/12,D140&lt;1/5),C150,C151)))))</f>
        <v>1</v>
      </c>
    </row>
    <row r="144" spans="1:4">
      <c r="B144" s="3014" t="s">
        <v>119</v>
      </c>
      <c r="C144" s="3014"/>
    </row>
    <row r="145" spans="2:3">
      <c r="B145" s="329" t="s">
        <v>393</v>
      </c>
      <c r="C145" s="330" t="s">
        <v>120</v>
      </c>
    </row>
    <row r="146" spans="2:3">
      <c r="B146" s="331" t="s">
        <v>3622</v>
      </c>
      <c r="C146" s="332">
        <v>0.75</v>
      </c>
    </row>
    <row r="147" spans="2:3">
      <c r="B147" s="331" t="s">
        <v>3623</v>
      </c>
      <c r="C147" s="332">
        <v>0.8</v>
      </c>
    </row>
    <row r="148" spans="2:3">
      <c r="B148" s="331" t="s">
        <v>3624</v>
      </c>
      <c r="C148" s="332">
        <v>0.85</v>
      </c>
    </row>
    <row r="149" spans="2:3">
      <c r="B149" s="331" t="s">
        <v>3625</v>
      </c>
      <c r="C149" s="332">
        <v>0.9</v>
      </c>
    </row>
    <row r="150" spans="2:3">
      <c r="B150" s="331" t="s">
        <v>3626</v>
      </c>
      <c r="C150" s="332">
        <v>0.95</v>
      </c>
    </row>
    <row r="151" spans="2:3">
      <c r="B151" s="333" t="s">
        <v>3627</v>
      </c>
      <c r="C151" s="334">
        <v>1</v>
      </c>
    </row>
  </sheetData>
  <mergeCells count="1">
    <mergeCell ref="B144:C144"/>
  </mergeCells>
  <phoneticPr fontId="28" type="noConversion"/>
  <printOptions horizontalCentered="1"/>
  <pageMargins left="0.35433070866141736" right="0.35433070866141736" top="0.39370078740157483" bottom="0.59055118110236227" header="0.31496062992125984" footer="0.19685039370078741"/>
  <pageSetup paperSize="9" scale="71" fitToHeight="2" orientation="portrait" r:id="rId1"/>
  <headerFooter alignWithMargins="0">
    <oddFooter>&amp;C&amp;P+164&amp;R&amp;"Times New Roman,標準"&amp;A</oddFooter>
  </headerFooter>
  <rowBreaks count="1" manualBreakCount="1">
    <brk id="72" max="16383" man="1"/>
  </rowBreaks>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Sheet87">
    <pageSetUpPr fitToPage="1"/>
  </sheetPr>
  <dimension ref="A1:G24"/>
  <sheetViews>
    <sheetView workbookViewId="0"/>
  </sheetViews>
  <sheetFormatPr defaultColWidth="9" defaultRowHeight="14.25"/>
  <cols>
    <col min="1" max="1" width="46.875" style="229" customWidth="1"/>
    <col min="2" max="2" width="12.5" style="230" customWidth="1"/>
    <col min="3" max="3" width="13.75" style="230" customWidth="1"/>
    <col min="4" max="4" width="14.125" style="230" customWidth="1"/>
    <col min="5" max="5" width="12.5" style="230" customWidth="1"/>
    <col min="6" max="6" width="25.75" style="230" customWidth="1"/>
    <col min="7" max="7" width="9.75" style="230" customWidth="1"/>
    <col min="8" max="16384" width="9" style="231"/>
  </cols>
  <sheetData>
    <row r="1" spans="1:7" s="19" customFormat="1">
      <c r="A1" s="37" t="str">
        <f>表03!A1</f>
        <v xml:space="preserve"> 保險股份有限公司    年度(月)報表</v>
      </c>
      <c r="B1" s="226"/>
      <c r="C1" s="226"/>
    </row>
    <row r="2" spans="1:7" s="19" customFormat="1">
      <c r="A2" s="227" t="s">
        <v>93</v>
      </c>
      <c r="B2" s="226"/>
      <c r="C2" s="228"/>
    </row>
    <row r="3" spans="1:7">
      <c r="A3" s="229" t="s">
        <v>94</v>
      </c>
    </row>
    <row r="4" spans="1:7" ht="15" thickBot="1">
      <c r="G4" s="232" t="s">
        <v>395</v>
      </c>
    </row>
    <row r="5" spans="1:7">
      <c r="A5" s="233"/>
      <c r="B5" s="234" t="s">
        <v>95</v>
      </c>
      <c r="C5" s="235" t="s">
        <v>96</v>
      </c>
      <c r="D5" s="235" t="s">
        <v>97</v>
      </c>
      <c r="E5" s="236" t="s">
        <v>98</v>
      </c>
      <c r="F5" s="236" t="s">
        <v>99</v>
      </c>
      <c r="G5" s="237" t="s">
        <v>227</v>
      </c>
    </row>
    <row r="6" spans="1:7" ht="18" customHeight="1">
      <c r="A6" s="238"/>
      <c r="B6" s="239" t="s">
        <v>100</v>
      </c>
      <c r="C6" s="240" t="s">
        <v>101</v>
      </c>
      <c r="D6" s="240" t="s">
        <v>102</v>
      </c>
      <c r="E6" s="241" t="s">
        <v>103</v>
      </c>
      <c r="F6" s="241" t="s">
        <v>104</v>
      </c>
      <c r="G6" s="242" t="s">
        <v>105</v>
      </c>
    </row>
    <row r="7" spans="1:7">
      <c r="A7" s="243" t="s">
        <v>106</v>
      </c>
      <c r="B7" s="244"/>
      <c r="C7" s="245">
        <f>'表20-1'!C47+'表20-2'!C20</f>
        <v>0</v>
      </c>
      <c r="D7" s="246">
        <f>B7+C7</f>
        <v>0</v>
      </c>
      <c r="E7" s="247">
        <v>1</v>
      </c>
      <c r="F7" s="248" t="str">
        <f>IF(D8=0,"－",D7*E7/(D8*E8)-1)</f>
        <v>－</v>
      </c>
      <c r="G7" s="249"/>
    </row>
    <row r="8" spans="1:7">
      <c r="A8" s="243" t="s">
        <v>107</v>
      </c>
      <c r="B8" s="250"/>
      <c r="C8" s="251"/>
      <c r="D8" s="252"/>
      <c r="E8" s="253">
        <v>1</v>
      </c>
      <c r="F8" s="254" t="str">
        <f>IF(D9=0,"－",D8*E8/(D9*E9)-1)</f>
        <v>－</v>
      </c>
      <c r="G8" s="255"/>
    </row>
    <row r="9" spans="1:7">
      <c r="A9" s="243" t="s">
        <v>108</v>
      </c>
      <c r="B9" s="250"/>
      <c r="C9" s="251"/>
      <c r="D9" s="252"/>
      <c r="E9" s="253">
        <v>1</v>
      </c>
      <c r="F9" s="254" t="str">
        <f>IF(D10=0,"－",D9*E9/(D10*E10)-1)</f>
        <v>－</v>
      </c>
      <c r="G9" s="255"/>
    </row>
    <row r="10" spans="1:7">
      <c r="A10" s="256" t="s">
        <v>109</v>
      </c>
      <c r="B10" s="257"/>
      <c r="C10" s="258"/>
      <c r="D10" s="252"/>
      <c r="E10" s="259">
        <v>1</v>
      </c>
      <c r="F10" s="260"/>
      <c r="G10" s="261"/>
    </row>
    <row r="11" spans="1:7">
      <c r="A11" s="262" t="s">
        <v>1404</v>
      </c>
      <c r="B11" s="263"/>
      <c r="C11" s="264"/>
      <c r="D11" s="264"/>
      <c r="E11" s="265"/>
      <c r="F11" s="248">
        <f>IF(F7="－",0,AVERAGE(F7:F9))</f>
        <v>0</v>
      </c>
      <c r="G11" s="249"/>
    </row>
    <row r="12" spans="1:7" ht="15" thickBot="1">
      <c r="A12" s="266" t="s">
        <v>110</v>
      </c>
      <c r="B12" s="267"/>
      <c r="C12" s="268"/>
      <c r="D12" s="268"/>
      <c r="E12" s="269"/>
      <c r="F12" s="270">
        <f>MIN(MAX(F11-0.1,0),0.3)</f>
        <v>0</v>
      </c>
      <c r="G12" s="271"/>
    </row>
    <row r="13" spans="1:7" ht="15.75" thickTop="1" thickBot="1">
      <c r="A13" s="272" t="s">
        <v>111</v>
      </c>
      <c r="B13" s="273"/>
      <c r="C13" s="274"/>
      <c r="D13" s="274"/>
      <c r="E13" s="275"/>
      <c r="F13" s="275"/>
      <c r="G13" s="276">
        <f>F12*0.45</f>
        <v>0</v>
      </c>
    </row>
    <row r="16" spans="1:7">
      <c r="A16" s="229" t="s">
        <v>112</v>
      </c>
    </row>
    <row r="17" spans="1:3" ht="15" thickBot="1"/>
    <row r="18" spans="1:3">
      <c r="A18" s="277"/>
      <c r="B18" s="278" t="s">
        <v>99</v>
      </c>
      <c r="C18" s="279" t="s">
        <v>227</v>
      </c>
    </row>
    <row r="19" spans="1:3">
      <c r="A19" s="280" t="s">
        <v>113</v>
      </c>
      <c r="B19" s="281">
        <f>F12</f>
        <v>0</v>
      </c>
      <c r="C19" s="282"/>
    </row>
    <row r="20" spans="1:3" ht="15" thickBot="1">
      <c r="A20" s="283" t="s">
        <v>114</v>
      </c>
      <c r="B20" s="284"/>
      <c r="C20" s="285">
        <f>B19*0.225</f>
        <v>0</v>
      </c>
    </row>
    <row r="23" spans="1:3">
      <c r="A23" s="229" t="s">
        <v>115</v>
      </c>
    </row>
    <row r="24" spans="1:3">
      <c r="A24" s="37"/>
    </row>
  </sheetData>
  <phoneticPr fontId="28" type="noConversion"/>
  <printOptions horizontalCentered="1"/>
  <pageMargins left="0.47244094488188981" right="0.19685039370078741" top="0.39370078740157483" bottom="0.39370078740157483" header="0" footer="0.19685039370078741"/>
  <pageSetup paperSize="9" fitToHeight="2" orientation="landscape" cellComments="asDisplayed" r:id="rId1"/>
  <headerFooter alignWithMargins="0">
    <oddFooter>&amp;C&amp;"Times New Roman,標準"168&amp;R&amp;"標楷體,標準"&amp;A</odd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Sheet88">
    <tabColor rgb="FFFFFF00"/>
    <pageSetUpPr fitToPage="1"/>
  </sheetPr>
  <dimension ref="A1:G115"/>
  <sheetViews>
    <sheetView topLeftCell="A94" workbookViewId="0">
      <selection activeCell="B114" sqref="B114:F114"/>
    </sheetView>
  </sheetViews>
  <sheetFormatPr defaultColWidth="9" defaultRowHeight="14.25"/>
  <cols>
    <col min="1" max="1" width="5.125" style="190" customWidth="1"/>
    <col min="2" max="2" width="51.75" style="190" customWidth="1"/>
    <col min="3" max="3" width="19.375" style="190" customWidth="1"/>
    <col min="4" max="4" width="25.875" style="190" customWidth="1"/>
    <col min="5" max="5" width="19.875" style="190" customWidth="1"/>
    <col min="6" max="6" width="15.375" style="222" customWidth="1"/>
    <col min="7" max="16384" width="9" style="18"/>
  </cols>
  <sheetData>
    <row r="1" spans="1:6">
      <c r="A1" s="37" t="str">
        <f>表03!A1</f>
        <v xml:space="preserve"> 保險股份有限公司    年度(月)報表</v>
      </c>
      <c r="B1" s="188"/>
      <c r="C1" s="188"/>
      <c r="D1" s="188"/>
      <c r="E1" s="188"/>
      <c r="F1" s="188"/>
    </row>
    <row r="2" spans="1:6" ht="15" thickBot="1">
      <c r="A2" s="189" t="s">
        <v>518</v>
      </c>
      <c r="F2" s="133" t="s">
        <v>529</v>
      </c>
    </row>
    <row r="3" spans="1:6" ht="14.25" customHeight="1">
      <c r="A3" s="3018" t="s">
        <v>185</v>
      </c>
      <c r="B3" s="191" t="s">
        <v>519</v>
      </c>
      <c r="C3" s="191" t="s">
        <v>241</v>
      </c>
      <c r="D3" s="191" t="s">
        <v>520</v>
      </c>
      <c r="E3" s="191" t="s">
        <v>521</v>
      </c>
      <c r="F3" s="192" t="s">
        <v>522</v>
      </c>
    </row>
    <row r="4" spans="1:6" ht="14.25" customHeight="1">
      <c r="A4" s="3019"/>
      <c r="B4" s="193" t="s">
        <v>523</v>
      </c>
      <c r="C4" s="193" t="s">
        <v>187</v>
      </c>
      <c r="D4" s="193" t="s">
        <v>526</v>
      </c>
      <c r="E4" s="193" t="s">
        <v>524</v>
      </c>
      <c r="F4" s="194" t="s">
        <v>525</v>
      </c>
    </row>
    <row r="5" spans="1:6">
      <c r="A5" s="195">
        <v>1</v>
      </c>
      <c r="B5" s="3015" t="s">
        <v>527</v>
      </c>
      <c r="C5" s="196" t="s">
        <v>561</v>
      </c>
      <c r="D5" s="197" t="s">
        <v>567</v>
      </c>
      <c r="E5" s="198"/>
      <c r="F5" s="199"/>
    </row>
    <row r="6" spans="1:6">
      <c r="A6" s="195">
        <f>A5+1</f>
        <v>2</v>
      </c>
      <c r="B6" s="3016"/>
      <c r="C6" s="200"/>
      <c r="D6" s="201"/>
      <c r="E6" s="201"/>
      <c r="F6" s="202"/>
    </row>
    <row r="7" spans="1:6">
      <c r="A7" s="195">
        <f t="shared" ref="A7:A70" si="0">A6+1</f>
        <v>3</v>
      </c>
      <c r="B7" s="3016"/>
      <c r="C7" s="203"/>
      <c r="D7" s="204"/>
      <c r="E7" s="204"/>
      <c r="F7" s="205"/>
    </row>
    <row r="8" spans="1:6">
      <c r="A8" s="195">
        <f t="shared" si="0"/>
        <v>4</v>
      </c>
      <c r="B8" s="3016"/>
      <c r="C8" s="206" t="s">
        <v>3617</v>
      </c>
      <c r="D8" s="206"/>
      <c r="E8" s="206"/>
      <c r="F8" s="207">
        <f>SUM(F5:F7)</f>
        <v>0</v>
      </c>
    </row>
    <row r="9" spans="1:6">
      <c r="A9" s="195">
        <f t="shared" si="0"/>
        <v>5</v>
      </c>
      <c r="B9" s="3016"/>
      <c r="C9" s="196" t="s">
        <v>562</v>
      </c>
      <c r="D9" s="198"/>
      <c r="E9" s="198"/>
      <c r="F9" s="199"/>
    </row>
    <row r="10" spans="1:6">
      <c r="A10" s="195">
        <f t="shared" si="0"/>
        <v>6</v>
      </c>
      <c r="B10" s="3016"/>
      <c r="C10" s="200"/>
      <c r="D10" s="201"/>
      <c r="E10" s="201"/>
      <c r="F10" s="202"/>
    </row>
    <row r="11" spans="1:6">
      <c r="A11" s="195">
        <f t="shared" si="0"/>
        <v>7</v>
      </c>
      <c r="B11" s="3016"/>
      <c r="C11" s="203"/>
      <c r="D11" s="204"/>
      <c r="E11" s="204"/>
      <c r="F11" s="205"/>
    </row>
    <row r="12" spans="1:6">
      <c r="A12" s="195">
        <f t="shared" si="0"/>
        <v>8</v>
      </c>
      <c r="B12" s="3016"/>
      <c r="C12" s="206" t="s">
        <v>3617</v>
      </c>
      <c r="D12" s="206"/>
      <c r="E12" s="206"/>
      <c r="F12" s="207">
        <f>SUM(F9:F11)</f>
        <v>0</v>
      </c>
    </row>
    <row r="13" spans="1:6">
      <c r="A13" s="195">
        <f t="shared" si="0"/>
        <v>9</v>
      </c>
      <c r="B13" s="3016"/>
      <c r="C13" s="196" t="s">
        <v>563</v>
      </c>
      <c r="D13" s="198"/>
      <c r="E13" s="198"/>
      <c r="F13" s="199"/>
    </row>
    <row r="14" spans="1:6">
      <c r="A14" s="195">
        <f t="shared" si="0"/>
        <v>10</v>
      </c>
      <c r="B14" s="3016"/>
      <c r="C14" s="200"/>
      <c r="D14" s="201"/>
      <c r="E14" s="201"/>
      <c r="F14" s="202"/>
    </row>
    <row r="15" spans="1:6">
      <c r="A15" s="195">
        <f t="shared" si="0"/>
        <v>11</v>
      </c>
      <c r="B15" s="3016"/>
      <c r="C15" s="203"/>
      <c r="D15" s="204"/>
      <c r="E15" s="204"/>
      <c r="F15" s="205"/>
    </row>
    <row r="16" spans="1:6">
      <c r="A16" s="195">
        <f t="shared" si="0"/>
        <v>12</v>
      </c>
      <c r="B16" s="3016"/>
      <c r="C16" s="206" t="s">
        <v>3617</v>
      </c>
      <c r="D16" s="206"/>
      <c r="E16" s="206"/>
      <c r="F16" s="207">
        <f>SUM(F13:F15)</f>
        <v>0</v>
      </c>
    </row>
    <row r="17" spans="1:6">
      <c r="A17" s="195">
        <f t="shared" si="0"/>
        <v>13</v>
      </c>
      <c r="B17" s="3017"/>
      <c r="C17" s="206" t="s">
        <v>3618</v>
      </c>
      <c r="D17" s="206"/>
      <c r="E17" s="206"/>
      <c r="F17" s="207">
        <f>F16+F12+F8</f>
        <v>0</v>
      </c>
    </row>
    <row r="18" spans="1:6">
      <c r="A18" s="195">
        <f t="shared" si="0"/>
        <v>14</v>
      </c>
      <c r="B18" s="3015" t="s">
        <v>528</v>
      </c>
      <c r="C18" s="198" t="s">
        <v>561</v>
      </c>
      <c r="D18" s="208"/>
      <c r="E18" s="209"/>
      <c r="F18" s="210"/>
    </row>
    <row r="19" spans="1:6">
      <c r="A19" s="195">
        <f t="shared" si="0"/>
        <v>15</v>
      </c>
      <c r="B19" s="3016"/>
      <c r="C19" s="200"/>
      <c r="D19" s="201"/>
      <c r="E19" s="201"/>
      <c r="F19" s="211"/>
    </row>
    <row r="20" spans="1:6">
      <c r="A20" s="195">
        <f t="shared" si="0"/>
        <v>16</v>
      </c>
      <c r="B20" s="3016"/>
      <c r="C20" s="203"/>
      <c r="D20" s="204"/>
      <c r="E20" s="204"/>
      <c r="F20" s="205"/>
    </row>
    <row r="21" spans="1:6">
      <c r="A21" s="195">
        <f t="shared" si="0"/>
        <v>17</v>
      </c>
      <c r="B21" s="3016"/>
      <c r="C21" s="206" t="s">
        <v>3617</v>
      </c>
      <c r="D21" s="206"/>
      <c r="E21" s="206"/>
      <c r="F21" s="207">
        <f>SUM(F18:F20)</f>
        <v>0</v>
      </c>
    </row>
    <row r="22" spans="1:6">
      <c r="A22" s="195">
        <f t="shared" si="0"/>
        <v>18</v>
      </c>
      <c r="B22" s="3016"/>
      <c r="C22" s="196" t="s">
        <v>562</v>
      </c>
      <c r="D22" s="198"/>
      <c r="E22" s="198"/>
      <c r="F22" s="199"/>
    </row>
    <row r="23" spans="1:6">
      <c r="A23" s="195">
        <f t="shared" si="0"/>
        <v>19</v>
      </c>
      <c r="B23" s="3016"/>
      <c r="C23" s="200"/>
      <c r="D23" s="201"/>
      <c r="E23" s="201"/>
      <c r="F23" s="202"/>
    </row>
    <row r="24" spans="1:6">
      <c r="A24" s="195">
        <f t="shared" si="0"/>
        <v>20</v>
      </c>
      <c r="B24" s="3016"/>
      <c r="C24" s="203"/>
      <c r="D24" s="204"/>
      <c r="E24" s="204"/>
      <c r="F24" s="205"/>
    </row>
    <row r="25" spans="1:6">
      <c r="A25" s="195">
        <f t="shared" si="0"/>
        <v>21</v>
      </c>
      <c r="B25" s="3016"/>
      <c r="C25" s="206" t="s">
        <v>3617</v>
      </c>
      <c r="D25" s="206"/>
      <c r="E25" s="206"/>
      <c r="F25" s="207">
        <f>SUM(F22:F24)</f>
        <v>0</v>
      </c>
    </row>
    <row r="26" spans="1:6">
      <c r="A26" s="195">
        <f t="shared" si="0"/>
        <v>22</v>
      </c>
      <c r="B26" s="3016"/>
      <c r="C26" s="196" t="s">
        <v>563</v>
      </c>
      <c r="D26" s="198"/>
      <c r="E26" s="198"/>
      <c r="F26" s="199"/>
    </row>
    <row r="27" spans="1:6">
      <c r="A27" s="195">
        <f t="shared" si="0"/>
        <v>23</v>
      </c>
      <c r="B27" s="3016"/>
      <c r="C27" s="200"/>
      <c r="D27" s="201"/>
      <c r="E27" s="201"/>
      <c r="F27" s="202"/>
    </row>
    <row r="28" spans="1:6">
      <c r="A28" s="195">
        <f t="shared" si="0"/>
        <v>24</v>
      </c>
      <c r="B28" s="3016"/>
      <c r="C28" s="203"/>
      <c r="D28" s="204"/>
      <c r="E28" s="204"/>
      <c r="F28" s="205"/>
    </row>
    <row r="29" spans="1:6">
      <c r="A29" s="195">
        <f t="shared" si="0"/>
        <v>25</v>
      </c>
      <c r="B29" s="3016"/>
      <c r="C29" s="206" t="s">
        <v>3617</v>
      </c>
      <c r="D29" s="206"/>
      <c r="E29" s="206"/>
      <c r="F29" s="207">
        <f>SUM(F26:F28)</f>
        <v>0</v>
      </c>
    </row>
    <row r="30" spans="1:6">
      <c r="A30" s="195">
        <f t="shared" si="0"/>
        <v>26</v>
      </c>
      <c r="B30" s="3017"/>
      <c r="C30" s="206" t="s">
        <v>3618</v>
      </c>
      <c r="D30" s="206"/>
      <c r="E30" s="206"/>
      <c r="F30" s="207">
        <f>F29+F25+F21</f>
        <v>0</v>
      </c>
    </row>
    <row r="31" spans="1:6">
      <c r="A31" s="195">
        <f t="shared" si="0"/>
        <v>27</v>
      </c>
      <c r="B31" s="3015" t="s">
        <v>242</v>
      </c>
      <c r="C31" s="196" t="s">
        <v>561</v>
      </c>
      <c r="D31" s="198"/>
      <c r="E31" s="198"/>
      <c r="F31" s="199"/>
    </row>
    <row r="32" spans="1:6">
      <c r="A32" s="195">
        <f t="shared" si="0"/>
        <v>28</v>
      </c>
      <c r="B32" s="3016"/>
      <c r="C32" s="200"/>
      <c r="D32" s="201"/>
      <c r="E32" s="201"/>
      <c r="F32" s="202"/>
    </row>
    <row r="33" spans="1:6">
      <c r="A33" s="195">
        <f t="shared" si="0"/>
        <v>29</v>
      </c>
      <c r="B33" s="3016"/>
      <c r="C33" s="203"/>
      <c r="D33" s="204"/>
      <c r="E33" s="204"/>
      <c r="F33" s="205"/>
    </row>
    <row r="34" spans="1:6">
      <c r="A34" s="195">
        <f t="shared" si="0"/>
        <v>30</v>
      </c>
      <c r="B34" s="3016"/>
      <c r="C34" s="206" t="s">
        <v>3617</v>
      </c>
      <c r="D34" s="206"/>
      <c r="E34" s="206"/>
      <c r="F34" s="207">
        <f>SUM(F31:F33)</f>
        <v>0</v>
      </c>
    </row>
    <row r="35" spans="1:6">
      <c r="A35" s="195">
        <f t="shared" si="0"/>
        <v>31</v>
      </c>
      <c r="B35" s="3016"/>
      <c r="C35" s="196" t="s">
        <v>562</v>
      </c>
      <c r="D35" s="198"/>
      <c r="E35" s="198"/>
      <c r="F35" s="199"/>
    </row>
    <row r="36" spans="1:6">
      <c r="A36" s="195">
        <f t="shared" si="0"/>
        <v>32</v>
      </c>
      <c r="B36" s="3016"/>
      <c r="C36" s="200"/>
      <c r="D36" s="201"/>
      <c r="E36" s="201"/>
      <c r="F36" s="202"/>
    </row>
    <row r="37" spans="1:6">
      <c r="A37" s="195">
        <f t="shared" si="0"/>
        <v>33</v>
      </c>
      <c r="B37" s="3016"/>
      <c r="C37" s="203"/>
      <c r="D37" s="204"/>
      <c r="E37" s="204"/>
      <c r="F37" s="205"/>
    </row>
    <row r="38" spans="1:6">
      <c r="A38" s="195">
        <f t="shared" si="0"/>
        <v>34</v>
      </c>
      <c r="B38" s="3016"/>
      <c r="C38" s="206" t="s">
        <v>3617</v>
      </c>
      <c r="D38" s="206"/>
      <c r="E38" s="206"/>
      <c r="F38" s="207">
        <f>SUM(F35:F37)</f>
        <v>0</v>
      </c>
    </row>
    <row r="39" spans="1:6">
      <c r="A39" s="195">
        <f t="shared" si="0"/>
        <v>35</v>
      </c>
      <c r="B39" s="3016"/>
      <c r="C39" s="196" t="s">
        <v>563</v>
      </c>
      <c r="D39" s="198"/>
      <c r="E39" s="198"/>
      <c r="F39" s="199"/>
    </row>
    <row r="40" spans="1:6">
      <c r="A40" s="195">
        <f t="shared" si="0"/>
        <v>36</v>
      </c>
      <c r="B40" s="3016"/>
      <c r="C40" s="200"/>
      <c r="D40" s="201"/>
      <c r="E40" s="201"/>
      <c r="F40" s="202"/>
    </row>
    <row r="41" spans="1:6">
      <c r="A41" s="195">
        <f t="shared" si="0"/>
        <v>37</v>
      </c>
      <c r="B41" s="3016"/>
      <c r="C41" s="203"/>
      <c r="D41" s="201"/>
      <c r="E41" s="201"/>
      <c r="F41" s="202"/>
    </row>
    <row r="42" spans="1:6">
      <c r="A42" s="195">
        <f t="shared" si="0"/>
        <v>38</v>
      </c>
      <c r="B42" s="3016"/>
      <c r="C42" s="206" t="s">
        <v>3617</v>
      </c>
      <c r="D42" s="206"/>
      <c r="E42" s="206"/>
      <c r="F42" s="207">
        <f>SUM(F39:F41)</f>
        <v>0</v>
      </c>
    </row>
    <row r="43" spans="1:6">
      <c r="A43" s="195">
        <f t="shared" si="0"/>
        <v>39</v>
      </c>
      <c r="B43" s="3017"/>
      <c r="C43" s="206" t="s">
        <v>3618</v>
      </c>
      <c r="D43" s="206"/>
      <c r="E43" s="206"/>
      <c r="F43" s="207">
        <f>F42+F38+F34</f>
        <v>0</v>
      </c>
    </row>
    <row r="44" spans="1:6">
      <c r="A44" s="195">
        <f t="shared" si="0"/>
        <v>40</v>
      </c>
      <c r="B44" s="3015" t="s">
        <v>243</v>
      </c>
      <c r="C44" s="196" t="s">
        <v>561</v>
      </c>
      <c r="D44" s="198"/>
      <c r="E44" s="198"/>
      <c r="F44" s="199"/>
    </row>
    <row r="45" spans="1:6">
      <c r="A45" s="195">
        <f t="shared" si="0"/>
        <v>41</v>
      </c>
      <c r="B45" s="3016"/>
      <c r="C45" s="200"/>
      <c r="D45" s="201"/>
      <c r="E45" s="201"/>
      <c r="F45" s="202"/>
    </row>
    <row r="46" spans="1:6">
      <c r="A46" s="195">
        <f t="shared" si="0"/>
        <v>42</v>
      </c>
      <c r="B46" s="3016"/>
      <c r="C46" s="203"/>
      <c r="D46" s="204"/>
      <c r="E46" s="204"/>
      <c r="F46" s="205"/>
    </row>
    <row r="47" spans="1:6">
      <c r="A47" s="195">
        <f t="shared" si="0"/>
        <v>43</v>
      </c>
      <c r="B47" s="3016"/>
      <c r="C47" s="206" t="s">
        <v>3617</v>
      </c>
      <c r="D47" s="206"/>
      <c r="E47" s="206"/>
      <c r="F47" s="207">
        <f>SUM(F44:F46)</f>
        <v>0</v>
      </c>
    </row>
    <row r="48" spans="1:6">
      <c r="A48" s="195">
        <f t="shared" si="0"/>
        <v>44</v>
      </c>
      <c r="B48" s="3016"/>
      <c r="C48" s="196" t="s">
        <v>562</v>
      </c>
      <c r="D48" s="198"/>
      <c r="E48" s="198"/>
      <c r="F48" s="199"/>
    </row>
    <row r="49" spans="1:6">
      <c r="A49" s="195">
        <f t="shared" si="0"/>
        <v>45</v>
      </c>
      <c r="B49" s="3016"/>
      <c r="C49" s="200"/>
      <c r="D49" s="201"/>
      <c r="E49" s="201"/>
      <c r="F49" s="202"/>
    </row>
    <row r="50" spans="1:6">
      <c r="A50" s="195">
        <f t="shared" si="0"/>
        <v>46</v>
      </c>
      <c r="B50" s="3016"/>
      <c r="C50" s="203"/>
      <c r="D50" s="204"/>
      <c r="E50" s="204"/>
      <c r="F50" s="205"/>
    </row>
    <row r="51" spans="1:6">
      <c r="A51" s="195">
        <f t="shared" si="0"/>
        <v>47</v>
      </c>
      <c r="B51" s="3016"/>
      <c r="C51" s="206" t="s">
        <v>3617</v>
      </c>
      <c r="D51" s="206"/>
      <c r="E51" s="206"/>
      <c r="F51" s="207">
        <f>SUM(F48:F50)</f>
        <v>0</v>
      </c>
    </row>
    <row r="52" spans="1:6">
      <c r="A52" s="195">
        <f t="shared" si="0"/>
        <v>48</v>
      </c>
      <c r="B52" s="3016"/>
      <c r="C52" s="196" t="s">
        <v>563</v>
      </c>
      <c r="D52" s="198"/>
      <c r="E52" s="198"/>
      <c r="F52" s="199"/>
    </row>
    <row r="53" spans="1:6">
      <c r="A53" s="195">
        <f t="shared" si="0"/>
        <v>49</v>
      </c>
      <c r="B53" s="3016"/>
      <c r="C53" s="200"/>
      <c r="D53" s="201"/>
      <c r="E53" s="201"/>
      <c r="F53" s="202"/>
    </row>
    <row r="54" spans="1:6">
      <c r="A54" s="195">
        <f t="shared" si="0"/>
        <v>50</v>
      </c>
      <c r="B54" s="3016"/>
      <c r="C54" s="203"/>
      <c r="D54" s="204"/>
      <c r="E54" s="204"/>
      <c r="F54" s="202"/>
    </row>
    <row r="55" spans="1:6">
      <c r="A55" s="195">
        <f t="shared" si="0"/>
        <v>51</v>
      </c>
      <c r="B55" s="3016"/>
      <c r="C55" s="206" t="s">
        <v>3617</v>
      </c>
      <c r="D55" s="206"/>
      <c r="E55" s="206"/>
      <c r="F55" s="207">
        <f>SUM(F52:F54)</f>
        <v>0</v>
      </c>
    </row>
    <row r="56" spans="1:6">
      <c r="A56" s="195">
        <f t="shared" si="0"/>
        <v>52</v>
      </c>
      <c r="B56" s="3017"/>
      <c r="C56" s="206" t="s">
        <v>3618</v>
      </c>
      <c r="D56" s="206"/>
      <c r="E56" s="206"/>
      <c r="F56" s="207">
        <f>F55+F51+F47</f>
        <v>0</v>
      </c>
    </row>
    <row r="57" spans="1:6">
      <c r="A57" s="195">
        <f t="shared" si="0"/>
        <v>53</v>
      </c>
      <c r="B57" s="3015" t="s">
        <v>244</v>
      </c>
      <c r="C57" s="196" t="s">
        <v>561</v>
      </c>
      <c r="D57" s="198"/>
      <c r="E57" s="198"/>
      <c r="F57" s="199"/>
    </row>
    <row r="58" spans="1:6">
      <c r="A58" s="195">
        <f t="shared" si="0"/>
        <v>54</v>
      </c>
      <c r="B58" s="3016"/>
      <c r="C58" s="200"/>
      <c r="D58" s="201"/>
      <c r="E58" s="201"/>
      <c r="F58" s="202"/>
    </row>
    <row r="59" spans="1:6">
      <c r="A59" s="195">
        <f t="shared" si="0"/>
        <v>55</v>
      </c>
      <c r="B59" s="3016"/>
      <c r="C59" s="203"/>
      <c r="D59" s="204"/>
      <c r="E59" s="204"/>
      <c r="F59" s="205"/>
    </row>
    <row r="60" spans="1:6">
      <c r="A60" s="195">
        <f t="shared" si="0"/>
        <v>56</v>
      </c>
      <c r="B60" s="3016"/>
      <c r="C60" s="206" t="s">
        <v>3617</v>
      </c>
      <c r="D60" s="206"/>
      <c r="E60" s="206"/>
      <c r="F60" s="207">
        <f>SUM(F57:F59)</f>
        <v>0</v>
      </c>
    </row>
    <row r="61" spans="1:6">
      <c r="A61" s="195">
        <f t="shared" si="0"/>
        <v>57</v>
      </c>
      <c r="B61" s="3016"/>
      <c r="C61" s="196" t="s">
        <v>562</v>
      </c>
      <c r="D61" s="198"/>
      <c r="E61" s="198"/>
      <c r="F61" s="199"/>
    </row>
    <row r="62" spans="1:6">
      <c r="A62" s="195">
        <f t="shared" si="0"/>
        <v>58</v>
      </c>
      <c r="B62" s="3016"/>
      <c r="C62" s="200"/>
      <c r="D62" s="201"/>
      <c r="E62" s="201"/>
      <c r="F62" s="202"/>
    </row>
    <row r="63" spans="1:6">
      <c r="A63" s="195">
        <f t="shared" si="0"/>
        <v>59</v>
      </c>
      <c r="B63" s="3016"/>
      <c r="C63" s="203"/>
      <c r="D63" s="204"/>
      <c r="E63" s="204"/>
      <c r="F63" s="205"/>
    </row>
    <row r="64" spans="1:6">
      <c r="A64" s="195">
        <f t="shared" si="0"/>
        <v>60</v>
      </c>
      <c r="B64" s="3016"/>
      <c r="C64" s="206" t="s">
        <v>3617</v>
      </c>
      <c r="D64" s="206"/>
      <c r="E64" s="206"/>
      <c r="F64" s="207">
        <f>SUM(F61:F63)</f>
        <v>0</v>
      </c>
    </row>
    <row r="65" spans="1:6">
      <c r="A65" s="195">
        <f t="shared" si="0"/>
        <v>61</v>
      </c>
      <c r="B65" s="3016"/>
      <c r="C65" s="196" t="s">
        <v>563</v>
      </c>
      <c r="D65" s="198"/>
      <c r="E65" s="198"/>
      <c r="F65" s="199"/>
    </row>
    <row r="66" spans="1:6">
      <c r="A66" s="195">
        <f t="shared" si="0"/>
        <v>62</v>
      </c>
      <c r="B66" s="3016"/>
      <c r="C66" s="200"/>
      <c r="D66" s="201"/>
      <c r="E66" s="201"/>
      <c r="F66" s="202"/>
    </row>
    <row r="67" spans="1:6">
      <c r="A67" s="195">
        <f t="shared" si="0"/>
        <v>63</v>
      </c>
      <c r="B67" s="3016"/>
      <c r="C67" s="203"/>
      <c r="D67" s="204"/>
      <c r="E67" s="204"/>
      <c r="F67" s="202"/>
    </row>
    <row r="68" spans="1:6">
      <c r="A68" s="195">
        <f t="shared" si="0"/>
        <v>64</v>
      </c>
      <c r="B68" s="3016"/>
      <c r="C68" s="206" t="s">
        <v>3617</v>
      </c>
      <c r="D68" s="206"/>
      <c r="E68" s="206"/>
      <c r="F68" s="207">
        <f>SUM(F65:F67)</f>
        <v>0</v>
      </c>
    </row>
    <row r="69" spans="1:6">
      <c r="A69" s="195">
        <f t="shared" si="0"/>
        <v>65</v>
      </c>
      <c r="B69" s="3017"/>
      <c r="C69" s="206" t="s">
        <v>3618</v>
      </c>
      <c r="D69" s="206"/>
      <c r="E69" s="206"/>
      <c r="F69" s="207">
        <f>F68+F64+F60</f>
        <v>0</v>
      </c>
    </row>
    <row r="70" spans="1:6">
      <c r="A70" s="195">
        <f t="shared" si="0"/>
        <v>66</v>
      </c>
      <c r="B70" s="3015" t="s">
        <v>245</v>
      </c>
      <c r="C70" s="196" t="s">
        <v>561</v>
      </c>
      <c r="D70" s="198"/>
      <c r="E70" s="198"/>
      <c r="F70" s="199"/>
    </row>
    <row r="71" spans="1:6">
      <c r="A71" s="195">
        <f t="shared" ref="A71:A110" si="1">A70+1</f>
        <v>67</v>
      </c>
      <c r="B71" s="3016"/>
      <c r="C71" s="200"/>
      <c r="D71" s="201"/>
      <c r="E71" s="201"/>
      <c r="F71" s="202"/>
    </row>
    <row r="72" spans="1:6">
      <c r="A72" s="195">
        <f t="shared" si="1"/>
        <v>68</v>
      </c>
      <c r="B72" s="3016"/>
      <c r="C72" s="203"/>
      <c r="D72" s="204"/>
      <c r="E72" s="204"/>
      <c r="F72" s="205"/>
    </row>
    <row r="73" spans="1:6">
      <c r="A73" s="195">
        <f t="shared" si="1"/>
        <v>69</v>
      </c>
      <c r="B73" s="3016"/>
      <c r="C73" s="206" t="s">
        <v>3617</v>
      </c>
      <c r="D73" s="206"/>
      <c r="E73" s="206"/>
      <c r="F73" s="207">
        <f>SUM(F70:F72)</f>
        <v>0</v>
      </c>
    </row>
    <row r="74" spans="1:6">
      <c r="A74" s="195">
        <f t="shared" si="1"/>
        <v>70</v>
      </c>
      <c r="B74" s="3016"/>
      <c r="C74" s="196" t="s">
        <v>562</v>
      </c>
      <c r="D74" s="198"/>
      <c r="E74" s="198"/>
      <c r="F74" s="199"/>
    </row>
    <row r="75" spans="1:6">
      <c r="A75" s="195">
        <f t="shared" si="1"/>
        <v>71</v>
      </c>
      <c r="B75" s="3016"/>
      <c r="C75" s="200"/>
      <c r="D75" s="201"/>
      <c r="E75" s="201"/>
      <c r="F75" s="202"/>
    </row>
    <row r="76" spans="1:6">
      <c r="A76" s="195">
        <f t="shared" si="1"/>
        <v>72</v>
      </c>
      <c r="B76" s="3016"/>
      <c r="C76" s="203"/>
      <c r="D76" s="204"/>
      <c r="E76" s="204"/>
      <c r="F76" s="205"/>
    </row>
    <row r="77" spans="1:6">
      <c r="A77" s="195">
        <f t="shared" si="1"/>
        <v>73</v>
      </c>
      <c r="B77" s="3016"/>
      <c r="C77" s="206" t="s">
        <v>3617</v>
      </c>
      <c r="D77" s="206"/>
      <c r="E77" s="206"/>
      <c r="F77" s="207">
        <f>SUM(F74:F76)</f>
        <v>0</v>
      </c>
    </row>
    <row r="78" spans="1:6">
      <c r="A78" s="195">
        <f t="shared" si="1"/>
        <v>74</v>
      </c>
      <c r="B78" s="3016"/>
      <c r="C78" s="196" t="s">
        <v>563</v>
      </c>
      <c r="D78" s="198"/>
      <c r="E78" s="198"/>
      <c r="F78" s="199"/>
    </row>
    <row r="79" spans="1:6">
      <c r="A79" s="195">
        <f t="shared" si="1"/>
        <v>75</v>
      </c>
      <c r="B79" s="3016"/>
      <c r="C79" s="200"/>
      <c r="D79" s="201"/>
      <c r="E79" s="201"/>
      <c r="F79" s="202"/>
    </row>
    <row r="80" spans="1:6">
      <c r="A80" s="195">
        <f t="shared" si="1"/>
        <v>76</v>
      </c>
      <c r="B80" s="3016"/>
      <c r="C80" s="203"/>
      <c r="D80" s="204"/>
      <c r="E80" s="204"/>
      <c r="F80" s="205"/>
    </row>
    <row r="81" spans="1:6">
      <c r="A81" s="195">
        <f t="shared" si="1"/>
        <v>77</v>
      </c>
      <c r="B81" s="3016"/>
      <c r="C81" s="206" t="s">
        <v>3617</v>
      </c>
      <c r="D81" s="206"/>
      <c r="E81" s="206"/>
      <c r="F81" s="207">
        <f>SUM(F78:F80)</f>
        <v>0</v>
      </c>
    </row>
    <row r="82" spans="1:6">
      <c r="A82" s="195">
        <f t="shared" si="1"/>
        <v>78</v>
      </c>
      <c r="B82" s="3017"/>
      <c r="C82" s="206" t="s">
        <v>3618</v>
      </c>
      <c r="D82" s="206"/>
      <c r="E82" s="206"/>
      <c r="F82" s="207">
        <f>F81+F77+F73</f>
        <v>0</v>
      </c>
    </row>
    <row r="83" spans="1:6">
      <c r="A83" s="195">
        <f t="shared" si="1"/>
        <v>79</v>
      </c>
      <c r="B83" s="212" t="s">
        <v>394</v>
      </c>
      <c r="C83" s="213"/>
      <c r="D83" s="206"/>
      <c r="E83" s="206"/>
      <c r="F83" s="207">
        <f>F17+F30+F43+F56+F69+F82</f>
        <v>0</v>
      </c>
    </row>
    <row r="84" spans="1:6">
      <c r="A84" s="195">
        <f t="shared" si="1"/>
        <v>80</v>
      </c>
      <c r="B84" s="3021" t="s">
        <v>372</v>
      </c>
      <c r="C84" s="196" t="s">
        <v>561</v>
      </c>
      <c r="D84" s="198"/>
      <c r="E84" s="198"/>
      <c r="F84" s="199"/>
    </row>
    <row r="85" spans="1:6">
      <c r="A85" s="195">
        <f t="shared" si="1"/>
        <v>81</v>
      </c>
      <c r="B85" s="3022"/>
      <c r="C85" s="200"/>
      <c r="D85" s="201"/>
      <c r="E85" s="201"/>
      <c r="F85" s="202"/>
    </row>
    <row r="86" spans="1:6">
      <c r="A86" s="195">
        <f t="shared" si="1"/>
        <v>82</v>
      </c>
      <c r="B86" s="3022"/>
      <c r="C86" s="203"/>
      <c r="D86" s="204"/>
      <c r="E86" s="204"/>
      <c r="F86" s="205"/>
    </row>
    <row r="87" spans="1:6">
      <c r="A87" s="195">
        <f t="shared" si="1"/>
        <v>83</v>
      </c>
      <c r="B87" s="3022"/>
      <c r="C87" s="206" t="s">
        <v>3617</v>
      </c>
      <c r="D87" s="206"/>
      <c r="E87" s="206"/>
      <c r="F87" s="207">
        <f>SUM(F84:F86)</f>
        <v>0</v>
      </c>
    </row>
    <row r="88" spans="1:6">
      <c r="A88" s="195">
        <f t="shared" si="1"/>
        <v>84</v>
      </c>
      <c r="B88" s="3022"/>
      <c r="C88" s="214" t="s">
        <v>562</v>
      </c>
      <c r="D88" s="215"/>
      <c r="E88" s="215"/>
      <c r="F88" s="216"/>
    </row>
    <row r="89" spans="1:6">
      <c r="A89" s="195">
        <f t="shared" si="1"/>
        <v>85</v>
      </c>
      <c r="B89" s="3022"/>
      <c r="C89" s="200"/>
      <c r="D89" s="201"/>
      <c r="E89" s="201"/>
      <c r="F89" s="202"/>
    </row>
    <row r="90" spans="1:6">
      <c r="A90" s="195">
        <f t="shared" si="1"/>
        <v>86</v>
      </c>
      <c r="B90" s="3022"/>
      <c r="C90" s="200"/>
      <c r="D90" s="201"/>
      <c r="E90" s="201"/>
      <c r="F90" s="202"/>
    </row>
    <row r="91" spans="1:6">
      <c r="A91" s="195">
        <f t="shared" si="1"/>
        <v>87</v>
      </c>
      <c r="B91" s="3022"/>
      <c r="C91" s="206" t="s">
        <v>3617</v>
      </c>
      <c r="D91" s="206"/>
      <c r="E91" s="206"/>
      <c r="F91" s="207">
        <f>SUM(F88:F90)</f>
        <v>0</v>
      </c>
    </row>
    <row r="92" spans="1:6">
      <c r="A92" s="195">
        <f t="shared" si="1"/>
        <v>88</v>
      </c>
      <c r="B92" s="3022"/>
      <c r="C92" s="196" t="s">
        <v>563</v>
      </c>
      <c r="D92" s="198"/>
      <c r="E92" s="198"/>
      <c r="F92" s="199"/>
    </row>
    <row r="93" spans="1:6">
      <c r="A93" s="195">
        <f t="shared" si="1"/>
        <v>89</v>
      </c>
      <c r="B93" s="3022"/>
      <c r="C93" s="200"/>
      <c r="D93" s="201"/>
      <c r="E93" s="201"/>
      <c r="F93" s="202"/>
    </row>
    <row r="94" spans="1:6">
      <c r="A94" s="195">
        <f t="shared" si="1"/>
        <v>90</v>
      </c>
      <c r="B94" s="3022"/>
      <c r="C94" s="203"/>
      <c r="D94" s="204"/>
      <c r="E94" s="204"/>
      <c r="F94" s="205"/>
    </row>
    <row r="95" spans="1:6">
      <c r="A95" s="195">
        <f t="shared" si="1"/>
        <v>91</v>
      </c>
      <c r="B95" s="3022"/>
      <c r="C95" s="206" t="s">
        <v>3617</v>
      </c>
      <c r="D95" s="206"/>
      <c r="E95" s="206"/>
      <c r="F95" s="207">
        <f>SUM(F92:F94)</f>
        <v>0</v>
      </c>
    </row>
    <row r="96" spans="1:6">
      <c r="A96" s="195">
        <f t="shared" si="1"/>
        <v>92</v>
      </c>
      <c r="B96" s="3023"/>
      <c r="C96" s="206" t="s">
        <v>3618</v>
      </c>
      <c r="D96" s="206"/>
      <c r="E96" s="206"/>
      <c r="F96" s="207">
        <f>F87+F91+F95</f>
        <v>0</v>
      </c>
    </row>
    <row r="97" spans="1:7">
      <c r="A97" s="195">
        <f t="shared" si="1"/>
        <v>93</v>
      </c>
      <c r="B97" s="3021" t="s">
        <v>373</v>
      </c>
      <c r="C97" s="196" t="s">
        <v>561</v>
      </c>
      <c r="D97" s="198"/>
      <c r="E97" s="198"/>
      <c r="F97" s="199"/>
    </row>
    <row r="98" spans="1:7">
      <c r="A98" s="195">
        <f t="shared" si="1"/>
        <v>94</v>
      </c>
      <c r="B98" s="3022"/>
      <c r="C98" s="200"/>
      <c r="D98" s="201"/>
      <c r="E98" s="201"/>
      <c r="F98" s="202"/>
    </row>
    <row r="99" spans="1:7">
      <c r="A99" s="195">
        <f t="shared" si="1"/>
        <v>95</v>
      </c>
      <c r="B99" s="3022"/>
      <c r="C99" s="203"/>
      <c r="D99" s="204"/>
      <c r="E99" s="204"/>
      <c r="F99" s="205"/>
    </row>
    <row r="100" spans="1:7">
      <c r="A100" s="195">
        <f t="shared" si="1"/>
        <v>96</v>
      </c>
      <c r="B100" s="3022"/>
      <c r="C100" s="206" t="s">
        <v>3617</v>
      </c>
      <c r="D100" s="206"/>
      <c r="E100" s="206"/>
      <c r="F100" s="207">
        <f>SUM(F97:F99)</f>
        <v>0</v>
      </c>
    </row>
    <row r="101" spans="1:7">
      <c r="A101" s="195">
        <f t="shared" si="1"/>
        <v>97</v>
      </c>
      <c r="B101" s="3022"/>
      <c r="C101" s="196" t="s">
        <v>562</v>
      </c>
      <c r="D101" s="198"/>
      <c r="E101" s="198"/>
      <c r="F101" s="199"/>
    </row>
    <row r="102" spans="1:7">
      <c r="A102" s="195">
        <f t="shared" si="1"/>
        <v>98</v>
      </c>
      <c r="B102" s="3022"/>
      <c r="C102" s="200"/>
      <c r="D102" s="201"/>
      <c r="E102" s="201"/>
      <c r="F102" s="202"/>
    </row>
    <row r="103" spans="1:7">
      <c r="A103" s="195">
        <f t="shared" si="1"/>
        <v>99</v>
      </c>
      <c r="B103" s="3022"/>
      <c r="C103" s="203"/>
      <c r="D103" s="204"/>
      <c r="E103" s="204"/>
      <c r="F103" s="205"/>
    </row>
    <row r="104" spans="1:7">
      <c r="A104" s="195">
        <f t="shared" si="1"/>
        <v>100</v>
      </c>
      <c r="B104" s="3022"/>
      <c r="C104" s="206" t="s">
        <v>3617</v>
      </c>
      <c r="D104" s="206"/>
      <c r="E104" s="206"/>
      <c r="F104" s="207">
        <f>SUM(F101:F103)</f>
        <v>0</v>
      </c>
    </row>
    <row r="105" spans="1:7">
      <c r="A105" s="195">
        <f t="shared" si="1"/>
        <v>101</v>
      </c>
      <c r="B105" s="3022"/>
      <c r="C105" s="196" t="s">
        <v>563</v>
      </c>
      <c r="D105" s="198"/>
      <c r="E105" s="198"/>
      <c r="F105" s="199"/>
    </row>
    <row r="106" spans="1:7">
      <c r="A106" s="195">
        <f t="shared" si="1"/>
        <v>102</v>
      </c>
      <c r="B106" s="3022"/>
      <c r="C106" s="200"/>
      <c r="D106" s="201"/>
      <c r="E106" s="201"/>
      <c r="F106" s="202"/>
    </row>
    <row r="107" spans="1:7">
      <c r="A107" s="195">
        <f t="shared" si="1"/>
        <v>103</v>
      </c>
      <c r="B107" s="3022"/>
      <c r="C107" s="203"/>
      <c r="D107" s="204"/>
      <c r="E107" s="204"/>
      <c r="F107" s="205"/>
    </row>
    <row r="108" spans="1:7">
      <c r="A108" s="195">
        <f t="shared" si="1"/>
        <v>104</v>
      </c>
      <c r="B108" s="3022"/>
      <c r="C108" s="206" t="s">
        <v>3617</v>
      </c>
      <c r="D108" s="206"/>
      <c r="E108" s="206"/>
      <c r="F108" s="207">
        <f>SUM(F105:F107)</f>
        <v>0</v>
      </c>
    </row>
    <row r="109" spans="1:7">
      <c r="A109" s="195">
        <f t="shared" si="1"/>
        <v>105</v>
      </c>
      <c r="B109" s="3023"/>
      <c r="C109" s="206" t="s">
        <v>3618</v>
      </c>
      <c r="D109" s="206"/>
      <c r="E109" s="206"/>
      <c r="F109" s="207">
        <f>F100+F104+F108</f>
        <v>0</v>
      </c>
    </row>
    <row r="110" spans="1:7" ht="15" thickBot="1">
      <c r="A110" s="217">
        <f t="shared" si="1"/>
        <v>106</v>
      </c>
      <c r="B110" s="218" t="s">
        <v>246</v>
      </c>
      <c r="C110" s="219"/>
      <c r="D110" s="220"/>
      <c r="E110" s="220"/>
      <c r="F110" s="221">
        <f>F96+F109</f>
        <v>0</v>
      </c>
    </row>
    <row r="111" spans="1:7">
      <c r="A111" s="190" t="s">
        <v>442</v>
      </c>
    </row>
    <row r="112" spans="1:7" ht="27.75" customHeight="1">
      <c r="A112" s="223">
        <v>1</v>
      </c>
      <c r="B112" s="3020" t="s">
        <v>247</v>
      </c>
      <c r="C112" s="3020"/>
      <c r="D112" s="3020"/>
      <c r="E112" s="3020"/>
      <c r="F112" s="3020"/>
      <c r="G112" s="224"/>
    </row>
    <row r="113" spans="1:7" s="225" customFormat="1" ht="27.75" customHeight="1">
      <c r="A113" s="223">
        <v>2</v>
      </c>
      <c r="B113" s="3020" t="s">
        <v>367</v>
      </c>
      <c r="C113" s="3020"/>
      <c r="D113" s="3020"/>
      <c r="E113" s="3020"/>
      <c r="F113" s="3020"/>
      <c r="G113" s="224"/>
    </row>
    <row r="114" spans="1:7" s="225" customFormat="1" ht="28.5" customHeight="1">
      <c r="A114" s="223">
        <v>3</v>
      </c>
      <c r="B114" s="3020" t="s">
        <v>8262</v>
      </c>
      <c r="C114" s="3020"/>
      <c r="D114" s="3020"/>
      <c r="E114" s="3020"/>
      <c r="F114" s="3020"/>
      <c r="G114" s="224"/>
    </row>
    <row r="115" spans="1:7">
      <c r="A115" s="190">
        <v>4</v>
      </c>
      <c r="B115" s="189" t="s">
        <v>374</v>
      </c>
    </row>
  </sheetData>
  <mergeCells count="12">
    <mergeCell ref="B114:F114"/>
    <mergeCell ref="B57:B69"/>
    <mergeCell ref="B70:B82"/>
    <mergeCell ref="B84:B96"/>
    <mergeCell ref="B97:B109"/>
    <mergeCell ref="B112:F112"/>
    <mergeCell ref="B113:F113"/>
    <mergeCell ref="B5:B17"/>
    <mergeCell ref="B18:B30"/>
    <mergeCell ref="B31:B43"/>
    <mergeCell ref="B44:B56"/>
    <mergeCell ref="A3:A4"/>
  </mergeCells>
  <phoneticPr fontId="28" type="noConversion"/>
  <printOptions horizontalCentered="1"/>
  <pageMargins left="0.39370078740157483" right="0.39370078740157483" top="0.39370078740157483" bottom="0.39370078740157483" header="0.19685039370078741" footer="0.19685039370078741"/>
  <pageSetup paperSize="9" scale="48" orientation="portrait" r:id="rId1"/>
  <headerFooter alignWithMargins="0">
    <oddFooter>&amp;C&amp;"Times New Roman,標準"&amp;P+168&amp;R&amp;"Times New Roman,標準"&amp;A</odd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Sheet89">
    <pageSetUpPr fitToPage="1"/>
  </sheetPr>
  <dimension ref="A1:J26"/>
  <sheetViews>
    <sheetView workbookViewId="0"/>
  </sheetViews>
  <sheetFormatPr defaultColWidth="17.625" defaultRowHeight="15.75"/>
  <cols>
    <col min="1" max="1" width="17.625" style="14" customWidth="1"/>
    <col min="2" max="2" width="39.625" style="14" customWidth="1"/>
    <col min="3" max="16384" width="17.625" style="14"/>
  </cols>
  <sheetData>
    <row r="1" spans="1:10" ht="16.5">
      <c r="A1" s="72" t="s">
        <v>3592</v>
      </c>
      <c r="B1" s="73"/>
    </row>
    <row r="2" spans="1:10" ht="17.25" thickBot="1">
      <c r="A2" s="163" t="s">
        <v>3593</v>
      </c>
      <c r="B2" s="164"/>
      <c r="C2" s="17"/>
      <c r="D2" s="17"/>
      <c r="E2" s="17"/>
      <c r="F2" s="17"/>
      <c r="G2" s="17"/>
      <c r="H2" s="17"/>
      <c r="I2" s="17"/>
      <c r="J2" s="17"/>
    </row>
    <row r="3" spans="1:10" ht="33">
      <c r="A3" s="3024" t="s">
        <v>3594</v>
      </c>
      <c r="B3" s="165" t="s">
        <v>3595</v>
      </c>
      <c r="C3" s="165" t="s">
        <v>3596</v>
      </c>
      <c r="D3" s="165" t="s">
        <v>3597</v>
      </c>
      <c r="E3" s="165" t="s">
        <v>3598</v>
      </c>
      <c r="F3" s="165" t="s">
        <v>3599</v>
      </c>
      <c r="G3" s="165" t="s">
        <v>3600</v>
      </c>
      <c r="H3" s="165" t="s">
        <v>3601</v>
      </c>
      <c r="I3" s="165" t="s">
        <v>3602</v>
      </c>
      <c r="J3" s="166" t="s">
        <v>3603</v>
      </c>
    </row>
    <row r="4" spans="1:10" ht="31.5">
      <c r="A4" s="3025"/>
      <c r="B4" s="167" t="s">
        <v>179</v>
      </c>
      <c r="C4" s="167" t="s">
        <v>180</v>
      </c>
      <c r="D4" s="167" t="s">
        <v>68</v>
      </c>
      <c r="E4" s="167" t="s">
        <v>1426</v>
      </c>
      <c r="F4" s="167" t="s">
        <v>70</v>
      </c>
      <c r="G4" s="167" t="s">
        <v>1433</v>
      </c>
      <c r="H4" s="167" t="s">
        <v>1434</v>
      </c>
      <c r="I4" s="167" t="s">
        <v>1435</v>
      </c>
      <c r="J4" s="168" t="s">
        <v>1427</v>
      </c>
    </row>
    <row r="5" spans="1:10" ht="16.5">
      <c r="A5" s="169">
        <v>1</v>
      </c>
      <c r="B5" s="170" t="s">
        <v>3604</v>
      </c>
      <c r="C5" s="171"/>
      <c r="D5" s="171"/>
      <c r="E5" s="171"/>
      <c r="F5" s="172"/>
      <c r="G5" s="171"/>
      <c r="H5" s="171"/>
      <c r="I5" s="171"/>
      <c r="J5" s="173"/>
    </row>
    <row r="6" spans="1:10" ht="16.5">
      <c r="A6" s="169">
        <v>2</v>
      </c>
      <c r="B6" s="174" t="s">
        <v>3605</v>
      </c>
      <c r="C6" s="171"/>
      <c r="D6" s="171"/>
      <c r="E6" s="171"/>
      <c r="F6" s="172"/>
      <c r="G6" s="171"/>
      <c r="H6" s="171"/>
      <c r="I6" s="171"/>
      <c r="J6" s="173"/>
    </row>
    <row r="7" spans="1:10" ht="16.5">
      <c r="A7" s="169">
        <v>3</v>
      </c>
      <c r="B7" s="175" t="s">
        <v>3606</v>
      </c>
      <c r="C7" s="176">
        <v>0.25979999999999998</v>
      </c>
      <c r="D7" s="176">
        <f ca="1">'表30-14-3'!H6</f>
        <v>2.8799999999999999E-2</v>
      </c>
      <c r="E7" s="176">
        <f ca="1">C7+D7</f>
        <v>0.28859999999999997</v>
      </c>
      <c r="F7" s="177">
        <f>IFERROR('表30-14-1'!K5,1)</f>
        <v>0</v>
      </c>
      <c r="G7" s="176">
        <f ca="1">E7*F7</f>
        <v>0</v>
      </c>
      <c r="H7" s="176">
        <f ca="1">E7*1.5</f>
        <v>0.43289999999999995</v>
      </c>
      <c r="I7" s="176">
        <f ca="1">E7*0.75</f>
        <v>0.21644999999999998</v>
      </c>
      <c r="J7" s="178">
        <f ca="1">ROUND(IF(G7&lt;I7,I7,IF(G7&gt;H7,H7,G7)),4)</f>
        <v>0.2165</v>
      </c>
    </row>
    <row r="8" spans="1:10" ht="16.5">
      <c r="A8" s="169">
        <v>4</v>
      </c>
      <c r="B8" s="175" t="s">
        <v>3607</v>
      </c>
      <c r="C8" s="176">
        <v>0.2165</v>
      </c>
      <c r="D8" s="176">
        <f ca="1">'表30-14-3'!H6</f>
        <v>2.8799999999999999E-2</v>
      </c>
      <c r="E8" s="176">
        <f ca="1">C8+D8</f>
        <v>0.24529999999999999</v>
      </c>
      <c r="F8" s="177">
        <f>IFERROR('表30-14-1'!K5,1)</f>
        <v>0</v>
      </c>
      <c r="G8" s="176">
        <f ca="1">E8*F8</f>
        <v>0</v>
      </c>
      <c r="H8" s="176">
        <f ca="1">E8*1.5</f>
        <v>0.36795</v>
      </c>
      <c r="I8" s="176">
        <f ca="1">E8*0.75</f>
        <v>0.183975</v>
      </c>
      <c r="J8" s="178">
        <f ca="1">ROUND(IF(G8&lt;I8,I8,IF(G8&gt;H8,H8,G8)),4)</f>
        <v>0.184</v>
      </c>
    </row>
    <row r="9" spans="1:10" ht="16.5">
      <c r="A9" s="169">
        <v>5</v>
      </c>
      <c r="B9" s="174" t="s">
        <v>3608</v>
      </c>
      <c r="C9" s="171"/>
      <c r="D9" s="171"/>
      <c r="E9" s="171"/>
      <c r="F9" s="172"/>
      <c r="G9" s="171"/>
      <c r="H9" s="171"/>
      <c r="I9" s="171"/>
      <c r="J9" s="173"/>
    </row>
    <row r="10" spans="1:10" ht="16.5">
      <c r="A10" s="169">
        <v>6</v>
      </c>
      <c r="B10" s="175" t="s">
        <v>3606</v>
      </c>
      <c r="C10" s="176">
        <v>0.36</v>
      </c>
      <c r="D10" s="176">
        <f ca="1">'表30-14-3'!I6</f>
        <v>4.7699999999999999E-2</v>
      </c>
      <c r="E10" s="176">
        <f ca="1">C10+D10</f>
        <v>0.40770000000000001</v>
      </c>
      <c r="F10" s="177">
        <f>IFERROR('表30-14-2'!K5,1)</f>
        <v>0</v>
      </c>
      <c r="G10" s="176">
        <f ca="1">E10*F10</f>
        <v>0</v>
      </c>
      <c r="H10" s="176">
        <f ca="1">E10*1.5</f>
        <v>0.61155000000000004</v>
      </c>
      <c r="I10" s="176">
        <f ca="1">E10*0.75</f>
        <v>0.30577500000000002</v>
      </c>
      <c r="J10" s="178">
        <f ca="1">ROUND(IF(G10&lt;I10,I10,IF(G10&gt;H10,H10,G10)),4)</f>
        <v>0.30580000000000002</v>
      </c>
    </row>
    <row r="11" spans="1:10" ht="16.5">
      <c r="A11" s="169">
        <v>7</v>
      </c>
      <c r="B11" s="175" t="s">
        <v>3607</v>
      </c>
      <c r="C11" s="176">
        <v>0.3</v>
      </c>
      <c r="D11" s="176">
        <f ca="1">'表30-14-3'!I6</f>
        <v>4.7699999999999999E-2</v>
      </c>
      <c r="E11" s="176">
        <f ca="1">C11+D11</f>
        <v>0.34770000000000001</v>
      </c>
      <c r="F11" s="177">
        <f>IFERROR('表30-14-2'!K5,1)</f>
        <v>0</v>
      </c>
      <c r="G11" s="176">
        <f ca="1">E11*F11</f>
        <v>0</v>
      </c>
      <c r="H11" s="176">
        <f ca="1">E11*1.5</f>
        <v>0.52154999999999996</v>
      </c>
      <c r="I11" s="176">
        <f ca="1">E11*0.75</f>
        <v>0.26077499999999998</v>
      </c>
      <c r="J11" s="178">
        <f ca="1">ROUND(IF(G11&lt;I11,I11,IF(G11&gt;H11,H11,G11)),4)</f>
        <v>0.26079999999999998</v>
      </c>
    </row>
    <row r="12" spans="1:10" ht="16.5">
      <c r="A12" s="169">
        <v>8</v>
      </c>
      <c r="B12" s="170" t="s">
        <v>3609</v>
      </c>
      <c r="C12" s="171"/>
      <c r="D12" s="171"/>
      <c r="E12" s="171"/>
      <c r="F12" s="172"/>
      <c r="G12" s="171"/>
      <c r="H12" s="171"/>
      <c r="I12" s="171"/>
      <c r="J12" s="173"/>
    </row>
    <row r="13" spans="1:10" ht="16.5">
      <c r="A13" s="169">
        <v>9</v>
      </c>
      <c r="B13" s="174" t="s">
        <v>3610</v>
      </c>
      <c r="C13" s="176">
        <v>0.2165</v>
      </c>
      <c r="D13" s="176">
        <f ca="1">'表30-14-3'!H6</f>
        <v>2.8799999999999999E-2</v>
      </c>
      <c r="E13" s="176">
        <f ca="1">C13+D13</f>
        <v>0.24529999999999999</v>
      </c>
      <c r="F13" s="177">
        <f>IFERROR('表30-14-1'!K5,1)</f>
        <v>0</v>
      </c>
      <c r="G13" s="176">
        <f ca="1">E13*F13</f>
        <v>0</v>
      </c>
      <c r="H13" s="176">
        <f ca="1">E13*1.5</f>
        <v>0.36795</v>
      </c>
      <c r="I13" s="176">
        <f ca="1">E13*0.75</f>
        <v>0.183975</v>
      </c>
      <c r="J13" s="178">
        <f ca="1">ROUND(IF(G13&lt;I13,I13,IF(G13&gt;H13,H13,G13)),4)</f>
        <v>0.184</v>
      </c>
    </row>
    <row r="14" spans="1:10" ht="17.25" thickBot="1">
      <c r="A14" s="179">
        <v>10</v>
      </c>
      <c r="B14" s="180" t="s">
        <v>2621</v>
      </c>
      <c r="C14" s="181">
        <v>0.2165</v>
      </c>
      <c r="D14" s="181">
        <f ca="1">'表30-14-3'!H6</f>
        <v>2.8799999999999999E-2</v>
      </c>
      <c r="E14" s="181">
        <f ca="1">C14+D14</f>
        <v>0.24529999999999999</v>
      </c>
      <c r="F14" s="182">
        <f>IFERROR('表30-14-1'!K5,1)</f>
        <v>0</v>
      </c>
      <c r="G14" s="181">
        <f ca="1">E14*F14</f>
        <v>0</v>
      </c>
      <c r="H14" s="181">
        <f ca="1">E14*1.5</f>
        <v>0.36795</v>
      </c>
      <c r="I14" s="181">
        <f ca="1">E14*0.75</f>
        <v>0.183975</v>
      </c>
      <c r="J14" s="183">
        <f ca="1">ROUND(IF(G14&lt;I14,I14,IF(G14&gt;H14,H14,G14)),4)</f>
        <v>0.184</v>
      </c>
    </row>
    <row r="15" spans="1:10" ht="16.5">
      <c r="A15" s="184">
        <v>11</v>
      </c>
      <c r="B15" s="185" t="s">
        <v>3611</v>
      </c>
      <c r="C15" s="186"/>
      <c r="D15" s="186"/>
      <c r="E15" s="187"/>
    </row>
    <row r="16" spans="1:10" ht="16.5">
      <c r="A16" s="169">
        <v>12</v>
      </c>
      <c r="B16" s="174" t="s">
        <v>3612</v>
      </c>
      <c r="C16" s="176">
        <v>0.2009</v>
      </c>
      <c r="D16" s="176">
        <f ca="1">'表30-14-3'!J6</f>
        <v>8.5000000000000006E-3</v>
      </c>
      <c r="E16" s="178">
        <f ca="1">C16+D16</f>
        <v>0.2094</v>
      </c>
    </row>
    <row r="17" spans="1:5" ht="16.5">
      <c r="A17" s="169">
        <v>13</v>
      </c>
      <c r="B17" s="174" t="s">
        <v>3613</v>
      </c>
      <c r="C17" s="176">
        <v>0.2009</v>
      </c>
      <c r="D17" s="176">
        <f ca="1">'表30-14-3'!J6</f>
        <v>8.5000000000000006E-3</v>
      </c>
      <c r="E17" s="178">
        <f ca="1">C17+D17</f>
        <v>0.2094</v>
      </c>
    </row>
    <row r="18" spans="1:5" ht="16.5">
      <c r="A18" s="169">
        <v>14</v>
      </c>
      <c r="B18" s="170" t="s">
        <v>3614</v>
      </c>
      <c r="C18" s="171"/>
      <c r="D18" s="171"/>
      <c r="E18" s="173"/>
    </row>
    <row r="19" spans="1:5" ht="16.5">
      <c r="A19" s="169">
        <v>15</v>
      </c>
      <c r="B19" s="174" t="s">
        <v>3610</v>
      </c>
      <c r="C19" s="176">
        <v>0.2009</v>
      </c>
      <c r="D19" s="176">
        <f ca="1">'表30-14-3'!J6</f>
        <v>8.5000000000000006E-3</v>
      </c>
      <c r="E19" s="178">
        <f ca="1">C19+D19</f>
        <v>0.2094</v>
      </c>
    </row>
    <row r="20" spans="1:5" ht="17.25" thickBot="1">
      <c r="A20" s="179">
        <v>16</v>
      </c>
      <c r="B20" s="180" t="s">
        <v>2622</v>
      </c>
      <c r="C20" s="181">
        <v>0.2009</v>
      </c>
      <c r="D20" s="181">
        <f ca="1">'表30-14-3'!J6</f>
        <v>8.5000000000000006E-3</v>
      </c>
      <c r="E20" s="183">
        <f ca="1">C20+D20</f>
        <v>0.2094</v>
      </c>
    </row>
    <row r="21" spans="1:5" ht="16.5">
      <c r="A21" s="184">
        <v>17</v>
      </c>
      <c r="B21" s="185" t="s">
        <v>3615</v>
      </c>
      <c r="C21" s="186"/>
      <c r="D21" s="186"/>
      <c r="E21" s="187"/>
    </row>
    <row r="22" spans="1:5" ht="16.5">
      <c r="A22" s="169">
        <v>18</v>
      </c>
      <c r="B22" s="174" t="s">
        <v>3612</v>
      </c>
      <c r="C22" s="176">
        <v>0.28870000000000001</v>
      </c>
      <c r="D22" s="176">
        <f ca="1">'表30-14-3'!K6</f>
        <v>-7.0900000000000005E-2</v>
      </c>
      <c r="E22" s="178">
        <f ca="1">C22+D22</f>
        <v>0.21779999999999999</v>
      </c>
    </row>
    <row r="23" spans="1:5" ht="16.5">
      <c r="A23" s="169">
        <v>19</v>
      </c>
      <c r="B23" s="174" t="s">
        <v>3613</v>
      </c>
      <c r="C23" s="176">
        <v>0.28870000000000001</v>
      </c>
      <c r="D23" s="176">
        <f ca="1">'表30-14-3'!K6</f>
        <v>-7.0900000000000005E-2</v>
      </c>
      <c r="E23" s="178">
        <f ca="1">C23+D23</f>
        <v>0.21779999999999999</v>
      </c>
    </row>
    <row r="24" spans="1:5" ht="16.5">
      <c r="A24" s="169">
        <v>20</v>
      </c>
      <c r="B24" s="170" t="s">
        <v>3616</v>
      </c>
      <c r="C24" s="171"/>
      <c r="D24" s="171"/>
      <c r="E24" s="173"/>
    </row>
    <row r="25" spans="1:5" ht="16.5">
      <c r="A25" s="169">
        <v>21</v>
      </c>
      <c r="B25" s="174" t="s">
        <v>3610</v>
      </c>
      <c r="C25" s="176">
        <v>0.28870000000000001</v>
      </c>
      <c r="D25" s="176">
        <f ca="1">'表30-14-3'!K6</f>
        <v>-7.0900000000000005E-2</v>
      </c>
      <c r="E25" s="178">
        <f ca="1">C25+D25</f>
        <v>0.21779999999999999</v>
      </c>
    </row>
    <row r="26" spans="1:5" ht="17.25" thickBot="1">
      <c r="A26" s="179">
        <v>22</v>
      </c>
      <c r="B26" s="180" t="s">
        <v>2621</v>
      </c>
      <c r="C26" s="181">
        <v>0.28870000000000001</v>
      </c>
      <c r="D26" s="181">
        <f ca="1">'表30-14-3'!K6</f>
        <v>-7.0900000000000005E-2</v>
      </c>
      <c r="E26" s="183">
        <f ca="1">C26+D26</f>
        <v>0.21779999999999999</v>
      </c>
    </row>
  </sheetData>
  <mergeCells count="1">
    <mergeCell ref="A3:A4"/>
  </mergeCells>
  <phoneticPr fontId="30" type="noConversion"/>
  <printOptions horizontalCentered="1"/>
  <pageMargins left="0.39370078740157483" right="0.39370078740157483" top="0.39370078740157483" bottom="0.39370078740157483" header="0.19685039370078741" footer="0.19685039370078741"/>
  <pageSetup paperSize="9" scale="70" fitToHeight="0" orientation="landscape" cellComments="asDisplayed" r:id="rId1"/>
  <headerFooter alignWithMargins="0">
    <oddFooter>&amp;C&amp;"Times New Roman,標準"171&amp;R&amp;"Times New Roman,標準"&amp;A</oddFooter>
  </headerFooter>
</worksheet>
</file>

<file path=xl/worksheets/sheet7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Sheet90">
    <pageSetUpPr fitToPage="1"/>
  </sheetPr>
  <dimension ref="A1:F36"/>
  <sheetViews>
    <sheetView workbookViewId="0"/>
  </sheetViews>
  <sheetFormatPr defaultColWidth="9" defaultRowHeight="14.25"/>
  <cols>
    <col min="1" max="1" width="5.125" style="16" customWidth="1"/>
    <col min="2" max="2" width="23.125" style="16" customWidth="1"/>
    <col min="3" max="3" width="53.75" style="16" customWidth="1"/>
    <col min="4" max="4" width="24.875" style="16" customWidth="1"/>
    <col min="5" max="5" width="13.875" style="16" customWidth="1"/>
    <col min="6" max="6" width="25.125" style="16" customWidth="1"/>
    <col min="7" max="16384" width="9" style="16"/>
  </cols>
  <sheetData>
    <row r="1" spans="1:6">
      <c r="A1" s="16" t="s">
        <v>2660</v>
      </c>
    </row>
    <row r="2" spans="1:6">
      <c r="A2" s="147" t="s">
        <v>266</v>
      </c>
    </row>
    <row r="3" spans="1:6" ht="15" thickBot="1">
      <c r="F3" s="133" t="s">
        <v>395</v>
      </c>
    </row>
    <row r="4" spans="1:6" s="37" customFormat="1" ht="14.25" customHeight="1">
      <c r="A4" s="3026" t="s">
        <v>233</v>
      </c>
      <c r="B4" s="148" t="s">
        <v>267</v>
      </c>
      <c r="C4" s="148" t="s">
        <v>268</v>
      </c>
      <c r="D4" s="148" t="s">
        <v>269</v>
      </c>
      <c r="E4" s="149" t="s">
        <v>270</v>
      </c>
      <c r="F4" s="150" t="s">
        <v>396</v>
      </c>
    </row>
    <row r="5" spans="1:6" s="37" customFormat="1">
      <c r="A5" s="3027"/>
      <c r="B5" s="135" t="s">
        <v>66</v>
      </c>
      <c r="C5" s="135" t="s">
        <v>67</v>
      </c>
      <c r="D5" s="135" t="s">
        <v>68</v>
      </c>
      <c r="E5" s="135" t="s">
        <v>69</v>
      </c>
      <c r="F5" s="136" t="s">
        <v>70</v>
      </c>
    </row>
    <row r="6" spans="1:6" s="37" customFormat="1">
      <c r="A6" s="151">
        <v>1</v>
      </c>
      <c r="B6" s="138" t="s">
        <v>376</v>
      </c>
      <c r="C6" s="139"/>
      <c r="D6" s="152"/>
      <c r="E6" s="152"/>
      <c r="F6" s="153">
        <f t="shared" ref="F6:F23" si="0">D6*E6</f>
        <v>0</v>
      </c>
    </row>
    <row r="7" spans="1:6" s="37" customFormat="1">
      <c r="A7" s="151">
        <v>2</v>
      </c>
      <c r="B7" s="138"/>
      <c r="C7" s="139"/>
      <c r="D7" s="152"/>
      <c r="E7" s="152"/>
      <c r="F7" s="153">
        <f t="shared" si="0"/>
        <v>0</v>
      </c>
    </row>
    <row r="8" spans="1:6" s="37" customFormat="1">
      <c r="A8" s="151">
        <v>3</v>
      </c>
      <c r="B8" s="138"/>
      <c r="C8" s="139"/>
      <c r="D8" s="152"/>
      <c r="E8" s="152"/>
      <c r="F8" s="153">
        <f t="shared" si="0"/>
        <v>0</v>
      </c>
    </row>
    <row r="9" spans="1:6" s="37" customFormat="1">
      <c r="A9" s="151">
        <v>4</v>
      </c>
      <c r="B9" s="138"/>
      <c r="C9" s="139"/>
      <c r="D9" s="152"/>
      <c r="E9" s="152"/>
      <c r="F9" s="153">
        <f t="shared" si="0"/>
        <v>0</v>
      </c>
    </row>
    <row r="10" spans="1:6" s="37" customFormat="1">
      <c r="A10" s="151">
        <v>5</v>
      </c>
      <c r="B10" s="138"/>
      <c r="C10" s="139"/>
      <c r="D10" s="152"/>
      <c r="E10" s="152"/>
      <c r="F10" s="153">
        <f t="shared" si="0"/>
        <v>0</v>
      </c>
    </row>
    <row r="11" spans="1:6" s="37" customFormat="1">
      <c r="A11" s="151">
        <v>6</v>
      </c>
      <c r="B11" s="138"/>
      <c r="C11" s="139"/>
      <c r="D11" s="152"/>
      <c r="E11" s="152"/>
      <c r="F11" s="153">
        <f t="shared" si="0"/>
        <v>0</v>
      </c>
    </row>
    <row r="12" spans="1:6" s="37" customFormat="1">
      <c r="A12" s="151">
        <v>7</v>
      </c>
      <c r="B12" s="138"/>
      <c r="C12" s="139"/>
      <c r="D12" s="152"/>
      <c r="E12" s="152"/>
      <c r="F12" s="153">
        <f t="shared" si="0"/>
        <v>0</v>
      </c>
    </row>
    <row r="13" spans="1:6" s="37" customFormat="1">
      <c r="A13" s="151">
        <v>8</v>
      </c>
      <c r="B13" s="138"/>
      <c r="C13" s="139"/>
      <c r="D13" s="152"/>
      <c r="E13" s="152"/>
      <c r="F13" s="153">
        <f t="shared" si="0"/>
        <v>0</v>
      </c>
    </row>
    <row r="14" spans="1:6" s="37" customFormat="1">
      <c r="A14" s="151">
        <v>9</v>
      </c>
      <c r="B14" s="138"/>
      <c r="C14" s="139"/>
      <c r="D14" s="152"/>
      <c r="E14" s="152"/>
      <c r="F14" s="153">
        <f t="shared" si="0"/>
        <v>0</v>
      </c>
    </row>
    <row r="15" spans="1:6" s="37" customFormat="1">
      <c r="A15" s="151">
        <v>10</v>
      </c>
      <c r="B15" s="138"/>
      <c r="C15" s="139"/>
      <c r="D15" s="152"/>
      <c r="E15" s="152"/>
      <c r="F15" s="153">
        <f t="shared" si="0"/>
        <v>0</v>
      </c>
    </row>
    <row r="16" spans="1:6" s="37" customFormat="1">
      <c r="A16" s="151">
        <v>11</v>
      </c>
      <c r="B16" s="138"/>
      <c r="C16" s="139"/>
      <c r="D16" s="152"/>
      <c r="E16" s="152"/>
      <c r="F16" s="153">
        <f t="shared" si="0"/>
        <v>0</v>
      </c>
    </row>
    <row r="17" spans="1:6" s="37" customFormat="1">
      <c r="A17" s="151">
        <v>12</v>
      </c>
      <c r="B17" s="138"/>
      <c r="C17" s="139"/>
      <c r="D17" s="152"/>
      <c r="E17" s="152"/>
      <c r="F17" s="153">
        <f t="shared" si="0"/>
        <v>0</v>
      </c>
    </row>
    <row r="18" spans="1:6" s="37" customFormat="1">
      <c r="A18" s="151">
        <v>13</v>
      </c>
      <c r="B18" s="138"/>
      <c r="C18" s="139"/>
      <c r="D18" s="152"/>
      <c r="E18" s="152"/>
      <c r="F18" s="153">
        <f t="shared" si="0"/>
        <v>0</v>
      </c>
    </row>
    <row r="19" spans="1:6" s="37" customFormat="1">
      <c r="A19" s="151">
        <v>14</v>
      </c>
      <c r="B19" s="138"/>
      <c r="C19" s="139"/>
      <c r="D19" s="152"/>
      <c r="E19" s="152"/>
      <c r="F19" s="153">
        <f t="shared" si="0"/>
        <v>0</v>
      </c>
    </row>
    <row r="20" spans="1:6" s="37" customFormat="1">
      <c r="A20" s="151">
        <v>15</v>
      </c>
      <c r="B20" s="138"/>
      <c r="C20" s="139"/>
      <c r="D20" s="152"/>
      <c r="E20" s="152"/>
      <c r="F20" s="153">
        <f t="shared" si="0"/>
        <v>0</v>
      </c>
    </row>
    <row r="21" spans="1:6" s="37" customFormat="1">
      <c r="A21" s="151">
        <v>16</v>
      </c>
      <c r="B21" s="138"/>
      <c r="C21" s="139"/>
      <c r="D21" s="152"/>
      <c r="E21" s="152"/>
      <c r="F21" s="153">
        <f t="shared" si="0"/>
        <v>0</v>
      </c>
    </row>
    <row r="22" spans="1:6" s="37" customFormat="1" ht="12.75" customHeight="1">
      <c r="A22" s="151">
        <v>17</v>
      </c>
      <c r="B22" s="138"/>
      <c r="C22" s="139"/>
      <c r="D22" s="152"/>
      <c r="E22" s="152"/>
      <c r="F22" s="153">
        <f t="shared" si="0"/>
        <v>0</v>
      </c>
    </row>
    <row r="23" spans="1:6" s="37" customFormat="1">
      <c r="A23" s="151">
        <v>18</v>
      </c>
      <c r="B23" s="138"/>
      <c r="C23" s="139"/>
      <c r="D23" s="152"/>
      <c r="E23" s="152"/>
      <c r="F23" s="153">
        <f t="shared" si="0"/>
        <v>0</v>
      </c>
    </row>
    <row r="24" spans="1:6" s="37" customFormat="1" ht="17.649999999999999" customHeight="1" thickBot="1">
      <c r="A24" s="154">
        <v>19</v>
      </c>
      <c r="B24" s="3028" t="s">
        <v>89</v>
      </c>
      <c r="C24" s="3029"/>
      <c r="D24" s="155">
        <f>SUM(D6:D23)</f>
        <v>0</v>
      </c>
      <c r="E24" s="156"/>
      <c r="F24" s="157">
        <f>SUM(F6:F23)</f>
        <v>0</v>
      </c>
    </row>
    <row r="25" spans="1:6">
      <c r="A25" s="158"/>
    </row>
    <row r="26" spans="1:6">
      <c r="A26" s="159" t="s">
        <v>123</v>
      </c>
    </row>
    <row r="27" spans="1:6">
      <c r="A27" s="160">
        <v>1</v>
      </c>
      <c r="B27" s="37" t="s">
        <v>271</v>
      </c>
    </row>
    <row r="28" spans="1:6">
      <c r="A28" s="161">
        <v>2</v>
      </c>
      <c r="B28" s="37" t="s">
        <v>272</v>
      </c>
    </row>
    <row r="29" spans="1:6">
      <c r="A29" s="161"/>
      <c r="B29" s="37"/>
    </row>
    <row r="30" spans="1:6">
      <c r="A30" s="161">
        <v>3</v>
      </c>
      <c r="B30" s="37" t="s">
        <v>273</v>
      </c>
    </row>
    <row r="33" spans="2:2">
      <c r="B33" s="162" t="s">
        <v>3588</v>
      </c>
    </row>
    <row r="34" spans="2:2">
      <c r="B34" s="162" t="s">
        <v>3589</v>
      </c>
    </row>
    <row r="35" spans="2:2">
      <c r="B35" s="162" t="s">
        <v>3590</v>
      </c>
    </row>
    <row r="36" spans="2:2">
      <c r="B36" s="162" t="s">
        <v>3591</v>
      </c>
    </row>
  </sheetData>
  <mergeCells count="2">
    <mergeCell ref="A4:A5"/>
    <mergeCell ref="B24:C24"/>
  </mergeCells>
  <phoneticPr fontId="30" type="noConversion"/>
  <printOptions horizontalCentered="1"/>
  <pageMargins left="0.39370078740157483" right="0.19685039370078741" top="0.39370078740157483" bottom="0.39370078740157483" header="0" footer="0"/>
  <pageSetup paperSize="9" scale="97" orientation="landscape" cellComments="asDisplayed" r:id="rId1"/>
  <headerFooter alignWithMargins="0">
    <oddFooter>&amp;C&amp;"Times New Roman,標準"172&amp;R&amp;"Times New Roman,標準"&amp;A</oddFooter>
  </headerFooter>
  <drawing r:id="rId2"/>
  <legacyDrawing r:id="rId3"/>
  <oleObjects>
    <mc:AlternateContent xmlns:mc="http://schemas.openxmlformats.org/markup-compatibility/2006">
      <mc:Choice Requires="x14">
        <oleObject progId="Equation.3" shapeId="16385" r:id="rId4">
          <objectPr defaultSize="0" autoPict="0" r:id="rId5">
            <anchor moveWithCells="1" sizeWithCells="1">
              <from>
                <xdr:col>2</xdr:col>
                <xdr:colOff>209550</xdr:colOff>
                <xdr:row>30</xdr:row>
                <xdr:rowOff>0</xdr:rowOff>
              </from>
              <to>
                <xdr:col>2</xdr:col>
                <xdr:colOff>1695450</xdr:colOff>
                <xdr:row>31</xdr:row>
                <xdr:rowOff>171450</xdr:rowOff>
              </to>
            </anchor>
          </objectPr>
        </oleObject>
      </mc:Choice>
      <mc:Fallback>
        <oleObject progId="Equation.3" shapeId="16385" r:id="rId4"/>
      </mc:Fallback>
    </mc:AlternateContent>
  </oleObject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Sheet91">
    <pageSetUpPr fitToPage="1"/>
  </sheetPr>
  <dimension ref="A1:M27"/>
  <sheetViews>
    <sheetView workbookViewId="0"/>
  </sheetViews>
  <sheetFormatPr defaultColWidth="9" defaultRowHeight="14.25"/>
  <cols>
    <col min="1" max="1" width="5.125" style="15" customWidth="1"/>
    <col min="2" max="2" width="9" style="15"/>
    <col min="3" max="3" width="21" style="15" customWidth="1"/>
    <col min="4" max="8" width="9" style="15"/>
    <col min="9" max="9" width="12.375" style="15" customWidth="1"/>
    <col min="10" max="11" width="11.875" style="15" customWidth="1"/>
    <col min="12" max="16384" width="9" style="15"/>
  </cols>
  <sheetData>
    <row r="1" spans="1:12">
      <c r="A1" s="37" t="str">
        <f>表03!A1</f>
        <v xml:space="preserve"> 保險股份有限公司    年度(月)報表</v>
      </c>
    </row>
    <row r="2" spans="1:12">
      <c r="A2" s="132" t="s">
        <v>274</v>
      </c>
    </row>
    <row r="3" spans="1:12" ht="15" thickBot="1">
      <c r="L3" s="133" t="s">
        <v>395</v>
      </c>
    </row>
    <row r="4" spans="1:12">
      <c r="A4" s="3032" t="s">
        <v>390</v>
      </c>
      <c r="B4" s="3038" t="s">
        <v>90</v>
      </c>
      <c r="C4" s="3038"/>
      <c r="D4" s="3038"/>
      <c r="E4" s="3034" t="s">
        <v>275</v>
      </c>
      <c r="F4" s="3034" t="s">
        <v>276</v>
      </c>
      <c r="G4" s="3034" t="s">
        <v>277</v>
      </c>
      <c r="H4" s="3034" t="s">
        <v>91</v>
      </c>
      <c r="I4" s="3034" t="s">
        <v>278</v>
      </c>
      <c r="J4" s="3034" t="s">
        <v>279</v>
      </c>
      <c r="K4" s="3034" t="s">
        <v>224</v>
      </c>
      <c r="L4" s="3036" t="s">
        <v>225</v>
      </c>
    </row>
    <row r="5" spans="1:12">
      <c r="A5" s="3033"/>
      <c r="B5" s="134" t="s">
        <v>228</v>
      </c>
      <c r="C5" s="134" t="s">
        <v>230</v>
      </c>
      <c r="D5" s="134" t="s">
        <v>229</v>
      </c>
      <c r="E5" s="3035"/>
      <c r="F5" s="3035"/>
      <c r="G5" s="3035"/>
      <c r="H5" s="3035"/>
      <c r="I5" s="3035"/>
      <c r="J5" s="3035"/>
      <c r="K5" s="3035"/>
      <c r="L5" s="3037"/>
    </row>
    <row r="6" spans="1:12">
      <c r="A6" s="3033"/>
      <c r="B6" s="135" t="s">
        <v>364</v>
      </c>
      <c r="C6" s="135" t="s">
        <v>67</v>
      </c>
      <c r="D6" s="135" t="s">
        <v>68</v>
      </c>
      <c r="E6" s="135" t="s">
        <v>69</v>
      </c>
      <c r="F6" s="135" t="s">
        <v>70</v>
      </c>
      <c r="G6" s="135" t="s">
        <v>71</v>
      </c>
      <c r="H6" s="135" t="s">
        <v>72</v>
      </c>
      <c r="I6" s="135" t="s">
        <v>73</v>
      </c>
      <c r="J6" s="135" t="s">
        <v>74</v>
      </c>
      <c r="K6" s="135" t="s">
        <v>75</v>
      </c>
      <c r="L6" s="136" t="s">
        <v>231</v>
      </c>
    </row>
    <row r="7" spans="1:12">
      <c r="A7" s="137">
        <v>1</v>
      </c>
      <c r="B7" s="138"/>
      <c r="C7" s="139"/>
      <c r="D7" s="139"/>
      <c r="E7" s="140"/>
      <c r="F7" s="140"/>
      <c r="G7" s="140"/>
      <c r="H7" s="140"/>
      <c r="I7" s="140"/>
      <c r="J7" s="140"/>
      <c r="K7" s="140"/>
      <c r="L7" s="141"/>
    </row>
    <row r="8" spans="1:12">
      <c r="A8" s="137">
        <v>2</v>
      </c>
      <c r="B8" s="139"/>
      <c r="C8" s="139"/>
      <c r="D8" s="139"/>
      <c r="E8" s="140"/>
      <c r="F8" s="140"/>
      <c r="G8" s="140"/>
      <c r="H8" s="140"/>
      <c r="I8" s="140"/>
      <c r="J8" s="140"/>
      <c r="K8" s="140"/>
      <c r="L8" s="141"/>
    </row>
    <row r="9" spans="1:12">
      <c r="A9" s="137">
        <v>3</v>
      </c>
      <c r="B9" s="139"/>
      <c r="C9" s="139"/>
      <c r="D9" s="139"/>
      <c r="E9" s="140"/>
      <c r="F9" s="140"/>
      <c r="G9" s="140"/>
      <c r="H9" s="140"/>
      <c r="I9" s="140"/>
      <c r="J9" s="140"/>
      <c r="K9" s="140"/>
      <c r="L9" s="141"/>
    </row>
    <row r="10" spans="1:12">
      <c r="A10" s="137">
        <v>4</v>
      </c>
      <c r="B10" s="139"/>
      <c r="C10" s="139"/>
      <c r="D10" s="139"/>
      <c r="E10" s="140"/>
      <c r="F10" s="140"/>
      <c r="G10" s="140"/>
      <c r="H10" s="140"/>
      <c r="I10" s="140"/>
      <c r="J10" s="140"/>
      <c r="K10" s="140"/>
      <c r="L10" s="141"/>
    </row>
    <row r="11" spans="1:12">
      <c r="A11" s="137">
        <v>5</v>
      </c>
      <c r="B11" s="139"/>
      <c r="C11" s="139"/>
      <c r="D11" s="139"/>
      <c r="E11" s="140"/>
      <c r="F11" s="140"/>
      <c r="G11" s="140"/>
      <c r="H11" s="140"/>
      <c r="I11" s="140"/>
      <c r="J11" s="140"/>
      <c r="K11" s="140"/>
      <c r="L11" s="141"/>
    </row>
    <row r="12" spans="1:12">
      <c r="A12" s="137">
        <v>6</v>
      </c>
      <c r="B12" s="139"/>
      <c r="C12" s="139"/>
      <c r="D12" s="139"/>
      <c r="E12" s="140"/>
      <c r="F12" s="140"/>
      <c r="G12" s="140"/>
      <c r="H12" s="140"/>
      <c r="I12" s="140"/>
      <c r="J12" s="140"/>
      <c r="K12" s="140"/>
      <c r="L12" s="141"/>
    </row>
    <row r="13" spans="1:12">
      <c r="A13" s="137">
        <v>7</v>
      </c>
      <c r="B13" s="139"/>
      <c r="C13" s="139"/>
      <c r="D13" s="139"/>
      <c r="E13" s="140"/>
      <c r="F13" s="140"/>
      <c r="G13" s="140"/>
      <c r="H13" s="140"/>
      <c r="I13" s="140"/>
      <c r="J13" s="140"/>
      <c r="K13" s="140"/>
      <c r="L13" s="141"/>
    </row>
    <row r="14" spans="1:12">
      <c r="A14" s="137">
        <v>8</v>
      </c>
      <c r="B14" s="139"/>
      <c r="C14" s="139"/>
      <c r="D14" s="139"/>
      <c r="E14" s="140"/>
      <c r="F14" s="140"/>
      <c r="G14" s="140"/>
      <c r="H14" s="140"/>
      <c r="I14" s="140"/>
      <c r="J14" s="140"/>
      <c r="K14" s="140"/>
      <c r="L14" s="141"/>
    </row>
    <row r="15" spans="1:12">
      <c r="A15" s="137">
        <v>9</v>
      </c>
      <c r="B15" s="139"/>
      <c r="C15" s="139"/>
      <c r="D15" s="139"/>
      <c r="E15" s="140"/>
      <c r="F15" s="140"/>
      <c r="G15" s="140"/>
      <c r="H15" s="140"/>
      <c r="I15" s="140"/>
      <c r="J15" s="140"/>
      <c r="K15" s="140"/>
      <c r="L15" s="141"/>
    </row>
    <row r="16" spans="1:12" ht="17.649999999999999" customHeight="1" thickBot="1">
      <c r="A16" s="142">
        <v>10</v>
      </c>
      <c r="B16" s="3030" t="s">
        <v>89</v>
      </c>
      <c r="C16" s="3031"/>
      <c r="D16" s="3031"/>
      <c r="E16" s="3031"/>
      <c r="F16" s="3031"/>
      <c r="G16" s="3031"/>
      <c r="H16" s="3031"/>
      <c r="I16" s="143">
        <f>SUM(I7:I15)</f>
        <v>0</v>
      </c>
      <c r="J16" s="143">
        <f>SUM(J7:J15)</f>
        <v>0</v>
      </c>
      <c r="K16" s="143">
        <f>SUM(K7:K15)</f>
        <v>0</v>
      </c>
      <c r="L16" s="144"/>
    </row>
    <row r="27" spans="1:13" ht="18" customHeight="1">
      <c r="A27" s="145"/>
      <c r="B27" s="146"/>
      <c r="C27" s="146"/>
      <c r="D27" s="146"/>
      <c r="E27" s="146"/>
      <c r="F27" s="146"/>
      <c r="G27" s="146"/>
      <c r="H27" s="146"/>
      <c r="I27" s="146"/>
      <c r="J27" s="146"/>
      <c r="K27" s="146"/>
      <c r="L27" s="146"/>
      <c r="M27" s="146"/>
    </row>
  </sheetData>
  <mergeCells count="11">
    <mergeCell ref="L4:L5"/>
    <mergeCell ref="B4:D4"/>
    <mergeCell ref="H4:H5"/>
    <mergeCell ref="I4:I5"/>
    <mergeCell ref="J4:J5"/>
    <mergeCell ref="K4:K5"/>
    <mergeCell ref="B16:H16"/>
    <mergeCell ref="A4:A6"/>
    <mergeCell ref="E4:E5"/>
    <mergeCell ref="F4:F5"/>
    <mergeCell ref="G4:G5"/>
  </mergeCells>
  <phoneticPr fontId="28" type="noConversion"/>
  <printOptions horizontalCentered="1"/>
  <pageMargins left="0.39370078740157483" right="0.39370078740157483" top="0.39370078740157483" bottom="0.39370078740157483" header="0" footer="0.19685039370078741"/>
  <pageSetup paperSize="9" fitToHeight="2" orientation="landscape" cellComments="asDisplayed" r:id="rId1"/>
  <headerFooter alignWithMargins="0">
    <oddFooter>&amp;C&amp;"Times New Roman,標準"173&amp;R&amp;"Times New Roman,標準"&amp;A</odd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Sheet57">
    <pageSetUpPr fitToPage="1"/>
  </sheetPr>
  <dimension ref="A1:L1341"/>
  <sheetViews>
    <sheetView topLeftCell="D1" zoomScaleNormal="100" zoomScaleSheetLayoutView="80" workbookViewId="0">
      <pane ySplit="3" topLeftCell="A4" activePane="bottomLeft" state="frozen"/>
      <selection activeCell="A37" sqref="A1:XFD1048576"/>
      <selection pane="bottomLeft" activeCell="K18" sqref="K18"/>
    </sheetView>
  </sheetViews>
  <sheetFormatPr defaultColWidth="15.625" defaultRowHeight="15.75"/>
  <cols>
    <col min="1" max="1" width="12.875" style="131" customWidth="1"/>
    <col min="2" max="2" width="18.625" style="14" customWidth="1"/>
    <col min="3" max="3" width="27.5" style="14" customWidth="1"/>
    <col min="4" max="6" width="18.625" style="14" customWidth="1"/>
    <col min="7" max="7" width="20.75" style="14" customWidth="1"/>
    <col min="8" max="8" width="18.625" style="14" customWidth="1"/>
    <col min="9" max="9" width="28" style="14" customWidth="1"/>
    <col min="10" max="10" width="1.625" style="14" customWidth="1"/>
    <col min="11" max="11" width="63.25" style="14" customWidth="1"/>
    <col min="12" max="12" width="30.625" style="14" customWidth="1"/>
    <col min="13" max="16384" width="15.625" style="14"/>
  </cols>
  <sheetData>
    <row r="1" spans="1:12" ht="16.5">
      <c r="A1" s="105" t="s">
        <v>3539</v>
      </c>
      <c r="B1" s="73"/>
    </row>
    <row r="2" spans="1:12" ht="17.25" thickBot="1">
      <c r="A2" s="106" t="s">
        <v>7706</v>
      </c>
      <c r="B2" s="75"/>
      <c r="I2" s="107" t="s">
        <v>3540</v>
      </c>
    </row>
    <row r="3" spans="1:12" ht="33.75" thickBot="1">
      <c r="A3" s="108" t="s">
        <v>3555</v>
      </c>
      <c r="B3" s="78" t="s">
        <v>3556</v>
      </c>
      <c r="C3" s="78" t="s">
        <v>3557</v>
      </c>
      <c r="D3" s="78" t="s">
        <v>3558</v>
      </c>
      <c r="E3" s="78" t="s">
        <v>3559</v>
      </c>
      <c r="F3" s="78" t="s">
        <v>3560</v>
      </c>
      <c r="G3" s="78" t="s">
        <v>3561</v>
      </c>
      <c r="H3" s="78" t="s">
        <v>3548</v>
      </c>
      <c r="I3" s="79" t="s">
        <v>3549</v>
      </c>
      <c r="J3" s="109"/>
    </row>
    <row r="4" spans="1:12" ht="16.5">
      <c r="A4" s="7" t="s">
        <v>1484</v>
      </c>
      <c r="B4" s="8" t="s">
        <v>5578</v>
      </c>
      <c r="C4" s="9" t="s">
        <v>1403</v>
      </c>
      <c r="D4" s="110"/>
      <c r="E4" s="110"/>
      <c r="F4" s="111">
        <f>D4*E4</f>
        <v>0</v>
      </c>
      <c r="G4" s="112">
        <f>IF($F$1230=0,0,F4/$F$1230)</f>
        <v>0</v>
      </c>
      <c r="H4" s="85">
        <v>1.0726</v>
      </c>
      <c r="I4" s="2224" t="s">
        <v>1196</v>
      </c>
      <c r="K4" s="86" t="s">
        <v>3562</v>
      </c>
    </row>
    <row r="5" spans="1:12" ht="17.25" thickBot="1">
      <c r="A5" s="7" t="s">
        <v>1485</v>
      </c>
      <c r="B5" s="8" t="s">
        <v>5579</v>
      </c>
      <c r="C5" s="9" t="s">
        <v>1403</v>
      </c>
      <c r="D5" s="110"/>
      <c r="E5" s="110"/>
      <c r="F5" s="111">
        <f t="shared" ref="F5:F68" si="0">D5*E5</f>
        <v>0</v>
      </c>
      <c r="G5" s="112">
        <f t="shared" ref="G5:G68" si="1">IF($F$1230=0,0,F5/$F$1230)</f>
        <v>0</v>
      </c>
      <c r="H5" s="85">
        <v>0.8175</v>
      </c>
      <c r="I5" s="2224" t="s">
        <v>1196</v>
      </c>
      <c r="K5" s="113">
        <f>SUMPRODUCT(G4:G1229,H4:H1229)</f>
        <v>0</v>
      </c>
    </row>
    <row r="6" spans="1:12" ht="17.25" thickBot="1">
      <c r="A6" s="7" t="s">
        <v>1486</v>
      </c>
      <c r="B6" s="8" t="s">
        <v>5580</v>
      </c>
      <c r="C6" s="9" t="s">
        <v>1403</v>
      </c>
      <c r="D6" s="110"/>
      <c r="E6" s="110"/>
      <c r="F6" s="111">
        <f t="shared" si="0"/>
        <v>0</v>
      </c>
      <c r="G6" s="112">
        <f t="shared" si="1"/>
        <v>0</v>
      </c>
      <c r="H6" s="85">
        <v>1.2417</v>
      </c>
      <c r="I6" s="2224" t="s">
        <v>1196</v>
      </c>
      <c r="K6" s="14" t="s">
        <v>1436</v>
      </c>
    </row>
    <row r="7" spans="1:12" ht="16.5" customHeight="1">
      <c r="A7" s="7" t="s">
        <v>1487</v>
      </c>
      <c r="B7" s="8" t="s">
        <v>5581</v>
      </c>
      <c r="C7" s="9" t="s">
        <v>1403</v>
      </c>
      <c r="D7" s="110"/>
      <c r="E7" s="110"/>
      <c r="F7" s="111">
        <f t="shared" si="0"/>
        <v>0</v>
      </c>
      <c r="G7" s="112">
        <f t="shared" si="1"/>
        <v>0</v>
      </c>
      <c r="H7" s="85">
        <v>1.0982000000000001</v>
      </c>
      <c r="I7" s="2224" t="s">
        <v>1196</v>
      </c>
      <c r="K7" s="3039" t="s">
        <v>3563</v>
      </c>
      <c r="L7" s="3040"/>
    </row>
    <row r="8" spans="1:12" ht="16.5">
      <c r="A8" s="7" t="s">
        <v>1488</v>
      </c>
      <c r="B8" s="8" t="s">
        <v>5582</v>
      </c>
      <c r="C8" s="9" t="s">
        <v>1403</v>
      </c>
      <c r="D8" s="110"/>
      <c r="E8" s="110"/>
      <c r="F8" s="111">
        <f t="shared" si="0"/>
        <v>0</v>
      </c>
      <c r="G8" s="112">
        <f t="shared" si="1"/>
        <v>0</v>
      </c>
      <c r="H8" s="85">
        <v>0.68010000000000004</v>
      </c>
      <c r="I8" s="2224" t="s">
        <v>1196</v>
      </c>
      <c r="K8" s="114" t="s">
        <v>7707</v>
      </c>
      <c r="L8" s="115"/>
    </row>
    <row r="9" spans="1:12" ht="16.5">
      <c r="A9" s="7" t="s">
        <v>1489</v>
      </c>
      <c r="B9" s="8" t="s">
        <v>5583</v>
      </c>
      <c r="C9" s="9" t="s">
        <v>1403</v>
      </c>
      <c r="D9" s="110"/>
      <c r="E9" s="110"/>
      <c r="F9" s="111">
        <f t="shared" si="0"/>
        <v>0</v>
      </c>
      <c r="G9" s="112">
        <f t="shared" si="1"/>
        <v>0</v>
      </c>
      <c r="H9" s="85">
        <v>0.66739999999999999</v>
      </c>
      <c r="I9" s="2224" t="s">
        <v>1196</v>
      </c>
      <c r="K9" s="114" t="s">
        <v>7708</v>
      </c>
      <c r="L9" s="115"/>
    </row>
    <row r="10" spans="1:12" ht="16.5">
      <c r="A10" s="7" t="s">
        <v>1490</v>
      </c>
      <c r="B10" s="8" t="s">
        <v>5584</v>
      </c>
      <c r="C10" s="9" t="s">
        <v>1403</v>
      </c>
      <c r="D10" s="110"/>
      <c r="E10" s="110"/>
      <c r="F10" s="111">
        <f t="shared" si="0"/>
        <v>0</v>
      </c>
      <c r="G10" s="112">
        <f t="shared" si="1"/>
        <v>0</v>
      </c>
      <c r="H10" s="85">
        <v>0.97889999999999999</v>
      </c>
      <c r="I10" s="2224" t="s">
        <v>1196</v>
      </c>
      <c r="K10" s="114" t="s">
        <v>3564</v>
      </c>
      <c r="L10" s="115"/>
    </row>
    <row r="11" spans="1:12" ht="16.5">
      <c r="A11" s="7" t="s">
        <v>1491</v>
      </c>
      <c r="B11" s="8" t="s">
        <v>5585</v>
      </c>
      <c r="C11" s="9" t="s">
        <v>1403</v>
      </c>
      <c r="D11" s="110"/>
      <c r="E11" s="110"/>
      <c r="F11" s="111">
        <f t="shared" si="0"/>
        <v>0</v>
      </c>
      <c r="G11" s="112">
        <f t="shared" si="1"/>
        <v>0</v>
      </c>
      <c r="H11" s="85">
        <v>0.98309999999999997</v>
      </c>
      <c r="I11" s="2224" t="s">
        <v>1196</v>
      </c>
      <c r="K11" s="114" t="s">
        <v>3565</v>
      </c>
      <c r="L11" s="115"/>
    </row>
    <row r="12" spans="1:12" ht="16.5">
      <c r="A12" s="7" t="s">
        <v>1492</v>
      </c>
      <c r="B12" s="8" t="s">
        <v>5586</v>
      </c>
      <c r="C12" s="9" t="s">
        <v>1403</v>
      </c>
      <c r="D12" s="110"/>
      <c r="E12" s="110"/>
      <c r="F12" s="111">
        <f t="shared" si="0"/>
        <v>0</v>
      </c>
      <c r="G12" s="112">
        <f t="shared" si="1"/>
        <v>0</v>
      </c>
      <c r="H12" s="85">
        <v>0.96340000000000003</v>
      </c>
      <c r="I12" s="2224" t="s">
        <v>1196</v>
      </c>
      <c r="K12" s="114" t="s">
        <v>7709</v>
      </c>
      <c r="L12" s="115"/>
    </row>
    <row r="13" spans="1:12" ht="16.5">
      <c r="A13" s="7" t="s">
        <v>1493</v>
      </c>
      <c r="B13" s="8" t="s">
        <v>5587</v>
      </c>
      <c r="C13" s="9" t="s">
        <v>1403</v>
      </c>
      <c r="D13" s="110"/>
      <c r="E13" s="110"/>
      <c r="F13" s="111">
        <f t="shared" si="0"/>
        <v>0</v>
      </c>
      <c r="G13" s="112">
        <f t="shared" si="1"/>
        <v>0</v>
      </c>
      <c r="H13" s="85">
        <v>1.0338000000000001</v>
      </c>
      <c r="I13" s="2224" t="s">
        <v>1196</v>
      </c>
      <c r="K13" s="114" t="s">
        <v>7710</v>
      </c>
      <c r="L13" s="115"/>
    </row>
    <row r="14" spans="1:12" ht="16.5">
      <c r="A14" s="7" t="s">
        <v>1494</v>
      </c>
      <c r="B14" s="8" t="s">
        <v>5588</v>
      </c>
      <c r="C14" s="9" t="s">
        <v>1403</v>
      </c>
      <c r="D14" s="110"/>
      <c r="E14" s="110"/>
      <c r="F14" s="111">
        <f t="shared" si="0"/>
        <v>0</v>
      </c>
      <c r="G14" s="112">
        <f t="shared" si="1"/>
        <v>0</v>
      </c>
      <c r="H14" s="85">
        <v>2.0503</v>
      </c>
      <c r="I14" s="2224" t="s">
        <v>1196</v>
      </c>
      <c r="K14" s="114" t="s">
        <v>7711</v>
      </c>
      <c r="L14" s="115"/>
    </row>
    <row r="15" spans="1:12" ht="16.5">
      <c r="A15" s="7" t="s">
        <v>1495</v>
      </c>
      <c r="B15" s="8" t="s">
        <v>5589</v>
      </c>
      <c r="C15" s="9" t="s">
        <v>1403</v>
      </c>
      <c r="D15" s="110"/>
      <c r="E15" s="110"/>
      <c r="F15" s="111">
        <f t="shared" si="0"/>
        <v>0</v>
      </c>
      <c r="G15" s="112">
        <f t="shared" si="1"/>
        <v>0</v>
      </c>
      <c r="H15" s="85">
        <v>-1.0078</v>
      </c>
      <c r="I15" s="2224" t="s">
        <v>1196</v>
      </c>
      <c r="K15" s="114" t="s">
        <v>7712</v>
      </c>
      <c r="L15" s="115"/>
    </row>
    <row r="16" spans="1:12" ht="16.5">
      <c r="A16" s="7" t="s">
        <v>1496</v>
      </c>
      <c r="B16" s="8" t="s">
        <v>5590</v>
      </c>
      <c r="C16" s="9" t="s">
        <v>1403</v>
      </c>
      <c r="D16" s="110"/>
      <c r="E16" s="110"/>
      <c r="F16" s="111">
        <f t="shared" si="0"/>
        <v>0</v>
      </c>
      <c r="G16" s="112">
        <f t="shared" si="1"/>
        <v>0</v>
      </c>
      <c r="H16" s="85">
        <v>2.0394000000000001</v>
      </c>
      <c r="I16" s="2224" t="s">
        <v>1196</v>
      </c>
      <c r="K16" s="114" t="s">
        <v>3566</v>
      </c>
      <c r="L16" s="115"/>
    </row>
    <row r="17" spans="1:12" ht="16.5">
      <c r="A17" s="7" t="s">
        <v>1497</v>
      </c>
      <c r="B17" s="8" t="s">
        <v>5591</v>
      </c>
      <c r="C17" s="9" t="s">
        <v>1403</v>
      </c>
      <c r="D17" s="110"/>
      <c r="E17" s="110"/>
      <c r="F17" s="111">
        <f t="shared" si="0"/>
        <v>0</v>
      </c>
      <c r="G17" s="112">
        <f t="shared" si="1"/>
        <v>0</v>
      </c>
      <c r="H17" s="85">
        <v>-1.0036</v>
      </c>
      <c r="I17" s="2224" t="s">
        <v>1196</v>
      </c>
      <c r="K17" s="114" t="s">
        <v>3567</v>
      </c>
      <c r="L17" s="115"/>
    </row>
    <row r="18" spans="1:12" ht="16.5">
      <c r="A18" s="7" t="s">
        <v>1498</v>
      </c>
      <c r="B18" s="8" t="s">
        <v>5592</v>
      </c>
      <c r="C18" s="9" t="s">
        <v>1403</v>
      </c>
      <c r="D18" s="110"/>
      <c r="E18" s="110"/>
      <c r="F18" s="111">
        <f t="shared" si="0"/>
        <v>0</v>
      </c>
      <c r="G18" s="112">
        <f t="shared" si="1"/>
        <v>0</v>
      </c>
      <c r="H18" s="85">
        <v>2.0066000000000002</v>
      </c>
      <c r="I18" s="2224" t="s">
        <v>1196</v>
      </c>
      <c r="K18" s="114" t="s">
        <v>3568</v>
      </c>
      <c r="L18" s="115"/>
    </row>
    <row r="19" spans="1:12" ht="16.5">
      <c r="A19" s="7" t="s">
        <v>1499</v>
      </c>
      <c r="B19" s="8" t="s">
        <v>5593</v>
      </c>
      <c r="C19" s="9" t="s">
        <v>1403</v>
      </c>
      <c r="D19" s="110"/>
      <c r="E19" s="110"/>
      <c r="F19" s="111">
        <f t="shared" si="0"/>
        <v>0</v>
      </c>
      <c r="G19" s="112">
        <f t="shared" si="1"/>
        <v>0</v>
      </c>
      <c r="H19" s="85">
        <v>-1.0125</v>
      </c>
      <c r="I19" s="2224" t="s">
        <v>1196</v>
      </c>
      <c r="K19" s="114" t="s">
        <v>3569</v>
      </c>
      <c r="L19" s="115"/>
    </row>
    <row r="20" spans="1:12" ht="16.5">
      <c r="A20" s="7" t="s">
        <v>1500</v>
      </c>
      <c r="B20" s="8" t="s">
        <v>5594</v>
      </c>
      <c r="C20" s="9" t="s">
        <v>1403</v>
      </c>
      <c r="D20" s="110"/>
      <c r="E20" s="110"/>
      <c r="F20" s="111">
        <f t="shared" si="0"/>
        <v>0</v>
      </c>
      <c r="G20" s="112">
        <f t="shared" si="1"/>
        <v>0</v>
      </c>
      <c r="H20" s="85">
        <v>1.833</v>
      </c>
      <c r="I20" s="2224" t="s">
        <v>1196</v>
      </c>
      <c r="K20" s="114" t="s">
        <v>3570</v>
      </c>
      <c r="L20" s="115"/>
    </row>
    <row r="21" spans="1:12" ht="16.5">
      <c r="A21" s="7" t="s">
        <v>1501</v>
      </c>
      <c r="B21" s="8" t="s">
        <v>5595</v>
      </c>
      <c r="C21" s="9" t="s">
        <v>1403</v>
      </c>
      <c r="D21" s="110"/>
      <c r="E21" s="110"/>
      <c r="F21" s="111">
        <f t="shared" si="0"/>
        <v>0</v>
      </c>
      <c r="G21" s="112">
        <f t="shared" si="1"/>
        <v>0</v>
      </c>
      <c r="H21" s="85">
        <v>-0.98199999999999998</v>
      </c>
      <c r="I21" s="2224" t="s">
        <v>1196</v>
      </c>
      <c r="K21" s="114" t="s">
        <v>3571</v>
      </c>
      <c r="L21" s="115"/>
    </row>
    <row r="22" spans="1:12" ht="16.5">
      <c r="A22" s="7" t="s">
        <v>1502</v>
      </c>
      <c r="B22" s="8" t="s">
        <v>5596</v>
      </c>
      <c r="C22" s="9" t="s">
        <v>1403</v>
      </c>
      <c r="D22" s="110"/>
      <c r="E22" s="110"/>
      <c r="F22" s="111">
        <f t="shared" si="0"/>
        <v>0</v>
      </c>
      <c r="G22" s="112">
        <f t="shared" si="1"/>
        <v>0</v>
      </c>
      <c r="H22" s="85">
        <v>0.93200000000000005</v>
      </c>
      <c r="I22" s="2224" t="s">
        <v>1196</v>
      </c>
      <c r="K22" s="2225" t="s">
        <v>7713</v>
      </c>
      <c r="L22" s="2226"/>
    </row>
    <row r="23" spans="1:12" ht="16.5" customHeight="1">
      <c r="A23" s="7" t="s">
        <v>1503</v>
      </c>
      <c r="B23" s="8" t="s">
        <v>5597</v>
      </c>
      <c r="C23" s="9" t="s">
        <v>1403</v>
      </c>
      <c r="D23" s="110"/>
      <c r="E23" s="110"/>
      <c r="F23" s="111">
        <f t="shared" si="0"/>
        <v>0</v>
      </c>
      <c r="G23" s="112">
        <f t="shared" si="1"/>
        <v>0</v>
      </c>
      <c r="H23" s="85">
        <v>0.96679999999999999</v>
      </c>
      <c r="I23" s="2224" t="s">
        <v>1196</v>
      </c>
      <c r="K23" s="2227" t="s">
        <v>7714</v>
      </c>
      <c r="L23" s="2228"/>
    </row>
    <row r="24" spans="1:12" ht="16.5">
      <c r="A24" s="7" t="s">
        <v>1504</v>
      </c>
      <c r="B24" s="8" t="s">
        <v>5598</v>
      </c>
      <c r="C24" s="9" t="s">
        <v>1403</v>
      </c>
      <c r="D24" s="110"/>
      <c r="E24" s="110"/>
      <c r="F24" s="111">
        <f t="shared" si="0"/>
        <v>0</v>
      </c>
      <c r="G24" s="112">
        <f t="shared" si="1"/>
        <v>0</v>
      </c>
      <c r="H24" s="85">
        <v>0.57450000000000001</v>
      </c>
      <c r="I24" s="2224" t="s">
        <v>1196</v>
      </c>
      <c r="K24" s="114" t="s">
        <v>7715</v>
      </c>
      <c r="L24" s="2229"/>
    </row>
    <row r="25" spans="1:12" ht="17.25" thickBot="1">
      <c r="A25" s="7" t="s">
        <v>1505</v>
      </c>
      <c r="B25" s="8" t="s">
        <v>5599</v>
      </c>
      <c r="C25" s="9" t="s">
        <v>1403</v>
      </c>
      <c r="D25" s="110"/>
      <c r="E25" s="110"/>
      <c r="F25" s="111">
        <f t="shared" si="0"/>
        <v>0</v>
      </c>
      <c r="G25" s="112">
        <f t="shared" si="1"/>
        <v>0</v>
      </c>
      <c r="H25" s="85">
        <v>0.53259999999999996</v>
      </c>
      <c r="I25" s="2224" t="s">
        <v>1196</v>
      </c>
      <c r="K25" s="2230" t="s">
        <v>7716</v>
      </c>
      <c r="L25" s="2231"/>
    </row>
    <row r="26" spans="1:12" ht="17.25" thickBot="1">
      <c r="A26" s="7" t="s">
        <v>1506</v>
      </c>
      <c r="B26" s="8" t="s">
        <v>5600</v>
      </c>
      <c r="C26" s="9" t="s">
        <v>1403</v>
      </c>
      <c r="D26" s="110"/>
      <c r="E26" s="110"/>
      <c r="F26" s="111">
        <f t="shared" si="0"/>
        <v>0</v>
      </c>
      <c r="G26" s="112">
        <f t="shared" si="1"/>
        <v>0</v>
      </c>
      <c r="H26" s="85">
        <v>1.0185999999999999</v>
      </c>
      <c r="I26" s="2224" t="s">
        <v>1196</v>
      </c>
    </row>
    <row r="27" spans="1:12" ht="16.5">
      <c r="A27" s="7" t="s">
        <v>1507</v>
      </c>
      <c r="B27" s="8" t="s">
        <v>5601</v>
      </c>
      <c r="C27" s="9" t="s">
        <v>1403</v>
      </c>
      <c r="D27" s="110"/>
      <c r="E27" s="110"/>
      <c r="F27" s="111">
        <f t="shared" si="0"/>
        <v>0</v>
      </c>
      <c r="G27" s="112">
        <f t="shared" si="1"/>
        <v>0</v>
      </c>
      <c r="H27" s="85">
        <v>0.59260000000000002</v>
      </c>
      <c r="I27" s="2224" t="s">
        <v>1196</v>
      </c>
      <c r="K27" s="3039" t="s">
        <v>2587</v>
      </c>
      <c r="L27" s="3040"/>
    </row>
    <row r="28" spans="1:12" ht="16.5">
      <c r="A28" s="7" t="s">
        <v>1508</v>
      </c>
      <c r="B28" s="8" t="s">
        <v>5602</v>
      </c>
      <c r="C28" s="9" t="s">
        <v>1403</v>
      </c>
      <c r="D28" s="110"/>
      <c r="E28" s="110"/>
      <c r="F28" s="111">
        <f t="shared" si="0"/>
        <v>0</v>
      </c>
      <c r="G28" s="112">
        <f t="shared" si="1"/>
        <v>0</v>
      </c>
      <c r="H28" s="85">
        <v>0.4698</v>
      </c>
      <c r="I28" s="2224" t="s">
        <v>1196</v>
      </c>
      <c r="K28" s="114" t="s">
        <v>3572</v>
      </c>
      <c r="L28" s="115"/>
    </row>
    <row r="29" spans="1:12" ht="16.5">
      <c r="A29" s="7" t="s">
        <v>1509</v>
      </c>
      <c r="B29" s="8" t="s">
        <v>5603</v>
      </c>
      <c r="C29" s="9" t="s">
        <v>1403</v>
      </c>
      <c r="D29" s="110"/>
      <c r="E29" s="110"/>
      <c r="F29" s="111">
        <f t="shared" si="0"/>
        <v>0</v>
      </c>
      <c r="G29" s="112">
        <f t="shared" si="1"/>
        <v>0</v>
      </c>
      <c r="H29" s="85">
        <v>1.0314000000000001</v>
      </c>
      <c r="I29" s="2224" t="s">
        <v>1196</v>
      </c>
      <c r="K29" s="114" t="s">
        <v>3573</v>
      </c>
      <c r="L29" s="115"/>
    </row>
    <row r="30" spans="1:12" ht="16.5">
      <c r="A30" s="7" t="s">
        <v>1510</v>
      </c>
      <c r="B30" s="8" t="s">
        <v>5604</v>
      </c>
      <c r="C30" s="9" t="s">
        <v>1403</v>
      </c>
      <c r="D30" s="110"/>
      <c r="E30" s="110"/>
      <c r="F30" s="111">
        <f t="shared" si="0"/>
        <v>0</v>
      </c>
      <c r="G30" s="112">
        <f t="shared" si="1"/>
        <v>0</v>
      </c>
      <c r="H30" s="85">
        <v>0.94420000000000004</v>
      </c>
      <c r="I30" s="2224" t="s">
        <v>1196</v>
      </c>
      <c r="K30" s="114" t="s">
        <v>3574</v>
      </c>
      <c r="L30" s="115"/>
    </row>
    <row r="31" spans="1:12" ht="16.5">
      <c r="A31" s="7" t="s">
        <v>2671</v>
      </c>
      <c r="B31" s="8" t="s">
        <v>5605</v>
      </c>
      <c r="C31" s="9" t="s">
        <v>1403</v>
      </c>
      <c r="D31" s="110"/>
      <c r="E31" s="110"/>
      <c r="F31" s="111">
        <f t="shared" si="0"/>
        <v>0</v>
      </c>
      <c r="G31" s="112">
        <f t="shared" si="1"/>
        <v>0</v>
      </c>
      <c r="H31" s="85">
        <v>0.54700000000000004</v>
      </c>
      <c r="I31" s="2224" t="s">
        <v>1196</v>
      </c>
      <c r="K31" s="114" t="s">
        <v>3575</v>
      </c>
      <c r="L31" s="115"/>
    </row>
    <row r="32" spans="1:12" ht="16.5">
      <c r="A32" s="7" t="s">
        <v>2672</v>
      </c>
      <c r="B32" s="8" t="s">
        <v>5606</v>
      </c>
      <c r="C32" s="9" t="s">
        <v>1403</v>
      </c>
      <c r="D32" s="110"/>
      <c r="E32" s="110"/>
      <c r="F32" s="111">
        <f t="shared" si="0"/>
        <v>0</v>
      </c>
      <c r="G32" s="112">
        <f t="shared" si="1"/>
        <v>0</v>
      </c>
      <c r="H32" s="85">
        <v>1.0603</v>
      </c>
      <c r="I32" s="2224" t="s">
        <v>1196</v>
      </c>
      <c r="K32" s="114" t="s">
        <v>7717</v>
      </c>
      <c r="L32" s="115"/>
    </row>
    <row r="33" spans="1:12" ht="16.5">
      <c r="A33" s="7" t="s">
        <v>3479</v>
      </c>
      <c r="B33" s="8" t="s">
        <v>5607</v>
      </c>
      <c r="C33" s="9" t="s">
        <v>1403</v>
      </c>
      <c r="D33" s="110"/>
      <c r="E33" s="110"/>
      <c r="F33" s="111">
        <f t="shared" si="0"/>
        <v>0</v>
      </c>
      <c r="G33" s="112">
        <f t="shared" si="1"/>
        <v>0</v>
      </c>
      <c r="H33" s="85">
        <v>1.3878999999999999</v>
      </c>
      <c r="I33" s="2224" t="s">
        <v>1196</v>
      </c>
      <c r="K33" s="114" t="s">
        <v>7718</v>
      </c>
      <c r="L33" s="115"/>
    </row>
    <row r="34" spans="1:12" ht="16.5">
      <c r="A34" s="7" t="s">
        <v>3480</v>
      </c>
      <c r="B34" s="8" t="s">
        <v>5608</v>
      </c>
      <c r="C34" s="9" t="s">
        <v>1403</v>
      </c>
      <c r="D34" s="110"/>
      <c r="E34" s="110"/>
      <c r="F34" s="111">
        <f t="shared" si="0"/>
        <v>0</v>
      </c>
      <c r="G34" s="112">
        <f t="shared" si="1"/>
        <v>0</v>
      </c>
      <c r="H34" s="85">
        <v>1.3549</v>
      </c>
      <c r="I34" s="2224" t="s">
        <v>1196</v>
      </c>
      <c r="K34" s="114" t="s">
        <v>7719</v>
      </c>
      <c r="L34" s="115"/>
    </row>
    <row r="35" spans="1:12" ht="16.5">
      <c r="A35" s="7" t="s">
        <v>3481</v>
      </c>
      <c r="B35" s="8" t="s">
        <v>5609</v>
      </c>
      <c r="C35" s="9" t="s">
        <v>1403</v>
      </c>
      <c r="D35" s="110"/>
      <c r="E35" s="110"/>
      <c r="F35" s="111">
        <f t="shared" si="0"/>
        <v>0</v>
      </c>
      <c r="G35" s="112">
        <f t="shared" si="1"/>
        <v>0</v>
      </c>
      <c r="H35" s="85">
        <v>1.3228</v>
      </c>
      <c r="I35" s="2232" t="s">
        <v>1196</v>
      </c>
      <c r="K35" s="114" t="s">
        <v>7720</v>
      </c>
      <c r="L35" s="115"/>
    </row>
    <row r="36" spans="1:12" ht="16.5">
      <c r="A36" s="7" t="s">
        <v>3482</v>
      </c>
      <c r="B36" s="8" t="s">
        <v>5610</v>
      </c>
      <c r="C36" s="9" t="s">
        <v>1403</v>
      </c>
      <c r="D36" s="110"/>
      <c r="E36" s="110"/>
      <c r="F36" s="111">
        <f t="shared" si="0"/>
        <v>0</v>
      </c>
      <c r="G36" s="112">
        <f t="shared" si="1"/>
        <v>0</v>
      </c>
      <c r="H36" s="85">
        <v>0.90310000000000001</v>
      </c>
      <c r="I36" s="2232" t="s">
        <v>1196</v>
      </c>
      <c r="K36" s="114" t="s">
        <v>3576</v>
      </c>
      <c r="L36" s="115"/>
    </row>
    <row r="37" spans="1:12" ht="16.5">
      <c r="A37" s="7" t="s">
        <v>3483</v>
      </c>
      <c r="B37" s="8" t="s">
        <v>5611</v>
      </c>
      <c r="C37" s="9" t="s">
        <v>1403</v>
      </c>
      <c r="D37" s="110"/>
      <c r="E37" s="110"/>
      <c r="F37" s="111">
        <f t="shared" si="0"/>
        <v>0</v>
      </c>
      <c r="G37" s="112">
        <f t="shared" si="1"/>
        <v>0</v>
      </c>
      <c r="H37" s="85">
        <v>0.68200000000000005</v>
      </c>
      <c r="I37" s="2232" t="s">
        <v>1196</v>
      </c>
      <c r="K37" s="114" t="s">
        <v>3577</v>
      </c>
      <c r="L37" s="115"/>
    </row>
    <row r="38" spans="1:12" ht="16.5">
      <c r="A38" s="7" t="s">
        <v>3484</v>
      </c>
      <c r="B38" s="8" t="s">
        <v>5612</v>
      </c>
      <c r="C38" s="9" t="s">
        <v>1403</v>
      </c>
      <c r="D38" s="110"/>
      <c r="E38" s="110"/>
      <c r="F38" s="111">
        <f t="shared" si="0"/>
        <v>0</v>
      </c>
      <c r="G38" s="112">
        <f t="shared" si="1"/>
        <v>0</v>
      </c>
      <c r="H38" s="85">
        <v>1.0921000000000001</v>
      </c>
      <c r="I38" s="2232" t="s">
        <v>1196</v>
      </c>
      <c r="K38" s="114" t="s">
        <v>3578</v>
      </c>
      <c r="L38" s="115"/>
    </row>
    <row r="39" spans="1:12" ht="82.5">
      <c r="A39" s="7" t="s">
        <v>5613</v>
      </c>
      <c r="B39" s="8" t="s">
        <v>5614</v>
      </c>
      <c r="C39" s="9" t="s">
        <v>1403</v>
      </c>
      <c r="D39" s="110"/>
      <c r="E39" s="110"/>
      <c r="F39" s="111">
        <f t="shared" si="0"/>
        <v>0</v>
      </c>
      <c r="G39" s="112">
        <f t="shared" si="1"/>
        <v>0</v>
      </c>
      <c r="H39" s="85">
        <v>1.0682959595959596</v>
      </c>
      <c r="I39" s="2232" t="s">
        <v>7721</v>
      </c>
      <c r="K39" s="114" t="s">
        <v>3579</v>
      </c>
      <c r="L39" s="115"/>
    </row>
    <row r="40" spans="1:12" ht="82.5">
      <c r="A40" s="7" t="s">
        <v>5615</v>
      </c>
      <c r="B40" s="8" t="s">
        <v>5616</v>
      </c>
      <c r="C40" s="9" t="s">
        <v>1403</v>
      </c>
      <c r="D40" s="110"/>
      <c r="E40" s="110"/>
      <c r="F40" s="111">
        <f t="shared" si="0"/>
        <v>0</v>
      </c>
      <c r="G40" s="112">
        <f t="shared" si="1"/>
        <v>0</v>
      </c>
      <c r="H40" s="85">
        <v>1.0682959595959596</v>
      </c>
      <c r="I40" s="2232" t="s">
        <v>7721</v>
      </c>
      <c r="K40" s="114" t="s">
        <v>3580</v>
      </c>
      <c r="L40" s="115"/>
    </row>
    <row r="41" spans="1:12" ht="82.5">
      <c r="A41" s="7" t="s">
        <v>5617</v>
      </c>
      <c r="B41" s="8" t="s">
        <v>5618</v>
      </c>
      <c r="C41" s="9" t="s">
        <v>1403</v>
      </c>
      <c r="D41" s="110"/>
      <c r="E41" s="110"/>
      <c r="F41" s="111">
        <f t="shared" si="0"/>
        <v>0</v>
      </c>
      <c r="G41" s="112">
        <f t="shared" si="1"/>
        <v>0</v>
      </c>
      <c r="H41" s="85">
        <v>1.0682959595959596</v>
      </c>
      <c r="I41" s="2224" t="s">
        <v>7721</v>
      </c>
      <c r="K41" s="114" t="s">
        <v>3581</v>
      </c>
      <c r="L41" s="115"/>
    </row>
    <row r="42" spans="1:12" ht="82.5">
      <c r="A42" s="7" t="s">
        <v>5619</v>
      </c>
      <c r="B42" s="8" t="s">
        <v>5620</v>
      </c>
      <c r="C42" s="9" t="s">
        <v>1403</v>
      </c>
      <c r="D42" s="110"/>
      <c r="E42" s="110"/>
      <c r="F42" s="111">
        <f t="shared" si="0"/>
        <v>0</v>
      </c>
      <c r="G42" s="112">
        <f t="shared" si="1"/>
        <v>0</v>
      </c>
      <c r="H42" s="85">
        <v>1.0682959595959596</v>
      </c>
      <c r="I42" s="2224" t="s">
        <v>7721</v>
      </c>
      <c r="K42" s="114" t="s">
        <v>7722</v>
      </c>
      <c r="L42" s="2226"/>
    </row>
    <row r="43" spans="1:12" ht="82.5">
      <c r="A43" s="7" t="s">
        <v>5621</v>
      </c>
      <c r="B43" s="8" t="s">
        <v>5622</v>
      </c>
      <c r="C43" s="9" t="s">
        <v>1403</v>
      </c>
      <c r="D43" s="110"/>
      <c r="E43" s="110"/>
      <c r="F43" s="111">
        <f t="shared" si="0"/>
        <v>0</v>
      </c>
      <c r="G43" s="112">
        <f t="shared" si="1"/>
        <v>0</v>
      </c>
      <c r="H43" s="85">
        <v>1.0682959595959596</v>
      </c>
      <c r="I43" s="2224" t="s">
        <v>7721</v>
      </c>
      <c r="K43" s="2227" t="s">
        <v>7723</v>
      </c>
      <c r="L43" s="2228"/>
    </row>
    <row r="44" spans="1:12" ht="82.5">
      <c r="A44" s="7" t="s">
        <v>5623</v>
      </c>
      <c r="B44" s="8" t="s">
        <v>5624</v>
      </c>
      <c r="C44" s="9" t="s">
        <v>1403</v>
      </c>
      <c r="D44" s="110"/>
      <c r="E44" s="110"/>
      <c r="F44" s="111">
        <f t="shared" si="0"/>
        <v>0</v>
      </c>
      <c r="G44" s="112">
        <f t="shared" si="1"/>
        <v>0</v>
      </c>
      <c r="H44" s="85">
        <v>1.0682959595959596</v>
      </c>
      <c r="I44" s="2224" t="s">
        <v>7721</v>
      </c>
      <c r="K44" s="114" t="s">
        <v>7724</v>
      </c>
      <c r="L44" s="2229"/>
    </row>
    <row r="45" spans="1:12" ht="83.25" thickBot="1">
      <c r="A45" s="7" t="s">
        <v>5625</v>
      </c>
      <c r="B45" s="8" t="s">
        <v>5626</v>
      </c>
      <c r="C45" s="9" t="s">
        <v>1403</v>
      </c>
      <c r="D45" s="110"/>
      <c r="E45" s="110"/>
      <c r="F45" s="111">
        <f t="shared" si="0"/>
        <v>0</v>
      </c>
      <c r="G45" s="112">
        <f t="shared" si="1"/>
        <v>0</v>
      </c>
      <c r="H45" s="85">
        <v>1.0682959595959596</v>
      </c>
      <c r="I45" s="2224" t="s">
        <v>7721</v>
      </c>
      <c r="K45" s="2230" t="s">
        <v>7725</v>
      </c>
      <c r="L45" s="2231"/>
    </row>
    <row r="46" spans="1:12" ht="82.5">
      <c r="A46" s="7" t="s">
        <v>5627</v>
      </c>
      <c r="B46" s="8" t="s">
        <v>5628</v>
      </c>
      <c r="C46" s="9" t="s">
        <v>1403</v>
      </c>
      <c r="D46" s="110"/>
      <c r="E46" s="110"/>
      <c r="F46" s="111">
        <f t="shared" si="0"/>
        <v>0</v>
      </c>
      <c r="G46" s="112">
        <f t="shared" si="1"/>
        <v>0</v>
      </c>
      <c r="H46" s="85">
        <v>1.0682959595959596</v>
      </c>
      <c r="I46" s="2224" t="s">
        <v>7721</v>
      </c>
    </row>
    <row r="47" spans="1:12" ht="16.5">
      <c r="A47" s="7" t="s">
        <v>1511</v>
      </c>
      <c r="B47" s="8" t="s">
        <v>5629</v>
      </c>
      <c r="C47" s="9" t="s">
        <v>3582</v>
      </c>
      <c r="D47" s="110"/>
      <c r="E47" s="110"/>
      <c r="F47" s="111">
        <f t="shared" si="0"/>
        <v>0</v>
      </c>
      <c r="G47" s="112">
        <f t="shared" si="1"/>
        <v>0</v>
      </c>
      <c r="H47" s="85">
        <v>0.45850000000000002</v>
      </c>
      <c r="I47" s="2224" t="s">
        <v>1196</v>
      </c>
    </row>
    <row r="48" spans="1:12" ht="16.5">
      <c r="A48" s="7" t="s">
        <v>1512</v>
      </c>
      <c r="B48" s="8" t="s">
        <v>5630</v>
      </c>
      <c r="C48" s="9" t="s">
        <v>3582</v>
      </c>
      <c r="D48" s="110"/>
      <c r="E48" s="110"/>
      <c r="F48" s="111">
        <f t="shared" si="0"/>
        <v>0</v>
      </c>
      <c r="G48" s="112">
        <f t="shared" si="1"/>
        <v>0</v>
      </c>
      <c r="H48" s="85">
        <v>0.40479999999999999</v>
      </c>
      <c r="I48" s="2224" t="s">
        <v>1196</v>
      </c>
    </row>
    <row r="49" spans="1:9" ht="16.5">
      <c r="A49" s="7" t="s">
        <v>1513</v>
      </c>
      <c r="B49" s="8" t="s">
        <v>5631</v>
      </c>
      <c r="C49" s="9" t="s">
        <v>3582</v>
      </c>
      <c r="D49" s="110"/>
      <c r="E49" s="110"/>
      <c r="F49" s="111">
        <f t="shared" si="0"/>
        <v>0</v>
      </c>
      <c r="G49" s="112">
        <f t="shared" si="1"/>
        <v>0</v>
      </c>
      <c r="H49" s="85">
        <v>0.54730000000000001</v>
      </c>
      <c r="I49" s="2224" t="s">
        <v>1196</v>
      </c>
    </row>
    <row r="50" spans="1:9" ht="16.5">
      <c r="A50" s="7" t="s">
        <v>1514</v>
      </c>
      <c r="B50" s="8" t="s">
        <v>5632</v>
      </c>
      <c r="C50" s="9" t="s">
        <v>3582</v>
      </c>
      <c r="D50" s="110"/>
      <c r="E50" s="110"/>
      <c r="F50" s="111">
        <f t="shared" si="0"/>
        <v>0</v>
      </c>
      <c r="G50" s="112">
        <f t="shared" si="1"/>
        <v>0</v>
      </c>
      <c r="H50" s="85">
        <v>0.35220000000000001</v>
      </c>
      <c r="I50" s="2224" t="s">
        <v>1196</v>
      </c>
    </row>
    <row r="51" spans="1:9" ht="16.5">
      <c r="A51" s="7" t="s">
        <v>1515</v>
      </c>
      <c r="B51" s="8" t="s">
        <v>5633</v>
      </c>
      <c r="C51" s="9" t="s">
        <v>3582</v>
      </c>
      <c r="D51" s="110"/>
      <c r="E51" s="110"/>
      <c r="F51" s="111">
        <f t="shared" si="0"/>
        <v>0</v>
      </c>
      <c r="G51" s="112">
        <f t="shared" si="1"/>
        <v>0</v>
      </c>
      <c r="H51" s="85">
        <v>0.54390000000000005</v>
      </c>
      <c r="I51" s="2224" t="s">
        <v>1196</v>
      </c>
    </row>
    <row r="52" spans="1:9" ht="16.5">
      <c r="A52" s="7" t="s">
        <v>1516</v>
      </c>
      <c r="B52" s="8" t="s">
        <v>5634</v>
      </c>
      <c r="C52" s="9" t="s">
        <v>3582</v>
      </c>
      <c r="D52" s="110"/>
      <c r="E52" s="110"/>
      <c r="F52" s="111">
        <f t="shared" si="0"/>
        <v>0</v>
      </c>
      <c r="G52" s="112">
        <f t="shared" si="1"/>
        <v>0</v>
      </c>
      <c r="H52" s="85">
        <v>0.40570000000000001</v>
      </c>
      <c r="I52" s="2224" t="s">
        <v>1196</v>
      </c>
    </row>
    <row r="53" spans="1:9" ht="16.5">
      <c r="A53" s="7" t="s">
        <v>1517</v>
      </c>
      <c r="B53" s="8" t="s">
        <v>5635</v>
      </c>
      <c r="C53" s="9" t="s">
        <v>3582</v>
      </c>
      <c r="D53" s="110"/>
      <c r="E53" s="110"/>
      <c r="F53" s="111">
        <f t="shared" si="0"/>
        <v>0</v>
      </c>
      <c r="G53" s="112">
        <f t="shared" si="1"/>
        <v>0</v>
      </c>
      <c r="H53" s="85">
        <v>0.52680000000000005</v>
      </c>
      <c r="I53" s="2224" t="s">
        <v>1196</v>
      </c>
    </row>
    <row r="54" spans="1:9" ht="16.5">
      <c r="A54" s="7" t="s">
        <v>1518</v>
      </c>
      <c r="B54" s="8" t="s">
        <v>5636</v>
      </c>
      <c r="C54" s="9" t="s">
        <v>3582</v>
      </c>
      <c r="D54" s="110"/>
      <c r="E54" s="110"/>
      <c r="F54" s="111">
        <f t="shared" si="0"/>
        <v>0</v>
      </c>
      <c r="G54" s="112">
        <f t="shared" si="1"/>
        <v>0</v>
      </c>
      <c r="H54" s="85">
        <v>0.35420000000000001</v>
      </c>
      <c r="I54" s="2224" t="s">
        <v>1196</v>
      </c>
    </row>
    <row r="55" spans="1:9" ht="16.5">
      <c r="A55" s="7" t="s">
        <v>1519</v>
      </c>
      <c r="B55" s="8" t="s">
        <v>5637</v>
      </c>
      <c r="C55" s="9" t="s">
        <v>3582</v>
      </c>
      <c r="D55" s="110"/>
      <c r="E55" s="110"/>
      <c r="F55" s="111">
        <f t="shared" si="0"/>
        <v>0</v>
      </c>
      <c r="G55" s="112">
        <f t="shared" si="1"/>
        <v>0</v>
      </c>
      <c r="H55" s="85">
        <v>0.3044</v>
      </c>
      <c r="I55" s="2224" t="s">
        <v>1196</v>
      </c>
    </row>
    <row r="56" spans="1:9" ht="16.5">
      <c r="A56" s="7" t="s">
        <v>1520</v>
      </c>
      <c r="B56" s="8" t="s">
        <v>5638</v>
      </c>
      <c r="C56" s="9" t="s">
        <v>3582</v>
      </c>
      <c r="D56" s="110"/>
      <c r="E56" s="110"/>
      <c r="F56" s="111">
        <f t="shared" si="0"/>
        <v>0</v>
      </c>
      <c r="G56" s="112">
        <f t="shared" si="1"/>
        <v>0</v>
      </c>
      <c r="H56" s="85">
        <v>0.41339999999999999</v>
      </c>
      <c r="I56" s="2224" t="s">
        <v>1196</v>
      </c>
    </row>
    <row r="57" spans="1:9" ht="16.5">
      <c r="A57" s="7" t="s">
        <v>1521</v>
      </c>
      <c r="B57" s="8" t="s">
        <v>5639</v>
      </c>
      <c r="C57" s="9" t="s">
        <v>3582</v>
      </c>
      <c r="D57" s="110"/>
      <c r="E57" s="110"/>
      <c r="F57" s="111">
        <f t="shared" si="0"/>
        <v>0</v>
      </c>
      <c r="G57" s="112">
        <f t="shared" si="1"/>
        <v>0</v>
      </c>
      <c r="H57" s="85">
        <v>0.46610000000000001</v>
      </c>
      <c r="I57" s="2224" t="s">
        <v>1196</v>
      </c>
    </row>
    <row r="58" spans="1:9" ht="16.5">
      <c r="A58" s="7" t="s">
        <v>1522</v>
      </c>
      <c r="B58" s="8" t="s">
        <v>5640</v>
      </c>
      <c r="C58" s="9" t="s">
        <v>3582</v>
      </c>
      <c r="D58" s="110"/>
      <c r="E58" s="110"/>
      <c r="F58" s="111">
        <f t="shared" si="0"/>
        <v>0</v>
      </c>
      <c r="G58" s="112">
        <f t="shared" si="1"/>
        <v>0</v>
      </c>
      <c r="H58" s="85">
        <v>0.25519999999999998</v>
      </c>
      <c r="I58" s="2224" t="s">
        <v>1196</v>
      </c>
    </row>
    <row r="59" spans="1:9" ht="16.5">
      <c r="A59" s="7" t="s">
        <v>1523</v>
      </c>
      <c r="B59" s="8" t="s">
        <v>5641</v>
      </c>
      <c r="C59" s="9" t="s">
        <v>3582</v>
      </c>
      <c r="D59" s="110"/>
      <c r="E59" s="110"/>
      <c r="F59" s="111">
        <f t="shared" si="0"/>
        <v>0</v>
      </c>
      <c r="G59" s="112">
        <f t="shared" si="1"/>
        <v>0</v>
      </c>
      <c r="H59" s="85">
        <v>0.23300000000000001</v>
      </c>
      <c r="I59" s="2224" t="s">
        <v>1196</v>
      </c>
    </row>
    <row r="60" spans="1:9" ht="16.5">
      <c r="A60" s="7" t="s">
        <v>1524</v>
      </c>
      <c r="B60" s="8" t="s">
        <v>5642</v>
      </c>
      <c r="C60" s="9" t="s">
        <v>3582</v>
      </c>
      <c r="D60" s="110"/>
      <c r="E60" s="110"/>
      <c r="F60" s="111">
        <f t="shared" si="0"/>
        <v>0</v>
      </c>
      <c r="G60" s="112">
        <f t="shared" si="1"/>
        <v>0</v>
      </c>
      <c r="H60" s="85">
        <v>0.74780000000000002</v>
      </c>
      <c r="I60" s="2224" t="s">
        <v>1196</v>
      </c>
    </row>
    <row r="61" spans="1:9" ht="16.5">
      <c r="A61" s="7" t="s">
        <v>1525</v>
      </c>
      <c r="B61" s="8" t="s">
        <v>5643</v>
      </c>
      <c r="C61" s="9" t="s">
        <v>3582</v>
      </c>
      <c r="D61" s="110"/>
      <c r="E61" s="110"/>
      <c r="F61" s="111">
        <f t="shared" si="0"/>
        <v>0</v>
      </c>
      <c r="G61" s="112">
        <f t="shared" si="1"/>
        <v>0</v>
      </c>
      <c r="H61" s="85">
        <v>0.38429999999999997</v>
      </c>
      <c r="I61" s="2224" t="s">
        <v>1196</v>
      </c>
    </row>
    <row r="62" spans="1:9" ht="16.5">
      <c r="A62" s="7" t="s">
        <v>1526</v>
      </c>
      <c r="B62" s="8" t="s">
        <v>5644</v>
      </c>
      <c r="C62" s="9" t="s">
        <v>3582</v>
      </c>
      <c r="D62" s="110"/>
      <c r="E62" s="110"/>
      <c r="F62" s="111">
        <f t="shared" si="0"/>
        <v>0</v>
      </c>
      <c r="G62" s="112">
        <f t="shared" si="1"/>
        <v>0</v>
      </c>
      <c r="H62" s="85">
        <v>0.47839999999999999</v>
      </c>
      <c r="I62" s="2224" t="s">
        <v>1196</v>
      </c>
    </row>
    <row r="63" spans="1:9" ht="16.5">
      <c r="A63" s="7" t="s">
        <v>1527</v>
      </c>
      <c r="B63" s="8" t="s">
        <v>5645</v>
      </c>
      <c r="C63" s="9" t="s">
        <v>3582</v>
      </c>
      <c r="D63" s="110"/>
      <c r="E63" s="110"/>
      <c r="F63" s="111">
        <f t="shared" si="0"/>
        <v>0</v>
      </c>
      <c r="G63" s="112">
        <f t="shared" si="1"/>
        <v>0</v>
      </c>
      <c r="H63" s="85">
        <v>0.58509999999999995</v>
      </c>
      <c r="I63" s="2224" t="s">
        <v>1196</v>
      </c>
    </row>
    <row r="64" spans="1:9" ht="16.5">
      <c r="A64" s="7" t="s">
        <v>1528</v>
      </c>
      <c r="B64" s="8" t="s">
        <v>5646</v>
      </c>
      <c r="C64" s="9" t="s">
        <v>3582</v>
      </c>
      <c r="D64" s="110"/>
      <c r="E64" s="110"/>
      <c r="F64" s="111">
        <f t="shared" si="0"/>
        <v>0</v>
      </c>
      <c r="G64" s="112">
        <f t="shared" si="1"/>
        <v>0</v>
      </c>
      <c r="H64" s="85">
        <v>0.43390000000000001</v>
      </c>
      <c r="I64" s="2224" t="s">
        <v>1196</v>
      </c>
    </row>
    <row r="65" spans="1:9" ht="16.5">
      <c r="A65" s="7" t="s">
        <v>1529</v>
      </c>
      <c r="B65" s="8" t="s">
        <v>5647</v>
      </c>
      <c r="C65" s="9" t="s">
        <v>3582</v>
      </c>
      <c r="D65" s="110"/>
      <c r="E65" s="110"/>
      <c r="F65" s="111">
        <f t="shared" si="0"/>
        <v>0</v>
      </c>
      <c r="G65" s="112">
        <f t="shared" si="1"/>
        <v>0</v>
      </c>
      <c r="H65" s="85">
        <v>0.39560000000000001</v>
      </c>
      <c r="I65" s="2224" t="s">
        <v>1196</v>
      </c>
    </row>
    <row r="66" spans="1:9" ht="16.5">
      <c r="A66" s="7" t="s">
        <v>1530</v>
      </c>
      <c r="B66" s="8" t="s">
        <v>5648</v>
      </c>
      <c r="C66" s="9" t="s">
        <v>3582</v>
      </c>
      <c r="D66" s="110"/>
      <c r="E66" s="110"/>
      <c r="F66" s="111">
        <f t="shared" si="0"/>
        <v>0</v>
      </c>
      <c r="G66" s="112">
        <f t="shared" si="1"/>
        <v>0</v>
      </c>
      <c r="H66" s="85">
        <v>0.64559999999999995</v>
      </c>
      <c r="I66" s="2224" t="s">
        <v>1196</v>
      </c>
    </row>
    <row r="67" spans="1:9" ht="16.5">
      <c r="A67" s="7" t="s">
        <v>1531</v>
      </c>
      <c r="B67" s="8" t="s">
        <v>5649</v>
      </c>
      <c r="C67" s="9" t="s">
        <v>3582</v>
      </c>
      <c r="D67" s="110"/>
      <c r="E67" s="110"/>
      <c r="F67" s="111">
        <f t="shared" si="0"/>
        <v>0</v>
      </c>
      <c r="G67" s="112">
        <f t="shared" si="1"/>
        <v>0</v>
      </c>
      <c r="H67" s="85">
        <v>0.60470000000000002</v>
      </c>
      <c r="I67" s="2224" t="s">
        <v>1196</v>
      </c>
    </row>
    <row r="68" spans="1:9" ht="16.5">
      <c r="A68" s="7" t="s">
        <v>1532</v>
      </c>
      <c r="B68" s="8" t="s">
        <v>5650</v>
      </c>
      <c r="C68" s="9" t="s">
        <v>3582</v>
      </c>
      <c r="D68" s="110"/>
      <c r="E68" s="110"/>
      <c r="F68" s="111">
        <f t="shared" si="0"/>
        <v>0</v>
      </c>
      <c r="G68" s="112">
        <f t="shared" si="1"/>
        <v>0</v>
      </c>
      <c r="H68" s="85">
        <v>0.2</v>
      </c>
      <c r="I68" s="2224" t="s">
        <v>1196</v>
      </c>
    </row>
    <row r="69" spans="1:9" ht="16.5">
      <c r="A69" s="7" t="s">
        <v>1533</v>
      </c>
      <c r="B69" s="8" t="s">
        <v>5651</v>
      </c>
      <c r="C69" s="9" t="s">
        <v>3582</v>
      </c>
      <c r="D69" s="110"/>
      <c r="E69" s="110"/>
      <c r="F69" s="111">
        <f t="shared" ref="F69:F132" si="2">D69*E69</f>
        <v>0</v>
      </c>
      <c r="G69" s="112">
        <f t="shared" ref="G69:G132" si="3">IF($F$1230=0,0,F69/$F$1230)</f>
        <v>0</v>
      </c>
      <c r="H69" s="85">
        <v>0.20699999999999999</v>
      </c>
      <c r="I69" s="2224" t="s">
        <v>1196</v>
      </c>
    </row>
    <row r="70" spans="1:9" ht="16.5">
      <c r="A70" s="7" t="s">
        <v>1534</v>
      </c>
      <c r="B70" s="8" t="s">
        <v>5652</v>
      </c>
      <c r="C70" s="9" t="s">
        <v>3582</v>
      </c>
      <c r="D70" s="110"/>
      <c r="E70" s="110"/>
      <c r="F70" s="111">
        <f t="shared" si="2"/>
        <v>0</v>
      </c>
      <c r="G70" s="112">
        <f t="shared" si="3"/>
        <v>0</v>
      </c>
      <c r="H70" s="85">
        <v>0.23200000000000001</v>
      </c>
      <c r="I70" s="2224" t="s">
        <v>1196</v>
      </c>
    </row>
    <row r="71" spans="1:9" ht="16.5">
      <c r="A71" s="7" t="s">
        <v>1535</v>
      </c>
      <c r="B71" s="8" t="s">
        <v>5653</v>
      </c>
      <c r="C71" s="9" t="s">
        <v>3582</v>
      </c>
      <c r="D71" s="110"/>
      <c r="E71" s="110"/>
      <c r="F71" s="111">
        <f t="shared" si="2"/>
        <v>0</v>
      </c>
      <c r="G71" s="112">
        <f t="shared" si="3"/>
        <v>0</v>
      </c>
      <c r="H71" s="85">
        <v>0.27939999999999998</v>
      </c>
      <c r="I71" s="2224" t="s">
        <v>1196</v>
      </c>
    </row>
    <row r="72" spans="1:9" ht="16.5">
      <c r="A72" s="7" t="s">
        <v>1536</v>
      </c>
      <c r="B72" s="8" t="s">
        <v>5654</v>
      </c>
      <c r="C72" s="9" t="s">
        <v>3582</v>
      </c>
      <c r="D72" s="110"/>
      <c r="E72" s="110"/>
      <c r="F72" s="111">
        <f t="shared" si="2"/>
        <v>0</v>
      </c>
      <c r="G72" s="112">
        <f t="shared" si="3"/>
        <v>0</v>
      </c>
      <c r="H72" s="85">
        <v>1.1103000000000001</v>
      </c>
      <c r="I72" s="2224" t="s">
        <v>1196</v>
      </c>
    </row>
    <row r="73" spans="1:9" ht="16.5">
      <c r="A73" s="7" t="s">
        <v>1537</v>
      </c>
      <c r="B73" s="8" t="s">
        <v>5655</v>
      </c>
      <c r="C73" s="9" t="s">
        <v>3582</v>
      </c>
      <c r="D73" s="110"/>
      <c r="E73" s="110"/>
      <c r="F73" s="111">
        <f t="shared" si="2"/>
        <v>0</v>
      </c>
      <c r="G73" s="112">
        <f t="shared" si="3"/>
        <v>0</v>
      </c>
      <c r="H73" s="85">
        <v>0.70350000000000001</v>
      </c>
      <c r="I73" s="2224" t="s">
        <v>1196</v>
      </c>
    </row>
    <row r="74" spans="1:9" ht="16.5">
      <c r="A74" s="7" t="s">
        <v>1538</v>
      </c>
      <c r="B74" s="8" t="s">
        <v>5656</v>
      </c>
      <c r="C74" s="9" t="s">
        <v>3582</v>
      </c>
      <c r="D74" s="110"/>
      <c r="E74" s="110"/>
      <c r="F74" s="111">
        <f t="shared" si="2"/>
        <v>0</v>
      </c>
      <c r="G74" s="112">
        <f t="shared" si="3"/>
        <v>0</v>
      </c>
      <c r="H74" s="85">
        <v>0.43169999999999997</v>
      </c>
      <c r="I74" s="2224" t="s">
        <v>1196</v>
      </c>
    </row>
    <row r="75" spans="1:9" ht="16.5">
      <c r="A75" s="7" t="s">
        <v>1539</v>
      </c>
      <c r="B75" s="8" t="s">
        <v>5657</v>
      </c>
      <c r="C75" s="9" t="s">
        <v>3582</v>
      </c>
      <c r="D75" s="110"/>
      <c r="E75" s="110"/>
      <c r="F75" s="111">
        <f t="shared" si="2"/>
        <v>0</v>
      </c>
      <c r="G75" s="112">
        <f t="shared" si="3"/>
        <v>0</v>
      </c>
      <c r="H75" s="85">
        <v>0.63239999999999996</v>
      </c>
      <c r="I75" s="2224" t="s">
        <v>1196</v>
      </c>
    </row>
    <row r="76" spans="1:9" ht="16.5">
      <c r="A76" s="7" t="s">
        <v>1540</v>
      </c>
      <c r="B76" s="8" t="s">
        <v>5658</v>
      </c>
      <c r="C76" s="9" t="s">
        <v>3582</v>
      </c>
      <c r="D76" s="110"/>
      <c r="E76" s="110"/>
      <c r="F76" s="111">
        <f t="shared" si="2"/>
        <v>0</v>
      </c>
      <c r="G76" s="112">
        <f t="shared" si="3"/>
        <v>0</v>
      </c>
      <c r="H76" s="85">
        <v>1.0462</v>
      </c>
      <c r="I76" s="2224" t="s">
        <v>1196</v>
      </c>
    </row>
    <row r="77" spans="1:9" ht="16.5">
      <c r="A77" s="7" t="s">
        <v>1541</v>
      </c>
      <c r="B77" s="8" t="s">
        <v>5659</v>
      </c>
      <c r="C77" s="9" t="s">
        <v>3582</v>
      </c>
      <c r="D77" s="110"/>
      <c r="E77" s="110"/>
      <c r="F77" s="111">
        <f t="shared" si="2"/>
        <v>0</v>
      </c>
      <c r="G77" s="112">
        <f t="shared" si="3"/>
        <v>0</v>
      </c>
      <c r="H77" s="85">
        <v>0.98009999999999997</v>
      </c>
      <c r="I77" s="2224" t="s">
        <v>1196</v>
      </c>
    </row>
    <row r="78" spans="1:9" ht="16.5">
      <c r="A78" s="7" t="s">
        <v>1542</v>
      </c>
      <c r="B78" s="8" t="s">
        <v>5660</v>
      </c>
      <c r="C78" s="9" t="s">
        <v>3582</v>
      </c>
      <c r="D78" s="110"/>
      <c r="E78" s="110"/>
      <c r="F78" s="111">
        <f t="shared" si="2"/>
        <v>0</v>
      </c>
      <c r="G78" s="112">
        <f t="shared" si="3"/>
        <v>0</v>
      </c>
      <c r="H78" s="85">
        <v>0.32400000000000001</v>
      </c>
      <c r="I78" s="2224" t="s">
        <v>1196</v>
      </c>
    </row>
    <row r="79" spans="1:9" ht="16.5">
      <c r="A79" s="7" t="s">
        <v>1543</v>
      </c>
      <c r="B79" s="8" t="s">
        <v>5661</v>
      </c>
      <c r="C79" s="9" t="s">
        <v>3582</v>
      </c>
      <c r="D79" s="110"/>
      <c r="E79" s="110"/>
      <c r="F79" s="111">
        <f t="shared" si="2"/>
        <v>0</v>
      </c>
      <c r="G79" s="112">
        <f t="shared" si="3"/>
        <v>0</v>
      </c>
      <c r="H79" s="85">
        <v>1.1554</v>
      </c>
      <c r="I79" s="2224" t="s">
        <v>1196</v>
      </c>
    </row>
    <row r="80" spans="1:9" ht="16.5">
      <c r="A80" s="7" t="s">
        <v>1544</v>
      </c>
      <c r="B80" s="8" t="s">
        <v>5662</v>
      </c>
      <c r="C80" s="9" t="s">
        <v>3582</v>
      </c>
      <c r="D80" s="110"/>
      <c r="E80" s="110"/>
      <c r="F80" s="111">
        <f t="shared" si="2"/>
        <v>0</v>
      </c>
      <c r="G80" s="112">
        <f t="shared" si="3"/>
        <v>0</v>
      </c>
      <c r="H80" s="85">
        <v>0.96709999999999996</v>
      </c>
      <c r="I80" s="2224" t="s">
        <v>1196</v>
      </c>
    </row>
    <row r="81" spans="1:9" ht="16.5">
      <c r="A81" s="7" t="s">
        <v>1545</v>
      </c>
      <c r="B81" s="8" t="s">
        <v>5663</v>
      </c>
      <c r="C81" s="9" t="s">
        <v>3582</v>
      </c>
      <c r="D81" s="110"/>
      <c r="E81" s="110"/>
      <c r="F81" s="111">
        <f t="shared" si="2"/>
        <v>0</v>
      </c>
      <c r="G81" s="112">
        <f t="shared" si="3"/>
        <v>0</v>
      </c>
      <c r="H81" s="85">
        <v>0.67569999999999997</v>
      </c>
      <c r="I81" s="2224" t="s">
        <v>1196</v>
      </c>
    </row>
    <row r="82" spans="1:9" ht="16.5">
      <c r="A82" s="7" t="s">
        <v>1546</v>
      </c>
      <c r="B82" s="8" t="s">
        <v>5664</v>
      </c>
      <c r="C82" s="9" t="s">
        <v>3582</v>
      </c>
      <c r="D82" s="110"/>
      <c r="E82" s="110"/>
      <c r="F82" s="111">
        <f t="shared" si="2"/>
        <v>0</v>
      </c>
      <c r="G82" s="112">
        <f t="shared" si="3"/>
        <v>0</v>
      </c>
      <c r="H82" s="85">
        <v>0.81440000000000001</v>
      </c>
      <c r="I82" s="2224" t="s">
        <v>1196</v>
      </c>
    </row>
    <row r="83" spans="1:9" ht="16.5">
      <c r="A83" s="7" t="s">
        <v>1547</v>
      </c>
      <c r="B83" s="8" t="s">
        <v>5665</v>
      </c>
      <c r="C83" s="9" t="s">
        <v>3582</v>
      </c>
      <c r="D83" s="110"/>
      <c r="E83" s="110"/>
      <c r="F83" s="111">
        <f t="shared" si="2"/>
        <v>0</v>
      </c>
      <c r="G83" s="112">
        <f t="shared" si="3"/>
        <v>0</v>
      </c>
      <c r="H83" s="85">
        <v>1.0091000000000001</v>
      </c>
      <c r="I83" s="2224" t="s">
        <v>1196</v>
      </c>
    </row>
    <row r="84" spans="1:9" ht="16.5">
      <c r="A84" s="7" t="s">
        <v>1548</v>
      </c>
      <c r="B84" s="8" t="s">
        <v>5666</v>
      </c>
      <c r="C84" s="9" t="s">
        <v>3582</v>
      </c>
      <c r="D84" s="110"/>
      <c r="E84" s="110"/>
      <c r="F84" s="111">
        <f t="shared" si="2"/>
        <v>0</v>
      </c>
      <c r="G84" s="112">
        <f t="shared" si="3"/>
        <v>0</v>
      </c>
      <c r="H84" s="85">
        <v>0.80510000000000004</v>
      </c>
      <c r="I84" s="2224" t="s">
        <v>1196</v>
      </c>
    </row>
    <row r="85" spans="1:9" ht="16.5">
      <c r="A85" s="7" t="s">
        <v>1549</v>
      </c>
      <c r="B85" s="8" t="s">
        <v>5667</v>
      </c>
      <c r="C85" s="9" t="s">
        <v>3582</v>
      </c>
      <c r="D85" s="110"/>
      <c r="E85" s="110"/>
      <c r="F85" s="111">
        <f t="shared" si="2"/>
        <v>0</v>
      </c>
      <c r="G85" s="112">
        <f t="shared" si="3"/>
        <v>0</v>
      </c>
      <c r="H85" s="85">
        <v>0.2281</v>
      </c>
      <c r="I85" s="2224" t="s">
        <v>1196</v>
      </c>
    </row>
    <row r="86" spans="1:9" ht="16.5">
      <c r="A86" s="7" t="s">
        <v>1550</v>
      </c>
      <c r="B86" s="8" t="s">
        <v>5668</v>
      </c>
      <c r="C86" s="9" t="s">
        <v>3582</v>
      </c>
      <c r="D86" s="110"/>
      <c r="E86" s="110"/>
      <c r="F86" s="111">
        <f t="shared" si="2"/>
        <v>0</v>
      </c>
      <c r="G86" s="112">
        <f t="shared" si="3"/>
        <v>0</v>
      </c>
      <c r="H86" s="85">
        <v>1.0828</v>
      </c>
      <c r="I86" s="2224" t="s">
        <v>1196</v>
      </c>
    </row>
    <row r="87" spans="1:9" ht="16.5">
      <c r="A87" s="7" t="s">
        <v>1551</v>
      </c>
      <c r="B87" s="8" t="s">
        <v>5669</v>
      </c>
      <c r="C87" s="9" t="s">
        <v>3582</v>
      </c>
      <c r="D87" s="110"/>
      <c r="E87" s="110"/>
      <c r="F87" s="111">
        <f t="shared" si="2"/>
        <v>0</v>
      </c>
      <c r="G87" s="112">
        <f t="shared" si="3"/>
        <v>0</v>
      </c>
      <c r="H87" s="85">
        <v>0.84499999999999997</v>
      </c>
      <c r="I87" s="2224" t="s">
        <v>1196</v>
      </c>
    </row>
    <row r="88" spans="1:9" ht="16.5">
      <c r="A88" s="7" t="s">
        <v>1552</v>
      </c>
      <c r="B88" s="8" t="s">
        <v>5670</v>
      </c>
      <c r="C88" s="9" t="s">
        <v>3582</v>
      </c>
      <c r="D88" s="110"/>
      <c r="E88" s="110"/>
      <c r="F88" s="111">
        <f t="shared" si="2"/>
        <v>0</v>
      </c>
      <c r="G88" s="112">
        <f t="shared" si="3"/>
        <v>0</v>
      </c>
      <c r="H88" s="85">
        <v>0.42080000000000001</v>
      </c>
      <c r="I88" s="2224" t="s">
        <v>1196</v>
      </c>
    </row>
    <row r="89" spans="1:9" ht="16.5">
      <c r="A89" s="7" t="s">
        <v>1553</v>
      </c>
      <c r="B89" s="8" t="s">
        <v>5671</v>
      </c>
      <c r="C89" s="9" t="s">
        <v>3582</v>
      </c>
      <c r="D89" s="110"/>
      <c r="E89" s="110"/>
      <c r="F89" s="111">
        <f t="shared" si="2"/>
        <v>0</v>
      </c>
      <c r="G89" s="112">
        <f t="shared" si="3"/>
        <v>0</v>
      </c>
      <c r="H89" s="85">
        <v>0.1865</v>
      </c>
      <c r="I89" s="2224" t="s">
        <v>1196</v>
      </c>
    </row>
    <row r="90" spans="1:9" ht="16.5">
      <c r="A90" s="7" t="s">
        <v>1554</v>
      </c>
      <c r="B90" s="8" t="s">
        <v>5672</v>
      </c>
      <c r="C90" s="9" t="s">
        <v>3582</v>
      </c>
      <c r="D90" s="110"/>
      <c r="E90" s="110"/>
      <c r="F90" s="111">
        <f t="shared" si="2"/>
        <v>0</v>
      </c>
      <c r="G90" s="112">
        <f t="shared" si="3"/>
        <v>0</v>
      </c>
      <c r="H90" s="85">
        <v>0.30230000000000001</v>
      </c>
      <c r="I90" s="2224" t="s">
        <v>1196</v>
      </c>
    </row>
    <row r="91" spans="1:9" ht="16.5">
      <c r="A91" s="7" t="s">
        <v>1555</v>
      </c>
      <c r="B91" s="8" t="s">
        <v>5673</v>
      </c>
      <c r="C91" s="9" t="s">
        <v>3582</v>
      </c>
      <c r="D91" s="110"/>
      <c r="E91" s="110"/>
      <c r="F91" s="111">
        <f t="shared" si="2"/>
        <v>0</v>
      </c>
      <c r="G91" s="112">
        <f t="shared" si="3"/>
        <v>0</v>
      </c>
      <c r="H91" s="85">
        <v>0.84419999999999995</v>
      </c>
      <c r="I91" s="2224" t="s">
        <v>1196</v>
      </c>
    </row>
    <row r="92" spans="1:9" ht="16.5">
      <c r="A92" s="7" t="s">
        <v>1556</v>
      </c>
      <c r="B92" s="8" t="s">
        <v>5674</v>
      </c>
      <c r="C92" s="9" t="s">
        <v>3582</v>
      </c>
      <c r="D92" s="110"/>
      <c r="E92" s="110"/>
      <c r="F92" s="111">
        <f t="shared" si="2"/>
        <v>0</v>
      </c>
      <c r="G92" s="112">
        <f t="shared" si="3"/>
        <v>0</v>
      </c>
      <c r="H92" s="85">
        <v>0.57650000000000001</v>
      </c>
      <c r="I92" s="2224" t="s">
        <v>1196</v>
      </c>
    </row>
    <row r="93" spans="1:9" ht="16.5">
      <c r="A93" s="7" t="s">
        <v>1557</v>
      </c>
      <c r="B93" s="8" t="s">
        <v>5675</v>
      </c>
      <c r="C93" s="9" t="s">
        <v>3582</v>
      </c>
      <c r="D93" s="110"/>
      <c r="E93" s="110"/>
      <c r="F93" s="111">
        <f t="shared" si="2"/>
        <v>0</v>
      </c>
      <c r="G93" s="112">
        <f t="shared" si="3"/>
        <v>0</v>
      </c>
      <c r="H93" s="85">
        <v>0.69910000000000005</v>
      </c>
      <c r="I93" s="2224" t="s">
        <v>1196</v>
      </c>
    </row>
    <row r="94" spans="1:9" ht="16.5">
      <c r="A94" s="7" t="s">
        <v>1558</v>
      </c>
      <c r="B94" s="8" t="s">
        <v>5676</v>
      </c>
      <c r="C94" s="9" t="s">
        <v>3582</v>
      </c>
      <c r="D94" s="110"/>
      <c r="E94" s="110"/>
      <c r="F94" s="111">
        <f t="shared" si="2"/>
        <v>0</v>
      </c>
      <c r="G94" s="112">
        <f t="shared" si="3"/>
        <v>0</v>
      </c>
      <c r="H94" s="85">
        <v>0.87309999999999999</v>
      </c>
      <c r="I94" s="2224" t="s">
        <v>1196</v>
      </c>
    </row>
    <row r="95" spans="1:9" ht="16.5">
      <c r="A95" s="7" t="s">
        <v>1559</v>
      </c>
      <c r="B95" s="8" t="s">
        <v>5677</v>
      </c>
      <c r="C95" s="9" t="s">
        <v>3582</v>
      </c>
      <c r="D95" s="110"/>
      <c r="E95" s="110"/>
      <c r="F95" s="111">
        <f t="shared" si="2"/>
        <v>0</v>
      </c>
      <c r="G95" s="112">
        <f t="shared" si="3"/>
        <v>0</v>
      </c>
      <c r="H95" s="85">
        <v>0.69979999999999998</v>
      </c>
      <c r="I95" s="2224" t="s">
        <v>1196</v>
      </c>
    </row>
    <row r="96" spans="1:9" ht="16.5">
      <c r="A96" s="7" t="s">
        <v>1560</v>
      </c>
      <c r="B96" s="8" t="s">
        <v>5678</v>
      </c>
      <c r="C96" s="9" t="s">
        <v>3582</v>
      </c>
      <c r="D96" s="110"/>
      <c r="E96" s="110"/>
      <c r="F96" s="111">
        <f t="shared" si="2"/>
        <v>0</v>
      </c>
      <c r="G96" s="112">
        <f t="shared" si="3"/>
        <v>0</v>
      </c>
      <c r="H96" s="85">
        <v>0.33900000000000002</v>
      </c>
      <c r="I96" s="2224" t="s">
        <v>1196</v>
      </c>
    </row>
    <row r="97" spans="1:9" ht="16.5">
      <c r="A97" s="7" t="s">
        <v>1561</v>
      </c>
      <c r="B97" s="8" t="s">
        <v>5679</v>
      </c>
      <c r="C97" s="9" t="s">
        <v>3582</v>
      </c>
      <c r="D97" s="110"/>
      <c r="E97" s="110"/>
      <c r="F97" s="111">
        <f t="shared" si="2"/>
        <v>0</v>
      </c>
      <c r="G97" s="112">
        <f t="shared" si="3"/>
        <v>0</v>
      </c>
      <c r="H97" s="85">
        <v>0.17399999999999999</v>
      </c>
      <c r="I97" s="2224" t="s">
        <v>1196</v>
      </c>
    </row>
    <row r="98" spans="1:9" ht="16.5">
      <c r="A98" s="7" t="s">
        <v>2673</v>
      </c>
      <c r="B98" s="8" t="s">
        <v>5680</v>
      </c>
      <c r="C98" s="9" t="s">
        <v>3582</v>
      </c>
      <c r="D98" s="110"/>
      <c r="E98" s="110"/>
      <c r="F98" s="111">
        <f t="shared" si="2"/>
        <v>0</v>
      </c>
      <c r="G98" s="112">
        <f t="shared" si="3"/>
        <v>0</v>
      </c>
      <c r="H98" s="85">
        <v>0.65390000000000004</v>
      </c>
      <c r="I98" s="2224" t="s">
        <v>1196</v>
      </c>
    </row>
    <row r="99" spans="1:9" ht="16.5">
      <c r="A99" s="7" t="s">
        <v>1562</v>
      </c>
      <c r="B99" s="8" t="s">
        <v>5681</v>
      </c>
      <c r="C99" s="9" t="s">
        <v>3582</v>
      </c>
      <c r="D99" s="110"/>
      <c r="E99" s="110"/>
      <c r="F99" s="111">
        <f t="shared" si="2"/>
        <v>0</v>
      </c>
      <c r="G99" s="112">
        <f t="shared" si="3"/>
        <v>0</v>
      </c>
      <c r="H99" s="85">
        <v>0.4284</v>
      </c>
      <c r="I99" s="2224" t="s">
        <v>1196</v>
      </c>
    </row>
    <row r="100" spans="1:9" ht="16.5">
      <c r="A100" s="7" t="s">
        <v>1563</v>
      </c>
      <c r="B100" s="8" t="s">
        <v>5682</v>
      </c>
      <c r="C100" s="9" t="s">
        <v>3582</v>
      </c>
      <c r="D100" s="110"/>
      <c r="E100" s="110"/>
      <c r="F100" s="111">
        <f t="shared" si="2"/>
        <v>0</v>
      </c>
      <c r="G100" s="112">
        <f t="shared" si="3"/>
        <v>0</v>
      </c>
      <c r="H100" s="85">
        <v>0.60470000000000002</v>
      </c>
      <c r="I100" s="2224" t="s">
        <v>1196</v>
      </c>
    </row>
    <row r="101" spans="1:9" ht="16.5">
      <c r="A101" s="7" t="s">
        <v>1564</v>
      </c>
      <c r="B101" s="8" t="s">
        <v>5683</v>
      </c>
      <c r="C101" s="9" t="s">
        <v>3582</v>
      </c>
      <c r="D101" s="110"/>
      <c r="E101" s="110"/>
      <c r="F101" s="111">
        <f t="shared" si="2"/>
        <v>0</v>
      </c>
      <c r="G101" s="112">
        <f t="shared" si="3"/>
        <v>0</v>
      </c>
      <c r="H101" s="85">
        <v>0.44209999999999999</v>
      </c>
      <c r="I101" s="2224" t="s">
        <v>1196</v>
      </c>
    </row>
    <row r="102" spans="1:9" ht="16.5">
      <c r="A102" s="7" t="s">
        <v>1565</v>
      </c>
      <c r="B102" s="8" t="s">
        <v>5684</v>
      </c>
      <c r="C102" s="9" t="s">
        <v>3582</v>
      </c>
      <c r="D102" s="110"/>
      <c r="E102" s="110"/>
      <c r="F102" s="111">
        <f t="shared" si="2"/>
        <v>0</v>
      </c>
      <c r="G102" s="112">
        <f t="shared" si="3"/>
        <v>0</v>
      </c>
      <c r="H102" s="85">
        <v>0.45</v>
      </c>
      <c r="I102" s="2224" t="s">
        <v>1196</v>
      </c>
    </row>
    <row r="103" spans="1:9" ht="16.5">
      <c r="A103" s="7" t="s">
        <v>1566</v>
      </c>
      <c r="B103" s="8" t="s">
        <v>5685</v>
      </c>
      <c r="C103" s="9" t="s">
        <v>3582</v>
      </c>
      <c r="D103" s="110"/>
      <c r="E103" s="110"/>
      <c r="F103" s="111">
        <f t="shared" si="2"/>
        <v>0</v>
      </c>
      <c r="G103" s="112">
        <f t="shared" si="3"/>
        <v>0</v>
      </c>
      <c r="H103" s="85">
        <v>0.56410000000000005</v>
      </c>
      <c r="I103" s="2224" t="s">
        <v>1196</v>
      </c>
    </row>
    <row r="104" spans="1:9" ht="16.5">
      <c r="A104" s="7" t="s">
        <v>1567</v>
      </c>
      <c r="B104" s="8" t="s">
        <v>5686</v>
      </c>
      <c r="C104" s="9" t="s">
        <v>3582</v>
      </c>
      <c r="D104" s="110"/>
      <c r="E104" s="110"/>
      <c r="F104" s="111">
        <f t="shared" si="2"/>
        <v>0</v>
      </c>
      <c r="G104" s="112">
        <f t="shared" si="3"/>
        <v>0</v>
      </c>
      <c r="H104" s="85">
        <v>0.45860000000000001</v>
      </c>
      <c r="I104" s="2224" t="s">
        <v>1196</v>
      </c>
    </row>
    <row r="105" spans="1:9" ht="16.5">
      <c r="A105" s="7" t="s">
        <v>1568</v>
      </c>
      <c r="B105" s="8" t="s">
        <v>5687</v>
      </c>
      <c r="C105" s="9" t="s">
        <v>3582</v>
      </c>
      <c r="D105" s="110"/>
      <c r="E105" s="110"/>
      <c r="F105" s="111">
        <f t="shared" si="2"/>
        <v>0</v>
      </c>
      <c r="G105" s="112">
        <f t="shared" si="3"/>
        <v>0</v>
      </c>
      <c r="H105" s="85">
        <v>0.50619999999999998</v>
      </c>
      <c r="I105" s="2224" t="s">
        <v>1196</v>
      </c>
    </row>
    <row r="106" spans="1:9" ht="16.5">
      <c r="A106" s="7" t="s">
        <v>1569</v>
      </c>
      <c r="B106" s="8" t="s">
        <v>5688</v>
      </c>
      <c r="C106" s="9" t="s">
        <v>3582</v>
      </c>
      <c r="D106" s="110"/>
      <c r="E106" s="110"/>
      <c r="F106" s="111">
        <f t="shared" si="2"/>
        <v>0</v>
      </c>
      <c r="G106" s="112">
        <f t="shared" si="3"/>
        <v>0</v>
      </c>
      <c r="H106" s="85">
        <v>0.3024</v>
      </c>
      <c r="I106" s="2224" t="s">
        <v>1196</v>
      </c>
    </row>
    <row r="107" spans="1:9" ht="16.5">
      <c r="A107" s="7" t="s">
        <v>1570</v>
      </c>
      <c r="B107" s="8" t="s">
        <v>5689</v>
      </c>
      <c r="C107" s="9" t="s">
        <v>3582</v>
      </c>
      <c r="D107" s="110"/>
      <c r="E107" s="110"/>
      <c r="F107" s="111">
        <f t="shared" si="2"/>
        <v>0</v>
      </c>
      <c r="G107" s="112">
        <f t="shared" si="3"/>
        <v>0</v>
      </c>
      <c r="H107" s="85">
        <v>0.2621</v>
      </c>
      <c r="I107" s="2224" t="s">
        <v>1196</v>
      </c>
    </row>
    <row r="108" spans="1:9" ht="16.5">
      <c r="A108" s="7" t="s">
        <v>1571</v>
      </c>
      <c r="B108" s="8" t="s">
        <v>5690</v>
      </c>
      <c r="C108" s="9" t="s">
        <v>3582</v>
      </c>
      <c r="D108" s="110"/>
      <c r="E108" s="110"/>
      <c r="F108" s="111">
        <f t="shared" si="2"/>
        <v>0</v>
      </c>
      <c r="G108" s="112">
        <f t="shared" si="3"/>
        <v>0</v>
      </c>
      <c r="H108" s="85">
        <v>0.18279999999999999</v>
      </c>
      <c r="I108" s="2224" t="s">
        <v>1196</v>
      </c>
    </row>
    <row r="109" spans="1:9" ht="16.5">
      <c r="A109" s="7" t="s">
        <v>1572</v>
      </c>
      <c r="B109" s="8" t="s">
        <v>5691</v>
      </c>
      <c r="C109" s="9" t="s">
        <v>3582</v>
      </c>
      <c r="D109" s="110"/>
      <c r="E109" s="110"/>
      <c r="F109" s="111">
        <f t="shared" si="2"/>
        <v>0</v>
      </c>
      <c r="G109" s="112">
        <f t="shared" si="3"/>
        <v>0</v>
      </c>
      <c r="H109" s="85">
        <v>0.82430000000000003</v>
      </c>
      <c r="I109" s="2224" t="s">
        <v>1196</v>
      </c>
    </row>
    <row r="110" spans="1:9" ht="16.5">
      <c r="A110" s="7" t="s">
        <v>1573</v>
      </c>
      <c r="B110" s="8" t="s">
        <v>5692</v>
      </c>
      <c r="C110" s="9" t="s">
        <v>3582</v>
      </c>
      <c r="D110" s="110"/>
      <c r="E110" s="110"/>
      <c r="F110" s="111">
        <f t="shared" si="2"/>
        <v>0</v>
      </c>
      <c r="G110" s="112">
        <f t="shared" si="3"/>
        <v>0</v>
      </c>
      <c r="H110" s="85">
        <v>0.3695</v>
      </c>
      <c r="I110" s="2224" t="s">
        <v>1196</v>
      </c>
    </row>
    <row r="111" spans="1:9" ht="16.5">
      <c r="A111" s="7" t="s">
        <v>1574</v>
      </c>
      <c r="B111" s="8" t="s">
        <v>5693</v>
      </c>
      <c r="C111" s="9" t="s">
        <v>3582</v>
      </c>
      <c r="D111" s="110"/>
      <c r="E111" s="110"/>
      <c r="F111" s="111">
        <f t="shared" si="2"/>
        <v>0</v>
      </c>
      <c r="G111" s="112">
        <f t="shared" si="3"/>
        <v>0</v>
      </c>
      <c r="H111" s="85">
        <v>0.36990000000000001</v>
      </c>
      <c r="I111" s="2224" t="s">
        <v>1196</v>
      </c>
    </row>
    <row r="112" spans="1:9" ht="16.5">
      <c r="A112" s="7" t="s">
        <v>1575</v>
      </c>
      <c r="B112" s="8" t="s">
        <v>5694</v>
      </c>
      <c r="C112" s="9" t="s">
        <v>3582</v>
      </c>
      <c r="D112" s="110"/>
      <c r="E112" s="110"/>
      <c r="F112" s="111">
        <f t="shared" si="2"/>
        <v>0</v>
      </c>
      <c r="G112" s="112">
        <f t="shared" si="3"/>
        <v>0</v>
      </c>
      <c r="H112" s="85">
        <v>0.2324</v>
      </c>
      <c r="I112" s="2224" t="s">
        <v>1196</v>
      </c>
    </row>
    <row r="113" spans="1:9" ht="16.5">
      <c r="A113" s="7" t="s">
        <v>1576</v>
      </c>
      <c r="B113" s="8" t="s">
        <v>5695</v>
      </c>
      <c r="C113" s="9" t="s">
        <v>3582</v>
      </c>
      <c r="D113" s="110"/>
      <c r="E113" s="110"/>
      <c r="F113" s="111">
        <f t="shared" si="2"/>
        <v>0</v>
      </c>
      <c r="G113" s="112">
        <f t="shared" si="3"/>
        <v>0</v>
      </c>
      <c r="H113" s="85">
        <v>0.54220000000000002</v>
      </c>
      <c r="I113" s="2224" t="s">
        <v>1196</v>
      </c>
    </row>
    <row r="114" spans="1:9" ht="16.5">
      <c r="A114" s="7" t="s">
        <v>1577</v>
      </c>
      <c r="B114" s="8" t="s">
        <v>5696</v>
      </c>
      <c r="C114" s="9" t="s">
        <v>3582</v>
      </c>
      <c r="D114" s="110"/>
      <c r="E114" s="110"/>
      <c r="F114" s="111">
        <f t="shared" si="2"/>
        <v>0</v>
      </c>
      <c r="G114" s="112">
        <f t="shared" si="3"/>
        <v>0</v>
      </c>
      <c r="H114" s="85">
        <v>0.46310000000000001</v>
      </c>
      <c r="I114" s="2224" t="s">
        <v>1196</v>
      </c>
    </row>
    <row r="115" spans="1:9" ht="16.5">
      <c r="A115" s="7" t="s">
        <v>1578</v>
      </c>
      <c r="B115" s="8" t="s">
        <v>5697</v>
      </c>
      <c r="C115" s="9" t="s">
        <v>3582</v>
      </c>
      <c r="D115" s="110"/>
      <c r="E115" s="110"/>
      <c r="F115" s="111">
        <f t="shared" si="2"/>
        <v>0</v>
      </c>
      <c r="G115" s="112">
        <f t="shared" si="3"/>
        <v>0</v>
      </c>
      <c r="H115" s="85">
        <v>0.36020000000000002</v>
      </c>
      <c r="I115" s="2224" t="s">
        <v>1196</v>
      </c>
    </row>
    <row r="116" spans="1:9" ht="16.5">
      <c r="A116" s="7" t="s">
        <v>1579</v>
      </c>
      <c r="B116" s="8" t="s">
        <v>5698</v>
      </c>
      <c r="C116" s="9" t="s">
        <v>3582</v>
      </c>
      <c r="D116" s="110"/>
      <c r="E116" s="110"/>
      <c r="F116" s="111">
        <f t="shared" si="2"/>
        <v>0</v>
      </c>
      <c r="G116" s="112">
        <f t="shared" si="3"/>
        <v>0</v>
      </c>
      <c r="H116" s="85">
        <v>1.0099</v>
      </c>
      <c r="I116" s="2224" t="s">
        <v>1196</v>
      </c>
    </row>
    <row r="117" spans="1:9" ht="16.5">
      <c r="A117" s="7" t="s">
        <v>1580</v>
      </c>
      <c r="B117" s="8" t="s">
        <v>5699</v>
      </c>
      <c r="C117" s="9" t="s">
        <v>3582</v>
      </c>
      <c r="D117" s="110"/>
      <c r="E117" s="110"/>
      <c r="F117" s="111">
        <f t="shared" si="2"/>
        <v>0</v>
      </c>
      <c r="G117" s="112">
        <f t="shared" si="3"/>
        <v>0</v>
      </c>
      <c r="H117" s="85">
        <v>0.27910000000000001</v>
      </c>
      <c r="I117" s="2224" t="s">
        <v>1196</v>
      </c>
    </row>
    <row r="118" spans="1:9" ht="16.5">
      <c r="A118" s="7" t="s">
        <v>1581</v>
      </c>
      <c r="B118" s="8" t="s">
        <v>5700</v>
      </c>
      <c r="C118" s="9" t="s">
        <v>3582</v>
      </c>
      <c r="D118" s="110"/>
      <c r="E118" s="110"/>
      <c r="F118" s="111">
        <f t="shared" si="2"/>
        <v>0</v>
      </c>
      <c r="G118" s="112">
        <f t="shared" si="3"/>
        <v>0</v>
      </c>
      <c r="H118" s="85">
        <v>0.52090000000000003</v>
      </c>
      <c r="I118" s="2224" t="s">
        <v>1196</v>
      </c>
    </row>
    <row r="119" spans="1:9" ht="16.5">
      <c r="A119" s="7" t="s">
        <v>1582</v>
      </c>
      <c r="B119" s="8" t="s">
        <v>5701</v>
      </c>
      <c r="C119" s="9" t="s">
        <v>3582</v>
      </c>
      <c r="D119" s="110"/>
      <c r="E119" s="110"/>
      <c r="F119" s="111">
        <f t="shared" si="2"/>
        <v>0</v>
      </c>
      <c r="G119" s="112">
        <f t="shared" si="3"/>
        <v>0</v>
      </c>
      <c r="H119" s="85">
        <v>0.33250000000000002</v>
      </c>
      <c r="I119" s="2224" t="s">
        <v>1196</v>
      </c>
    </row>
    <row r="120" spans="1:9" ht="16.5">
      <c r="A120" s="7" t="s">
        <v>1583</v>
      </c>
      <c r="B120" s="8" t="s">
        <v>5702</v>
      </c>
      <c r="C120" s="9" t="s">
        <v>3582</v>
      </c>
      <c r="D120" s="110"/>
      <c r="E120" s="110"/>
      <c r="F120" s="111">
        <f t="shared" si="2"/>
        <v>0</v>
      </c>
      <c r="G120" s="112">
        <f t="shared" si="3"/>
        <v>0</v>
      </c>
      <c r="H120" s="85">
        <v>0.78300000000000003</v>
      </c>
      <c r="I120" s="2224" t="s">
        <v>1196</v>
      </c>
    </row>
    <row r="121" spans="1:9" ht="16.5">
      <c r="A121" s="7" t="s">
        <v>1584</v>
      </c>
      <c r="B121" s="8" t="s">
        <v>5703</v>
      </c>
      <c r="C121" s="9" t="s">
        <v>3582</v>
      </c>
      <c r="D121" s="110"/>
      <c r="E121" s="110"/>
      <c r="F121" s="111">
        <f t="shared" si="2"/>
        <v>0</v>
      </c>
      <c r="G121" s="112">
        <f t="shared" si="3"/>
        <v>0</v>
      </c>
      <c r="H121" s="85">
        <v>0.3301</v>
      </c>
      <c r="I121" s="2224" t="s">
        <v>1196</v>
      </c>
    </row>
    <row r="122" spans="1:9" ht="16.5">
      <c r="A122" s="7" t="s">
        <v>1585</v>
      </c>
      <c r="B122" s="8" t="s">
        <v>5704</v>
      </c>
      <c r="C122" s="9" t="s">
        <v>3582</v>
      </c>
      <c r="D122" s="110"/>
      <c r="E122" s="110"/>
      <c r="F122" s="111">
        <f t="shared" si="2"/>
        <v>0</v>
      </c>
      <c r="G122" s="112">
        <f t="shared" si="3"/>
        <v>0</v>
      </c>
      <c r="H122" s="85">
        <v>0.45</v>
      </c>
      <c r="I122" s="2224" t="s">
        <v>1196</v>
      </c>
    </row>
    <row r="123" spans="1:9" ht="16.5">
      <c r="A123" s="7" t="s">
        <v>1586</v>
      </c>
      <c r="B123" s="8" t="s">
        <v>5705</v>
      </c>
      <c r="C123" s="9" t="s">
        <v>3582</v>
      </c>
      <c r="D123" s="110"/>
      <c r="E123" s="110"/>
      <c r="F123" s="111">
        <f t="shared" si="2"/>
        <v>0</v>
      </c>
      <c r="G123" s="112">
        <f t="shared" si="3"/>
        <v>0</v>
      </c>
      <c r="H123" s="85">
        <v>0.93959999999999999</v>
      </c>
      <c r="I123" s="2224" t="s">
        <v>1196</v>
      </c>
    </row>
    <row r="124" spans="1:9" ht="16.5">
      <c r="A124" s="7" t="s">
        <v>1587</v>
      </c>
      <c r="B124" s="8" t="s">
        <v>5706</v>
      </c>
      <c r="C124" s="9" t="s">
        <v>3582</v>
      </c>
      <c r="D124" s="110"/>
      <c r="E124" s="110"/>
      <c r="F124" s="111">
        <f t="shared" si="2"/>
        <v>0</v>
      </c>
      <c r="G124" s="112">
        <f t="shared" si="3"/>
        <v>0</v>
      </c>
      <c r="H124" s="85">
        <v>0.97509999999999997</v>
      </c>
      <c r="I124" s="2224" t="s">
        <v>1196</v>
      </c>
    </row>
    <row r="125" spans="1:9" ht="16.5">
      <c r="A125" s="7" t="s">
        <v>1588</v>
      </c>
      <c r="B125" s="8" t="s">
        <v>5707</v>
      </c>
      <c r="C125" s="9" t="s">
        <v>3582</v>
      </c>
      <c r="D125" s="110"/>
      <c r="E125" s="110"/>
      <c r="F125" s="111">
        <f t="shared" si="2"/>
        <v>0</v>
      </c>
      <c r="G125" s="112">
        <f t="shared" si="3"/>
        <v>0</v>
      </c>
      <c r="H125" s="85">
        <v>0.57210000000000005</v>
      </c>
      <c r="I125" s="2224" t="s">
        <v>1196</v>
      </c>
    </row>
    <row r="126" spans="1:9" ht="16.5">
      <c r="A126" s="7" t="s">
        <v>1589</v>
      </c>
      <c r="B126" s="8" t="s">
        <v>5708</v>
      </c>
      <c r="C126" s="9" t="s">
        <v>3582</v>
      </c>
      <c r="D126" s="110"/>
      <c r="E126" s="110"/>
      <c r="F126" s="111">
        <f t="shared" si="2"/>
        <v>0</v>
      </c>
      <c r="G126" s="112">
        <f t="shared" si="3"/>
        <v>0</v>
      </c>
      <c r="H126" s="85">
        <v>0.44429999999999997</v>
      </c>
      <c r="I126" s="2224" t="s">
        <v>1196</v>
      </c>
    </row>
    <row r="127" spans="1:9" ht="16.5">
      <c r="A127" s="7" t="s">
        <v>1590</v>
      </c>
      <c r="B127" s="8" t="s">
        <v>5709</v>
      </c>
      <c r="C127" s="9" t="s">
        <v>3582</v>
      </c>
      <c r="D127" s="110"/>
      <c r="E127" s="110"/>
      <c r="F127" s="111">
        <f t="shared" si="2"/>
        <v>0</v>
      </c>
      <c r="G127" s="112">
        <f t="shared" si="3"/>
        <v>0</v>
      </c>
      <c r="H127" s="85">
        <v>1.399</v>
      </c>
      <c r="I127" s="2224" t="s">
        <v>1196</v>
      </c>
    </row>
    <row r="128" spans="1:9" ht="16.5">
      <c r="A128" s="7" t="s">
        <v>1591</v>
      </c>
      <c r="B128" s="8" t="s">
        <v>5710</v>
      </c>
      <c r="C128" s="9" t="s">
        <v>3582</v>
      </c>
      <c r="D128" s="110"/>
      <c r="E128" s="110"/>
      <c r="F128" s="111">
        <f t="shared" si="2"/>
        <v>0</v>
      </c>
      <c r="G128" s="112">
        <f t="shared" si="3"/>
        <v>0</v>
      </c>
      <c r="H128" s="85">
        <v>0.56089999999999995</v>
      </c>
      <c r="I128" s="2224" t="s">
        <v>1196</v>
      </c>
    </row>
    <row r="129" spans="1:10" ht="16.5">
      <c r="A129" s="7" t="s">
        <v>1592</v>
      </c>
      <c r="B129" s="8" t="s">
        <v>5711</v>
      </c>
      <c r="C129" s="9" t="s">
        <v>3582</v>
      </c>
      <c r="D129" s="110"/>
      <c r="E129" s="110"/>
      <c r="F129" s="111">
        <f t="shared" si="2"/>
        <v>0</v>
      </c>
      <c r="G129" s="112">
        <f t="shared" si="3"/>
        <v>0</v>
      </c>
      <c r="H129" s="85">
        <v>0.97050000000000003</v>
      </c>
      <c r="I129" s="2224" t="s">
        <v>1196</v>
      </c>
    </row>
    <row r="130" spans="1:10" ht="16.5">
      <c r="A130" s="7" t="s">
        <v>1593</v>
      </c>
      <c r="B130" s="8" t="s">
        <v>5712</v>
      </c>
      <c r="C130" s="9" t="s">
        <v>3582</v>
      </c>
      <c r="D130" s="110"/>
      <c r="E130" s="110"/>
      <c r="F130" s="111">
        <f t="shared" si="2"/>
        <v>0</v>
      </c>
      <c r="G130" s="112">
        <f t="shared" si="3"/>
        <v>0</v>
      </c>
      <c r="H130" s="85">
        <v>0.48609999999999998</v>
      </c>
      <c r="I130" s="2224" t="s">
        <v>1196</v>
      </c>
    </row>
    <row r="131" spans="1:10" ht="16.5">
      <c r="A131" s="7" t="s">
        <v>1594</v>
      </c>
      <c r="B131" s="8" t="s">
        <v>5713</v>
      </c>
      <c r="C131" s="9" t="s">
        <v>3582</v>
      </c>
      <c r="D131" s="110"/>
      <c r="E131" s="110"/>
      <c r="F131" s="111">
        <f t="shared" si="2"/>
        <v>0</v>
      </c>
      <c r="G131" s="112">
        <f t="shared" si="3"/>
        <v>0</v>
      </c>
      <c r="H131" s="85">
        <v>0.4743</v>
      </c>
      <c r="I131" s="2224" t="s">
        <v>1196</v>
      </c>
    </row>
    <row r="132" spans="1:10" ht="16.5">
      <c r="A132" s="7" t="s">
        <v>1595</v>
      </c>
      <c r="B132" s="8" t="s">
        <v>5714</v>
      </c>
      <c r="C132" s="9" t="s">
        <v>3582</v>
      </c>
      <c r="D132" s="110"/>
      <c r="E132" s="110"/>
      <c r="F132" s="111">
        <f t="shared" si="2"/>
        <v>0</v>
      </c>
      <c r="G132" s="112">
        <f t="shared" si="3"/>
        <v>0</v>
      </c>
      <c r="H132" s="85">
        <v>0.68510000000000004</v>
      </c>
      <c r="I132" s="2224" t="s">
        <v>1196</v>
      </c>
    </row>
    <row r="133" spans="1:10" ht="16.5">
      <c r="A133" s="7" t="s">
        <v>1596</v>
      </c>
      <c r="B133" s="8" t="s">
        <v>5715</v>
      </c>
      <c r="C133" s="9" t="s">
        <v>3582</v>
      </c>
      <c r="D133" s="110"/>
      <c r="E133" s="110"/>
      <c r="F133" s="111">
        <f t="shared" ref="F133:F196" si="4">D133*E133</f>
        <v>0</v>
      </c>
      <c r="G133" s="112">
        <f t="shared" ref="G133:G196" si="5">IF($F$1230=0,0,F133/$F$1230)</f>
        <v>0</v>
      </c>
      <c r="H133" s="85">
        <v>0.53539999999999999</v>
      </c>
      <c r="I133" s="2224" t="s">
        <v>1196</v>
      </c>
    </row>
    <row r="134" spans="1:10" ht="16.5">
      <c r="A134" s="7" t="s">
        <v>1597</v>
      </c>
      <c r="B134" s="8" t="s">
        <v>5716</v>
      </c>
      <c r="C134" s="9" t="s">
        <v>3582</v>
      </c>
      <c r="D134" s="110"/>
      <c r="E134" s="110"/>
      <c r="F134" s="111">
        <f t="shared" si="4"/>
        <v>0</v>
      </c>
      <c r="G134" s="112">
        <f t="shared" si="5"/>
        <v>0</v>
      </c>
      <c r="H134" s="85">
        <v>0.2432</v>
      </c>
      <c r="I134" s="2224" t="s">
        <v>1196</v>
      </c>
    </row>
    <row r="135" spans="1:10" ht="16.5">
      <c r="A135" s="7" t="s">
        <v>1598</v>
      </c>
      <c r="B135" s="8" t="s">
        <v>5717</v>
      </c>
      <c r="C135" s="9" t="s">
        <v>3582</v>
      </c>
      <c r="D135" s="110"/>
      <c r="E135" s="110"/>
      <c r="F135" s="111">
        <f t="shared" si="4"/>
        <v>0</v>
      </c>
      <c r="G135" s="112">
        <f t="shared" si="5"/>
        <v>0</v>
      </c>
      <c r="H135" s="85">
        <v>0.54</v>
      </c>
      <c r="I135" s="2224" t="s">
        <v>1196</v>
      </c>
      <c r="J135" s="116"/>
    </row>
    <row r="136" spans="1:10" ht="16.5">
      <c r="A136" s="7" t="s">
        <v>1599</v>
      </c>
      <c r="B136" s="8" t="s">
        <v>5718</v>
      </c>
      <c r="C136" s="9" t="s">
        <v>3582</v>
      </c>
      <c r="D136" s="110"/>
      <c r="E136" s="110"/>
      <c r="F136" s="111">
        <f t="shared" si="4"/>
        <v>0</v>
      </c>
      <c r="G136" s="112">
        <f t="shared" si="5"/>
        <v>0</v>
      </c>
      <c r="H136" s="85">
        <v>0.29289999999999999</v>
      </c>
      <c r="I136" s="2224" t="s">
        <v>1196</v>
      </c>
    </row>
    <row r="137" spans="1:10" ht="16.5">
      <c r="A137" s="7" t="s">
        <v>1600</v>
      </c>
      <c r="B137" s="8" t="s">
        <v>5719</v>
      </c>
      <c r="C137" s="9" t="s">
        <v>3582</v>
      </c>
      <c r="D137" s="110"/>
      <c r="E137" s="110"/>
      <c r="F137" s="111">
        <f t="shared" si="4"/>
        <v>0</v>
      </c>
      <c r="G137" s="112">
        <f t="shared" si="5"/>
        <v>0</v>
      </c>
      <c r="H137" s="85">
        <v>0.51959999999999995</v>
      </c>
      <c r="I137" s="2224" t="s">
        <v>1196</v>
      </c>
    </row>
    <row r="138" spans="1:10" ht="16.5">
      <c r="A138" s="7" t="s">
        <v>1601</v>
      </c>
      <c r="B138" s="8" t="s">
        <v>5720</v>
      </c>
      <c r="C138" s="9" t="s">
        <v>3582</v>
      </c>
      <c r="D138" s="110"/>
      <c r="E138" s="110"/>
      <c r="F138" s="111">
        <f t="shared" si="4"/>
        <v>0</v>
      </c>
      <c r="G138" s="112">
        <f t="shared" si="5"/>
        <v>0</v>
      </c>
      <c r="H138" s="85">
        <v>0.1077</v>
      </c>
      <c r="I138" s="2224" t="s">
        <v>1196</v>
      </c>
    </row>
    <row r="139" spans="1:10" ht="16.5">
      <c r="A139" s="7" t="s">
        <v>1602</v>
      </c>
      <c r="B139" s="8" t="s">
        <v>5721</v>
      </c>
      <c r="C139" s="9" t="s">
        <v>3582</v>
      </c>
      <c r="D139" s="110"/>
      <c r="E139" s="110"/>
      <c r="F139" s="111">
        <f t="shared" si="4"/>
        <v>0</v>
      </c>
      <c r="G139" s="112">
        <f t="shared" si="5"/>
        <v>0</v>
      </c>
      <c r="H139" s="85">
        <v>0.58930000000000005</v>
      </c>
      <c r="I139" s="2224" t="s">
        <v>1196</v>
      </c>
    </row>
    <row r="140" spans="1:10" ht="16.5">
      <c r="A140" s="7" t="s">
        <v>1603</v>
      </c>
      <c r="B140" s="8" t="s">
        <v>5722</v>
      </c>
      <c r="C140" s="9" t="s">
        <v>3582</v>
      </c>
      <c r="D140" s="110"/>
      <c r="E140" s="110"/>
      <c r="F140" s="111">
        <f t="shared" si="4"/>
        <v>0</v>
      </c>
      <c r="G140" s="112">
        <f t="shared" si="5"/>
        <v>0</v>
      </c>
      <c r="H140" s="85">
        <v>0.53129999999999999</v>
      </c>
      <c r="I140" s="2224" t="s">
        <v>1196</v>
      </c>
    </row>
    <row r="141" spans="1:10" ht="16.5">
      <c r="A141" s="7" t="s">
        <v>1604</v>
      </c>
      <c r="B141" s="8" t="s">
        <v>5723</v>
      </c>
      <c r="C141" s="9" t="s">
        <v>3582</v>
      </c>
      <c r="D141" s="110"/>
      <c r="E141" s="110"/>
      <c r="F141" s="111">
        <f t="shared" si="4"/>
        <v>0</v>
      </c>
      <c r="G141" s="112">
        <f t="shared" si="5"/>
        <v>0</v>
      </c>
      <c r="H141" s="85">
        <v>0.96479999999999999</v>
      </c>
      <c r="I141" s="2224" t="s">
        <v>1196</v>
      </c>
    </row>
    <row r="142" spans="1:10" ht="16.5">
      <c r="A142" s="7" t="s">
        <v>1605</v>
      </c>
      <c r="B142" s="8" t="s">
        <v>5724</v>
      </c>
      <c r="C142" s="9" t="s">
        <v>3582</v>
      </c>
      <c r="D142" s="110"/>
      <c r="E142" s="110"/>
      <c r="F142" s="111">
        <f t="shared" si="4"/>
        <v>0</v>
      </c>
      <c r="G142" s="112">
        <f t="shared" si="5"/>
        <v>0</v>
      </c>
      <c r="H142" s="85">
        <v>0.53249999999999997</v>
      </c>
      <c r="I142" s="2224" t="s">
        <v>1196</v>
      </c>
    </row>
    <row r="143" spans="1:10" ht="16.5">
      <c r="A143" s="7" t="s">
        <v>1606</v>
      </c>
      <c r="B143" s="8" t="s">
        <v>5725</v>
      </c>
      <c r="C143" s="9" t="s">
        <v>3582</v>
      </c>
      <c r="D143" s="110"/>
      <c r="E143" s="110"/>
      <c r="F143" s="111">
        <f t="shared" si="4"/>
        <v>0</v>
      </c>
      <c r="G143" s="112">
        <f t="shared" si="5"/>
        <v>0</v>
      </c>
      <c r="H143" s="85">
        <v>0.54949999999999999</v>
      </c>
      <c r="I143" s="2224" t="s">
        <v>1196</v>
      </c>
    </row>
    <row r="144" spans="1:10" ht="16.5">
      <c r="A144" s="7" t="s">
        <v>1607</v>
      </c>
      <c r="B144" s="8" t="s">
        <v>5726</v>
      </c>
      <c r="C144" s="9" t="s">
        <v>3582</v>
      </c>
      <c r="D144" s="110"/>
      <c r="E144" s="110"/>
      <c r="F144" s="111">
        <f t="shared" si="4"/>
        <v>0</v>
      </c>
      <c r="G144" s="112">
        <f t="shared" si="5"/>
        <v>0</v>
      </c>
      <c r="H144" s="85">
        <v>0.72970000000000002</v>
      </c>
      <c r="I144" s="2224" t="s">
        <v>1196</v>
      </c>
    </row>
    <row r="145" spans="1:9" ht="16.5">
      <c r="A145" s="7" t="s">
        <v>1608</v>
      </c>
      <c r="B145" s="8" t="s">
        <v>5727</v>
      </c>
      <c r="C145" s="9" t="s">
        <v>3582</v>
      </c>
      <c r="D145" s="110"/>
      <c r="E145" s="110"/>
      <c r="F145" s="111">
        <f t="shared" si="4"/>
        <v>0</v>
      </c>
      <c r="G145" s="112">
        <f t="shared" si="5"/>
        <v>0</v>
      </c>
      <c r="H145" s="85">
        <v>0.88839999999999997</v>
      </c>
      <c r="I145" s="2224" t="s">
        <v>1196</v>
      </c>
    </row>
    <row r="146" spans="1:9" ht="16.5">
      <c r="A146" s="7" t="s">
        <v>1609</v>
      </c>
      <c r="B146" s="8" t="s">
        <v>5728</v>
      </c>
      <c r="C146" s="9" t="s">
        <v>3582</v>
      </c>
      <c r="D146" s="110"/>
      <c r="E146" s="110"/>
      <c r="F146" s="111">
        <f t="shared" si="4"/>
        <v>0</v>
      </c>
      <c r="G146" s="112">
        <f t="shared" si="5"/>
        <v>0</v>
      </c>
      <c r="H146" s="85">
        <v>0.93269999999999997</v>
      </c>
      <c r="I146" s="2224" t="s">
        <v>1196</v>
      </c>
    </row>
    <row r="147" spans="1:9" ht="16.5">
      <c r="A147" s="7" t="s">
        <v>1610</v>
      </c>
      <c r="B147" s="8" t="s">
        <v>5729</v>
      </c>
      <c r="C147" s="9" t="s">
        <v>3582</v>
      </c>
      <c r="D147" s="110"/>
      <c r="E147" s="110"/>
      <c r="F147" s="111">
        <f t="shared" si="4"/>
        <v>0</v>
      </c>
      <c r="G147" s="112">
        <f t="shared" si="5"/>
        <v>0</v>
      </c>
      <c r="H147" s="85">
        <v>0.97640000000000005</v>
      </c>
      <c r="I147" s="2224" t="s">
        <v>1196</v>
      </c>
    </row>
    <row r="148" spans="1:9" ht="16.5">
      <c r="A148" s="7" t="s">
        <v>1611</v>
      </c>
      <c r="B148" s="8" t="s">
        <v>5730</v>
      </c>
      <c r="C148" s="9" t="s">
        <v>3582</v>
      </c>
      <c r="D148" s="110"/>
      <c r="E148" s="110"/>
      <c r="F148" s="111">
        <f t="shared" si="4"/>
        <v>0</v>
      </c>
      <c r="G148" s="112">
        <f t="shared" si="5"/>
        <v>0</v>
      </c>
      <c r="H148" s="85">
        <v>0.56010000000000004</v>
      </c>
      <c r="I148" s="2224" t="s">
        <v>1196</v>
      </c>
    </row>
    <row r="149" spans="1:9" ht="16.5">
      <c r="A149" s="7" t="s">
        <v>1612</v>
      </c>
      <c r="B149" s="8" t="s">
        <v>5731</v>
      </c>
      <c r="C149" s="9" t="s">
        <v>3582</v>
      </c>
      <c r="D149" s="110"/>
      <c r="E149" s="110"/>
      <c r="F149" s="111">
        <f t="shared" si="4"/>
        <v>0</v>
      </c>
      <c r="G149" s="112">
        <f t="shared" si="5"/>
        <v>0</v>
      </c>
      <c r="H149" s="85">
        <v>0.5675</v>
      </c>
      <c r="I149" s="2224" t="s">
        <v>1196</v>
      </c>
    </row>
    <row r="150" spans="1:9" ht="16.5">
      <c r="A150" s="7" t="s">
        <v>1613</v>
      </c>
      <c r="B150" s="8" t="s">
        <v>5732</v>
      </c>
      <c r="C150" s="9" t="s">
        <v>3582</v>
      </c>
      <c r="D150" s="110"/>
      <c r="E150" s="110"/>
      <c r="F150" s="111">
        <f t="shared" si="4"/>
        <v>0</v>
      </c>
      <c r="G150" s="112">
        <f t="shared" si="5"/>
        <v>0</v>
      </c>
      <c r="H150" s="85">
        <v>0.68489999999999995</v>
      </c>
      <c r="I150" s="2224" t="s">
        <v>1196</v>
      </c>
    </row>
    <row r="151" spans="1:9" ht="16.5">
      <c r="A151" s="7" t="s">
        <v>1614</v>
      </c>
      <c r="B151" s="8" t="s">
        <v>5733</v>
      </c>
      <c r="C151" s="9" t="s">
        <v>3582</v>
      </c>
      <c r="D151" s="110"/>
      <c r="E151" s="110"/>
      <c r="F151" s="111">
        <f t="shared" si="4"/>
        <v>0</v>
      </c>
      <c r="G151" s="112">
        <f t="shared" si="5"/>
        <v>0</v>
      </c>
      <c r="H151" s="85">
        <v>0.18729999999999999</v>
      </c>
      <c r="I151" s="2224" t="s">
        <v>1196</v>
      </c>
    </row>
    <row r="152" spans="1:9" ht="16.5">
      <c r="A152" s="7" t="s">
        <v>1615</v>
      </c>
      <c r="B152" s="8" t="s">
        <v>5734</v>
      </c>
      <c r="C152" s="9" t="s">
        <v>3582</v>
      </c>
      <c r="D152" s="110"/>
      <c r="E152" s="110"/>
      <c r="F152" s="111">
        <f t="shared" si="4"/>
        <v>0</v>
      </c>
      <c r="G152" s="112">
        <f t="shared" si="5"/>
        <v>0</v>
      </c>
      <c r="H152" s="85">
        <v>0.70179999999999998</v>
      </c>
      <c r="I152" s="2224" t="s">
        <v>1196</v>
      </c>
    </row>
    <row r="153" spans="1:9" ht="16.5">
      <c r="A153" s="7" t="s">
        <v>1616</v>
      </c>
      <c r="B153" s="8" t="s">
        <v>5735</v>
      </c>
      <c r="C153" s="9" t="s">
        <v>3582</v>
      </c>
      <c r="D153" s="110"/>
      <c r="E153" s="110"/>
      <c r="F153" s="111">
        <f t="shared" si="4"/>
        <v>0</v>
      </c>
      <c r="G153" s="112">
        <f t="shared" si="5"/>
        <v>0</v>
      </c>
      <c r="H153" s="85">
        <v>0.73960000000000004</v>
      </c>
      <c r="I153" s="2224" t="s">
        <v>1196</v>
      </c>
    </row>
    <row r="154" spans="1:9" ht="16.5">
      <c r="A154" s="7" t="s">
        <v>1617</v>
      </c>
      <c r="B154" s="8" t="s">
        <v>5736</v>
      </c>
      <c r="C154" s="9" t="s">
        <v>3582</v>
      </c>
      <c r="D154" s="110"/>
      <c r="E154" s="110"/>
      <c r="F154" s="111">
        <f t="shared" si="4"/>
        <v>0</v>
      </c>
      <c r="G154" s="112">
        <f t="shared" si="5"/>
        <v>0</v>
      </c>
      <c r="H154" s="85">
        <v>1.2955000000000001</v>
      </c>
      <c r="I154" s="2224" t="s">
        <v>1196</v>
      </c>
    </row>
    <row r="155" spans="1:9" ht="16.5">
      <c r="A155" s="7" t="s">
        <v>1618</v>
      </c>
      <c r="B155" s="8" t="s">
        <v>5737</v>
      </c>
      <c r="C155" s="9" t="s">
        <v>3582</v>
      </c>
      <c r="D155" s="110"/>
      <c r="E155" s="110"/>
      <c r="F155" s="111">
        <f t="shared" si="4"/>
        <v>0</v>
      </c>
      <c r="G155" s="112">
        <f t="shared" si="5"/>
        <v>0</v>
      </c>
      <c r="H155" s="85">
        <v>0.7198</v>
      </c>
      <c r="I155" s="2224" t="s">
        <v>1196</v>
      </c>
    </row>
    <row r="156" spans="1:9" ht="16.5">
      <c r="A156" s="7" t="s">
        <v>1619</v>
      </c>
      <c r="B156" s="8" t="s">
        <v>5738</v>
      </c>
      <c r="C156" s="9" t="s">
        <v>3582</v>
      </c>
      <c r="D156" s="110"/>
      <c r="E156" s="110"/>
      <c r="F156" s="111">
        <f t="shared" si="4"/>
        <v>0</v>
      </c>
      <c r="G156" s="112">
        <f t="shared" si="5"/>
        <v>0</v>
      </c>
      <c r="H156" s="85">
        <v>1.3035000000000001</v>
      </c>
      <c r="I156" s="2224" t="s">
        <v>1196</v>
      </c>
    </row>
    <row r="157" spans="1:9" ht="16.5">
      <c r="A157" s="7" t="s">
        <v>1620</v>
      </c>
      <c r="B157" s="8" t="s">
        <v>5739</v>
      </c>
      <c r="C157" s="9" t="s">
        <v>3582</v>
      </c>
      <c r="D157" s="110"/>
      <c r="E157" s="110"/>
      <c r="F157" s="111">
        <f t="shared" si="4"/>
        <v>0</v>
      </c>
      <c r="G157" s="112">
        <f t="shared" si="5"/>
        <v>0</v>
      </c>
      <c r="H157" s="85">
        <v>0.75609999999999999</v>
      </c>
      <c r="I157" s="2224" t="s">
        <v>1196</v>
      </c>
    </row>
    <row r="158" spans="1:9" ht="16.5">
      <c r="A158" s="7" t="s">
        <v>1621</v>
      </c>
      <c r="B158" s="8" t="s">
        <v>5740</v>
      </c>
      <c r="C158" s="9" t="s">
        <v>3582</v>
      </c>
      <c r="D158" s="110"/>
      <c r="E158" s="110"/>
      <c r="F158" s="111">
        <f t="shared" si="4"/>
        <v>0</v>
      </c>
      <c r="G158" s="112">
        <f t="shared" si="5"/>
        <v>0</v>
      </c>
      <c r="H158" s="85">
        <v>0.40429999999999999</v>
      </c>
      <c r="I158" s="2224" t="s">
        <v>1196</v>
      </c>
    </row>
    <row r="159" spans="1:9" ht="16.5">
      <c r="A159" s="7" t="s">
        <v>1622</v>
      </c>
      <c r="B159" s="8" t="s">
        <v>5741</v>
      </c>
      <c r="C159" s="9" t="s">
        <v>3582</v>
      </c>
      <c r="D159" s="110"/>
      <c r="E159" s="110"/>
      <c r="F159" s="111">
        <f t="shared" si="4"/>
        <v>0</v>
      </c>
      <c r="G159" s="112">
        <f t="shared" si="5"/>
        <v>0</v>
      </c>
      <c r="H159" s="85">
        <v>0.94830000000000003</v>
      </c>
      <c r="I159" s="2224" t="s">
        <v>1196</v>
      </c>
    </row>
    <row r="160" spans="1:9" ht="16.5">
      <c r="A160" s="7" t="s">
        <v>1623</v>
      </c>
      <c r="B160" s="8" t="s">
        <v>5742</v>
      </c>
      <c r="C160" s="9" t="s">
        <v>3582</v>
      </c>
      <c r="D160" s="110"/>
      <c r="E160" s="110"/>
      <c r="F160" s="111">
        <f t="shared" si="4"/>
        <v>0</v>
      </c>
      <c r="G160" s="112">
        <f t="shared" si="5"/>
        <v>0</v>
      </c>
      <c r="H160" s="85">
        <v>1.0343</v>
      </c>
      <c r="I160" s="2224" t="s">
        <v>1196</v>
      </c>
    </row>
    <row r="161" spans="1:10" ht="16.5">
      <c r="A161" s="7" t="s">
        <v>1624</v>
      </c>
      <c r="B161" s="8" t="s">
        <v>5743</v>
      </c>
      <c r="C161" s="9" t="s">
        <v>3582</v>
      </c>
      <c r="D161" s="110"/>
      <c r="E161" s="110"/>
      <c r="F161" s="111">
        <f t="shared" si="4"/>
        <v>0</v>
      </c>
      <c r="G161" s="112">
        <f t="shared" si="5"/>
        <v>0</v>
      </c>
      <c r="H161" s="85">
        <v>0.373</v>
      </c>
      <c r="I161" s="2224" t="s">
        <v>1196</v>
      </c>
    </row>
    <row r="162" spans="1:10" ht="16.5">
      <c r="A162" s="7" t="s">
        <v>1625</v>
      </c>
      <c r="B162" s="8" t="s">
        <v>5744</v>
      </c>
      <c r="C162" s="9" t="s">
        <v>3582</v>
      </c>
      <c r="D162" s="110"/>
      <c r="E162" s="110"/>
      <c r="F162" s="111">
        <f t="shared" si="4"/>
        <v>0</v>
      </c>
      <c r="G162" s="112">
        <f t="shared" si="5"/>
        <v>0</v>
      </c>
      <c r="H162" s="85">
        <v>0.79310000000000003</v>
      </c>
      <c r="I162" s="2224" t="s">
        <v>1196</v>
      </c>
    </row>
    <row r="163" spans="1:10" ht="16.5">
      <c r="A163" s="7" t="s">
        <v>1626</v>
      </c>
      <c r="B163" s="8" t="s">
        <v>5745</v>
      </c>
      <c r="C163" s="9" t="s">
        <v>3582</v>
      </c>
      <c r="D163" s="110"/>
      <c r="E163" s="110"/>
      <c r="F163" s="111">
        <f t="shared" si="4"/>
        <v>0</v>
      </c>
      <c r="G163" s="112">
        <f t="shared" si="5"/>
        <v>0</v>
      </c>
      <c r="H163" s="85">
        <v>0.57840000000000003</v>
      </c>
      <c r="I163" s="2224" t="s">
        <v>1196</v>
      </c>
    </row>
    <row r="164" spans="1:10" ht="16.5">
      <c r="A164" s="7" t="s">
        <v>1627</v>
      </c>
      <c r="B164" s="8" t="s">
        <v>5746</v>
      </c>
      <c r="C164" s="9" t="s">
        <v>3582</v>
      </c>
      <c r="D164" s="110"/>
      <c r="E164" s="110"/>
      <c r="F164" s="111">
        <f t="shared" si="4"/>
        <v>0</v>
      </c>
      <c r="G164" s="112">
        <f t="shared" si="5"/>
        <v>0</v>
      </c>
      <c r="H164" s="85">
        <v>0.65739999999999998</v>
      </c>
      <c r="I164" s="2224" t="s">
        <v>1196</v>
      </c>
    </row>
    <row r="165" spans="1:10" ht="16.5">
      <c r="A165" s="7" t="s">
        <v>1628</v>
      </c>
      <c r="B165" s="8" t="s">
        <v>5747</v>
      </c>
      <c r="C165" s="9" t="s">
        <v>3582</v>
      </c>
      <c r="D165" s="110"/>
      <c r="E165" s="110"/>
      <c r="F165" s="111">
        <f t="shared" si="4"/>
        <v>0</v>
      </c>
      <c r="G165" s="112">
        <f t="shared" si="5"/>
        <v>0</v>
      </c>
      <c r="H165" s="85">
        <v>0.97260000000000002</v>
      </c>
      <c r="I165" s="2224" t="s">
        <v>1196</v>
      </c>
    </row>
    <row r="166" spans="1:10" ht="16.5">
      <c r="A166" s="7" t="s">
        <v>1629</v>
      </c>
      <c r="B166" s="8" t="s">
        <v>5748</v>
      </c>
      <c r="C166" s="9" t="s">
        <v>3582</v>
      </c>
      <c r="D166" s="110"/>
      <c r="E166" s="110"/>
      <c r="F166" s="111">
        <f t="shared" si="4"/>
        <v>0</v>
      </c>
      <c r="G166" s="112">
        <f t="shared" si="5"/>
        <v>0</v>
      </c>
      <c r="H166" s="85">
        <v>0.2427</v>
      </c>
      <c r="I166" s="2224" t="s">
        <v>1196</v>
      </c>
    </row>
    <row r="167" spans="1:10" ht="16.5">
      <c r="A167" s="7" t="s">
        <v>1630</v>
      </c>
      <c r="B167" s="8" t="s">
        <v>5749</v>
      </c>
      <c r="C167" s="9" t="s">
        <v>3582</v>
      </c>
      <c r="D167" s="110"/>
      <c r="E167" s="110"/>
      <c r="F167" s="111">
        <f t="shared" si="4"/>
        <v>0</v>
      </c>
      <c r="G167" s="112">
        <f t="shared" si="5"/>
        <v>0</v>
      </c>
      <c r="H167" s="85">
        <v>0.45390000000000003</v>
      </c>
      <c r="I167" s="2224" t="s">
        <v>1196</v>
      </c>
    </row>
    <row r="168" spans="1:10" ht="16.5">
      <c r="A168" s="7" t="s">
        <v>1631</v>
      </c>
      <c r="B168" s="8" t="s">
        <v>5750</v>
      </c>
      <c r="C168" s="9" t="s">
        <v>3582</v>
      </c>
      <c r="D168" s="110"/>
      <c r="E168" s="110"/>
      <c r="F168" s="111">
        <f t="shared" si="4"/>
        <v>0</v>
      </c>
      <c r="G168" s="112">
        <f t="shared" si="5"/>
        <v>0</v>
      </c>
      <c r="H168" s="85">
        <v>0.63249999999999995</v>
      </c>
      <c r="I168" s="2224" t="s">
        <v>1196</v>
      </c>
    </row>
    <row r="169" spans="1:10" ht="16.5">
      <c r="A169" s="7" t="s">
        <v>1632</v>
      </c>
      <c r="B169" s="8" t="s">
        <v>5751</v>
      </c>
      <c r="C169" s="9" t="s">
        <v>3582</v>
      </c>
      <c r="D169" s="110"/>
      <c r="E169" s="110"/>
      <c r="F169" s="111">
        <f t="shared" si="4"/>
        <v>0</v>
      </c>
      <c r="G169" s="112">
        <f t="shared" si="5"/>
        <v>0</v>
      </c>
      <c r="H169" s="85">
        <v>1.3132999999999999</v>
      </c>
      <c r="I169" s="2224" t="s">
        <v>1196</v>
      </c>
    </row>
    <row r="170" spans="1:10" ht="16.5">
      <c r="A170" s="7" t="s">
        <v>1633</v>
      </c>
      <c r="B170" s="8" t="s">
        <v>5752</v>
      </c>
      <c r="C170" s="9" t="s">
        <v>3582</v>
      </c>
      <c r="D170" s="110"/>
      <c r="E170" s="110"/>
      <c r="F170" s="111">
        <f t="shared" si="4"/>
        <v>0</v>
      </c>
      <c r="G170" s="112">
        <f t="shared" si="5"/>
        <v>0</v>
      </c>
      <c r="H170" s="85">
        <v>0.32379999999999998</v>
      </c>
      <c r="I170" s="2224" t="s">
        <v>1196</v>
      </c>
    </row>
    <row r="171" spans="1:10" ht="16.5">
      <c r="A171" s="7" t="s">
        <v>1634</v>
      </c>
      <c r="B171" s="8" t="s">
        <v>5753</v>
      </c>
      <c r="C171" s="9" t="s">
        <v>3582</v>
      </c>
      <c r="D171" s="110"/>
      <c r="E171" s="110"/>
      <c r="F171" s="111">
        <f t="shared" si="4"/>
        <v>0</v>
      </c>
      <c r="G171" s="112">
        <f t="shared" si="5"/>
        <v>0</v>
      </c>
      <c r="H171" s="85">
        <v>0.75819999999999999</v>
      </c>
      <c r="I171" s="2224" t="s">
        <v>1196</v>
      </c>
    </row>
    <row r="172" spans="1:10" ht="16.5">
      <c r="A172" s="7" t="s">
        <v>1635</v>
      </c>
      <c r="B172" s="8" t="s">
        <v>5754</v>
      </c>
      <c r="C172" s="9" t="s">
        <v>3582</v>
      </c>
      <c r="D172" s="110"/>
      <c r="E172" s="110"/>
      <c r="F172" s="111">
        <f t="shared" si="4"/>
        <v>0</v>
      </c>
      <c r="G172" s="112">
        <f t="shared" si="5"/>
        <v>0</v>
      </c>
      <c r="H172" s="85">
        <v>0.1976</v>
      </c>
      <c r="I172" s="2224" t="s">
        <v>1196</v>
      </c>
    </row>
    <row r="173" spans="1:10" ht="16.5">
      <c r="A173" s="7" t="s">
        <v>1636</v>
      </c>
      <c r="B173" s="8" t="s">
        <v>5755</v>
      </c>
      <c r="C173" s="9" t="s">
        <v>3582</v>
      </c>
      <c r="D173" s="110"/>
      <c r="E173" s="110"/>
      <c r="F173" s="111">
        <f t="shared" si="4"/>
        <v>0</v>
      </c>
      <c r="G173" s="112">
        <f t="shared" si="5"/>
        <v>0</v>
      </c>
      <c r="H173" s="85">
        <v>0.30730000000000002</v>
      </c>
      <c r="I173" s="2224" t="s">
        <v>1196</v>
      </c>
      <c r="J173" s="116"/>
    </row>
    <row r="174" spans="1:10" ht="16.5">
      <c r="A174" s="7" t="s">
        <v>1637</v>
      </c>
      <c r="B174" s="8" t="s">
        <v>5756</v>
      </c>
      <c r="C174" s="9" t="s">
        <v>3582</v>
      </c>
      <c r="D174" s="110"/>
      <c r="E174" s="110"/>
      <c r="F174" s="111">
        <f t="shared" si="4"/>
        <v>0</v>
      </c>
      <c r="G174" s="112">
        <f t="shared" si="5"/>
        <v>0</v>
      </c>
      <c r="H174" s="85">
        <v>1.1274999999999999</v>
      </c>
      <c r="I174" s="2224" t="s">
        <v>1196</v>
      </c>
    </row>
    <row r="175" spans="1:10" ht="16.5">
      <c r="A175" s="7" t="s">
        <v>1638</v>
      </c>
      <c r="B175" s="8" t="s">
        <v>5757</v>
      </c>
      <c r="C175" s="9" t="s">
        <v>3582</v>
      </c>
      <c r="D175" s="110"/>
      <c r="E175" s="110"/>
      <c r="F175" s="111">
        <f t="shared" si="4"/>
        <v>0</v>
      </c>
      <c r="G175" s="112">
        <f t="shared" si="5"/>
        <v>0</v>
      </c>
      <c r="H175" s="85">
        <v>0.39219999999999999</v>
      </c>
      <c r="I175" s="2224" t="s">
        <v>1196</v>
      </c>
    </row>
    <row r="176" spans="1:10" ht="16.5">
      <c r="A176" s="7" t="s">
        <v>1639</v>
      </c>
      <c r="B176" s="8" t="s">
        <v>5758</v>
      </c>
      <c r="C176" s="9" t="s">
        <v>3582</v>
      </c>
      <c r="D176" s="110"/>
      <c r="E176" s="110"/>
      <c r="F176" s="111">
        <f t="shared" si="4"/>
        <v>0</v>
      </c>
      <c r="G176" s="112">
        <f t="shared" si="5"/>
        <v>0</v>
      </c>
      <c r="H176" s="85">
        <v>0.8478</v>
      </c>
      <c r="I176" s="2224" t="s">
        <v>1196</v>
      </c>
    </row>
    <row r="177" spans="1:9" ht="16.5">
      <c r="A177" s="7" t="s">
        <v>1640</v>
      </c>
      <c r="B177" s="8" t="s">
        <v>5759</v>
      </c>
      <c r="C177" s="9" t="s">
        <v>3582</v>
      </c>
      <c r="D177" s="110"/>
      <c r="E177" s="110"/>
      <c r="F177" s="111">
        <f t="shared" si="4"/>
        <v>0</v>
      </c>
      <c r="G177" s="112">
        <f t="shared" si="5"/>
        <v>0</v>
      </c>
      <c r="H177" s="85">
        <v>0.27050000000000002</v>
      </c>
      <c r="I177" s="2224" t="s">
        <v>1196</v>
      </c>
    </row>
    <row r="178" spans="1:9" ht="16.5">
      <c r="A178" s="7" t="s">
        <v>1641</v>
      </c>
      <c r="B178" s="8" t="s">
        <v>5760</v>
      </c>
      <c r="C178" s="9" t="s">
        <v>3582</v>
      </c>
      <c r="D178" s="110"/>
      <c r="E178" s="110"/>
      <c r="F178" s="111">
        <f t="shared" si="4"/>
        <v>0</v>
      </c>
      <c r="G178" s="112">
        <f t="shared" si="5"/>
        <v>0</v>
      </c>
      <c r="H178" s="85">
        <v>1.5269999999999999</v>
      </c>
      <c r="I178" s="2224" t="s">
        <v>1196</v>
      </c>
    </row>
    <row r="179" spans="1:9" ht="16.5">
      <c r="A179" s="7" t="s">
        <v>1642</v>
      </c>
      <c r="B179" s="8" t="s">
        <v>5761</v>
      </c>
      <c r="C179" s="9" t="s">
        <v>3582</v>
      </c>
      <c r="D179" s="110"/>
      <c r="E179" s="110"/>
      <c r="F179" s="111">
        <f t="shared" si="4"/>
        <v>0</v>
      </c>
      <c r="G179" s="112">
        <f t="shared" si="5"/>
        <v>0</v>
      </c>
      <c r="H179" s="85">
        <v>0.89049999999999996</v>
      </c>
      <c r="I179" s="2224" t="s">
        <v>1196</v>
      </c>
    </row>
    <row r="180" spans="1:9" ht="16.5">
      <c r="A180" s="7" t="s">
        <v>1643</v>
      </c>
      <c r="B180" s="8" t="s">
        <v>5762</v>
      </c>
      <c r="C180" s="9" t="s">
        <v>3582</v>
      </c>
      <c r="D180" s="110"/>
      <c r="E180" s="110"/>
      <c r="F180" s="111">
        <f t="shared" si="4"/>
        <v>0</v>
      </c>
      <c r="G180" s="112">
        <f t="shared" si="5"/>
        <v>0</v>
      </c>
      <c r="H180" s="85">
        <v>0.38009999999999999</v>
      </c>
      <c r="I180" s="2224" t="s">
        <v>1196</v>
      </c>
    </row>
    <row r="181" spans="1:9" ht="16.5">
      <c r="A181" s="7" t="s">
        <v>1644</v>
      </c>
      <c r="B181" s="8" t="s">
        <v>5763</v>
      </c>
      <c r="C181" s="9" t="s">
        <v>3582</v>
      </c>
      <c r="D181" s="110"/>
      <c r="E181" s="110"/>
      <c r="F181" s="111">
        <f t="shared" si="4"/>
        <v>0</v>
      </c>
      <c r="G181" s="112">
        <f t="shared" si="5"/>
        <v>0</v>
      </c>
      <c r="H181" s="85">
        <v>0.1946</v>
      </c>
      <c r="I181" s="2224" t="s">
        <v>1196</v>
      </c>
    </row>
    <row r="182" spans="1:9" ht="16.5">
      <c r="A182" s="7" t="s">
        <v>1645</v>
      </c>
      <c r="B182" s="8" t="s">
        <v>5764</v>
      </c>
      <c r="C182" s="9" t="s">
        <v>3582</v>
      </c>
      <c r="D182" s="110"/>
      <c r="E182" s="110"/>
      <c r="F182" s="111">
        <f t="shared" si="4"/>
        <v>0</v>
      </c>
      <c r="G182" s="112">
        <f t="shared" si="5"/>
        <v>0</v>
      </c>
      <c r="H182" s="85">
        <v>0.50970000000000004</v>
      </c>
      <c r="I182" s="2224" t="s">
        <v>1196</v>
      </c>
    </row>
    <row r="183" spans="1:9" ht="16.5">
      <c r="A183" s="7" t="s">
        <v>1646</v>
      </c>
      <c r="B183" s="8" t="s">
        <v>5765</v>
      </c>
      <c r="C183" s="9" t="s">
        <v>3582</v>
      </c>
      <c r="D183" s="110"/>
      <c r="E183" s="110"/>
      <c r="F183" s="111">
        <f t="shared" si="4"/>
        <v>0</v>
      </c>
      <c r="G183" s="112">
        <f t="shared" si="5"/>
        <v>0</v>
      </c>
      <c r="H183" s="85">
        <v>0.71830000000000005</v>
      </c>
      <c r="I183" s="2224" t="s">
        <v>1196</v>
      </c>
    </row>
    <row r="184" spans="1:9" ht="16.5">
      <c r="A184" s="7" t="s">
        <v>1647</v>
      </c>
      <c r="B184" s="8" t="s">
        <v>5766</v>
      </c>
      <c r="C184" s="9" t="s">
        <v>3582</v>
      </c>
      <c r="D184" s="110"/>
      <c r="E184" s="110"/>
      <c r="F184" s="111">
        <f t="shared" si="4"/>
        <v>0</v>
      </c>
      <c r="G184" s="112">
        <f t="shared" si="5"/>
        <v>0</v>
      </c>
      <c r="H184" s="85">
        <v>1.2751999999999999</v>
      </c>
      <c r="I184" s="2224" t="s">
        <v>1196</v>
      </c>
    </row>
    <row r="185" spans="1:9" ht="16.5">
      <c r="A185" s="7" t="s">
        <v>2674</v>
      </c>
      <c r="B185" s="8" t="s">
        <v>5767</v>
      </c>
      <c r="C185" s="9" t="s">
        <v>3582</v>
      </c>
      <c r="D185" s="110"/>
      <c r="E185" s="110"/>
      <c r="F185" s="111">
        <f t="shared" si="4"/>
        <v>0</v>
      </c>
      <c r="G185" s="112">
        <f t="shared" si="5"/>
        <v>0</v>
      </c>
      <c r="H185" s="85">
        <v>0.57969999999999999</v>
      </c>
      <c r="I185" s="2224" t="s">
        <v>1196</v>
      </c>
    </row>
    <row r="186" spans="1:9" ht="16.5">
      <c r="A186" s="7" t="s">
        <v>1648</v>
      </c>
      <c r="B186" s="8" t="s">
        <v>5768</v>
      </c>
      <c r="C186" s="9" t="s">
        <v>3582</v>
      </c>
      <c r="D186" s="110"/>
      <c r="E186" s="110"/>
      <c r="F186" s="111">
        <f t="shared" si="4"/>
        <v>0</v>
      </c>
      <c r="G186" s="112">
        <f t="shared" si="5"/>
        <v>0</v>
      </c>
      <c r="H186" s="85">
        <v>0.94279999999999997</v>
      </c>
      <c r="I186" s="2224" t="s">
        <v>1196</v>
      </c>
    </row>
    <row r="187" spans="1:9" ht="16.5">
      <c r="A187" s="7" t="s">
        <v>1649</v>
      </c>
      <c r="B187" s="8" t="s">
        <v>5769</v>
      </c>
      <c r="C187" s="9" t="s">
        <v>3582</v>
      </c>
      <c r="D187" s="110"/>
      <c r="E187" s="110"/>
      <c r="F187" s="111">
        <f t="shared" si="4"/>
        <v>0</v>
      </c>
      <c r="G187" s="112">
        <f t="shared" si="5"/>
        <v>0</v>
      </c>
      <c r="H187" s="85">
        <v>0.91620000000000001</v>
      </c>
      <c r="I187" s="2224" t="s">
        <v>1196</v>
      </c>
    </row>
    <row r="188" spans="1:9" ht="16.5">
      <c r="A188" s="7" t="s">
        <v>1650</v>
      </c>
      <c r="B188" s="8" t="s">
        <v>5770</v>
      </c>
      <c r="C188" s="9" t="s">
        <v>3582</v>
      </c>
      <c r="D188" s="110"/>
      <c r="E188" s="110"/>
      <c r="F188" s="111">
        <f t="shared" si="4"/>
        <v>0</v>
      </c>
      <c r="G188" s="112">
        <f t="shared" si="5"/>
        <v>0</v>
      </c>
      <c r="H188" s="85">
        <v>0.48010000000000003</v>
      </c>
      <c r="I188" s="2224" t="s">
        <v>1196</v>
      </c>
    </row>
    <row r="189" spans="1:9" ht="16.5">
      <c r="A189" s="7" t="s">
        <v>1651</v>
      </c>
      <c r="B189" s="8" t="s">
        <v>5771</v>
      </c>
      <c r="C189" s="9" t="s">
        <v>3582</v>
      </c>
      <c r="D189" s="110"/>
      <c r="E189" s="110"/>
      <c r="F189" s="111">
        <f t="shared" si="4"/>
        <v>0</v>
      </c>
      <c r="G189" s="112">
        <f t="shared" si="5"/>
        <v>0</v>
      </c>
      <c r="H189" s="85">
        <v>1.2036</v>
      </c>
      <c r="I189" s="2224" t="s">
        <v>1196</v>
      </c>
    </row>
    <row r="190" spans="1:9" ht="16.5">
      <c r="A190" s="7" t="s">
        <v>1652</v>
      </c>
      <c r="B190" s="8" t="s">
        <v>5772</v>
      </c>
      <c r="C190" s="9" t="s">
        <v>3582</v>
      </c>
      <c r="D190" s="110"/>
      <c r="E190" s="110"/>
      <c r="F190" s="111">
        <f t="shared" si="4"/>
        <v>0</v>
      </c>
      <c r="G190" s="112">
        <f t="shared" si="5"/>
        <v>0</v>
      </c>
      <c r="H190" s="85">
        <v>1.2130000000000001</v>
      </c>
      <c r="I190" s="2224" t="s">
        <v>1196</v>
      </c>
    </row>
    <row r="191" spans="1:9" ht="16.5">
      <c r="A191" s="7" t="s">
        <v>1653</v>
      </c>
      <c r="B191" s="8" t="s">
        <v>5773</v>
      </c>
      <c r="C191" s="9" t="s">
        <v>3582</v>
      </c>
      <c r="D191" s="110"/>
      <c r="E191" s="110"/>
      <c r="F191" s="111">
        <f t="shared" si="4"/>
        <v>0</v>
      </c>
      <c r="G191" s="112">
        <f t="shared" si="5"/>
        <v>0</v>
      </c>
      <c r="H191" s="85">
        <v>1.0153000000000001</v>
      </c>
      <c r="I191" s="2224" t="s">
        <v>1196</v>
      </c>
    </row>
    <row r="192" spans="1:9" ht="16.5">
      <c r="A192" s="7" t="s">
        <v>1654</v>
      </c>
      <c r="B192" s="8" t="s">
        <v>5774</v>
      </c>
      <c r="C192" s="9" t="s">
        <v>3582</v>
      </c>
      <c r="D192" s="110"/>
      <c r="E192" s="110"/>
      <c r="F192" s="111">
        <f t="shared" si="4"/>
        <v>0</v>
      </c>
      <c r="G192" s="112">
        <f t="shared" si="5"/>
        <v>0</v>
      </c>
      <c r="H192" s="85">
        <v>1.1307</v>
      </c>
      <c r="I192" s="2224" t="s">
        <v>1196</v>
      </c>
    </row>
    <row r="193" spans="1:9" ht="16.5">
      <c r="A193" s="7" t="s">
        <v>1655</v>
      </c>
      <c r="B193" s="8" t="s">
        <v>5775</v>
      </c>
      <c r="C193" s="9" t="s">
        <v>3582</v>
      </c>
      <c r="D193" s="110"/>
      <c r="E193" s="110"/>
      <c r="F193" s="111">
        <f t="shared" si="4"/>
        <v>0</v>
      </c>
      <c r="G193" s="112">
        <f t="shared" si="5"/>
        <v>0</v>
      </c>
      <c r="H193" s="85">
        <v>1.1216999999999999</v>
      </c>
      <c r="I193" s="2224" t="s">
        <v>1196</v>
      </c>
    </row>
    <row r="194" spans="1:9" ht="16.5">
      <c r="A194" s="7" t="s">
        <v>1656</v>
      </c>
      <c r="B194" s="8" t="s">
        <v>5776</v>
      </c>
      <c r="C194" s="9" t="s">
        <v>3582</v>
      </c>
      <c r="D194" s="110"/>
      <c r="E194" s="110"/>
      <c r="F194" s="111">
        <f t="shared" si="4"/>
        <v>0</v>
      </c>
      <c r="G194" s="112">
        <f t="shared" si="5"/>
        <v>0</v>
      </c>
      <c r="H194" s="85">
        <v>0.2319</v>
      </c>
      <c r="I194" s="2224" t="s">
        <v>1196</v>
      </c>
    </row>
    <row r="195" spans="1:9" ht="16.5">
      <c r="A195" s="7" t="s">
        <v>1657</v>
      </c>
      <c r="B195" s="8" t="s">
        <v>5777</v>
      </c>
      <c r="C195" s="9" t="s">
        <v>3582</v>
      </c>
      <c r="D195" s="110"/>
      <c r="E195" s="110"/>
      <c r="F195" s="111">
        <f t="shared" si="4"/>
        <v>0</v>
      </c>
      <c r="G195" s="112">
        <f t="shared" si="5"/>
        <v>0</v>
      </c>
      <c r="H195" s="85">
        <v>0.37169999999999997</v>
      </c>
      <c r="I195" s="2224" t="s">
        <v>1196</v>
      </c>
    </row>
    <row r="196" spans="1:9" ht="16.5">
      <c r="A196" s="7" t="s">
        <v>1658</v>
      </c>
      <c r="B196" s="8" t="s">
        <v>5778</v>
      </c>
      <c r="C196" s="9" t="s">
        <v>3582</v>
      </c>
      <c r="D196" s="110"/>
      <c r="E196" s="110"/>
      <c r="F196" s="111">
        <f t="shared" si="4"/>
        <v>0</v>
      </c>
      <c r="G196" s="112">
        <f t="shared" si="5"/>
        <v>0</v>
      </c>
      <c r="H196" s="85">
        <v>0.84670000000000001</v>
      </c>
      <c r="I196" s="2224" t="s">
        <v>1196</v>
      </c>
    </row>
    <row r="197" spans="1:9" ht="16.5">
      <c r="A197" s="7" t="s">
        <v>1659</v>
      </c>
      <c r="B197" s="8" t="s">
        <v>5779</v>
      </c>
      <c r="C197" s="9" t="s">
        <v>3582</v>
      </c>
      <c r="D197" s="110"/>
      <c r="E197" s="110"/>
      <c r="F197" s="111">
        <f t="shared" ref="F197:F260" si="6">D197*E197</f>
        <v>0</v>
      </c>
      <c r="G197" s="112">
        <f t="shared" ref="G197:G260" si="7">IF($F$1230=0,0,F197/$F$1230)</f>
        <v>0</v>
      </c>
      <c r="H197" s="85">
        <v>0.25009999999999999</v>
      </c>
      <c r="I197" s="2224" t="s">
        <v>1196</v>
      </c>
    </row>
    <row r="198" spans="1:9" ht="16.5">
      <c r="A198" s="7" t="s">
        <v>1660</v>
      </c>
      <c r="B198" s="8" t="s">
        <v>5780</v>
      </c>
      <c r="C198" s="9" t="s">
        <v>3582</v>
      </c>
      <c r="D198" s="110"/>
      <c r="E198" s="110"/>
      <c r="F198" s="111">
        <f t="shared" si="6"/>
        <v>0</v>
      </c>
      <c r="G198" s="112">
        <f t="shared" si="7"/>
        <v>0</v>
      </c>
      <c r="H198" s="85">
        <v>0.80069999999999997</v>
      </c>
      <c r="I198" s="2224" t="s">
        <v>1196</v>
      </c>
    </row>
    <row r="199" spans="1:9" ht="16.5">
      <c r="A199" s="7" t="s">
        <v>1661</v>
      </c>
      <c r="B199" s="8" t="s">
        <v>5781</v>
      </c>
      <c r="C199" s="9" t="s">
        <v>3582</v>
      </c>
      <c r="D199" s="110"/>
      <c r="E199" s="110"/>
      <c r="F199" s="111">
        <f t="shared" si="6"/>
        <v>0</v>
      </c>
      <c r="G199" s="112">
        <f t="shared" si="7"/>
        <v>0</v>
      </c>
      <c r="H199" s="85">
        <v>0.61150000000000004</v>
      </c>
      <c r="I199" s="2224" t="s">
        <v>1196</v>
      </c>
    </row>
    <row r="200" spans="1:9" ht="16.5">
      <c r="A200" s="7" t="s">
        <v>1662</v>
      </c>
      <c r="B200" s="8" t="s">
        <v>5782</v>
      </c>
      <c r="C200" s="9" t="s">
        <v>3582</v>
      </c>
      <c r="D200" s="110"/>
      <c r="E200" s="110"/>
      <c r="F200" s="111">
        <f t="shared" si="6"/>
        <v>0</v>
      </c>
      <c r="G200" s="112">
        <f t="shared" si="7"/>
        <v>0</v>
      </c>
      <c r="H200" s="85">
        <v>0.46679999999999999</v>
      </c>
      <c r="I200" s="2224" t="s">
        <v>1196</v>
      </c>
    </row>
    <row r="201" spans="1:9" ht="16.5">
      <c r="A201" s="7" t="s">
        <v>1663</v>
      </c>
      <c r="B201" s="8" t="s">
        <v>5783</v>
      </c>
      <c r="C201" s="9" t="s">
        <v>3582</v>
      </c>
      <c r="D201" s="110"/>
      <c r="E201" s="110"/>
      <c r="F201" s="111">
        <f t="shared" si="6"/>
        <v>0</v>
      </c>
      <c r="G201" s="112">
        <f t="shared" si="7"/>
        <v>0</v>
      </c>
      <c r="H201" s="85">
        <v>0.35270000000000001</v>
      </c>
      <c r="I201" s="2224" t="s">
        <v>1196</v>
      </c>
    </row>
    <row r="202" spans="1:9" ht="16.5">
      <c r="A202" s="7" t="s">
        <v>1664</v>
      </c>
      <c r="B202" s="8" t="s">
        <v>5784</v>
      </c>
      <c r="C202" s="9" t="s">
        <v>3582</v>
      </c>
      <c r="D202" s="110"/>
      <c r="E202" s="110"/>
      <c r="F202" s="111">
        <f t="shared" si="6"/>
        <v>0</v>
      </c>
      <c r="G202" s="112">
        <f t="shared" si="7"/>
        <v>0</v>
      </c>
      <c r="H202" s="85">
        <v>0.36249999999999999</v>
      </c>
      <c r="I202" s="2224" t="s">
        <v>1196</v>
      </c>
    </row>
    <row r="203" spans="1:9" ht="16.5">
      <c r="A203" s="7" t="s">
        <v>1665</v>
      </c>
      <c r="B203" s="8" t="s">
        <v>5785</v>
      </c>
      <c r="C203" s="9" t="s">
        <v>3582</v>
      </c>
      <c r="D203" s="110"/>
      <c r="E203" s="110"/>
      <c r="F203" s="111">
        <f t="shared" si="6"/>
        <v>0</v>
      </c>
      <c r="G203" s="112">
        <f t="shared" si="7"/>
        <v>0</v>
      </c>
      <c r="H203" s="85">
        <v>0.94430000000000003</v>
      </c>
      <c r="I203" s="2224" t="s">
        <v>1196</v>
      </c>
    </row>
    <row r="204" spans="1:9" ht="16.5">
      <c r="A204" s="7" t="s">
        <v>1666</v>
      </c>
      <c r="B204" s="8" t="s">
        <v>5786</v>
      </c>
      <c r="C204" s="9" t="s">
        <v>3582</v>
      </c>
      <c r="D204" s="110"/>
      <c r="E204" s="110"/>
      <c r="F204" s="111">
        <f t="shared" si="6"/>
        <v>0</v>
      </c>
      <c r="G204" s="112">
        <f t="shared" si="7"/>
        <v>0</v>
      </c>
      <c r="H204" s="85">
        <v>0.96850000000000003</v>
      </c>
      <c r="I204" s="2224" t="s">
        <v>1196</v>
      </c>
    </row>
    <row r="205" spans="1:9" ht="16.5">
      <c r="A205" s="7" t="s">
        <v>1667</v>
      </c>
      <c r="B205" s="8" t="s">
        <v>5787</v>
      </c>
      <c r="C205" s="9" t="s">
        <v>3582</v>
      </c>
      <c r="D205" s="110"/>
      <c r="E205" s="110"/>
      <c r="F205" s="111">
        <f t="shared" si="6"/>
        <v>0</v>
      </c>
      <c r="G205" s="112">
        <f t="shared" si="7"/>
        <v>0</v>
      </c>
      <c r="H205" s="85">
        <v>0.7288</v>
      </c>
      <c r="I205" s="2224" t="s">
        <v>1196</v>
      </c>
    </row>
    <row r="206" spans="1:9" ht="16.5">
      <c r="A206" s="7" t="s">
        <v>1668</v>
      </c>
      <c r="B206" s="8" t="s">
        <v>5788</v>
      </c>
      <c r="C206" s="9" t="s">
        <v>3582</v>
      </c>
      <c r="D206" s="110"/>
      <c r="E206" s="110"/>
      <c r="F206" s="111">
        <f t="shared" si="6"/>
        <v>0</v>
      </c>
      <c r="G206" s="112">
        <f t="shared" si="7"/>
        <v>0</v>
      </c>
      <c r="H206" s="85">
        <v>1.1836</v>
      </c>
      <c r="I206" s="2224" t="s">
        <v>1196</v>
      </c>
    </row>
    <row r="207" spans="1:9" ht="16.5">
      <c r="A207" s="7" t="s">
        <v>1669</v>
      </c>
      <c r="B207" s="8" t="s">
        <v>5789</v>
      </c>
      <c r="C207" s="9" t="s">
        <v>3582</v>
      </c>
      <c r="D207" s="110"/>
      <c r="E207" s="110"/>
      <c r="F207" s="111">
        <f t="shared" si="6"/>
        <v>0</v>
      </c>
      <c r="G207" s="112">
        <f t="shared" si="7"/>
        <v>0</v>
      </c>
      <c r="H207" s="85">
        <v>0.69220000000000004</v>
      </c>
      <c r="I207" s="2224" t="s">
        <v>1196</v>
      </c>
    </row>
    <row r="208" spans="1:9" ht="16.5">
      <c r="A208" s="7" t="s">
        <v>1670</v>
      </c>
      <c r="B208" s="8" t="s">
        <v>5790</v>
      </c>
      <c r="C208" s="9" t="s">
        <v>3582</v>
      </c>
      <c r="D208" s="110"/>
      <c r="E208" s="110"/>
      <c r="F208" s="111">
        <f t="shared" si="6"/>
        <v>0</v>
      </c>
      <c r="G208" s="112">
        <f t="shared" si="7"/>
        <v>0</v>
      </c>
      <c r="H208" s="85">
        <v>0.27060000000000001</v>
      </c>
      <c r="I208" s="2224" t="s">
        <v>1196</v>
      </c>
    </row>
    <row r="209" spans="1:10" ht="16.5">
      <c r="A209" s="7" t="s">
        <v>1671</v>
      </c>
      <c r="B209" s="8" t="s">
        <v>5791</v>
      </c>
      <c r="C209" s="9" t="s">
        <v>3582</v>
      </c>
      <c r="D209" s="110"/>
      <c r="E209" s="110"/>
      <c r="F209" s="111">
        <f t="shared" si="6"/>
        <v>0</v>
      </c>
      <c r="G209" s="112">
        <f t="shared" si="7"/>
        <v>0</v>
      </c>
      <c r="H209" s="85">
        <v>0.74060000000000004</v>
      </c>
      <c r="I209" s="2224" t="s">
        <v>1196</v>
      </c>
    </row>
    <row r="210" spans="1:10" ht="16.5">
      <c r="A210" s="7" t="s">
        <v>1672</v>
      </c>
      <c r="B210" s="8" t="s">
        <v>5792</v>
      </c>
      <c r="C210" s="9" t="s">
        <v>3582</v>
      </c>
      <c r="D210" s="110"/>
      <c r="E210" s="110"/>
      <c r="F210" s="111">
        <f t="shared" si="6"/>
        <v>0</v>
      </c>
      <c r="G210" s="112">
        <f t="shared" si="7"/>
        <v>0</v>
      </c>
      <c r="H210" s="85">
        <v>0.72870000000000001</v>
      </c>
      <c r="I210" s="2224" t="s">
        <v>1196</v>
      </c>
    </row>
    <row r="211" spans="1:10" ht="16.5">
      <c r="A211" s="7" t="s">
        <v>1673</v>
      </c>
      <c r="B211" s="8" t="s">
        <v>5793</v>
      </c>
      <c r="C211" s="9" t="s">
        <v>3582</v>
      </c>
      <c r="D211" s="110"/>
      <c r="E211" s="110"/>
      <c r="F211" s="111">
        <f t="shared" si="6"/>
        <v>0</v>
      </c>
      <c r="G211" s="112">
        <f t="shared" si="7"/>
        <v>0</v>
      </c>
      <c r="H211" s="85">
        <v>0.85840000000000005</v>
      </c>
      <c r="I211" s="2224" t="s">
        <v>1196</v>
      </c>
    </row>
    <row r="212" spans="1:10" ht="16.5">
      <c r="A212" s="7" t="s">
        <v>1674</v>
      </c>
      <c r="B212" s="8" t="s">
        <v>5794</v>
      </c>
      <c r="C212" s="9" t="s">
        <v>3582</v>
      </c>
      <c r="D212" s="110"/>
      <c r="E212" s="110"/>
      <c r="F212" s="111">
        <f t="shared" si="6"/>
        <v>0</v>
      </c>
      <c r="G212" s="112">
        <f t="shared" si="7"/>
        <v>0</v>
      </c>
      <c r="H212" s="85">
        <v>0.39279999999999998</v>
      </c>
      <c r="I212" s="2224" t="s">
        <v>1196</v>
      </c>
    </row>
    <row r="213" spans="1:10" ht="16.5">
      <c r="A213" s="7" t="s">
        <v>1675</v>
      </c>
      <c r="B213" s="8" t="s">
        <v>5795</v>
      </c>
      <c r="C213" s="9" t="s">
        <v>3582</v>
      </c>
      <c r="D213" s="110"/>
      <c r="E213" s="110"/>
      <c r="F213" s="111">
        <f t="shared" si="6"/>
        <v>0</v>
      </c>
      <c r="G213" s="112">
        <f t="shared" si="7"/>
        <v>0</v>
      </c>
      <c r="H213" s="85">
        <v>1.4532</v>
      </c>
      <c r="I213" s="2224" t="s">
        <v>1196</v>
      </c>
    </row>
    <row r="214" spans="1:10" ht="16.5">
      <c r="A214" s="7" t="s">
        <v>1676</v>
      </c>
      <c r="B214" s="8" t="s">
        <v>5796</v>
      </c>
      <c r="C214" s="9" t="s">
        <v>3582</v>
      </c>
      <c r="D214" s="110"/>
      <c r="E214" s="110"/>
      <c r="F214" s="111">
        <f t="shared" si="6"/>
        <v>0</v>
      </c>
      <c r="G214" s="112">
        <f t="shared" si="7"/>
        <v>0</v>
      </c>
      <c r="H214" s="85">
        <v>0.61250000000000004</v>
      </c>
      <c r="I214" s="2224" t="s">
        <v>1196</v>
      </c>
    </row>
    <row r="215" spans="1:10" ht="16.5">
      <c r="A215" s="7" t="s">
        <v>1677</v>
      </c>
      <c r="B215" s="8" t="s">
        <v>5797</v>
      </c>
      <c r="C215" s="9" t="s">
        <v>3582</v>
      </c>
      <c r="D215" s="110"/>
      <c r="E215" s="110"/>
      <c r="F215" s="111">
        <f t="shared" si="6"/>
        <v>0</v>
      </c>
      <c r="G215" s="112">
        <f t="shared" si="7"/>
        <v>0</v>
      </c>
      <c r="H215" s="85">
        <v>0.52829999999999999</v>
      </c>
      <c r="I215" s="2224" t="s">
        <v>1196</v>
      </c>
    </row>
    <row r="216" spans="1:10" ht="16.5">
      <c r="A216" s="7" t="s">
        <v>1678</v>
      </c>
      <c r="B216" s="8" t="s">
        <v>5798</v>
      </c>
      <c r="C216" s="9" t="s">
        <v>3582</v>
      </c>
      <c r="D216" s="110"/>
      <c r="E216" s="110"/>
      <c r="F216" s="111">
        <f t="shared" si="6"/>
        <v>0</v>
      </c>
      <c r="G216" s="112">
        <f t="shared" si="7"/>
        <v>0</v>
      </c>
      <c r="H216" s="85">
        <v>0.65380000000000005</v>
      </c>
      <c r="I216" s="2224" t="s">
        <v>1196</v>
      </c>
    </row>
    <row r="217" spans="1:10" ht="16.5">
      <c r="A217" s="7" t="s">
        <v>1679</v>
      </c>
      <c r="B217" s="8" t="s">
        <v>5799</v>
      </c>
      <c r="C217" s="9" t="s">
        <v>3582</v>
      </c>
      <c r="D217" s="110"/>
      <c r="E217" s="110"/>
      <c r="F217" s="111">
        <f t="shared" si="6"/>
        <v>0</v>
      </c>
      <c r="G217" s="112">
        <f t="shared" si="7"/>
        <v>0</v>
      </c>
      <c r="H217" s="85">
        <v>0.1948</v>
      </c>
      <c r="I217" s="2224" t="s">
        <v>1196</v>
      </c>
    </row>
    <row r="218" spans="1:10" ht="16.5">
      <c r="A218" s="7" t="s">
        <v>1680</v>
      </c>
      <c r="B218" s="8" t="s">
        <v>5800</v>
      </c>
      <c r="C218" s="9" t="s">
        <v>3582</v>
      </c>
      <c r="D218" s="110"/>
      <c r="E218" s="110"/>
      <c r="F218" s="111">
        <f t="shared" si="6"/>
        <v>0</v>
      </c>
      <c r="G218" s="112">
        <f t="shared" si="7"/>
        <v>0</v>
      </c>
      <c r="H218" s="85">
        <v>1.4347000000000001</v>
      </c>
      <c r="I218" s="2224" t="s">
        <v>1196</v>
      </c>
    </row>
    <row r="219" spans="1:10" ht="16.5">
      <c r="A219" s="7" t="s">
        <v>1681</v>
      </c>
      <c r="B219" s="8" t="s">
        <v>5801</v>
      </c>
      <c r="C219" s="9" t="s">
        <v>3582</v>
      </c>
      <c r="D219" s="110"/>
      <c r="E219" s="110"/>
      <c r="F219" s="111">
        <f t="shared" si="6"/>
        <v>0</v>
      </c>
      <c r="G219" s="112">
        <f t="shared" si="7"/>
        <v>0</v>
      </c>
      <c r="H219" s="85">
        <v>0.1928</v>
      </c>
      <c r="I219" s="2224" t="s">
        <v>1196</v>
      </c>
    </row>
    <row r="220" spans="1:10" ht="16.5">
      <c r="A220" s="7" t="s">
        <v>1682</v>
      </c>
      <c r="B220" s="8" t="s">
        <v>5802</v>
      </c>
      <c r="C220" s="9" t="s">
        <v>3582</v>
      </c>
      <c r="D220" s="110"/>
      <c r="E220" s="110"/>
      <c r="F220" s="111">
        <f t="shared" si="6"/>
        <v>0</v>
      </c>
      <c r="G220" s="112">
        <f t="shared" si="7"/>
        <v>0</v>
      </c>
      <c r="H220" s="85">
        <v>0.44919999999999999</v>
      </c>
      <c r="I220" s="2224" t="s">
        <v>1196</v>
      </c>
    </row>
    <row r="221" spans="1:10" ht="16.5">
      <c r="A221" s="7" t="s">
        <v>1683</v>
      </c>
      <c r="B221" s="8" t="s">
        <v>5803</v>
      </c>
      <c r="C221" s="9" t="s">
        <v>3582</v>
      </c>
      <c r="D221" s="110"/>
      <c r="E221" s="110"/>
      <c r="F221" s="111">
        <f t="shared" si="6"/>
        <v>0</v>
      </c>
      <c r="G221" s="112">
        <f t="shared" si="7"/>
        <v>0</v>
      </c>
      <c r="H221" s="85">
        <v>1.0077</v>
      </c>
      <c r="I221" s="2224" t="s">
        <v>1196</v>
      </c>
    </row>
    <row r="222" spans="1:10" ht="16.5">
      <c r="A222" s="7" t="s">
        <v>1684</v>
      </c>
      <c r="B222" s="8" t="s">
        <v>5804</v>
      </c>
      <c r="C222" s="9" t="s">
        <v>3582</v>
      </c>
      <c r="D222" s="110"/>
      <c r="E222" s="110"/>
      <c r="F222" s="111">
        <f t="shared" si="6"/>
        <v>0</v>
      </c>
      <c r="G222" s="112">
        <f t="shared" si="7"/>
        <v>0</v>
      </c>
      <c r="H222" s="85">
        <v>0.48959999999999998</v>
      </c>
      <c r="I222" s="2224" t="s">
        <v>1196</v>
      </c>
    </row>
    <row r="223" spans="1:10" ht="16.5">
      <c r="A223" s="7" t="s">
        <v>1685</v>
      </c>
      <c r="B223" s="8" t="s">
        <v>5805</v>
      </c>
      <c r="C223" s="9" t="s">
        <v>3582</v>
      </c>
      <c r="D223" s="110"/>
      <c r="E223" s="110"/>
      <c r="F223" s="111">
        <f t="shared" si="6"/>
        <v>0</v>
      </c>
      <c r="G223" s="112">
        <f t="shared" si="7"/>
        <v>0</v>
      </c>
      <c r="H223" s="85">
        <v>0.42720000000000002</v>
      </c>
      <c r="I223" s="2224" t="s">
        <v>1196</v>
      </c>
      <c r="J223" s="116"/>
    </row>
    <row r="224" spans="1:10" ht="16.5">
      <c r="A224" s="7" t="s">
        <v>1686</v>
      </c>
      <c r="B224" s="8" t="s">
        <v>5806</v>
      </c>
      <c r="C224" s="9" t="s">
        <v>3582</v>
      </c>
      <c r="D224" s="110"/>
      <c r="E224" s="110"/>
      <c r="F224" s="111">
        <f t="shared" si="6"/>
        <v>0</v>
      </c>
      <c r="G224" s="112">
        <f t="shared" si="7"/>
        <v>0</v>
      </c>
      <c r="H224" s="85">
        <v>0.37559999999999999</v>
      </c>
      <c r="I224" s="2224" t="s">
        <v>1196</v>
      </c>
    </row>
    <row r="225" spans="1:9" ht="16.5">
      <c r="A225" s="7" t="s">
        <v>1687</v>
      </c>
      <c r="B225" s="8" t="s">
        <v>5807</v>
      </c>
      <c r="C225" s="9" t="s">
        <v>3582</v>
      </c>
      <c r="D225" s="110"/>
      <c r="E225" s="110"/>
      <c r="F225" s="111">
        <f t="shared" si="6"/>
        <v>0</v>
      </c>
      <c r="G225" s="112">
        <f t="shared" si="7"/>
        <v>0</v>
      </c>
      <c r="H225" s="85">
        <v>0.91930000000000001</v>
      </c>
      <c r="I225" s="2224" t="s">
        <v>1196</v>
      </c>
    </row>
    <row r="226" spans="1:9" ht="16.5">
      <c r="A226" s="7" t="s">
        <v>1688</v>
      </c>
      <c r="B226" s="8" t="s">
        <v>5808</v>
      </c>
      <c r="C226" s="9" t="s">
        <v>3582</v>
      </c>
      <c r="D226" s="110"/>
      <c r="E226" s="110"/>
      <c r="F226" s="111">
        <f t="shared" si="6"/>
        <v>0</v>
      </c>
      <c r="G226" s="112">
        <f t="shared" si="7"/>
        <v>0</v>
      </c>
      <c r="H226" s="85">
        <v>0.26669999999999999</v>
      </c>
      <c r="I226" s="2224" t="s">
        <v>1196</v>
      </c>
    </row>
    <row r="227" spans="1:9" ht="16.5">
      <c r="A227" s="7" t="s">
        <v>2719</v>
      </c>
      <c r="B227" s="8" t="s">
        <v>5809</v>
      </c>
      <c r="C227" s="9" t="s">
        <v>3582</v>
      </c>
      <c r="D227" s="110"/>
      <c r="E227" s="110"/>
      <c r="F227" s="111">
        <f t="shared" si="6"/>
        <v>0</v>
      </c>
      <c r="G227" s="112">
        <f t="shared" si="7"/>
        <v>0</v>
      </c>
      <c r="H227" s="85">
        <v>1</v>
      </c>
      <c r="I227" s="2224" t="s">
        <v>7726</v>
      </c>
    </row>
    <row r="228" spans="1:9" ht="16.5">
      <c r="A228" s="7" t="s">
        <v>1689</v>
      </c>
      <c r="B228" s="8" t="s">
        <v>5810</v>
      </c>
      <c r="C228" s="9" t="s">
        <v>3582</v>
      </c>
      <c r="D228" s="110"/>
      <c r="E228" s="110"/>
      <c r="F228" s="111">
        <f t="shared" si="6"/>
        <v>0</v>
      </c>
      <c r="G228" s="112">
        <f t="shared" si="7"/>
        <v>0</v>
      </c>
      <c r="H228" s="85">
        <v>0.88500000000000001</v>
      </c>
      <c r="I228" s="2224" t="s">
        <v>1196</v>
      </c>
    </row>
    <row r="229" spans="1:9" ht="16.5">
      <c r="A229" s="7" t="s">
        <v>1690</v>
      </c>
      <c r="B229" s="8" t="s">
        <v>5811</v>
      </c>
      <c r="C229" s="9" t="s">
        <v>3582</v>
      </c>
      <c r="D229" s="110"/>
      <c r="E229" s="110"/>
      <c r="F229" s="111">
        <f t="shared" si="6"/>
        <v>0</v>
      </c>
      <c r="G229" s="112">
        <f t="shared" si="7"/>
        <v>0</v>
      </c>
      <c r="H229" s="85">
        <v>0.85189999999999999</v>
      </c>
      <c r="I229" s="2224" t="s">
        <v>1196</v>
      </c>
    </row>
    <row r="230" spans="1:9" ht="16.5">
      <c r="A230" s="7" t="s">
        <v>1691</v>
      </c>
      <c r="B230" s="8" t="s">
        <v>5812</v>
      </c>
      <c r="C230" s="9" t="s">
        <v>3582</v>
      </c>
      <c r="D230" s="110"/>
      <c r="E230" s="110"/>
      <c r="F230" s="111">
        <f t="shared" si="6"/>
        <v>0</v>
      </c>
      <c r="G230" s="112">
        <f t="shared" si="7"/>
        <v>0</v>
      </c>
      <c r="H230" s="85">
        <v>1.1500999999999999</v>
      </c>
      <c r="I230" s="2224" t="s">
        <v>1196</v>
      </c>
    </row>
    <row r="231" spans="1:9" ht="16.5">
      <c r="A231" s="7" t="s">
        <v>1692</v>
      </c>
      <c r="B231" s="8" t="s">
        <v>5813</v>
      </c>
      <c r="C231" s="9" t="s">
        <v>3582</v>
      </c>
      <c r="D231" s="110"/>
      <c r="E231" s="110"/>
      <c r="F231" s="111">
        <f t="shared" si="6"/>
        <v>0</v>
      </c>
      <c r="G231" s="112">
        <f t="shared" si="7"/>
        <v>0</v>
      </c>
      <c r="H231" s="85">
        <v>0.52110000000000001</v>
      </c>
      <c r="I231" s="2224" t="s">
        <v>1196</v>
      </c>
    </row>
    <row r="232" spans="1:9" ht="16.5">
      <c r="A232" s="7" t="s">
        <v>1693</v>
      </c>
      <c r="B232" s="8" t="s">
        <v>5814</v>
      </c>
      <c r="C232" s="9" t="s">
        <v>3582</v>
      </c>
      <c r="D232" s="110"/>
      <c r="E232" s="110"/>
      <c r="F232" s="111">
        <f t="shared" si="6"/>
        <v>0</v>
      </c>
      <c r="G232" s="112">
        <f t="shared" si="7"/>
        <v>0</v>
      </c>
      <c r="H232" s="85">
        <v>0.89480000000000004</v>
      </c>
      <c r="I232" s="2224" t="s">
        <v>1196</v>
      </c>
    </row>
    <row r="233" spans="1:9" ht="16.5">
      <c r="A233" s="7" t="s">
        <v>1694</v>
      </c>
      <c r="B233" s="8" t="s">
        <v>5815</v>
      </c>
      <c r="C233" s="9" t="s">
        <v>3582</v>
      </c>
      <c r="D233" s="110"/>
      <c r="E233" s="110"/>
      <c r="F233" s="111">
        <f t="shared" si="6"/>
        <v>0</v>
      </c>
      <c r="G233" s="112">
        <f t="shared" si="7"/>
        <v>0</v>
      </c>
      <c r="H233" s="85">
        <v>0.39179999999999998</v>
      </c>
      <c r="I233" s="2224" t="s">
        <v>1196</v>
      </c>
    </row>
    <row r="234" spans="1:9" ht="16.5">
      <c r="A234" s="7" t="s">
        <v>1695</v>
      </c>
      <c r="B234" s="8" t="s">
        <v>5816</v>
      </c>
      <c r="C234" s="9" t="s">
        <v>3582</v>
      </c>
      <c r="D234" s="110"/>
      <c r="E234" s="110"/>
      <c r="F234" s="111">
        <f t="shared" si="6"/>
        <v>0</v>
      </c>
      <c r="G234" s="112">
        <f t="shared" si="7"/>
        <v>0</v>
      </c>
      <c r="H234" s="85">
        <v>0.43149999999999999</v>
      </c>
      <c r="I234" s="2224" t="s">
        <v>1196</v>
      </c>
    </row>
    <row r="235" spans="1:9" ht="16.5">
      <c r="A235" s="7" t="s">
        <v>1696</v>
      </c>
      <c r="B235" s="8" t="s">
        <v>5817</v>
      </c>
      <c r="C235" s="9" t="s">
        <v>3582</v>
      </c>
      <c r="D235" s="110"/>
      <c r="E235" s="110"/>
      <c r="F235" s="111">
        <f t="shared" si="6"/>
        <v>0</v>
      </c>
      <c r="G235" s="112">
        <f t="shared" si="7"/>
        <v>0</v>
      </c>
      <c r="H235" s="85">
        <v>1.4142999999999999</v>
      </c>
      <c r="I235" s="2224" t="s">
        <v>1196</v>
      </c>
    </row>
    <row r="236" spans="1:9" ht="16.5">
      <c r="A236" s="7" t="s">
        <v>1697</v>
      </c>
      <c r="B236" s="8" t="s">
        <v>5818</v>
      </c>
      <c r="C236" s="9" t="s">
        <v>3582</v>
      </c>
      <c r="D236" s="110"/>
      <c r="E236" s="110"/>
      <c r="F236" s="111">
        <f t="shared" si="6"/>
        <v>0</v>
      </c>
      <c r="G236" s="112">
        <f t="shared" si="7"/>
        <v>0</v>
      </c>
      <c r="H236" s="85">
        <v>1.0421</v>
      </c>
      <c r="I236" s="2224" t="s">
        <v>1196</v>
      </c>
    </row>
    <row r="237" spans="1:9" ht="16.5">
      <c r="A237" s="7" t="s">
        <v>1698</v>
      </c>
      <c r="B237" s="8" t="s">
        <v>5819</v>
      </c>
      <c r="C237" s="9" t="s">
        <v>3582</v>
      </c>
      <c r="D237" s="110"/>
      <c r="E237" s="110"/>
      <c r="F237" s="111">
        <f t="shared" si="6"/>
        <v>0</v>
      </c>
      <c r="G237" s="112">
        <f t="shared" si="7"/>
        <v>0</v>
      </c>
      <c r="H237" s="85">
        <v>0.30180000000000001</v>
      </c>
      <c r="I237" s="2224" t="s">
        <v>1196</v>
      </c>
    </row>
    <row r="238" spans="1:9" ht="16.5">
      <c r="A238" s="7" t="s">
        <v>1699</v>
      </c>
      <c r="B238" s="8" t="s">
        <v>5820</v>
      </c>
      <c r="C238" s="9" t="s">
        <v>3582</v>
      </c>
      <c r="D238" s="110"/>
      <c r="E238" s="110"/>
      <c r="F238" s="111">
        <f t="shared" si="6"/>
        <v>0</v>
      </c>
      <c r="G238" s="112">
        <f t="shared" si="7"/>
        <v>0</v>
      </c>
      <c r="H238" s="85">
        <v>0.61480000000000001</v>
      </c>
      <c r="I238" s="2224" t="s">
        <v>1196</v>
      </c>
    </row>
    <row r="239" spans="1:9" ht="16.5">
      <c r="A239" s="7" t="s">
        <v>1700</v>
      </c>
      <c r="B239" s="8" t="s">
        <v>5821</v>
      </c>
      <c r="C239" s="9" t="s">
        <v>3582</v>
      </c>
      <c r="D239" s="110"/>
      <c r="E239" s="110"/>
      <c r="F239" s="111">
        <f t="shared" si="6"/>
        <v>0</v>
      </c>
      <c r="G239" s="112">
        <f t="shared" si="7"/>
        <v>0</v>
      </c>
      <c r="H239" s="85">
        <v>0.25459999999999999</v>
      </c>
      <c r="I239" s="2224" t="s">
        <v>1196</v>
      </c>
    </row>
    <row r="240" spans="1:9" ht="16.5">
      <c r="A240" s="7" t="s">
        <v>1701</v>
      </c>
      <c r="B240" s="8" t="s">
        <v>5822</v>
      </c>
      <c r="C240" s="9" t="s">
        <v>3582</v>
      </c>
      <c r="D240" s="110"/>
      <c r="E240" s="110"/>
      <c r="F240" s="111">
        <f t="shared" si="6"/>
        <v>0</v>
      </c>
      <c r="G240" s="112">
        <f t="shared" si="7"/>
        <v>0</v>
      </c>
      <c r="H240" s="85">
        <v>0.73719999999999997</v>
      </c>
      <c r="I240" s="2224" t="s">
        <v>1196</v>
      </c>
    </row>
    <row r="241" spans="1:9" ht="16.5">
      <c r="A241" s="7" t="s">
        <v>1702</v>
      </c>
      <c r="B241" s="8" t="s">
        <v>5823</v>
      </c>
      <c r="C241" s="9" t="s">
        <v>3582</v>
      </c>
      <c r="D241" s="110"/>
      <c r="E241" s="110"/>
      <c r="F241" s="111">
        <f t="shared" si="6"/>
        <v>0</v>
      </c>
      <c r="G241" s="112">
        <f t="shared" si="7"/>
        <v>0</v>
      </c>
      <c r="H241" s="85">
        <v>0.67669999999999997</v>
      </c>
      <c r="I241" s="2224" t="s">
        <v>1196</v>
      </c>
    </row>
    <row r="242" spans="1:9" ht="16.5">
      <c r="A242" s="7" t="s">
        <v>1703</v>
      </c>
      <c r="B242" s="8" t="s">
        <v>5824</v>
      </c>
      <c r="C242" s="9" t="s">
        <v>3582</v>
      </c>
      <c r="D242" s="110"/>
      <c r="E242" s="110"/>
      <c r="F242" s="111">
        <f t="shared" si="6"/>
        <v>0</v>
      </c>
      <c r="G242" s="112">
        <f t="shared" si="7"/>
        <v>0</v>
      </c>
      <c r="H242" s="85">
        <v>0.20319999999999999</v>
      </c>
      <c r="I242" s="2224" t="s">
        <v>1196</v>
      </c>
    </row>
    <row r="243" spans="1:9" ht="16.5">
      <c r="A243" s="7" t="s">
        <v>1704</v>
      </c>
      <c r="B243" s="8" t="s">
        <v>5825</v>
      </c>
      <c r="C243" s="9" t="s">
        <v>3582</v>
      </c>
      <c r="D243" s="110"/>
      <c r="E243" s="110"/>
      <c r="F243" s="111">
        <f t="shared" si="6"/>
        <v>0</v>
      </c>
      <c r="G243" s="112">
        <f t="shared" si="7"/>
        <v>0</v>
      </c>
      <c r="H243" s="85">
        <v>0.52829999999999999</v>
      </c>
      <c r="I243" s="2224" t="s">
        <v>1196</v>
      </c>
    </row>
    <row r="244" spans="1:9" ht="16.5">
      <c r="A244" s="7" t="s">
        <v>1705</v>
      </c>
      <c r="B244" s="8" t="s">
        <v>5826</v>
      </c>
      <c r="C244" s="9" t="s">
        <v>3582</v>
      </c>
      <c r="D244" s="110"/>
      <c r="E244" s="110"/>
      <c r="F244" s="111">
        <f t="shared" si="6"/>
        <v>0</v>
      </c>
      <c r="G244" s="112">
        <f t="shared" si="7"/>
        <v>0</v>
      </c>
      <c r="H244" s="85">
        <v>0.54300000000000004</v>
      </c>
      <c r="I244" s="2224" t="s">
        <v>1196</v>
      </c>
    </row>
    <row r="245" spans="1:9" ht="16.5">
      <c r="A245" s="7" t="s">
        <v>1706</v>
      </c>
      <c r="B245" s="8" t="s">
        <v>5827</v>
      </c>
      <c r="C245" s="9" t="s">
        <v>3582</v>
      </c>
      <c r="D245" s="110"/>
      <c r="E245" s="110"/>
      <c r="F245" s="111">
        <f t="shared" si="6"/>
        <v>0</v>
      </c>
      <c r="G245" s="112">
        <f t="shared" si="7"/>
        <v>0</v>
      </c>
      <c r="H245" s="85">
        <v>0.96899999999999997</v>
      </c>
      <c r="I245" s="2224" t="s">
        <v>1196</v>
      </c>
    </row>
    <row r="246" spans="1:9" ht="16.5">
      <c r="A246" s="7" t="s">
        <v>1707</v>
      </c>
      <c r="B246" s="8" t="s">
        <v>5828</v>
      </c>
      <c r="C246" s="9" t="s">
        <v>3582</v>
      </c>
      <c r="D246" s="110"/>
      <c r="E246" s="110"/>
      <c r="F246" s="111">
        <f t="shared" si="6"/>
        <v>0</v>
      </c>
      <c r="G246" s="112">
        <f t="shared" si="7"/>
        <v>0</v>
      </c>
      <c r="H246" s="85">
        <v>0.58889999999999998</v>
      </c>
      <c r="I246" s="2224" t="s">
        <v>1196</v>
      </c>
    </row>
    <row r="247" spans="1:9" ht="16.5">
      <c r="A247" s="7" t="s">
        <v>1708</v>
      </c>
      <c r="B247" s="8" t="s">
        <v>5829</v>
      </c>
      <c r="C247" s="9" t="s">
        <v>3582</v>
      </c>
      <c r="D247" s="110"/>
      <c r="E247" s="110"/>
      <c r="F247" s="111">
        <f t="shared" si="6"/>
        <v>0</v>
      </c>
      <c r="G247" s="112">
        <f t="shared" si="7"/>
        <v>0</v>
      </c>
      <c r="H247" s="85">
        <v>0.90100000000000002</v>
      </c>
      <c r="I247" s="2224" t="s">
        <v>1196</v>
      </c>
    </row>
    <row r="248" spans="1:9" ht="16.5">
      <c r="A248" s="7" t="s">
        <v>1709</v>
      </c>
      <c r="B248" s="8" t="s">
        <v>5830</v>
      </c>
      <c r="C248" s="9" t="s">
        <v>3582</v>
      </c>
      <c r="D248" s="110"/>
      <c r="E248" s="110"/>
      <c r="F248" s="111">
        <f t="shared" si="6"/>
        <v>0</v>
      </c>
      <c r="G248" s="112">
        <f t="shared" si="7"/>
        <v>0</v>
      </c>
      <c r="H248" s="85">
        <v>0.89570000000000005</v>
      </c>
      <c r="I248" s="2224" t="s">
        <v>1196</v>
      </c>
    </row>
    <row r="249" spans="1:9" ht="16.5">
      <c r="A249" s="7" t="s">
        <v>1710</v>
      </c>
      <c r="B249" s="8" t="s">
        <v>5831</v>
      </c>
      <c r="C249" s="9" t="s">
        <v>3582</v>
      </c>
      <c r="D249" s="110"/>
      <c r="E249" s="110"/>
      <c r="F249" s="111">
        <f t="shared" si="6"/>
        <v>0</v>
      </c>
      <c r="G249" s="112">
        <f t="shared" si="7"/>
        <v>0</v>
      </c>
      <c r="H249" s="85">
        <v>0.56699999999999995</v>
      </c>
      <c r="I249" s="2224" t="s">
        <v>1196</v>
      </c>
    </row>
    <row r="250" spans="1:9" ht="16.5">
      <c r="A250" s="7" t="s">
        <v>1711</v>
      </c>
      <c r="B250" s="8" t="s">
        <v>5832</v>
      </c>
      <c r="C250" s="9" t="s">
        <v>3582</v>
      </c>
      <c r="D250" s="110"/>
      <c r="E250" s="110"/>
      <c r="F250" s="111">
        <f t="shared" si="6"/>
        <v>0</v>
      </c>
      <c r="G250" s="112">
        <f t="shared" si="7"/>
        <v>0</v>
      </c>
      <c r="H250" s="85">
        <v>0.6724</v>
      </c>
      <c r="I250" s="2224" t="s">
        <v>1196</v>
      </c>
    </row>
    <row r="251" spans="1:9" ht="16.5">
      <c r="A251" s="7" t="s">
        <v>1712</v>
      </c>
      <c r="B251" s="8" t="s">
        <v>5833</v>
      </c>
      <c r="C251" s="9" t="s">
        <v>3582</v>
      </c>
      <c r="D251" s="110"/>
      <c r="E251" s="110"/>
      <c r="F251" s="111">
        <f t="shared" si="6"/>
        <v>0</v>
      </c>
      <c r="G251" s="112">
        <f t="shared" si="7"/>
        <v>0</v>
      </c>
      <c r="H251" s="85">
        <v>1.3531</v>
      </c>
      <c r="I251" s="2224" t="s">
        <v>1196</v>
      </c>
    </row>
    <row r="252" spans="1:9" ht="16.5">
      <c r="A252" s="7" t="s">
        <v>1713</v>
      </c>
      <c r="B252" s="8" t="s">
        <v>5834</v>
      </c>
      <c r="C252" s="9" t="s">
        <v>3582</v>
      </c>
      <c r="D252" s="110"/>
      <c r="E252" s="110"/>
      <c r="F252" s="111">
        <f t="shared" si="6"/>
        <v>0</v>
      </c>
      <c r="G252" s="112">
        <f t="shared" si="7"/>
        <v>0</v>
      </c>
      <c r="H252" s="85">
        <v>0.54979999999999996</v>
      </c>
      <c r="I252" s="2224" t="s">
        <v>1196</v>
      </c>
    </row>
    <row r="253" spans="1:9" ht="16.5">
      <c r="A253" s="7" t="s">
        <v>1714</v>
      </c>
      <c r="B253" s="8" t="s">
        <v>5835</v>
      </c>
      <c r="C253" s="9" t="s">
        <v>3582</v>
      </c>
      <c r="D253" s="110"/>
      <c r="E253" s="110"/>
      <c r="F253" s="111">
        <f t="shared" si="6"/>
        <v>0</v>
      </c>
      <c r="G253" s="112">
        <f t="shared" si="7"/>
        <v>0</v>
      </c>
      <c r="H253" s="85">
        <v>1.2423999999999999</v>
      </c>
      <c r="I253" s="2224" t="s">
        <v>1196</v>
      </c>
    </row>
    <row r="254" spans="1:9" ht="16.5">
      <c r="A254" s="7" t="s">
        <v>1715</v>
      </c>
      <c r="B254" s="8" t="s">
        <v>5836</v>
      </c>
      <c r="C254" s="9" t="s">
        <v>3582</v>
      </c>
      <c r="D254" s="110"/>
      <c r="E254" s="110"/>
      <c r="F254" s="111">
        <f t="shared" si="6"/>
        <v>0</v>
      </c>
      <c r="G254" s="112">
        <f t="shared" si="7"/>
        <v>0</v>
      </c>
      <c r="H254" s="85">
        <v>1.0195000000000001</v>
      </c>
      <c r="I254" s="2224" t="s">
        <v>1196</v>
      </c>
    </row>
    <row r="255" spans="1:9" ht="16.5">
      <c r="A255" s="7" t="s">
        <v>1716</v>
      </c>
      <c r="B255" s="8" t="s">
        <v>5837</v>
      </c>
      <c r="C255" s="9" t="s">
        <v>3582</v>
      </c>
      <c r="D255" s="110"/>
      <c r="E255" s="110"/>
      <c r="F255" s="111">
        <f t="shared" si="6"/>
        <v>0</v>
      </c>
      <c r="G255" s="112">
        <f t="shared" si="7"/>
        <v>0</v>
      </c>
      <c r="H255" s="85">
        <v>0.51980000000000004</v>
      </c>
      <c r="I255" s="2224" t="s">
        <v>1196</v>
      </c>
    </row>
    <row r="256" spans="1:9" ht="16.5">
      <c r="A256" s="7" t="s">
        <v>1717</v>
      </c>
      <c r="B256" s="8" t="s">
        <v>5838</v>
      </c>
      <c r="C256" s="9" t="s">
        <v>3582</v>
      </c>
      <c r="D256" s="110"/>
      <c r="E256" s="110"/>
      <c r="F256" s="111">
        <f t="shared" si="6"/>
        <v>0</v>
      </c>
      <c r="G256" s="112">
        <f t="shared" si="7"/>
        <v>0</v>
      </c>
      <c r="H256" s="85">
        <v>0.64610000000000001</v>
      </c>
      <c r="I256" s="2224" t="s">
        <v>1196</v>
      </c>
    </row>
    <row r="257" spans="1:9" ht="16.5">
      <c r="A257" s="7" t="s">
        <v>1718</v>
      </c>
      <c r="B257" s="8" t="s">
        <v>5839</v>
      </c>
      <c r="C257" s="9" t="s">
        <v>3582</v>
      </c>
      <c r="D257" s="110"/>
      <c r="E257" s="110"/>
      <c r="F257" s="111">
        <f t="shared" si="6"/>
        <v>0</v>
      </c>
      <c r="G257" s="112">
        <f t="shared" si="7"/>
        <v>0</v>
      </c>
      <c r="H257" s="85">
        <v>1.0075000000000001</v>
      </c>
      <c r="I257" s="2224" t="s">
        <v>1196</v>
      </c>
    </row>
    <row r="258" spans="1:9" ht="16.5">
      <c r="A258" s="7" t="s">
        <v>1719</v>
      </c>
      <c r="B258" s="8" t="s">
        <v>5840</v>
      </c>
      <c r="C258" s="9" t="s">
        <v>3582</v>
      </c>
      <c r="D258" s="110"/>
      <c r="E258" s="110"/>
      <c r="F258" s="111">
        <f t="shared" si="6"/>
        <v>0</v>
      </c>
      <c r="G258" s="112">
        <f t="shared" si="7"/>
        <v>0</v>
      </c>
      <c r="H258" s="85">
        <v>0.59570000000000001</v>
      </c>
      <c r="I258" s="2224" t="s">
        <v>1196</v>
      </c>
    </row>
    <row r="259" spans="1:9" ht="16.5">
      <c r="A259" s="7" t="s">
        <v>1720</v>
      </c>
      <c r="B259" s="8" t="s">
        <v>5841</v>
      </c>
      <c r="C259" s="9" t="s">
        <v>3582</v>
      </c>
      <c r="D259" s="110"/>
      <c r="E259" s="110"/>
      <c r="F259" s="111">
        <f t="shared" si="6"/>
        <v>0</v>
      </c>
      <c r="G259" s="112">
        <f t="shared" si="7"/>
        <v>0</v>
      </c>
      <c r="H259" s="85">
        <v>1.1475</v>
      </c>
      <c r="I259" s="2224" t="s">
        <v>1196</v>
      </c>
    </row>
    <row r="260" spans="1:9" ht="16.5">
      <c r="A260" s="7" t="s">
        <v>1721</v>
      </c>
      <c r="B260" s="8" t="s">
        <v>5842</v>
      </c>
      <c r="C260" s="9" t="s">
        <v>3582</v>
      </c>
      <c r="D260" s="110"/>
      <c r="E260" s="110"/>
      <c r="F260" s="111">
        <f t="shared" si="6"/>
        <v>0</v>
      </c>
      <c r="G260" s="112">
        <f t="shared" si="7"/>
        <v>0</v>
      </c>
      <c r="H260" s="85">
        <v>0.75219999999999998</v>
      </c>
      <c r="I260" s="2224" t="s">
        <v>1196</v>
      </c>
    </row>
    <row r="261" spans="1:9" ht="16.5">
      <c r="A261" s="7" t="s">
        <v>1722</v>
      </c>
      <c r="B261" s="8" t="s">
        <v>5843</v>
      </c>
      <c r="C261" s="9" t="s">
        <v>3582</v>
      </c>
      <c r="D261" s="110"/>
      <c r="E261" s="110"/>
      <c r="F261" s="111">
        <f t="shared" ref="F261:F324" si="8">D261*E261</f>
        <v>0</v>
      </c>
      <c r="G261" s="112">
        <f t="shared" ref="G261:G324" si="9">IF($F$1230=0,0,F261/$F$1230)</f>
        <v>0</v>
      </c>
      <c r="H261" s="85">
        <v>0.8347</v>
      </c>
      <c r="I261" s="2224" t="s">
        <v>1196</v>
      </c>
    </row>
    <row r="262" spans="1:9" ht="16.5">
      <c r="A262" s="7" t="s">
        <v>1723</v>
      </c>
      <c r="B262" s="8" t="s">
        <v>5844</v>
      </c>
      <c r="C262" s="9" t="s">
        <v>3582</v>
      </c>
      <c r="D262" s="110"/>
      <c r="E262" s="110"/>
      <c r="F262" s="111">
        <f t="shared" si="8"/>
        <v>0</v>
      </c>
      <c r="G262" s="112">
        <f t="shared" si="9"/>
        <v>0</v>
      </c>
      <c r="H262" s="85">
        <v>1.0550999999999999</v>
      </c>
      <c r="I262" s="2224" t="s">
        <v>1196</v>
      </c>
    </row>
    <row r="263" spans="1:9" ht="16.5">
      <c r="A263" s="7" t="s">
        <v>1724</v>
      </c>
      <c r="B263" s="8" t="s">
        <v>5845</v>
      </c>
      <c r="C263" s="9" t="s">
        <v>3582</v>
      </c>
      <c r="D263" s="110"/>
      <c r="E263" s="110"/>
      <c r="F263" s="111">
        <f t="shared" si="8"/>
        <v>0</v>
      </c>
      <c r="G263" s="112">
        <f t="shared" si="9"/>
        <v>0</v>
      </c>
      <c r="H263" s="85">
        <v>0.87370000000000003</v>
      </c>
      <c r="I263" s="2224" t="s">
        <v>1196</v>
      </c>
    </row>
    <row r="264" spans="1:9" ht="16.5">
      <c r="A264" s="7" t="s">
        <v>1725</v>
      </c>
      <c r="B264" s="8" t="s">
        <v>5846</v>
      </c>
      <c r="C264" s="9" t="s">
        <v>3582</v>
      </c>
      <c r="D264" s="110"/>
      <c r="E264" s="110"/>
      <c r="F264" s="111">
        <f t="shared" si="8"/>
        <v>0</v>
      </c>
      <c r="G264" s="112">
        <f t="shared" si="9"/>
        <v>0</v>
      </c>
      <c r="H264" s="85">
        <v>0.53159999999999996</v>
      </c>
      <c r="I264" s="2224" t="s">
        <v>1196</v>
      </c>
    </row>
    <row r="265" spans="1:9" ht="16.5">
      <c r="A265" s="7" t="s">
        <v>1726</v>
      </c>
      <c r="B265" s="8" t="s">
        <v>5847</v>
      </c>
      <c r="C265" s="9" t="s">
        <v>3582</v>
      </c>
      <c r="D265" s="110"/>
      <c r="E265" s="110"/>
      <c r="F265" s="111">
        <f t="shared" si="8"/>
        <v>0</v>
      </c>
      <c r="G265" s="112">
        <f t="shared" si="9"/>
        <v>0</v>
      </c>
      <c r="H265" s="85">
        <v>1.0004999999999999</v>
      </c>
      <c r="I265" s="2224" t="s">
        <v>1196</v>
      </c>
    </row>
    <row r="266" spans="1:9" ht="16.5">
      <c r="A266" s="7" t="s">
        <v>1727</v>
      </c>
      <c r="B266" s="8" t="s">
        <v>5848</v>
      </c>
      <c r="C266" s="9" t="s">
        <v>3582</v>
      </c>
      <c r="D266" s="110"/>
      <c r="E266" s="110"/>
      <c r="F266" s="111">
        <f t="shared" si="8"/>
        <v>0</v>
      </c>
      <c r="G266" s="112">
        <f t="shared" si="9"/>
        <v>0</v>
      </c>
      <c r="H266" s="85">
        <v>1.1738999999999999</v>
      </c>
      <c r="I266" s="2224" t="s">
        <v>1196</v>
      </c>
    </row>
    <row r="267" spans="1:9" ht="16.5">
      <c r="A267" s="7" t="s">
        <v>1728</v>
      </c>
      <c r="B267" s="8" t="s">
        <v>5849</v>
      </c>
      <c r="C267" s="9" t="s">
        <v>3582</v>
      </c>
      <c r="D267" s="110"/>
      <c r="E267" s="110"/>
      <c r="F267" s="111">
        <f t="shared" si="8"/>
        <v>0</v>
      </c>
      <c r="G267" s="112">
        <f t="shared" si="9"/>
        <v>0</v>
      </c>
      <c r="H267" s="85">
        <v>0.8609</v>
      </c>
      <c r="I267" s="2224" t="s">
        <v>1196</v>
      </c>
    </row>
    <row r="268" spans="1:9" ht="16.5">
      <c r="A268" s="7" t="s">
        <v>1729</v>
      </c>
      <c r="B268" s="8" t="s">
        <v>5850</v>
      </c>
      <c r="C268" s="9" t="s">
        <v>3582</v>
      </c>
      <c r="D268" s="110"/>
      <c r="E268" s="110"/>
      <c r="F268" s="111">
        <f t="shared" si="8"/>
        <v>0</v>
      </c>
      <c r="G268" s="112">
        <f t="shared" si="9"/>
        <v>0</v>
      </c>
      <c r="H268" s="85">
        <v>1.0544</v>
      </c>
      <c r="I268" s="2224" t="s">
        <v>1196</v>
      </c>
    </row>
    <row r="269" spans="1:9" ht="16.5">
      <c r="A269" s="7" t="s">
        <v>1730</v>
      </c>
      <c r="B269" s="8" t="s">
        <v>5851</v>
      </c>
      <c r="C269" s="9" t="s">
        <v>3582</v>
      </c>
      <c r="D269" s="110"/>
      <c r="E269" s="110"/>
      <c r="F269" s="111">
        <f t="shared" si="8"/>
        <v>0</v>
      </c>
      <c r="G269" s="112">
        <f t="shared" si="9"/>
        <v>0</v>
      </c>
      <c r="H269" s="85">
        <v>0.97060000000000002</v>
      </c>
      <c r="I269" s="2224" t="s">
        <v>1196</v>
      </c>
    </row>
    <row r="270" spans="1:9" ht="16.5">
      <c r="A270" s="7" t="s">
        <v>1731</v>
      </c>
      <c r="B270" s="8" t="s">
        <v>5852</v>
      </c>
      <c r="C270" s="9" t="s">
        <v>3582</v>
      </c>
      <c r="D270" s="110"/>
      <c r="E270" s="110"/>
      <c r="F270" s="111">
        <f t="shared" si="8"/>
        <v>0</v>
      </c>
      <c r="G270" s="112">
        <f t="shared" si="9"/>
        <v>0</v>
      </c>
      <c r="H270" s="85">
        <v>1.1003000000000001</v>
      </c>
      <c r="I270" s="2224" t="s">
        <v>1196</v>
      </c>
    </row>
    <row r="271" spans="1:9" ht="16.5">
      <c r="A271" s="7" t="s">
        <v>1732</v>
      </c>
      <c r="B271" s="8" t="s">
        <v>5853</v>
      </c>
      <c r="C271" s="9" t="s">
        <v>3582</v>
      </c>
      <c r="D271" s="110"/>
      <c r="E271" s="110"/>
      <c r="F271" s="111">
        <f t="shared" si="8"/>
        <v>0</v>
      </c>
      <c r="G271" s="112">
        <f t="shared" si="9"/>
        <v>0</v>
      </c>
      <c r="H271" s="85">
        <v>1.1125</v>
      </c>
      <c r="I271" s="2224" t="s">
        <v>1196</v>
      </c>
    </row>
    <row r="272" spans="1:9" ht="16.5">
      <c r="A272" s="7" t="s">
        <v>1733</v>
      </c>
      <c r="B272" s="8" t="s">
        <v>5854</v>
      </c>
      <c r="C272" s="9" t="s">
        <v>3582</v>
      </c>
      <c r="D272" s="110"/>
      <c r="E272" s="110"/>
      <c r="F272" s="111">
        <f t="shared" si="8"/>
        <v>0</v>
      </c>
      <c r="G272" s="112">
        <f t="shared" si="9"/>
        <v>0</v>
      </c>
      <c r="H272" s="85">
        <v>0.83430000000000004</v>
      </c>
      <c r="I272" s="2224" t="s">
        <v>1196</v>
      </c>
    </row>
    <row r="273" spans="1:9" ht="16.5">
      <c r="A273" s="7" t="s">
        <v>1734</v>
      </c>
      <c r="B273" s="8" t="s">
        <v>5855</v>
      </c>
      <c r="C273" s="9" t="s">
        <v>3582</v>
      </c>
      <c r="D273" s="110"/>
      <c r="E273" s="110"/>
      <c r="F273" s="111">
        <f t="shared" si="8"/>
        <v>0</v>
      </c>
      <c r="G273" s="112">
        <f t="shared" si="9"/>
        <v>0</v>
      </c>
      <c r="H273" s="85">
        <v>1.3445</v>
      </c>
      <c r="I273" s="2224" t="s">
        <v>1196</v>
      </c>
    </row>
    <row r="274" spans="1:9" ht="16.5">
      <c r="A274" s="7" t="s">
        <v>1735</v>
      </c>
      <c r="B274" s="8" t="s">
        <v>5856</v>
      </c>
      <c r="C274" s="9" t="s">
        <v>3582</v>
      </c>
      <c r="D274" s="110"/>
      <c r="E274" s="110"/>
      <c r="F274" s="111">
        <f t="shared" si="8"/>
        <v>0</v>
      </c>
      <c r="G274" s="112">
        <f t="shared" si="9"/>
        <v>0</v>
      </c>
      <c r="H274" s="85">
        <v>1.0885</v>
      </c>
      <c r="I274" s="2224" t="s">
        <v>1196</v>
      </c>
    </row>
    <row r="275" spans="1:9" ht="16.5">
      <c r="A275" s="7" t="s">
        <v>1736</v>
      </c>
      <c r="B275" s="8" t="s">
        <v>5857</v>
      </c>
      <c r="C275" s="9" t="s">
        <v>3582</v>
      </c>
      <c r="D275" s="110"/>
      <c r="E275" s="110"/>
      <c r="F275" s="111">
        <f t="shared" si="8"/>
        <v>0</v>
      </c>
      <c r="G275" s="112">
        <f t="shared" si="9"/>
        <v>0</v>
      </c>
      <c r="H275" s="85">
        <v>0.79759999999999998</v>
      </c>
      <c r="I275" s="2224" t="s">
        <v>1196</v>
      </c>
    </row>
    <row r="276" spans="1:9" ht="16.5">
      <c r="A276" s="7" t="s">
        <v>1737</v>
      </c>
      <c r="B276" s="8" t="s">
        <v>5858</v>
      </c>
      <c r="C276" s="9" t="s">
        <v>3582</v>
      </c>
      <c r="D276" s="110"/>
      <c r="E276" s="110"/>
      <c r="F276" s="111">
        <f t="shared" si="8"/>
        <v>0</v>
      </c>
      <c r="G276" s="112">
        <f t="shared" si="9"/>
        <v>0</v>
      </c>
      <c r="H276" s="85">
        <v>0.53290000000000004</v>
      </c>
      <c r="I276" s="2224" t="s">
        <v>1196</v>
      </c>
    </row>
    <row r="277" spans="1:9" ht="16.5">
      <c r="A277" s="7" t="s">
        <v>1738</v>
      </c>
      <c r="B277" s="8" t="s">
        <v>5859</v>
      </c>
      <c r="C277" s="9" t="s">
        <v>3582</v>
      </c>
      <c r="D277" s="110"/>
      <c r="E277" s="110"/>
      <c r="F277" s="111">
        <f t="shared" si="8"/>
        <v>0</v>
      </c>
      <c r="G277" s="112">
        <f t="shared" si="9"/>
        <v>0</v>
      </c>
      <c r="H277" s="85">
        <v>1.1272</v>
      </c>
      <c r="I277" s="2224" t="s">
        <v>1196</v>
      </c>
    </row>
    <row r="278" spans="1:9" ht="16.5">
      <c r="A278" s="7" t="s">
        <v>1739</v>
      </c>
      <c r="B278" s="8" t="s">
        <v>5860</v>
      </c>
      <c r="C278" s="9" t="s">
        <v>3582</v>
      </c>
      <c r="D278" s="110"/>
      <c r="E278" s="110"/>
      <c r="F278" s="111">
        <f t="shared" si="8"/>
        <v>0</v>
      </c>
      <c r="G278" s="112">
        <f t="shared" si="9"/>
        <v>0</v>
      </c>
      <c r="H278" s="85">
        <v>0.51759999999999995</v>
      </c>
      <c r="I278" s="2224" t="s">
        <v>1196</v>
      </c>
    </row>
    <row r="279" spans="1:9" ht="16.5">
      <c r="A279" s="7" t="s">
        <v>1740</v>
      </c>
      <c r="B279" s="8" t="s">
        <v>5861</v>
      </c>
      <c r="C279" s="9" t="s">
        <v>3582</v>
      </c>
      <c r="D279" s="110"/>
      <c r="E279" s="110"/>
      <c r="F279" s="111">
        <f t="shared" si="8"/>
        <v>0</v>
      </c>
      <c r="G279" s="112">
        <f t="shared" si="9"/>
        <v>0</v>
      </c>
      <c r="H279" s="85">
        <v>0.94889999999999997</v>
      </c>
      <c r="I279" s="2224" t="s">
        <v>1196</v>
      </c>
    </row>
    <row r="280" spans="1:9" ht="16.5">
      <c r="A280" s="7" t="s">
        <v>1741</v>
      </c>
      <c r="B280" s="8" t="s">
        <v>5862</v>
      </c>
      <c r="C280" s="9" t="s">
        <v>3582</v>
      </c>
      <c r="D280" s="110"/>
      <c r="E280" s="110"/>
      <c r="F280" s="111">
        <f t="shared" si="8"/>
        <v>0</v>
      </c>
      <c r="G280" s="112">
        <f t="shared" si="9"/>
        <v>0</v>
      </c>
      <c r="H280" s="85">
        <v>0.78220000000000001</v>
      </c>
      <c r="I280" s="2224" t="s">
        <v>1196</v>
      </c>
    </row>
    <row r="281" spans="1:9" ht="16.5">
      <c r="A281" s="7" t="s">
        <v>1742</v>
      </c>
      <c r="B281" s="8" t="s">
        <v>5863</v>
      </c>
      <c r="C281" s="9" t="s">
        <v>3582</v>
      </c>
      <c r="D281" s="110"/>
      <c r="E281" s="110"/>
      <c r="F281" s="111">
        <f t="shared" si="8"/>
        <v>0</v>
      </c>
      <c r="G281" s="112">
        <f t="shared" si="9"/>
        <v>0</v>
      </c>
      <c r="H281" s="85">
        <v>0.75090000000000001</v>
      </c>
      <c r="I281" s="2224" t="s">
        <v>1196</v>
      </c>
    </row>
    <row r="282" spans="1:9" ht="16.5">
      <c r="A282" s="7" t="s">
        <v>1743</v>
      </c>
      <c r="B282" s="8" t="s">
        <v>5864</v>
      </c>
      <c r="C282" s="9" t="s">
        <v>3582</v>
      </c>
      <c r="D282" s="110"/>
      <c r="E282" s="110"/>
      <c r="F282" s="111">
        <f t="shared" si="8"/>
        <v>0</v>
      </c>
      <c r="G282" s="112">
        <f t="shared" si="9"/>
        <v>0</v>
      </c>
      <c r="H282" s="85">
        <v>0.64339999999999997</v>
      </c>
      <c r="I282" s="2224" t="s">
        <v>1196</v>
      </c>
    </row>
    <row r="283" spans="1:9" ht="16.5">
      <c r="A283" s="7" t="s">
        <v>1744</v>
      </c>
      <c r="B283" s="8" t="s">
        <v>5865</v>
      </c>
      <c r="C283" s="9" t="s">
        <v>3582</v>
      </c>
      <c r="D283" s="110"/>
      <c r="E283" s="110"/>
      <c r="F283" s="111">
        <f t="shared" si="8"/>
        <v>0</v>
      </c>
      <c r="G283" s="112">
        <f t="shared" si="9"/>
        <v>0</v>
      </c>
      <c r="H283" s="85">
        <v>0.46839999999999998</v>
      </c>
      <c r="I283" s="2224" t="s">
        <v>1196</v>
      </c>
    </row>
    <row r="284" spans="1:9" ht="16.5">
      <c r="A284" s="7" t="s">
        <v>1745</v>
      </c>
      <c r="B284" s="8" t="s">
        <v>5866</v>
      </c>
      <c r="C284" s="9" t="s">
        <v>3582</v>
      </c>
      <c r="D284" s="110"/>
      <c r="E284" s="110"/>
      <c r="F284" s="111">
        <f t="shared" si="8"/>
        <v>0</v>
      </c>
      <c r="G284" s="112">
        <f t="shared" si="9"/>
        <v>0</v>
      </c>
      <c r="H284" s="85">
        <v>0.4088</v>
      </c>
      <c r="I284" s="2224" t="s">
        <v>1196</v>
      </c>
    </row>
    <row r="285" spans="1:9" ht="16.5">
      <c r="A285" s="7" t="s">
        <v>1746</v>
      </c>
      <c r="B285" s="8" t="s">
        <v>5867</v>
      </c>
      <c r="C285" s="9" t="s">
        <v>3582</v>
      </c>
      <c r="D285" s="110"/>
      <c r="E285" s="110"/>
      <c r="F285" s="111">
        <f t="shared" si="8"/>
        <v>0</v>
      </c>
      <c r="G285" s="112">
        <f t="shared" si="9"/>
        <v>0</v>
      </c>
      <c r="H285" s="85">
        <v>1.1656</v>
      </c>
      <c r="I285" s="2224" t="s">
        <v>1196</v>
      </c>
    </row>
    <row r="286" spans="1:9" ht="16.5">
      <c r="A286" s="7" t="s">
        <v>1747</v>
      </c>
      <c r="B286" s="8" t="s">
        <v>5868</v>
      </c>
      <c r="C286" s="9" t="s">
        <v>3582</v>
      </c>
      <c r="D286" s="110"/>
      <c r="E286" s="110"/>
      <c r="F286" s="111">
        <f t="shared" si="8"/>
        <v>0</v>
      </c>
      <c r="G286" s="112">
        <f t="shared" si="9"/>
        <v>0</v>
      </c>
      <c r="H286" s="85">
        <v>0.3508</v>
      </c>
      <c r="I286" s="2224" t="s">
        <v>1196</v>
      </c>
    </row>
    <row r="287" spans="1:9" ht="16.5">
      <c r="A287" s="7" t="s">
        <v>1748</v>
      </c>
      <c r="B287" s="8" t="s">
        <v>5869</v>
      </c>
      <c r="C287" s="9" t="s">
        <v>3582</v>
      </c>
      <c r="D287" s="110"/>
      <c r="E287" s="110"/>
      <c r="F287" s="111">
        <f t="shared" si="8"/>
        <v>0</v>
      </c>
      <c r="G287" s="112">
        <f t="shared" si="9"/>
        <v>0</v>
      </c>
      <c r="H287" s="85">
        <v>0.56599999999999995</v>
      </c>
      <c r="I287" s="2224" t="s">
        <v>1196</v>
      </c>
    </row>
    <row r="288" spans="1:9" ht="16.5">
      <c r="A288" s="7" t="s">
        <v>1749</v>
      </c>
      <c r="B288" s="8" t="s">
        <v>5870</v>
      </c>
      <c r="C288" s="9" t="s">
        <v>3582</v>
      </c>
      <c r="D288" s="110"/>
      <c r="E288" s="110"/>
      <c r="F288" s="111">
        <f t="shared" si="8"/>
        <v>0</v>
      </c>
      <c r="G288" s="112">
        <f t="shared" si="9"/>
        <v>0</v>
      </c>
      <c r="H288" s="85">
        <v>0.30649999999999999</v>
      </c>
      <c r="I288" s="2224" t="s">
        <v>1196</v>
      </c>
    </row>
    <row r="289" spans="1:9" ht="16.5">
      <c r="A289" s="7" t="s">
        <v>1750</v>
      </c>
      <c r="B289" s="8" t="s">
        <v>5871</v>
      </c>
      <c r="C289" s="9" t="s">
        <v>3582</v>
      </c>
      <c r="D289" s="110"/>
      <c r="E289" s="110"/>
      <c r="F289" s="111">
        <f t="shared" si="8"/>
        <v>0</v>
      </c>
      <c r="G289" s="112">
        <f t="shared" si="9"/>
        <v>0</v>
      </c>
      <c r="H289" s="85">
        <v>0.74550000000000005</v>
      </c>
      <c r="I289" s="2224" t="s">
        <v>1196</v>
      </c>
    </row>
    <row r="290" spans="1:9" ht="16.5">
      <c r="A290" s="7" t="s">
        <v>1751</v>
      </c>
      <c r="B290" s="8" t="s">
        <v>5872</v>
      </c>
      <c r="C290" s="9" t="s">
        <v>3582</v>
      </c>
      <c r="D290" s="110"/>
      <c r="E290" s="110"/>
      <c r="F290" s="111">
        <f t="shared" si="8"/>
        <v>0</v>
      </c>
      <c r="G290" s="112">
        <f t="shared" si="9"/>
        <v>0</v>
      </c>
      <c r="H290" s="85">
        <v>0.50619999999999998</v>
      </c>
      <c r="I290" s="2224" t="s">
        <v>1196</v>
      </c>
    </row>
    <row r="291" spans="1:9" ht="16.5">
      <c r="A291" s="7" t="s">
        <v>1752</v>
      </c>
      <c r="B291" s="8" t="s">
        <v>5873</v>
      </c>
      <c r="C291" s="9" t="s">
        <v>3582</v>
      </c>
      <c r="D291" s="110"/>
      <c r="E291" s="110"/>
      <c r="F291" s="111">
        <f t="shared" si="8"/>
        <v>0</v>
      </c>
      <c r="G291" s="112">
        <f t="shared" si="9"/>
        <v>0</v>
      </c>
      <c r="H291" s="85">
        <v>0.53200000000000003</v>
      </c>
      <c r="I291" s="2224" t="s">
        <v>1196</v>
      </c>
    </row>
    <row r="292" spans="1:9" ht="16.5">
      <c r="A292" s="7" t="s">
        <v>1753</v>
      </c>
      <c r="B292" s="8" t="s">
        <v>5874</v>
      </c>
      <c r="C292" s="9" t="s">
        <v>3582</v>
      </c>
      <c r="D292" s="110"/>
      <c r="E292" s="110"/>
      <c r="F292" s="111">
        <f t="shared" si="8"/>
        <v>0</v>
      </c>
      <c r="G292" s="112">
        <f t="shared" si="9"/>
        <v>0</v>
      </c>
      <c r="H292" s="85">
        <v>0.89419999999999999</v>
      </c>
      <c r="I292" s="2224" t="s">
        <v>1196</v>
      </c>
    </row>
    <row r="293" spans="1:9" ht="16.5">
      <c r="A293" s="7" t="s">
        <v>1754</v>
      </c>
      <c r="B293" s="8" t="s">
        <v>5875</v>
      </c>
      <c r="C293" s="9" t="s">
        <v>3582</v>
      </c>
      <c r="D293" s="110"/>
      <c r="E293" s="110"/>
      <c r="F293" s="111">
        <f t="shared" si="8"/>
        <v>0</v>
      </c>
      <c r="G293" s="112">
        <f t="shared" si="9"/>
        <v>0</v>
      </c>
      <c r="H293" s="85">
        <v>0.85499999999999998</v>
      </c>
      <c r="I293" s="2224" t="s">
        <v>1196</v>
      </c>
    </row>
    <row r="294" spans="1:9" ht="16.5">
      <c r="A294" s="7" t="s">
        <v>3485</v>
      </c>
      <c r="B294" s="8" t="s">
        <v>5876</v>
      </c>
      <c r="C294" s="9" t="s">
        <v>3582</v>
      </c>
      <c r="D294" s="110"/>
      <c r="E294" s="110"/>
      <c r="F294" s="111">
        <f t="shared" si="8"/>
        <v>0</v>
      </c>
      <c r="G294" s="112">
        <f t="shared" si="9"/>
        <v>0</v>
      </c>
      <c r="H294" s="85">
        <v>0.65659999999999996</v>
      </c>
      <c r="I294" s="2224" t="s">
        <v>1196</v>
      </c>
    </row>
    <row r="295" spans="1:9" ht="16.5">
      <c r="A295" s="7" t="s">
        <v>1755</v>
      </c>
      <c r="B295" s="8" t="s">
        <v>5877</v>
      </c>
      <c r="C295" s="9" t="s">
        <v>3582</v>
      </c>
      <c r="D295" s="110"/>
      <c r="E295" s="110"/>
      <c r="F295" s="111">
        <f t="shared" si="8"/>
        <v>0</v>
      </c>
      <c r="G295" s="112">
        <f t="shared" si="9"/>
        <v>0</v>
      </c>
      <c r="H295" s="85">
        <v>0.68830000000000002</v>
      </c>
      <c r="I295" s="2224" t="s">
        <v>1196</v>
      </c>
    </row>
    <row r="296" spans="1:9" ht="16.5">
      <c r="A296" s="7" t="s">
        <v>1756</v>
      </c>
      <c r="B296" s="8" t="s">
        <v>5878</v>
      </c>
      <c r="C296" s="9" t="s">
        <v>3582</v>
      </c>
      <c r="D296" s="110"/>
      <c r="E296" s="110"/>
      <c r="F296" s="111">
        <f t="shared" si="8"/>
        <v>0</v>
      </c>
      <c r="G296" s="112">
        <f t="shared" si="9"/>
        <v>0</v>
      </c>
      <c r="H296" s="85">
        <v>0.71030000000000004</v>
      </c>
      <c r="I296" s="2224" t="s">
        <v>1196</v>
      </c>
    </row>
    <row r="297" spans="1:9" ht="16.5">
      <c r="A297" s="7" t="s">
        <v>1757</v>
      </c>
      <c r="B297" s="8" t="s">
        <v>5879</v>
      </c>
      <c r="C297" s="9" t="s">
        <v>3582</v>
      </c>
      <c r="D297" s="110"/>
      <c r="E297" s="110"/>
      <c r="F297" s="111">
        <f t="shared" si="8"/>
        <v>0</v>
      </c>
      <c r="G297" s="112">
        <f t="shared" si="9"/>
        <v>0</v>
      </c>
      <c r="H297" s="85">
        <v>1.0589999999999999</v>
      </c>
      <c r="I297" s="2224" t="s">
        <v>1196</v>
      </c>
    </row>
    <row r="298" spans="1:9" ht="16.5">
      <c r="A298" s="7" t="s">
        <v>1758</v>
      </c>
      <c r="B298" s="8" t="s">
        <v>5880</v>
      </c>
      <c r="C298" s="9" t="s">
        <v>3582</v>
      </c>
      <c r="D298" s="110"/>
      <c r="E298" s="110"/>
      <c r="F298" s="111">
        <f t="shared" si="8"/>
        <v>0</v>
      </c>
      <c r="G298" s="112">
        <f t="shared" si="9"/>
        <v>0</v>
      </c>
      <c r="H298" s="85">
        <v>0.88229999999999997</v>
      </c>
      <c r="I298" s="2224" t="s">
        <v>1196</v>
      </c>
    </row>
    <row r="299" spans="1:9" ht="16.5">
      <c r="A299" s="7" t="s">
        <v>1759</v>
      </c>
      <c r="B299" s="8" t="s">
        <v>5881</v>
      </c>
      <c r="C299" s="9" t="s">
        <v>3582</v>
      </c>
      <c r="D299" s="110"/>
      <c r="E299" s="110"/>
      <c r="F299" s="111">
        <f t="shared" si="8"/>
        <v>0</v>
      </c>
      <c r="G299" s="112">
        <f t="shared" si="9"/>
        <v>0</v>
      </c>
      <c r="H299" s="85">
        <v>0.2253</v>
      </c>
      <c r="I299" s="2224" t="s">
        <v>1196</v>
      </c>
    </row>
    <row r="300" spans="1:9" ht="16.5">
      <c r="A300" s="7" t="s">
        <v>1760</v>
      </c>
      <c r="B300" s="8" t="s">
        <v>5882</v>
      </c>
      <c r="C300" s="9" t="s">
        <v>3582</v>
      </c>
      <c r="D300" s="110"/>
      <c r="E300" s="110"/>
      <c r="F300" s="111">
        <f t="shared" si="8"/>
        <v>0</v>
      </c>
      <c r="G300" s="112">
        <f t="shared" si="9"/>
        <v>0</v>
      </c>
      <c r="H300" s="85">
        <v>0.92720000000000002</v>
      </c>
      <c r="I300" s="2224" t="s">
        <v>1196</v>
      </c>
    </row>
    <row r="301" spans="1:9" ht="16.5">
      <c r="A301" s="7" t="s">
        <v>2675</v>
      </c>
      <c r="B301" s="8" t="s">
        <v>5883</v>
      </c>
      <c r="C301" s="9" t="s">
        <v>3582</v>
      </c>
      <c r="D301" s="110"/>
      <c r="E301" s="110"/>
      <c r="F301" s="111">
        <f t="shared" si="8"/>
        <v>0</v>
      </c>
      <c r="G301" s="112">
        <f t="shared" si="9"/>
        <v>0</v>
      </c>
      <c r="H301" s="85">
        <v>0.69569999999999999</v>
      </c>
      <c r="I301" s="2224" t="s">
        <v>1196</v>
      </c>
    </row>
    <row r="302" spans="1:9" ht="16.5">
      <c r="A302" s="7" t="s">
        <v>1761</v>
      </c>
      <c r="B302" s="8" t="s">
        <v>5884</v>
      </c>
      <c r="C302" s="9" t="s">
        <v>3582</v>
      </c>
      <c r="D302" s="110"/>
      <c r="E302" s="110"/>
      <c r="F302" s="111">
        <f t="shared" si="8"/>
        <v>0</v>
      </c>
      <c r="G302" s="112">
        <f t="shared" si="9"/>
        <v>0</v>
      </c>
      <c r="H302" s="85">
        <v>1.0279</v>
      </c>
      <c r="I302" s="2224" t="s">
        <v>1196</v>
      </c>
    </row>
    <row r="303" spans="1:9" ht="16.5">
      <c r="A303" s="7" t="s">
        <v>2676</v>
      </c>
      <c r="B303" s="8" t="s">
        <v>5885</v>
      </c>
      <c r="C303" s="9" t="s">
        <v>3582</v>
      </c>
      <c r="D303" s="110"/>
      <c r="E303" s="110"/>
      <c r="F303" s="111">
        <f t="shared" si="8"/>
        <v>0</v>
      </c>
      <c r="G303" s="112">
        <f t="shared" si="9"/>
        <v>0</v>
      </c>
      <c r="H303" s="85">
        <v>0.3216</v>
      </c>
      <c r="I303" s="2224" t="s">
        <v>1196</v>
      </c>
    </row>
    <row r="304" spans="1:9" ht="16.5">
      <c r="A304" s="7" t="s">
        <v>3486</v>
      </c>
      <c r="B304" s="8" t="s">
        <v>5886</v>
      </c>
      <c r="C304" s="9" t="s">
        <v>3582</v>
      </c>
      <c r="D304" s="110"/>
      <c r="E304" s="110"/>
      <c r="F304" s="111">
        <f t="shared" si="8"/>
        <v>0</v>
      </c>
      <c r="G304" s="112">
        <f t="shared" si="9"/>
        <v>0</v>
      </c>
      <c r="H304" s="85">
        <v>0.57620000000000005</v>
      </c>
      <c r="I304" s="2224" t="s">
        <v>1196</v>
      </c>
    </row>
    <row r="305" spans="1:9" ht="16.5">
      <c r="A305" s="7" t="s">
        <v>1762</v>
      </c>
      <c r="B305" s="8" t="s">
        <v>5887</v>
      </c>
      <c r="C305" s="9" t="s">
        <v>3582</v>
      </c>
      <c r="D305" s="110"/>
      <c r="E305" s="110"/>
      <c r="F305" s="111">
        <f t="shared" si="8"/>
        <v>0</v>
      </c>
      <c r="G305" s="112">
        <f t="shared" si="9"/>
        <v>0</v>
      </c>
      <c r="H305" s="85">
        <v>0.45950000000000002</v>
      </c>
      <c r="I305" s="2224" t="s">
        <v>1196</v>
      </c>
    </row>
    <row r="306" spans="1:9" ht="16.5">
      <c r="A306" s="7" t="s">
        <v>1763</v>
      </c>
      <c r="B306" s="8" t="s">
        <v>5888</v>
      </c>
      <c r="C306" s="9" t="s">
        <v>3582</v>
      </c>
      <c r="D306" s="110"/>
      <c r="E306" s="110"/>
      <c r="F306" s="111">
        <f t="shared" si="8"/>
        <v>0</v>
      </c>
      <c r="G306" s="112">
        <f t="shared" si="9"/>
        <v>0</v>
      </c>
      <c r="H306" s="85">
        <v>1.2512000000000001</v>
      </c>
      <c r="I306" s="2224" t="s">
        <v>1196</v>
      </c>
    </row>
    <row r="307" spans="1:9" ht="16.5">
      <c r="A307" s="7" t="s">
        <v>1764</v>
      </c>
      <c r="B307" s="8" t="s">
        <v>5889</v>
      </c>
      <c r="C307" s="9" t="s">
        <v>3582</v>
      </c>
      <c r="D307" s="110"/>
      <c r="E307" s="110"/>
      <c r="F307" s="111">
        <f t="shared" si="8"/>
        <v>0</v>
      </c>
      <c r="G307" s="112">
        <f t="shared" si="9"/>
        <v>0</v>
      </c>
      <c r="H307" s="85">
        <v>1.4053</v>
      </c>
      <c r="I307" s="2224" t="s">
        <v>1196</v>
      </c>
    </row>
    <row r="308" spans="1:9" ht="16.5">
      <c r="A308" s="7" t="s">
        <v>1765</v>
      </c>
      <c r="B308" s="8" t="s">
        <v>5890</v>
      </c>
      <c r="C308" s="9" t="s">
        <v>3582</v>
      </c>
      <c r="D308" s="110"/>
      <c r="E308" s="110"/>
      <c r="F308" s="111">
        <f t="shared" si="8"/>
        <v>0</v>
      </c>
      <c r="G308" s="112">
        <f t="shared" si="9"/>
        <v>0</v>
      </c>
      <c r="H308" s="85">
        <v>1.0893999999999999</v>
      </c>
      <c r="I308" s="2224" t="s">
        <v>1196</v>
      </c>
    </row>
    <row r="309" spans="1:9" ht="16.5">
      <c r="A309" s="7" t="s">
        <v>1766</v>
      </c>
      <c r="B309" s="8" t="s">
        <v>5891</v>
      </c>
      <c r="C309" s="9" t="s">
        <v>3582</v>
      </c>
      <c r="D309" s="110"/>
      <c r="E309" s="110"/>
      <c r="F309" s="111">
        <f t="shared" si="8"/>
        <v>0</v>
      </c>
      <c r="G309" s="112">
        <f t="shared" si="9"/>
        <v>0</v>
      </c>
      <c r="H309" s="85">
        <v>1.0342</v>
      </c>
      <c r="I309" s="2224" t="s">
        <v>1196</v>
      </c>
    </row>
    <row r="310" spans="1:9" ht="16.5">
      <c r="A310" s="7" t="s">
        <v>1767</v>
      </c>
      <c r="B310" s="8" t="s">
        <v>5892</v>
      </c>
      <c r="C310" s="9" t="s">
        <v>3582</v>
      </c>
      <c r="D310" s="110"/>
      <c r="E310" s="110"/>
      <c r="F310" s="111">
        <f t="shared" si="8"/>
        <v>0</v>
      </c>
      <c r="G310" s="112">
        <f t="shared" si="9"/>
        <v>0</v>
      </c>
      <c r="H310" s="85">
        <v>1.0557000000000001</v>
      </c>
      <c r="I310" s="2224" t="s">
        <v>1196</v>
      </c>
    </row>
    <row r="311" spans="1:9" ht="16.5">
      <c r="A311" s="7" t="s">
        <v>1768</v>
      </c>
      <c r="B311" s="8" t="s">
        <v>5893</v>
      </c>
      <c r="C311" s="9" t="s">
        <v>3582</v>
      </c>
      <c r="D311" s="110"/>
      <c r="E311" s="110"/>
      <c r="F311" s="111">
        <f t="shared" si="8"/>
        <v>0</v>
      </c>
      <c r="G311" s="112">
        <f t="shared" si="9"/>
        <v>0</v>
      </c>
      <c r="H311" s="85">
        <v>1.0845</v>
      </c>
      <c r="I311" s="2224" t="s">
        <v>1196</v>
      </c>
    </row>
    <row r="312" spans="1:9" ht="16.5">
      <c r="A312" s="7" t="s">
        <v>1769</v>
      </c>
      <c r="B312" s="8" t="s">
        <v>5894</v>
      </c>
      <c r="C312" s="9" t="s">
        <v>3582</v>
      </c>
      <c r="D312" s="110"/>
      <c r="E312" s="110"/>
      <c r="F312" s="111">
        <f t="shared" si="8"/>
        <v>0</v>
      </c>
      <c r="G312" s="112">
        <f t="shared" si="9"/>
        <v>0</v>
      </c>
      <c r="H312" s="85">
        <v>1.5012000000000001</v>
      </c>
      <c r="I312" s="2224" t="s">
        <v>1196</v>
      </c>
    </row>
    <row r="313" spans="1:9" ht="16.5">
      <c r="A313" s="7" t="s">
        <v>1770</v>
      </c>
      <c r="B313" s="8" t="s">
        <v>5895</v>
      </c>
      <c r="C313" s="9" t="s">
        <v>3582</v>
      </c>
      <c r="D313" s="110"/>
      <c r="E313" s="110"/>
      <c r="F313" s="111">
        <f t="shared" si="8"/>
        <v>0</v>
      </c>
      <c r="G313" s="112">
        <f t="shared" si="9"/>
        <v>0</v>
      </c>
      <c r="H313" s="85">
        <v>0.74339999999999995</v>
      </c>
      <c r="I313" s="2224" t="s">
        <v>1196</v>
      </c>
    </row>
    <row r="314" spans="1:9" ht="16.5">
      <c r="A314" s="7" t="s">
        <v>1771</v>
      </c>
      <c r="B314" s="8" t="s">
        <v>5896</v>
      </c>
      <c r="C314" s="9" t="s">
        <v>3582</v>
      </c>
      <c r="D314" s="110"/>
      <c r="E314" s="110"/>
      <c r="F314" s="111">
        <f t="shared" si="8"/>
        <v>0</v>
      </c>
      <c r="G314" s="112">
        <f t="shared" si="9"/>
        <v>0</v>
      </c>
      <c r="H314" s="85">
        <v>0.63460000000000005</v>
      </c>
      <c r="I314" s="2224" t="s">
        <v>1196</v>
      </c>
    </row>
    <row r="315" spans="1:9" ht="16.5">
      <c r="A315" s="7" t="s">
        <v>1772</v>
      </c>
      <c r="B315" s="8" t="s">
        <v>5897</v>
      </c>
      <c r="C315" s="9" t="s">
        <v>3582</v>
      </c>
      <c r="D315" s="110"/>
      <c r="E315" s="110"/>
      <c r="F315" s="111">
        <f t="shared" si="8"/>
        <v>0</v>
      </c>
      <c r="G315" s="112">
        <f t="shared" si="9"/>
        <v>0</v>
      </c>
      <c r="H315" s="85">
        <v>0.48620000000000002</v>
      </c>
      <c r="I315" s="2224" t="s">
        <v>1196</v>
      </c>
    </row>
    <row r="316" spans="1:9" ht="16.5">
      <c r="A316" s="7" t="s">
        <v>1773</v>
      </c>
      <c r="B316" s="8" t="s">
        <v>5898</v>
      </c>
      <c r="C316" s="9" t="s">
        <v>3582</v>
      </c>
      <c r="D316" s="110"/>
      <c r="E316" s="110"/>
      <c r="F316" s="111">
        <f t="shared" si="8"/>
        <v>0</v>
      </c>
      <c r="G316" s="112">
        <f t="shared" si="9"/>
        <v>0</v>
      </c>
      <c r="H316" s="85">
        <v>1.1386000000000001</v>
      </c>
      <c r="I316" s="2224" t="s">
        <v>1196</v>
      </c>
    </row>
    <row r="317" spans="1:9" ht="16.5">
      <c r="A317" s="7" t="s">
        <v>1774</v>
      </c>
      <c r="B317" s="8" t="s">
        <v>5899</v>
      </c>
      <c r="C317" s="9" t="s">
        <v>3582</v>
      </c>
      <c r="D317" s="110"/>
      <c r="E317" s="110"/>
      <c r="F317" s="111">
        <f t="shared" si="8"/>
        <v>0</v>
      </c>
      <c r="G317" s="112">
        <f t="shared" si="9"/>
        <v>0</v>
      </c>
      <c r="H317" s="85">
        <v>0.34139999999999998</v>
      </c>
      <c r="I317" s="2224" t="s">
        <v>1196</v>
      </c>
    </row>
    <row r="318" spans="1:9" ht="16.5">
      <c r="A318" s="7" t="s">
        <v>1775</v>
      </c>
      <c r="B318" s="8" t="s">
        <v>5900</v>
      </c>
      <c r="C318" s="9" t="s">
        <v>3582</v>
      </c>
      <c r="D318" s="110"/>
      <c r="E318" s="110"/>
      <c r="F318" s="111">
        <f t="shared" si="8"/>
        <v>0</v>
      </c>
      <c r="G318" s="112">
        <f t="shared" si="9"/>
        <v>0</v>
      </c>
      <c r="H318" s="85">
        <v>1.4319</v>
      </c>
      <c r="I318" s="2224" t="s">
        <v>1196</v>
      </c>
    </row>
    <row r="319" spans="1:9" ht="16.5">
      <c r="A319" s="7" t="s">
        <v>1776</v>
      </c>
      <c r="B319" s="8" t="s">
        <v>5901</v>
      </c>
      <c r="C319" s="9" t="s">
        <v>3582</v>
      </c>
      <c r="D319" s="110"/>
      <c r="E319" s="110"/>
      <c r="F319" s="111">
        <f t="shared" si="8"/>
        <v>0</v>
      </c>
      <c r="G319" s="112">
        <f t="shared" si="9"/>
        <v>0</v>
      </c>
      <c r="H319" s="85">
        <v>1.0867</v>
      </c>
      <c r="I319" s="2224" t="s">
        <v>1196</v>
      </c>
    </row>
    <row r="320" spans="1:9" ht="16.5">
      <c r="A320" s="7" t="s">
        <v>1777</v>
      </c>
      <c r="B320" s="8" t="s">
        <v>5902</v>
      </c>
      <c r="C320" s="9" t="s">
        <v>3582</v>
      </c>
      <c r="D320" s="110"/>
      <c r="E320" s="110"/>
      <c r="F320" s="111">
        <f t="shared" si="8"/>
        <v>0</v>
      </c>
      <c r="G320" s="112">
        <f t="shared" si="9"/>
        <v>0</v>
      </c>
      <c r="H320" s="85">
        <v>1.3671</v>
      </c>
      <c r="I320" s="2224" t="s">
        <v>1196</v>
      </c>
    </row>
    <row r="321" spans="1:9" ht="16.5">
      <c r="A321" s="7" t="s">
        <v>1778</v>
      </c>
      <c r="B321" s="8" t="s">
        <v>5903</v>
      </c>
      <c r="C321" s="9" t="s">
        <v>3582</v>
      </c>
      <c r="D321" s="110"/>
      <c r="E321" s="110"/>
      <c r="F321" s="111">
        <f t="shared" si="8"/>
        <v>0</v>
      </c>
      <c r="G321" s="112">
        <f t="shared" si="9"/>
        <v>0</v>
      </c>
      <c r="H321" s="85">
        <v>1.4589000000000001</v>
      </c>
      <c r="I321" s="2224" t="s">
        <v>1196</v>
      </c>
    </row>
    <row r="322" spans="1:9" ht="16.5">
      <c r="A322" s="7" t="s">
        <v>1779</v>
      </c>
      <c r="B322" s="8" t="s">
        <v>5904</v>
      </c>
      <c r="C322" s="9" t="s">
        <v>3582</v>
      </c>
      <c r="D322" s="110"/>
      <c r="E322" s="110"/>
      <c r="F322" s="111">
        <f t="shared" si="8"/>
        <v>0</v>
      </c>
      <c r="G322" s="112">
        <f t="shared" si="9"/>
        <v>0</v>
      </c>
      <c r="H322" s="85">
        <v>1.0251999999999999</v>
      </c>
      <c r="I322" s="2224" t="s">
        <v>1196</v>
      </c>
    </row>
    <row r="323" spans="1:9" ht="16.5">
      <c r="A323" s="7" t="s">
        <v>1780</v>
      </c>
      <c r="B323" s="8" t="s">
        <v>5905</v>
      </c>
      <c r="C323" s="9" t="s">
        <v>3582</v>
      </c>
      <c r="D323" s="110"/>
      <c r="E323" s="110"/>
      <c r="F323" s="111">
        <f t="shared" si="8"/>
        <v>0</v>
      </c>
      <c r="G323" s="112">
        <f t="shared" si="9"/>
        <v>0</v>
      </c>
      <c r="H323" s="85">
        <v>0.80930000000000002</v>
      </c>
      <c r="I323" s="2224" t="s">
        <v>1196</v>
      </c>
    </row>
    <row r="324" spans="1:9" ht="16.5">
      <c r="A324" s="7" t="s">
        <v>1781</v>
      </c>
      <c r="B324" s="8" t="s">
        <v>5906</v>
      </c>
      <c r="C324" s="9" t="s">
        <v>3582</v>
      </c>
      <c r="D324" s="110"/>
      <c r="E324" s="110"/>
      <c r="F324" s="111">
        <f t="shared" si="8"/>
        <v>0</v>
      </c>
      <c r="G324" s="112">
        <f t="shared" si="9"/>
        <v>0</v>
      </c>
      <c r="H324" s="85">
        <v>1.0585</v>
      </c>
      <c r="I324" s="2224" t="s">
        <v>1196</v>
      </c>
    </row>
    <row r="325" spans="1:9" ht="16.5">
      <c r="A325" s="7" t="s">
        <v>1782</v>
      </c>
      <c r="B325" s="8" t="s">
        <v>5907</v>
      </c>
      <c r="C325" s="9" t="s">
        <v>3582</v>
      </c>
      <c r="D325" s="110"/>
      <c r="E325" s="110"/>
      <c r="F325" s="111">
        <f t="shared" ref="F325:F388" si="10">D325*E325</f>
        <v>0</v>
      </c>
      <c r="G325" s="112">
        <f t="shared" ref="G325:G388" si="11">IF($F$1230=0,0,F325/$F$1230)</f>
        <v>0</v>
      </c>
      <c r="H325" s="85">
        <v>1.6949000000000001</v>
      </c>
      <c r="I325" s="2224" t="s">
        <v>1196</v>
      </c>
    </row>
    <row r="326" spans="1:9" ht="16.5">
      <c r="A326" s="7" t="s">
        <v>1783</v>
      </c>
      <c r="B326" s="8" t="s">
        <v>5908</v>
      </c>
      <c r="C326" s="9" t="s">
        <v>3582</v>
      </c>
      <c r="D326" s="110"/>
      <c r="E326" s="110"/>
      <c r="F326" s="111">
        <f t="shared" si="10"/>
        <v>0</v>
      </c>
      <c r="G326" s="112">
        <f t="shared" si="11"/>
        <v>0</v>
      </c>
      <c r="H326" s="85">
        <v>1.3602000000000001</v>
      </c>
      <c r="I326" s="2224" t="s">
        <v>1196</v>
      </c>
    </row>
    <row r="327" spans="1:9" ht="16.5">
      <c r="A327" s="7" t="s">
        <v>1784</v>
      </c>
      <c r="B327" s="8" t="s">
        <v>5909</v>
      </c>
      <c r="C327" s="9" t="s">
        <v>3582</v>
      </c>
      <c r="D327" s="110"/>
      <c r="E327" s="110"/>
      <c r="F327" s="111">
        <f t="shared" si="10"/>
        <v>0</v>
      </c>
      <c r="G327" s="112">
        <f t="shared" si="11"/>
        <v>0</v>
      </c>
      <c r="H327" s="85">
        <v>1.4907999999999999</v>
      </c>
      <c r="I327" s="2224" t="s">
        <v>1196</v>
      </c>
    </row>
    <row r="328" spans="1:9" ht="16.5">
      <c r="A328" s="7" t="s">
        <v>1785</v>
      </c>
      <c r="B328" s="8" t="s">
        <v>5910</v>
      </c>
      <c r="C328" s="9" t="s">
        <v>3582</v>
      </c>
      <c r="D328" s="110"/>
      <c r="E328" s="110"/>
      <c r="F328" s="111">
        <f t="shared" si="10"/>
        <v>0</v>
      </c>
      <c r="G328" s="112">
        <f t="shared" si="11"/>
        <v>0</v>
      </c>
      <c r="H328" s="85">
        <v>1.4454</v>
      </c>
      <c r="I328" s="2224" t="s">
        <v>1196</v>
      </c>
    </row>
    <row r="329" spans="1:9" ht="16.5">
      <c r="A329" s="7" t="s">
        <v>1786</v>
      </c>
      <c r="B329" s="8" t="s">
        <v>5911</v>
      </c>
      <c r="C329" s="9" t="s">
        <v>3582</v>
      </c>
      <c r="D329" s="110"/>
      <c r="E329" s="110"/>
      <c r="F329" s="111">
        <f t="shared" si="10"/>
        <v>0</v>
      </c>
      <c r="G329" s="112">
        <f t="shared" si="11"/>
        <v>0</v>
      </c>
      <c r="H329" s="85">
        <v>1.5282</v>
      </c>
      <c r="I329" s="2224" t="s">
        <v>1196</v>
      </c>
    </row>
    <row r="330" spans="1:9" ht="16.5">
      <c r="A330" s="7" t="s">
        <v>1787</v>
      </c>
      <c r="B330" s="8" t="s">
        <v>5912</v>
      </c>
      <c r="C330" s="9" t="s">
        <v>3582</v>
      </c>
      <c r="D330" s="110"/>
      <c r="E330" s="110"/>
      <c r="F330" s="111">
        <f t="shared" si="10"/>
        <v>0</v>
      </c>
      <c r="G330" s="112">
        <f t="shared" si="11"/>
        <v>0</v>
      </c>
      <c r="H330" s="85">
        <v>0.5524</v>
      </c>
      <c r="I330" s="2224" t="s">
        <v>1196</v>
      </c>
    </row>
    <row r="331" spans="1:9" ht="16.5">
      <c r="A331" s="7" t="s">
        <v>1788</v>
      </c>
      <c r="B331" s="8" t="s">
        <v>5913</v>
      </c>
      <c r="C331" s="9" t="s">
        <v>3582</v>
      </c>
      <c r="D331" s="110"/>
      <c r="E331" s="110"/>
      <c r="F331" s="111">
        <f t="shared" si="10"/>
        <v>0</v>
      </c>
      <c r="G331" s="112">
        <f t="shared" si="11"/>
        <v>0</v>
      </c>
      <c r="H331" s="85">
        <v>0.67900000000000005</v>
      </c>
      <c r="I331" s="2224" t="s">
        <v>1196</v>
      </c>
    </row>
    <row r="332" spans="1:9" ht="16.5">
      <c r="A332" s="7" t="s">
        <v>1789</v>
      </c>
      <c r="B332" s="8" t="s">
        <v>5914</v>
      </c>
      <c r="C332" s="9" t="s">
        <v>3582</v>
      </c>
      <c r="D332" s="110"/>
      <c r="E332" s="110"/>
      <c r="F332" s="111">
        <f t="shared" si="10"/>
        <v>0</v>
      </c>
      <c r="G332" s="112">
        <f t="shared" si="11"/>
        <v>0</v>
      </c>
      <c r="H332" s="85">
        <v>0.87490000000000001</v>
      </c>
      <c r="I332" s="2224" t="s">
        <v>1196</v>
      </c>
    </row>
    <row r="333" spans="1:9" ht="16.5">
      <c r="A333" s="7" t="s">
        <v>1790</v>
      </c>
      <c r="B333" s="8" t="s">
        <v>5915</v>
      </c>
      <c r="C333" s="9" t="s">
        <v>3582</v>
      </c>
      <c r="D333" s="110"/>
      <c r="E333" s="110"/>
      <c r="F333" s="111">
        <f t="shared" si="10"/>
        <v>0</v>
      </c>
      <c r="G333" s="112">
        <f t="shared" si="11"/>
        <v>0</v>
      </c>
      <c r="H333" s="85">
        <v>1.4233</v>
      </c>
      <c r="I333" s="2224" t="s">
        <v>1196</v>
      </c>
    </row>
    <row r="334" spans="1:9" ht="16.5">
      <c r="A334" s="7" t="s">
        <v>1791</v>
      </c>
      <c r="B334" s="8" t="s">
        <v>5916</v>
      </c>
      <c r="C334" s="9" t="s">
        <v>3582</v>
      </c>
      <c r="D334" s="110"/>
      <c r="E334" s="110"/>
      <c r="F334" s="111">
        <f t="shared" si="10"/>
        <v>0</v>
      </c>
      <c r="G334" s="112">
        <f t="shared" si="11"/>
        <v>0</v>
      </c>
      <c r="H334" s="85">
        <v>0.68889999999999996</v>
      </c>
      <c r="I334" s="2224" t="s">
        <v>1196</v>
      </c>
    </row>
    <row r="335" spans="1:9" ht="16.5">
      <c r="A335" s="7" t="s">
        <v>1792</v>
      </c>
      <c r="B335" s="8" t="s">
        <v>5917</v>
      </c>
      <c r="C335" s="9" t="s">
        <v>3582</v>
      </c>
      <c r="D335" s="110"/>
      <c r="E335" s="110"/>
      <c r="F335" s="111">
        <f t="shared" si="10"/>
        <v>0</v>
      </c>
      <c r="G335" s="112">
        <f t="shared" si="11"/>
        <v>0</v>
      </c>
      <c r="H335" s="85">
        <v>0.82850000000000001</v>
      </c>
      <c r="I335" s="2224" t="s">
        <v>1196</v>
      </c>
    </row>
    <row r="336" spans="1:9" ht="16.5">
      <c r="A336" s="7" t="s">
        <v>1793</v>
      </c>
      <c r="B336" s="8" t="s">
        <v>5918</v>
      </c>
      <c r="C336" s="9" t="s">
        <v>3582</v>
      </c>
      <c r="D336" s="110"/>
      <c r="E336" s="110"/>
      <c r="F336" s="111">
        <f t="shared" si="10"/>
        <v>0</v>
      </c>
      <c r="G336" s="112">
        <f t="shared" si="11"/>
        <v>0</v>
      </c>
      <c r="H336" s="85">
        <v>0.74060000000000004</v>
      </c>
      <c r="I336" s="2224" t="s">
        <v>1196</v>
      </c>
    </row>
    <row r="337" spans="1:9" ht="16.5">
      <c r="A337" s="7" t="s">
        <v>1794</v>
      </c>
      <c r="B337" s="8" t="s">
        <v>5919</v>
      </c>
      <c r="C337" s="9" t="s">
        <v>3582</v>
      </c>
      <c r="D337" s="110"/>
      <c r="E337" s="110"/>
      <c r="F337" s="111">
        <f t="shared" si="10"/>
        <v>0</v>
      </c>
      <c r="G337" s="112">
        <f t="shared" si="11"/>
        <v>0</v>
      </c>
      <c r="H337" s="85">
        <v>1.1415999999999999</v>
      </c>
      <c r="I337" s="2224" t="s">
        <v>1196</v>
      </c>
    </row>
    <row r="338" spans="1:9" ht="16.5">
      <c r="A338" s="7" t="s">
        <v>1795</v>
      </c>
      <c r="B338" s="8" t="s">
        <v>5920</v>
      </c>
      <c r="C338" s="9" t="s">
        <v>3582</v>
      </c>
      <c r="D338" s="110"/>
      <c r="E338" s="110"/>
      <c r="F338" s="111">
        <f t="shared" si="10"/>
        <v>0</v>
      </c>
      <c r="G338" s="112">
        <f t="shared" si="11"/>
        <v>0</v>
      </c>
      <c r="H338" s="85">
        <v>0.36680000000000001</v>
      </c>
      <c r="I338" s="2224" t="s">
        <v>1196</v>
      </c>
    </row>
    <row r="339" spans="1:9" ht="16.5">
      <c r="A339" s="7" t="s">
        <v>1796</v>
      </c>
      <c r="B339" s="8" t="s">
        <v>5921</v>
      </c>
      <c r="C339" s="9" t="s">
        <v>3582</v>
      </c>
      <c r="D339" s="110"/>
      <c r="E339" s="110"/>
      <c r="F339" s="111">
        <f t="shared" si="10"/>
        <v>0</v>
      </c>
      <c r="G339" s="112">
        <f t="shared" si="11"/>
        <v>0</v>
      </c>
      <c r="H339" s="85">
        <v>0.65290000000000004</v>
      </c>
      <c r="I339" s="2224" t="s">
        <v>1196</v>
      </c>
    </row>
    <row r="340" spans="1:9" ht="16.5">
      <c r="A340" s="7" t="s">
        <v>1797</v>
      </c>
      <c r="B340" s="8" t="s">
        <v>5922</v>
      </c>
      <c r="C340" s="9" t="s">
        <v>3582</v>
      </c>
      <c r="D340" s="110"/>
      <c r="E340" s="110"/>
      <c r="F340" s="111">
        <f t="shared" si="10"/>
        <v>0</v>
      </c>
      <c r="G340" s="112">
        <f t="shared" si="11"/>
        <v>0</v>
      </c>
      <c r="H340" s="85">
        <v>0.90310000000000001</v>
      </c>
      <c r="I340" s="2224" t="s">
        <v>1196</v>
      </c>
    </row>
    <row r="341" spans="1:9" ht="16.5">
      <c r="A341" s="7" t="s">
        <v>1798</v>
      </c>
      <c r="B341" s="8" t="s">
        <v>5923</v>
      </c>
      <c r="C341" s="9" t="s">
        <v>3582</v>
      </c>
      <c r="D341" s="110"/>
      <c r="E341" s="110"/>
      <c r="F341" s="111">
        <f t="shared" si="10"/>
        <v>0</v>
      </c>
      <c r="G341" s="112">
        <f t="shared" si="11"/>
        <v>0</v>
      </c>
      <c r="H341" s="85">
        <v>1.1621999999999999</v>
      </c>
      <c r="I341" s="2224" t="s">
        <v>1196</v>
      </c>
    </row>
    <row r="342" spans="1:9" ht="16.5">
      <c r="A342" s="7" t="s">
        <v>1799</v>
      </c>
      <c r="B342" s="8" t="s">
        <v>5924</v>
      </c>
      <c r="C342" s="9" t="s">
        <v>3582</v>
      </c>
      <c r="D342" s="110"/>
      <c r="E342" s="110"/>
      <c r="F342" s="111">
        <f t="shared" si="10"/>
        <v>0</v>
      </c>
      <c r="G342" s="112">
        <f t="shared" si="11"/>
        <v>0</v>
      </c>
      <c r="H342" s="85">
        <v>0.9587</v>
      </c>
      <c r="I342" s="2224" t="s">
        <v>1196</v>
      </c>
    </row>
    <row r="343" spans="1:9" ht="16.5">
      <c r="A343" s="7" t="s">
        <v>1800</v>
      </c>
      <c r="B343" s="8" t="s">
        <v>5925</v>
      </c>
      <c r="C343" s="9" t="s">
        <v>3582</v>
      </c>
      <c r="D343" s="110"/>
      <c r="E343" s="110"/>
      <c r="F343" s="111">
        <f t="shared" si="10"/>
        <v>0</v>
      </c>
      <c r="G343" s="112">
        <f t="shared" si="11"/>
        <v>0</v>
      </c>
      <c r="H343" s="85">
        <v>0.47570000000000001</v>
      </c>
      <c r="I343" s="2224" t="s">
        <v>1196</v>
      </c>
    </row>
    <row r="344" spans="1:9" ht="16.5">
      <c r="A344" s="7" t="s">
        <v>1801</v>
      </c>
      <c r="B344" s="8" t="s">
        <v>5926</v>
      </c>
      <c r="C344" s="9" t="s">
        <v>3582</v>
      </c>
      <c r="D344" s="110"/>
      <c r="E344" s="110"/>
      <c r="F344" s="111">
        <f t="shared" si="10"/>
        <v>0</v>
      </c>
      <c r="G344" s="112">
        <f t="shared" si="11"/>
        <v>0</v>
      </c>
      <c r="H344" s="85">
        <v>1.2470000000000001</v>
      </c>
      <c r="I344" s="2224" t="s">
        <v>1196</v>
      </c>
    </row>
    <row r="345" spans="1:9" ht="16.5">
      <c r="A345" s="7" t="s">
        <v>1802</v>
      </c>
      <c r="B345" s="8" t="s">
        <v>5927</v>
      </c>
      <c r="C345" s="9" t="s">
        <v>3582</v>
      </c>
      <c r="D345" s="110"/>
      <c r="E345" s="110"/>
      <c r="F345" s="111">
        <f t="shared" si="10"/>
        <v>0</v>
      </c>
      <c r="G345" s="112">
        <f t="shared" si="11"/>
        <v>0</v>
      </c>
      <c r="H345" s="85">
        <v>0.97709999999999997</v>
      </c>
      <c r="I345" s="2224" t="s">
        <v>1196</v>
      </c>
    </row>
    <row r="346" spans="1:9" ht="16.5">
      <c r="A346" s="7" t="s">
        <v>1803</v>
      </c>
      <c r="B346" s="8" t="s">
        <v>5928</v>
      </c>
      <c r="C346" s="9" t="s">
        <v>3582</v>
      </c>
      <c r="D346" s="110"/>
      <c r="E346" s="110"/>
      <c r="F346" s="111">
        <f t="shared" si="10"/>
        <v>0</v>
      </c>
      <c r="G346" s="112">
        <f t="shared" si="11"/>
        <v>0</v>
      </c>
      <c r="H346" s="85">
        <v>0.81320000000000003</v>
      </c>
      <c r="I346" s="2224" t="s">
        <v>1196</v>
      </c>
    </row>
    <row r="347" spans="1:9" ht="16.5">
      <c r="A347" s="7" t="s">
        <v>1804</v>
      </c>
      <c r="B347" s="8" t="s">
        <v>5929</v>
      </c>
      <c r="C347" s="9" t="s">
        <v>3582</v>
      </c>
      <c r="D347" s="110"/>
      <c r="E347" s="110"/>
      <c r="F347" s="111">
        <f t="shared" si="10"/>
        <v>0</v>
      </c>
      <c r="G347" s="112">
        <f t="shared" si="11"/>
        <v>0</v>
      </c>
      <c r="H347" s="85">
        <v>1.0935999999999999</v>
      </c>
      <c r="I347" s="2224" t="s">
        <v>1196</v>
      </c>
    </row>
    <row r="348" spans="1:9" ht="16.5">
      <c r="A348" s="7" t="s">
        <v>1805</v>
      </c>
      <c r="B348" s="8" t="s">
        <v>5930</v>
      </c>
      <c r="C348" s="9" t="s">
        <v>3582</v>
      </c>
      <c r="D348" s="110"/>
      <c r="E348" s="110"/>
      <c r="F348" s="111">
        <f t="shared" si="10"/>
        <v>0</v>
      </c>
      <c r="G348" s="112">
        <f t="shared" si="11"/>
        <v>0</v>
      </c>
      <c r="H348" s="85">
        <v>1.1129</v>
      </c>
      <c r="I348" s="2224" t="s">
        <v>1196</v>
      </c>
    </row>
    <row r="349" spans="1:9" ht="16.5">
      <c r="A349" s="7" t="s">
        <v>1806</v>
      </c>
      <c r="B349" s="8" t="s">
        <v>5931</v>
      </c>
      <c r="C349" s="9" t="s">
        <v>3582</v>
      </c>
      <c r="D349" s="110"/>
      <c r="E349" s="110"/>
      <c r="F349" s="111">
        <f t="shared" si="10"/>
        <v>0</v>
      </c>
      <c r="G349" s="112">
        <f t="shared" si="11"/>
        <v>0</v>
      </c>
      <c r="H349" s="85">
        <v>1.3593999999999999</v>
      </c>
      <c r="I349" s="2224" t="s">
        <v>1196</v>
      </c>
    </row>
    <row r="350" spans="1:9" ht="16.5">
      <c r="A350" s="7" t="s">
        <v>1807</v>
      </c>
      <c r="B350" s="8" t="s">
        <v>5932</v>
      </c>
      <c r="C350" s="9" t="s">
        <v>3582</v>
      </c>
      <c r="D350" s="110"/>
      <c r="E350" s="110"/>
      <c r="F350" s="111">
        <f t="shared" si="10"/>
        <v>0</v>
      </c>
      <c r="G350" s="112">
        <f t="shared" si="11"/>
        <v>0</v>
      </c>
      <c r="H350" s="85">
        <v>0.50549999999999995</v>
      </c>
      <c r="I350" s="2224" t="s">
        <v>1196</v>
      </c>
    </row>
    <row r="351" spans="1:9" ht="16.5">
      <c r="A351" s="7" t="s">
        <v>1808</v>
      </c>
      <c r="B351" s="8" t="s">
        <v>5933</v>
      </c>
      <c r="C351" s="9" t="s">
        <v>3582</v>
      </c>
      <c r="D351" s="110"/>
      <c r="E351" s="110"/>
      <c r="F351" s="111">
        <f t="shared" si="10"/>
        <v>0</v>
      </c>
      <c r="G351" s="112">
        <f t="shared" si="11"/>
        <v>0</v>
      </c>
      <c r="H351" s="85">
        <v>0.25919999999999999</v>
      </c>
      <c r="I351" s="2224" t="s">
        <v>1196</v>
      </c>
    </row>
    <row r="352" spans="1:9" ht="16.5">
      <c r="A352" s="7" t="s">
        <v>1809</v>
      </c>
      <c r="B352" s="8" t="s">
        <v>5934</v>
      </c>
      <c r="C352" s="9" t="s">
        <v>3582</v>
      </c>
      <c r="D352" s="110"/>
      <c r="E352" s="110"/>
      <c r="F352" s="111">
        <f t="shared" si="10"/>
        <v>0</v>
      </c>
      <c r="G352" s="112">
        <f t="shared" si="11"/>
        <v>0</v>
      </c>
      <c r="H352" s="85">
        <v>1.1947000000000001</v>
      </c>
      <c r="I352" s="2224" t="s">
        <v>1196</v>
      </c>
    </row>
    <row r="353" spans="1:9" ht="16.5">
      <c r="A353" s="7" t="s">
        <v>1810</v>
      </c>
      <c r="B353" s="8" t="s">
        <v>5935</v>
      </c>
      <c r="C353" s="9" t="s">
        <v>3582</v>
      </c>
      <c r="D353" s="110"/>
      <c r="E353" s="110"/>
      <c r="F353" s="111">
        <f t="shared" si="10"/>
        <v>0</v>
      </c>
      <c r="G353" s="112">
        <f t="shared" si="11"/>
        <v>0</v>
      </c>
      <c r="H353" s="85">
        <v>1.3573</v>
      </c>
      <c r="I353" s="2224" t="s">
        <v>1196</v>
      </c>
    </row>
    <row r="354" spans="1:9" ht="16.5">
      <c r="A354" s="7" t="s">
        <v>1811</v>
      </c>
      <c r="B354" s="8" t="s">
        <v>5936</v>
      </c>
      <c r="C354" s="9" t="s">
        <v>3582</v>
      </c>
      <c r="D354" s="110"/>
      <c r="E354" s="110"/>
      <c r="F354" s="111">
        <f t="shared" si="10"/>
        <v>0</v>
      </c>
      <c r="G354" s="112">
        <f t="shared" si="11"/>
        <v>0</v>
      </c>
      <c r="H354" s="85">
        <v>1.0779000000000001</v>
      </c>
      <c r="I354" s="2224" t="s">
        <v>1196</v>
      </c>
    </row>
    <row r="355" spans="1:9" ht="16.5">
      <c r="A355" s="7" t="s">
        <v>1812</v>
      </c>
      <c r="B355" s="8" t="s">
        <v>5937</v>
      </c>
      <c r="C355" s="9" t="s">
        <v>3582</v>
      </c>
      <c r="D355" s="110"/>
      <c r="E355" s="110"/>
      <c r="F355" s="111">
        <f t="shared" si="10"/>
        <v>0</v>
      </c>
      <c r="G355" s="112">
        <f t="shared" si="11"/>
        <v>0</v>
      </c>
      <c r="H355" s="85">
        <v>0.83009999999999995</v>
      </c>
      <c r="I355" s="2224" t="s">
        <v>1196</v>
      </c>
    </row>
    <row r="356" spans="1:9" ht="16.5">
      <c r="A356" s="7" t="s">
        <v>1813</v>
      </c>
      <c r="B356" s="8" t="s">
        <v>5938</v>
      </c>
      <c r="C356" s="9" t="s">
        <v>3582</v>
      </c>
      <c r="D356" s="110"/>
      <c r="E356" s="110"/>
      <c r="F356" s="111">
        <f t="shared" si="10"/>
        <v>0</v>
      </c>
      <c r="G356" s="112">
        <f t="shared" si="11"/>
        <v>0</v>
      </c>
      <c r="H356" s="85">
        <v>1.2448999999999999</v>
      </c>
      <c r="I356" s="2224" t="s">
        <v>1196</v>
      </c>
    </row>
    <row r="357" spans="1:9" ht="16.5">
      <c r="A357" s="7" t="s">
        <v>1814</v>
      </c>
      <c r="B357" s="8" t="s">
        <v>5939</v>
      </c>
      <c r="C357" s="9" t="s">
        <v>3582</v>
      </c>
      <c r="D357" s="110"/>
      <c r="E357" s="110"/>
      <c r="F357" s="111">
        <f t="shared" si="10"/>
        <v>0</v>
      </c>
      <c r="G357" s="112">
        <f t="shared" si="11"/>
        <v>0</v>
      </c>
      <c r="H357" s="85">
        <v>1.1987000000000001</v>
      </c>
      <c r="I357" s="2224" t="s">
        <v>1196</v>
      </c>
    </row>
    <row r="358" spans="1:9" ht="16.5">
      <c r="A358" s="7" t="s">
        <v>1815</v>
      </c>
      <c r="B358" s="8" t="s">
        <v>5940</v>
      </c>
      <c r="C358" s="9" t="s">
        <v>3582</v>
      </c>
      <c r="D358" s="110"/>
      <c r="E358" s="110"/>
      <c r="F358" s="111">
        <f t="shared" si="10"/>
        <v>0</v>
      </c>
      <c r="G358" s="112">
        <f t="shared" si="11"/>
        <v>0</v>
      </c>
      <c r="H358" s="85">
        <v>0.55230000000000001</v>
      </c>
      <c r="I358" s="2224" t="s">
        <v>1196</v>
      </c>
    </row>
    <row r="359" spans="1:9" ht="16.5">
      <c r="A359" s="7" t="s">
        <v>1816</v>
      </c>
      <c r="B359" s="8" t="s">
        <v>5941</v>
      </c>
      <c r="C359" s="9" t="s">
        <v>3582</v>
      </c>
      <c r="D359" s="110"/>
      <c r="E359" s="110"/>
      <c r="F359" s="111">
        <f t="shared" si="10"/>
        <v>0</v>
      </c>
      <c r="G359" s="112">
        <f t="shared" si="11"/>
        <v>0</v>
      </c>
      <c r="H359" s="85">
        <v>1.2050000000000001</v>
      </c>
      <c r="I359" s="2224" t="s">
        <v>1196</v>
      </c>
    </row>
    <row r="360" spans="1:9" ht="16.5">
      <c r="A360" s="7" t="s">
        <v>1817</v>
      </c>
      <c r="B360" s="8" t="s">
        <v>5942</v>
      </c>
      <c r="C360" s="9" t="s">
        <v>3582</v>
      </c>
      <c r="D360" s="110"/>
      <c r="E360" s="110"/>
      <c r="F360" s="111">
        <f t="shared" si="10"/>
        <v>0</v>
      </c>
      <c r="G360" s="112">
        <f t="shared" si="11"/>
        <v>0</v>
      </c>
      <c r="H360" s="85">
        <v>0.4602</v>
      </c>
      <c r="I360" s="2224" t="s">
        <v>1196</v>
      </c>
    </row>
    <row r="361" spans="1:9" ht="16.5">
      <c r="A361" s="7" t="s">
        <v>1818</v>
      </c>
      <c r="B361" s="8" t="s">
        <v>5943</v>
      </c>
      <c r="C361" s="9" t="s">
        <v>3582</v>
      </c>
      <c r="D361" s="110"/>
      <c r="E361" s="110"/>
      <c r="F361" s="111">
        <f t="shared" si="10"/>
        <v>0</v>
      </c>
      <c r="G361" s="112">
        <f t="shared" si="11"/>
        <v>0</v>
      </c>
      <c r="H361" s="85">
        <v>0.98640000000000005</v>
      </c>
      <c r="I361" s="2224" t="s">
        <v>1196</v>
      </c>
    </row>
    <row r="362" spans="1:9" ht="16.5">
      <c r="A362" s="7" t="s">
        <v>1819</v>
      </c>
      <c r="B362" s="8" t="s">
        <v>5944</v>
      </c>
      <c r="C362" s="9" t="s">
        <v>3582</v>
      </c>
      <c r="D362" s="110"/>
      <c r="E362" s="110"/>
      <c r="F362" s="111">
        <f t="shared" si="10"/>
        <v>0</v>
      </c>
      <c r="G362" s="112">
        <f t="shared" si="11"/>
        <v>0</v>
      </c>
      <c r="H362" s="85">
        <v>1.6472</v>
      </c>
      <c r="I362" s="2224" t="s">
        <v>1196</v>
      </c>
    </row>
    <row r="363" spans="1:9" ht="16.5">
      <c r="A363" s="7" t="s">
        <v>1820</v>
      </c>
      <c r="B363" s="8" t="s">
        <v>5945</v>
      </c>
      <c r="C363" s="9" t="s">
        <v>3582</v>
      </c>
      <c r="D363" s="110"/>
      <c r="E363" s="110"/>
      <c r="F363" s="111">
        <f t="shared" si="10"/>
        <v>0</v>
      </c>
      <c r="G363" s="112">
        <f t="shared" si="11"/>
        <v>0</v>
      </c>
      <c r="H363" s="85">
        <v>1.1639999999999999</v>
      </c>
      <c r="I363" s="2224" t="s">
        <v>1196</v>
      </c>
    </row>
    <row r="364" spans="1:9" ht="16.5">
      <c r="A364" s="7" t="s">
        <v>1821</v>
      </c>
      <c r="B364" s="8" t="s">
        <v>5946</v>
      </c>
      <c r="C364" s="9" t="s">
        <v>3582</v>
      </c>
      <c r="D364" s="110"/>
      <c r="E364" s="110"/>
      <c r="F364" s="111">
        <f t="shared" si="10"/>
        <v>0</v>
      </c>
      <c r="G364" s="112">
        <f t="shared" si="11"/>
        <v>0</v>
      </c>
      <c r="H364" s="85">
        <v>0.65649999999999997</v>
      </c>
      <c r="I364" s="2224" t="s">
        <v>1196</v>
      </c>
    </row>
    <row r="365" spans="1:9" ht="16.5">
      <c r="A365" s="7" t="s">
        <v>1822</v>
      </c>
      <c r="B365" s="8" t="s">
        <v>5947</v>
      </c>
      <c r="C365" s="9" t="s">
        <v>3582</v>
      </c>
      <c r="D365" s="110"/>
      <c r="E365" s="110"/>
      <c r="F365" s="111">
        <f t="shared" si="10"/>
        <v>0</v>
      </c>
      <c r="G365" s="112">
        <f t="shared" si="11"/>
        <v>0</v>
      </c>
      <c r="H365" s="85">
        <v>0.90739999999999998</v>
      </c>
      <c r="I365" s="2224" t="s">
        <v>1196</v>
      </c>
    </row>
    <row r="366" spans="1:9" ht="16.5">
      <c r="A366" s="7" t="s">
        <v>1823</v>
      </c>
      <c r="B366" s="8" t="s">
        <v>5948</v>
      </c>
      <c r="C366" s="9" t="s">
        <v>3582</v>
      </c>
      <c r="D366" s="110"/>
      <c r="E366" s="110"/>
      <c r="F366" s="111">
        <f t="shared" si="10"/>
        <v>0</v>
      </c>
      <c r="G366" s="112">
        <f t="shared" si="11"/>
        <v>0</v>
      </c>
      <c r="H366" s="85">
        <v>0.85640000000000005</v>
      </c>
      <c r="I366" s="2224" t="s">
        <v>1196</v>
      </c>
    </row>
    <row r="367" spans="1:9" ht="16.5">
      <c r="A367" s="7" t="s">
        <v>1824</v>
      </c>
      <c r="B367" s="8" t="s">
        <v>5949</v>
      </c>
      <c r="C367" s="9" t="s">
        <v>3582</v>
      </c>
      <c r="D367" s="110"/>
      <c r="E367" s="110"/>
      <c r="F367" s="111">
        <f t="shared" si="10"/>
        <v>0</v>
      </c>
      <c r="G367" s="112">
        <f t="shared" si="11"/>
        <v>0</v>
      </c>
      <c r="H367" s="85">
        <v>0.36680000000000001</v>
      </c>
      <c r="I367" s="2224" t="s">
        <v>1196</v>
      </c>
    </row>
    <row r="368" spans="1:9" ht="16.5">
      <c r="A368" s="7" t="s">
        <v>1825</v>
      </c>
      <c r="B368" s="8" t="s">
        <v>5950</v>
      </c>
      <c r="C368" s="9" t="s">
        <v>3582</v>
      </c>
      <c r="D368" s="110"/>
      <c r="E368" s="110"/>
      <c r="F368" s="111">
        <f t="shared" si="10"/>
        <v>0</v>
      </c>
      <c r="G368" s="112">
        <f t="shared" si="11"/>
        <v>0</v>
      </c>
      <c r="H368" s="85">
        <v>1.4185000000000001</v>
      </c>
      <c r="I368" s="2224" t="s">
        <v>1196</v>
      </c>
    </row>
    <row r="369" spans="1:9" ht="16.5">
      <c r="A369" s="7" t="s">
        <v>1826</v>
      </c>
      <c r="B369" s="8" t="s">
        <v>5951</v>
      </c>
      <c r="C369" s="9" t="s">
        <v>3582</v>
      </c>
      <c r="D369" s="110"/>
      <c r="E369" s="110"/>
      <c r="F369" s="111">
        <f t="shared" si="10"/>
        <v>0</v>
      </c>
      <c r="G369" s="112">
        <f t="shared" si="11"/>
        <v>0</v>
      </c>
      <c r="H369" s="85">
        <v>1.4280999999999999</v>
      </c>
      <c r="I369" s="2224" t="s">
        <v>1196</v>
      </c>
    </row>
    <row r="370" spans="1:9" ht="16.5">
      <c r="A370" s="7" t="s">
        <v>1827</v>
      </c>
      <c r="B370" s="8" t="s">
        <v>5952</v>
      </c>
      <c r="C370" s="9" t="s">
        <v>3582</v>
      </c>
      <c r="D370" s="110"/>
      <c r="E370" s="110"/>
      <c r="F370" s="111">
        <f t="shared" si="10"/>
        <v>0</v>
      </c>
      <c r="G370" s="112">
        <f t="shared" si="11"/>
        <v>0</v>
      </c>
      <c r="H370" s="85">
        <v>0.77549999999999997</v>
      </c>
      <c r="I370" s="2224" t="s">
        <v>1196</v>
      </c>
    </row>
    <row r="371" spans="1:9" ht="16.5">
      <c r="A371" s="7" t="s">
        <v>1828</v>
      </c>
      <c r="B371" s="8" t="s">
        <v>5953</v>
      </c>
      <c r="C371" s="9" t="s">
        <v>3582</v>
      </c>
      <c r="D371" s="110"/>
      <c r="E371" s="110"/>
      <c r="F371" s="111">
        <f t="shared" si="10"/>
        <v>0</v>
      </c>
      <c r="G371" s="112">
        <f t="shared" si="11"/>
        <v>0</v>
      </c>
      <c r="H371" s="85">
        <v>0.93220000000000003</v>
      </c>
      <c r="I371" s="2224" t="s">
        <v>1196</v>
      </c>
    </row>
    <row r="372" spans="1:9" ht="16.5">
      <c r="A372" s="7" t="s">
        <v>1829</v>
      </c>
      <c r="B372" s="8" t="s">
        <v>5954</v>
      </c>
      <c r="C372" s="9" t="s">
        <v>3582</v>
      </c>
      <c r="D372" s="110"/>
      <c r="E372" s="110"/>
      <c r="F372" s="111">
        <f t="shared" si="10"/>
        <v>0</v>
      </c>
      <c r="G372" s="112">
        <f t="shared" si="11"/>
        <v>0</v>
      </c>
      <c r="H372" s="85">
        <v>1.0640000000000001</v>
      </c>
      <c r="I372" s="2224" t="s">
        <v>1196</v>
      </c>
    </row>
    <row r="373" spans="1:9" ht="16.5">
      <c r="A373" s="7" t="s">
        <v>1830</v>
      </c>
      <c r="B373" s="8" t="s">
        <v>5955</v>
      </c>
      <c r="C373" s="9" t="s">
        <v>3582</v>
      </c>
      <c r="D373" s="110"/>
      <c r="E373" s="110"/>
      <c r="F373" s="111">
        <f t="shared" si="10"/>
        <v>0</v>
      </c>
      <c r="G373" s="112">
        <f t="shared" si="11"/>
        <v>0</v>
      </c>
      <c r="H373" s="85">
        <v>1.2244999999999999</v>
      </c>
      <c r="I373" s="2224" t="s">
        <v>1196</v>
      </c>
    </row>
    <row r="374" spans="1:9" ht="16.5">
      <c r="A374" s="7" t="s">
        <v>1831</v>
      </c>
      <c r="B374" s="8" t="s">
        <v>5956</v>
      </c>
      <c r="C374" s="9" t="s">
        <v>3582</v>
      </c>
      <c r="D374" s="110"/>
      <c r="E374" s="110"/>
      <c r="F374" s="111">
        <f t="shared" si="10"/>
        <v>0</v>
      </c>
      <c r="G374" s="112">
        <f t="shared" si="11"/>
        <v>0</v>
      </c>
      <c r="H374" s="85">
        <v>1.0710999999999999</v>
      </c>
      <c r="I374" s="2224" t="s">
        <v>1196</v>
      </c>
    </row>
    <row r="375" spans="1:9" ht="16.5">
      <c r="A375" s="7" t="s">
        <v>1832</v>
      </c>
      <c r="B375" s="8" t="s">
        <v>5957</v>
      </c>
      <c r="C375" s="9" t="s">
        <v>3582</v>
      </c>
      <c r="D375" s="110"/>
      <c r="E375" s="110"/>
      <c r="F375" s="111">
        <f t="shared" si="10"/>
        <v>0</v>
      </c>
      <c r="G375" s="112">
        <f t="shared" si="11"/>
        <v>0</v>
      </c>
      <c r="H375" s="85">
        <v>0.85540000000000005</v>
      </c>
      <c r="I375" s="2224" t="s">
        <v>1196</v>
      </c>
    </row>
    <row r="376" spans="1:9" ht="16.5">
      <c r="A376" s="7" t="s">
        <v>1833</v>
      </c>
      <c r="B376" s="8" t="s">
        <v>5958</v>
      </c>
      <c r="C376" s="9" t="s">
        <v>3582</v>
      </c>
      <c r="D376" s="110"/>
      <c r="E376" s="110"/>
      <c r="F376" s="111">
        <f t="shared" si="10"/>
        <v>0</v>
      </c>
      <c r="G376" s="112">
        <f t="shared" si="11"/>
        <v>0</v>
      </c>
      <c r="H376" s="85">
        <v>0.11210000000000001</v>
      </c>
      <c r="I376" s="2224" t="s">
        <v>1196</v>
      </c>
    </row>
    <row r="377" spans="1:9" ht="16.5">
      <c r="A377" s="7" t="s">
        <v>1834</v>
      </c>
      <c r="B377" s="8" t="s">
        <v>5959</v>
      </c>
      <c r="C377" s="9" t="s">
        <v>3582</v>
      </c>
      <c r="D377" s="110"/>
      <c r="E377" s="110"/>
      <c r="F377" s="111">
        <f t="shared" si="10"/>
        <v>0</v>
      </c>
      <c r="G377" s="112">
        <f t="shared" si="11"/>
        <v>0</v>
      </c>
      <c r="H377" s="85">
        <v>1.0394000000000001</v>
      </c>
      <c r="I377" s="2224" t="s">
        <v>1196</v>
      </c>
    </row>
    <row r="378" spans="1:9" ht="16.5">
      <c r="A378" s="7" t="s">
        <v>1835</v>
      </c>
      <c r="B378" s="8" t="s">
        <v>5960</v>
      </c>
      <c r="C378" s="9" t="s">
        <v>3582</v>
      </c>
      <c r="D378" s="110"/>
      <c r="E378" s="110"/>
      <c r="F378" s="111">
        <f t="shared" si="10"/>
        <v>0</v>
      </c>
      <c r="G378" s="112">
        <f t="shared" si="11"/>
        <v>0</v>
      </c>
      <c r="H378" s="85">
        <v>0.49340000000000001</v>
      </c>
      <c r="I378" s="2224" t="s">
        <v>1196</v>
      </c>
    </row>
    <row r="379" spans="1:9" ht="16.5">
      <c r="A379" s="7" t="s">
        <v>1836</v>
      </c>
      <c r="B379" s="8" t="s">
        <v>5961</v>
      </c>
      <c r="C379" s="9" t="s">
        <v>3582</v>
      </c>
      <c r="D379" s="110"/>
      <c r="E379" s="110"/>
      <c r="F379" s="111">
        <f t="shared" si="10"/>
        <v>0</v>
      </c>
      <c r="G379" s="112">
        <f t="shared" si="11"/>
        <v>0</v>
      </c>
      <c r="H379" s="85">
        <v>1.2527999999999999</v>
      </c>
      <c r="I379" s="2224" t="s">
        <v>1196</v>
      </c>
    </row>
    <row r="380" spans="1:9" ht="16.5">
      <c r="A380" s="7" t="s">
        <v>1837</v>
      </c>
      <c r="B380" s="8" t="s">
        <v>5962</v>
      </c>
      <c r="C380" s="9" t="s">
        <v>3582</v>
      </c>
      <c r="D380" s="110"/>
      <c r="E380" s="110"/>
      <c r="F380" s="111">
        <f t="shared" si="10"/>
        <v>0</v>
      </c>
      <c r="G380" s="112">
        <f t="shared" si="11"/>
        <v>0</v>
      </c>
      <c r="H380" s="85">
        <v>1.4623999999999999</v>
      </c>
      <c r="I380" s="2224" t="s">
        <v>1196</v>
      </c>
    </row>
    <row r="381" spans="1:9" ht="16.5">
      <c r="A381" s="7" t="s">
        <v>1838</v>
      </c>
      <c r="B381" s="8" t="s">
        <v>5963</v>
      </c>
      <c r="C381" s="9" t="s">
        <v>3582</v>
      </c>
      <c r="D381" s="110"/>
      <c r="E381" s="110"/>
      <c r="F381" s="111">
        <f t="shared" si="10"/>
        <v>0</v>
      </c>
      <c r="G381" s="112">
        <f t="shared" si="11"/>
        <v>0</v>
      </c>
      <c r="H381" s="85">
        <v>1.2191000000000001</v>
      </c>
      <c r="I381" s="2224" t="s">
        <v>1196</v>
      </c>
    </row>
    <row r="382" spans="1:9" ht="16.5">
      <c r="A382" s="7" t="s">
        <v>1839</v>
      </c>
      <c r="B382" s="8" t="s">
        <v>5964</v>
      </c>
      <c r="C382" s="9" t="s">
        <v>3582</v>
      </c>
      <c r="D382" s="110"/>
      <c r="E382" s="110"/>
      <c r="F382" s="111">
        <f t="shared" si="10"/>
        <v>0</v>
      </c>
      <c r="G382" s="112">
        <f t="shared" si="11"/>
        <v>0</v>
      </c>
      <c r="H382" s="85">
        <v>0.37909999999999999</v>
      </c>
      <c r="I382" s="2224" t="s">
        <v>1196</v>
      </c>
    </row>
    <row r="383" spans="1:9" ht="16.5">
      <c r="A383" s="7" t="s">
        <v>1840</v>
      </c>
      <c r="B383" s="8" t="s">
        <v>5965</v>
      </c>
      <c r="C383" s="9" t="s">
        <v>3582</v>
      </c>
      <c r="D383" s="110"/>
      <c r="E383" s="110"/>
      <c r="F383" s="111">
        <f t="shared" si="10"/>
        <v>0</v>
      </c>
      <c r="G383" s="112">
        <f t="shared" si="11"/>
        <v>0</v>
      </c>
      <c r="H383" s="85">
        <v>0.90380000000000005</v>
      </c>
      <c r="I383" s="2224" t="s">
        <v>1196</v>
      </c>
    </row>
    <row r="384" spans="1:9" ht="16.5">
      <c r="A384" s="7" t="s">
        <v>1841</v>
      </c>
      <c r="B384" s="8" t="s">
        <v>5966</v>
      </c>
      <c r="C384" s="9" t="s">
        <v>3582</v>
      </c>
      <c r="D384" s="110"/>
      <c r="E384" s="110"/>
      <c r="F384" s="111">
        <f t="shared" si="10"/>
        <v>0</v>
      </c>
      <c r="G384" s="112">
        <f t="shared" si="11"/>
        <v>0</v>
      </c>
      <c r="H384" s="85">
        <v>0.47570000000000001</v>
      </c>
      <c r="I384" s="2224" t="s">
        <v>1196</v>
      </c>
    </row>
    <row r="385" spans="1:9" ht="16.5">
      <c r="A385" s="7" t="s">
        <v>1842</v>
      </c>
      <c r="B385" s="8" t="s">
        <v>5967</v>
      </c>
      <c r="C385" s="9" t="s">
        <v>3582</v>
      </c>
      <c r="D385" s="110"/>
      <c r="E385" s="110"/>
      <c r="F385" s="111">
        <f t="shared" si="10"/>
        <v>0</v>
      </c>
      <c r="G385" s="112">
        <f t="shared" si="11"/>
        <v>0</v>
      </c>
      <c r="H385" s="85">
        <v>0.1807</v>
      </c>
      <c r="I385" s="2224" t="s">
        <v>1196</v>
      </c>
    </row>
    <row r="386" spans="1:9" ht="16.5">
      <c r="A386" s="7" t="s">
        <v>1843</v>
      </c>
      <c r="B386" s="8" t="s">
        <v>5968</v>
      </c>
      <c r="C386" s="9" t="s">
        <v>3582</v>
      </c>
      <c r="D386" s="110"/>
      <c r="E386" s="110"/>
      <c r="F386" s="111">
        <f t="shared" si="10"/>
        <v>0</v>
      </c>
      <c r="G386" s="112">
        <f t="shared" si="11"/>
        <v>0</v>
      </c>
      <c r="H386" s="85">
        <v>0.54500000000000004</v>
      </c>
      <c r="I386" s="2224" t="s">
        <v>1196</v>
      </c>
    </row>
    <row r="387" spans="1:9" ht="16.5">
      <c r="A387" s="7" t="s">
        <v>1844</v>
      </c>
      <c r="B387" s="8" t="s">
        <v>5969</v>
      </c>
      <c r="C387" s="9" t="s">
        <v>3582</v>
      </c>
      <c r="D387" s="110"/>
      <c r="E387" s="110"/>
      <c r="F387" s="111">
        <f t="shared" si="10"/>
        <v>0</v>
      </c>
      <c r="G387" s="112">
        <f t="shared" si="11"/>
        <v>0</v>
      </c>
      <c r="H387" s="85">
        <v>1.413</v>
      </c>
      <c r="I387" s="2224" t="s">
        <v>1196</v>
      </c>
    </row>
    <row r="388" spans="1:9" ht="16.5">
      <c r="A388" s="7" t="s">
        <v>1845</v>
      </c>
      <c r="B388" s="8" t="s">
        <v>5970</v>
      </c>
      <c r="C388" s="9" t="s">
        <v>3582</v>
      </c>
      <c r="D388" s="110"/>
      <c r="E388" s="110"/>
      <c r="F388" s="111">
        <f t="shared" si="10"/>
        <v>0</v>
      </c>
      <c r="G388" s="112">
        <f t="shared" si="11"/>
        <v>0</v>
      </c>
      <c r="H388" s="85">
        <v>0.72219999999999995</v>
      </c>
      <c r="I388" s="2224" t="s">
        <v>1196</v>
      </c>
    </row>
    <row r="389" spans="1:9" ht="16.5">
      <c r="A389" s="7" t="s">
        <v>1846</v>
      </c>
      <c r="B389" s="8" t="s">
        <v>5971</v>
      </c>
      <c r="C389" s="9" t="s">
        <v>3582</v>
      </c>
      <c r="D389" s="110"/>
      <c r="E389" s="110"/>
      <c r="F389" s="111">
        <f t="shared" ref="F389:F452" si="12">D389*E389</f>
        <v>0</v>
      </c>
      <c r="G389" s="112">
        <f t="shared" ref="G389:G452" si="13">IF($F$1230=0,0,F389/$F$1230)</f>
        <v>0</v>
      </c>
      <c r="H389" s="85">
        <v>1.3169999999999999</v>
      </c>
      <c r="I389" s="2224" t="s">
        <v>1196</v>
      </c>
    </row>
    <row r="390" spans="1:9" ht="16.5">
      <c r="A390" s="7" t="s">
        <v>1847</v>
      </c>
      <c r="B390" s="8" t="s">
        <v>5972</v>
      </c>
      <c r="C390" s="9" t="s">
        <v>3582</v>
      </c>
      <c r="D390" s="110"/>
      <c r="E390" s="110"/>
      <c r="F390" s="111">
        <f t="shared" si="12"/>
        <v>0</v>
      </c>
      <c r="G390" s="112">
        <f t="shared" si="13"/>
        <v>0</v>
      </c>
      <c r="H390" s="85">
        <v>0.53469999999999995</v>
      </c>
      <c r="I390" s="2224" t="s">
        <v>1196</v>
      </c>
    </row>
    <row r="391" spans="1:9" ht="16.5">
      <c r="A391" s="7" t="s">
        <v>1848</v>
      </c>
      <c r="B391" s="8" t="s">
        <v>5973</v>
      </c>
      <c r="C391" s="9" t="s">
        <v>3582</v>
      </c>
      <c r="D391" s="110"/>
      <c r="E391" s="110"/>
      <c r="F391" s="111">
        <f t="shared" si="12"/>
        <v>0</v>
      </c>
      <c r="G391" s="112">
        <f t="shared" si="13"/>
        <v>0</v>
      </c>
      <c r="H391" s="85">
        <v>0.62329999999999997</v>
      </c>
      <c r="I391" s="2224" t="s">
        <v>1196</v>
      </c>
    </row>
    <row r="392" spans="1:9" ht="16.5">
      <c r="A392" s="7" t="s">
        <v>1849</v>
      </c>
      <c r="B392" s="8" t="s">
        <v>5974</v>
      </c>
      <c r="C392" s="9" t="s">
        <v>3582</v>
      </c>
      <c r="D392" s="110"/>
      <c r="E392" s="110"/>
      <c r="F392" s="111">
        <f t="shared" si="12"/>
        <v>0</v>
      </c>
      <c r="G392" s="112">
        <f t="shared" si="13"/>
        <v>0</v>
      </c>
      <c r="H392" s="85">
        <v>0.89970000000000006</v>
      </c>
      <c r="I392" s="2224" t="s">
        <v>1196</v>
      </c>
    </row>
    <row r="393" spans="1:9" ht="16.5">
      <c r="A393" s="7" t="s">
        <v>1850</v>
      </c>
      <c r="B393" s="8" t="s">
        <v>5975</v>
      </c>
      <c r="C393" s="9" t="s">
        <v>3582</v>
      </c>
      <c r="D393" s="110"/>
      <c r="E393" s="110"/>
      <c r="F393" s="111">
        <f t="shared" si="12"/>
        <v>0</v>
      </c>
      <c r="G393" s="112">
        <f t="shared" si="13"/>
        <v>0</v>
      </c>
      <c r="H393" s="85">
        <v>0.2341</v>
      </c>
      <c r="I393" s="2224" t="s">
        <v>1196</v>
      </c>
    </row>
    <row r="394" spans="1:9" ht="16.5">
      <c r="A394" s="7" t="s">
        <v>1851</v>
      </c>
      <c r="B394" s="8" t="s">
        <v>5976</v>
      </c>
      <c r="C394" s="9" t="s">
        <v>3582</v>
      </c>
      <c r="D394" s="110"/>
      <c r="E394" s="110"/>
      <c r="F394" s="111">
        <f t="shared" si="12"/>
        <v>0</v>
      </c>
      <c r="G394" s="112">
        <f t="shared" si="13"/>
        <v>0</v>
      </c>
      <c r="H394" s="85">
        <v>0.52869999999999995</v>
      </c>
      <c r="I394" s="2224" t="s">
        <v>1196</v>
      </c>
    </row>
    <row r="395" spans="1:9" ht="16.5">
      <c r="A395" s="7" t="s">
        <v>1852</v>
      </c>
      <c r="B395" s="8" t="s">
        <v>5977</v>
      </c>
      <c r="C395" s="9" t="s">
        <v>3582</v>
      </c>
      <c r="D395" s="110"/>
      <c r="E395" s="110"/>
      <c r="F395" s="111">
        <f t="shared" si="12"/>
        <v>0</v>
      </c>
      <c r="G395" s="112">
        <f t="shared" si="13"/>
        <v>0</v>
      </c>
      <c r="H395" s="85">
        <v>1.619</v>
      </c>
      <c r="I395" s="2224" t="s">
        <v>1196</v>
      </c>
    </row>
    <row r="396" spans="1:9" ht="16.5">
      <c r="A396" s="7" t="s">
        <v>1853</v>
      </c>
      <c r="B396" s="8" t="s">
        <v>5978</v>
      </c>
      <c r="C396" s="9" t="s">
        <v>3582</v>
      </c>
      <c r="D396" s="110"/>
      <c r="E396" s="110"/>
      <c r="F396" s="111">
        <f t="shared" si="12"/>
        <v>0</v>
      </c>
      <c r="G396" s="112">
        <f t="shared" si="13"/>
        <v>0</v>
      </c>
      <c r="H396" s="85">
        <v>0.30120000000000002</v>
      </c>
      <c r="I396" s="2224" t="s">
        <v>1196</v>
      </c>
    </row>
    <row r="397" spans="1:9" ht="16.5">
      <c r="A397" s="7" t="s">
        <v>1854</v>
      </c>
      <c r="B397" s="8" t="s">
        <v>5979</v>
      </c>
      <c r="C397" s="9" t="s">
        <v>3582</v>
      </c>
      <c r="D397" s="110"/>
      <c r="E397" s="110"/>
      <c r="F397" s="111">
        <f t="shared" si="12"/>
        <v>0</v>
      </c>
      <c r="G397" s="112">
        <f t="shared" si="13"/>
        <v>0</v>
      </c>
      <c r="H397" s="85">
        <v>0.95930000000000004</v>
      </c>
      <c r="I397" s="2224" t="s">
        <v>1196</v>
      </c>
    </row>
    <row r="398" spans="1:9" ht="16.5">
      <c r="A398" s="7" t="s">
        <v>1855</v>
      </c>
      <c r="B398" s="8" t="s">
        <v>5980</v>
      </c>
      <c r="C398" s="9" t="s">
        <v>3582</v>
      </c>
      <c r="D398" s="110"/>
      <c r="E398" s="110"/>
      <c r="F398" s="111">
        <f t="shared" si="12"/>
        <v>0</v>
      </c>
      <c r="G398" s="112">
        <f t="shared" si="13"/>
        <v>0</v>
      </c>
      <c r="H398" s="85">
        <v>1.0953999999999999</v>
      </c>
      <c r="I398" s="2224" t="s">
        <v>1196</v>
      </c>
    </row>
    <row r="399" spans="1:9" ht="16.5">
      <c r="A399" s="7" t="s">
        <v>1856</v>
      </c>
      <c r="B399" s="8" t="s">
        <v>5981</v>
      </c>
      <c r="C399" s="9" t="s">
        <v>3582</v>
      </c>
      <c r="D399" s="110"/>
      <c r="E399" s="110"/>
      <c r="F399" s="111">
        <f t="shared" si="12"/>
        <v>0</v>
      </c>
      <c r="G399" s="112">
        <f t="shared" si="13"/>
        <v>0</v>
      </c>
      <c r="H399" s="85">
        <v>0.7641</v>
      </c>
      <c r="I399" s="2224" t="s">
        <v>1196</v>
      </c>
    </row>
    <row r="400" spans="1:9" ht="16.5">
      <c r="A400" s="7" t="s">
        <v>1857</v>
      </c>
      <c r="B400" s="8" t="s">
        <v>5982</v>
      </c>
      <c r="C400" s="9" t="s">
        <v>3582</v>
      </c>
      <c r="D400" s="110"/>
      <c r="E400" s="110"/>
      <c r="F400" s="111">
        <f t="shared" si="12"/>
        <v>0</v>
      </c>
      <c r="G400" s="112">
        <f t="shared" si="13"/>
        <v>0</v>
      </c>
      <c r="H400" s="85">
        <v>0.63449999999999995</v>
      </c>
      <c r="I400" s="2224" t="s">
        <v>1196</v>
      </c>
    </row>
    <row r="401" spans="1:9" ht="16.5">
      <c r="A401" s="7" t="s">
        <v>1858</v>
      </c>
      <c r="B401" s="8" t="s">
        <v>5983</v>
      </c>
      <c r="C401" s="9" t="s">
        <v>3582</v>
      </c>
      <c r="D401" s="110"/>
      <c r="E401" s="110"/>
      <c r="F401" s="111">
        <f t="shared" si="12"/>
        <v>0</v>
      </c>
      <c r="G401" s="112">
        <f t="shared" si="13"/>
        <v>0</v>
      </c>
      <c r="H401" s="85">
        <v>0.39140000000000003</v>
      </c>
      <c r="I401" s="2224" t="s">
        <v>1196</v>
      </c>
    </row>
    <row r="402" spans="1:9" ht="16.5">
      <c r="A402" s="7" t="s">
        <v>1859</v>
      </c>
      <c r="B402" s="8" t="s">
        <v>5984</v>
      </c>
      <c r="C402" s="9" t="s">
        <v>3582</v>
      </c>
      <c r="D402" s="110"/>
      <c r="E402" s="110"/>
      <c r="F402" s="111">
        <f t="shared" si="12"/>
        <v>0</v>
      </c>
      <c r="G402" s="112">
        <f t="shared" si="13"/>
        <v>0</v>
      </c>
      <c r="H402" s="85">
        <v>0.95150000000000001</v>
      </c>
      <c r="I402" s="2224" t="s">
        <v>1196</v>
      </c>
    </row>
    <row r="403" spans="1:9" ht="16.5">
      <c r="A403" s="7" t="s">
        <v>1860</v>
      </c>
      <c r="B403" s="8" t="s">
        <v>5985</v>
      </c>
      <c r="C403" s="9" t="s">
        <v>3582</v>
      </c>
      <c r="D403" s="110"/>
      <c r="E403" s="110"/>
      <c r="F403" s="111">
        <f t="shared" si="12"/>
        <v>0</v>
      </c>
      <c r="G403" s="112">
        <f t="shared" si="13"/>
        <v>0</v>
      </c>
      <c r="H403" s="85">
        <v>0.79830000000000001</v>
      </c>
      <c r="I403" s="2224" t="s">
        <v>1196</v>
      </c>
    </row>
    <row r="404" spans="1:9" ht="16.5">
      <c r="A404" s="7" t="s">
        <v>1861</v>
      </c>
      <c r="B404" s="8" t="s">
        <v>5986</v>
      </c>
      <c r="C404" s="9" t="s">
        <v>3582</v>
      </c>
      <c r="D404" s="110"/>
      <c r="E404" s="110"/>
      <c r="F404" s="111">
        <f t="shared" si="12"/>
        <v>0</v>
      </c>
      <c r="G404" s="112">
        <f t="shared" si="13"/>
        <v>0</v>
      </c>
      <c r="H404" s="85">
        <v>0.34110000000000001</v>
      </c>
      <c r="I404" s="2224" t="s">
        <v>1196</v>
      </c>
    </row>
    <row r="405" spans="1:9" ht="16.5">
      <c r="A405" s="7" t="s">
        <v>1862</v>
      </c>
      <c r="B405" s="8" t="s">
        <v>5987</v>
      </c>
      <c r="C405" s="9" t="s">
        <v>3582</v>
      </c>
      <c r="D405" s="110"/>
      <c r="E405" s="110"/>
      <c r="F405" s="111">
        <f t="shared" si="12"/>
        <v>0</v>
      </c>
      <c r="G405" s="112">
        <f t="shared" si="13"/>
        <v>0</v>
      </c>
      <c r="H405" s="85">
        <v>0.52610000000000001</v>
      </c>
      <c r="I405" s="2224" t="s">
        <v>1196</v>
      </c>
    </row>
    <row r="406" spans="1:9" ht="16.5">
      <c r="A406" s="7" t="s">
        <v>1863</v>
      </c>
      <c r="B406" s="8" t="s">
        <v>5988</v>
      </c>
      <c r="C406" s="9" t="s">
        <v>3582</v>
      </c>
      <c r="D406" s="110"/>
      <c r="E406" s="110"/>
      <c r="F406" s="111">
        <f t="shared" si="12"/>
        <v>0</v>
      </c>
      <c r="G406" s="112">
        <f t="shared" si="13"/>
        <v>0</v>
      </c>
      <c r="H406" s="85">
        <v>0.69320000000000004</v>
      </c>
      <c r="I406" s="2224" t="s">
        <v>1196</v>
      </c>
    </row>
    <row r="407" spans="1:9" ht="16.5">
      <c r="A407" s="7" t="s">
        <v>1864</v>
      </c>
      <c r="B407" s="8" t="s">
        <v>5989</v>
      </c>
      <c r="C407" s="9" t="s">
        <v>3582</v>
      </c>
      <c r="D407" s="110"/>
      <c r="E407" s="110"/>
      <c r="F407" s="111">
        <f t="shared" si="12"/>
        <v>0</v>
      </c>
      <c r="G407" s="112">
        <f t="shared" si="13"/>
        <v>0</v>
      </c>
      <c r="H407" s="85">
        <v>1.4524999999999999</v>
      </c>
      <c r="I407" s="2224" t="s">
        <v>1196</v>
      </c>
    </row>
    <row r="408" spans="1:9" ht="16.5">
      <c r="A408" s="7" t="s">
        <v>1865</v>
      </c>
      <c r="B408" s="8" t="s">
        <v>5990</v>
      </c>
      <c r="C408" s="9" t="s">
        <v>3582</v>
      </c>
      <c r="D408" s="110"/>
      <c r="E408" s="110"/>
      <c r="F408" s="111">
        <f t="shared" si="12"/>
        <v>0</v>
      </c>
      <c r="G408" s="112">
        <f t="shared" si="13"/>
        <v>0</v>
      </c>
      <c r="H408" s="85">
        <v>1.4432</v>
      </c>
      <c r="I408" s="2224" t="s">
        <v>1196</v>
      </c>
    </row>
    <row r="409" spans="1:9" ht="16.5">
      <c r="A409" s="7" t="s">
        <v>1866</v>
      </c>
      <c r="B409" s="8" t="s">
        <v>5991</v>
      </c>
      <c r="C409" s="9" t="s">
        <v>3582</v>
      </c>
      <c r="D409" s="110"/>
      <c r="E409" s="110"/>
      <c r="F409" s="111">
        <f t="shared" si="12"/>
        <v>0</v>
      </c>
      <c r="G409" s="112">
        <f t="shared" si="13"/>
        <v>0</v>
      </c>
      <c r="H409" s="85">
        <v>1.4855</v>
      </c>
      <c r="I409" s="2224" t="s">
        <v>1196</v>
      </c>
    </row>
    <row r="410" spans="1:9" ht="16.5">
      <c r="A410" s="7" t="s">
        <v>1867</v>
      </c>
      <c r="B410" s="8" t="s">
        <v>5992</v>
      </c>
      <c r="C410" s="9" t="s">
        <v>3582</v>
      </c>
      <c r="D410" s="110"/>
      <c r="E410" s="110"/>
      <c r="F410" s="111">
        <f t="shared" si="12"/>
        <v>0</v>
      </c>
      <c r="G410" s="112">
        <f t="shared" si="13"/>
        <v>0</v>
      </c>
      <c r="H410" s="85">
        <v>0.92879999999999996</v>
      </c>
      <c r="I410" s="2224" t="s">
        <v>1196</v>
      </c>
    </row>
    <row r="411" spans="1:9" ht="16.5">
      <c r="A411" s="7" t="s">
        <v>1868</v>
      </c>
      <c r="B411" s="8" t="s">
        <v>5993</v>
      </c>
      <c r="C411" s="9" t="s">
        <v>3582</v>
      </c>
      <c r="D411" s="110"/>
      <c r="E411" s="110"/>
      <c r="F411" s="111">
        <f t="shared" si="12"/>
        <v>0</v>
      </c>
      <c r="G411" s="112">
        <f t="shared" si="13"/>
        <v>0</v>
      </c>
      <c r="H411" s="85">
        <v>0.42370000000000002</v>
      </c>
      <c r="I411" s="2224" t="s">
        <v>1196</v>
      </c>
    </row>
    <row r="412" spans="1:9" ht="16.5">
      <c r="A412" s="7" t="s">
        <v>1869</v>
      </c>
      <c r="B412" s="8" t="s">
        <v>5994</v>
      </c>
      <c r="C412" s="9" t="s">
        <v>3582</v>
      </c>
      <c r="D412" s="110"/>
      <c r="E412" s="110"/>
      <c r="F412" s="111">
        <f t="shared" si="12"/>
        <v>0</v>
      </c>
      <c r="G412" s="112">
        <f t="shared" si="13"/>
        <v>0</v>
      </c>
      <c r="H412" s="85">
        <v>1.2231000000000001</v>
      </c>
      <c r="I412" s="2224" t="s">
        <v>1196</v>
      </c>
    </row>
    <row r="413" spans="1:9" ht="16.5">
      <c r="A413" s="7" t="s">
        <v>1870</v>
      </c>
      <c r="B413" s="8" t="s">
        <v>5995</v>
      </c>
      <c r="C413" s="9" t="s">
        <v>3582</v>
      </c>
      <c r="D413" s="110"/>
      <c r="E413" s="110"/>
      <c r="F413" s="111">
        <f t="shared" si="12"/>
        <v>0</v>
      </c>
      <c r="G413" s="112">
        <f t="shared" si="13"/>
        <v>0</v>
      </c>
      <c r="H413" s="85">
        <v>0.72170000000000001</v>
      </c>
      <c r="I413" s="2224" t="s">
        <v>1196</v>
      </c>
    </row>
    <row r="414" spans="1:9" ht="16.5">
      <c r="A414" s="7" t="s">
        <v>1871</v>
      </c>
      <c r="B414" s="8" t="s">
        <v>5996</v>
      </c>
      <c r="C414" s="9" t="s">
        <v>3582</v>
      </c>
      <c r="D414" s="110"/>
      <c r="E414" s="110"/>
      <c r="F414" s="111">
        <f t="shared" si="12"/>
        <v>0</v>
      </c>
      <c r="G414" s="112">
        <f t="shared" si="13"/>
        <v>0</v>
      </c>
      <c r="H414" s="85">
        <v>1.0298</v>
      </c>
      <c r="I414" s="2224" t="s">
        <v>1196</v>
      </c>
    </row>
    <row r="415" spans="1:9" ht="16.5">
      <c r="A415" s="7" t="s">
        <v>1872</v>
      </c>
      <c r="B415" s="8" t="s">
        <v>5997</v>
      </c>
      <c r="C415" s="9" t="s">
        <v>3582</v>
      </c>
      <c r="D415" s="110"/>
      <c r="E415" s="110"/>
      <c r="F415" s="111">
        <f t="shared" si="12"/>
        <v>0</v>
      </c>
      <c r="G415" s="112">
        <f t="shared" si="13"/>
        <v>0</v>
      </c>
      <c r="H415" s="85">
        <v>0.56259999999999999</v>
      </c>
      <c r="I415" s="2224" t="s">
        <v>1196</v>
      </c>
    </row>
    <row r="416" spans="1:9" ht="16.5">
      <c r="A416" s="7" t="s">
        <v>1873</v>
      </c>
      <c r="B416" s="8" t="s">
        <v>5998</v>
      </c>
      <c r="C416" s="9" t="s">
        <v>3582</v>
      </c>
      <c r="D416" s="110"/>
      <c r="E416" s="110"/>
      <c r="F416" s="111">
        <f t="shared" si="12"/>
        <v>0</v>
      </c>
      <c r="G416" s="112">
        <f t="shared" si="13"/>
        <v>0</v>
      </c>
      <c r="H416" s="85">
        <v>1.4650000000000001</v>
      </c>
      <c r="I416" s="2224" t="s">
        <v>1196</v>
      </c>
    </row>
    <row r="417" spans="1:9" ht="16.5">
      <c r="A417" s="7" t="s">
        <v>1874</v>
      </c>
      <c r="B417" s="8" t="s">
        <v>5999</v>
      </c>
      <c r="C417" s="9" t="s">
        <v>3582</v>
      </c>
      <c r="D417" s="110"/>
      <c r="E417" s="110"/>
      <c r="F417" s="111">
        <f t="shared" si="12"/>
        <v>0</v>
      </c>
      <c r="G417" s="112">
        <f t="shared" si="13"/>
        <v>0</v>
      </c>
      <c r="H417" s="85">
        <v>0.51470000000000005</v>
      </c>
      <c r="I417" s="2224" t="s">
        <v>1196</v>
      </c>
    </row>
    <row r="418" spans="1:9" ht="16.5">
      <c r="A418" s="7" t="s">
        <v>1875</v>
      </c>
      <c r="B418" s="8" t="s">
        <v>6000</v>
      </c>
      <c r="C418" s="9" t="s">
        <v>3582</v>
      </c>
      <c r="D418" s="110"/>
      <c r="E418" s="110"/>
      <c r="F418" s="111">
        <f t="shared" si="12"/>
        <v>0</v>
      </c>
      <c r="G418" s="112">
        <f t="shared" si="13"/>
        <v>0</v>
      </c>
      <c r="H418" s="85">
        <v>0.75619999999999998</v>
      </c>
      <c r="I418" s="2224" t="s">
        <v>1196</v>
      </c>
    </row>
    <row r="419" spans="1:9" ht="16.5">
      <c r="A419" s="7" t="s">
        <v>1876</v>
      </c>
      <c r="B419" s="8" t="s">
        <v>6001</v>
      </c>
      <c r="C419" s="9" t="s">
        <v>3582</v>
      </c>
      <c r="D419" s="110"/>
      <c r="E419" s="110"/>
      <c r="F419" s="111">
        <f t="shared" si="12"/>
        <v>0</v>
      </c>
      <c r="G419" s="112">
        <f t="shared" si="13"/>
        <v>0</v>
      </c>
      <c r="H419" s="85">
        <v>0.7429</v>
      </c>
      <c r="I419" s="2224" t="s">
        <v>1196</v>
      </c>
    </row>
    <row r="420" spans="1:9" ht="16.5">
      <c r="A420" s="7" t="s">
        <v>1877</v>
      </c>
      <c r="B420" s="8" t="s">
        <v>6002</v>
      </c>
      <c r="C420" s="9" t="s">
        <v>3582</v>
      </c>
      <c r="D420" s="110"/>
      <c r="E420" s="110"/>
      <c r="F420" s="111">
        <f t="shared" si="12"/>
        <v>0</v>
      </c>
      <c r="G420" s="112">
        <f t="shared" si="13"/>
        <v>0</v>
      </c>
      <c r="H420" s="85">
        <v>0.4652</v>
      </c>
      <c r="I420" s="2224" t="s">
        <v>1196</v>
      </c>
    </row>
    <row r="421" spans="1:9" ht="16.5">
      <c r="A421" s="7" t="s">
        <v>1878</v>
      </c>
      <c r="B421" s="8" t="s">
        <v>6003</v>
      </c>
      <c r="C421" s="9" t="s">
        <v>3582</v>
      </c>
      <c r="D421" s="110"/>
      <c r="E421" s="110"/>
      <c r="F421" s="111">
        <f t="shared" si="12"/>
        <v>0</v>
      </c>
      <c r="G421" s="112">
        <f t="shared" si="13"/>
        <v>0</v>
      </c>
      <c r="H421" s="85">
        <v>1.1747000000000001</v>
      </c>
      <c r="I421" s="2224" t="s">
        <v>1196</v>
      </c>
    </row>
    <row r="422" spans="1:9" ht="16.5">
      <c r="A422" s="7" t="s">
        <v>1879</v>
      </c>
      <c r="B422" s="8" t="s">
        <v>6004</v>
      </c>
      <c r="C422" s="9" t="s">
        <v>3582</v>
      </c>
      <c r="D422" s="110"/>
      <c r="E422" s="110"/>
      <c r="F422" s="111">
        <f t="shared" si="12"/>
        <v>0</v>
      </c>
      <c r="G422" s="112">
        <f t="shared" si="13"/>
        <v>0</v>
      </c>
      <c r="H422" s="85">
        <v>0.47189999999999999</v>
      </c>
      <c r="I422" s="2224" t="s">
        <v>1196</v>
      </c>
    </row>
    <row r="423" spans="1:9" ht="16.5">
      <c r="A423" s="7" t="s">
        <v>1880</v>
      </c>
      <c r="B423" s="8" t="s">
        <v>6005</v>
      </c>
      <c r="C423" s="9" t="s">
        <v>3582</v>
      </c>
      <c r="D423" s="110"/>
      <c r="E423" s="110"/>
      <c r="F423" s="111">
        <f t="shared" si="12"/>
        <v>0</v>
      </c>
      <c r="G423" s="112">
        <f t="shared" si="13"/>
        <v>0</v>
      </c>
      <c r="H423" s="85">
        <v>1.4818</v>
      </c>
      <c r="I423" s="2224" t="s">
        <v>1196</v>
      </c>
    </row>
    <row r="424" spans="1:9" ht="16.5">
      <c r="A424" s="7" t="s">
        <v>1881</v>
      </c>
      <c r="B424" s="8" t="s">
        <v>6006</v>
      </c>
      <c r="C424" s="9" t="s">
        <v>3582</v>
      </c>
      <c r="D424" s="110"/>
      <c r="E424" s="110"/>
      <c r="F424" s="111">
        <f t="shared" si="12"/>
        <v>0</v>
      </c>
      <c r="G424" s="112">
        <f t="shared" si="13"/>
        <v>0</v>
      </c>
      <c r="H424" s="85">
        <v>0.93500000000000005</v>
      </c>
      <c r="I424" s="2224" t="s">
        <v>1196</v>
      </c>
    </row>
    <row r="425" spans="1:9" ht="16.5">
      <c r="A425" s="7" t="s">
        <v>1882</v>
      </c>
      <c r="B425" s="8" t="s">
        <v>6007</v>
      </c>
      <c r="C425" s="9" t="s">
        <v>3582</v>
      </c>
      <c r="D425" s="110"/>
      <c r="E425" s="110"/>
      <c r="F425" s="111">
        <f t="shared" si="12"/>
        <v>0</v>
      </c>
      <c r="G425" s="112">
        <f t="shared" si="13"/>
        <v>0</v>
      </c>
      <c r="H425" s="85">
        <v>0.99690000000000001</v>
      </c>
      <c r="I425" s="2224" t="s">
        <v>1196</v>
      </c>
    </row>
    <row r="426" spans="1:9" ht="16.5">
      <c r="A426" s="7" t="s">
        <v>1883</v>
      </c>
      <c r="B426" s="8" t="s">
        <v>6008</v>
      </c>
      <c r="C426" s="9" t="s">
        <v>3582</v>
      </c>
      <c r="D426" s="110"/>
      <c r="E426" s="110"/>
      <c r="F426" s="111">
        <f t="shared" si="12"/>
        <v>0</v>
      </c>
      <c r="G426" s="112">
        <f t="shared" si="13"/>
        <v>0</v>
      </c>
      <c r="H426" s="85">
        <v>0.37409999999999999</v>
      </c>
      <c r="I426" s="2224" t="s">
        <v>1196</v>
      </c>
    </row>
    <row r="427" spans="1:9" ht="16.5">
      <c r="A427" s="7" t="s">
        <v>1884</v>
      </c>
      <c r="B427" s="8" t="s">
        <v>6009</v>
      </c>
      <c r="C427" s="9" t="s">
        <v>3582</v>
      </c>
      <c r="D427" s="110"/>
      <c r="E427" s="110"/>
      <c r="F427" s="111">
        <f t="shared" si="12"/>
        <v>0</v>
      </c>
      <c r="G427" s="112">
        <f t="shared" si="13"/>
        <v>0</v>
      </c>
      <c r="H427" s="85">
        <v>1.4581999999999999</v>
      </c>
      <c r="I427" s="2224" t="s">
        <v>1196</v>
      </c>
    </row>
    <row r="428" spans="1:9" ht="16.5">
      <c r="A428" s="7" t="s">
        <v>1885</v>
      </c>
      <c r="B428" s="8" t="s">
        <v>6010</v>
      </c>
      <c r="C428" s="9" t="s">
        <v>3582</v>
      </c>
      <c r="D428" s="110"/>
      <c r="E428" s="110"/>
      <c r="F428" s="111">
        <f t="shared" si="12"/>
        <v>0</v>
      </c>
      <c r="G428" s="112">
        <f t="shared" si="13"/>
        <v>0</v>
      </c>
      <c r="H428" s="85">
        <v>1.4424999999999999</v>
      </c>
      <c r="I428" s="2224" t="s">
        <v>1196</v>
      </c>
    </row>
    <row r="429" spans="1:9" ht="16.5">
      <c r="A429" s="7" t="s">
        <v>1886</v>
      </c>
      <c r="B429" s="8" t="s">
        <v>6011</v>
      </c>
      <c r="C429" s="9" t="s">
        <v>3582</v>
      </c>
      <c r="D429" s="110"/>
      <c r="E429" s="110"/>
      <c r="F429" s="111">
        <f t="shared" si="12"/>
        <v>0</v>
      </c>
      <c r="G429" s="112">
        <f t="shared" si="13"/>
        <v>0</v>
      </c>
      <c r="H429" s="85">
        <v>0.80359999999999998</v>
      </c>
      <c r="I429" s="2224" t="s">
        <v>1196</v>
      </c>
    </row>
    <row r="430" spans="1:9" ht="16.5">
      <c r="A430" s="7" t="s">
        <v>1887</v>
      </c>
      <c r="B430" s="8" t="s">
        <v>6012</v>
      </c>
      <c r="C430" s="9" t="s">
        <v>3582</v>
      </c>
      <c r="D430" s="110"/>
      <c r="E430" s="110"/>
      <c r="F430" s="111">
        <f t="shared" si="12"/>
        <v>0</v>
      </c>
      <c r="G430" s="112">
        <f t="shared" si="13"/>
        <v>0</v>
      </c>
      <c r="H430" s="85">
        <v>1.2723</v>
      </c>
      <c r="I430" s="2224" t="s">
        <v>1196</v>
      </c>
    </row>
    <row r="431" spans="1:9" ht="16.5">
      <c r="A431" s="7" t="s">
        <v>1888</v>
      </c>
      <c r="B431" s="8" t="s">
        <v>6013</v>
      </c>
      <c r="C431" s="9" t="s">
        <v>3582</v>
      </c>
      <c r="D431" s="110"/>
      <c r="E431" s="110"/>
      <c r="F431" s="111">
        <f t="shared" si="12"/>
        <v>0</v>
      </c>
      <c r="G431" s="112">
        <f t="shared" si="13"/>
        <v>0</v>
      </c>
      <c r="H431" s="85">
        <v>0.96289999999999998</v>
      </c>
      <c r="I431" s="2224" t="s">
        <v>1196</v>
      </c>
    </row>
    <row r="432" spans="1:9" ht="16.5">
      <c r="A432" s="7" t="s">
        <v>1889</v>
      </c>
      <c r="B432" s="8" t="s">
        <v>6014</v>
      </c>
      <c r="C432" s="9" t="s">
        <v>3582</v>
      </c>
      <c r="D432" s="110"/>
      <c r="E432" s="110"/>
      <c r="F432" s="111">
        <f t="shared" si="12"/>
        <v>0</v>
      </c>
      <c r="G432" s="112">
        <f t="shared" si="13"/>
        <v>0</v>
      </c>
      <c r="H432" s="85">
        <v>1.6417999999999999</v>
      </c>
      <c r="I432" s="2224" t="s">
        <v>1196</v>
      </c>
    </row>
    <row r="433" spans="1:9" ht="16.5">
      <c r="A433" s="7" t="s">
        <v>1890</v>
      </c>
      <c r="B433" s="8" t="s">
        <v>6015</v>
      </c>
      <c r="C433" s="9" t="s">
        <v>3582</v>
      </c>
      <c r="D433" s="110"/>
      <c r="E433" s="110"/>
      <c r="F433" s="111">
        <f t="shared" si="12"/>
        <v>0</v>
      </c>
      <c r="G433" s="112">
        <f t="shared" si="13"/>
        <v>0</v>
      </c>
      <c r="H433" s="85">
        <v>0.3458</v>
      </c>
      <c r="I433" s="2224" t="s">
        <v>1196</v>
      </c>
    </row>
    <row r="434" spans="1:9" ht="16.5">
      <c r="A434" s="7" t="s">
        <v>1891</v>
      </c>
      <c r="B434" s="8" t="s">
        <v>6016</v>
      </c>
      <c r="C434" s="9" t="s">
        <v>3582</v>
      </c>
      <c r="D434" s="110"/>
      <c r="E434" s="110"/>
      <c r="F434" s="111">
        <f t="shared" si="12"/>
        <v>0</v>
      </c>
      <c r="G434" s="112">
        <f t="shared" si="13"/>
        <v>0</v>
      </c>
      <c r="H434" s="85">
        <v>1.071</v>
      </c>
      <c r="I434" s="2224" t="s">
        <v>1196</v>
      </c>
    </row>
    <row r="435" spans="1:9" ht="16.5">
      <c r="A435" s="7" t="s">
        <v>1892</v>
      </c>
      <c r="B435" s="8" t="s">
        <v>6017</v>
      </c>
      <c r="C435" s="9" t="s">
        <v>3582</v>
      </c>
      <c r="D435" s="110"/>
      <c r="E435" s="110"/>
      <c r="F435" s="111">
        <f t="shared" si="12"/>
        <v>0</v>
      </c>
      <c r="G435" s="112">
        <f t="shared" si="13"/>
        <v>0</v>
      </c>
      <c r="H435" s="85">
        <v>1.4862</v>
      </c>
      <c r="I435" s="2224" t="s">
        <v>1196</v>
      </c>
    </row>
    <row r="436" spans="1:9" ht="16.5">
      <c r="A436" s="7" t="s">
        <v>1893</v>
      </c>
      <c r="B436" s="8" t="s">
        <v>6018</v>
      </c>
      <c r="C436" s="9" t="s">
        <v>3582</v>
      </c>
      <c r="D436" s="110"/>
      <c r="E436" s="110"/>
      <c r="F436" s="111">
        <f t="shared" si="12"/>
        <v>0</v>
      </c>
      <c r="G436" s="112">
        <f t="shared" si="13"/>
        <v>0</v>
      </c>
      <c r="H436" s="85">
        <v>1.4764999999999999</v>
      </c>
      <c r="I436" s="2224" t="s">
        <v>1196</v>
      </c>
    </row>
    <row r="437" spans="1:9" ht="16.5">
      <c r="A437" s="7" t="s">
        <v>1894</v>
      </c>
      <c r="B437" s="8" t="s">
        <v>6019</v>
      </c>
      <c r="C437" s="9" t="s">
        <v>3582</v>
      </c>
      <c r="D437" s="110"/>
      <c r="E437" s="110"/>
      <c r="F437" s="111">
        <f t="shared" si="12"/>
        <v>0</v>
      </c>
      <c r="G437" s="112">
        <f t="shared" si="13"/>
        <v>0</v>
      </c>
      <c r="H437" s="85">
        <v>0.40060000000000001</v>
      </c>
      <c r="I437" s="2224" t="s">
        <v>1196</v>
      </c>
    </row>
    <row r="438" spans="1:9" ht="16.5">
      <c r="A438" s="7" t="s">
        <v>1895</v>
      </c>
      <c r="B438" s="8" t="s">
        <v>6020</v>
      </c>
      <c r="C438" s="9" t="s">
        <v>3582</v>
      </c>
      <c r="D438" s="110"/>
      <c r="E438" s="110"/>
      <c r="F438" s="111">
        <f t="shared" si="12"/>
        <v>0</v>
      </c>
      <c r="G438" s="112">
        <f t="shared" si="13"/>
        <v>0</v>
      </c>
      <c r="H438" s="85">
        <v>1.2958000000000001</v>
      </c>
      <c r="I438" s="2224" t="s">
        <v>1196</v>
      </c>
    </row>
    <row r="439" spans="1:9" ht="16.5">
      <c r="A439" s="7" t="s">
        <v>1896</v>
      </c>
      <c r="B439" s="8" t="s">
        <v>6021</v>
      </c>
      <c r="C439" s="9" t="s">
        <v>3582</v>
      </c>
      <c r="D439" s="110"/>
      <c r="E439" s="110"/>
      <c r="F439" s="111">
        <f t="shared" si="12"/>
        <v>0</v>
      </c>
      <c r="G439" s="112">
        <f t="shared" si="13"/>
        <v>0</v>
      </c>
      <c r="H439" s="85">
        <v>0.18240000000000001</v>
      </c>
      <c r="I439" s="2224" t="s">
        <v>1196</v>
      </c>
    </row>
    <row r="440" spans="1:9" ht="16.5">
      <c r="A440" s="7" t="s">
        <v>1897</v>
      </c>
      <c r="B440" s="8" t="s">
        <v>6022</v>
      </c>
      <c r="C440" s="9" t="s">
        <v>3582</v>
      </c>
      <c r="D440" s="110"/>
      <c r="E440" s="110"/>
      <c r="F440" s="111">
        <f t="shared" si="12"/>
        <v>0</v>
      </c>
      <c r="G440" s="112">
        <f t="shared" si="13"/>
        <v>0</v>
      </c>
      <c r="H440" s="85">
        <v>1.8</v>
      </c>
      <c r="I440" s="2224" t="s">
        <v>1196</v>
      </c>
    </row>
    <row r="441" spans="1:9" ht="16.5">
      <c r="A441" s="7" t="s">
        <v>1898</v>
      </c>
      <c r="B441" s="8" t="s">
        <v>6023</v>
      </c>
      <c r="C441" s="9" t="s">
        <v>3582</v>
      </c>
      <c r="D441" s="110"/>
      <c r="E441" s="110"/>
      <c r="F441" s="111">
        <f t="shared" si="12"/>
        <v>0</v>
      </c>
      <c r="G441" s="112">
        <f t="shared" si="13"/>
        <v>0</v>
      </c>
      <c r="H441" s="85">
        <v>1.5987</v>
      </c>
      <c r="I441" s="2224" t="s">
        <v>1196</v>
      </c>
    </row>
    <row r="442" spans="1:9" ht="16.5">
      <c r="A442" s="7" t="s">
        <v>1899</v>
      </c>
      <c r="B442" s="8" t="s">
        <v>6024</v>
      </c>
      <c r="C442" s="9" t="s">
        <v>3582</v>
      </c>
      <c r="D442" s="110"/>
      <c r="E442" s="110"/>
      <c r="F442" s="111">
        <f t="shared" si="12"/>
        <v>0</v>
      </c>
      <c r="G442" s="112">
        <f t="shared" si="13"/>
        <v>0</v>
      </c>
      <c r="H442" s="85">
        <v>0.40410000000000001</v>
      </c>
      <c r="I442" s="2224" t="s">
        <v>1196</v>
      </c>
    </row>
    <row r="443" spans="1:9" ht="16.5">
      <c r="A443" s="7" t="s">
        <v>1900</v>
      </c>
      <c r="B443" s="8" t="s">
        <v>6025</v>
      </c>
      <c r="C443" s="9" t="s">
        <v>3582</v>
      </c>
      <c r="D443" s="110"/>
      <c r="E443" s="110"/>
      <c r="F443" s="111">
        <f t="shared" si="12"/>
        <v>0</v>
      </c>
      <c r="G443" s="112">
        <f t="shared" si="13"/>
        <v>0</v>
      </c>
      <c r="H443" s="85">
        <v>0.82020000000000004</v>
      </c>
      <c r="I443" s="2224" t="s">
        <v>1196</v>
      </c>
    </row>
    <row r="444" spans="1:9" ht="16.5">
      <c r="A444" s="7" t="s">
        <v>1901</v>
      </c>
      <c r="B444" s="8" t="s">
        <v>6026</v>
      </c>
      <c r="C444" s="9" t="s">
        <v>3582</v>
      </c>
      <c r="D444" s="110"/>
      <c r="E444" s="110"/>
      <c r="F444" s="111">
        <f t="shared" si="12"/>
        <v>0</v>
      </c>
      <c r="G444" s="112">
        <f t="shared" si="13"/>
        <v>0</v>
      </c>
      <c r="H444" s="85">
        <v>0.68010000000000004</v>
      </c>
      <c r="I444" s="2224" t="s">
        <v>1196</v>
      </c>
    </row>
    <row r="445" spans="1:9" ht="16.5">
      <c r="A445" s="7" t="s">
        <v>1902</v>
      </c>
      <c r="B445" s="8" t="s">
        <v>6027</v>
      </c>
      <c r="C445" s="9" t="s">
        <v>3582</v>
      </c>
      <c r="D445" s="110"/>
      <c r="E445" s="110"/>
      <c r="F445" s="111">
        <f t="shared" si="12"/>
        <v>0</v>
      </c>
      <c r="G445" s="112">
        <f t="shared" si="13"/>
        <v>0</v>
      </c>
      <c r="H445" s="85">
        <v>0.35199999999999998</v>
      </c>
      <c r="I445" s="2224" t="s">
        <v>1196</v>
      </c>
    </row>
    <row r="446" spans="1:9" ht="16.5">
      <c r="A446" s="7" t="s">
        <v>1903</v>
      </c>
      <c r="B446" s="8" t="s">
        <v>6028</v>
      </c>
      <c r="C446" s="9" t="s">
        <v>3582</v>
      </c>
      <c r="D446" s="110"/>
      <c r="E446" s="110"/>
      <c r="F446" s="111">
        <f t="shared" si="12"/>
        <v>0</v>
      </c>
      <c r="G446" s="112">
        <f t="shared" si="13"/>
        <v>0</v>
      </c>
      <c r="H446" s="85">
        <v>0.31929999999999997</v>
      </c>
      <c r="I446" s="2224" t="s">
        <v>1196</v>
      </c>
    </row>
    <row r="447" spans="1:9" ht="16.5">
      <c r="A447" s="7" t="s">
        <v>1904</v>
      </c>
      <c r="B447" s="8" t="s">
        <v>6029</v>
      </c>
      <c r="C447" s="9" t="s">
        <v>3582</v>
      </c>
      <c r="D447" s="110"/>
      <c r="E447" s="110"/>
      <c r="F447" s="111">
        <f t="shared" si="12"/>
        <v>0</v>
      </c>
      <c r="G447" s="112">
        <f t="shared" si="13"/>
        <v>0</v>
      </c>
      <c r="H447" s="85">
        <v>0.63419999999999999</v>
      </c>
      <c r="I447" s="2224" t="s">
        <v>1196</v>
      </c>
    </row>
    <row r="448" spans="1:9" ht="16.5">
      <c r="A448" s="7" t="s">
        <v>1905</v>
      </c>
      <c r="B448" s="8" t="s">
        <v>6030</v>
      </c>
      <c r="C448" s="9" t="s">
        <v>3582</v>
      </c>
      <c r="D448" s="110"/>
      <c r="E448" s="110"/>
      <c r="F448" s="111">
        <f t="shared" si="12"/>
        <v>0</v>
      </c>
      <c r="G448" s="112">
        <f t="shared" si="13"/>
        <v>0</v>
      </c>
      <c r="H448" s="85">
        <v>0.30630000000000002</v>
      </c>
      <c r="I448" s="2224" t="s">
        <v>1196</v>
      </c>
    </row>
    <row r="449" spans="1:9" ht="16.5">
      <c r="A449" s="7" t="s">
        <v>1906</v>
      </c>
      <c r="B449" s="8" t="s">
        <v>6031</v>
      </c>
      <c r="C449" s="9" t="s">
        <v>3582</v>
      </c>
      <c r="D449" s="110"/>
      <c r="E449" s="110"/>
      <c r="F449" s="111">
        <f t="shared" si="12"/>
        <v>0</v>
      </c>
      <c r="G449" s="112">
        <f t="shared" si="13"/>
        <v>0</v>
      </c>
      <c r="H449" s="85">
        <v>0.60140000000000005</v>
      </c>
      <c r="I449" s="2224" t="s">
        <v>1196</v>
      </c>
    </row>
    <row r="450" spans="1:9" ht="16.5">
      <c r="A450" s="7" t="s">
        <v>1907</v>
      </c>
      <c r="B450" s="8" t="s">
        <v>6032</v>
      </c>
      <c r="C450" s="9" t="s">
        <v>3582</v>
      </c>
      <c r="D450" s="110"/>
      <c r="E450" s="110"/>
      <c r="F450" s="111">
        <f t="shared" si="12"/>
        <v>0</v>
      </c>
      <c r="G450" s="112">
        <f t="shared" si="13"/>
        <v>0</v>
      </c>
      <c r="H450" s="85">
        <v>0.55469999999999997</v>
      </c>
      <c r="I450" s="2224" t="s">
        <v>1196</v>
      </c>
    </row>
    <row r="451" spans="1:9" ht="16.5">
      <c r="A451" s="7" t="s">
        <v>1908</v>
      </c>
      <c r="B451" s="8" t="s">
        <v>6033</v>
      </c>
      <c r="C451" s="9" t="s">
        <v>3582</v>
      </c>
      <c r="D451" s="110"/>
      <c r="E451" s="110"/>
      <c r="F451" s="111">
        <f t="shared" si="12"/>
        <v>0</v>
      </c>
      <c r="G451" s="112">
        <f t="shared" si="13"/>
        <v>0</v>
      </c>
      <c r="H451" s="85">
        <v>0.66210000000000002</v>
      </c>
      <c r="I451" s="2224" t="s">
        <v>1196</v>
      </c>
    </row>
    <row r="452" spans="1:9" ht="16.5">
      <c r="A452" s="7" t="s">
        <v>1909</v>
      </c>
      <c r="B452" s="8" t="s">
        <v>6034</v>
      </c>
      <c r="C452" s="9" t="s">
        <v>3582</v>
      </c>
      <c r="D452" s="110"/>
      <c r="E452" s="110"/>
      <c r="F452" s="111">
        <f t="shared" si="12"/>
        <v>0</v>
      </c>
      <c r="G452" s="112">
        <f t="shared" si="13"/>
        <v>0</v>
      </c>
      <c r="H452" s="85">
        <v>0.60489999999999999</v>
      </c>
      <c r="I452" s="2224" t="s">
        <v>1196</v>
      </c>
    </row>
    <row r="453" spans="1:9" ht="16.5">
      <c r="A453" s="7" t="s">
        <v>1910</v>
      </c>
      <c r="B453" s="8" t="s">
        <v>6035</v>
      </c>
      <c r="C453" s="9" t="s">
        <v>3582</v>
      </c>
      <c r="D453" s="110"/>
      <c r="E453" s="110"/>
      <c r="F453" s="111">
        <f t="shared" ref="F453:F516" si="14">D453*E453</f>
        <v>0</v>
      </c>
      <c r="G453" s="112">
        <f t="shared" ref="G453:G516" si="15">IF($F$1230=0,0,F453/$F$1230)</f>
        <v>0</v>
      </c>
      <c r="H453" s="85">
        <v>0.65200000000000002</v>
      </c>
      <c r="I453" s="2224" t="s">
        <v>1196</v>
      </c>
    </row>
    <row r="454" spans="1:9" ht="16.5">
      <c r="A454" s="7" t="s">
        <v>1911</v>
      </c>
      <c r="B454" s="8" t="s">
        <v>6036</v>
      </c>
      <c r="C454" s="9" t="s">
        <v>3582</v>
      </c>
      <c r="D454" s="110"/>
      <c r="E454" s="110"/>
      <c r="F454" s="111">
        <f t="shared" si="14"/>
        <v>0</v>
      </c>
      <c r="G454" s="112">
        <f t="shared" si="15"/>
        <v>0</v>
      </c>
      <c r="H454" s="85">
        <v>0.2286</v>
      </c>
      <c r="I454" s="2224" t="s">
        <v>1196</v>
      </c>
    </row>
    <row r="455" spans="1:9" ht="16.5">
      <c r="A455" s="7" t="s">
        <v>1912</v>
      </c>
      <c r="B455" s="8" t="s">
        <v>6037</v>
      </c>
      <c r="C455" s="9" t="s">
        <v>3582</v>
      </c>
      <c r="D455" s="110"/>
      <c r="E455" s="110"/>
      <c r="F455" s="111">
        <f t="shared" si="14"/>
        <v>0</v>
      </c>
      <c r="G455" s="112">
        <f t="shared" si="15"/>
        <v>0</v>
      </c>
      <c r="H455" s="85">
        <v>0.25440000000000002</v>
      </c>
      <c r="I455" s="2224" t="s">
        <v>1196</v>
      </c>
    </row>
    <row r="456" spans="1:9" ht="16.5">
      <c r="A456" s="7" t="s">
        <v>1913</v>
      </c>
      <c r="B456" s="8" t="s">
        <v>6038</v>
      </c>
      <c r="C456" s="9" t="s">
        <v>3582</v>
      </c>
      <c r="D456" s="110"/>
      <c r="E456" s="110"/>
      <c r="F456" s="111">
        <f t="shared" si="14"/>
        <v>0</v>
      </c>
      <c r="G456" s="112">
        <f t="shared" si="15"/>
        <v>0</v>
      </c>
      <c r="H456" s="85">
        <v>0.31319999999999998</v>
      </c>
      <c r="I456" s="2224" t="s">
        <v>1196</v>
      </c>
    </row>
    <row r="457" spans="1:9" ht="16.5">
      <c r="A457" s="7" t="s">
        <v>1914</v>
      </c>
      <c r="B457" s="8" t="s">
        <v>6039</v>
      </c>
      <c r="C457" s="9" t="s">
        <v>3582</v>
      </c>
      <c r="D457" s="110"/>
      <c r="E457" s="110"/>
      <c r="F457" s="111">
        <f t="shared" si="14"/>
        <v>0</v>
      </c>
      <c r="G457" s="112">
        <f t="shared" si="15"/>
        <v>0</v>
      </c>
      <c r="H457" s="85">
        <v>0.40229999999999999</v>
      </c>
      <c r="I457" s="2224" t="s">
        <v>1196</v>
      </c>
    </row>
    <row r="458" spans="1:9" ht="16.5">
      <c r="A458" s="7" t="s">
        <v>1915</v>
      </c>
      <c r="B458" s="8" t="s">
        <v>6040</v>
      </c>
      <c r="C458" s="9" t="s">
        <v>3582</v>
      </c>
      <c r="D458" s="110"/>
      <c r="E458" s="110"/>
      <c r="F458" s="111">
        <f t="shared" si="14"/>
        <v>0</v>
      </c>
      <c r="G458" s="112">
        <f t="shared" si="15"/>
        <v>0</v>
      </c>
      <c r="H458" s="85">
        <v>0.27460000000000001</v>
      </c>
      <c r="I458" s="2224" t="s">
        <v>1196</v>
      </c>
    </row>
    <row r="459" spans="1:9" ht="16.5">
      <c r="A459" s="7" t="s">
        <v>1916</v>
      </c>
      <c r="B459" s="8" t="s">
        <v>6041</v>
      </c>
      <c r="C459" s="9" t="s">
        <v>3582</v>
      </c>
      <c r="D459" s="110"/>
      <c r="E459" s="110"/>
      <c r="F459" s="111">
        <f t="shared" si="14"/>
        <v>0</v>
      </c>
      <c r="G459" s="112">
        <f t="shared" si="15"/>
        <v>0</v>
      </c>
      <c r="H459" s="85">
        <v>0.58179999999999998</v>
      </c>
      <c r="I459" s="2224" t="s">
        <v>1196</v>
      </c>
    </row>
    <row r="460" spans="1:9" ht="16.5">
      <c r="A460" s="7" t="s">
        <v>1917</v>
      </c>
      <c r="B460" s="8" t="s">
        <v>6042</v>
      </c>
      <c r="C460" s="9" t="s">
        <v>3582</v>
      </c>
      <c r="D460" s="110"/>
      <c r="E460" s="110"/>
      <c r="F460" s="111">
        <f t="shared" si="14"/>
        <v>0</v>
      </c>
      <c r="G460" s="112">
        <f t="shared" si="15"/>
        <v>0</v>
      </c>
      <c r="H460" s="85">
        <v>0.45450000000000002</v>
      </c>
      <c r="I460" s="2224" t="s">
        <v>1196</v>
      </c>
    </row>
    <row r="461" spans="1:9" ht="16.5">
      <c r="A461" s="7" t="s">
        <v>1918</v>
      </c>
      <c r="B461" s="8" t="s">
        <v>6043</v>
      </c>
      <c r="C461" s="9" t="s">
        <v>3582</v>
      </c>
      <c r="D461" s="110"/>
      <c r="E461" s="110"/>
      <c r="F461" s="111">
        <f t="shared" si="14"/>
        <v>0</v>
      </c>
      <c r="G461" s="112">
        <f t="shared" si="15"/>
        <v>0</v>
      </c>
      <c r="H461" s="85">
        <v>0.18920000000000001</v>
      </c>
      <c r="I461" s="2224" t="s">
        <v>1196</v>
      </c>
    </row>
    <row r="462" spans="1:9" ht="16.5">
      <c r="A462" s="7" t="s">
        <v>1919</v>
      </c>
      <c r="B462" s="8" t="s">
        <v>6044</v>
      </c>
      <c r="C462" s="9" t="s">
        <v>3582</v>
      </c>
      <c r="D462" s="110"/>
      <c r="E462" s="110"/>
      <c r="F462" s="111">
        <f t="shared" si="14"/>
        <v>0</v>
      </c>
      <c r="G462" s="112">
        <f t="shared" si="15"/>
        <v>0</v>
      </c>
      <c r="H462" s="85">
        <v>0.625</v>
      </c>
      <c r="I462" s="2224" t="s">
        <v>1196</v>
      </c>
    </row>
    <row r="463" spans="1:9" ht="16.5">
      <c r="A463" s="7" t="s">
        <v>1920</v>
      </c>
      <c r="B463" s="8" t="s">
        <v>6045</v>
      </c>
      <c r="C463" s="9" t="s">
        <v>3582</v>
      </c>
      <c r="D463" s="110"/>
      <c r="E463" s="110"/>
      <c r="F463" s="111">
        <f t="shared" si="14"/>
        <v>0</v>
      </c>
      <c r="G463" s="112">
        <f t="shared" si="15"/>
        <v>0</v>
      </c>
      <c r="H463" s="85">
        <v>0.28820000000000001</v>
      </c>
      <c r="I463" s="2224" t="s">
        <v>1196</v>
      </c>
    </row>
    <row r="464" spans="1:9" ht="16.5">
      <c r="A464" s="7" t="s">
        <v>1921</v>
      </c>
      <c r="B464" s="8" t="s">
        <v>6046</v>
      </c>
      <c r="C464" s="9" t="s">
        <v>3582</v>
      </c>
      <c r="D464" s="110"/>
      <c r="E464" s="110"/>
      <c r="F464" s="111">
        <f t="shared" si="14"/>
        <v>0</v>
      </c>
      <c r="G464" s="112">
        <f t="shared" si="15"/>
        <v>0</v>
      </c>
      <c r="H464" s="85">
        <v>0.63839999999999997</v>
      </c>
      <c r="I464" s="2224" t="s">
        <v>1196</v>
      </c>
    </row>
    <row r="465" spans="1:9" ht="16.5">
      <c r="A465" s="7" t="s">
        <v>1922</v>
      </c>
      <c r="B465" s="8" t="s">
        <v>6047</v>
      </c>
      <c r="C465" s="9" t="s">
        <v>3582</v>
      </c>
      <c r="D465" s="110"/>
      <c r="E465" s="110"/>
      <c r="F465" s="111">
        <f t="shared" si="14"/>
        <v>0</v>
      </c>
      <c r="G465" s="112">
        <f t="shared" si="15"/>
        <v>0</v>
      </c>
      <c r="H465" s="85">
        <v>0.70350000000000001</v>
      </c>
      <c r="I465" s="2224" t="s">
        <v>1196</v>
      </c>
    </row>
    <row r="466" spans="1:9" ht="16.5">
      <c r="A466" s="7" t="s">
        <v>1923</v>
      </c>
      <c r="B466" s="8" t="s">
        <v>6048</v>
      </c>
      <c r="C466" s="9" t="s">
        <v>3582</v>
      </c>
      <c r="D466" s="110"/>
      <c r="E466" s="110"/>
      <c r="F466" s="111">
        <f t="shared" si="14"/>
        <v>0</v>
      </c>
      <c r="G466" s="112">
        <f t="shared" si="15"/>
        <v>0</v>
      </c>
      <c r="H466" s="85">
        <v>0.45440000000000003</v>
      </c>
      <c r="I466" s="2224" t="s">
        <v>1196</v>
      </c>
    </row>
    <row r="467" spans="1:9" ht="16.5">
      <c r="A467" s="7" t="s">
        <v>1924</v>
      </c>
      <c r="B467" s="8" t="s">
        <v>6049</v>
      </c>
      <c r="C467" s="9" t="s">
        <v>3582</v>
      </c>
      <c r="D467" s="110"/>
      <c r="E467" s="110"/>
      <c r="F467" s="111">
        <f t="shared" si="14"/>
        <v>0</v>
      </c>
      <c r="G467" s="112">
        <f t="shared" si="15"/>
        <v>0</v>
      </c>
      <c r="H467" s="85">
        <v>0.59389999999999998</v>
      </c>
      <c r="I467" s="2224" t="s">
        <v>1196</v>
      </c>
    </row>
    <row r="468" spans="1:9" ht="16.5">
      <c r="A468" s="7" t="s">
        <v>1925</v>
      </c>
      <c r="B468" s="8" t="s">
        <v>6050</v>
      </c>
      <c r="C468" s="9" t="s">
        <v>3582</v>
      </c>
      <c r="D468" s="110"/>
      <c r="E468" s="110"/>
      <c r="F468" s="111">
        <f t="shared" si="14"/>
        <v>0</v>
      </c>
      <c r="G468" s="112">
        <f t="shared" si="15"/>
        <v>0</v>
      </c>
      <c r="H468" s="85">
        <v>0.25869999999999999</v>
      </c>
      <c r="I468" s="2224" t="s">
        <v>1196</v>
      </c>
    </row>
    <row r="469" spans="1:9" ht="16.5">
      <c r="A469" s="7" t="s">
        <v>1926</v>
      </c>
      <c r="B469" s="8" t="s">
        <v>6051</v>
      </c>
      <c r="C469" s="9" t="s">
        <v>3582</v>
      </c>
      <c r="D469" s="110"/>
      <c r="E469" s="110"/>
      <c r="F469" s="111">
        <f t="shared" si="14"/>
        <v>0</v>
      </c>
      <c r="G469" s="112">
        <f t="shared" si="15"/>
        <v>0</v>
      </c>
      <c r="H469" s="85">
        <v>0.70369999999999999</v>
      </c>
      <c r="I469" s="2224" t="s">
        <v>1196</v>
      </c>
    </row>
    <row r="470" spans="1:9" ht="16.5">
      <c r="A470" s="7" t="s">
        <v>1927</v>
      </c>
      <c r="B470" s="8" t="s">
        <v>6052</v>
      </c>
      <c r="C470" s="9" t="s">
        <v>3582</v>
      </c>
      <c r="D470" s="110"/>
      <c r="E470" s="110"/>
      <c r="F470" s="111">
        <f t="shared" si="14"/>
        <v>0</v>
      </c>
      <c r="G470" s="112">
        <f t="shared" si="15"/>
        <v>0</v>
      </c>
      <c r="H470" s="85">
        <v>1.0918000000000001</v>
      </c>
      <c r="I470" s="2224" t="s">
        <v>1196</v>
      </c>
    </row>
    <row r="471" spans="1:9" ht="16.5">
      <c r="A471" s="7" t="s">
        <v>1928</v>
      </c>
      <c r="B471" s="8" t="s">
        <v>6053</v>
      </c>
      <c r="C471" s="9" t="s">
        <v>3582</v>
      </c>
      <c r="D471" s="110"/>
      <c r="E471" s="110"/>
      <c r="F471" s="111">
        <f t="shared" si="14"/>
        <v>0</v>
      </c>
      <c r="G471" s="112">
        <f t="shared" si="15"/>
        <v>0</v>
      </c>
      <c r="H471" s="85">
        <v>1.3177000000000001</v>
      </c>
      <c r="I471" s="2224" t="s">
        <v>1196</v>
      </c>
    </row>
    <row r="472" spans="1:9" ht="16.5">
      <c r="A472" s="7" t="s">
        <v>1929</v>
      </c>
      <c r="B472" s="8" t="s">
        <v>6054</v>
      </c>
      <c r="C472" s="9" t="s">
        <v>3582</v>
      </c>
      <c r="D472" s="110"/>
      <c r="E472" s="110"/>
      <c r="F472" s="111">
        <f t="shared" si="14"/>
        <v>0</v>
      </c>
      <c r="G472" s="112">
        <f t="shared" si="15"/>
        <v>0</v>
      </c>
      <c r="H472" s="85">
        <v>1.3055000000000001</v>
      </c>
      <c r="I472" s="2224" t="s">
        <v>1196</v>
      </c>
    </row>
    <row r="473" spans="1:9" ht="16.5">
      <c r="A473" s="7" t="s">
        <v>1930</v>
      </c>
      <c r="B473" s="8" t="s">
        <v>6055</v>
      </c>
      <c r="C473" s="9" t="s">
        <v>3582</v>
      </c>
      <c r="D473" s="110"/>
      <c r="E473" s="110"/>
      <c r="F473" s="111">
        <f t="shared" si="14"/>
        <v>0</v>
      </c>
      <c r="G473" s="112">
        <f t="shared" si="15"/>
        <v>0</v>
      </c>
      <c r="H473" s="85">
        <v>1.1600999999999999</v>
      </c>
      <c r="I473" s="2224" t="s">
        <v>1196</v>
      </c>
    </row>
    <row r="474" spans="1:9" ht="16.5">
      <c r="A474" s="7" t="s">
        <v>1931</v>
      </c>
      <c r="B474" s="8" t="s">
        <v>6056</v>
      </c>
      <c r="C474" s="9" t="s">
        <v>3582</v>
      </c>
      <c r="D474" s="110"/>
      <c r="E474" s="110"/>
      <c r="F474" s="111">
        <f t="shared" si="14"/>
        <v>0</v>
      </c>
      <c r="G474" s="112">
        <f t="shared" si="15"/>
        <v>0</v>
      </c>
      <c r="H474" s="85">
        <v>1.2391000000000001</v>
      </c>
      <c r="I474" s="2224" t="s">
        <v>1196</v>
      </c>
    </row>
    <row r="475" spans="1:9" ht="16.5">
      <c r="A475" s="7" t="s">
        <v>1932</v>
      </c>
      <c r="B475" s="8" t="s">
        <v>6057</v>
      </c>
      <c r="C475" s="9" t="s">
        <v>3582</v>
      </c>
      <c r="D475" s="110"/>
      <c r="E475" s="110"/>
      <c r="F475" s="111">
        <f t="shared" si="14"/>
        <v>0</v>
      </c>
      <c r="G475" s="112">
        <f t="shared" si="15"/>
        <v>0</v>
      </c>
      <c r="H475" s="85">
        <v>0.58169999999999999</v>
      </c>
      <c r="I475" s="2224" t="s">
        <v>1196</v>
      </c>
    </row>
    <row r="476" spans="1:9" ht="16.5">
      <c r="A476" s="7" t="s">
        <v>1933</v>
      </c>
      <c r="B476" s="8" t="s">
        <v>6058</v>
      </c>
      <c r="C476" s="9" t="s">
        <v>3582</v>
      </c>
      <c r="D476" s="110"/>
      <c r="E476" s="110"/>
      <c r="F476" s="111">
        <f t="shared" si="14"/>
        <v>0</v>
      </c>
      <c r="G476" s="112">
        <f t="shared" si="15"/>
        <v>0</v>
      </c>
      <c r="H476" s="85">
        <v>1.2344999999999999</v>
      </c>
      <c r="I476" s="2224" t="s">
        <v>1196</v>
      </c>
    </row>
    <row r="477" spans="1:9" ht="16.5">
      <c r="A477" s="7" t="s">
        <v>1934</v>
      </c>
      <c r="B477" s="8" t="s">
        <v>6059</v>
      </c>
      <c r="C477" s="9" t="s">
        <v>3582</v>
      </c>
      <c r="D477" s="110"/>
      <c r="E477" s="110"/>
      <c r="F477" s="111">
        <f t="shared" si="14"/>
        <v>0</v>
      </c>
      <c r="G477" s="112">
        <f t="shared" si="15"/>
        <v>0</v>
      </c>
      <c r="H477" s="85">
        <v>1.3241000000000001</v>
      </c>
      <c r="I477" s="2224" t="s">
        <v>1196</v>
      </c>
    </row>
    <row r="478" spans="1:9" ht="16.5">
      <c r="A478" s="7" t="s">
        <v>1935</v>
      </c>
      <c r="B478" s="8" t="s">
        <v>6060</v>
      </c>
      <c r="C478" s="9" t="s">
        <v>3582</v>
      </c>
      <c r="D478" s="110"/>
      <c r="E478" s="110"/>
      <c r="F478" s="111">
        <f t="shared" si="14"/>
        <v>0</v>
      </c>
      <c r="G478" s="112">
        <f t="shared" si="15"/>
        <v>0</v>
      </c>
      <c r="H478" s="85">
        <v>1.3001</v>
      </c>
      <c r="I478" s="2224" t="s">
        <v>1196</v>
      </c>
    </row>
    <row r="479" spans="1:9" ht="16.5">
      <c r="A479" s="7" t="s">
        <v>1936</v>
      </c>
      <c r="B479" s="8" t="s">
        <v>6061</v>
      </c>
      <c r="C479" s="9" t="s">
        <v>3582</v>
      </c>
      <c r="D479" s="110"/>
      <c r="E479" s="110"/>
      <c r="F479" s="111">
        <f t="shared" si="14"/>
        <v>0</v>
      </c>
      <c r="G479" s="112">
        <f t="shared" si="15"/>
        <v>0</v>
      </c>
      <c r="H479" s="85">
        <v>1.2296</v>
      </c>
      <c r="I479" s="2224" t="s">
        <v>1196</v>
      </c>
    </row>
    <row r="480" spans="1:9" ht="16.5">
      <c r="A480" s="7" t="s">
        <v>1937</v>
      </c>
      <c r="B480" s="8" t="s">
        <v>6062</v>
      </c>
      <c r="C480" s="9" t="s">
        <v>3582</v>
      </c>
      <c r="D480" s="110"/>
      <c r="E480" s="110"/>
      <c r="F480" s="111">
        <f t="shared" si="14"/>
        <v>0</v>
      </c>
      <c r="G480" s="112">
        <f t="shared" si="15"/>
        <v>0</v>
      </c>
      <c r="H480" s="85">
        <v>1.3171999999999999</v>
      </c>
      <c r="I480" s="2224" t="s">
        <v>1196</v>
      </c>
    </row>
    <row r="481" spans="1:9" ht="16.5">
      <c r="A481" s="7" t="s">
        <v>1938</v>
      </c>
      <c r="B481" s="8" t="s">
        <v>6063</v>
      </c>
      <c r="C481" s="9" t="s">
        <v>3582</v>
      </c>
      <c r="D481" s="110"/>
      <c r="E481" s="110"/>
      <c r="F481" s="111">
        <f t="shared" si="14"/>
        <v>0</v>
      </c>
      <c r="G481" s="112">
        <f t="shared" si="15"/>
        <v>0</v>
      </c>
      <c r="H481" s="85">
        <v>1.3126</v>
      </c>
      <c r="I481" s="2224" t="s">
        <v>1196</v>
      </c>
    </row>
    <row r="482" spans="1:9" ht="16.5">
      <c r="A482" s="7" t="s">
        <v>1939</v>
      </c>
      <c r="B482" s="8" t="s">
        <v>6064</v>
      </c>
      <c r="C482" s="9" t="s">
        <v>3582</v>
      </c>
      <c r="D482" s="110"/>
      <c r="E482" s="110"/>
      <c r="F482" s="111">
        <f t="shared" si="14"/>
        <v>0</v>
      </c>
      <c r="G482" s="112">
        <f t="shared" si="15"/>
        <v>0</v>
      </c>
      <c r="H482" s="85">
        <v>1.4328000000000001</v>
      </c>
      <c r="I482" s="2224" t="s">
        <v>1196</v>
      </c>
    </row>
    <row r="483" spans="1:9" ht="16.5">
      <c r="A483" s="7" t="s">
        <v>1940</v>
      </c>
      <c r="B483" s="8" t="s">
        <v>6065</v>
      </c>
      <c r="C483" s="9" t="s">
        <v>3582</v>
      </c>
      <c r="D483" s="110"/>
      <c r="E483" s="110"/>
      <c r="F483" s="111">
        <f t="shared" si="14"/>
        <v>0</v>
      </c>
      <c r="G483" s="112">
        <f t="shared" si="15"/>
        <v>0</v>
      </c>
      <c r="H483" s="85">
        <v>0.22789999999999999</v>
      </c>
      <c r="I483" s="2224" t="s">
        <v>1196</v>
      </c>
    </row>
    <row r="484" spans="1:9" ht="16.5">
      <c r="A484" s="7" t="s">
        <v>1941</v>
      </c>
      <c r="B484" s="8" t="s">
        <v>6066</v>
      </c>
      <c r="C484" s="9" t="s">
        <v>3582</v>
      </c>
      <c r="D484" s="110"/>
      <c r="E484" s="110"/>
      <c r="F484" s="111">
        <f t="shared" si="14"/>
        <v>0</v>
      </c>
      <c r="G484" s="112">
        <f t="shared" si="15"/>
        <v>0</v>
      </c>
      <c r="H484" s="85">
        <v>1.1652</v>
      </c>
      <c r="I484" s="2224" t="s">
        <v>1196</v>
      </c>
    </row>
    <row r="485" spans="1:9" ht="16.5">
      <c r="A485" s="7" t="s">
        <v>1942</v>
      </c>
      <c r="B485" s="8" t="s">
        <v>6067</v>
      </c>
      <c r="C485" s="9" t="s">
        <v>3582</v>
      </c>
      <c r="D485" s="110"/>
      <c r="E485" s="110"/>
      <c r="F485" s="111">
        <f t="shared" si="14"/>
        <v>0</v>
      </c>
      <c r="G485" s="112">
        <f t="shared" si="15"/>
        <v>0</v>
      </c>
      <c r="H485" s="85">
        <v>1.2979000000000001</v>
      </c>
      <c r="I485" s="2224" t="s">
        <v>1196</v>
      </c>
    </row>
    <row r="486" spans="1:9" ht="16.5">
      <c r="A486" s="7" t="s">
        <v>1943</v>
      </c>
      <c r="B486" s="8" t="s">
        <v>6068</v>
      </c>
      <c r="C486" s="9" t="s">
        <v>3582</v>
      </c>
      <c r="D486" s="110"/>
      <c r="E486" s="110"/>
      <c r="F486" s="111">
        <f t="shared" si="14"/>
        <v>0</v>
      </c>
      <c r="G486" s="112">
        <f t="shared" si="15"/>
        <v>0</v>
      </c>
      <c r="H486" s="85">
        <v>0.52200000000000002</v>
      </c>
      <c r="I486" s="2224" t="s">
        <v>1196</v>
      </c>
    </row>
    <row r="487" spans="1:9" ht="16.5">
      <c r="A487" s="7" t="s">
        <v>1944</v>
      </c>
      <c r="B487" s="8" t="s">
        <v>6069</v>
      </c>
      <c r="C487" s="9" t="s">
        <v>3582</v>
      </c>
      <c r="D487" s="110"/>
      <c r="E487" s="110"/>
      <c r="F487" s="111">
        <f t="shared" si="14"/>
        <v>0</v>
      </c>
      <c r="G487" s="112">
        <f t="shared" si="15"/>
        <v>0</v>
      </c>
      <c r="H487" s="85">
        <v>0.45960000000000001</v>
      </c>
      <c r="I487" s="2224" t="s">
        <v>1196</v>
      </c>
    </row>
    <row r="488" spans="1:9" ht="16.5">
      <c r="A488" s="7" t="s">
        <v>1945</v>
      </c>
      <c r="B488" s="8" t="s">
        <v>6070</v>
      </c>
      <c r="C488" s="9" t="s">
        <v>3582</v>
      </c>
      <c r="D488" s="110"/>
      <c r="E488" s="110"/>
      <c r="F488" s="111">
        <f t="shared" si="14"/>
        <v>0</v>
      </c>
      <c r="G488" s="112">
        <f t="shared" si="15"/>
        <v>0</v>
      </c>
      <c r="H488" s="85">
        <v>0.3533</v>
      </c>
      <c r="I488" s="2224" t="s">
        <v>1196</v>
      </c>
    </row>
    <row r="489" spans="1:9" ht="16.5">
      <c r="A489" s="7" t="s">
        <v>1946</v>
      </c>
      <c r="B489" s="8" t="s">
        <v>6071</v>
      </c>
      <c r="C489" s="9" t="s">
        <v>3582</v>
      </c>
      <c r="D489" s="110"/>
      <c r="E489" s="110"/>
      <c r="F489" s="111">
        <f t="shared" si="14"/>
        <v>0</v>
      </c>
      <c r="G489" s="112">
        <f t="shared" si="15"/>
        <v>0</v>
      </c>
      <c r="H489" s="85">
        <v>1.3143</v>
      </c>
      <c r="I489" s="2224" t="s">
        <v>1196</v>
      </c>
    </row>
    <row r="490" spans="1:9" ht="16.5">
      <c r="A490" s="7" t="s">
        <v>1947</v>
      </c>
      <c r="B490" s="8" t="s">
        <v>6072</v>
      </c>
      <c r="C490" s="9" t="s">
        <v>3582</v>
      </c>
      <c r="D490" s="110"/>
      <c r="E490" s="110"/>
      <c r="F490" s="111">
        <f t="shared" si="14"/>
        <v>0</v>
      </c>
      <c r="G490" s="112">
        <f t="shared" si="15"/>
        <v>0</v>
      </c>
      <c r="H490" s="85">
        <v>1.1870000000000001</v>
      </c>
      <c r="I490" s="2224" t="s">
        <v>1196</v>
      </c>
    </row>
    <row r="491" spans="1:9" ht="16.5">
      <c r="A491" s="7" t="s">
        <v>1948</v>
      </c>
      <c r="B491" s="8" t="s">
        <v>6073</v>
      </c>
      <c r="C491" s="9" t="s">
        <v>3582</v>
      </c>
      <c r="D491" s="110"/>
      <c r="E491" s="110"/>
      <c r="F491" s="111">
        <f t="shared" si="14"/>
        <v>0</v>
      </c>
      <c r="G491" s="112">
        <f t="shared" si="15"/>
        <v>0</v>
      </c>
      <c r="H491" s="85">
        <v>1.0822000000000001</v>
      </c>
      <c r="I491" s="2224" t="s">
        <v>1196</v>
      </c>
    </row>
    <row r="492" spans="1:9" ht="16.5">
      <c r="A492" s="7" t="s">
        <v>1949</v>
      </c>
      <c r="B492" s="8" t="s">
        <v>6074</v>
      </c>
      <c r="C492" s="9" t="s">
        <v>3582</v>
      </c>
      <c r="D492" s="110"/>
      <c r="E492" s="110"/>
      <c r="F492" s="111">
        <f t="shared" si="14"/>
        <v>0</v>
      </c>
      <c r="G492" s="112">
        <f t="shared" si="15"/>
        <v>0</v>
      </c>
      <c r="H492" s="85">
        <v>0.31119999999999998</v>
      </c>
      <c r="I492" s="2224" t="s">
        <v>1196</v>
      </c>
    </row>
    <row r="493" spans="1:9" ht="16.5">
      <c r="A493" s="7" t="s">
        <v>1950</v>
      </c>
      <c r="B493" s="8" t="s">
        <v>6075</v>
      </c>
      <c r="C493" s="9" t="s">
        <v>3582</v>
      </c>
      <c r="D493" s="110"/>
      <c r="E493" s="110"/>
      <c r="F493" s="111">
        <f t="shared" si="14"/>
        <v>0</v>
      </c>
      <c r="G493" s="112">
        <f t="shared" si="15"/>
        <v>0</v>
      </c>
      <c r="H493" s="85">
        <v>0.96040000000000003</v>
      </c>
      <c r="I493" s="2224" t="s">
        <v>1196</v>
      </c>
    </row>
    <row r="494" spans="1:9" ht="16.5">
      <c r="A494" s="7" t="s">
        <v>1951</v>
      </c>
      <c r="B494" s="8" t="s">
        <v>6076</v>
      </c>
      <c r="C494" s="9" t="s">
        <v>3582</v>
      </c>
      <c r="D494" s="110"/>
      <c r="E494" s="110"/>
      <c r="F494" s="111">
        <f t="shared" si="14"/>
        <v>0</v>
      </c>
      <c r="G494" s="112">
        <f t="shared" si="15"/>
        <v>0</v>
      </c>
      <c r="H494" s="85">
        <v>0.43890000000000001</v>
      </c>
      <c r="I494" s="2224" t="s">
        <v>1196</v>
      </c>
    </row>
    <row r="495" spans="1:9" ht="16.5">
      <c r="A495" s="7" t="s">
        <v>1952</v>
      </c>
      <c r="B495" s="8" t="s">
        <v>6077</v>
      </c>
      <c r="C495" s="9" t="s">
        <v>3582</v>
      </c>
      <c r="D495" s="110"/>
      <c r="E495" s="110"/>
      <c r="F495" s="111">
        <f t="shared" si="14"/>
        <v>0</v>
      </c>
      <c r="G495" s="112">
        <f t="shared" si="15"/>
        <v>0</v>
      </c>
      <c r="H495" s="85">
        <v>0.55920000000000003</v>
      </c>
      <c r="I495" s="2224" t="s">
        <v>1196</v>
      </c>
    </row>
    <row r="496" spans="1:9" ht="16.5">
      <c r="A496" s="7" t="s">
        <v>1953</v>
      </c>
      <c r="B496" s="8" t="s">
        <v>6078</v>
      </c>
      <c r="C496" s="9" t="s">
        <v>3582</v>
      </c>
      <c r="D496" s="110"/>
      <c r="E496" s="110"/>
      <c r="F496" s="111">
        <f t="shared" si="14"/>
        <v>0</v>
      </c>
      <c r="G496" s="112">
        <f t="shared" si="15"/>
        <v>0</v>
      </c>
      <c r="H496" s="85">
        <v>0.41010000000000002</v>
      </c>
      <c r="I496" s="2224" t="s">
        <v>1196</v>
      </c>
    </row>
    <row r="497" spans="1:9" ht="16.5">
      <c r="A497" s="7" t="s">
        <v>1954</v>
      </c>
      <c r="B497" s="8" t="s">
        <v>6079</v>
      </c>
      <c r="C497" s="9" t="s">
        <v>3582</v>
      </c>
      <c r="D497" s="110"/>
      <c r="E497" s="110"/>
      <c r="F497" s="111">
        <f t="shared" si="14"/>
        <v>0</v>
      </c>
      <c r="G497" s="112">
        <f t="shared" si="15"/>
        <v>0</v>
      </c>
      <c r="H497" s="85">
        <v>0.69310000000000005</v>
      </c>
      <c r="I497" s="2224" t="s">
        <v>1196</v>
      </c>
    </row>
    <row r="498" spans="1:9" ht="16.5">
      <c r="A498" s="7" t="s">
        <v>1955</v>
      </c>
      <c r="B498" s="8" t="s">
        <v>6080</v>
      </c>
      <c r="C498" s="9" t="s">
        <v>3582</v>
      </c>
      <c r="D498" s="110"/>
      <c r="E498" s="110"/>
      <c r="F498" s="111">
        <f t="shared" si="14"/>
        <v>0</v>
      </c>
      <c r="G498" s="112">
        <f t="shared" si="15"/>
        <v>0</v>
      </c>
      <c r="H498" s="85">
        <v>0.32469999999999999</v>
      </c>
      <c r="I498" s="2224" t="s">
        <v>1196</v>
      </c>
    </row>
    <row r="499" spans="1:9" ht="16.5">
      <c r="A499" s="7" t="s">
        <v>1956</v>
      </c>
      <c r="B499" s="8" t="s">
        <v>6081</v>
      </c>
      <c r="C499" s="9" t="s">
        <v>3582</v>
      </c>
      <c r="D499" s="110"/>
      <c r="E499" s="110"/>
      <c r="F499" s="111">
        <f t="shared" si="14"/>
        <v>0</v>
      </c>
      <c r="G499" s="112">
        <f t="shared" si="15"/>
        <v>0</v>
      </c>
      <c r="H499" s="85">
        <v>0.61639999999999995</v>
      </c>
      <c r="I499" s="2224" t="s">
        <v>1196</v>
      </c>
    </row>
    <row r="500" spans="1:9" ht="16.5">
      <c r="A500" s="7" t="s">
        <v>1957</v>
      </c>
      <c r="B500" s="8" t="s">
        <v>6082</v>
      </c>
      <c r="C500" s="9" t="s">
        <v>3582</v>
      </c>
      <c r="D500" s="110"/>
      <c r="E500" s="110"/>
      <c r="F500" s="111">
        <f t="shared" si="14"/>
        <v>0</v>
      </c>
      <c r="G500" s="112">
        <f t="shared" si="15"/>
        <v>0</v>
      </c>
      <c r="H500" s="85">
        <v>0.80169999999999997</v>
      </c>
      <c r="I500" s="2224" t="s">
        <v>1196</v>
      </c>
    </row>
    <row r="501" spans="1:9" ht="16.5">
      <c r="A501" s="7" t="s">
        <v>1958</v>
      </c>
      <c r="B501" s="8" t="s">
        <v>6083</v>
      </c>
      <c r="C501" s="9" t="s">
        <v>3582</v>
      </c>
      <c r="D501" s="110"/>
      <c r="E501" s="110"/>
      <c r="F501" s="111">
        <f t="shared" si="14"/>
        <v>0</v>
      </c>
      <c r="G501" s="112">
        <f t="shared" si="15"/>
        <v>0</v>
      </c>
      <c r="H501" s="85">
        <v>0.90849999999999997</v>
      </c>
      <c r="I501" s="2224" t="s">
        <v>1196</v>
      </c>
    </row>
    <row r="502" spans="1:9" ht="16.5">
      <c r="A502" s="7" t="s">
        <v>1959</v>
      </c>
      <c r="B502" s="8" t="s">
        <v>6084</v>
      </c>
      <c r="C502" s="9" t="s">
        <v>3582</v>
      </c>
      <c r="D502" s="110"/>
      <c r="E502" s="110"/>
      <c r="F502" s="111">
        <f t="shared" si="14"/>
        <v>0</v>
      </c>
      <c r="G502" s="112">
        <f t="shared" si="15"/>
        <v>0</v>
      </c>
      <c r="H502" s="85">
        <v>0.80220000000000002</v>
      </c>
      <c r="I502" s="2224" t="s">
        <v>1196</v>
      </c>
    </row>
    <row r="503" spans="1:9" ht="16.5">
      <c r="A503" s="7" t="s">
        <v>1960</v>
      </c>
      <c r="B503" s="8" t="s">
        <v>6085</v>
      </c>
      <c r="C503" s="9" t="s">
        <v>3582</v>
      </c>
      <c r="D503" s="110"/>
      <c r="E503" s="110"/>
      <c r="F503" s="111">
        <f t="shared" si="14"/>
        <v>0</v>
      </c>
      <c r="G503" s="112">
        <f t="shared" si="15"/>
        <v>0</v>
      </c>
      <c r="H503" s="85">
        <v>0.30149999999999999</v>
      </c>
      <c r="I503" s="2224" t="s">
        <v>1196</v>
      </c>
    </row>
    <row r="504" spans="1:9" ht="16.5">
      <c r="A504" s="7" t="s">
        <v>1961</v>
      </c>
      <c r="B504" s="8" t="s">
        <v>6086</v>
      </c>
      <c r="C504" s="9" t="s">
        <v>3582</v>
      </c>
      <c r="D504" s="110"/>
      <c r="E504" s="110"/>
      <c r="F504" s="111">
        <f t="shared" si="14"/>
        <v>0</v>
      </c>
      <c r="G504" s="112">
        <f t="shared" si="15"/>
        <v>0</v>
      </c>
      <c r="H504" s="85">
        <v>0.59399999999999997</v>
      </c>
      <c r="I504" s="2224" t="s">
        <v>1196</v>
      </c>
    </row>
    <row r="505" spans="1:9" ht="16.5">
      <c r="A505" s="7" t="s">
        <v>3487</v>
      </c>
      <c r="B505" s="8" t="s">
        <v>6087</v>
      </c>
      <c r="C505" s="9" t="s">
        <v>3582</v>
      </c>
      <c r="D505" s="110"/>
      <c r="E505" s="110"/>
      <c r="F505" s="111">
        <f t="shared" si="14"/>
        <v>0</v>
      </c>
      <c r="G505" s="112">
        <f t="shared" si="15"/>
        <v>0</v>
      </c>
      <c r="H505" s="85">
        <v>0.41739999999999999</v>
      </c>
      <c r="I505" s="2224" t="s">
        <v>1196</v>
      </c>
    </row>
    <row r="506" spans="1:9" ht="16.5">
      <c r="A506" s="7" t="s">
        <v>1962</v>
      </c>
      <c r="B506" s="8" t="s">
        <v>6088</v>
      </c>
      <c r="C506" s="9" t="s">
        <v>3582</v>
      </c>
      <c r="D506" s="110"/>
      <c r="E506" s="110"/>
      <c r="F506" s="111">
        <f t="shared" si="14"/>
        <v>0</v>
      </c>
      <c r="G506" s="112">
        <f t="shared" si="15"/>
        <v>0</v>
      </c>
      <c r="H506" s="85">
        <v>0.47749999999999998</v>
      </c>
      <c r="I506" s="2224" t="s">
        <v>1196</v>
      </c>
    </row>
    <row r="507" spans="1:9" ht="16.5">
      <c r="A507" s="7" t="s">
        <v>1963</v>
      </c>
      <c r="B507" s="8" t="s">
        <v>6089</v>
      </c>
      <c r="C507" s="9" t="s">
        <v>3582</v>
      </c>
      <c r="D507" s="110"/>
      <c r="E507" s="110"/>
      <c r="F507" s="111">
        <f t="shared" si="14"/>
        <v>0</v>
      </c>
      <c r="G507" s="112">
        <f t="shared" si="15"/>
        <v>0</v>
      </c>
      <c r="H507" s="85">
        <v>0.4556</v>
      </c>
      <c r="I507" s="2224" t="s">
        <v>1196</v>
      </c>
    </row>
    <row r="508" spans="1:9" ht="16.5">
      <c r="A508" s="7" t="s">
        <v>1964</v>
      </c>
      <c r="B508" s="8" t="s">
        <v>6090</v>
      </c>
      <c r="C508" s="9" t="s">
        <v>3582</v>
      </c>
      <c r="D508" s="110"/>
      <c r="E508" s="110"/>
      <c r="F508" s="111">
        <f t="shared" si="14"/>
        <v>0</v>
      </c>
      <c r="G508" s="112">
        <f t="shared" si="15"/>
        <v>0</v>
      </c>
      <c r="H508" s="85">
        <v>0.4491</v>
      </c>
      <c r="I508" s="2224" t="s">
        <v>1196</v>
      </c>
    </row>
    <row r="509" spans="1:9" ht="16.5">
      <c r="A509" s="7" t="s">
        <v>1965</v>
      </c>
      <c r="B509" s="8" t="s">
        <v>6091</v>
      </c>
      <c r="C509" s="9" t="s">
        <v>3582</v>
      </c>
      <c r="D509" s="110"/>
      <c r="E509" s="110"/>
      <c r="F509" s="111">
        <f t="shared" si="14"/>
        <v>0</v>
      </c>
      <c r="G509" s="112">
        <f t="shared" si="15"/>
        <v>0</v>
      </c>
      <c r="H509" s="85">
        <v>0.43659999999999999</v>
      </c>
      <c r="I509" s="2224" t="s">
        <v>1196</v>
      </c>
    </row>
    <row r="510" spans="1:9" ht="16.5">
      <c r="A510" s="7" t="s">
        <v>1966</v>
      </c>
      <c r="B510" s="8" t="s">
        <v>6092</v>
      </c>
      <c r="C510" s="9" t="s">
        <v>3582</v>
      </c>
      <c r="D510" s="110"/>
      <c r="E510" s="110"/>
      <c r="F510" s="111">
        <f t="shared" si="14"/>
        <v>0</v>
      </c>
      <c r="G510" s="112">
        <f t="shared" si="15"/>
        <v>0</v>
      </c>
      <c r="H510" s="85">
        <v>0.33379999999999999</v>
      </c>
      <c r="I510" s="2224" t="s">
        <v>1196</v>
      </c>
    </row>
    <row r="511" spans="1:9" ht="16.5">
      <c r="A511" s="7" t="s">
        <v>1967</v>
      </c>
      <c r="B511" s="8" t="s">
        <v>6093</v>
      </c>
      <c r="C511" s="9" t="s">
        <v>3582</v>
      </c>
      <c r="D511" s="110"/>
      <c r="E511" s="110"/>
      <c r="F511" s="111">
        <f t="shared" si="14"/>
        <v>0</v>
      </c>
      <c r="G511" s="112">
        <f t="shared" si="15"/>
        <v>0</v>
      </c>
      <c r="H511" s="85">
        <v>0.2165</v>
      </c>
      <c r="I511" s="2224" t="s">
        <v>1196</v>
      </c>
    </row>
    <row r="512" spans="1:9" ht="16.5">
      <c r="A512" s="7" t="s">
        <v>1968</v>
      </c>
      <c r="B512" s="8" t="s">
        <v>6094</v>
      </c>
      <c r="C512" s="9" t="s">
        <v>3582</v>
      </c>
      <c r="D512" s="110"/>
      <c r="E512" s="110"/>
      <c r="F512" s="111">
        <f t="shared" si="14"/>
        <v>0</v>
      </c>
      <c r="G512" s="112">
        <f t="shared" si="15"/>
        <v>0</v>
      </c>
      <c r="H512" s="85">
        <v>0.51880000000000004</v>
      </c>
      <c r="I512" s="2224" t="s">
        <v>1196</v>
      </c>
    </row>
    <row r="513" spans="1:9" ht="16.5">
      <c r="A513" s="7" t="s">
        <v>1969</v>
      </c>
      <c r="B513" s="8" t="s">
        <v>6095</v>
      </c>
      <c r="C513" s="9" t="s">
        <v>3582</v>
      </c>
      <c r="D513" s="110"/>
      <c r="E513" s="110"/>
      <c r="F513" s="111">
        <f t="shared" si="14"/>
        <v>0</v>
      </c>
      <c r="G513" s="112">
        <f t="shared" si="15"/>
        <v>0</v>
      </c>
      <c r="H513" s="85">
        <v>0.68189999999999995</v>
      </c>
      <c r="I513" s="2224" t="s">
        <v>1196</v>
      </c>
    </row>
    <row r="514" spans="1:9" ht="16.5">
      <c r="A514" s="7" t="s">
        <v>1970</v>
      </c>
      <c r="B514" s="8" t="s">
        <v>6096</v>
      </c>
      <c r="C514" s="9" t="s">
        <v>3582</v>
      </c>
      <c r="D514" s="110"/>
      <c r="E514" s="110"/>
      <c r="F514" s="111">
        <f t="shared" si="14"/>
        <v>0</v>
      </c>
      <c r="G514" s="112">
        <f t="shared" si="15"/>
        <v>0</v>
      </c>
      <c r="H514" s="85">
        <v>0.62780000000000002</v>
      </c>
      <c r="I514" s="2224" t="s">
        <v>1196</v>
      </c>
    </row>
    <row r="515" spans="1:9" ht="16.5">
      <c r="A515" s="7" t="s">
        <v>1971</v>
      </c>
      <c r="B515" s="8" t="s">
        <v>6097</v>
      </c>
      <c r="C515" s="9" t="s">
        <v>3582</v>
      </c>
      <c r="D515" s="110"/>
      <c r="E515" s="110"/>
      <c r="F515" s="111">
        <f t="shared" si="14"/>
        <v>0</v>
      </c>
      <c r="G515" s="112">
        <f t="shared" si="15"/>
        <v>0</v>
      </c>
      <c r="H515" s="85">
        <v>0.45850000000000002</v>
      </c>
      <c r="I515" s="2224" t="s">
        <v>1196</v>
      </c>
    </row>
    <row r="516" spans="1:9" ht="16.5">
      <c r="A516" s="7" t="s">
        <v>1972</v>
      </c>
      <c r="B516" s="8" t="s">
        <v>6098</v>
      </c>
      <c r="C516" s="9" t="s">
        <v>3582</v>
      </c>
      <c r="D516" s="110"/>
      <c r="E516" s="110"/>
      <c r="F516" s="111">
        <f t="shared" si="14"/>
        <v>0</v>
      </c>
      <c r="G516" s="112">
        <f t="shared" si="15"/>
        <v>0</v>
      </c>
      <c r="H516" s="85">
        <v>0.51949999999999996</v>
      </c>
      <c r="I516" s="2224" t="s">
        <v>1196</v>
      </c>
    </row>
    <row r="517" spans="1:9" ht="16.5">
      <c r="A517" s="7" t="s">
        <v>1973</v>
      </c>
      <c r="B517" s="8" t="s">
        <v>6099</v>
      </c>
      <c r="C517" s="9" t="s">
        <v>3582</v>
      </c>
      <c r="D517" s="110"/>
      <c r="E517" s="110"/>
      <c r="F517" s="111">
        <f t="shared" ref="F517:F580" si="16">D517*E517</f>
        <v>0</v>
      </c>
      <c r="G517" s="112">
        <f t="shared" ref="G517:G580" si="17">IF($F$1230=0,0,F517/$F$1230)</f>
        <v>0</v>
      </c>
      <c r="H517" s="85">
        <v>0.66269999999999996</v>
      </c>
      <c r="I517" s="2224" t="s">
        <v>1196</v>
      </c>
    </row>
    <row r="518" spans="1:9" ht="16.5">
      <c r="A518" s="7" t="s">
        <v>1974</v>
      </c>
      <c r="B518" s="8" t="s">
        <v>6100</v>
      </c>
      <c r="C518" s="9" t="s">
        <v>3582</v>
      </c>
      <c r="D518" s="110"/>
      <c r="E518" s="110"/>
      <c r="F518" s="111">
        <f t="shared" si="16"/>
        <v>0</v>
      </c>
      <c r="G518" s="112">
        <f t="shared" si="17"/>
        <v>0</v>
      </c>
      <c r="H518" s="85">
        <v>0.50029999999999997</v>
      </c>
      <c r="I518" s="2224" t="s">
        <v>1196</v>
      </c>
    </row>
    <row r="519" spans="1:9" ht="16.5">
      <c r="A519" s="7" t="s">
        <v>1975</v>
      </c>
      <c r="B519" s="8" t="s">
        <v>6101</v>
      </c>
      <c r="C519" s="9" t="s">
        <v>3582</v>
      </c>
      <c r="D519" s="110"/>
      <c r="E519" s="110"/>
      <c r="F519" s="111">
        <f t="shared" si="16"/>
        <v>0</v>
      </c>
      <c r="G519" s="112">
        <f t="shared" si="17"/>
        <v>0</v>
      </c>
      <c r="H519" s="85">
        <v>0.36220000000000002</v>
      </c>
      <c r="I519" s="2224" t="s">
        <v>1196</v>
      </c>
    </row>
    <row r="520" spans="1:9" ht="16.5">
      <c r="A520" s="7" t="s">
        <v>1976</v>
      </c>
      <c r="B520" s="8" t="s">
        <v>6102</v>
      </c>
      <c r="C520" s="9" t="s">
        <v>3582</v>
      </c>
      <c r="D520" s="110"/>
      <c r="E520" s="110"/>
      <c r="F520" s="111">
        <f t="shared" si="16"/>
        <v>0</v>
      </c>
      <c r="G520" s="112">
        <f t="shared" si="17"/>
        <v>0</v>
      </c>
      <c r="H520" s="85">
        <v>0.79379999999999995</v>
      </c>
      <c r="I520" s="2224" t="s">
        <v>1196</v>
      </c>
    </row>
    <row r="521" spans="1:9" ht="16.5">
      <c r="A521" s="7" t="s">
        <v>1977</v>
      </c>
      <c r="B521" s="8" t="s">
        <v>6103</v>
      </c>
      <c r="C521" s="9" t="s">
        <v>3582</v>
      </c>
      <c r="D521" s="110"/>
      <c r="E521" s="110"/>
      <c r="F521" s="111">
        <f t="shared" si="16"/>
        <v>0</v>
      </c>
      <c r="G521" s="112">
        <f t="shared" si="17"/>
        <v>0</v>
      </c>
      <c r="H521" s="85">
        <v>0.57789999999999997</v>
      </c>
      <c r="I521" s="2224" t="s">
        <v>1196</v>
      </c>
    </row>
    <row r="522" spans="1:9" ht="16.5">
      <c r="A522" s="7" t="s">
        <v>1978</v>
      </c>
      <c r="B522" s="8" t="s">
        <v>6104</v>
      </c>
      <c r="C522" s="9" t="s">
        <v>3582</v>
      </c>
      <c r="D522" s="110"/>
      <c r="E522" s="110"/>
      <c r="F522" s="111">
        <f t="shared" si="16"/>
        <v>0</v>
      </c>
      <c r="G522" s="112">
        <f t="shared" si="17"/>
        <v>0</v>
      </c>
      <c r="H522" s="85">
        <v>0.6391</v>
      </c>
      <c r="I522" s="2224" t="s">
        <v>1196</v>
      </c>
    </row>
    <row r="523" spans="1:9" ht="16.5">
      <c r="A523" s="7" t="s">
        <v>1979</v>
      </c>
      <c r="B523" s="8" t="s">
        <v>6105</v>
      </c>
      <c r="C523" s="9" t="s">
        <v>3582</v>
      </c>
      <c r="D523" s="110"/>
      <c r="E523" s="110"/>
      <c r="F523" s="111">
        <f t="shared" si="16"/>
        <v>0</v>
      </c>
      <c r="G523" s="112">
        <f t="shared" si="17"/>
        <v>0</v>
      </c>
      <c r="H523" s="85">
        <v>0.87970000000000004</v>
      </c>
      <c r="I523" s="2224" t="s">
        <v>1196</v>
      </c>
    </row>
    <row r="524" spans="1:9" ht="16.5">
      <c r="A524" s="7" t="s">
        <v>1980</v>
      </c>
      <c r="B524" s="8" t="s">
        <v>6106</v>
      </c>
      <c r="C524" s="9" t="s">
        <v>3582</v>
      </c>
      <c r="D524" s="110"/>
      <c r="E524" s="110"/>
      <c r="F524" s="111">
        <f t="shared" si="16"/>
        <v>0</v>
      </c>
      <c r="G524" s="112">
        <f t="shared" si="17"/>
        <v>0</v>
      </c>
      <c r="H524" s="85">
        <v>0.81989999999999996</v>
      </c>
      <c r="I524" s="2224" t="s">
        <v>1196</v>
      </c>
    </row>
    <row r="525" spans="1:9" ht="16.5">
      <c r="A525" s="7" t="s">
        <v>1981</v>
      </c>
      <c r="B525" s="8" t="s">
        <v>6107</v>
      </c>
      <c r="C525" s="9" t="s">
        <v>3582</v>
      </c>
      <c r="D525" s="110"/>
      <c r="E525" s="110"/>
      <c r="F525" s="111">
        <f t="shared" si="16"/>
        <v>0</v>
      </c>
      <c r="G525" s="112">
        <f t="shared" si="17"/>
        <v>0</v>
      </c>
      <c r="H525" s="85">
        <v>0.87570000000000003</v>
      </c>
      <c r="I525" s="2224" t="s">
        <v>1196</v>
      </c>
    </row>
    <row r="526" spans="1:9" ht="16.5">
      <c r="A526" s="7" t="s">
        <v>1982</v>
      </c>
      <c r="B526" s="8" t="s">
        <v>6108</v>
      </c>
      <c r="C526" s="9" t="s">
        <v>3582</v>
      </c>
      <c r="D526" s="110"/>
      <c r="E526" s="110"/>
      <c r="F526" s="111">
        <f t="shared" si="16"/>
        <v>0</v>
      </c>
      <c r="G526" s="112">
        <f t="shared" si="17"/>
        <v>0</v>
      </c>
      <c r="H526" s="85">
        <v>0.5776</v>
      </c>
      <c r="I526" s="2224" t="s">
        <v>1196</v>
      </c>
    </row>
    <row r="527" spans="1:9" ht="16.5">
      <c r="A527" s="7" t="s">
        <v>1983</v>
      </c>
      <c r="B527" s="8" t="s">
        <v>6109</v>
      </c>
      <c r="C527" s="9" t="s">
        <v>3582</v>
      </c>
      <c r="D527" s="110"/>
      <c r="E527" s="110"/>
      <c r="F527" s="111">
        <f t="shared" si="16"/>
        <v>0</v>
      </c>
      <c r="G527" s="112">
        <f t="shared" si="17"/>
        <v>0</v>
      </c>
      <c r="H527" s="85">
        <v>0.66080000000000005</v>
      </c>
      <c r="I527" s="2224" t="s">
        <v>1196</v>
      </c>
    </row>
    <row r="528" spans="1:9" ht="16.5">
      <c r="A528" s="7" t="s">
        <v>1984</v>
      </c>
      <c r="B528" s="8" t="s">
        <v>6110</v>
      </c>
      <c r="C528" s="9" t="s">
        <v>3582</v>
      </c>
      <c r="D528" s="110"/>
      <c r="E528" s="110"/>
      <c r="F528" s="111">
        <f t="shared" si="16"/>
        <v>0</v>
      </c>
      <c r="G528" s="112">
        <f t="shared" si="17"/>
        <v>0</v>
      </c>
      <c r="H528" s="85">
        <v>0.52480000000000004</v>
      </c>
      <c r="I528" s="2224" t="s">
        <v>1196</v>
      </c>
    </row>
    <row r="529" spans="1:9" ht="16.5">
      <c r="A529" s="7" t="s">
        <v>1985</v>
      </c>
      <c r="B529" s="8" t="s">
        <v>6111</v>
      </c>
      <c r="C529" s="9" t="s">
        <v>3582</v>
      </c>
      <c r="D529" s="110"/>
      <c r="E529" s="110"/>
      <c r="F529" s="111">
        <f t="shared" si="16"/>
        <v>0</v>
      </c>
      <c r="G529" s="112">
        <f t="shared" si="17"/>
        <v>0</v>
      </c>
      <c r="H529" s="85">
        <v>0.74319999999999997</v>
      </c>
      <c r="I529" s="2224" t="s">
        <v>1196</v>
      </c>
    </row>
    <row r="530" spans="1:9" ht="16.5">
      <c r="A530" s="7" t="s">
        <v>1986</v>
      </c>
      <c r="B530" s="8" t="s">
        <v>6112</v>
      </c>
      <c r="C530" s="9" t="s">
        <v>3582</v>
      </c>
      <c r="D530" s="110"/>
      <c r="E530" s="110"/>
      <c r="F530" s="111">
        <f t="shared" si="16"/>
        <v>0</v>
      </c>
      <c r="G530" s="112">
        <f t="shared" si="17"/>
        <v>0</v>
      </c>
      <c r="H530" s="85">
        <v>0.6956</v>
      </c>
      <c r="I530" s="2224" t="s">
        <v>1196</v>
      </c>
    </row>
    <row r="531" spans="1:9" ht="16.5">
      <c r="A531" s="7" t="s">
        <v>1987</v>
      </c>
      <c r="B531" s="8" t="s">
        <v>6113</v>
      </c>
      <c r="C531" s="9" t="s">
        <v>3582</v>
      </c>
      <c r="D531" s="110"/>
      <c r="E531" s="110"/>
      <c r="F531" s="111">
        <f t="shared" si="16"/>
        <v>0</v>
      </c>
      <c r="G531" s="112">
        <f t="shared" si="17"/>
        <v>0</v>
      </c>
      <c r="H531" s="85">
        <v>0.4793</v>
      </c>
      <c r="I531" s="2224" t="s">
        <v>1196</v>
      </c>
    </row>
    <row r="532" spans="1:9" ht="16.5">
      <c r="A532" s="7" t="s">
        <v>1988</v>
      </c>
      <c r="B532" s="8" t="s">
        <v>6114</v>
      </c>
      <c r="C532" s="9" t="s">
        <v>3582</v>
      </c>
      <c r="D532" s="110"/>
      <c r="E532" s="110"/>
      <c r="F532" s="111">
        <f t="shared" si="16"/>
        <v>0</v>
      </c>
      <c r="G532" s="112">
        <f t="shared" si="17"/>
        <v>0</v>
      </c>
      <c r="H532" s="85">
        <v>0.65339999999999998</v>
      </c>
      <c r="I532" s="2224" t="s">
        <v>1196</v>
      </c>
    </row>
    <row r="533" spans="1:9" ht="16.5">
      <c r="A533" s="7" t="s">
        <v>1989</v>
      </c>
      <c r="B533" s="8" t="s">
        <v>6115</v>
      </c>
      <c r="C533" s="9" t="s">
        <v>3582</v>
      </c>
      <c r="D533" s="110"/>
      <c r="E533" s="110"/>
      <c r="F533" s="111">
        <f t="shared" si="16"/>
        <v>0</v>
      </c>
      <c r="G533" s="112">
        <f t="shared" si="17"/>
        <v>0</v>
      </c>
      <c r="H533" s="85">
        <v>0.77569999999999995</v>
      </c>
      <c r="I533" s="2224" t="s">
        <v>1196</v>
      </c>
    </row>
    <row r="534" spans="1:9" ht="16.5">
      <c r="A534" s="7" t="s">
        <v>1990</v>
      </c>
      <c r="B534" s="8" t="s">
        <v>6116</v>
      </c>
      <c r="C534" s="9" t="s">
        <v>3582</v>
      </c>
      <c r="D534" s="110"/>
      <c r="E534" s="110"/>
      <c r="F534" s="111">
        <f t="shared" si="16"/>
        <v>0</v>
      </c>
      <c r="G534" s="112">
        <f t="shared" si="17"/>
        <v>0</v>
      </c>
      <c r="H534" s="85">
        <v>0.50970000000000004</v>
      </c>
      <c r="I534" s="2224" t="s">
        <v>1196</v>
      </c>
    </row>
    <row r="535" spans="1:9" ht="16.5">
      <c r="A535" s="7" t="s">
        <v>1991</v>
      </c>
      <c r="B535" s="8" t="s">
        <v>6117</v>
      </c>
      <c r="C535" s="9" t="s">
        <v>3582</v>
      </c>
      <c r="D535" s="110"/>
      <c r="E535" s="110"/>
      <c r="F535" s="111">
        <f t="shared" si="16"/>
        <v>0</v>
      </c>
      <c r="G535" s="112">
        <f t="shared" si="17"/>
        <v>0</v>
      </c>
      <c r="H535" s="85">
        <v>0.74280000000000002</v>
      </c>
      <c r="I535" s="2224" t="s">
        <v>1196</v>
      </c>
    </row>
    <row r="536" spans="1:9" ht="16.5">
      <c r="A536" s="7" t="s">
        <v>1992</v>
      </c>
      <c r="B536" s="8" t="s">
        <v>6118</v>
      </c>
      <c r="C536" s="9" t="s">
        <v>3582</v>
      </c>
      <c r="D536" s="110"/>
      <c r="E536" s="110"/>
      <c r="F536" s="111">
        <f t="shared" si="16"/>
        <v>0</v>
      </c>
      <c r="G536" s="112">
        <f t="shared" si="17"/>
        <v>0</v>
      </c>
      <c r="H536" s="85">
        <v>0.1842</v>
      </c>
      <c r="I536" s="2224" t="s">
        <v>1196</v>
      </c>
    </row>
    <row r="537" spans="1:9" ht="16.5">
      <c r="A537" s="7" t="s">
        <v>1993</v>
      </c>
      <c r="B537" s="8" t="s">
        <v>6119</v>
      </c>
      <c r="C537" s="9" t="s">
        <v>3582</v>
      </c>
      <c r="D537" s="110"/>
      <c r="E537" s="110"/>
      <c r="F537" s="111">
        <f t="shared" si="16"/>
        <v>0</v>
      </c>
      <c r="G537" s="112">
        <f t="shared" si="17"/>
        <v>0</v>
      </c>
      <c r="H537" s="85">
        <v>0.38879999999999998</v>
      </c>
      <c r="I537" s="2224" t="s">
        <v>1196</v>
      </c>
    </row>
    <row r="538" spans="1:9" ht="16.5">
      <c r="A538" s="7" t="s">
        <v>1994</v>
      </c>
      <c r="B538" s="8" t="s">
        <v>6120</v>
      </c>
      <c r="C538" s="9" t="s">
        <v>3582</v>
      </c>
      <c r="D538" s="110"/>
      <c r="E538" s="110"/>
      <c r="F538" s="111">
        <f t="shared" si="16"/>
        <v>0</v>
      </c>
      <c r="G538" s="112">
        <f t="shared" si="17"/>
        <v>0</v>
      </c>
      <c r="H538" s="85">
        <v>0.28499999999999998</v>
      </c>
      <c r="I538" s="2224" t="s">
        <v>1196</v>
      </c>
    </row>
    <row r="539" spans="1:9" ht="16.5">
      <c r="A539" s="7" t="s">
        <v>1995</v>
      </c>
      <c r="B539" s="8" t="s">
        <v>6121</v>
      </c>
      <c r="C539" s="9" t="s">
        <v>3582</v>
      </c>
      <c r="D539" s="110"/>
      <c r="E539" s="110"/>
      <c r="F539" s="111">
        <f t="shared" si="16"/>
        <v>0</v>
      </c>
      <c r="G539" s="112">
        <f t="shared" si="17"/>
        <v>0</v>
      </c>
      <c r="H539" s="85">
        <v>0.56599999999999995</v>
      </c>
      <c r="I539" s="2224" t="s">
        <v>1196</v>
      </c>
    </row>
    <row r="540" spans="1:9" ht="16.5">
      <c r="A540" s="7" t="s">
        <v>1996</v>
      </c>
      <c r="B540" s="8" t="s">
        <v>6122</v>
      </c>
      <c r="C540" s="9" t="s">
        <v>3582</v>
      </c>
      <c r="D540" s="110"/>
      <c r="E540" s="110"/>
      <c r="F540" s="111">
        <f t="shared" si="16"/>
        <v>0</v>
      </c>
      <c r="G540" s="112">
        <f t="shared" si="17"/>
        <v>0</v>
      </c>
      <c r="H540" s="85">
        <v>1.3028999999999999</v>
      </c>
      <c r="I540" s="2224" t="s">
        <v>1196</v>
      </c>
    </row>
    <row r="541" spans="1:9" ht="16.5">
      <c r="A541" s="7" t="s">
        <v>1997</v>
      </c>
      <c r="B541" s="8" t="s">
        <v>6123</v>
      </c>
      <c r="C541" s="9" t="s">
        <v>3582</v>
      </c>
      <c r="D541" s="110"/>
      <c r="E541" s="110"/>
      <c r="F541" s="111">
        <f t="shared" si="16"/>
        <v>0</v>
      </c>
      <c r="G541" s="112">
        <f t="shared" si="17"/>
        <v>0</v>
      </c>
      <c r="H541" s="85">
        <v>0.27989999999999998</v>
      </c>
      <c r="I541" s="2224" t="s">
        <v>1196</v>
      </c>
    </row>
    <row r="542" spans="1:9" ht="16.5">
      <c r="A542" s="7" t="s">
        <v>1998</v>
      </c>
      <c r="B542" s="8" t="s">
        <v>6124</v>
      </c>
      <c r="C542" s="9" t="s">
        <v>3582</v>
      </c>
      <c r="D542" s="110"/>
      <c r="E542" s="110"/>
      <c r="F542" s="111">
        <f t="shared" si="16"/>
        <v>0</v>
      </c>
      <c r="G542" s="112">
        <f t="shared" si="17"/>
        <v>0</v>
      </c>
      <c r="H542" s="85">
        <v>0.30199999999999999</v>
      </c>
      <c r="I542" s="2224" t="s">
        <v>1196</v>
      </c>
    </row>
    <row r="543" spans="1:9" ht="16.5">
      <c r="A543" s="7" t="s">
        <v>1999</v>
      </c>
      <c r="B543" s="8" t="s">
        <v>6125</v>
      </c>
      <c r="C543" s="9" t="s">
        <v>3582</v>
      </c>
      <c r="D543" s="110"/>
      <c r="E543" s="110"/>
      <c r="F543" s="111">
        <f t="shared" si="16"/>
        <v>0</v>
      </c>
      <c r="G543" s="112">
        <f t="shared" si="17"/>
        <v>0</v>
      </c>
      <c r="H543" s="85">
        <v>0.3417</v>
      </c>
      <c r="I543" s="2224" t="s">
        <v>1196</v>
      </c>
    </row>
    <row r="544" spans="1:9" ht="16.5">
      <c r="A544" s="7" t="s">
        <v>2000</v>
      </c>
      <c r="B544" s="8" t="s">
        <v>6126</v>
      </c>
      <c r="C544" s="9" t="s">
        <v>3582</v>
      </c>
      <c r="D544" s="110"/>
      <c r="E544" s="110"/>
      <c r="F544" s="111">
        <f t="shared" si="16"/>
        <v>0</v>
      </c>
      <c r="G544" s="112">
        <f t="shared" si="17"/>
        <v>0</v>
      </c>
      <c r="H544" s="85">
        <v>0.1905</v>
      </c>
      <c r="I544" s="2224" t="s">
        <v>1196</v>
      </c>
    </row>
    <row r="545" spans="1:9" ht="16.5">
      <c r="A545" s="7" t="s">
        <v>2001</v>
      </c>
      <c r="B545" s="8" t="s">
        <v>6127</v>
      </c>
      <c r="C545" s="9" t="s">
        <v>3582</v>
      </c>
      <c r="D545" s="110"/>
      <c r="E545" s="110"/>
      <c r="F545" s="111">
        <f t="shared" si="16"/>
        <v>0</v>
      </c>
      <c r="G545" s="112">
        <f t="shared" si="17"/>
        <v>0</v>
      </c>
      <c r="H545" s="85">
        <v>0.4914</v>
      </c>
      <c r="I545" s="2224" t="s">
        <v>1196</v>
      </c>
    </row>
    <row r="546" spans="1:9" ht="16.5">
      <c r="A546" s="7" t="s">
        <v>2002</v>
      </c>
      <c r="B546" s="8" t="s">
        <v>6128</v>
      </c>
      <c r="C546" s="9" t="s">
        <v>3582</v>
      </c>
      <c r="D546" s="110"/>
      <c r="E546" s="110"/>
      <c r="F546" s="111">
        <f t="shared" si="16"/>
        <v>0</v>
      </c>
      <c r="G546" s="112">
        <f t="shared" si="17"/>
        <v>0</v>
      </c>
      <c r="H546" s="85">
        <v>1.0246</v>
      </c>
      <c r="I546" s="2224" t="s">
        <v>1196</v>
      </c>
    </row>
    <row r="547" spans="1:9" ht="16.5">
      <c r="A547" s="7" t="s">
        <v>2003</v>
      </c>
      <c r="B547" s="8" t="s">
        <v>6129</v>
      </c>
      <c r="C547" s="9" t="s">
        <v>3582</v>
      </c>
      <c r="D547" s="110"/>
      <c r="E547" s="110"/>
      <c r="F547" s="111">
        <f t="shared" si="16"/>
        <v>0</v>
      </c>
      <c r="G547" s="112">
        <f t="shared" si="17"/>
        <v>0</v>
      </c>
      <c r="H547" s="85">
        <v>0.98140000000000005</v>
      </c>
      <c r="I547" s="2224" t="s">
        <v>1196</v>
      </c>
    </row>
    <row r="548" spans="1:9" ht="16.5">
      <c r="A548" s="7" t="s">
        <v>2004</v>
      </c>
      <c r="B548" s="8" t="s">
        <v>6130</v>
      </c>
      <c r="C548" s="9" t="s">
        <v>3582</v>
      </c>
      <c r="D548" s="110"/>
      <c r="E548" s="110"/>
      <c r="F548" s="111">
        <f t="shared" si="16"/>
        <v>0</v>
      </c>
      <c r="G548" s="112">
        <f t="shared" si="17"/>
        <v>0</v>
      </c>
      <c r="H548" s="85">
        <v>1.1244000000000001</v>
      </c>
      <c r="I548" s="2224" t="s">
        <v>1196</v>
      </c>
    </row>
    <row r="549" spans="1:9" ht="16.5">
      <c r="A549" s="7" t="s">
        <v>2005</v>
      </c>
      <c r="B549" s="8" t="s">
        <v>6131</v>
      </c>
      <c r="C549" s="9" t="s">
        <v>3582</v>
      </c>
      <c r="D549" s="110"/>
      <c r="E549" s="110"/>
      <c r="F549" s="111">
        <f t="shared" si="16"/>
        <v>0</v>
      </c>
      <c r="G549" s="112">
        <f t="shared" si="17"/>
        <v>0</v>
      </c>
      <c r="H549" s="85">
        <v>0.44159999999999999</v>
      </c>
      <c r="I549" s="2224" t="s">
        <v>1196</v>
      </c>
    </row>
    <row r="550" spans="1:9" ht="16.5">
      <c r="A550" s="7" t="s">
        <v>3488</v>
      </c>
      <c r="B550" s="8" t="s">
        <v>6132</v>
      </c>
      <c r="C550" s="9" t="s">
        <v>3582</v>
      </c>
      <c r="D550" s="110"/>
      <c r="E550" s="110"/>
      <c r="F550" s="111">
        <f t="shared" si="16"/>
        <v>0</v>
      </c>
      <c r="G550" s="112">
        <f t="shared" si="17"/>
        <v>0</v>
      </c>
      <c r="H550" s="85">
        <v>0.62409999999999999</v>
      </c>
      <c r="I550" s="2224" t="s">
        <v>1196</v>
      </c>
    </row>
    <row r="551" spans="1:9" ht="16.5">
      <c r="A551" s="7" t="s">
        <v>2006</v>
      </c>
      <c r="B551" s="8" t="s">
        <v>6133</v>
      </c>
      <c r="C551" s="9" t="s">
        <v>3582</v>
      </c>
      <c r="D551" s="110"/>
      <c r="E551" s="110"/>
      <c r="F551" s="111">
        <f t="shared" si="16"/>
        <v>0</v>
      </c>
      <c r="G551" s="112">
        <f t="shared" si="17"/>
        <v>0</v>
      </c>
      <c r="H551" s="85">
        <v>0.7026</v>
      </c>
      <c r="I551" s="2224" t="s">
        <v>1196</v>
      </c>
    </row>
    <row r="552" spans="1:9" ht="16.5">
      <c r="A552" s="7" t="s">
        <v>2007</v>
      </c>
      <c r="B552" s="8" t="s">
        <v>6134</v>
      </c>
      <c r="C552" s="9" t="s">
        <v>3582</v>
      </c>
      <c r="D552" s="110"/>
      <c r="E552" s="110"/>
      <c r="F552" s="111">
        <f t="shared" si="16"/>
        <v>0</v>
      </c>
      <c r="G552" s="112">
        <f t="shared" si="17"/>
        <v>0</v>
      </c>
      <c r="H552" s="85">
        <v>1.1024</v>
      </c>
      <c r="I552" s="2224" t="s">
        <v>1196</v>
      </c>
    </row>
    <row r="553" spans="1:9" ht="16.5">
      <c r="A553" s="7" t="s">
        <v>2008</v>
      </c>
      <c r="B553" s="8" t="s">
        <v>6135</v>
      </c>
      <c r="C553" s="9" t="s">
        <v>3582</v>
      </c>
      <c r="D553" s="110"/>
      <c r="E553" s="110"/>
      <c r="F553" s="111">
        <f t="shared" si="16"/>
        <v>0</v>
      </c>
      <c r="G553" s="112">
        <f t="shared" si="17"/>
        <v>0</v>
      </c>
      <c r="H553" s="85">
        <v>0.60760000000000003</v>
      </c>
      <c r="I553" s="2224" t="s">
        <v>1196</v>
      </c>
    </row>
    <row r="554" spans="1:9" ht="16.5">
      <c r="A554" s="7" t="s">
        <v>2009</v>
      </c>
      <c r="B554" s="8" t="s">
        <v>6136</v>
      </c>
      <c r="C554" s="9" t="s">
        <v>3582</v>
      </c>
      <c r="D554" s="110"/>
      <c r="E554" s="110"/>
      <c r="F554" s="111">
        <f t="shared" si="16"/>
        <v>0</v>
      </c>
      <c r="G554" s="112">
        <f t="shared" si="17"/>
        <v>0</v>
      </c>
      <c r="H554" s="85">
        <v>0.77690000000000003</v>
      </c>
      <c r="I554" s="2224" t="s">
        <v>1196</v>
      </c>
    </row>
    <row r="555" spans="1:9" ht="16.5">
      <c r="A555" s="7" t="s">
        <v>2010</v>
      </c>
      <c r="B555" s="8" t="s">
        <v>6137</v>
      </c>
      <c r="C555" s="9" t="s">
        <v>3582</v>
      </c>
      <c r="D555" s="110"/>
      <c r="E555" s="110"/>
      <c r="F555" s="111">
        <f t="shared" si="16"/>
        <v>0</v>
      </c>
      <c r="G555" s="112">
        <f t="shared" si="17"/>
        <v>0</v>
      </c>
      <c r="H555" s="85">
        <v>1.7565999999999999</v>
      </c>
      <c r="I555" s="2224" t="s">
        <v>1196</v>
      </c>
    </row>
    <row r="556" spans="1:9" ht="16.5">
      <c r="A556" s="7" t="s">
        <v>2011</v>
      </c>
      <c r="B556" s="8" t="s">
        <v>6138</v>
      </c>
      <c r="C556" s="9" t="s">
        <v>3582</v>
      </c>
      <c r="D556" s="110"/>
      <c r="E556" s="110"/>
      <c r="F556" s="111">
        <f t="shared" si="16"/>
        <v>0</v>
      </c>
      <c r="G556" s="112">
        <f t="shared" si="17"/>
        <v>0</v>
      </c>
      <c r="H556" s="85">
        <v>0.9829</v>
      </c>
      <c r="I556" s="2224" t="s">
        <v>1196</v>
      </c>
    </row>
    <row r="557" spans="1:9" ht="16.5">
      <c r="A557" s="7" t="s">
        <v>2012</v>
      </c>
      <c r="B557" s="8" t="s">
        <v>6139</v>
      </c>
      <c r="C557" s="9" t="s">
        <v>3582</v>
      </c>
      <c r="D557" s="110"/>
      <c r="E557" s="110"/>
      <c r="F557" s="111">
        <f t="shared" si="16"/>
        <v>0</v>
      </c>
      <c r="G557" s="112">
        <f t="shared" si="17"/>
        <v>0</v>
      </c>
      <c r="H557" s="85">
        <v>0.79049999999999998</v>
      </c>
      <c r="I557" s="2224" t="s">
        <v>1196</v>
      </c>
    </row>
    <row r="558" spans="1:9" ht="16.5">
      <c r="A558" s="7" t="s">
        <v>2013</v>
      </c>
      <c r="B558" s="8" t="s">
        <v>6140</v>
      </c>
      <c r="C558" s="9" t="s">
        <v>3582</v>
      </c>
      <c r="D558" s="110"/>
      <c r="E558" s="110"/>
      <c r="F558" s="111">
        <f t="shared" si="16"/>
        <v>0</v>
      </c>
      <c r="G558" s="112">
        <f t="shared" si="17"/>
        <v>0</v>
      </c>
      <c r="H558" s="85">
        <v>1.0007999999999999</v>
      </c>
      <c r="I558" s="2224" t="s">
        <v>1196</v>
      </c>
    </row>
    <row r="559" spans="1:9" ht="16.5">
      <c r="A559" s="7" t="s">
        <v>2014</v>
      </c>
      <c r="B559" s="8" t="s">
        <v>6141</v>
      </c>
      <c r="C559" s="9" t="s">
        <v>3582</v>
      </c>
      <c r="D559" s="110"/>
      <c r="E559" s="110"/>
      <c r="F559" s="111">
        <f t="shared" si="16"/>
        <v>0</v>
      </c>
      <c r="G559" s="112">
        <f t="shared" si="17"/>
        <v>0</v>
      </c>
      <c r="H559" s="85">
        <v>0.91810000000000003</v>
      </c>
      <c r="I559" s="2224" t="s">
        <v>1196</v>
      </c>
    </row>
    <row r="560" spans="1:9" ht="16.5">
      <c r="A560" s="7" t="s">
        <v>2015</v>
      </c>
      <c r="B560" s="8" t="s">
        <v>6142</v>
      </c>
      <c r="C560" s="9" t="s">
        <v>3582</v>
      </c>
      <c r="D560" s="110"/>
      <c r="E560" s="110"/>
      <c r="F560" s="111">
        <f t="shared" si="16"/>
        <v>0</v>
      </c>
      <c r="G560" s="112">
        <f t="shared" si="17"/>
        <v>0</v>
      </c>
      <c r="H560" s="85">
        <v>1.1951000000000001</v>
      </c>
      <c r="I560" s="2224" t="s">
        <v>1196</v>
      </c>
    </row>
    <row r="561" spans="1:9" ht="16.5">
      <c r="A561" s="7" t="s">
        <v>2016</v>
      </c>
      <c r="B561" s="8" t="s">
        <v>6143</v>
      </c>
      <c r="C561" s="9" t="s">
        <v>3582</v>
      </c>
      <c r="D561" s="110"/>
      <c r="E561" s="110"/>
      <c r="F561" s="111">
        <f t="shared" si="16"/>
        <v>0</v>
      </c>
      <c r="G561" s="112">
        <f t="shared" si="17"/>
        <v>0</v>
      </c>
      <c r="H561" s="85">
        <v>0.54769999999999996</v>
      </c>
      <c r="I561" s="2224" t="s">
        <v>1196</v>
      </c>
    </row>
    <row r="562" spans="1:9" ht="16.5">
      <c r="A562" s="7" t="s">
        <v>2017</v>
      </c>
      <c r="B562" s="8" t="s">
        <v>6144</v>
      </c>
      <c r="C562" s="9" t="s">
        <v>3582</v>
      </c>
      <c r="D562" s="110"/>
      <c r="E562" s="110"/>
      <c r="F562" s="111">
        <f t="shared" si="16"/>
        <v>0</v>
      </c>
      <c r="G562" s="112">
        <f t="shared" si="17"/>
        <v>0</v>
      </c>
      <c r="H562" s="85">
        <v>1.6246</v>
      </c>
      <c r="I562" s="2224" t="s">
        <v>1196</v>
      </c>
    </row>
    <row r="563" spans="1:9" ht="16.5">
      <c r="A563" s="7" t="s">
        <v>2018</v>
      </c>
      <c r="B563" s="8" t="s">
        <v>6145</v>
      </c>
      <c r="C563" s="9" t="s">
        <v>3582</v>
      </c>
      <c r="D563" s="110"/>
      <c r="E563" s="110"/>
      <c r="F563" s="111">
        <f t="shared" si="16"/>
        <v>0</v>
      </c>
      <c r="G563" s="112">
        <f t="shared" si="17"/>
        <v>0</v>
      </c>
      <c r="H563" s="85">
        <v>1.1353</v>
      </c>
      <c r="I563" s="2224" t="s">
        <v>1196</v>
      </c>
    </row>
    <row r="564" spans="1:9" ht="16.5">
      <c r="A564" s="7" t="s">
        <v>2019</v>
      </c>
      <c r="B564" s="8" t="s">
        <v>6146</v>
      </c>
      <c r="C564" s="9" t="s">
        <v>3582</v>
      </c>
      <c r="D564" s="110"/>
      <c r="E564" s="110"/>
      <c r="F564" s="111">
        <f t="shared" si="16"/>
        <v>0</v>
      </c>
      <c r="G564" s="112">
        <f t="shared" si="17"/>
        <v>0</v>
      </c>
      <c r="H564" s="85">
        <v>0.63759999999999994</v>
      </c>
      <c r="I564" s="2224" t="s">
        <v>1196</v>
      </c>
    </row>
    <row r="565" spans="1:9" ht="16.5">
      <c r="A565" s="7" t="s">
        <v>2020</v>
      </c>
      <c r="B565" s="8" t="s">
        <v>6147</v>
      </c>
      <c r="C565" s="9" t="s">
        <v>3582</v>
      </c>
      <c r="D565" s="110"/>
      <c r="E565" s="110"/>
      <c r="F565" s="111">
        <f t="shared" si="16"/>
        <v>0</v>
      </c>
      <c r="G565" s="112">
        <f t="shared" si="17"/>
        <v>0</v>
      </c>
      <c r="H565" s="85">
        <v>1.2324999999999999</v>
      </c>
      <c r="I565" s="2224" t="s">
        <v>1196</v>
      </c>
    </row>
    <row r="566" spans="1:9" ht="16.5">
      <c r="A566" s="7" t="s">
        <v>2021</v>
      </c>
      <c r="B566" s="8" t="s">
        <v>6148</v>
      </c>
      <c r="C566" s="9" t="s">
        <v>3582</v>
      </c>
      <c r="D566" s="110"/>
      <c r="E566" s="110"/>
      <c r="F566" s="111">
        <f t="shared" si="16"/>
        <v>0</v>
      </c>
      <c r="G566" s="112">
        <f t="shared" si="17"/>
        <v>0</v>
      </c>
      <c r="H566" s="85">
        <v>0.92710000000000004</v>
      </c>
      <c r="I566" s="2224" t="s">
        <v>1196</v>
      </c>
    </row>
    <row r="567" spans="1:9" ht="16.5">
      <c r="A567" s="7" t="s">
        <v>2022</v>
      </c>
      <c r="B567" s="8" t="s">
        <v>6149</v>
      </c>
      <c r="C567" s="9" t="s">
        <v>3582</v>
      </c>
      <c r="D567" s="110"/>
      <c r="E567" s="110"/>
      <c r="F567" s="111">
        <f t="shared" si="16"/>
        <v>0</v>
      </c>
      <c r="G567" s="112">
        <f t="shared" si="17"/>
        <v>0</v>
      </c>
      <c r="H567" s="85">
        <v>0.8246</v>
      </c>
      <c r="I567" s="2224" t="s">
        <v>1196</v>
      </c>
    </row>
    <row r="568" spans="1:9" ht="16.5">
      <c r="A568" s="7" t="s">
        <v>2023</v>
      </c>
      <c r="B568" s="8" t="s">
        <v>6150</v>
      </c>
      <c r="C568" s="9" t="s">
        <v>3582</v>
      </c>
      <c r="D568" s="110"/>
      <c r="E568" s="110"/>
      <c r="F568" s="111">
        <f t="shared" si="16"/>
        <v>0</v>
      </c>
      <c r="G568" s="112">
        <f t="shared" si="17"/>
        <v>0</v>
      </c>
      <c r="H568" s="85">
        <v>0.8488</v>
      </c>
      <c r="I568" s="2224" t="s">
        <v>1196</v>
      </c>
    </row>
    <row r="569" spans="1:9" ht="16.5">
      <c r="A569" s="7" t="s">
        <v>2024</v>
      </c>
      <c r="B569" s="8" t="s">
        <v>6151</v>
      </c>
      <c r="C569" s="9" t="s">
        <v>3582</v>
      </c>
      <c r="D569" s="110"/>
      <c r="E569" s="110"/>
      <c r="F569" s="111">
        <f t="shared" si="16"/>
        <v>0</v>
      </c>
      <c r="G569" s="112">
        <f t="shared" si="17"/>
        <v>0</v>
      </c>
      <c r="H569" s="85">
        <v>0.57789999999999997</v>
      </c>
      <c r="I569" s="2224" t="s">
        <v>1196</v>
      </c>
    </row>
    <row r="570" spans="1:9" ht="16.5">
      <c r="A570" s="7" t="s">
        <v>2025</v>
      </c>
      <c r="B570" s="8" t="s">
        <v>6152</v>
      </c>
      <c r="C570" s="9" t="s">
        <v>3582</v>
      </c>
      <c r="D570" s="110"/>
      <c r="E570" s="110"/>
      <c r="F570" s="111">
        <f t="shared" si="16"/>
        <v>0</v>
      </c>
      <c r="G570" s="112">
        <f t="shared" si="17"/>
        <v>0</v>
      </c>
      <c r="H570" s="85">
        <v>1.0033000000000001</v>
      </c>
      <c r="I570" s="2224" t="s">
        <v>1196</v>
      </c>
    </row>
    <row r="571" spans="1:9" ht="16.5">
      <c r="A571" s="7" t="s">
        <v>2026</v>
      </c>
      <c r="B571" s="8" t="s">
        <v>6153</v>
      </c>
      <c r="C571" s="9" t="s">
        <v>3582</v>
      </c>
      <c r="D571" s="110"/>
      <c r="E571" s="110"/>
      <c r="F571" s="111">
        <f t="shared" si="16"/>
        <v>0</v>
      </c>
      <c r="G571" s="112">
        <f t="shared" si="17"/>
        <v>0</v>
      </c>
      <c r="H571" s="85">
        <v>0.61199999999999999</v>
      </c>
      <c r="I571" s="2224" t="s">
        <v>1196</v>
      </c>
    </row>
    <row r="572" spans="1:9" ht="16.5">
      <c r="A572" s="7" t="s">
        <v>2027</v>
      </c>
      <c r="B572" s="8" t="s">
        <v>6154</v>
      </c>
      <c r="C572" s="9" t="s">
        <v>3582</v>
      </c>
      <c r="D572" s="110"/>
      <c r="E572" s="110"/>
      <c r="F572" s="111">
        <f t="shared" si="16"/>
        <v>0</v>
      </c>
      <c r="G572" s="112">
        <f t="shared" si="17"/>
        <v>0</v>
      </c>
      <c r="H572" s="85">
        <v>1.0843</v>
      </c>
      <c r="I572" s="2224" t="s">
        <v>1196</v>
      </c>
    </row>
    <row r="573" spans="1:9" ht="16.5">
      <c r="A573" s="7" t="s">
        <v>2028</v>
      </c>
      <c r="B573" s="8" t="s">
        <v>6155</v>
      </c>
      <c r="C573" s="9" t="s">
        <v>3582</v>
      </c>
      <c r="D573" s="110"/>
      <c r="E573" s="110"/>
      <c r="F573" s="111">
        <f t="shared" si="16"/>
        <v>0</v>
      </c>
      <c r="G573" s="112">
        <f t="shared" si="17"/>
        <v>0</v>
      </c>
      <c r="H573" s="85">
        <v>0.63390000000000002</v>
      </c>
      <c r="I573" s="2224" t="s">
        <v>1196</v>
      </c>
    </row>
    <row r="574" spans="1:9" ht="16.5">
      <c r="A574" s="7" t="s">
        <v>2029</v>
      </c>
      <c r="B574" s="8" t="s">
        <v>6156</v>
      </c>
      <c r="C574" s="9" t="s">
        <v>3582</v>
      </c>
      <c r="D574" s="110"/>
      <c r="E574" s="110"/>
      <c r="F574" s="111">
        <f t="shared" si="16"/>
        <v>0</v>
      </c>
      <c r="G574" s="112">
        <f t="shared" si="17"/>
        <v>0</v>
      </c>
      <c r="H574" s="85">
        <v>0.45639999999999997</v>
      </c>
      <c r="I574" s="2224" t="s">
        <v>1196</v>
      </c>
    </row>
    <row r="575" spans="1:9" ht="16.5">
      <c r="A575" s="7" t="s">
        <v>2030</v>
      </c>
      <c r="B575" s="8" t="s">
        <v>6157</v>
      </c>
      <c r="C575" s="9" t="s">
        <v>3582</v>
      </c>
      <c r="D575" s="110"/>
      <c r="E575" s="110"/>
      <c r="F575" s="111">
        <f t="shared" si="16"/>
        <v>0</v>
      </c>
      <c r="G575" s="112">
        <f t="shared" si="17"/>
        <v>0</v>
      </c>
      <c r="H575" s="85">
        <v>0.62919999999999998</v>
      </c>
      <c r="I575" s="2224" t="s">
        <v>1196</v>
      </c>
    </row>
    <row r="576" spans="1:9" ht="16.5">
      <c r="A576" s="7" t="s">
        <v>2031</v>
      </c>
      <c r="B576" s="8" t="s">
        <v>6158</v>
      </c>
      <c r="C576" s="9" t="s">
        <v>3582</v>
      </c>
      <c r="D576" s="110"/>
      <c r="E576" s="110"/>
      <c r="F576" s="111">
        <f t="shared" si="16"/>
        <v>0</v>
      </c>
      <c r="G576" s="112">
        <f t="shared" si="17"/>
        <v>0</v>
      </c>
      <c r="H576" s="85">
        <v>1.1006</v>
      </c>
      <c r="I576" s="2224" t="s">
        <v>1196</v>
      </c>
    </row>
    <row r="577" spans="1:9" ht="16.5">
      <c r="A577" s="7" t="s">
        <v>2032</v>
      </c>
      <c r="B577" s="8" t="s">
        <v>6159</v>
      </c>
      <c r="C577" s="9" t="s">
        <v>3582</v>
      </c>
      <c r="D577" s="110"/>
      <c r="E577" s="110"/>
      <c r="F577" s="111">
        <f t="shared" si="16"/>
        <v>0</v>
      </c>
      <c r="G577" s="112">
        <f t="shared" si="17"/>
        <v>0</v>
      </c>
      <c r="H577" s="85">
        <v>0.41660000000000003</v>
      </c>
      <c r="I577" s="2224" t="s">
        <v>1196</v>
      </c>
    </row>
    <row r="578" spans="1:9" ht="16.5">
      <c r="A578" s="7" t="s">
        <v>2033</v>
      </c>
      <c r="B578" s="8" t="s">
        <v>6160</v>
      </c>
      <c r="C578" s="9" t="s">
        <v>3582</v>
      </c>
      <c r="D578" s="110"/>
      <c r="E578" s="110"/>
      <c r="F578" s="111">
        <f t="shared" si="16"/>
        <v>0</v>
      </c>
      <c r="G578" s="112">
        <f t="shared" si="17"/>
        <v>0</v>
      </c>
      <c r="H578" s="85">
        <v>0.7702</v>
      </c>
      <c r="I578" s="2224" t="s">
        <v>1196</v>
      </c>
    </row>
    <row r="579" spans="1:9" ht="16.5">
      <c r="A579" s="7" t="s">
        <v>2034</v>
      </c>
      <c r="B579" s="8" t="s">
        <v>6161</v>
      </c>
      <c r="C579" s="9" t="s">
        <v>3582</v>
      </c>
      <c r="D579" s="110"/>
      <c r="E579" s="110"/>
      <c r="F579" s="111">
        <f t="shared" si="16"/>
        <v>0</v>
      </c>
      <c r="G579" s="112">
        <f t="shared" si="17"/>
        <v>0</v>
      </c>
      <c r="H579" s="85">
        <v>1.1503000000000001</v>
      </c>
      <c r="I579" s="2224" t="s">
        <v>1196</v>
      </c>
    </row>
    <row r="580" spans="1:9" ht="16.5">
      <c r="A580" s="7" t="s">
        <v>2035</v>
      </c>
      <c r="B580" s="8" t="s">
        <v>6162</v>
      </c>
      <c r="C580" s="9" t="s">
        <v>3582</v>
      </c>
      <c r="D580" s="110"/>
      <c r="E580" s="110"/>
      <c r="F580" s="111">
        <f t="shared" si="16"/>
        <v>0</v>
      </c>
      <c r="G580" s="112">
        <f t="shared" si="17"/>
        <v>0</v>
      </c>
      <c r="H580" s="85">
        <v>1.6103000000000001</v>
      </c>
      <c r="I580" s="2224" t="s">
        <v>1196</v>
      </c>
    </row>
    <row r="581" spans="1:9" ht="16.5">
      <c r="A581" s="7" t="s">
        <v>2036</v>
      </c>
      <c r="B581" s="8" t="s">
        <v>6163</v>
      </c>
      <c r="C581" s="9" t="s">
        <v>3582</v>
      </c>
      <c r="D581" s="110"/>
      <c r="E581" s="110"/>
      <c r="F581" s="111">
        <f t="shared" ref="F581:F644" si="18">D581*E581</f>
        <v>0</v>
      </c>
      <c r="G581" s="112">
        <f t="shared" ref="G581:G644" si="19">IF($F$1230=0,0,F581/$F$1230)</f>
        <v>0</v>
      </c>
      <c r="H581" s="85">
        <v>0.56910000000000005</v>
      </c>
      <c r="I581" s="2224" t="s">
        <v>1196</v>
      </c>
    </row>
    <row r="582" spans="1:9" ht="16.5">
      <c r="A582" s="7" t="s">
        <v>2037</v>
      </c>
      <c r="B582" s="8" t="s">
        <v>6164</v>
      </c>
      <c r="C582" s="9" t="s">
        <v>3582</v>
      </c>
      <c r="D582" s="110"/>
      <c r="E582" s="110"/>
      <c r="F582" s="111">
        <f t="shared" si="18"/>
        <v>0</v>
      </c>
      <c r="G582" s="112">
        <f t="shared" si="19"/>
        <v>0</v>
      </c>
      <c r="H582" s="85">
        <v>1.6783999999999999</v>
      </c>
      <c r="I582" s="2224" t="s">
        <v>1196</v>
      </c>
    </row>
    <row r="583" spans="1:9" ht="16.5">
      <c r="A583" s="7" t="s">
        <v>2038</v>
      </c>
      <c r="B583" s="8" t="s">
        <v>6165</v>
      </c>
      <c r="C583" s="9" t="s">
        <v>3582</v>
      </c>
      <c r="D583" s="110"/>
      <c r="E583" s="110"/>
      <c r="F583" s="111">
        <f t="shared" si="18"/>
        <v>0</v>
      </c>
      <c r="G583" s="112">
        <f t="shared" si="19"/>
        <v>0</v>
      </c>
      <c r="H583" s="85">
        <v>0.59670000000000001</v>
      </c>
      <c r="I583" s="2224" t="s">
        <v>1196</v>
      </c>
    </row>
    <row r="584" spans="1:9" ht="16.5">
      <c r="A584" s="7" t="s">
        <v>2039</v>
      </c>
      <c r="B584" s="8" t="s">
        <v>6166</v>
      </c>
      <c r="C584" s="9" t="s">
        <v>3582</v>
      </c>
      <c r="D584" s="110"/>
      <c r="E584" s="110"/>
      <c r="F584" s="111">
        <f t="shared" si="18"/>
        <v>0</v>
      </c>
      <c r="G584" s="112">
        <f t="shared" si="19"/>
        <v>0</v>
      </c>
      <c r="H584" s="85">
        <v>0.18679999999999999</v>
      </c>
      <c r="I584" s="2224" t="s">
        <v>1196</v>
      </c>
    </row>
    <row r="585" spans="1:9" ht="16.5">
      <c r="A585" s="7" t="s">
        <v>2040</v>
      </c>
      <c r="B585" s="8" t="s">
        <v>6167</v>
      </c>
      <c r="C585" s="9" t="s">
        <v>3582</v>
      </c>
      <c r="D585" s="110"/>
      <c r="E585" s="110"/>
      <c r="F585" s="111">
        <f t="shared" si="18"/>
        <v>0</v>
      </c>
      <c r="G585" s="112">
        <f t="shared" si="19"/>
        <v>0</v>
      </c>
      <c r="H585" s="85">
        <v>1.5152000000000001</v>
      </c>
      <c r="I585" s="2224" t="s">
        <v>1196</v>
      </c>
    </row>
    <row r="586" spans="1:9" ht="16.5">
      <c r="A586" s="7" t="s">
        <v>2041</v>
      </c>
      <c r="B586" s="8" t="s">
        <v>6168</v>
      </c>
      <c r="C586" s="9" t="s">
        <v>3582</v>
      </c>
      <c r="D586" s="110"/>
      <c r="E586" s="110"/>
      <c r="F586" s="111">
        <f t="shared" si="18"/>
        <v>0</v>
      </c>
      <c r="G586" s="112">
        <f t="shared" si="19"/>
        <v>0</v>
      </c>
      <c r="H586" s="85">
        <v>0.85919999999999996</v>
      </c>
      <c r="I586" s="2224" t="s">
        <v>1196</v>
      </c>
    </row>
    <row r="587" spans="1:9" ht="16.5">
      <c r="A587" s="7" t="s">
        <v>2042</v>
      </c>
      <c r="B587" s="8" t="s">
        <v>6169</v>
      </c>
      <c r="C587" s="9" t="s">
        <v>3582</v>
      </c>
      <c r="D587" s="110"/>
      <c r="E587" s="110"/>
      <c r="F587" s="111">
        <f t="shared" si="18"/>
        <v>0</v>
      </c>
      <c r="G587" s="112">
        <f t="shared" si="19"/>
        <v>0</v>
      </c>
      <c r="H587" s="85">
        <v>1.0148999999999999</v>
      </c>
      <c r="I587" s="2224" t="s">
        <v>1196</v>
      </c>
    </row>
    <row r="588" spans="1:9" ht="16.5">
      <c r="A588" s="7" t="s">
        <v>2043</v>
      </c>
      <c r="B588" s="8" t="s">
        <v>6170</v>
      </c>
      <c r="C588" s="9" t="s">
        <v>3582</v>
      </c>
      <c r="D588" s="110"/>
      <c r="E588" s="110"/>
      <c r="F588" s="111">
        <f t="shared" si="18"/>
        <v>0</v>
      </c>
      <c r="G588" s="112">
        <f t="shared" si="19"/>
        <v>0</v>
      </c>
      <c r="H588" s="85">
        <v>0.51149999999999995</v>
      </c>
      <c r="I588" s="2224" t="s">
        <v>1196</v>
      </c>
    </row>
    <row r="589" spans="1:9" ht="16.5">
      <c r="A589" s="7" t="s">
        <v>2044</v>
      </c>
      <c r="B589" s="8" t="s">
        <v>6171</v>
      </c>
      <c r="C589" s="9" t="s">
        <v>3582</v>
      </c>
      <c r="D589" s="110"/>
      <c r="E589" s="110"/>
      <c r="F589" s="111">
        <f t="shared" si="18"/>
        <v>0</v>
      </c>
      <c r="G589" s="112">
        <f t="shared" si="19"/>
        <v>0</v>
      </c>
      <c r="H589" s="85">
        <v>9.0200000000000002E-2</v>
      </c>
      <c r="I589" s="2224" t="s">
        <v>1196</v>
      </c>
    </row>
    <row r="590" spans="1:9" ht="16.5">
      <c r="A590" s="7" t="s">
        <v>2045</v>
      </c>
      <c r="B590" s="8" t="s">
        <v>6172</v>
      </c>
      <c r="C590" s="9" t="s">
        <v>3582</v>
      </c>
      <c r="D590" s="110"/>
      <c r="E590" s="110"/>
      <c r="F590" s="111">
        <f t="shared" si="18"/>
        <v>0</v>
      </c>
      <c r="G590" s="112">
        <f t="shared" si="19"/>
        <v>0</v>
      </c>
      <c r="H590" s="85">
        <v>1.0622</v>
      </c>
      <c r="I590" s="2224" t="s">
        <v>1196</v>
      </c>
    </row>
    <row r="591" spans="1:9" ht="16.5">
      <c r="A591" s="7" t="s">
        <v>2046</v>
      </c>
      <c r="B591" s="8" t="s">
        <v>6173</v>
      </c>
      <c r="C591" s="9" t="s">
        <v>3582</v>
      </c>
      <c r="D591" s="110"/>
      <c r="E591" s="110"/>
      <c r="F591" s="111">
        <f t="shared" si="18"/>
        <v>0</v>
      </c>
      <c r="G591" s="112">
        <f t="shared" si="19"/>
        <v>0</v>
      </c>
      <c r="H591" s="85">
        <v>1.3322000000000001</v>
      </c>
      <c r="I591" s="2224" t="s">
        <v>1196</v>
      </c>
    </row>
    <row r="592" spans="1:9" ht="16.5">
      <c r="A592" s="7" t="s">
        <v>2047</v>
      </c>
      <c r="B592" s="8" t="s">
        <v>6174</v>
      </c>
      <c r="C592" s="9" t="s">
        <v>3582</v>
      </c>
      <c r="D592" s="110"/>
      <c r="E592" s="110"/>
      <c r="F592" s="111">
        <f t="shared" si="18"/>
        <v>0</v>
      </c>
      <c r="G592" s="112">
        <f t="shared" si="19"/>
        <v>0</v>
      </c>
      <c r="H592" s="85">
        <v>0.62050000000000005</v>
      </c>
      <c r="I592" s="2224" t="s">
        <v>1196</v>
      </c>
    </row>
    <row r="593" spans="1:9" ht="16.5">
      <c r="A593" s="7" t="s">
        <v>2048</v>
      </c>
      <c r="B593" s="8" t="s">
        <v>6175</v>
      </c>
      <c r="C593" s="9" t="s">
        <v>3582</v>
      </c>
      <c r="D593" s="110"/>
      <c r="E593" s="110"/>
      <c r="F593" s="111">
        <f t="shared" si="18"/>
        <v>0</v>
      </c>
      <c r="G593" s="112">
        <f t="shared" si="19"/>
        <v>0</v>
      </c>
      <c r="H593" s="85">
        <v>1.1674</v>
      </c>
      <c r="I593" s="2224" t="s">
        <v>1196</v>
      </c>
    </row>
    <row r="594" spans="1:9" ht="16.5">
      <c r="A594" s="7" t="s">
        <v>2049</v>
      </c>
      <c r="B594" s="8" t="s">
        <v>6176</v>
      </c>
      <c r="C594" s="9" t="s">
        <v>3582</v>
      </c>
      <c r="D594" s="110"/>
      <c r="E594" s="110"/>
      <c r="F594" s="111">
        <f t="shared" si="18"/>
        <v>0</v>
      </c>
      <c r="G594" s="112">
        <f t="shared" si="19"/>
        <v>0</v>
      </c>
      <c r="H594" s="85">
        <v>0.64670000000000005</v>
      </c>
      <c r="I594" s="2224" t="s">
        <v>1196</v>
      </c>
    </row>
    <row r="595" spans="1:9" ht="16.5">
      <c r="A595" s="7" t="s">
        <v>2050</v>
      </c>
      <c r="B595" s="8" t="s">
        <v>6177</v>
      </c>
      <c r="C595" s="9" t="s">
        <v>3582</v>
      </c>
      <c r="D595" s="110"/>
      <c r="E595" s="110"/>
      <c r="F595" s="111">
        <f t="shared" si="18"/>
        <v>0</v>
      </c>
      <c r="G595" s="112">
        <f t="shared" si="19"/>
        <v>0</v>
      </c>
      <c r="H595" s="85">
        <v>1.4963</v>
      </c>
      <c r="I595" s="2224" t="s">
        <v>1196</v>
      </c>
    </row>
    <row r="596" spans="1:9" ht="16.5">
      <c r="A596" s="7" t="s">
        <v>2051</v>
      </c>
      <c r="B596" s="8" t="s">
        <v>6178</v>
      </c>
      <c r="C596" s="9" t="s">
        <v>3582</v>
      </c>
      <c r="D596" s="110"/>
      <c r="E596" s="110"/>
      <c r="F596" s="111">
        <f t="shared" si="18"/>
        <v>0</v>
      </c>
      <c r="G596" s="112">
        <f t="shared" si="19"/>
        <v>0</v>
      </c>
      <c r="H596" s="85">
        <v>0.22239999999999999</v>
      </c>
      <c r="I596" s="2224" t="s">
        <v>1196</v>
      </c>
    </row>
    <row r="597" spans="1:9" ht="16.5">
      <c r="A597" s="7" t="s">
        <v>2052</v>
      </c>
      <c r="B597" s="8" t="s">
        <v>6179</v>
      </c>
      <c r="C597" s="9" t="s">
        <v>3582</v>
      </c>
      <c r="D597" s="110"/>
      <c r="E597" s="110"/>
      <c r="F597" s="111">
        <f t="shared" si="18"/>
        <v>0</v>
      </c>
      <c r="G597" s="112">
        <f t="shared" si="19"/>
        <v>0</v>
      </c>
      <c r="H597" s="85">
        <v>0.40910000000000002</v>
      </c>
      <c r="I597" s="2224" t="s">
        <v>1196</v>
      </c>
    </row>
    <row r="598" spans="1:9" ht="16.5">
      <c r="A598" s="7" t="s">
        <v>2053</v>
      </c>
      <c r="B598" s="8" t="s">
        <v>6180</v>
      </c>
      <c r="C598" s="9" t="s">
        <v>3582</v>
      </c>
      <c r="D598" s="110"/>
      <c r="E598" s="110"/>
      <c r="F598" s="111">
        <f t="shared" si="18"/>
        <v>0</v>
      </c>
      <c r="G598" s="112">
        <f t="shared" si="19"/>
        <v>0</v>
      </c>
      <c r="H598" s="85">
        <v>0.37680000000000002</v>
      </c>
      <c r="I598" s="2224" t="s">
        <v>1196</v>
      </c>
    </row>
    <row r="599" spans="1:9" ht="16.5">
      <c r="A599" s="7" t="s">
        <v>2054</v>
      </c>
      <c r="B599" s="8" t="s">
        <v>6181</v>
      </c>
      <c r="C599" s="9" t="s">
        <v>3582</v>
      </c>
      <c r="D599" s="110"/>
      <c r="E599" s="110"/>
      <c r="F599" s="111">
        <f t="shared" si="18"/>
        <v>0</v>
      </c>
      <c r="G599" s="112">
        <f t="shared" si="19"/>
        <v>0</v>
      </c>
      <c r="H599" s="85">
        <v>0.50039999999999996</v>
      </c>
      <c r="I599" s="2224" t="s">
        <v>1196</v>
      </c>
    </row>
    <row r="600" spans="1:9" ht="16.5">
      <c r="A600" s="7" t="s">
        <v>2055</v>
      </c>
      <c r="B600" s="8" t="s">
        <v>6182</v>
      </c>
      <c r="C600" s="9" t="s">
        <v>3582</v>
      </c>
      <c r="D600" s="110"/>
      <c r="E600" s="110"/>
      <c r="F600" s="111">
        <f t="shared" si="18"/>
        <v>0</v>
      </c>
      <c r="G600" s="112">
        <f t="shared" si="19"/>
        <v>0</v>
      </c>
      <c r="H600" s="85">
        <v>0.54269999999999996</v>
      </c>
      <c r="I600" s="2224" t="s">
        <v>1196</v>
      </c>
    </row>
    <row r="601" spans="1:9" ht="16.5">
      <c r="A601" s="7" t="s">
        <v>2056</v>
      </c>
      <c r="B601" s="8" t="s">
        <v>6183</v>
      </c>
      <c r="C601" s="9" t="s">
        <v>3582</v>
      </c>
      <c r="D601" s="110"/>
      <c r="E601" s="110"/>
      <c r="F601" s="111">
        <f t="shared" si="18"/>
        <v>0</v>
      </c>
      <c r="G601" s="112">
        <f t="shared" si="19"/>
        <v>0</v>
      </c>
      <c r="H601" s="85">
        <v>0.92800000000000005</v>
      </c>
      <c r="I601" s="2224" t="s">
        <v>1196</v>
      </c>
    </row>
    <row r="602" spans="1:9" ht="16.5">
      <c r="A602" s="7" t="s">
        <v>2057</v>
      </c>
      <c r="B602" s="8" t="s">
        <v>6184</v>
      </c>
      <c r="C602" s="9" t="s">
        <v>3582</v>
      </c>
      <c r="D602" s="110"/>
      <c r="E602" s="110"/>
      <c r="F602" s="111">
        <f t="shared" si="18"/>
        <v>0</v>
      </c>
      <c r="G602" s="112">
        <f t="shared" si="19"/>
        <v>0</v>
      </c>
      <c r="H602" s="85">
        <v>1.3208</v>
      </c>
      <c r="I602" s="2224" t="s">
        <v>1196</v>
      </c>
    </row>
    <row r="603" spans="1:9" ht="16.5">
      <c r="A603" s="7" t="s">
        <v>2058</v>
      </c>
      <c r="B603" s="8" t="s">
        <v>6185</v>
      </c>
      <c r="C603" s="9" t="s">
        <v>3582</v>
      </c>
      <c r="D603" s="110"/>
      <c r="E603" s="110"/>
      <c r="F603" s="111">
        <f t="shared" si="18"/>
        <v>0</v>
      </c>
      <c r="G603" s="112">
        <f t="shared" si="19"/>
        <v>0</v>
      </c>
      <c r="H603" s="85">
        <v>1.0714999999999999</v>
      </c>
      <c r="I603" s="2224" t="s">
        <v>1196</v>
      </c>
    </row>
    <row r="604" spans="1:9" ht="16.5">
      <c r="A604" s="7" t="s">
        <v>2059</v>
      </c>
      <c r="B604" s="8" t="s">
        <v>6186</v>
      </c>
      <c r="C604" s="9" t="s">
        <v>3582</v>
      </c>
      <c r="D604" s="110"/>
      <c r="E604" s="110"/>
      <c r="F604" s="111">
        <f t="shared" si="18"/>
        <v>0</v>
      </c>
      <c r="G604" s="112">
        <f t="shared" si="19"/>
        <v>0</v>
      </c>
      <c r="H604" s="85">
        <v>1.3648</v>
      </c>
      <c r="I604" s="2224" t="s">
        <v>1196</v>
      </c>
    </row>
    <row r="605" spans="1:9" ht="16.5">
      <c r="A605" s="7" t="s">
        <v>2060</v>
      </c>
      <c r="B605" s="8" t="s">
        <v>6187</v>
      </c>
      <c r="C605" s="9" t="s">
        <v>3582</v>
      </c>
      <c r="D605" s="110"/>
      <c r="E605" s="110"/>
      <c r="F605" s="111">
        <f t="shared" si="18"/>
        <v>0</v>
      </c>
      <c r="G605" s="112">
        <f t="shared" si="19"/>
        <v>0</v>
      </c>
      <c r="H605" s="85">
        <v>0.6048</v>
      </c>
      <c r="I605" s="2224" t="s">
        <v>1196</v>
      </c>
    </row>
    <row r="606" spans="1:9" ht="16.5">
      <c r="A606" s="7" t="s">
        <v>2773</v>
      </c>
      <c r="B606" s="8" t="s">
        <v>6188</v>
      </c>
      <c r="C606" s="9" t="s">
        <v>3582</v>
      </c>
      <c r="D606" s="110"/>
      <c r="E606" s="110"/>
      <c r="F606" s="111">
        <f t="shared" si="18"/>
        <v>0</v>
      </c>
      <c r="G606" s="112">
        <f t="shared" si="19"/>
        <v>0</v>
      </c>
      <c r="H606" s="85">
        <v>1.4327000000000001</v>
      </c>
      <c r="I606" s="2224" t="s">
        <v>1196</v>
      </c>
    </row>
    <row r="607" spans="1:9" ht="16.5">
      <c r="A607" s="7" t="s">
        <v>2061</v>
      </c>
      <c r="B607" s="8" t="s">
        <v>6189</v>
      </c>
      <c r="C607" s="9" t="s">
        <v>3582</v>
      </c>
      <c r="D607" s="110"/>
      <c r="E607" s="110"/>
      <c r="F607" s="111">
        <f t="shared" si="18"/>
        <v>0</v>
      </c>
      <c r="G607" s="112">
        <f t="shared" si="19"/>
        <v>0</v>
      </c>
      <c r="H607" s="85">
        <v>1.3587</v>
      </c>
      <c r="I607" s="2224" t="s">
        <v>1196</v>
      </c>
    </row>
    <row r="608" spans="1:9" ht="16.5">
      <c r="A608" s="7" t="s">
        <v>2062</v>
      </c>
      <c r="B608" s="8" t="s">
        <v>6190</v>
      </c>
      <c r="C608" s="9" t="s">
        <v>3582</v>
      </c>
      <c r="D608" s="110"/>
      <c r="E608" s="110"/>
      <c r="F608" s="111">
        <f t="shared" si="18"/>
        <v>0</v>
      </c>
      <c r="G608" s="112">
        <f t="shared" si="19"/>
        <v>0</v>
      </c>
      <c r="H608" s="85">
        <v>0.13070000000000001</v>
      </c>
      <c r="I608" s="2224" t="s">
        <v>1196</v>
      </c>
    </row>
    <row r="609" spans="1:9" ht="16.5">
      <c r="A609" s="7" t="s">
        <v>2677</v>
      </c>
      <c r="B609" s="8" t="s">
        <v>6191</v>
      </c>
      <c r="C609" s="9" t="s">
        <v>3582</v>
      </c>
      <c r="D609" s="110"/>
      <c r="E609" s="110"/>
      <c r="F609" s="111">
        <f t="shared" si="18"/>
        <v>0</v>
      </c>
      <c r="G609" s="112">
        <f t="shared" si="19"/>
        <v>0</v>
      </c>
      <c r="H609" s="85">
        <v>1.5883</v>
      </c>
      <c r="I609" s="2224" t="s">
        <v>1196</v>
      </c>
    </row>
    <row r="610" spans="1:9" ht="16.5">
      <c r="A610" s="7" t="s">
        <v>2063</v>
      </c>
      <c r="B610" s="8" t="s">
        <v>6192</v>
      </c>
      <c r="C610" s="9" t="s">
        <v>3582</v>
      </c>
      <c r="D610" s="110"/>
      <c r="E610" s="110"/>
      <c r="F610" s="111">
        <f t="shared" si="18"/>
        <v>0</v>
      </c>
      <c r="G610" s="112">
        <f t="shared" si="19"/>
        <v>0</v>
      </c>
      <c r="H610" s="85">
        <v>1.3232999999999999</v>
      </c>
      <c r="I610" s="2224" t="s">
        <v>1196</v>
      </c>
    </row>
    <row r="611" spans="1:9" ht="16.5">
      <c r="A611" s="7" t="s">
        <v>2064</v>
      </c>
      <c r="B611" s="8" t="s">
        <v>6193</v>
      </c>
      <c r="C611" s="9" t="s">
        <v>3582</v>
      </c>
      <c r="D611" s="110"/>
      <c r="E611" s="110"/>
      <c r="F611" s="111">
        <f t="shared" si="18"/>
        <v>0</v>
      </c>
      <c r="G611" s="112">
        <f t="shared" si="19"/>
        <v>0</v>
      </c>
      <c r="H611" s="85">
        <v>0.57150000000000001</v>
      </c>
      <c r="I611" s="2224" t="s">
        <v>1196</v>
      </c>
    </row>
    <row r="612" spans="1:9" ht="16.5">
      <c r="A612" s="7" t="s">
        <v>2065</v>
      </c>
      <c r="B612" s="8" t="s">
        <v>6194</v>
      </c>
      <c r="C612" s="9" t="s">
        <v>3582</v>
      </c>
      <c r="D612" s="110"/>
      <c r="E612" s="110"/>
      <c r="F612" s="111">
        <f t="shared" si="18"/>
        <v>0</v>
      </c>
      <c r="G612" s="112">
        <f t="shared" si="19"/>
        <v>0</v>
      </c>
      <c r="H612" s="85">
        <v>1.1232</v>
      </c>
      <c r="I612" s="2224" t="s">
        <v>1196</v>
      </c>
    </row>
    <row r="613" spans="1:9" ht="16.5">
      <c r="A613" s="7" t="s">
        <v>2066</v>
      </c>
      <c r="B613" s="8" t="s">
        <v>6195</v>
      </c>
      <c r="C613" s="9" t="s">
        <v>3582</v>
      </c>
      <c r="D613" s="110"/>
      <c r="E613" s="110"/>
      <c r="F613" s="111">
        <f t="shared" si="18"/>
        <v>0</v>
      </c>
      <c r="G613" s="112">
        <f t="shared" si="19"/>
        <v>0</v>
      </c>
      <c r="H613" s="85">
        <v>1.7969999999999999</v>
      </c>
      <c r="I613" s="2224" t="s">
        <v>1196</v>
      </c>
    </row>
    <row r="614" spans="1:9" ht="16.5">
      <c r="A614" s="7" t="s">
        <v>2067</v>
      </c>
      <c r="B614" s="8" t="s">
        <v>6196</v>
      </c>
      <c r="C614" s="9" t="s">
        <v>3582</v>
      </c>
      <c r="D614" s="110"/>
      <c r="E614" s="110"/>
      <c r="F614" s="111">
        <f t="shared" si="18"/>
        <v>0</v>
      </c>
      <c r="G614" s="112">
        <f t="shared" si="19"/>
        <v>0</v>
      </c>
      <c r="H614" s="85">
        <v>0.77310000000000001</v>
      </c>
      <c r="I614" s="2224" t="s">
        <v>1196</v>
      </c>
    </row>
    <row r="615" spans="1:9" ht="16.5">
      <c r="A615" s="7" t="s">
        <v>2068</v>
      </c>
      <c r="B615" s="8" t="s">
        <v>6197</v>
      </c>
      <c r="C615" s="9" t="s">
        <v>3582</v>
      </c>
      <c r="D615" s="110"/>
      <c r="E615" s="110"/>
      <c r="F615" s="111">
        <f t="shared" si="18"/>
        <v>0</v>
      </c>
      <c r="G615" s="112">
        <f t="shared" si="19"/>
        <v>0</v>
      </c>
      <c r="H615" s="85">
        <v>0.50119999999999998</v>
      </c>
      <c r="I615" s="2224" t="s">
        <v>1196</v>
      </c>
    </row>
    <row r="616" spans="1:9" ht="16.5">
      <c r="A616" s="7" t="s">
        <v>2069</v>
      </c>
      <c r="B616" s="8" t="s">
        <v>6198</v>
      </c>
      <c r="C616" s="9" t="s">
        <v>3582</v>
      </c>
      <c r="D616" s="110"/>
      <c r="E616" s="110"/>
      <c r="F616" s="111">
        <f t="shared" si="18"/>
        <v>0</v>
      </c>
      <c r="G616" s="112">
        <f t="shared" si="19"/>
        <v>0</v>
      </c>
      <c r="H616" s="85">
        <v>0.44969999999999999</v>
      </c>
      <c r="I616" s="2224" t="s">
        <v>1196</v>
      </c>
    </row>
    <row r="617" spans="1:9" ht="16.5">
      <c r="A617" s="7" t="s">
        <v>2070</v>
      </c>
      <c r="B617" s="8" t="s">
        <v>6199</v>
      </c>
      <c r="C617" s="9" t="s">
        <v>3582</v>
      </c>
      <c r="D617" s="110"/>
      <c r="E617" s="110"/>
      <c r="F617" s="111">
        <f t="shared" si="18"/>
        <v>0</v>
      </c>
      <c r="G617" s="112">
        <f t="shared" si="19"/>
        <v>0</v>
      </c>
      <c r="H617" s="85">
        <v>0.81</v>
      </c>
      <c r="I617" s="2224" t="s">
        <v>1196</v>
      </c>
    </row>
    <row r="618" spans="1:9" ht="16.5">
      <c r="A618" s="7" t="s">
        <v>2071</v>
      </c>
      <c r="B618" s="8" t="s">
        <v>6200</v>
      </c>
      <c r="C618" s="9" t="s">
        <v>3582</v>
      </c>
      <c r="D618" s="110"/>
      <c r="E618" s="110"/>
      <c r="F618" s="111">
        <f t="shared" si="18"/>
        <v>0</v>
      </c>
      <c r="G618" s="112">
        <f t="shared" si="19"/>
        <v>0</v>
      </c>
      <c r="H618" s="85">
        <v>0.49580000000000002</v>
      </c>
      <c r="I618" s="2224" t="s">
        <v>1196</v>
      </c>
    </row>
    <row r="619" spans="1:9" ht="16.5">
      <c r="A619" s="7" t="s">
        <v>2072</v>
      </c>
      <c r="B619" s="8" t="s">
        <v>6201</v>
      </c>
      <c r="C619" s="9" t="s">
        <v>3582</v>
      </c>
      <c r="D619" s="110"/>
      <c r="E619" s="110"/>
      <c r="F619" s="111">
        <f t="shared" si="18"/>
        <v>0</v>
      </c>
      <c r="G619" s="112">
        <f t="shared" si="19"/>
        <v>0</v>
      </c>
      <c r="H619" s="85">
        <v>1.2496</v>
      </c>
      <c r="I619" s="2224" t="s">
        <v>1196</v>
      </c>
    </row>
    <row r="620" spans="1:9" ht="16.5">
      <c r="A620" s="7" t="s">
        <v>2073</v>
      </c>
      <c r="B620" s="8" t="s">
        <v>6202</v>
      </c>
      <c r="C620" s="9" t="s">
        <v>3582</v>
      </c>
      <c r="D620" s="110"/>
      <c r="E620" s="110"/>
      <c r="F620" s="111">
        <f t="shared" si="18"/>
        <v>0</v>
      </c>
      <c r="G620" s="112">
        <f t="shared" si="19"/>
        <v>0</v>
      </c>
      <c r="H620" s="85">
        <v>1.4775</v>
      </c>
      <c r="I620" s="2224" t="s">
        <v>1196</v>
      </c>
    </row>
    <row r="621" spans="1:9" ht="16.5">
      <c r="A621" s="7" t="s">
        <v>2074</v>
      </c>
      <c r="B621" s="8" t="s">
        <v>6203</v>
      </c>
      <c r="C621" s="9" t="s">
        <v>3582</v>
      </c>
      <c r="D621" s="110"/>
      <c r="E621" s="110"/>
      <c r="F621" s="111">
        <f t="shared" si="18"/>
        <v>0</v>
      </c>
      <c r="G621" s="112">
        <f t="shared" si="19"/>
        <v>0</v>
      </c>
      <c r="H621" s="85">
        <v>0.9597</v>
      </c>
      <c r="I621" s="2224" t="s">
        <v>1196</v>
      </c>
    </row>
    <row r="622" spans="1:9" ht="16.5">
      <c r="A622" s="7" t="s">
        <v>2075</v>
      </c>
      <c r="B622" s="8" t="s">
        <v>6204</v>
      </c>
      <c r="C622" s="9" t="s">
        <v>3582</v>
      </c>
      <c r="D622" s="110"/>
      <c r="E622" s="110"/>
      <c r="F622" s="111">
        <f t="shared" si="18"/>
        <v>0</v>
      </c>
      <c r="G622" s="112">
        <f t="shared" si="19"/>
        <v>0</v>
      </c>
      <c r="H622" s="85">
        <v>0.40250000000000002</v>
      </c>
      <c r="I622" s="2224" t="s">
        <v>1196</v>
      </c>
    </row>
    <row r="623" spans="1:9" ht="16.5">
      <c r="A623" s="7" t="s">
        <v>2076</v>
      </c>
      <c r="B623" s="8" t="s">
        <v>6205</v>
      </c>
      <c r="C623" s="9" t="s">
        <v>3582</v>
      </c>
      <c r="D623" s="110"/>
      <c r="E623" s="110"/>
      <c r="F623" s="111">
        <f t="shared" si="18"/>
        <v>0</v>
      </c>
      <c r="G623" s="112">
        <f t="shared" si="19"/>
        <v>0</v>
      </c>
      <c r="H623" s="85">
        <v>0.8931</v>
      </c>
      <c r="I623" s="2224" t="s">
        <v>1196</v>
      </c>
    </row>
    <row r="624" spans="1:9" ht="16.5">
      <c r="A624" s="7" t="s">
        <v>2077</v>
      </c>
      <c r="B624" s="8" t="s">
        <v>6206</v>
      </c>
      <c r="C624" s="9" t="s">
        <v>3582</v>
      </c>
      <c r="D624" s="110"/>
      <c r="E624" s="110"/>
      <c r="F624" s="111">
        <f t="shared" si="18"/>
        <v>0</v>
      </c>
      <c r="G624" s="112">
        <f t="shared" si="19"/>
        <v>0</v>
      </c>
      <c r="H624" s="85">
        <v>0.88570000000000004</v>
      </c>
      <c r="I624" s="2224" t="s">
        <v>1196</v>
      </c>
    </row>
    <row r="625" spans="1:9" ht="16.5">
      <c r="A625" s="7" t="s">
        <v>2078</v>
      </c>
      <c r="B625" s="8" t="s">
        <v>6207</v>
      </c>
      <c r="C625" s="9" t="s">
        <v>3582</v>
      </c>
      <c r="D625" s="110"/>
      <c r="E625" s="110"/>
      <c r="F625" s="111">
        <f t="shared" si="18"/>
        <v>0</v>
      </c>
      <c r="G625" s="112">
        <f t="shared" si="19"/>
        <v>0</v>
      </c>
      <c r="H625" s="85">
        <v>1.3078000000000001</v>
      </c>
      <c r="I625" s="2224" t="s">
        <v>1196</v>
      </c>
    </row>
    <row r="626" spans="1:9" ht="16.5">
      <c r="A626" s="7" t="s">
        <v>2079</v>
      </c>
      <c r="B626" s="8" t="s">
        <v>6208</v>
      </c>
      <c r="C626" s="9" t="s">
        <v>3582</v>
      </c>
      <c r="D626" s="110"/>
      <c r="E626" s="110"/>
      <c r="F626" s="111">
        <f t="shared" si="18"/>
        <v>0</v>
      </c>
      <c r="G626" s="112">
        <f t="shared" si="19"/>
        <v>0</v>
      </c>
      <c r="H626" s="85">
        <v>1.2356</v>
      </c>
      <c r="I626" s="2224" t="s">
        <v>1196</v>
      </c>
    </row>
    <row r="627" spans="1:9" ht="16.5">
      <c r="A627" s="7" t="s">
        <v>2080</v>
      </c>
      <c r="B627" s="8" t="s">
        <v>6209</v>
      </c>
      <c r="C627" s="9" t="s">
        <v>3582</v>
      </c>
      <c r="D627" s="110"/>
      <c r="E627" s="110"/>
      <c r="F627" s="111">
        <f t="shared" si="18"/>
        <v>0</v>
      </c>
      <c r="G627" s="112">
        <f t="shared" si="19"/>
        <v>0</v>
      </c>
      <c r="H627" s="85">
        <v>1.0837000000000001</v>
      </c>
      <c r="I627" s="2224" t="s">
        <v>1196</v>
      </c>
    </row>
    <row r="628" spans="1:9" ht="16.5">
      <c r="A628" s="7" t="s">
        <v>2081</v>
      </c>
      <c r="B628" s="8" t="s">
        <v>6210</v>
      </c>
      <c r="C628" s="9" t="s">
        <v>3582</v>
      </c>
      <c r="D628" s="110"/>
      <c r="E628" s="110"/>
      <c r="F628" s="111">
        <f t="shared" si="18"/>
        <v>0</v>
      </c>
      <c r="G628" s="112">
        <f t="shared" si="19"/>
        <v>0</v>
      </c>
      <c r="H628" s="85">
        <v>0.65969999999999995</v>
      </c>
      <c r="I628" s="2224" t="s">
        <v>1196</v>
      </c>
    </row>
    <row r="629" spans="1:9" ht="16.5">
      <c r="A629" s="7" t="s">
        <v>2082</v>
      </c>
      <c r="B629" s="8" t="s">
        <v>6211</v>
      </c>
      <c r="C629" s="9" t="s">
        <v>3582</v>
      </c>
      <c r="D629" s="110"/>
      <c r="E629" s="110"/>
      <c r="F629" s="111">
        <f t="shared" si="18"/>
        <v>0</v>
      </c>
      <c r="G629" s="112">
        <f t="shared" si="19"/>
        <v>0</v>
      </c>
      <c r="H629" s="85">
        <v>1.1668000000000001</v>
      </c>
      <c r="I629" s="2224" t="s">
        <v>1196</v>
      </c>
    </row>
    <row r="630" spans="1:9" ht="16.5">
      <c r="A630" s="7" t="s">
        <v>2083</v>
      </c>
      <c r="B630" s="8" t="s">
        <v>6212</v>
      </c>
      <c r="C630" s="9" t="s">
        <v>3582</v>
      </c>
      <c r="D630" s="110"/>
      <c r="E630" s="110"/>
      <c r="F630" s="111">
        <f t="shared" si="18"/>
        <v>0</v>
      </c>
      <c r="G630" s="112">
        <f t="shared" si="19"/>
        <v>0</v>
      </c>
      <c r="H630" s="85">
        <v>1.4313</v>
      </c>
      <c r="I630" s="2224" t="s">
        <v>1196</v>
      </c>
    </row>
    <row r="631" spans="1:9" ht="16.5">
      <c r="A631" s="7" t="s">
        <v>2084</v>
      </c>
      <c r="B631" s="8" t="s">
        <v>6213</v>
      </c>
      <c r="C631" s="9" t="s">
        <v>3582</v>
      </c>
      <c r="D631" s="110"/>
      <c r="E631" s="110"/>
      <c r="F631" s="111">
        <f t="shared" si="18"/>
        <v>0</v>
      </c>
      <c r="G631" s="112">
        <f t="shared" si="19"/>
        <v>0</v>
      </c>
      <c r="H631" s="85">
        <v>1.2563</v>
      </c>
      <c r="I631" s="2224" t="s">
        <v>1196</v>
      </c>
    </row>
    <row r="632" spans="1:9" ht="16.5">
      <c r="A632" s="7" t="s">
        <v>2085</v>
      </c>
      <c r="B632" s="8" t="s">
        <v>6214</v>
      </c>
      <c r="C632" s="9" t="s">
        <v>3582</v>
      </c>
      <c r="D632" s="110"/>
      <c r="E632" s="110"/>
      <c r="F632" s="111">
        <f t="shared" si="18"/>
        <v>0</v>
      </c>
      <c r="G632" s="112">
        <f t="shared" si="19"/>
        <v>0</v>
      </c>
      <c r="H632" s="85">
        <v>0.26150000000000001</v>
      </c>
      <c r="I632" s="2224" t="s">
        <v>1196</v>
      </c>
    </row>
    <row r="633" spans="1:9" ht="16.5">
      <c r="A633" s="7" t="s">
        <v>2086</v>
      </c>
      <c r="B633" s="8" t="s">
        <v>6215</v>
      </c>
      <c r="C633" s="9" t="s">
        <v>3582</v>
      </c>
      <c r="D633" s="110"/>
      <c r="E633" s="110"/>
      <c r="F633" s="111">
        <f t="shared" si="18"/>
        <v>0</v>
      </c>
      <c r="G633" s="112">
        <f t="shared" si="19"/>
        <v>0</v>
      </c>
      <c r="H633" s="85">
        <v>1.4842</v>
      </c>
      <c r="I633" s="2224" t="s">
        <v>1196</v>
      </c>
    </row>
    <row r="634" spans="1:9" ht="16.5">
      <c r="A634" s="7" t="s">
        <v>2087</v>
      </c>
      <c r="B634" s="8" t="s">
        <v>6216</v>
      </c>
      <c r="C634" s="9" t="s">
        <v>3582</v>
      </c>
      <c r="D634" s="110"/>
      <c r="E634" s="110"/>
      <c r="F634" s="111">
        <f t="shared" si="18"/>
        <v>0</v>
      </c>
      <c r="G634" s="112">
        <f t="shared" si="19"/>
        <v>0</v>
      </c>
      <c r="H634" s="85">
        <v>0.84379999999999999</v>
      </c>
      <c r="I634" s="2224" t="s">
        <v>1196</v>
      </c>
    </row>
    <row r="635" spans="1:9" ht="16.5">
      <c r="A635" s="7" t="s">
        <v>2088</v>
      </c>
      <c r="B635" s="8" t="s">
        <v>6217</v>
      </c>
      <c r="C635" s="9" t="s">
        <v>3582</v>
      </c>
      <c r="D635" s="110"/>
      <c r="E635" s="110"/>
      <c r="F635" s="111">
        <f t="shared" si="18"/>
        <v>0</v>
      </c>
      <c r="G635" s="112">
        <f t="shared" si="19"/>
        <v>0</v>
      </c>
      <c r="H635" s="85">
        <v>1.1969000000000001</v>
      </c>
      <c r="I635" s="2224" t="s">
        <v>1196</v>
      </c>
    </row>
    <row r="636" spans="1:9" ht="16.5">
      <c r="A636" s="7" t="s">
        <v>2089</v>
      </c>
      <c r="B636" s="8" t="s">
        <v>6218</v>
      </c>
      <c r="C636" s="9" t="s">
        <v>3582</v>
      </c>
      <c r="D636" s="110"/>
      <c r="E636" s="110"/>
      <c r="F636" s="111">
        <f t="shared" si="18"/>
        <v>0</v>
      </c>
      <c r="G636" s="112">
        <f t="shared" si="19"/>
        <v>0</v>
      </c>
      <c r="H636" s="85">
        <v>1.5539000000000001</v>
      </c>
      <c r="I636" s="2224" t="s">
        <v>1196</v>
      </c>
    </row>
    <row r="637" spans="1:9" ht="16.5">
      <c r="A637" s="7" t="s">
        <v>6219</v>
      </c>
      <c r="B637" s="8" t="s">
        <v>6220</v>
      </c>
      <c r="C637" s="9" t="s">
        <v>3582</v>
      </c>
      <c r="D637" s="110"/>
      <c r="E637" s="110"/>
      <c r="F637" s="111">
        <f t="shared" si="18"/>
        <v>0</v>
      </c>
      <c r="G637" s="112">
        <f t="shared" si="19"/>
        <v>0</v>
      </c>
      <c r="H637" s="85">
        <v>1</v>
      </c>
      <c r="I637" s="2224" t="s">
        <v>7726</v>
      </c>
    </row>
    <row r="638" spans="1:9" ht="16.5">
      <c r="A638" s="7" t="s">
        <v>2090</v>
      </c>
      <c r="B638" s="8" t="s">
        <v>6221</v>
      </c>
      <c r="C638" s="9" t="s">
        <v>3582</v>
      </c>
      <c r="D638" s="110"/>
      <c r="E638" s="110"/>
      <c r="F638" s="111">
        <f t="shared" si="18"/>
        <v>0</v>
      </c>
      <c r="G638" s="112">
        <f t="shared" si="19"/>
        <v>0</v>
      </c>
      <c r="H638" s="85">
        <v>1.0077</v>
      </c>
      <c r="I638" s="2224" t="s">
        <v>1196</v>
      </c>
    </row>
    <row r="639" spans="1:9" ht="16.5">
      <c r="A639" s="7" t="s">
        <v>2091</v>
      </c>
      <c r="B639" s="8" t="s">
        <v>6222</v>
      </c>
      <c r="C639" s="9" t="s">
        <v>3582</v>
      </c>
      <c r="D639" s="110"/>
      <c r="E639" s="110"/>
      <c r="F639" s="111">
        <f t="shared" si="18"/>
        <v>0</v>
      </c>
      <c r="G639" s="112">
        <f t="shared" si="19"/>
        <v>0</v>
      </c>
      <c r="H639" s="85">
        <v>0.81059999999999999</v>
      </c>
      <c r="I639" s="2224" t="s">
        <v>1196</v>
      </c>
    </row>
    <row r="640" spans="1:9" ht="16.5">
      <c r="A640" s="7" t="s">
        <v>2092</v>
      </c>
      <c r="B640" s="8" t="s">
        <v>6223</v>
      </c>
      <c r="C640" s="9" t="s">
        <v>3582</v>
      </c>
      <c r="D640" s="110"/>
      <c r="E640" s="110"/>
      <c r="F640" s="111">
        <f t="shared" si="18"/>
        <v>0</v>
      </c>
      <c r="G640" s="112">
        <f t="shared" si="19"/>
        <v>0</v>
      </c>
      <c r="H640" s="85">
        <v>0.90169999999999995</v>
      </c>
      <c r="I640" s="2224" t="s">
        <v>1196</v>
      </c>
    </row>
    <row r="641" spans="1:9" ht="16.5">
      <c r="A641" s="7" t="s">
        <v>2093</v>
      </c>
      <c r="B641" s="8" t="s">
        <v>6224</v>
      </c>
      <c r="C641" s="9" t="s">
        <v>3582</v>
      </c>
      <c r="D641" s="110"/>
      <c r="E641" s="110"/>
      <c r="F641" s="111">
        <f t="shared" si="18"/>
        <v>0</v>
      </c>
      <c r="G641" s="112">
        <f t="shared" si="19"/>
        <v>0</v>
      </c>
      <c r="H641" s="85">
        <v>0.97230000000000005</v>
      </c>
      <c r="I641" s="2224" t="s">
        <v>1196</v>
      </c>
    </row>
    <row r="642" spans="1:9" ht="16.5">
      <c r="A642" s="7" t="s">
        <v>2094</v>
      </c>
      <c r="B642" s="8" t="s">
        <v>6225</v>
      </c>
      <c r="C642" s="9" t="s">
        <v>3582</v>
      </c>
      <c r="D642" s="110"/>
      <c r="E642" s="110"/>
      <c r="F642" s="111">
        <f t="shared" si="18"/>
        <v>0</v>
      </c>
      <c r="G642" s="112">
        <f t="shared" si="19"/>
        <v>0</v>
      </c>
      <c r="H642" s="85">
        <v>0.40939999999999999</v>
      </c>
      <c r="I642" s="2224" t="s">
        <v>1196</v>
      </c>
    </row>
    <row r="643" spans="1:9" ht="16.5">
      <c r="A643" s="7" t="s">
        <v>2095</v>
      </c>
      <c r="B643" s="8" t="s">
        <v>6226</v>
      </c>
      <c r="C643" s="9" t="s">
        <v>3582</v>
      </c>
      <c r="D643" s="110"/>
      <c r="E643" s="110"/>
      <c r="F643" s="111">
        <f t="shared" si="18"/>
        <v>0</v>
      </c>
      <c r="G643" s="112">
        <f t="shared" si="19"/>
        <v>0</v>
      </c>
      <c r="H643" s="85">
        <v>1.4253</v>
      </c>
      <c r="I643" s="2224" t="s">
        <v>1196</v>
      </c>
    </row>
    <row r="644" spans="1:9" ht="16.5">
      <c r="A644" s="7" t="s">
        <v>2096</v>
      </c>
      <c r="B644" s="8" t="s">
        <v>6227</v>
      </c>
      <c r="C644" s="9" t="s">
        <v>3582</v>
      </c>
      <c r="D644" s="110"/>
      <c r="E644" s="110"/>
      <c r="F644" s="111">
        <f t="shared" si="18"/>
        <v>0</v>
      </c>
      <c r="G644" s="112">
        <f t="shared" si="19"/>
        <v>0</v>
      </c>
      <c r="H644" s="85">
        <v>1.4681</v>
      </c>
      <c r="I644" s="2224" t="s">
        <v>1196</v>
      </c>
    </row>
    <row r="645" spans="1:9" ht="16.5">
      <c r="A645" s="7" t="s">
        <v>2097</v>
      </c>
      <c r="B645" s="8" t="s">
        <v>6228</v>
      </c>
      <c r="C645" s="9" t="s">
        <v>3582</v>
      </c>
      <c r="D645" s="110"/>
      <c r="E645" s="110"/>
      <c r="F645" s="111">
        <f t="shared" ref="F645:F708" si="20">D645*E645</f>
        <v>0</v>
      </c>
      <c r="G645" s="112">
        <f t="shared" ref="G645:G708" si="21">IF($F$1230=0,0,F645/$F$1230)</f>
        <v>0</v>
      </c>
      <c r="H645" s="85">
        <v>0.85489999999999999</v>
      </c>
      <c r="I645" s="2224" t="s">
        <v>1196</v>
      </c>
    </row>
    <row r="646" spans="1:9" ht="16.5">
      <c r="A646" s="7" t="s">
        <v>2098</v>
      </c>
      <c r="B646" s="8" t="s">
        <v>6229</v>
      </c>
      <c r="C646" s="9" t="s">
        <v>3582</v>
      </c>
      <c r="D646" s="110"/>
      <c r="E646" s="110"/>
      <c r="F646" s="111">
        <f t="shared" si="20"/>
        <v>0</v>
      </c>
      <c r="G646" s="112">
        <f t="shared" si="21"/>
        <v>0</v>
      </c>
      <c r="H646" s="85">
        <v>0.22470000000000001</v>
      </c>
      <c r="I646" s="2224" t="s">
        <v>1196</v>
      </c>
    </row>
    <row r="647" spans="1:9" ht="16.5">
      <c r="A647" s="7" t="s">
        <v>2099</v>
      </c>
      <c r="B647" s="8" t="s">
        <v>6230</v>
      </c>
      <c r="C647" s="9" t="s">
        <v>3582</v>
      </c>
      <c r="D647" s="110"/>
      <c r="E647" s="110"/>
      <c r="F647" s="111">
        <f t="shared" si="20"/>
        <v>0</v>
      </c>
      <c r="G647" s="112">
        <f t="shared" si="21"/>
        <v>0</v>
      </c>
      <c r="H647" s="85">
        <v>1.2455000000000001</v>
      </c>
      <c r="I647" s="2224" t="s">
        <v>1196</v>
      </c>
    </row>
    <row r="648" spans="1:9" ht="16.5">
      <c r="A648" s="7" t="s">
        <v>2100</v>
      </c>
      <c r="B648" s="8" t="s">
        <v>6231</v>
      </c>
      <c r="C648" s="9" t="s">
        <v>3582</v>
      </c>
      <c r="D648" s="110"/>
      <c r="E648" s="110"/>
      <c r="F648" s="111">
        <f t="shared" si="20"/>
        <v>0</v>
      </c>
      <c r="G648" s="112">
        <f t="shared" si="21"/>
        <v>0</v>
      </c>
      <c r="H648" s="85">
        <v>1.8977999999999999</v>
      </c>
      <c r="I648" s="2224" t="s">
        <v>1196</v>
      </c>
    </row>
    <row r="649" spans="1:9" ht="16.5">
      <c r="A649" s="7" t="s">
        <v>2101</v>
      </c>
      <c r="B649" s="8" t="s">
        <v>6232</v>
      </c>
      <c r="C649" s="9" t="s">
        <v>3582</v>
      </c>
      <c r="D649" s="110"/>
      <c r="E649" s="110"/>
      <c r="F649" s="111">
        <f t="shared" si="20"/>
        <v>0</v>
      </c>
      <c r="G649" s="112">
        <f t="shared" si="21"/>
        <v>0</v>
      </c>
      <c r="H649" s="85">
        <v>1.0974999999999999</v>
      </c>
      <c r="I649" s="2224" t="s">
        <v>1196</v>
      </c>
    </row>
    <row r="650" spans="1:9" ht="16.5">
      <c r="A650" s="7" t="s">
        <v>2102</v>
      </c>
      <c r="B650" s="8" t="s">
        <v>6233</v>
      </c>
      <c r="C650" s="9" t="s">
        <v>3582</v>
      </c>
      <c r="D650" s="110"/>
      <c r="E650" s="110"/>
      <c r="F650" s="111">
        <f t="shared" si="20"/>
        <v>0</v>
      </c>
      <c r="G650" s="112">
        <f t="shared" si="21"/>
        <v>0</v>
      </c>
      <c r="H650" s="85">
        <v>1.2078</v>
      </c>
      <c r="I650" s="2224" t="s">
        <v>1196</v>
      </c>
    </row>
    <row r="651" spans="1:9" ht="16.5">
      <c r="A651" s="7" t="s">
        <v>2103</v>
      </c>
      <c r="B651" s="8" t="s">
        <v>6234</v>
      </c>
      <c r="C651" s="9" t="s">
        <v>3582</v>
      </c>
      <c r="D651" s="110"/>
      <c r="E651" s="110"/>
      <c r="F651" s="111">
        <f t="shared" si="20"/>
        <v>0</v>
      </c>
      <c r="G651" s="112">
        <f t="shared" si="21"/>
        <v>0</v>
      </c>
      <c r="H651" s="85">
        <v>0.3296</v>
      </c>
      <c r="I651" s="2224" t="s">
        <v>1196</v>
      </c>
    </row>
    <row r="652" spans="1:9" ht="16.5">
      <c r="A652" s="7" t="s">
        <v>2678</v>
      </c>
      <c r="B652" s="8" t="s">
        <v>6235</v>
      </c>
      <c r="C652" s="9" t="s">
        <v>3582</v>
      </c>
      <c r="D652" s="110"/>
      <c r="E652" s="110"/>
      <c r="F652" s="111">
        <f t="shared" si="20"/>
        <v>0</v>
      </c>
      <c r="G652" s="112">
        <f t="shared" si="21"/>
        <v>0</v>
      </c>
      <c r="H652" s="85">
        <v>0.39539999999999997</v>
      </c>
      <c r="I652" s="2224" t="s">
        <v>1196</v>
      </c>
    </row>
    <row r="653" spans="1:9" ht="16.5">
      <c r="A653" s="7" t="s">
        <v>2104</v>
      </c>
      <c r="B653" s="8" t="s">
        <v>6236</v>
      </c>
      <c r="C653" s="9" t="s">
        <v>3582</v>
      </c>
      <c r="D653" s="110"/>
      <c r="E653" s="110"/>
      <c r="F653" s="111">
        <f t="shared" si="20"/>
        <v>0</v>
      </c>
      <c r="G653" s="112">
        <f t="shared" si="21"/>
        <v>0</v>
      </c>
      <c r="H653" s="85">
        <v>1.2870999999999999</v>
      </c>
      <c r="I653" s="2224" t="s">
        <v>1196</v>
      </c>
    </row>
    <row r="654" spans="1:9" ht="16.5">
      <c r="A654" s="7" t="s">
        <v>2105</v>
      </c>
      <c r="B654" s="8" t="s">
        <v>6237</v>
      </c>
      <c r="C654" s="9" t="s">
        <v>3582</v>
      </c>
      <c r="D654" s="110"/>
      <c r="E654" s="110"/>
      <c r="F654" s="111">
        <f t="shared" si="20"/>
        <v>0</v>
      </c>
      <c r="G654" s="112">
        <f t="shared" si="21"/>
        <v>0</v>
      </c>
      <c r="H654" s="85">
        <v>0.74650000000000005</v>
      </c>
      <c r="I654" s="2224" t="s">
        <v>1196</v>
      </c>
    </row>
    <row r="655" spans="1:9" ht="16.5">
      <c r="A655" s="7" t="s">
        <v>2106</v>
      </c>
      <c r="B655" s="8" t="s">
        <v>6238</v>
      </c>
      <c r="C655" s="9" t="s">
        <v>3582</v>
      </c>
      <c r="D655" s="110"/>
      <c r="E655" s="110"/>
      <c r="F655" s="111">
        <f t="shared" si="20"/>
        <v>0</v>
      </c>
      <c r="G655" s="112">
        <f t="shared" si="21"/>
        <v>0</v>
      </c>
      <c r="H655" s="85">
        <v>0.76500000000000001</v>
      </c>
      <c r="I655" s="2224" t="s">
        <v>1196</v>
      </c>
    </row>
    <row r="656" spans="1:9" ht="16.5">
      <c r="A656" s="7" t="s">
        <v>2107</v>
      </c>
      <c r="B656" s="8" t="s">
        <v>6239</v>
      </c>
      <c r="C656" s="9" t="s">
        <v>3582</v>
      </c>
      <c r="D656" s="110"/>
      <c r="E656" s="110"/>
      <c r="F656" s="111">
        <f t="shared" si="20"/>
        <v>0</v>
      </c>
      <c r="G656" s="112">
        <f t="shared" si="21"/>
        <v>0</v>
      </c>
      <c r="H656" s="85">
        <v>1.1452</v>
      </c>
      <c r="I656" s="2224" t="s">
        <v>1196</v>
      </c>
    </row>
    <row r="657" spans="1:9" ht="16.5">
      <c r="A657" s="7" t="s">
        <v>2108</v>
      </c>
      <c r="B657" s="8" t="s">
        <v>6240</v>
      </c>
      <c r="C657" s="9" t="s">
        <v>3582</v>
      </c>
      <c r="D657" s="110"/>
      <c r="E657" s="110"/>
      <c r="F657" s="111">
        <f t="shared" si="20"/>
        <v>0</v>
      </c>
      <c r="G657" s="112">
        <f t="shared" si="21"/>
        <v>0</v>
      </c>
      <c r="H657" s="85">
        <v>0.73409999999999997</v>
      </c>
      <c r="I657" s="2224" t="s">
        <v>1196</v>
      </c>
    </row>
    <row r="658" spans="1:9" ht="16.5">
      <c r="A658" s="7" t="s">
        <v>2109</v>
      </c>
      <c r="B658" s="8" t="s">
        <v>6241</v>
      </c>
      <c r="C658" s="9" t="s">
        <v>3582</v>
      </c>
      <c r="D658" s="110"/>
      <c r="E658" s="110"/>
      <c r="F658" s="111">
        <f t="shared" si="20"/>
        <v>0</v>
      </c>
      <c r="G658" s="112">
        <f t="shared" si="21"/>
        <v>0</v>
      </c>
      <c r="H658" s="85">
        <v>1.4331</v>
      </c>
      <c r="I658" s="2224" t="s">
        <v>1196</v>
      </c>
    </row>
    <row r="659" spans="1:9" ht="16.5">
      <c r="A659" s="7" t="s">
        <v>2110</v>
      </c>
      <c r="B659" s="8" t="s">
        <v>6242</v>
      </c>
      <c r="C659" s="9" t="s">
        <v>3582</v>
      </c>
      <c r="D659" s="110"/>
      <c r="E659" s="110"/>
      <c r="F659" s="111">
        <f t="shared" si="20"/>
        <v>0</v>
      </c>
      <c r="G659" s="112">
        <f t="shared" si="21"/>
        <v>0</v>
      </c>
      <c r="H659" s="85">
        <v>1.6144000000000001</v>
      </c>
      <c r="I659" s="2224" t="s">
        <v>1196</v>
      </c>
    </row>
    <row r="660" spans="1:9" ht="16.5">
      <c r="A660" s="7" t="s">
        <v>2111</v>
      </c>
      <c r="B660" s="8" t="s">
        <v>6243</v>
      </c>
      <c r="C660" s="9" t="s">
        <v>3582</v>
      </c>
      <c r="D660" s="110"/>
      <c r="E660" s="110"/>
      <c r="F660" s="111">
        <f t="shared" si="20"/>
        <v>0</v>
      </c>
      <c r="G660" s="112">
        <f t="shared" si="21"/>
        <v>0</v>
      </c>
      <c r="H660" s="85">
        <v>1.2634000000000001</v>
      </c>
      <c r="I660" s="2224" t="s">
        <v>1196</v>
      </c>
    </row>
    <row r="661" spans="1:9" ht="16.5">
      <c r="A661" s="7" t="s">
        <v>6244</v>
      </c>
      <c r="B661" s="8" t="s">
        <v>6245</v>
      </c>
      <c r="C661" s="9" t="s">
        <v>3582</v>
      </c>
      <c r="D661" s="110"/>
      <c r="E661" s="110"/>
      <c r="F661" s="111">
        <f t="shared" si="20"/>
        <v>0</v>
      </c>
      <c r="G661" s="112">
        <f t="shared" si="21"/>
        <v>0</v>
      </c>
      <c r="H661" s="85">
        <v>1</v>
      </c>
      <c r="I661" s="2224" t="s">
        <v>7726</v>
      </c>
    </row>
    <row r="662" spans="1:9" ht="16.5">
      <c r="A662" s="7" t="s">
        <v>2112</v>
      </c>
      <c r="B662" s="8" t="s">
        <v>6246</v>
      </c>
      <c r="C662" s="9" t="s">
        <v>3582</v>
      </c>
      <c r="D662" s="110"/>
      <c r="E662" s="110"/>
      <c r="F662" s="111">
        <f t="shared" si="20"/>
        <v>0</v>
      </c>
      <c r="G662" s="112">
        <f t="shared" si="21"/>
        <v>0</v>
      </c>
      <c r="H662" s="85">
        <v>0.23139999999999999</v>
      </c>
      <c r="I662" s="2224" t="s">
        <v>1196</v>
      </c>
    </row>
    <row r="663" spans="1:9" ht="16.5">
      <c r="A663" s="7" t="s">
        <v>2113</v>
      </c>
      <c r="B663" s="8" t="s">
        <v>6247</v>
      </c>
      <c r="C663" s="9" t="s">
        <v>3582</v>
      </c>
      <c r="D663" s="110"/>
      <c r="E663" s="110"/>
      <c r="F663" s="111">
        <f t="shared" si="20"/>
        <v>0</v>
      </c>
      <c r="G663" s="112">
        <f t="shared" si="21"/>
        <v>0</v>
      </c>
      <c r="H663" s="85">
        <v>0.99180000000000001</v>
      </c>
      <c r="I663" s="2224" t="s">
        <v>1196</v>
      </c>
    </row>
    <row r="664" spans="1:9" ht="16.5">
      <c r="A664" s="7" t="s">
        <v>2114</v>
      </c>
      <c r="B664" s="8" t="s">
        <v>6248</v>
      </c>
      <c r="C664" s="9" t="s">
        <v>3582</v>
      </c>
      <c r="D664" s="110"/>
      <c r="E664" s="110"/>
      <c r="F664" s="111">
        <f t="shared" si="20"/>
        <v>0</v>
      </c>
      <c r="G664" s="112">
        <f t="shared" si="21"/>
        <v>0</v>
      </c>
      <c r="H664" s="85">
        <v>1.3614999999999999</v>
      </c>
      <c r="I664" s="2224" t="s">
        <v>1196</v>
      </c>
    </row>
    <row r="665" spans="1:9" ht="16.5">
      <c r="A665" s="7" t="s">
        <v>2115</v>
      </c>
      <c r="B665" s="8" t="s">
        <v>6249</v>
      </c>
      <c r="C665" s="9" t="s">
        <v>3582</v>
      </c>
      <c r="D665" s="110"/>
      <c r="E665" s="110"/>
      <c r="F665" s="111">
        <f t="shared" si="20"/>
        <v>0</v>
      </c>
      <c r="G665" s="112">
        <f t="shared" si="21"/>
        <v>0</v>
      </c>
      <c r="H665" s="85">
        <v>0.97070000000000001</v>
      </c>
      <c r="I665" s="2224" t="s">
        <v>1196</v>
      </c>
    </row>
    <row r="666" spans="1:9" ht="16.5">
      <c r="A666" s="7" t="s">
        <v>2116</v>
      </c>
      <c r="B666" s="8" t="s">
        <v>6250</v>
      </c>
      <c r="C666" s="9" t="s">
        <v>3582</v>
      </c>
      <c r="D666" s="110"/>
      <c r="E666" s="110"/>
      <c r="F666" s="111">
        <f t="shared" si="20"/>
        <v>0</v>
      </c>
      <c r="G666" s="112">
        <f t="shared" si="21"/>
        <v>0</v>
      </c>
      <c r="H666" s="85">
        <v>0.77170000000000005</v>
      </c>
      <c r="I666" s="2224" t="s">
        <v>1196</v>
      </c>
    </row>
    <row r="667" spans="1:9" ht="16.5">
      <c r="A667" s="7" t="s">
        <v>2117</v>
      </c>
      <c r="B667" s="8" t="s">
        <v>6251</v>
      </c>
      <c r="C667" s="9" t="s">
        <v>3582</v>
      </c>
      <c r="D667" s="110"/>
      <c r="E667" s="110"/>
      <c r="F667" s="111">
        <f t="shared" si="20"/>
        <v>0</v>
      </c>
      <c r="G667" s="112">
        <f t="shared" si="21"/>
        <v>0</v>
      </c>
      <c r="H667" s="85">
        <v>0.81699999999999995</v>
      </c>
      <c r="I667" s="2224" t="s">
        <v>1196</v>
      </c>
    </row>
    <row r="668" spans="1:9" ht="16.5">
      <c r="A668" s="7" t="s">
        <v>2118</v>
      </c>
      <c r="B668" s="8" t="s">
        <v>6252</v>
      </c>
      <c r="C668" s="9" t="s">
        <v>3582</v>
      </c>
      <c r="D668" s="110"/>
      <c r="E668" s="110"/>
      <c r="F668" s="111">
        <f t="shared" si="20"/>
        <v>0</v>
      </c>
      <c r="G668" s="112">
        <f t="shared" si="21"/>
        <v>0</v>
      </c>
      <c r="H668" s="85">
        <v>1.2516</v>
      </c>
      <c r="I668" s="2224" t="s">
        <v>1196</v>
      </c>
    </row>
    <row r="669" spans="1:9" ht="16.5">
      <c r="A669" s="7" t="s">
        <v>2912</v>
      </c>
      <c r="B669" s="8" t="s">
        <v>6253</v>
      </c>
      <c r="C669" s="9" t="s">
        <v>3582</v>
      </c>
      <c r="D669" s="110"/>
      <c r="E669" s="110"/>
      <c r="F669" s="111">
        <f t="shared" si="20"/>
        <v>0</v>
      </c>
      <c r="G669" s="112">
        <f t="shared" si="21"/>
        <v>0</v>
      </c>
      <c r="H669" s="85">
        <v>1</v>
      </c>
      <c r="I669" s="2224" t="s">
        <v>7726</v>
      </c>
    </row>
    <row r="670" spans="1:9" ht="16.5">
      <c r="A670" s="7" t="s">
        <v>2119</v>
      </c>
      <c r="B670" s="8" t="s">
        <v>6254</v>
      </c>
      <c r="C670" s="9" t="s">
        <v>3582</v>
      </c>
      <c r="D670" s="110"/>
      <c r="E670" s="110"/>
      <c r="F670" s="111">
        <f t="shared" si="20"/>
        <v>0</v>
      </c>
      <c r="G670" s="112">
        <f t="shared" si="21"/>
        <v>0</v>
      </c>
      <c r="H670" s="85">
        <v>1.4192</v>
      </c>
      <c r="I670" s="2224" t="s">
        <v>1196</v>
      </c>
    </row>
    <row r="671" spans="1:9" ht="16.5">
      <c r="A671" s="7" t="s">
        <v>2120</v>
      </c>
      <c r="B671" s="8" t="s">
        <v>6255</v>
      </c>
      <c r="C671" s="9" t="s">
        <v>3582</v>
      </c>
      <c r="D671" s="110"/>
      <c r="E671" s="110"/>
      <c r="F671" s="111">
        <f t="shared" si="20"/>
        <v>0</v>
      </c>
      <c r="G671" s="112">
        <f t="shared" si="21"/>
        <v>0</v>
      </c>
      <c r="H671" s="85">
        <v>1.6226</v>
      </c>
      <c r="I671" s="2224" t="s">
        <v>1196</v>
      </c>
    </row>
    <row r="672" spans="1:9" ht="16.5">
      <c r="A672" s="7" t="s">
        <v>2121</v>
      </c>
      <c r="B672" s="8" t="s">
        <v>6256</v>
      </c>
      <c r="C672" s="9" t="s">
        <v>3582</v>
      </c>
      <c r="D672" s="110"/>
      <c r="E672" s="110"/>
      <c r="F672" s="111">
        <f t="shared" si="20"/>
        <v>0</v>
      </c>
      <c r="G672" s="112">
        <f t="shared" si="21"/>
        <v>0</v>
      </c>
      <c r="H672" s="85">
        <v>0.84850000000000003</v>
      </c>
      <c r="I672" s="2224" t="s">
        <v>1196</v>
      </c>
    </row>
    <row r="673" spans="1:9" ht="16.5">
      <c r="A673" s="7" t="s">
        <v>2122</v>
      </c>
      <c r="B673" s="8" t="s">
        <v>6257</v>
      </c>
      <c r="C673" s="9" t="s">
        <v>3582</v>
      </c>
      <c r="D673" s="110"/>
      <c r="E673" s="110"/>
      <c r="F673" s="111">
        <f t="shared" si="20"/>
        <v>0</v>
      </c>
      <c r="G673" s="112">
        <f t="shared" si="21"/>
        <v>0</v>
      </c>
      <c r="H673" s="85">
        <v>1.1244000000000001</v>
      </c>
      <c r="I673" s="2224" t="s">
        <v>1196</v>
      </c>
    </row>
    <row r="674" spans="1:9" ht="16.5">
      <c r="A674" s="7" t="s">
        <v>2123</v>
      </c>
      <c r="B674" s="8" t="s">
        <v>6258</v>
      </c>
      <c r="C674" s="9" t="s">
        <v>3582</v>
      </c>
      <c r="D674" s="110"/>
      <c r="E674" s="110"/>
      <c r="F674" s="111">
        <f t="shared" si="20"/>
        <v>0</v>
      </c>
      <c r="G674" s="112">
        <f t="shared" si="21"/>
        <v>0</v>
      </c>
      <c r="H674" s="85">
        <v>0.996</v>
      </c>
      <c r="I674" s="2224" t="s">
        <v>1196</v>
      </c>
    </row>
    <row r="675" spans="1:9" ht="16.5">
      <c r="A675" s="7" t="s">
        <v>2124</v>
      </c>
      <c r="B675" s="8" t="s">
        <v>6259</v>
      </c>
      <c r="C675" s="9" t="s">
        <v>3582</v>
      </c>
      <c r="D675" s="110"/>
      <c r="E675" s="110"/>
      <c r="F675" s="111">
        <f t="shared" si="20"/>
        <v>0</v>
      </c>
      <c r="G675" s="112">
        <f t="shared" si="21"/>
        <v>0</v>
      </c>
      <c r="H675" s="85">
        <v>0.65349999999999997</v>
      </c>
      <c r="I675" s="2224" t="s">
        <v>1196</v>
      </c>
    </row>
    <row r="676" spans="1:9" ht="16.5">
      <c r="A676" s="7" t="s">
        <v>2125</v>
      </c>
      <c r="B676" s="8" t="s">
        <v>6260</v>
      </c>
      <c r="C676" s="9" t="s">
        <v>3582</v>
      </c>
      <c r="D676" s="110"/>
      <c r="E676" s="110"/>
      <c r="F676" s="111">
        <f t="shared" si="20"/>
        <v>0</v>
      </c>
      <c r="G676" s="112">
        <f t="shared" si="21"/>
        <v>0</v>
      </c>
      <c r="H676" s="85">
        <v>0.2177</v>
      </c>
      <c r="I676" s="2224" t="s">
        <v>1196</v>
      </c>
    </row>
    <row r="677" spans="1:9" ht="16.5">
      <c r="A677" s="7" t="s">
        <v>2126</v>
      </c>
      <c r="B677" s="8" t="s">
        <v>6261</v>
      </c>
      <c r="C677" s="9" t="s">
        <v>3582</v>
      </c>
      <c r="D677" s="110"/>
      <c r="E677" s="110"/>
      <c r="F677" s="111">
        <f t="shared" si="20"/>
        <v>0</v>
      </c>
      <c r="G677" s="112">
        <f t="shared" si="21"/>
        <v>0</v>
      </c>
      <c r="H677" s="85">
        <v>0.97829999999999995</v>
      </c>
      <c r="I677" s="2224" t="s">
        <v>1196</v>
      </c>
    </row>
    <row r="678" spans="1:9" ht="16.5">
      <c r="A678" s="7" t="s">
        <v>2127</v>
      </c>
      <c r="B678" s="8" t="s">
        <v>6262</v>
      </c>
      <c r="C678" s="9" t="s">
        <v>3582</v>
      </c>
      <c r="D678" s="110"/>
      <c r="E678" s="110"/>
      <c r="F678" s="111">
        <f t="shared" si="20"/>
        <v>0</v>
      </c>
      <c r="G678" s="112">
        <f t="shared" si="21"/>
        <v>0</v>
      </c>
      <c r="H678" s="85">
        <v>1.1088</v>
      </c>
      <c r="I678" s="2224" t="s">
        <v>1196</v>
      </c>
    </row>
    <row r="679" spans="1:9" ht="16.5">
      <c r="A679" s="7" t="s">
        <v>2128</v>
      </c>
      <c r="B679" s="8" t="s">
        <v>6263</v>
      </c>
      <c r="C679" s="9" t="s">
        <v>3582</v>
      </c>
      <c r="D679" s="110"/>
      <c r="E679" s="110"/>
      <c r="F679" s="111">
        <f t="shared" si="20"/>
        <v>0</v>
      </c>
      <c r="G679" s="112">
        <f t="shared" si="21"/>
        <v>0</v>
      </c>
      <c r="H679" s="85">
        <v>1.9317</v>
      </c>
      <c r="I679" s="2224" t="s">
        <v>1196</v>
      </c>
    </row>
    <row r="680" spans="1:9" ht="16.5">
      <c r="A680" s="7" t="s">
        <v>2129</v>
      </c>
      <c r="B680" s="8" t="s">
        <v>6264</v>
      </c>
      <c r="C680" s="9" t="s">
        <v>3582</v>
      </c>
      <c r="D680" s="110"/>
      <c r="E680" s="110"/>
      <c r="F680" s="111">
        <f t="shared" si="20"/>
        <v>0</v>
      </c>
      <c r="G680" s="112">
        <f t="shared" si="21"/>
        <v>0</v>
      </c>
      <c r="H680" s="85">
        <v>0.43190000000000001</v>
      </c>
      <c r="I680" s="2224" t="s">
        <v>1196</v>
      </c>
    </row>
    <row r="681" spans="1:9" ht="16.5">
      <c r="A681" s="7" t="s">
        <v>2130</v>
      </c>
      <c r="B681" s="8" t="s">
        <v>6265</v>
      </c>
      <c r="C681" s="9" t="s">
        <v>3582</v>
      </c>
      <c r="D681" s="110"/>
      <c r="E681" s="110"/>
      <c r="F681" s="111">
        <f t="shared" si="20"/>
        <v>0</v>
      </c>
      <c r="G681" s="112">
        <f t="shared" si="21"/>
        <v>0</v>
      </c>
      <c r="H681" s="85">
        <v>0.58130000000000004</v>
      </c>
      <c r="I681" s="2224" t="s">
        <v>1196</v>
      </c>
    </row>
    <row r="682" spans="1:9" ht="16.5">
      <c r="A682" s="7" t="s">
        <v>2131</v>
      </c>
      <c r="B682" s="8" t="s">
        <v>6266</v>
      </c>
      <c r="C682" s="9" t="s">
        <v>3582</v>
      </c>
      <c r="D682" s="110"/>
      <c r="E682" s="110"/>
      <c r="F682" s="111">
        <f t="shared" si="20"/>
        <v>0</v>
      </c>
      <c r="G682" s="112">
        <f t="shared" si="21"/>
        <v>0</v>
      </c>
      <c r="H682" s="85">
        <v>1.173</v>
      </c>
      <c r="I682" s="2224" t="s">
        <v>1196</v>
      </c>
    </row>
    <row r="683" spans="1:9" ht="16.5">
      <c r="A683" s="7" t="s">
        <v>2132</v>
      </c>
      <c r="B683" s="8" t="s">
        <v>6267</v>
      </c>
      <c r="C683" s="9" t="s">
        <v>3582</v>
      </c>
      <c r="D683" s="110"/>
      <c r="E683" s="110"/>
      <c r="F683" s="111">
        <f t="shared" si="20"/>
        <v>0</v>
      </c>
      <c r="G683" s="112">
        <f t="shared" si="21"/>
        <v>0</v>
      </c>
      <c r="H683" s="85">
        <v>0.20799999999999999</v>
      </c>
      <c r="I683" s="2224" t="s">
        <v>1196</v>
      </c>
    </row>
    <row r="684" spans="1:9" ht="16.5">
      <c r="A684" s="7" t="s">
        <v>2133</v>
      </c>
      <c r="B684" s="8" t="s">
        <v>6268</v>
      </c>
      <c r="C684" s="9" t="s">
        <v>3582</v>
      </c>
      <c r="D684" s="110"/>
      <c r="E684" s="110"/>
      <c r="F684" s="111">
        <f t="shared" si="20"/>
        <v>0</v>
      </c>
      <c r="G684" s="112">
        <f t="shared" si="21"/>
        <v>0</v>
      </c>
      <c r="H684" s="85">
        <v>0.58420000000000005</v>
      </c>
      <c r="I684" s="2224" t="s">
        <v>1196</v>
      </c>
    </row>
    <row r="685" spans="1:9" ht="16.5">
      <c r="A685" s="7" t="s">
        <v>2134</v>
      </c>
      <c r="B685" s="8" t="s">
        <v>6269</v>
      </c>
      <c r="C685" s="9" t="s">
        <v>3582</v>
      </c>
      <c r="D685" s="110"/>
      <c r="E685" s="110"/>
      <c r="F685" s="111">
        <f t="shared" si="20"/>
        <v>0</v>
      </c>
      <c r="G685" s="112">
        <f t="shared" si="21"/>
        <v>0</v>
      </c>
      <c r="H685" s="85">
        <v>0.96040000000000003</v>
      </c>
      <c r="I685" s="2224" t="s">
        <v>1196</v>
      </c>
    </row>
    <row r="686" spans="1:9" ht="16.5">
      <c r="A686" s="7" t="s">
        <v>2135</v>
      </c>
      <c r="B686" s="8" t="s">
        <v>6270</v>
      </c>
      <c r="C686" s="9" t="s">
        <v>3582</v>
      </c>
      <c r="D686" s="110"/>
      <c r="E686" s="110"/>
      <c r="F686" s="111">
        <f t="shared" si="20"/>
        <v>0</v>
      </c>
      <c r="G686" s="112">
        <f t="shared" si="21"/>
        <v>0</v>
      </c>
      <c r="H686" s="85">
        <v>1.2552000000000001</v>
      </c>
      <c r="I686" s="2224" t="s">
        <v>1196</v>
      </c>
    </row>
    <row r="687" spans="1:9" ht="16.5">
      <c r="A687" s="7" t="s">
        <v>2136</v>
      </c>
      <c r="B687" s="8" t="s">
        <v>6271</v>
      </c>
      <c r="C687" s="9" t="s">
        <v>3582</v>
      </c>
      <c r="D687" s="110"/>
      <c r="E687" s="110"/>
      <c r="F687" s="111">
        <f t="shared" si="20"/>
        <v>0</v>
      </c>
      <c r="G687" s="112">
        <f t="shared" si="21"/>
        <v>0</v>
      </c>
      <c r="H687" s="85">
        <v>0.87229999999999996</v>
      </c>
      <c r="I687" s="2224" t="s">
        <v>1196</v>
      </c>
    </row>
    <row r="688" spans="1:9" ht="16.5">
      <c r="A688" s="7" t="s">
        <v>3489</v>
      </c>
      <c r="B688" s="8" t="s">
        <v>6272</v>
      </c>
      <c r="C688" s="9" t="s">
        <v>3582</v>
      </c>
      <c r="D688" s="110"/>
      <c r="E688" s="110"/>
      <c r="F688" s="111">
        <f t="shared" si="20"/>
        <v>0</v>
      </c>
      <c r="G688" s="112">
        <f t="shared" si="21"/>
        <v>0</v>
      </c>
      <c r="H688" s="85">
        <v>1.2352000000000001</v>
      </c>
      <c r="I688" s="2224" t="s">
        <v>1196</v>
      </c>
    </row>
    <row r="689" spans="1:9" ht="16.5">
      <c r="A689" s="7" t="s">
        <v>6273</v>
      </c>
      <c r="B689" s="8" t="s">
        <v>6274</v>
      </c>
      <c r="C689" s="9" t="s">
        <v>3582</v>
      </c>
      <c r="D689" s="110"/>
      <c r="E689" s="110"/>
      <c r="F689" s="111">
        <f t="shared" si="20"/>
        <v>0</v>
      </c>
      <c r="G689" s="112">
        <f t="shared" si="21"/>
        <v>0</v>
      </c>
      <c r="H689" s="85">
        <v>1</v>
      </c>
      <c r="I689" s="2224" t="s">
        <v>7726</v>
      </c>
    </row>
    <row r="690" spans="1:9" ht="16.5">
      <c r="A690" s="7" t="s">
        <v>2137</v>
      </c>
      <c r="B690" s="8" t="s">
        <v>6275</v>
      </c>
      <c r="C690" s="9" t="s">
        <v>3582</v>
      </c>
      <c r="D690" s="110"/>
      <c r="E690" s="110"/>
      <c r="F690" s="111">
        <f t="shared" si="20"/>
        <v>0</v>
      </c>
      <c r="G690" s="112">
        <f t="shared" si="21"/>
        <v>0</v>
      </c>
      <c r="H690" s="85">
        <v>0.39069999999999999</v>
      </c>
      <c r="I690" s="2224" t="s">
        <v>1196</v>
      </c>
    </row>
    <row r="691" spans="1:9" ht="16.5">
      <c r="A691" s="7" t="s">
        <v>2138</v>
      </c>
      <c r="B691" s="8" t="s">
        <v>6276</v>
      </c>
      <c r="C691" s="9" t="s">
        <v>3582</v>
      </c>
      <c r="D691" s="110"/>
      <c r="E691" s="110"/>
      <c r="F691" s="111">
        <f t="shared" si="20"/>
        <v>0</v>
      </c>
      <c r="G691" s="112">
        <f t="shared" si="21"/>
        <v>0</v>
      </c>
      <c r="H691" s="85">
        <v>0.75009999999999999</v>
      </c>
      <c r="I691" s="2224" t="s">
        <v>1196</v>
      </c>
    </row>
    <row r="692" spans="1:9" ht="16.5">
      <c r="A692" s="7" t="s">
        <v>2139</v>
      </c>
      <c r="B692" s="8" t="s">
        <v>6277</v>
      </c>
      <c r="C692" s="9" t="s">
        <v>3582</v>
      </c>
      <c r="D692" s="110"/>
      <c r="E692" s="110"/>
      <c r="F692" s="111">
        <f t="shared" si="20"/>
        <v>0</v>
      </c>
      <c r="G692" s="112">
        <f t="shared" si="21"/>
        <v>0</v>
      </c>
      <c r="H692" s="85">
        <v>0.66639999999999999</v>
      </c>
      <c r="I692" s="2224" t="s">
        <v>1196</v>
      </c>
    </row>
    <row r="693" spans="1:9" ht="16.5">
      <c r="A693" s="7" t="s">
        <v>2140</v>
      </c>
      <c r="B693" s="8" t="s">
        <v>6278</v>
      </c>
      <c r="C693" s="9" t="s">
        <v>3582</v>
      </c>
      <c r="D693" s="110"/>
      <c r="E693" s="110"/>
      <c r="F693" s="111">
        <f t="shared" si="20"/>
        <v>0</v>
      </c>
      <c r="G693" s="112">
        <f t="shared" si="21"/>
        <v>0</v>
      </c>
      <c r="H693" s="85">
        <v>0.46450000000000002</v>
      </c>
      <c r="I693" s="2224" t="s">
        <v>1196</v>
      </c>
    </row>
    <row r="694" spans="1:9" ht="16.5">
      <c r="A694" s="7" t="s">
        <v>2141</v>
      </c>
      <c r="B694" s="8" t="s">
        <v>6279</v>
      </c>
      <c r="C694" s="9" t="s">
        <v>3582</v>
      </c>
      <c r="D694" s="110"/>
      <c r="E694" s="110"/>
      <c r="F694" s="111">
        <f t="shared" si="20"/>
        <v>0</v>
      </c>
      <c r="G694" s="112">
        <f t="shared" si="21"/>
        <v>0</v>
      </c>
      <c r="H694" s="85">
        <v>0.98270000000000002</v>
      </c>
      <c r="I694" s="2224" t="s">
        <v>1196</v>
      </c>
    </row>
    <row r="695" spans="1:9" ht="16.5">
      <c r="A695" s="7" t="s">
        <v>2142</v>
      </c>
      <c r="B695" s="8" t="s">
        <v>6280</v>
      </c>
      <c r="C695" s="9" t="s">
        <v>3582</v>
      </c>
      <c r="D695" s="110"/>
      <c r="E695" s="110"/>
      <c r="F695" s="111">
        <f t="shared" si="20"/>
        <v>0</v>
      </c>
      <c r="G695" s="112">
        <f t="shared" si="21"/>
        <v>0</v>
      </c>
      <c r="H695" s="85">
        <v>0.64229999999999998</v>
      </c>
      <c r="I695" s="2224" t="s">
        <v>1196</v>
      </c>
    </row>
    <row r="696" spans="1:9" ht="16.5">
      <c r="A696" s="7" t="s">
        <v>2143</v>
      </c>
      <c r="B696" s="8" t="s">
        <v>6281</v>
      </c>
      <c r="C696" s="9" t="s">
        <v>3582</v>
      </c>
      <c r="D696" s="110"/>
      <c r="E696" s="110"/>
      <c r="F696" s="111">
        <f t="shared" si="20"/>
        <v>0</v>
      </c>
      <c r="G696" s="112">
        <f t="shared" si="21"/>
        <v>0</v>
      </c>
      <c r="H696" s="85">
        <v>0.64800000000000002</v>
      </c>
      <c r="I696" s="2224" t="s">
        <v>1196</v>
      </c>
    </row>
    <row r="697" spans="1:9" ht="16.5">
      <c r="A697" s="7" t="s">
        <v>2144</v>
      </c>
      <c r="B697" s="8" t="s">
        <v>6282</v>
      </c>
      <c r="C697" s="9" t="s">
        <v>3582</v>
      </c>
      <c r="D697" s="110"/>
      <c r="E697" s="110"/>
      <c r="F697" s="111">
        <f t="shared" si="20"/>
        <v>0</v>
      </c>
      <c r="G697" s="112">
        <f t="shared" si="21"/>
        <v>0</v>
      </c>
      <c r="H697" s="85">
        <v>1.0817000000000001</v>
      </c>
      <c r="I697" s="2224" t="s">
        <v>1196</v>
      </c>
    </row>
    <row r="698" spans="1:9" ht="16.5">
      <c r="A698" s="7" t="s">
        <v>2145</v>
      </c>
      <c r="B698" s="8" t="s">
        <v>6283</v>
      </c>
      <c r="C698" s="9" t="s">
        <v>3582</v>
      </c>
      <c r="D698" s="110"/>
      <c r="E698" s="110"/>
      <c r="F698" s="111">
        <f t="shared" si="20"/>
        <v>0</v>
      </c>
      <c r="G698" s="112">
        <f t="shared" si="21"/>
        <v>0</v>
      </c>
      <c r="H698" s="85">
        <v>0.4163</v>
      </c>
      <c r="I698" s="2224" t="s">
        <v>1196</v>
      </c>
    </row>
    <row r="699" spans="1:9" ht="16.5">
      <c r="A699" s="7" t="s">
        <v>2146</v>
      </c>
      <c r="B699" s="8" t="s">
        <v>6284</v>
      </c>
      <c r="C699" s="9" t="s">
        <v>3582</v>
      </c>
      <c r="D699" s="110"/>
      <c r="E699" s="110"/>
      <c r="F699" s="111">
        <f t="shared" si="20"/>
        <v>0</v>
      </c>
      <c r="G699" s="112">
        <f t="shared" si="21"/>
        <v>0</v>
      </c>
      <c r="H699" s="85">
        <v>0.80259999999999998</v>
      </c>
      <c r="I699" s="2224" t="s">
        <v>1196</v>
      </c>
    </row>
    <row r="700" spans="1:9" ht="16.5">
      <c r="A700" s="7" t="s">
        <v>2147</v>
      </c>
      <c r="B700" s="8" t="s">
        <v>6285</v>
      </c>
      <c r="C700" s="9" t="s">
        <v>3582</v>
      </c>
      <c r="D700" s="110"/>
      <c r="E700" s="110"/>
      <c r="F700" s="111">
        <f t="shared" si="20"/>
        <v>0</v>
      </c>
      <c r="G700" s="112">
        <f t="shared" si="21"/>
        <v>0</v>
      </c>
      <c r="H700" s="85">
        <v>0.28010000000000002</v>
      </c>
      <c r="I700" s="2224" t="s">
        <v>1196</v>
      </c>
    </row>
    <row r="701" spans="1:9" ht="16.5">
      <c r="A701" s="7" t="s">
        <v>2148</v>
      </c>
      <c r="B701" s="8" t="s">
        <v>6286</v>
      </c>
      <c r="C701" s="9" t="s">
        <v>3582</v>
      </c>
      <c r="D701" s="110"/>
      <c r="E701" s="110"/>
      <c r="F701" s="111">
        <f t="shared" si="20"/>
        <v>0</v>
      </c>
      <c r="G701" s="112">
        <f t="shared" si="21"/>
        <v>0</v>
      </c>
      <c r="H701" s="85">
        <v>0.60060000000000002</v>
      </c>
      <c r="I701" s="2224" t="s">
        <v>1196</v>
      </c>
    </row>
    <row r="702" spans="1:9" ht="16.5">
      <c r="A702" s="7" t="s">
        <v>2149</v>
      </c>
      <c r="B702" s="8" t="s">
        <v>6287</v>
      </c>
      <c r="C702" s="9" t="s">
        <v>3582</v>
      </c>
      <c r="D702" s="110"/>
      <c r="E702" s="110"/>
      <c r="F702" s="111">
        <f t="shared" si="20"/>
        <v>0</v>
      </c>
      <c r="G702" s="112">
        <f t="shared" si="21"/>
        <v>0</v>
      </c>
      <c r="H702" s="85">
        <v>0.70030000000000003</v>
      </c>
      <c r="I702" s="2224" t="s">
        <v>1196</v>
      </c>
    </row>
    <row r="703" spans="1:9" ht="16.5">
      <c r="A703" s="7" t="s">
        <v>2150</v>
      </c>
      <c r="B703" s="8" t="s">
        <v>6288</v>
      </c>
      <c r="C703" s="9" t="s">
        <v>3582</v>
      </c>
      <c r="D703" s="110"/>
      <c r="E703" s="110"/>
      <c r="F703" s="111">
        <f t="shared" si="20"/>
        <v>0</v>
      </c>
      <c r="G703" s="112">
        <f t="shared" si="21"/>
        <v>0</v>
      </c>
      <c r="H703" s="85">
        <v>0.92979999999999996</v>
      </c>
      <c r="I703" s="2224" t="s">
        <v>1196</v>
      </c>
    </row>
    <row r="704" spans="1:9" ht="16.5">
      <c r="A704" s="7" t="s">
        <v>2151</v>
      </c>
      <c r="B704" s="8" t="s">
        <v>6289</v>
      </c>
      <c r="C704" s="9" t="s">
        <v>3582</v>
      </c>
      <c r="D704" s="110"/>
      <c r="E704" s="110"/>
      <c r="F704" s="111">
        <f t="shared" si="20"/>
        <v>0</v>
      </c>
      <c r="G704" s="112">
        <f t="shared" si="21"/>
        <v>0</v>
      </c>
      <c r="H704" s="85">
        <v>0.67269999999999996</v>
      </c>
      <c r="I704" s="2224" t="s">
        <v>1196</v>
      </c>
    </row>
    <row r="705" spans="1:9" ht="16.5">
      <c r="A705" s="7" t="s">
        <v>2152</v>
      </c>
      <c r="B705" s="8" t="s">
        <v>6290</v>
      </c>
      <c r="C705" s="9" t="s">
        <v>3582</v>
      </c>
      <c r="D705" s="110"/>
      <c r="E705" s="110"/>
      <c r="F705" s="111">
        <f t="shared" si="20"/>
        <v>0</v>
      </c>
      <c r="G705" s="112">
        <f t="shared" si="21"/>
        <v>0</v>
      </c>
      <c r="H705" s="85">
        <v>0.4753</v>
      </c>
      <c r="I705" s="2224" t="s">
        <v>1196</v>
      </c>
    </row>
    <row r="706" spans="1:9" ht="16.5">
      <c r="A706" s="7" t="s">
        <v>3490</v>
      </c>
      <c r="B706" s="8" t="s">
        <v>6291</v>
      </c>
      <c r="C706" s="9" t="s">
        <v>3582</v>
      </c>
      <c r="D706" s="110"/>
      <c r="E706" s="110"/>
      <c r="F706" s="111">
        <f t="shared" si="20"/>
        <v>0</v>
      </c>
      <c r="G706" s="112">
        <f t="shared" si="21"/>
        <v>0</v>
      </c>
      <c r="H706" s="85">
        <v>0.38229999999999997</v>
      </c>
      <c r="I706" s="2224" t="s">
        <v>1196</v>
      </c>
    </row>
    <row r="707" spans="1:9" ht="16.5">
      <c r="A707" s="7" t="s">
        <v>2153</v>
      </c>
      <c r="B707" s="8" t="s">
        <v>6292</v>
      </c>
      <c r="C707" s="9" t="s">
        <v>3582</v>
      </c>
      <c r="D707" s="110"/>
      <c r="E707" s="110"/>
      <c r="F707" s="111">
        <f t="shared" si="20"/>
        <v>0</v>
      </c>
      <c r="G707" s="112">
        <f t="shared" si="21"/>
        <v>0</v>
      </c>
      <c r="H707" s="85">
        <v>0.42820000000000003</v>
      </c>
      <c r="I707" s="2224" t="s">
        <v>1196</v>
      </c>
    </row>
    <row r="708" spans="1:9" ht="16.5">
      <c r="A708" s="7" t="s">
        <v>2154</v>
      </c>
      <c r="B708" s="8" t="s">
        <v>6293</v>
      </c>
      <c r="C708" s="9" t="s">
        <v>3582</v>
      </c>
      <c r="D708" s="110"/>
      <c r="E708" s="110"/>
      <c r="F708" s="111">
        <f t="shared" si="20"/>
        <v>0</v>
      </c>
      <c r="G708" s="112">
        <f t="shared" si="21"/>
        <v>0</v>
      </c>
      <c r="H708" s="85">
        <v>0.69510000000000005</v>
      </c>
      <c r="I708" s="2224" t="s">
        <v>1196</v>
      </c>
    </row>
    <row r="709" spans="1:9" ht="16.5">
      <c r="A709" s="7" t="s">
        <v>2155</v>
      </c>
      <c r="B709" s="8" t="s">
        <v>6294</v>
      </c>
      <c r="C709" s="9" t="s">
        <v>3582</v>
      </c>
      <c r="D709" s="110"/>
      <c r="E709" s="110"/>
      <c r="F709" s="111">
        <f t="shared" ref="F709:F772" si="22">D709*E709</f>
        <v>0</v>
      </c>
      <c r="G709" s="112">
        <f t="shared" ref="G709:G772" si="23">IF($F$1230=0,0,F709/$F$1230)</f>
        <v>0</v>
      </c>
      <c r="H709" s="85">
        <v>0.79700000000000004</v>
      </c>
      <c r="I709" s="2224" t="s">
        <v>1196</v>
      </c>
    </row>
    <row r="710" spans="1:9" ht="16.5">
      <c r="A710" s="7" t="s">
        <v>2156</v>
      </c>
      <c r="B710" s="8" t="s">
        <v>6295</v>
      </c>
      <c r="C710" s="9" t="s">
        <v>3582</v>
      </c>
      <c r="D710" s="110"/>
      <c r="E710" s="110"/>
      <c r="F710" s="111">
        <f t="shared" si="22"/>
        <v>0</v>
      </c>
      <c r="G710" s="112">
        <f t="shared" si="23"/>
        <v>0</v>
      </c>
      <c r="H710" s="85">
        <v>0.85509999999999997</v>
      </c>
      <c r="I710" s="2224" t="s">
        <v>1196</v>
      </c>
    </row>
    <row r="711" spans="1:9" ht="16.5">
      <c r="A711" s="7" t="s">
        <v>2157</v>
      </c>
      <c r="B711" s="8" t="s">
        <v>6296</v>
      </c>
      <c r="C711" s="9" t="s">
        <v>3582</v>
      </c>
      <c r="D711" s="110"/>
      <c r="E711" s="110"/>
      <c r="F711" s="111">
        <f t="shared" si="22"/>
        <v>0</v>
      </c>
      <c r="G711" s="112">
        <f t="shared" si="23"/>
        <v>0</v>
      </c>
      <c r="H711" s="85">
        <v>0.60199999999999998</v>
      </c>
      <c r="I711" s="2224" t="s">
        <v>1196</v>
      </c>
    </row>
    <row r="712" spans="1:9" ht="16.5">
      <c r="A712" s="7" t="s">
        <v>2158</v>
      </c>
      <c r="B712" s="8" t="s">
        <v>6297</v>
      </c>
      <c r="C712" s="9" t="s">
        <v>3582</v>
      </c>
      <c r="D712" s="110"/>
      <c r="E712" s="110"/>
      <c r="F712" s="111">
        <f t="shared" si="22"/>
        <v>0</v>
      </c>
      <c r="G712" s="112">
        <f t="shared" si="23"/>
        <v>0</v>
      </c>
      <c r="H712" s="85">
        <v>0.99390000000000001</v>
      </c>
      <c r="I712" s="2224" t="s">
        <v>1196</v>
      </c>
    </row>
    <row r="713" spans="1:9" ht="16.5">
      <c r="A713" s="7" t="s">
        <v>2159</v>
      </c>
      <c r="B713" s="8" t="s">
        <v>6298</v>
      </c>
      <c r="C713" s="9" t="s">
        <v>3582</v>
      </c>
      <c r="D713" s="110"/>
      <c r="E713" s="110"/>
      <c r="F713" s="111">
        <f t="shared" si="22"/>
        <v>0</v>
      </c>
      <c r="G713" s="112">
        <f t="shared" si="23"/>
        <v>0</v>
      </c>
      <c r="H713" s="85">
        <v>0.5121</v>
      </c>
      <c r="I713" s="2224" t="s">
        <v>1196</v>
      </c>
    </row>
    <row r="714" spans="1:9" ht="16.5">
      <c r="A714" s="7" t="s">
        <v>2160</v>
      </c>
      <c r="B714" s="8" t="s">
        <v>6299</v>
      </c>
      <c r="C714" s="9" t="s">
        <v>3582</v>
      </c>
      <c r="D714" s="110"/>
      <c r="E714" s="110"/>
      <c r="F714" s="111">
        <f t="shared" si="22"/>
        <v>0</v>
      </c>
      <c r="G714" s="112">
        <f t="shared" si="23"/>
        <v>0</v>
      </c>
      <c r="H714" s="85">
        <v>0.22339999999999999</v>
      </c>
      <c r="I714" s="2224" t="s">
        <v>1196</v>
      </c>
    </row>
    <row r="715" spans="1:9" ht="16.5">
      <c r="A715" s="7" t="s">
        <v>2161</v>
      </c>
      <c r="B715" s="8" t="s">
        <v>6300</v>
      </c>
      <c r="C715" s="9" t="s">
        <v>3582</v>
      </c>
      <c r="D715" s="110"/>
      <c r="E715" s="110"/>
      <c r="F715" s="111">
        <f t="shared" si="22"/>
        <v>0</v>
      </c>
      <c r="G715" s="112">
        <f t="shared" si="23"/>
        <v>0</v>
      </c>
      <c r="H715" s="85">
        <v>0.44280000000000003</v>
      </c>
      <c r="I715" s="2224" t="s">
        <v>1196</v>
      </c>
    </row>
    <row r="716" spans="1:9" ht="16.5">
      <c r="A716" s="7" t="s">
        <v>2162</v>
      </c>
      <c r="B716" s="8" t="s">
        <v>6301</v>
      </c>
      <c r="C716" s="9" t="s">
        <v>3582</v>
      </c>
      <c r="D716" s="110"/>
      <c r="E716" s="110"/>
      <c r="F716" s="111">
        <f t="shared" si="22"/>
        <v>0</v>
      </c>
      <c r="G716" s="112">
        <f t="shared" si="23"/>
        <v>0</v>
      </c>
      <c r="H716" s="85">
        <v>0.10630000000000001</v>
      </c>
      <c r="I716" s="2224" t="s">
        <v>1196</v>
      </c>
    </row>
    <row r="717" spans="1:9" ht="16.5">
      <c r="A717" s="7" t="s">
        <v>2163</v>
      </c>
      <c r="B717" s="8" t="s">
        <v>6302</v>
      </c>
      <c r="C717" s="9" t="s">
        <v>3582</v>
      </c>
      <c r="D717" s="110"/>
      <c r="E717" s="110"/>
      <c r="F717" s="111">
        <f t="shared" si="22"/>
        <v>0</v>
      </c>
      <c r="G717" s="112">
        <f t="shared" si="23"/>
        <v>0</v>
      </c>
      <c r="H717" s="85">
        <v>0.35510000000000003</v>
      </c>
      <c r="I717" s="2224" t="s">
        <v>1196</v>
      </c>
    </row>
    <row r="718" spans="1:9" ht="16.5">
      <c r="A718" s="7" t="s">
        <v>2164</v>
      </c>
      <c r="B718" s="8" t="s">
        <v>6303</v>
      </c>
      <c r="C718" s="9" t="s">
        <v>3582</v>
      </c>
      <c r="D718" s="110"/>
      <c r="E718" s="110"/>
      <c r="F718" s="111">
        <f t="shared" si="22"/>
        <v>0</v>
      </c>
      <c r="G718" s="112">
        <f t="shared" si="23"/>
        <v>0</v>
      </c>
      <c r="H718" s="85">
        <v>0.82420000000000004</v>
      </c>
      <c r="I718" s="2224" t="s">
        <v>1196</v>
      </c>
    </row>
    <row r="719" spans="1:9" ht="16.5">
      <c r="A719" s="7" t="s">
        <v>2165</v>
      </c>
      <c r="B719" s="8" t="s">
        <v>6304</v>
      </c>
      <c r="C719" s="9" t="s">
        <v>3582</v>
      </c>
      <c r="D719" s="110"/>
      <c r="E719" s="110"/>
      <c r="F719" s="111">
        <f t="shared" si="22"/>
        <v>0</v>
      </c>
      <c r="G719" s="112">
        <f t="shared" si="23"/>
        <v>0</v>
      </c>
      <c r="H719" s="85">
        <v>0.84819999999999995</v>
      </c>
      <c r="I719" s="2224" t="s">
        <v>1196</v>
      </c>
    </row>
    <row r="720" spans="1:9" ht="16.5">
      <c r="A720" s="7" t="s">
        <v>2166</v>
      </c>
      <c r="B720" s="8" t="s">
        <v>6305</v>
      </c>
      <c r="C720" s="9" t="s">
        <v>3582</v>
      </c>
      <c r="D720" s="110"/>
      <c r="E720" s="110"/>
      <c r="F720" s="111">
        <f t="shared" si="22"/>
        <v>0</v>
      </c>
      <c r="G720" s="112">
        <f t="shared" si="23"/>
        <v>0</v>
      </c>
      <c r="H720" s="85">
        <v>0.47839999999999999</v>
      </c>
      <c r="I720" s="2224" t="s">
        <v>1196</v>
      </c>
    </row>
    <row r="721" spans="1:9" ht="16.5">
      <c r="A721" s="7" t="s">
        <v>2167</v>
      </c>
      <c r="B721" s="8" t="s">
        <v>6306</v>
      </c>
      <c r="C721" s="9" t="s">
        <v>3582</v>
      </c>
      <c r="D721" s="110"/>
      <c r="E721" s="110"/>
      <c r="F721" s="111">
        <f t="shared" si="22"/>
        <v>0</v>
      </c>
      <c r="G721" s="112">
        <f t="shared" si="23"/>
        <v>0</v>
      </c>
      <c r="H721" s="85">
        <v>0.76019999999999999</v>
      </c>
      <c r="I721" s="2224" t="s">
        <v>1196</v>
      </c>
    </row>
    <row r="722" spans="1:9" ht="16.5">
      <c r="A722" s="7" t="s">
        <v>2168</v>
      </c>
      <c r="B722" s="8" t="s">
        <v>6307</v>
      </c>
      <c r="C722" s="9" t="s">
        <v>3582</v>
      </c>
      <c r="D722" s="110"/>
      <c r="E722" s="110"/>
      <c r="F722" s="111">
        <f t="shared" si="22"/>
        <v>0</v>
      </c>
      <c r="G722" s="112">
        <f t="shared" si="23"/>
        <v>0</v>
      </c>
      <c r="H722" s="85">
        <v>1.0334000000000001</v>
      </c>
      <c r="I722" s="2224" t="s">
        <v>1196</v>
      </c>
    </row>
    <row r="723" spans="1:9" ht="16.5">
      <c r="A723" s="7" t="s">
        <v>2679</v>
      </c>
      <c r="B723" s="8" t="s">
        <v>6308</v>
      </c>
      <c r="C723" s="9" t="s">
        <v>3582</v>
      </c>
      <c r="D723" s="110"/>
      <c r="E723" s="110"/>
      <c r="F723" s="111">
        <f t="shared" si="22"/>
        <v>0</v>
      </c>
      <c r="G723" s="112">
        <f t="shared" si="23"/>
        <v>0</v>
      </c>
      <c r="H723" s="85">
        <v>0.21990000000000001</v>
      </c>
      <c r="I723" s="2224" t="s">
        <v>1196</v>
      </c>
    </row>
    <row r="724" spans="1:9" ht="16.5">
      <c r="A724" s="7" t="s">
        <v>6309</v>
      </c>
      <c r="B724" s="8" t="s">
        <v>6310</v>
      </c>
      <c r="C724" s="9" t="s">
        <v>3582</v>
      </c>
      <c r="D724" s="110"/>
      <c r="E724" s="110"/>
      <c r="F724" s="111">
        <f t="shared" si="22"/>
        <v>0</v>
      </c>
      <c r="G724" s="112">
        <f t="shared" si="23"/>
        <v>0</v>
      </c>
      <c r="H724" s="85">
        <v>1</v>
      </c>
      <c r="I724" s="2224" t="s">
        <v>7726</v>
      </c>
    </row>
    <row r="725" spans="1:9" ht="16.5">
      <c r="A725" s="7" t="s">
        <v>2169</v>
      </c>
      <c r="B725" s="8" t="s">
        <v>6311</v>
      </c>
      <c r="C725" s="9" t="s">
        <v>3582</v>
      </c>
      <c r="D725" s="110"/>
      <c r="E725" s="110"/>
      <c r="F725" s="111">
        <f t="shared" si="22"/>
        <v>0</v>
      </c>
      <c r="G725" s="112">
        <f t="shared" si="23"/>
        <v>0</v>
      </c>
      <c r="H725" s="85">
        <v>0.66610000000000003</v>
      </c>
      <c r="I725" s="2224" t="s">
        <v>1196</v>
      </c>
    </row>
    <row r="726" spans="1:9" ht="16.5">
      <c r="A726" s="7" t="s">
        <v>2170</v>
      </c>
      <c r="B726" s="8" t="s">
        <v>6312</v>
      </c>
      <c r="C726" s="9" t="s">
        <v>3582</v>
      </c>
      <c r="D726" s="110"/>
      <c r="E726" s="110"/>
      <c r="F726" s="111">
        <f t="shared" si="22"/>
        <v>0</v>
      </c>
      <c r="G726" s="112">
        <f t="shared" si="23"/>
        <v>0</v>
      </c>
      <c r="H726" s="85">
        <v>0.46100000000000002</v>
      </c>
      <c r="I726" s="2224" t="s">
        <v>1196</v>
      </c>
    </row>
    <row r="727" spans="1:9" ht="16.5">
      <c r="A727" s="7" t="s">
        <v>2171</v>
      </c>
      <c r="B727" s="8" t="s">
        <v>6313</v>
      </c>
      <c r="C727" s="9" t="s">
        <v>3582</v>
      </c>
      <c r="D727" s="110"/>
      <c r="E727" s="110"/>
      <c r="F727" s="111">
        <f t="shared" si="22"/>
        <v>0</v>
      </c>
      <c r="G727" s="112">
        <f t="shared" si="23"/>
        <v>0</v>
      </c>
      <c r="H727" s="85">
        <v>0.28560000000000002</v>
      </c>
      <c r="I727" s="2224" t="s">
        <v>1196</v>
      </c>
    </row>
    <row r="728" spans="1:9" ht="16.5">
      <c r="A728" s="7" t="s">
        <v>2172</v>
      </c>
      <c r="B728" s="8" t="s">
        <v>6314</v>
      </c>
      <c r="C728" s="9" t="s">
        <v>3582</v>
      </c>
      <c r="D728" s="110"/>
      <c r="E728" s="110"/>
      <c r="F728" s="111">
        <f t="shared" si="22"/>
        <v>0</v>
      </c>
      <c r="G728" s="112">
        <f t="shared" si="23"/>
        <v>0</v>
      </c>
      <c r="H728" s="85">
        <v>1.2974000000000001</v>
      </c>
      <c r="I728" s="2224" t="s">
        <v>1196</v>
      </c>
    </row>
    <row r="729" spans="1:9" ht="16.5">
      <c r="A729" s="7" t="s">
        <v>2173</v>
      </c>
      <c r="B729" s="8" t="s">
        <v>6315</v>
      </c>
      <c r="C729" s="9" t="s">
        <v>3582</v>
      </c>
      <c r="D729" s="110"/>
      <c r="E729" s="110"/>
      <c r="F729" s="111">
        <f t="shared" si="22"/>
        <v>0</v>
      </c>
      <c r="G729" s="112">
        <f t="shared" si="23"/>
        <v>0</v>
      </c>
      <c r="H729" s="85">
        <v>0.80289999999999995</v>
      </c>
      <c r="I729" s="2224" t="s">
        <v>1196</v>
      </c>
    </row>
    <row r="730" spans="1:9" ht="16.5">
      <c r="A730" s="7" t="s">
        <v>2174</v>
      </c>
      <c r="B730" s="8" t="s">
        <v>6316</v>
      </c>
      <c r="C730" s="9" t="s">
        <v>3582</v>
      </c>
      <c r="D730" s="110"/>
      <c r="E730" s="110"/>
      <c r="F730" s="111">
        <f t="shared" si="22"/>
        <v>0</v>
      </c>
      <c r="G730" s="112">
        <f t="shared" si="23"/>
        <v>0</v>
      </c>
      <c r="H730" s="85">
        <v>1.7999000000000001</v>
      </c>
      <c r="I730" s="2224" t="s">
        <v>1196</v>
      </c>
    </row>
    <row r="731" spans="1:9" ht="16.5">
      <c r="A731" s="7" t="s">
        <v>2175</v>
      </c>
      <c r="B731" s="8" t="s">
        <v>6317</v>
      </c>
      <c r="C731" s="9" t="s">
        <v>3582</v>
      </c>
      <c r="D731" s="110"/>
      <c r="E731" s="110"/>
      <c r="F731" s="111">
        <f t="shared" si="22"/>
        <v>0</v>
      </c>
      <c r="G731" s="112">
        <f t="shared" si="23"/>
        <v>0</v>
      </c>
      <c r="H731" s="85">
        <v>0.83230000000000004</v>
      </c>
      <c r="I731" s="2224" t="s">
        <v>1196</v>
      </c>
    </row>
    <row r="732" spans="1:9" ht="16.5">
      <c r="A732" s="7" t="s">
        <v>2176</v>
      </c>
      <c r="B732" s="8" t="s">
        <v>6318</v>
      </c>
      <c r="C732" s="9" t="s">
        <v>3582</v>
      </c>
      <c r="D732" s="110"/>
      <c r="E732" s="110"/>
      <c r="F732" s="111">
        <f t="shared" si="22"/>
        <v>0</v>
      </c>
      <c r="G732" s="112">
        <f t="shared" si="23"/>
        <v>0</v>
      </c>
      <c r="H732" s="85">
        <v>0.28570000000000001</v>
      </c>
      <c r="I732" s="2224" t="s">
        <v>1196</v>
      </c>
    </row>
    <row r="733" spans="1:9" ht="16.5">
      <c r="A733" s="7" t="s">
        <v>2177</v>
      </c>
      <c r="B733" s="8" t="s">
        <v>6319</v>
      </c>
      <c r="C733" s="9" t="s">
        <v>3582</v>
      </c>
      <c r="D733" s="110"/>
      <c r="E733" s="110"/>
      <c r="F733" s="111">
        <f t="shared" si="22"/>
        <v>0</v>
      </c>
      <c r="G733" s="112">
        <f t="shared" si="23"/>
        <v>0</v>
      </c>
      <c r="H733" s="85">
        <v>0.37640000000000001</v>
      </c>
      <c r="I733" s="2224" t="s">
        <v>1196</v>
      </c>
    </row>
    <row r="734" spans="1:9" ht="16.5">
      <c r="A734" s="7" t="s">
        <v>3491</v>
      </c>
      <c r="B734" s="8" t="s">
        <v>6320</v>
      </c>
      <c r="C734" s="9" t="s">
        <v>3582</v>
      </c>
      <c r="D734" s="110"/>
      <c r="E734" s="110"/>
      <c r="F734" s="111">
        <f t="shared" si="22"/>
        <v>0</v>
      </c>
      <c r="G734" s="112">
        <f t="shared" si="23"/>
        <v>0</v>
      </c>
      <c r="H734" s="85">
        <v>1.2537</v>
      </c>
      <c r="I734" s="2224" t="s">
        <v>1196</v>
      </c>
    </row>
    <row r="735" spans="1:9" ht="16.5">
      <c r="A735" s="7" t="s">
        <v>2178</v>
      </c>
      <c r="B735" s="8" t="s">
        <v>6321</v>
      </c>
      <c r="C735" s="9" t="s">
        <v>3582</v>
      </c>
      <c r="D735" s="110"/>
      <c r="E735" s="110"/>
      <c r="F735" s="111">
        <f t="shared" si="22"/>
        <v>0</v>
      </c>
      <c r="G735" s="112">
        <f t="shared" si="23"/>
        <v>0</v>
      </c>
      <c r="H735" s="85">
        <v>0.54120000000000001</v>
      </c>
      <c r="I735" s="2224" t="s">
        <v>1196</v>
      </c>
    </row>
    <row r="736" spans="1:9" ht="16.5">
      <c r="A736" s="7" t="s">
        <v>2179</v>
      </c>
      <c r="B736" s="8" t="s">
        <v>6322</v>
      </c>
      <c r="C736" s="9" t="s">
        <v>3582</v>
      </c>
      <c r="D736" s="110"/>
      <c r="E736" s="110"/>
      <c r="F736" s="111">
        <f t="shared" si="22"/>
        <v>0</v>
      </c>
      <c r="G736" s="112">
        <f t="shared" si="23"/>
        <v>0</v>
      </c>
      <c r="H736" s="85">
        <v>3.8E-3</v>
      </c>
      <c r="I736" s="2224" t="s">
        <v>1196</v>
      </c>
    </row>
    <row r="737" spans="1:9" ht="16.5">
      <c r="A737" s="7" t="s">
        <v>2180</v>
      </c>
      <c r="B737" s="8" t="s">
        <v>6323</v>
      </c>
      <c r="C737" s="9" t="s">
        <v>3582</v>
      </c>
      <c r="D737" s="110"/>
      <c r="E737" s="110"/>
      <c r="F737" s="111">
        <f t="shared" si="22"/>
        <v>0</v>
      </c>
      <c r="G737" s="112">
        <f t="shared" si="23"/>
        <v>0</v>
      </c>
      <c r="H737" s="85">
        <v>0.85619999999999996</v>
      </c>
      <c r="I737" s="2224" t="s">
        <v>1196</v>
      </c>
    </row>
    <row r="738" spans="1:9" ht="16.5">
      <c r="A738" s="7" t="s">
        <v>2181</v>
      </c>
      <c r="B738" s="8" t="s">
        <v>6324</v>
      </c>
      <c r="C738" s="9" t="s">
        <v>3582</v>
      </c>
      <c r="D738" s="110"/>
      <c r="E738" s="110"/>
      <c r="F738" s="111">
        <f t="shared" si="22"/>
        <v>0</v>
      </c>
      <c r="G738" s="112">
        <f t="shared" si="23"/>
        <v>0</v>
      </c>
      <c r="H738" s="85">
        <v>1.2359</v>
      </c>
      <c r="I738" s="2224" t="s">
        <v>1196</v>
      </c>
    </row>
    <row r="739" spans="1:9" ht="16.5">
      <c r="A739" s="7" t="s">
        <v>2182</v>
      </c>
      <c r="B739" s="8" t="s">
        <v>6325</v>
      </c>
      <c r="C739" s="9" t="s">
        <v>3582</v>
      </c>
      <c r="D739" s="110"/>
      <c r="E739" s="110"/>
      <c r="F739" s="111">
        <f t="shared" si="22"/>
        <v>0</v>
      </c>
      <c r="G739" s="112">
        <f t="shared" si="23"/>
        <v>0</v>
      </c>
      <c r="H739" s="85">
        <v>0.74929999999999997</v>
      </c>
      <c r="I739" s="2224" t="s">
        <v>1196</v>
      </c>
    </row>
    <row r="740" spans="1:9" ht="16.5">
      <c r="A740" s="7" t="s">
        <v>2183</v>
      </c>
      <c r="B740" s="8" t="s">
        <v>6326</v>
      </c>
      <c r="C740" s="9" t="s">
        <v>3582</v>
      </c>
      <c r="D740" s="110"/>
      <c r="E740" s="110"/>
      <c r="F740" s="111">
        <f t="shared" si="22"/>
        <v>0</v>
      </c>
      <c r="G740" s="112">
        <f t="shared" si="23"/>
        <v>0</v>
      </c>
      <c r="H740" s="85">
        <v>1.1399999999999999</v>
      </c>
      <c r="I740" s="2224" t="s">
        <v>1196</v>
      </c>
    </row>
    <row r="741" spans="1:9" ht="16.5">
      <c r="A741" s="7" t="s">
        <v>2184</v>
      </c>
      <c r="B741" s="8" t="s">
        <v>6327</v>
      </c>
      <c r="C741" s="9" t="s">
        <v>3582</v>
      </c>
      <c r="D741" s="110"/>
      <c r="E741" s="110"/>
      <c r="F741" s="111">
        <f t="shared" si="22"/>
        <v>0</v>
      </c>
      <c r="G741" s="112">
        <f t="shared" si="23"/>
        <v>0</v>
      </c>
      <c r="H741" s="85">
        <v>1.4722</v>
      </c>
      <c r="I741" s="2224" t="s">
        <v>1196</v>
      </c>
    </row>
    <row r="742" spans="1:9" ht="16.5">
      <c r="A742" s="7" t="s">
        <v>2185</v>
      </c>
      <c r="B742" s="8" t="s">
        <v>6328</v>
      </c>
      <c r="C742" s="9" t="s">
        <v>3582</v>
      </c>
      <c r="D742" s="110"/>
      <c r="E742" s="110"/>
      <c r="F742" s="111">
        <f t="shared" si="22"/>
        <v>0</v>
      </c>
      <c r="G742" s="112">
        <f t="shared" si="23"/>
        <v>0</v>
      </c>
      <c r="H742" s="85">
        <v>1.1149</v>
      </c>
      <c r="I742" s="2224" t="s">
        <v>1196</v>
      </c>
    </row>
    <row r="743" spans="1:9" ht="16.5">
      <c r="A743" s="7" t="s">
        <v>2186</v>
      </c>
      <c r="B743" s="8" t="s">
        <v>6329</v>
      </c>
      <c r="C743" s="9" t="s">
        <v>3582</v>
      </c>
      <c r="D743" s="110"/>
      <c r="E743" s="110"/>
      <c r="F743" s="111">
        <f t="shared" si="22"/>
        <v>0</v>
      </c>
      <c r="G743" s="112">
        <f t="shared" si="23"/>
        <v>0</v>
      </c>
      <c r="H743" s="85">
        <v>0.95499999999999996</v>
      </c>
      <c r="I743" s="2224" t="s">
        <v>1196</v>
      </c>
    </row>
    <row r="744" spans="1:9" ht="16.5">
      <c r="A744" s="7" t="s">
        <v>2187</v>
      </c>
      <c r="B744" s="8" t="s">
        <v>6330</v>
      </c>
      <c r="C744" s="9" t="s">
        <v>3582</v>
      </c>
      <c r="D744" s="110"/>
      <c r="E744" s="110"/>
      <c r="F744" s="111">
        <f t="shared" si="22"/>
        <v>0</v>
      </c>
      <c r="G744" s="112">
        <f t="shared" si="23"/>
        <v>0</v>
      </c>
      <c r="H744" s="85">
        <v>1.2546999999999999</v>
      </c>
      <c r="I744" s="2224" t="s">
        <v>1196</v>
      </c>
    </row>
    <row r="745" spans="1:9" ht="16.5">
      <c r="A745" s="7" t="s">
        <v>2188</v>
      </c>
      <c r="B745" s="8" t="s">
        <v>6331</v>
      </c>
      <c r="C745" s="9" t="s">
        <v>3582</v>
      </c>
      <c r="D745" s="110"/>
      <c r="E745" s="110"/>
      <c r="F745" s="111">
        <f t="shared" si="22"/>
        <v>0</v>
      </c>
      <c r="G745" s="112">
        <f t="shared" si="23"/>
        <v>0</v>
      </c>
      <c r="H745" s="85">
        <v>0.93810000000000004</v>
      </c>
      <c r="I745" s="2224" t="s">
        <v>1196</v>
      </c>
    </row>
    <row r="746" spans="1:9" ht="16.5">
      <c r="A746" s="7" t="s">
        <v>2189</v>
      </c>
      <c r="B746" s="8" t="s">
        <v>6332</v>
      </c>
      <c r="C746" s="9" t="s">
        <v>3582</v>
      </c>
      <c r="D746" s="110"/>
      <c r="E746" s="110"/>
      <c r="F746" s="111">
        <f t="shared" si="22"/>
        <v>0</v>
      </c>
      <c r="G746" s="112">
        <f t="shared" si="23"/>
        <v>0</v>
      </c>
      <c r="H746" s="85">
        <v>0.4834</v>
      </c>
      <c r="I746" s="2224" t="s">
        <v>1196</v>
      </c>
    </row>
    <row r="747" spans="1:9" ht="16.5">
      <c r="A747" s="7" t="s">
        <v>2190</v>
      </c>
      <c r="B747" s="8" t="s">
        <v>6333</v>
      </c>
      <c r="C747" s="9" t="s">
        <v>3582</v>
      </c>
      <c r="D747" s="110"/>
      <c r="E747" s="110"/>
      <c r="F747" s="111">
        <f t="shared" si="22"/>
        <v>0</v>
      </c>
      <c r="G747" s="112">
        <f t="shared" si="23"/>
        <v>0</v>
      </c>
      <c r="H747" s="85">
        <v>0.58399999999999996</v>
      </c>
      <c r="I747" s="2224" t="s">
        <v>1196</v>
      </c>
    </row>
    <row r="748" spans="1:9" ht="16.5">
      <c r="A748" s="7" t="s">
        <v>2191</v>
      </c>
      <c r="B748" s="8" t="s">
        <v>6334</v>
      </c>
      <c r="C748" s="9" t="s">
        <v>3582</v>
      </c>
      <c r="D748" s="110"/>
      <c r="E748" s="110"/>
      <c r="F748" s="111">
        <f t="shared" si="22"/>
        <v>0</v>
      </c>
      <c r="G748" s="112">
        <f t="shared" si="23"/>
        <v>0</v>
      </c>
      <c r="H748" s="85">
        <v>1.2236</v>
      </c>
      <c r="I748" s="2224" t="s">
        <v>1196</v>
      </c>
    </row>
    <row r="749" spans="1:9" ht="16.5">
      <c r="A749" s="7" t="s">
        <v>2192</v>
      </c>
      <c r="B749" s="8" t="s">
        <v>6335</v>
      </c>
      <c r="C749" s="9" t="s">
        <v>3582</v>
      </c>
      <c r="D749" s="110"/>
      <c r="E749" s="110"/>
      <c r="F749" s="111">
        <f t="shared" si="22"/>
        <v>0</v>
      </c>
      <c r="G749" s="112">
        <f t="shared" si="23"/>
        <v>0</v>
      </c>
      <c r="H749" s="85">
        <v>1.1846000000000001</v>
      </c>
      <c r="I749" s="2224" t="s">
        <v>1196</v>
      </c>
    </row>
    <row r="750" spans="1:9" ht="16.5">
      <c r="A750" s="7" t="s">
        <v>2193</v>
      </c>
      <c r="B750" s="8" t="s">
        <v>6336</v>
      </c>
      <c r="C750" s="9" t="s">
        <v>3582</v>
      </c>
      <c r="D750" s="110"/>
      <c r="E750" s="110"/>
      <c r="F750" s="111">
        <f t="shared" si="22"/>
        <v>0</v>
      </c>
      <c r="G750" s="112">
        <f t="shared" si="23"/>
        <v>0</v>
      </c>
      <c r="H750" s="85">
        <v>1.3126</v>
      </c>
      <c r="I750" s="2224" t="s">
        <v>1196</v>
      </c>
    </row>
    <row r="751" spans="1:9" ht="16.5">
      <c r="A751" s="7" t="s">
        <v>2194</v>
      </c>
      <c r="B751" s="8" t="s">
        <v>6337</v>
      </c>
      <c r="C751" s="9" t="s">
        <v>3582</v>
      </c>
      <c r="D751" s="110"/>
      <c r="E751" s="110"/>
      <c r="F751" s="111">
        <f t="shared" si="22"/>
        <v>0</v>
      </c>
      <c r="G751" s="112">
        <f t="shared" si="23"/>
        <v>0</v>
      </c>
      <c r="H751" s="85">
        <v>0.98950000000000005</v>
      </c>
      <c r="I751" s="2224" t="s">
        <v>1196</v>
      </c>
    </row>
    <row r="752" spans="1:9" ht="16.5">
      <c r="A752" s="7" t="s">
        <v>2195</v>
      </c>
      <c r="B752" s="8" t="s">
        <v>6338</v>
      </c>
      <c r="C752" s="9" t="s">
        <v>3582</v>
      </c>
      <c r="D752" s="110"/>
      <c r="E752" s="110"/>
      <c r="F752" s="111">
        <f t="shared" si="22"/>
        <v>0</v>
      </c>
      <c r="G752" s="112">
        <f t="shared" si="23"/>
        <v>0</v>
      </c>
      <c r="H752" s="85">
        <v>0.84689999999999999</v>
      </c>
      <c r="I752" s="2224" t="s">
        <v>1196</v>
      </c>
    </row>
    <row r="753" spans="1:9" ht="16.5">
      <c r="A753" s="7" t="s">
        <v>2196</v>
      </c>
      <c r="B753" s="8" t="s">
        <v>6339</v>
      </c>
      <c r="C753" s="9" t="s">
        <v>3582</v>
      </c>
      <c r="D753" s="110"/>
      <c r="E753" s="110"/>
      <c r="F753" s="111">
        <f t="shared" si="22"/>
        <v>0</v>
      </c>
      <c r="G753" s="112">
        <f t="shared" si="23"/>
        <v>0</v>
      </c>
      <c r="H753" s="85">
        <v>1.4613</v>
      </c>
      <c r="I753" s="2224" t="s">
        <v>1196</v>
      </c>
    </row>
    <row r="754" spans="1:9" ht="16.5">
      <c r="A754" s="7" t="s">
        <v>2197</v>
      </c>
      <c r="B754" s="8" t="s">
        <v>6340</v>
      </c>
      <c r="C754" s="9" t="s">
        <v>3582</v>
      </c>
      <c r="D754" s="110"/>
      <c r="E754" s="110"/>
      <c r="F754" s="111">
        <f t="shared" si="22"/>
        <v>0</v>
      </c>
      <c r="G754" s="112">
        <f t="shared" si="23"/>
        <v>0</v>
      </c>
      <c r="H754" s="85">
        <v>0.98450000000000004</v>
      </c>
      <c r="I754" s="2224" t="s">
        <v>1196</v>
      </c>
    </row>
    <row r="755" spans="1:9" ht="16.5">
      <c r="A755" s="7" t="s">
        <v>2198</v>
      </c>
      <c r="B755" s="8" t="s">
        <v>6341</v>
      </c>
      <c r="C755" s="9" t="s">
        <v>3582</v>
      </c>
      <c r="D755" s="110"/>
      <c r="E755" s="110"/>
      <c r="F755" s="111">
        <f t="shared" si="22"/>
        <v>0</v>
      </c>
      <c r="G755" s="112">
        <f t="shared" si="23"/>
        <v>0</v>
      </c>
      <c r="H755" s="85">
        <v>1.8105</v>
      </c>
      <c r="I755" s="2224" t="s">
        <v>1196</v>
      </c>
    </row>
    <row r="756" spans="1:9" ht="16.5">
      <c r="A756" s="7" t="s">
        <v>2199</v>
      </c>
      <c r="B756" s="8" t="s">
        <v>6342</v>
      </c>
      <c r="C756" s="9" t="s">
        <v>3582</v>
      </c>
      <c r="D756" s="110"/>
      <c r="E756" s="110"/>
      <c r="F756" s="111">
        <f t="shared" si="22"/>
        <v>0</v>
      </c>
      <c r="G756" s="112">
        <f t="shared" si="23"/>
        <v>0</v>
      </c>
      <c r="H756" s="85">
        <v>1.5392999999999999</v>
      </c>
      <c r="I756" s="2224" t="s">
        <v>1196</v>
      </c>
    </row>
    <row r="757" spans="1:9" ht="16.5">
      <c r="A757" s="7" t="s">
        <v>2200</v>
      </c>
      <c r="B757" s="8" t="s">
        <v>6343</v>
      </c>
      <c r="C757" s="9" t="s">
        <v>3582</v>
      </c>
      <c r="D757" s="110"/>
      <c r="E757" s="110"/>
      <c r="F757" s="111">
        <f t="shared" si="22"/>
        <v>0</v>
      </c>
      <c r="G757" s="112">
        <f t="shared" si="23"/>
        <v>0</v>
      </c>
      <c r="H757" s="85">
        <v>0.6875</v>
      </c>
      <c r="I757" s="2224" t="s">
        <v>1196</v>
      </c>
    </row>
    <row r="758" spans="1:9" ht="16.5">
      <c r="A758" s="7" t="s">
        <v>2201</v>
      </c>
      <c r="B758" s="8" t="s">
        <v>6344</v>
      </c>
      <c r="C758" s="9" t="s">
        <v>3582</v>
      </c>
      <c r="D758" s="110"/>
      <c r="E758" s="110"/>
      <c r="F758" s="111">
        <f t="shared" si="22"/>
        <v>0</v>
      </c>
      <c r="G758" s="112">
        <f t="shared" si="23"/>
        <v>0</v>
      </c>
      <c r="H758" s="85">
        <v>1.1760999999999999</v>
      </c>
      <c r="I758" s="2224" t="s">
        <v>1196</v>
      </c>
    </row>
    <row r="759" spans="1:9" ht="16.5">
      <c r="A759" s="7" t="s">
        <v>2202</v>
      </c>
      <c r="B759" s="8" t="s">
        <v>6345</v>
      </c>
      <c r="C759" s="9" t="s">
        <v>3582</v>
      </c>
      <c r="D759" s="110"/>
      <c r="E759" s="110"/>
      <c r="F759" s="111">
        <f t="shared" si="22"/>
        <v>0</v>
      </c>
      <c r="G759" s="112">
        <f t="shared" si="23"/>
        <v>0</v>
      </c>
      <c r="H759" s="85">
        <v>0.73699999999999999</v>
      </c>
      <c r="I759" s="2224" t="s">
        <v>1196</v>
      </c>
    </row>
    <row r="760" spans="1:9" ht="16.5">
      <c r="A760" s="7" t="s">
        <v>2203</v>
      </c>
      <c r="B760" s="8" t="s">
        <v>6346</v>
      </c>
      <c r="C760" s="9" t="s">
        <v>3582</v>
      </c>
      <c r="D760" s="110"/>
      <c r="E760" s="110"/>
      <c r="F760" s="111">
        <f t="shared" si="22"/>
        <v>0</v>
      </c>
      <c r="G760" s="112">
        <f t="shared" si="23"/>
        <v>0</v>
      </c>
      <c r="H760" s="85">
        <v>0.46210000000000001</v>
      </c>
      <c r="I760" s="2224" t="s">
        <v>1196</v>
      </c>
    </row>
    <row r="761" spans="1:9" ht="16.5">
      <c r="A761" s="7" t="s">
        <v>2204</v>
      </c>
      <c r="B761" s="8" t="s">
        <v>6347</v>
      </c>
      <c r="C761" s="9" t="s">
        <v>3582</v>
      </c>
      <c r="D761" s="110"/>
      <c r="E761" s="110"/>
      <c r="F761" s="111">
        <f t="shared" si="22"/>
        <v>0</v>
      </c>
      <c r="G761" s="112">
        <f t="shared" si="23"/>
        <v>0</v>
      </c>
      <c r="H761" s="85">
        <v>0.16</v>
      </c>
      <c r="I761" s="2224" t="s">
        <v>1196</v>
      </c>
    </row>
    <row r="762" spans="1:9" ht="16.5">
      <c r="A762" s="7" t="s">
        <v>2205</v>
      </c>
      <c r="B762" s="8" t="s">
        <v>6348</v>
      </c>
      <c r="C762" s="9" t="s">
        <v>3582</v>
      </c>
      <c r="D762" s="110"/>
      <c r="E762" s="110"/>
      <c r="F762" s="111">
        <f t="shared" si="22"/>
        <v>0</v>
      </c>
      <c r="G762" s="112">
        <f t="shared" si="23"/>
        <v>0</v>
      </c>
      <c r="H762" s="85">
        <v>0.5635</v>
      </c>
      <c r="I762" s="2224" t="s">
        <v>1196</v>
      </c>
    </row>
    <row r="763" spans="1:9" ht="16.5">
      <c r="A763" s="7" t="s">
        <v>2206</v>
      </c>
      <c r="B763" s="8" t="s">
        <v>6349</v>
      </c>
      <c r="C763" s="9" t="s">
        <v>3582</v>
      </c>
      <c r="D763" s="110"/>
      <c r="E763" s="110"/>
      <c r="F763" s="111">
        <f t="shared" si="22"/>
        <v>0</v>
      </c>
      <c r="G763" s="112">
        <f t="shared" si="23"/>
        <v>0</v>
      </c>
      <c r="H763" s="85">
        <v>1.0875999999999999</v>
      </c>
      <c r="I763" s="2224" t="s">
        <v>1196</v>
      </c>
    </row>
    <row r="764" spans="1:9" ht="16.5">
      <c r="A764" s="7" t="s">
        <v>3492</v>
      </c>
      <c r="B764" s="8" t="s">
        <v>6350</v>
      </c>
      <c r="C764" s="9" t="s">
        <v>3582</v>
      </c>
      <c r="D764" s="110"/>
      <c r="E764" s="110"/>
      <c r="F764" s="111">
        <f t="shared" si="22"/>
        <v>0</v>
      </c>
      <c r="G764" s="112">
        <f t="shared" si="23"/>
        <v>0</v>
      </c>
      <c r="H764" s="85">
        <v>1.2945</v>
      </c>
      <c r="I764" s="2224" t="s">
        <v>1196</v>
      </c>
    </row>
    <row r="765" spans="1:9" ht="16.5">
      <c r="A765" s="7" t="s">
        <v>2207</v>
      </c>
      <c r="B765" s="8" t="s">
        <v>6351</v>
      </c>
      <c r="C765" s="9" t="s">
        <v>3582</v>
      </c>
      <c r="D765" s="110"/>
      <c r="E765" s="110"/>
      <c r="F765" s="111">
        <f t="shared" si="22"/>
        <v>0</v>
      </c>
      <c r="G765" s="112">
        <f t="shared" si="23"/>
        <v>0</v>
      </c>
      <c r="H765" s="85">
        <v>0.68540000000000001</v>
      </c>
      <c r="I765" s="2224" t="s">
        <v>1196</v>
      </c>
    </row>
    <row r="766" spans="1:9" ht="16.5">
      <c r="A766" s="7" t="s">
        <v>2208</v>
      </c>
      <c r="B766" s="8" t="s">
        <v>6352</v>
      </c>
      <c r="C766" s="9" t="s">
        <v>3582</v>
      </c>
      <c r="D766" s="110"/>
      <c r="E766" s="110"/>
      <c r="F766" s="111">
        <f t="shared" si="22"/>
        <v>0</v>
      </c>
      <c r="G766" s="112">
        <f t="shared" si="23"/>
        <v>0</v>
      </c>
      <c r="H766" s="85">
        <v>1.1938</v>
      </c>
      <c r="I766" s="2224" t="s">
        <v>1196</v>
      </c>
    </row>
    <row r="767" spans="1:9" ht="16.5">
      <c r="A767" s="7" t="s">
        <v>2209</v>
      </c>
      <c r="B767" s="8" t="s">
        <v>6353</v>
      </c>
      <c r="C767" s="9" t="s">
        <v>3582</v>
      </c>
      <c r="D767" s="110"/>
      <c r="E767" s="110"/>
      <c r="F767" s="111">
        <f t="shared" si="22"/>
        <v>0</v>
      </c>
      <c r="G767" s="112">
        <f t="shared" si="23"/>
        <v>0</v>
      </c>
      <c r="H767" s="85">
        <v>1.1120000000000001</v>
      </c>
      <c r="I767" s="2224" t="s">
        <v>1196</v>
      </c>
    </row>
    <row r="768" spans="1:9" ht="16.5">
      <c r="A768" s="7" t="s">
        <v>6354</v>
      </c>
      <c r="B768" s="8" t="s">
        <v>6355</v>
      </c>
      <c r="C768" s="9" t="s">
        <v>3582</v>
      </c>
      <c r="D768" s="110"/>
      <c r="E768" s="110"/>
      <c r="F768" s="111">
        <f t="shared" si="22"/>
        <v>0</v>
      </c>
      <c r="G768" s="112">
        <f t="shared" si="23"/>
        <v>0</v>
      </c>
      <c r="H768" s="85">
        <v>1</v>
      </c>
      <c r="I768" s="2224" t="s">
        <v>7726</v>
      </c>
    </row>
    <row r="769" spans="1:9" ht="16.5">
      <c r="A769" s="7" t="s">
        <v>2210</v>
      </c>
      <c r="B769" s="8" t="s">
        <v>6356</v>
      </c>
      <c r="C769" s="9" t="s">
        <v>3582</v>
      </c>
      <c r="D769" s="110"/>
      <c r="E769" s="110"/>
      <c r="F769" s="111">
        <f t="shared" si="22"/>
        <v>0</v>
      </c>
      <c r="G769" s="112">
        <f t="shared" si="23"/>
        <v>0</v>
      </c>
      <c r="H769" s="85">
        <v>1.3706</v>
      </c>
      <c r="I769" s="2224" t="s">
        <v>1196</v>
      </c>
    </row>
    <row r="770" spans="1:9" ht="16.5">
      <c r="A770" s="7" t="s">
        <v>2211</v>
      </c>
      <c r="B770" s="8" t="s">
        <v>6357</v>
      </c>
      <c r="C770" s="9" t="s">
        <v>3582</v>
      </c>
      <c r="D770" s="110"/>
      <c r="E770" s="110"/>
      <c r="F770" s="111">
        <f t="shared" si="22"/>
        <v>0</v>
      </c>
      <c r="G770" s="112">
        <f t="shared" si="23"/>
        <v>0</v>
      </c>
      <c r="H770" s="85">
        <v>1.6829000000000001</v>
      </c>
      <c r="I770" s="2224" t="s">
        <v>1196</v>
      </c>
    </row>
    <row r="771" spans="1:9" ht="16.5">
      <c r="A771" s="7" t="s">
        <v>2212</v>
      </c>
      <c r="B771" s="8" t="s">
        <v>6358</v>
      </c>
      <c r="C771" s="9" t="s">
        <v>3582</v>
      </c>
      <c r="D771" s="110"/>
      <c r="E771" s="110"/>
      <c r="F771" s="111">
        <f t="shared" si="22"/>
        <v>0</v>
      </c>
      <c r="G771" s="112">
        <f t="shared" si="23"/>
        <v>0</v>
      </c>
      <c r="H771" s="85">
        <v>0.41720000000000002</v>
      </c>
      <c r="I771" s="2224" t="s">
        <v>1196</v>
      </c>
    </row>
    <row r="772" spans="1:9" ht="16.5">
      <c r="A772" s="7" t="s">
        <v>2213</v>
      </c>
      <c r="B772" s="8" t="s">
        <v>6359</v>
      </c>
      <c r="C772" s="9" t="s">
        <v>3582</v>
      </c>
      <c r="D772" s="110"/>
      <c r="E772" s="110"/>
      <c r="F772" s="111">
        <f t="shared" si="22"/>
        <v>0</v>
      </c>
      <c r="G772" s="112">
        <f t="shared" si="23"/>
        <v>0</v>
      </c>
      <c r="H772" s="85">
        <v>0.67830000000000001</v>
      </c>
      <c r="I772" s="2224" t="s">
        <v>1196</v>
      </c>
    </row>
    <row r="773" spans="1:9" ht="16.5">
      <c r="A773" s="7" t="s">
        <v>2214</v>
      </c>
      <c r="B773" s="8" t="s">
        <v>6360</v>
      </c>
      <c r="C773" s="9" t="s">
        <v>3582</v>
      </c>
      <c r="D773" s="110"/>
      <c r="E773" s="110"/>
      <c r="F773" s="111">
        <f t="shared" ref="F773:F836" si="24">D773*E773</f>
        <v>0</v>
      </c>
      <c r="G773" s="112">
        <f t="shared" ref="G773:G836" si="25">IF($F$1230=0,0,F773/$F$1230)</f>
        <v>0</v>
      </c>
      <c r="H773" s="85">
        <v>1.2638</v>
      </c>
      <c r="I773" s="2224" t="s">
        <v>1196</v>
      </c>
    </row>
    <row r="774" spans="1:9" ht="16.5">
      <c r="A774" s="7" t="s">
        <v>2215</v>
      </c>
      <c r="B774" s="8" t="s">
        <v>6361</v>
      </c>
      <c r="C774" s="9" t="s">
        <v>3582</v>
      </c>
      <c r="D774" s="110"/>
      <c r="E774" s="110"/>
      <c r="F774" s="111">
        <f t="shared" si="24"/>
        <v>0</v>
      </c>
      <c r="G774" s="112">
        <f t="shared" si="25"/>
        <v>0</v>
      </c>
      <c r="H774" s="85">
        <v>0.71919999999999995</v>
      </c>
      <c r="I774" s="2224" t="s">
        <v>1196</v>
      </c>
    </row>
    <row r="775" spans="1:9" ht="16.5">
      <c r="A775" s="7" t="s">
        <v>3088</v>
      </c>
      <c r="B775" s="8" t="s">
        <v>6362</v>
      </c>
      <c r="C775" s="9" t="s">
        <v>3582</v>
      </c>
      <c r="D775" s="110"/>
      <c r="E775" s="110"/>
      <c r="F775" s="111">
        <f t="shared" si="24"/>
        <v>0</v>
      </c>
      <c r="G775" s="112">
        <f t="shared" si="25"/>
        <v>0</v>
      </c>
      <c r="H775" s="85">
        <v>1</v>
      </c>
      <c r="I775" s="2224" t="s">
        <v>7726</v>
      </c>
    </row>
    <row r="776" spans="1:9" ht="16.5">
      <c r="A776" s="7" t="s">
        <v>2216</v>
      </c>
      <c r="B776" s="8" t="s">
        <v>6363</v>
      </c>
      <c r="C776" s="9" t="s">
        <v>3582</v>
      </c>
      <c r="D776" s="110"/>
      <c r="E776" s="110"/>
      <c r="F776" s="111">
        <f t="shared" si="24"/>
        <v>0</v>
      </c>
      <c r="G776" s="112">
        <f t="shared" si="25"/>
        <v>0</v>
      </c>
      <c r="H776" s="85">
        <v>0.92859999999999998</v>
      </c>
      <c r="I776" s="2224" t="s">
        <v>1196</v>
      </c>
    </row>
    <row r="777" spans="1:9" ht="16.5">
      <c r="A777" s="7" t="s">
        <v>2217</v>
      </c>
      <c r="B777" s="8" t="s">
        <v>6364</v>
      </c>
      <c r="C777" s="9" t="s">
        <v>3582</v>
      </c>
      <c r="D777" s="110"/>
      <c r="E777" s="110"/>
      <c r="F777" s="111">
        <f t="shared" si="24"/>
        <v>0</v>
      </c>
      <c r="G777" s="112">
        <f t="shared" si="25"/>
        <v>0</v>
      </c>
      <c r="H777" s="85">
        <v>0.81799999999999995</v>
      </c>
      <c r="I777" s="2224" t="s">
        <v>1196</v>
      </c>
    </row>
    <row r="778" spans="1:9" ht="16.5">
      <c r="A778" s="7" t="s">
        <v>2218</v>
      </c>
      <c r="B778" s="8" t="s">
        <v>6365</v>
      </c>
      <c r="C778" s="9" t="s">
        <v>3582</v>
      </c>
      <c r="D778" s="110"/>
      <c r="E778" s="110"/>
      <c r="F778" s="111">
        <f t="shared" si="24"/>
        <v>0</v>
      </c>
      <c r="G778" s="112">
        <f t="shared" si="25"/>
        <v>0</v>
      </c>
      <c r="H778" s="85">
        <v>0.99319999999999997</v>
      </c>
      <c r="I778" s="2224" t="s">
        <v>1196</v>
      </c>
    </row>
    <row r="779" spans="1:9" ht="16.5">
      <c r="A779" s="7" t="s">
        <v>2219</v>
      </c>
      <c r="B779" s="8" t="s">
        <v>6366</v>
      </c>
      <c r="C779" s="9" t="s">
        <v>3582</v>
      </c>
      <c r="D779" s="110"/>
      <c r="E779" s="110"/>
      <c r="F779" s="111">
        <f t="shared" si="24"/>
        <v>0</v>
      </c>
      <c r="G779" s="112">
        <f t="shared" si="25"/>
        <v>0</v>
      </c>
      <c r="H779" s="85">
        <v>0.97850000000000004</v>
      </c>
      <c r="I779" s="2224" t="s">
        <v>1196</v>
      </c>
    </row>
    <row r="780" spans="1:9" ht="16.5">
      <c r="A780" s="7" t="s">
        <v>2220</v>
      </c>
      <c r="B780" s="8" t="s">
        <v>6367</v>
      </c>
      <c r="C780" s="9" t="s">
        <v>3582</v>
      </c>
      <c r="D780" s="110"/>
      <c r="E780" s="110"/>
      <c r="F780" s="111">
        <f t="shared" si="24"/>
        <v>0</v>
      </c>
      <c r="G780" s="112">
        <f t="shared" si="25"/>
        <v>0</v>
      </c>
      <c r="H780" s="85">
        <v>0.58550000000000002</v>
      </c>
      <c r="I780" s="2224" t="s">
        <v>1196</v>
      </c>
    </row>
    <row r="781" spans="1:9" ht="16.5">
      <c r="A781" s="7" t="s">
        <v>2221</v>
      </c>
      <c r="B781" s="8" t="s">
        <v>6368</v>
      </c>
      <c r="C781" s="9" t="s">
        <v>3582</v>
      </c>
      <c r="D781" s="110"/>
      <c r="E781" s="110"/>
      <c r="F781" s="111">
        <f t="shared" si="24"/>
        <v>0</v>
      </c>
      <c r="G781" s="112">
        <f t="shared" si="25"/>
        <v>0</v>
      </c>
      <c r="H781" s="85">
        <v>0.32919999999999999</v>
      </c>
      <c r="I781" s="2224" t="s">
        <v>1196</v>
      </c>
    </row>
    <row r="782" spans="1:9" ht="16.5">
      <c r="A782" s="7" t="s">
        <v>2222</v>
      </c>
      <c r="B782" s="8" t="s">
        <v>6369</v>
      </c>
      <c r="C782" s="9" t="s">
        <v>3582</v>
      </c>
      <c r="D782" s="110"/>
      <c r="E782" s="110"/>
      <c r="F782" s="111">
        <f t="shared" si="24"/>
        <v>0</v>
      </c>
      <c r="G782" s="112">
        <f t="shared" si="25"/>
        <v>0</v>
      </c>
      <c r="H782" s="85">
        <v>0.46679999999999999</v>
      </c>
      <c r="I782" s="2224" t="s">
        <v>1196</v>
      </c>
    </row>
    <row r="783" spans="1:9" ht="16.5">
      <c r="A783" s="7" t="s">
        <v>2223</v>
      </c>
      <c r="B783" s="8" t="s">
        <v>6370</v>
      </c>
      <c r="C783" s="9" t="s">
        <v>3582</v>
      </c>
      <c r="D783" s="110"/>
      <c r="E783" s="110"/>
      <c r="F783" s="111">
        <f t="shared" si="24"/>
        <v>0</v>
      </c>
      <c r="G783" s="112">
        <f t="shared" si="25"/>
        <v>0</v>
      </c>
      <c r="H783" s="85">
        <v>0.4909</v>
      </c>
      <c r="I783" s="2224" t="s">
        <v>1196</v>
      </c>
    </row>
    <row r="784" spans="1:9" ht="16.5">
      <c r="A784" s="7" t="s">
        <v>2224</v>
      </c>
      <c r="B784" s="8" t="s">
        <v>6371</v>
      </c>
      <c r="C784" s="9" t="s">
        <v>3582</v>
      </c>
      <c r="D784" s="110"/>
      <c r="E784" s="110"/>
      <c r="F784" s="111">
        <f t="shared" si="24"/>
        <v>0</v>
      </c>
      <c r="G784" s="112">
        <f t="shared" si="25"/>
        <v>0</v>
      </c>
      <c r="H784" s="85">
        <v>0.27010000000000001</v>
      </c>
      <c r="I784" s="2224" t="s">
        <v>1196</v>
      </c>
    </row>
    <row r="785" spans="1:9" ht="16.5">
      <c r="A785" s="7" t="s">
        <v>2225</v>
      </c>
      <c r="B785" s="8" t="s">
        <v>6372</v>
      </c>
      <c r="C785" s="9" t="s">
        <v>3582</v>
      </c>
      <c r="D785" s="110"/>
      <c r="E785" s="110"/>
      <c r="F785" s="111">
        <f t="shared" si="24"/>
        <v>0</v>
      </c>
      <c r="G785" s="112">
        <f t="shared" si="25"/>
        <v>0</v>
      </c>
      <c r="H785" s="85">
        <v>0.39700000000000002</v>
      </c>
      <c r="I785" s="2224" t="s">
        <v>1196</v>
      </c>
    </row>
    <row r="786" spans="1:9" ht="16.5">
      <c r="A786" s="7" t="s">
        <v>2226</v>
      </c>
      <c r="B786" s="8" t="s">
        <v>6373</v>
      </c>
      <c r="C786" s="9" t="s">
        <v>3582</v>
      </c>
      <c r="D786" s="110"/>
      <c r="E786" s="110"/>
      <c r="F786" s="111">
        <f t="shared" si="24"/>
        <v>0</v>
      </c>
      <c r="G786" s="112">
        <f t="shared" si="25"/>
        <v>0</v>
      </c>
      <c r="H786" s="85">
        <v>0.70760000000000001</v>
      </c>
      <c r="I786" s="2224" t="s">
        <v>1196</v>
      </c>
    </row>
    <row r="787" spans="1:9" ht="16.5">
      <c r="A787" s="7" t="s">
        <v>2227</v>
      </c>
      <c r="B787" s="8" t="s">
        <v>6374</v>
      </c>
      <c r="C787" s="9" t="s">
        <v>3582</v>
      </c>
      <c r="D787" s="110"/>
      <c r="E787" s="110"/>
      <c r="F787" s="111">
        <f t="shared" si="24"/>
        <v>0</v>
      </c>
      <c r="G787" s="112">
        <f t="shared" si="25"/>
        <v>0</v>
      </c>
      <c r="H787" s="85">
        <v>0.40060000000000001</v>
      </c>
      <c r="I787" s="2224" t="s">
        <v>1196</v>
      </c>
    </row>
    <row r="788" spans="1:9" ht="16.5">
      <c r="A788" s="7" t="s">
        <v>2228</v>
      </c>
      <c r="B788" s="8" t="s">
        <v>6375</v>
      </c>
      <c r="C788" s="9" t="s">
        <v>3582</v>
      </c>
      <c r="D788" s="110"/>
      <c r="E788" s="110"/>
      <c r="F788" s="111">
        <f t="shared" si="24"/>
        <v>0</v>
      </c>
      <c r="G788" s="112">
        <f t="shared" si="25"/>
        <v>0</v>
      </c>
      <c r="H788" s="85">
        <v>0.28139999999999998</v>
      </c>
      <c r="I788" s="2224" t="s">
        <v>1196</v>
      </c>
    </row>
    <row r="789" spans="1:9" ht="16.5">
      <c r="A789" s="7" t="s">
        <v>2229</v>
      </c>
      <c r="B789" s="8" t="s">
        <v>6376</v>
      </c>
      <c r="C789" s="9" t="s">
        <v>3582</v>
      </c>
      <c r="D789" s="110"/>
      <c r="E789" s="110"/>
      <c r="F789" s="111">
        <f t="shared" si="24"/>
        <v>0</v>
      </c>
      <c r="G789" s="112">
        <f t="shared" si="25"/>
        <v>0</v>
      </c>
      <c r="H789" s="85">
        <v>0.51629999999999998</v>
      </c>
      <c r="I789" s="2224" t="s">
        <v>1196</v>
      </c>
    </row>
    <row r="790" spans="1:9" ht="16.5">
      <c r="A790" s="7" t="s">
        <v>2680</v>
      </c>
      <c r="B790" s="8" t="s">
        <v>6377</v>
      </c>
      <c r="C790" s="9" t="s">
        <v>3582</v>
      </c>
      <c r="D790" s="110"/>
      <c r="E790" s="110"/>
      <c r="F790" s="111">
        <f t="shared" si="24"/>
        <v>0</v>
      </c>
      <c r="G790" s="112">
        <f t="shared" si="25"/>
        <v>0</v>
      </c>
      <c r="H790" s="85">
        <v>0.27700000000000002</v>
      </c>
      <c r="I790" s="2224" t="s">
        <v>1196</v>
      </c>
    </row>
    <row r="791" spans="1:9" ht="16.5">
      <c r="A791" s="7" t="s">
        <v>2230</v>
      </c>
      <c r="B791" s="8" t="s">
        <v>6378</v>
      </c>
      <c r="C791" s="9" t="s">
        <v>3582</v>
      </c>
      <c r="D791" s="110"/>
      <c r="E791" s="110"/>
      <c r="F791" s="111">
        <f t="shared" si="24"/>
        <v>0</v>
      </c>
      <c r="G791" s="112">
        <f t="shared" si="25"/>
        <v>0</v>
      </c>
      <c r="H791" s="85">
        <v>1.0185</v>
      </c>
      <c r="I791" s="2224" t="s">
        <v>1196</v>
      </c>
    </row>
    <row r="792" spans="1:9" ht="16.5">
      <c r="A792" s="7" t="s">
        <v>2231</v>
      </c>
      <c r="B792" s="8" t="s">
        <v>6379</v>
      </c>
      <c r="C792" s="9" t="s">
        <v>3582</v>
      </c>
      <c r="D792" s="110"/>
      <c r="E792" s="110"/>
      <c r="F792" s="111">
        <f t="shared" si="24"/>
        <v>0</v>
      </c>
      <c r="G792" s="112">
        <f t="shared" si="25"/>
        <v>0</v>
      </c>
      <c r="H792" s="85">
        <v>1.377</v>
      </c>
      <c r="I792" s="2224" t="s">
        <v>1196</v>
      </c>
    </row>
    <row r="793" spans="1:9" ht="16.5">
      <c r="A793" s="7" t="s">
        <v>2232</v>
      </c>
      <c r="B793" s="8" t="s">
        <v>6380</v>
      </c>
      <c r="C793" s="9" t="s">
        <v>3582</v>
      </c>
      <c r="D793" s="110"/>
      <c r="E793" s="110"/>
      <c r="F793" s="111">
        <f t="shared" si="24"/>
        <v>0</v>
      </c>
      <c r="G793" s="112">
        <f t="shared" si="25"/>
        <v>0</v>
      </c>
      <c r="H793" s="85">
        <v>1.1197999999999999</v>
      </c>
      <c r="I793" s="2224" t="s">
        <v>1196</v>
      </c>
    </row>
    <row r="794" spans="1:9" ht="16.5">
      <c r="A794" s="7" t="s">
        <v>2233</v>
      </c>
      <c r="B794" s="8" t="s">
        <v>6381</v>
      </c>
      <c r="C794" s="9" t="s">
        <v>3582</v>
      </c>
      <c r="D794" s="110"/>
      <c r="E794" s="110"/>
      <c r="F794" s="111">
        <f t="shared" si="24"/>
        <v>0</v>
      </c>
      <c r="G794" s="112">
        <f t="shared" si="25"/>
        <v>0</v>
      </c>
      <c r="H794" s="85">
        <v>1.3147</v>
      </c>
      <c r="I794" s="2224" t="s">
        <v>1196</v>
      </c>
    </row>
    <row r="795" spans="1:9" ht="16.5">
      <c r="A795" s="7" t="s">
        <v>2234</v>
      </c>
      <c r="B795" s="8" t="s">
        <v>6382</v>
      </c>
      <c r="C795" s="9" t="s">
        <v>3582</v>
      </c>
      <c r="D795" s="110"/>
      <c r="E795" s="110"/>
      <c r="F795" s="111">
        <f t="shared" si="24"/>
        <v>0</v>
      </c>
      <c r="G795" s="112">
        <f t="shared" si="25"/>
        <v>0</v>
      </c>
      <c r="H795" s="85">
        <v>0.64580000000000004</v>
      </c>
      <c r="I795" s="2224" t="s">
        <v>1196</v>
      </c>
    </row>
    <row r="796" spans="1:9" ht="16.5">
      <c r="A796" s="7" t="s">
        <v>2235</v>
      </c>
      <c r="B796" s="8" t="s">
        <v>6383</v>
      </c>
      <c r="C796" s="9" t="s">
        <v>3582</v>
      </c>
      <c r="D796" s="110"/>
      <c r="E796" s="110"/>
      <c r="F796" s="111">
        <f t="shared" si="24"/>
        <v>0</v>
      </c>
      <c r="G796" s="112">
        <f t="shared" si="25"/>
        <v>0</v>
      </c>
      <c r="H796" s="85">
        <v>0.55979999999999996</v>
      </c>
      <c r="I796" s="2224" t="s">
        <v>1196</v>
      </c>
    </row>
    <row r="797" spans="1:9" ht="16.5">
      <c r="A797" s="7" t="s">
        <v>2236</v>
      </c>
      <c r="B797" s="8" t="s">
        <v>6384</v>
      </c>
      <c r="C797" s="9" t="s">
        <v>3582</v>
      </c>
      <c r="D797" s="110"/>
      <c r="E797" s="110"/>
      <c r="F797" s="111">
        <f t="shared" si="24"/>
        <v>0</v>
      </c>
      <c r="G797" s="112">
        <f t="shared" si="25"/>
        <v>0</v>
      </c>
      <c r="H797" s="85">
        <v>0.26939999999999997</v>
      </c>
      <c r="I797" s="2224" t="s">
        <v>1196</v>
      </c>
    </row>
    <row r="798" spans="1:9" ht="16.5">
      <c r="A798" s="7" t="s">
        <v>2237</v>
      </c>
      <c r="B798" s="8" t="s">
        <v>6385</v>
      </c>
      <c r="C798" s="9" t="s">
        <v>3582</v>
      </c>
      <c r="D798" s="110"/>
      <c r="E798" s="110"/>
      <c r="F798" s="111">
        <f t="shared" si="24"/>
        <v>0</v>
      </c>
      <c r="G798" s="112">
        <f t="shared" si="25"/>
        <v>0</v>
      </c>
      <c r="H798" s="85">
        <v>0.33169999999999999</v>
      </c>
      <c r="I798" s="2224" t="s">
        <v>1196</v>
      </c>
    </row>
    <row r="799" spans="1:9" ht="16.5">
      <c r="A799" s="7" t="s">
        <v>2238</v>
      </c>
      <c r="B799" s="8" t="s">
        <v>6386</v>
      </c>
      <c r="C799" s="9" t="s">
        <v>3582</v>
      </c>
      <c r="D799" s="110"/>
      <c r="E799" s="110"/>
      <c r="F799" s="111">
        <f t="shared" si="24"/>
        <v>0</v>
      </c>
      <c r="G799" s="112">
        <f t="shared" si="25"/>
        <v>0</v>
      </c>
      <c r="H799" s="85">
        <v>0.84919999999999995</v>
      </c>
      <c r="I799" s="2224" t="s">
        <v>1196</v>
      </c>
    </row>
    <row r="800" spans="1:9" ht="16.5">
      <c r="A800" s="7" t="s">
        <v>2239</v>
      </c>
      <c r="B800" s="8" t="s">
        <v>6387</v>
      </c>
      <c r="C800" s="9" t="s">
        <v>3582</v>
      </c>
      <c r="D800" s="110"/>
      <c r="E800" s="110"/>
      <c r="F800" s="111">
        <f t="shared" si="24"/>
        <v>0</v>
      </c>
      <c r="G800" s="112">
        <f t="shared" si="25"/>
        <v>0</v>
      </c>
      <c r="H800" s="85">
        <v>0.26150000000000001</v>
      </c>
      <c r="I800" s="2224" t="s">
        <v>1196</v>
      </c>
    </row>
    <row r="801" spans="1:9" ht="16.5">
      <c r="A801" s="7" t="s">
        <v>2240</v>
      </c>
      <c r="B801" s="8" t="s">
        <v>6388</v>
      </c>
      <c r="C801" s="9" t="s">
        <v>3582</v>
      </c>
      <c r="D801" s="110"/>
      <c r="E801" s="110"/>
      <c r="F801" s="111">
        <f t="shared" si="24"/>
        <v>0</v>
      </c>
      <c r="G801" s="112">
        <f t="shared" si="25"/>
        <v>0</v>
      </c>
      <c r="H801" s="85">
        <v>0.53080000000000005</v>
      </c>
      <c r="I801" s="2224" t="s">
        <v>1196</v>
      </c>
    </row>
    <row r="802" spans="1:9" ht="16.5">
      <c r="A802" s="7" t="s">
        <v>2241</v>
      </c>
      <c r="B802" s="8" t="s">
        <v>6389</v>
      </c>
      <c r="C802" s="9" t="s">
        <v>3582</v>
      </c>
      <c r="D802" s="110"/>
      <c r="E802" s="110"/>
      <c r="F802" s="111">
        <f t="shared" si="24"/>
        <v>0</v>
      </c>
      <c r="G802" s="112">
        <f t="shared" si="25"/>
        <v>0</v>
      </c>
      <c r="H802" s="85">
        <v>0.45550000000000002</v>
      </c>
      <c r="I802" s="2224" t="s">
        <v>1196</v>
      </c>
    </row>
    <row r="803" spans="1:9" ht="16.5">
      <c r="A803" s="7" t="s">
        <v>2242</v>
      </c>
      <c r="B803" s="8" t="s">
        <v>6390</v>
      </c>
      <c r="C803" s="9" t="s">
        <v>3582</v>
      </c>
      <c r="D803" s="110"/>
      <c r="E803" s="110"/>
      <c r="F803" s="111">
        <f t="shared" si="24"/>
        <v>0</v>
      </c>
      <c r="G803" s="112">
        <f t="shared" si="25"/>
        <v>0</v>
      </c>
      <c r="H803" s="85">
        <v>0.1699</v>
      </c>
      <c r="I803" s="2224" t="s">
        <v>1196</v>
      </c>
    </row>
    <row r="804" spans="1:9" ht="16.5">
      <c r="A804" s="7" t="s">
        <v>2243</v>
      </c>
      <c r="B804" s="8" t="s">
        <v>6391</v>
      </c>
      <c r="C804" s="9" t="s">
        <v>3582</v>
      </c>
      <c r="D804" s="110"/>
      <c r="E804" s="110"/>
      <c r="F804" s="111">
        <f t="shared" si="24"/>
        <v>0</v>
      </c>
      <c r="G804" s="112">
        <f t="shared" si="25"/>
        <v>0</v>
      </c>
      <c r="H804" s="85">
        <v>1.0501</v>
      </c>
      <c r="I804" s="2224" t="s">
        <v>1196</v>
      </c>
    </row>
    <row r="805" spans="1:9" ht="16.5">
      <c r="A805" s="7" t="s">
        <v>2244</v>
      </c>
      <c r="B805" s="8" t="s">
        <v>6392</v>
      </c>
      <c r="C805" s="9" t="s">
        <v>3582</v>
      </c>
      <c r="D805" s="110"/>
      <c r="E805" s="110"/>
      <c r="F805" s="111">
        <f t="shared" si="24"/>
        <v>0</v>
      </c>
      <c r="G805" s="112">
        <f t="shared" si="25"/>
        <v>0</v>
      </c>
      <c r="H805" s="85">
        <v>0.66620000000000001</v>
      </c>
      <c r="I805" s="2224" t="s">
        <v>1196</v>
      </c>
    </row>
    <row r="806" spans="1:9" ht="16.5">
      <c r="A806" s="7" t="s">
        <v>2245</v>
      </c>
      <c r="B806" s="8" t="s">
        <v>6393</v>
      </c>
      <c r="C806" s="9" t="s">
        <v>3582</v>
      </c>
      <c r="D806" s="110"/>
      <c r="E806" s="110"/>
      <c r="F806" s="111">
        <f t="shared" si="24"/>
        <v>0</v>
      </c>
      <c r="G806" s="112">
        <f t="shared" si="25"/>
        <v>0</v>
      </c>
      <c r="H806" s="85">
        <v>1.1197999999999999</v>
      </c>
      <c r="I806" s="2224" t="s">
        <v>1196</v>
      </c>
    </row>
    <row r="807" spans="1:9" ht="16.5">
      <c r="A807" s="7" t="s">
        <v>2246</v>
      </c>
      <c r="B807" s="8" t="s">
        <v>6394</v>
      </c>
      <c r="C807" s="9" t="s">
        <v>3582</v>
      </c>
      <c r="D807" s="110"/>
      <c r="E807" s="110"/>
      <c r="F807" s="111">
        <f t="shared" si="24"/>
        <v>0</v>
      </c>
      <c r="G807" s="112">
        <f t="shared" si="25"/>
        <v>0</v>
      </c>
      <c r="H807" s="85">
        <v>0.38169999999999998</v>
      </c>
      <c r="I807" s="2224" t="s">
        <v>1196</v>
      </c>
    </row>
    <row r="808" spans="1:9" ht="16.5">
      <c r="A808" s="7" t="s">
        <v>2247</v>
      </c>
      <c r="B808" s="8" t="s">
        <v>6395</v>
      </c>
      <c r="C808" s="9" t="s">
        <v>3582</v>
      </c>
      <c r="D808" s="110"/>
      <c r="E808" s="110"/>
      <c r="F808" s="111">
        <f t="shared" si="24"/>
        <v>0</v>
      </c>
      <c r="G808" s="112">
        <f t="shared" si="25"/>
        <v>0</v>
      </c>
      <c r="H808" s="85">
        <v>1.3833</v>
      </c>
      <c r="I808" s="2224" t="s">
        <v>1196</v>
      </c>
    </row>
    <row r="809" spans="1:9" ht="16.5">
      <c r="A809" s="7" t="s">
        <v>2248</v>
      </c>
      <c r="B809" s="8" t="s">
        <v>6396</v>
      </c>
      <c r="C809" s="9" t="s">
        <v>3582</v>
      </c>
      <c r="D809" s="110"/>
      <c r="E809" s="110"/>
      <c r="F809" s="111">
        <f t="shared" si="24"/>
        <v>0</v>
      </c>
      <c r="G809" s="112">
        <f t="shared" si="25"/>
        <v>0</v>
      </c>
      <c r="H809" s="85">
        <v>0.32979999999999998</v>
      </c>
      <c r="I809" s="2224" t="s">
        <v>1196</v>
      </c>
    </row>
    <row r="810" spans="1:9" ht="16.5">
      <c r="A810" s="7" t="s">
        <v>2249</v>
      </c>
      <c r="B810" s="8" t="s">
        <v>6397</v>
      </c>
      <c r="C810" s="9" t="s">
        <v>3582</v>
      </c>
      <c r="D810" s="110"/>
      <c r="E810" s="110"/>
      <c r="F810" s="111">
        <f t="shared" si="24"/>
        <v>0</v>
      </c>
      <c r="G810" s="112">
        <f t="shared" si="25"/>
        <v>0</v>
      </c>
      <c r="H810" s="85">
        <v>0.92359999999999998</v>
      </c>
      <c r="I810" s="2224" t="s">
        <v>1196</v>
      </c>
    </row>
    <row r="811" spans="1:9" ht="16.5">
      <c r="A811" s="7" t="s">
        <v>2250</v>
      </c>
      <c r="B811" s="8" t="s">
        <v>6398</v>
      </c>
      <c r="C811" s="9" t="s">
        <v>3582</v>
      </c>
      <c r="D811" s="110"/>
      <c r="E811" s="110"/>
      <c r="F811" s="111">
        <f t="shared" si="24"/>
        <v>0</v>
      </c>
      <c r="G811" s="112">
        <f t="shared" si="25"/>
        <v>0</v>
      </c>
      <c r="H811" s="85">
        <v>0.47270000000000001</v>
      </c>
      <c r="I811" s="2224" t="s">
        <v>1196</v>
      </c>
    </row>
    <row r="812" spans="1:9" ht="16.5">
      <c r="A812" s="7" t="s">
        <v>2251</v>
      </c>
      <c r="B812" s="8" t="s">
        <v>6399</v>
      </c>
      <c r="C812" s="9" t="s">
        <v>3582</v>
      </c>
      <c r="D812" s="110"/>
      <c r="E812" s="110"/>
      <c r="F812" s="111">
        <f t="shared" si="24"/>
        <v>0</v>
      </c>
      <c r="G812" s="112">
        <f t="shared" si="25"/>
        <v>0</v>
      </c>
      <c r="H812" s="85">
        <v>0.96040000000000003</v>
      </c>
      <c r="I812" s="2224" t="s">
        <v>1196</v>
      </c>
    </row>
    <row r="813" spans="1:9" ht="16.5">
      <c r="A813" s="7" t="s">
        <v>2252</v>
      </c>
      <c r="B813" s="8" t="s">
        <v>6400</v>
      </c>
      <c r="C813" s="9" t="s">
        <v>3582</v>
      </c>
      <c r="D813" s="110"/>
      <c r="E813" s="110"/>
      <c r="F813" s="111">
        <f t="shared" si="24"/>
        <v>0</v>
      </c>
      <c r="G813" s="112">
        <f t="shared" si="25"/>
        <v>0</v>
      </c>
      <c r="H813" s="85">
        <v>1.099</v>
      </c>
      <c r="I813" s="2224" t="s">
        <v>1196</v>
      </c>
    </row>
    <row r="814" spans="1:9" ht="16.5">
      <c r="A814" s="7" t="s">
        <v>2253</v>
      </c>
      <c r="B814" s="8" t="s">
        <v>6401</v>
      </c>
      <c r="C814" s="9" t="s">
        <v>3582</v>
      </c>
      <c r="D814" s="110"/>
      <c r="E814" s="110"/>
      <c r="F814" s="111">
        <f t="shared" si="24"/>
        <v>0</v>
      </c>
      <c r="G814" s="112">
        <f t="shared" si="25"/>
        <v>0</v>
      </c>
      <c r="H814" s="85">
        <v>1.0985</v>
      </c>
      <c r="I814" s="2224" t="s">
        <v>1196</v>
      </c>
    </row>
    <row r="815" spans="1:9" ht="16.5">
      <c r="A815" s="7" t="s">
        <v>2254</v>
      </c>
      <c r="B815" s="8" t="s">
        <v>6402</v>
      </c>
      <c r="C815" s="9" t="s">
        <v>3582</v>
      </c>
      <c r="D815" s="110"/>
      <c r="E815" s="110"/>
      <c r="F815" s="111">
        <f t="shared" si="24"/>
        <v>0</v>
      </c>
      <c r="G815" s="112">
        <f t="shared" si="25"/>
        <v>0</v>
      </c>
      <c r="H815" s="85">
        <v>0.80469999999999997</v>
      </c>
      <c r="I815" s="2224" t="s">
        <v>1196</v>
      </c>
    </row>
    <row r="816" spans="1:9" ht="16.5">
      <c r="A816" s="7" t="s">
        <v>2255</v>
      </c>
      <c r="B816" s="8" t="s">
        <v>6403</v>
      </c>
      <c r="C816" s="9" t="s">
        <v>3582</v>
      </c>
      <c r="D816" s="110"/>
      <c r="E816" s="110"/>
      <c r="F816" s="111">
        <f t="shared" si="24"/>
        <v>0</v>
      </c>
      <c r="G816" s="112">
        <f t="shared" si="25"/>
        <v>0</v>
      </c>
      <c r="H816" s="85">
        <v>1.1353</v>
      </c>
      <c r="I816" s="2224" t="s">
        <v>1196</v>
      </c>
    </row>
    <row r="817" spans="1:9" ht="16.5">
      <c r="A817" s="7" t="s">
        <v>2256</v>
      </c>
      <c r="B817" s="8" t="s">
        <v>6404</v>
      </c>
      <c r="C817" s="9" t="s">
        <v>3582</v>
      </c>
      <c r="D817" s="110"/>
      <c r="E817" s="110"/>
      <c r="F817" s="111">
        <f t="shared" si="24"/>
        <v>0</v>
      </c>
      <c r="G817" s="112">
        <f t="shared" si="25"/>
        <v>0</v>
      </c>
      <c r="H817" s="85">
        <v>0.74229999999999996</v>
      </c>
      <c r="I817" s="2224" t="s">
        <v>1196</v>
      </c>
    </row>
    <row r="818" spans="1:9" ht="16.5">
      <c r="A818" s="7" t="s">
        <v>2257</v>
      </c>
      <c r="B818" s="8" t="s">
        <v>6405</v>
      </c>
      <c r="C818" s="9" t="s">
        <v>3582</v>
      </c>
      <c r="D818" s="110"/>
      <c r="E818" s="110"/>
      <c r="F818" s="111">
        <f t="shared" si="24"/>
        <v>0</v>
      </c>
      <c r="G818" s="112">
        <f t="shared" si="25"/>
        <v>0</v>
      </c>
      <c r="H818" s="85">
        <v>0.59930000000000005</v>
      </c>
      <c r="I818" s="2224" t="s">
        <v>1196</v>
      </c>
    </row>
    <row r="819" spans="1:9" ht="16.5">
      <c r="A819" s="7" t="s">
        <v>2258</v>
      </c>
      <c r="B819" s="8" t="s">
        <v>6406</v>
      </c>
      <c r="C819" s="9" t="s">
        <v>3582</v>
      </c>
      <c r="D819" s="110"/>
      <c r="E819" s="110"/>
      <c r="F819" s="111">
        <f t="shared" si="24"/>
        <v>0</v>
      </c>
      <c r="G819" s="112">
        <f t="shared" si="25"/>
        <v>0</v>
      </c>
      <c r="H819" s="85">
        <v>1.2975000000000001</v>
      </c>
      <c r="I819" s="2224" t="s">
        <v>1196</v>
      </c>
    </row>
    <row r="820" spans="1:9" ht="16.5">
      <c r="A820" s="7" t="s">
        <v>2259</v>
      </c>
      <c r="B820" s="8" t="s">
        <v>6407</v>
      </c>
      <c r="C820" s="9" t="s">
        <v>3582</v>
      </c>
      <c r="D820" s="110"/>
      <c r="E820" s="110"/>
      <c r="F820" s="111">
        <f t="shared" si="24"/>
        <v>0</v>
      </c>
      <c r="G820" s="112">
        <f t="shared" si="25"/>
        <v>0</v>
      </c>
      <c r="H820" s="85">
        <v>0.4511</v>
      </c>
      <c r="I820" s="2224" t="s">
        <v>1196</v>
      </c>
    </row>
    <row r="821" spans="1:9" ht="16.5">
      <c r="A821" s="7" t="s">
        <v>2260</v>
      </c>
      <c r="B821" s="8" t="s">
        <v>6408</v>
      </c>
      <c r="C821" s="9" t="s">
        <v>3582</v>
      </c>
      <c r="D821" s="110"/>
      <c r="E821" s="110"/>
      <c r="F821" s="111">
        <f t="shared" si="24"/>
        <v>0</v>
      </c>
      <c r="G821" s="112">
        <f t="shared" si="25"/>
        <v>0</v>
      </c>
      <c r="H821" s="85">
        <v>0.377</v>
      </c>
      <c r="I821" s="2224" t="s">
        <v>1196</v>
      </c>
    </row>
    <row r="822" spans="1:9" ht="16.5">
      <c r="A822" s="7" t="s">
        <v>2261</v>
      </c>
      <c r="B822" s="8" t="s">
        <v>6409</v>
      </c>
      <c r="C822" s="9" t="s">
        <v>3582</v>
      </c>
      <c r="D822" s="110"/>
      <c r="E822" s="110"/>
      <c r="F822" s="111">
        <f t="shared" si="24"/>
        <v>0</v>
      </c>
      <c r="G822" s="112">
        <f t="shared" si="25"/>
        <v>0</v>
      </c>
      <c r="H822" s="85">
        <v>0.40139999999999998</v>
      </c>
      <c r="I822" s="2224" t="s">
        <v>1196</v>
      </c>
    </row>
    <row r="823" spans="1:9" ht="16.5">
      <c r="A823" s="7" t="s">
        <v>2262</v>
      </c>
      <c r="B823" s="8" t="s">
        <v>6410</v>
      </c>
      <c r="C823" s="9" t="s">
        <v>3582</v>
      </c>
      <c r="D823" s="110"/>
      <c r="E823" s="110"/>
      <c r="F823" s="111">
        <f t="shared" si="24"/>
        <v>0</v>
      </c>
      <c r="G823" s="112">
        <f t="shared" si="25"/>
        <v>0</v>
      </c>
      <c r="H823" s="85">
        <v>0.26579999999999998</v>
      </c>
      <c r="I823" s="2224" t="s">
        <v>1196</v>
      </c>
    </row>
    <row r="824" spans="1:9" ht="16.5">
      <c r="A824" s="7" t="s">
        <v>2263</v>
      </c>
      <c r="B824" s="8" t="s">
        <v>6411</v>
      </c>
      <c r="C824" s="9" t="s">
        <v>3582</v>
      </c>
      <c r="D824" s="110"/>
      <c r="E824" s="110"/>
      <c r="F824" s="111">
        <f t="shared" si="24"/>
        <v>0</v>
      </c>
      <c r="G824" s="112">
        <f t="shared" si="25"/>
        <v>0</v>
      </c>
      <c r="H824" s="85">
        <v>0.39700000000000002</v>
      </c>
      <c r="I824" s="2224" t="s">
        <v>1196</v>
      </c>
    </row>
    <row r="825" spans="1:9" ht="16.5">
      <c r="A825" s="7" t="s">
        <v>2264</v>
      </c>
      <c r="B825" s="8" t="s">
        <v>6412</v>
      </c>
      <c r="C825" s="9" t="s">
        <v>3582</v>
      </c>
      <c r="D825" s="110"/>
      <c r="E825" s="110"/>
      <c r="F825" s="111">
        <f t="shared" si="24"/>
        <v>0</v>
      </c>
      <c r="G825" s="112">
        <f t="shared" si="25"/>
        <v>0</v>
      </c>
      <c r="H825" s="85">
        <v>1.1440999999999999</v>
      </c>
      <c r="I825" s="2224" t="s">
        <v>1196</v>
      </c>
    </row>
    <row r="826" spans="1:9" ht="16.5">
      <c r="A826" s="7" t="s">
        <v>2265</v>
      </c>
      <c r="B826" s="8" t="s">
        <v>6413</v>
      </c>
      <c r="C826" s="9" t="s">
        <v>3582</v>
      </c>
      <c r="D826" s="110"/>
      <c r="E826" s="110"/>
      <c r="F826" s="111">
        <f t="shared" si="24"/>
        <v>0</v>
      </c>
      <c r="G826" s="112">
        <f t="shared" si="25"/>
        <v>0</v>
      </c>
      <c r="H826" s="85">
        <v>0.37359999999999999</v>
      </c>
      <c r="I826" s="2224" t="s">
        <v>1196</v>
      </c>
    </row>
    <row r="827" spans="1:9" ht="16.5">
      <c r="A827" s="7" t="s">
        <v>2266</v>
      </c>
      <c r="B827" s="8" t="s">
        <v>6414</v>
      </c>
      <c r="C827" s="9" t="s">
        <v>3582</v>
      </c>
      <c r="D827" s="110"/>
      <c r="E827" s="110"/>
      <c r="F827" s="111">
        <f t="shared" si="24"/>
        <v>0</v>
      </c>
      <c r="G827" s="112">
        <f t="shared" si="25"/>
        <v>0</v>
      </c>
      <c r="H827" s="85">
        <v>1.2614000000000001</v>
      </c>
      <c r="I827" s="2224" t="s">
        <v>1196</v>
      </c>
    </row>
    <row r="828" spans="1:9" ht="16.5">
      <c r="A828" s="7" t="s">
        <v>2267</v>
      </c>
      <c r="B828" s="8" t="s">
        <v>6415</v>
      </c>
      <c r="C828" s="9" t="s">
        <v>3582</v>
      </c>
      <c r="D828" s="110"/>
      <c r="E828" s="110"/>
      <c r="F828" s="111">
        <f t="shared" si="24"/>
        <v>0</v>
      </c>
      <c r="G828" s="112">
        <f t="shared" si="25"/>
        <v>0</v>
      </c>
      <c r="H828" s="85">
        <v>0.91159999999999997</v>
      </c>
      <c r="I828" s="2224" t="s">
        <v>1196</v>
      </c>
    </row>
    <row r="829" spans="1:9" ht="16.5">
      <c r="A829" s="7" t="s">
        <v>2268</v>
      </c>
      <c r="B829" s="8" t="s">
        <v>6416</v>
      </c>
      <c r="C829" s="9" t="s">
        <v>3582</v>
      </c>
      <c r="D829" s="110"/>
      <c r="E829" s="110"/>
      <c r="F829" s="111">
        <f t="shared" si="24"/>
        <v>0</v>
      </c>
      <c r="G829" s="112">
        <f t="shared" si="25"/>
        <v>0</v>
      </c>
      <c r="H829" s="85">
        <v>0.25380000000000003</v>
      </c>
      <c r="I829" s="2224" t="s">
        <v>1196</v>
      </c>
    </row>
    <row r="830" spans="1:9" ht="16.5">
      <c r="A830" s="7" t="s">
        <v>2269</v>
      </c>
      <c r="B830" s="8" t="s">
        <v>6417</v>
      </c>
      <c r="C830" s="9" t="s">
        <v>3582</v>
      </c>
      <c r="D830" s="110"/>
      <c r="E830" s="110"/>
      <c r="F830" s="111">
        <f t="shared" si="24"/>
        <v>0</v>
      </c>
      <c r="G830" s="112">
        <f t="shared" si="25"/>
        <v>0</v>
      </c>
      <c r="H830" s="85">
        <v>1.0448</v>
      </c>
      <c r="I830" s="2224" t="s">
        <v>1196</v>
      </c>
    </row>
    <row r="831" spans="1:9" ht="16.5">
      <c r="A831" s="7" t="s">
        <v>2270</v>
      </c>
      <c r="B831" s="8" t="s">
        <v>6418</v>
      </c>
      <c r="C831" s="9" t="s">
        <v>3582</v>
      </c>
      <c r="D831" s="110"/>
      <c r="E831" s="110"/>
      <c r="F831" s="111">
        <f t="shared" si="24"/>
        <v>0</v>
      </c>
      <c r="G831" s="112">
        <f t="shared" si="25"/>
        <v>0</v>
      </c>
      <c r="H831" s="85">
        <v>1.621</v>
      </c>
      <c r="I831" s="2224" t="s">
        <v>1196</v>
      </c>
    </row>
    <row r="832" spans="1:9" ht="16.5">
      <c r="A832" s="7" t="s">
        <v>2271</v>
      </c>
      <c r="B832" s="8" t="s">
        <v>6419</v>
      </c>
      <c r="C832" s="9" t="s">
        <v>3582</v>
      </c>
      <c r="D832" s="110"/>
      <c r="E832" s="110"/>
      <c r="F832" s="111">
        <f t="shared" si="24"/>
        <v>0</v>
      </c>
      <c r="G832" s="112">
        <f t="shared" si="25"/>
        <v>0</v>
      </c>
      <c r="H832" s="85">
        <v>0.69179999999999997</v>
      </c>
      <c r="I832" s="2224" t="s">
        <v>1196</v>
      </c>
    </row>
    <row r="833" spans="1:9" ht="16.5">
      <c r="A833" s="7" t="s">
        <v>2272</v>
      </c>
      <c r="B833" s="8" t="s">
        <v>6420</v>
      </c>
      <c r="C833" s="9" t="s">
        <v>3582</v>
      </c>
      <c r="D833" s="110"/>
      <c r="E833" s="110"/>
      <c r="F833" s="111">
        <f t="shared" si="24"/>
        <v>0</v>
      </c>
      <c r="G833" s="112">
        <f t="shared" si="25"/>
        <v>0</v>
      </c>
      <c r="H833" s="85">
        <v>1.1906000000000001</v>
      </c>
      <c r="I833" s="2224" t="s">
        <v>1196</v>
      </c>
    </row>
    <row r="834" spans="1:9" ht="16.5">
      <c r="A834" s="7" t="s">
        <v>2273</v>
      </c>
      <c r="B834" s="8" t="s">
        <v>6421</v>
      </c>
      <c r="C834" s="9" t="s">
        <v>3582</v>
      </c>
      <c r="D834" s="110"/>
      <c r="E834" s="110"/>
      <c r="F834" s="111">
        <f t="shared" si="24"/>
        <v>0</v>
      </c>
      <c r="G834" s="112">
        <f t="shared" si="25"/>
        <v>0</v>
      </c>
      <c r="H834" s="85">
        <v>1.0445</v>
      </c>
      <c r="I834" s="2224" t="s">
        <v>1196</v>
      </c>
    </row>
    <row r="835" spans="1:9" ht="16.5">
      <c r="A835" s="7" t="s">
        <v>2274</v>
      </c>
      <c r="B835" s="8" t="s">
        <v>6422</v>
      </c>
      <c r="C835" s="9" t="s">
        <v>3582</v>
      </c>
      <c r="D835" s="110"/>
      <c r="E835" s="110"/>
      <c r="F835" s="111">
        <f t="shared" si="24"/>
        <v>0</v>
      </c>
      <c r="G835" s="112">
        <f t="shared" si="25"/>
        <v>0</v>
      </c>
      <c r="H835" s="85">
        <v>0.40720000000000001</v>
      </c>
      <c r="I835" s="2224" t="s">
        <v>1196</v>
      </c>
    </row>
    <row r="836" spans="1:9" ht="16.5">
      <c r="A836" s="7" t="s">
        <v>2275</v>
      </c>
      <c r="B836" s="8" t="s">
        <v>6423</v>
      </c>
      <c r="C836" s="9" t="s">
        <v>3582</v>
      </c>
      <c r="D836" s="110"/>
      <c r="E836" s="110"/>
      <c r="F836" s="111">
        <f t="shared" si="24"/>
        <v>0</v>
      </c>
      <c r="G836" s="112">
        <f t="shared" si="25"/>
        <v>0</v>
      </c>
      <c r="H836" s="85">
        <v>1.0218</v>
      </c>
      <c r="I836" s="2224" t="s">
        <v>1196</v>
      </c>
    </row>
    <row r="837" spans="1:9" ht="16.5">
      <c r="A837" s="7" t="s">
        <v>2276</v>
      </c>
      <c r="B837" s="8" t="s">
        <v>6424</v>
      </c>
      <c r="C837" s="9" t="s">
        <v>3582</v>
      </c>
      <c r="D837" s="110"/>
      <c r="E837" s="110"/>
      <c r="F837" s="111">
        <f t="shared" ref="F837:F900" si="26">D837*E837</f>
        <v>0</v>
      </c>
      <c r="G837" s="112">
        <f t="shared" ref="G837:G900" si="27">IF($F$1230=0,0,F837/$F$1230)</f>
        <v>0</v>
      </c>
      <c r="H837" s="85">
        <v>0.76449999999999996</v>
      </c>
      <c r="I837" s="2224" t="s">
        <v>1196</v>
      </c>
    </row>
    <row r="838" spans="1:9" ht="16.5">
      <c r="A838" s="7" t="s">
        <v>2277</v>
      </c>
      <c r="B838" s="8" t="s">
        <v>6425</v>
      </c>
      <c r="C838" s="9" t="s">
        <v>3582</v>
      </c>
      <c r="D838" s="110"/>
      <c r="E838" s="110"/>
      <c r="F838" s="111">
        <f t="shared" si="26"/>
        <v>0</v>
      </c>
      <c r="G838" s="112">
        <f t="shared" si="27"/>
        <v>0</v>
      </c>
      <c r="H838" s="85">
        <v>1.2706999999999999</v>
      </c>
      <c r="I838" s="2224" t="s">
        <v>1196</v>
      </c>
    </row>
    <row r="839" spans="1:9" ht="16.5">
      <c r="A839" s="7" t="s">
        <v>2278</v>
      </c>
      <c r="B839" s="8" t="s">
        <v>6426</v>
      </c>
      <c r="C839" s="9" t="s">
        <v>3582</v>
      </c>
      <c r="D839" s="110"/>
      <c r="E839" s="110"/>
      <c r="F839" s="111">
        <f t="shared" si="26"/>
        <v>0</v>
      </c>
      <c r="G839" s="112">
        <f t="shared" si="27"/>
        <v>0</v>
      </c>
      <c r="H839" s="85">
        <v>0.53400000000000003</v>
      </c>
      <c r="I839" s="2224" t="s">
        <v>1196</v>
      </c>
    </row>
    <row r="840" spans="1:9" ht="16.5">
      <c r="A840" s="7" t="s">
        <v>2279</v>
      </c>
      <c r="B840" s="8" t="s">
        <v>6427</v>
      </c>
      <c r="C840" s="9" t="s">
        <v>3582</v>
      </c>
      <c r="D840" s="110"/>
      <c r="E840" s="110"/>
      <c r="F840" s="111">
        <f t="shared" si="26"/>
        <v>0</v>
      </c>
      <c r="G840" s="112">
        <f t="shared" si="27"/>
        <v>0</v>
      </c>
      <c r="H840" s="85">
        <v>1.2003999999999999</v>
      </c>
      <c r="I840" s="2224" t="s">
        <v>1196</v>
      </c>
    </row>
    <row r="841" spans="1:9" ht="16.5">
      <c r="A841" s="7" t="s">
        <v>2280</v>
      </c>
      <c r="B841" s="8" t="s">
        <v>6428</v>
      </c>
      <c r="C841" s="9" t="s">
        <v>3582</v>
      </c>
      <c r="D841" s="110"/>
      <c r="E841" s="110"/>
      <c r="F841" s="111">
        <f t="shared" si="26"/>
        <v>0</v>
      </c>
      <c r="G841" s="112">
        <f t="shared" si="27"/>
        <v>0</v>
      </c>
      <c r="H841" s="85">
        <v>0.84340000000000004</v>
      </c>
      <c r="I841" s="2224" t="s">
        <v>1196</v>
      </c>
    </row>
    <row r="842" spans="1:9" ht="16.5">
      <c r="A842" s="7" t="s">
        <v>2281</v>
      </c>
      <c r="B842" s="8" t="s">
        <v>6429</v>
      </c>
      <c r="C842" s="9" t="s">
        <v>3582</v>
      </c>
      <c r="D842" s="110"/>
      <c r="E842" s="110"/>
      <c r="F842" s="111">
        <f t="shared" si="26"/>
        <v>0</v>
      </c>
      <c r="G842" s="112">
        <f t="shared" si="27"/>
        <v>0</v>
      </c>
      <c r="H842" s="85">
        <v>1.5738000000000001</v>
      </c>
      <c r="I842" s="2224" t="s">
        <v>1196</v>
      </c>
    </row>
    <row r="843" spans="1:9" ht="16.5">
      <c r="A843" s="7" t="s">
        <v>2282</v>
      </c>
      <c r="B843" s="8" t="s">
        <v>6430</v>
      </c>
      <c r="C843" s="9" t="s">
        <v>3582</v>
      </c>
      <c r="D843" s="110"/>
      <c r="E843" s="110"/>
      <c r="F843" s="111">
        <f t="shared" si="26"/>
        <v>0</v>
      </c>
      <c r="G843" s="112">
        <f t="shared" si="27"/>
        <v>0</v>
      </c>
      <c r="H843" s="85">
        <v>0.64849999999999997</v>
      </c>
      <c r="I843" s="2224" t="s">
        <v>1196</v>
      </c>
    </row>
    <row r="844" spans="1:9" ht="16.5">
      <c r="A844" s="7" t="s">
        <v>2283</v>
      </c>
      <c r="B844" s="8" t="s">
        <v>6431</v>
      </c>
      <c r="C844" s="9" t="s">
        <v>3582</v>
      </c>
      <c r="D844" s="110"/>
      <c r="E844" s="110"/>
      <c r="F844" s="111">
        <f t="shared" si="26"/>
        <v>0</v>
      </c>
      <c r="G844" s="112">
        <f t="shared" si="27"/>
        <v>0</v>
      </c>
      <c r="H844" s="85">
        <v>1.7509999999999999</v>
      </c>
      <c r="I844" s="2224" t="s">
        <v>1196</v>
      </c>
    </row>
    <row r="845" spans="1:9" ht="16.5">
      <c r="A845" s="7" t="s">
        <v>2284</v>
      </c>
      <c r="B845" s="8" t="s">
        <v>6432</v>
      </c>
      <c r="C845" s="9" t="s">
        <v>3582</v>
      </c>
      <c r="D845" s="110"/>
      <c r="E845" s="110"/>
      <c r="F845" s="111">
        <f t="shared" si="26"/>
        <v>0</v>
      </c>
      <c r="G845" s="112">
        <f t="shared" si="27"/>
        <v>0</v>
      </c>
      <c r="H845" s="85">
        <v>0.76590000000000003</v>
      </c>
      <c r="I845" s="2224" t="s">
        <v>1196</v>
      </c>
    </row>
    <row r="846" spans="1:9" ht="16.5">
      <c r="A846" s="7" t="s">
        <v>2285</v>
      </c>
      <c r="B846" s="8" t="s">
        <v>6433</v>
      </c>
      <c r="C846" s="9" t="s">
        <v>3582</v>
      </c>
      <c r="D846" s="110"/>
      <c r="E846" s="110"/>
      <c r="F846" s="111">
        <f t="shared" si="26"/>
        <v>0</v>
      </c>
      <c r="G846" s="112">
        <f t="shared" si="27"/>
        <v>0</v>
      </c>
      <c r="H846" s="85">
        <v>0.66210000000000002</v>
      </c>
      <c r="I846" s="2224" t="s">
        <v>1196</v>
      </c>
    </row>
    <row r="847" spans="1:9" ht="16.5">
      <c r="A847" s="7" t="s">
        <v>2286</v>
      </c>
      <c r="B847" s="8" t="s">
        <v>6434</v>
      </c>
      <c r="C847" s="9" t="s">
        <v>3582</v>
      </c>
      <c r="D847" s="110"/>
      <c r="E847" s="110"/>
      <c r="F847" s="111">
        <f t="shared" si="26"/>
        <v>0</v>
      </c>
      <c r="G847" s="112">
        <f t="shared" si="27"/>
        <v>0</v>
      </c>
      <c r="H847" s="85">
        <v>1.3502000000000001</v>
      </c>
      <c r="I847" s="2224" t="s">
        <v>1196</v>
      </c>
    </row>
    <row r="848" spans="1:9" ht="16.5">
      <c r="A848" s="7" t="s">
        <v>1197</v>
      </c>
      <c r="B848" s="8" t="s">
        <v>6435</v>
      </c>
      <c r="C848" s="9" t="s">
        <v>3582</v>
      </c>
      <c r="D848" s="110"/>
      <c r="E848" s="110"/>
      <c r="F848" s="111">
        <f t="shared" si="26"/>
        <v>0</v>
      </c>
      <c r="G848" s="112">
        <f t="shared" si="27"/>
        <v>0</v>
      </c>
      <c r="H848" s="85">
        <v>0.2366</v>
      </c>
      <c r="I848" s="2224" t="s">
        <v>1196</v>
      </c>
    </row>
    <row r="849" spans="1:9" ht="16.5">
      <c r="A849" s="7" t="s">
        <v>2287</v>
      </c>
      <c r="B849" s="8" t="s">
        <v>6436</v>
      </c>
      <c r="C849" s="9" t="s">
        <v>3582</v>
      </c>
      <c r="D849" s="110"/>
      <c r="E849" s="110"/>
      <c r="F849" s="111">
        <f t="shared" si="26"/>
        <v>0</v>
      </c>
      <c r="G849" s="112">
        <f t="shared" si="27"/>
        <v>0</v>
      </c>
      <c r="H849" s="85">
        <v>1.2743</v>
      </c>
      <c r="I849" s="2224" t="s">
        <v>1196</v>
      </c>
    </row>
    <row r="850" spans="1:9" ht="16.5">
      <c r="A850" s="7" t="s">
        <v>2288</v>
      </c>
      <c r="B850" s="8" t="s">
        <v>6437</v>
      </c>
      <c r="C850" s="9" t="s">
        <v>3582</v>
      </c>
      <c r="D850" s="110"/>
      <c r="E850" s="110"/>
      <c r="F850" s="111">
        <f t="shared" si="26"/>
        <v>0</v>
      </c>
      <c r="G850" s="112">
        <f t="shared" si="27"/>
        <v>0</v>
      </c>
      <c r="H850" s="85">
        <v>0.1777</v>
      </c>
      <c r="I850" s="2224" t="s">
        <v>1196</v>
      </c>
    </row>
    <row r="851" spans="1:9" ht="16.5">
      <c r="A851" s="7" t="s">
        <v>2289</v>
      </c>
      <c r="B851" s="8" t="s">
        <v>6438</v>
      </c>
      <c r="C851" s="9" t="s">
        <v>3582</v>
      </c>
      <c r="D851" s="110"/>
      <c r="E851" s="110"/>
      <c r="F851" s="111">
        <f t="shared" si="26"/>
        <v>0</v>
      </c>
      <c r="G851" s="112">
        <f t="shared" si="27"/>
        <v>0</v>
      </c>
      <c r="H851" s="85">
        <v>1.0615000000000001</v>
      </c>
      <c r="I851" s="2224" t="s">
        <v>1196</v>
      </c>
    </row>
    <row r="852" spans="1:9" ht="16.5">
      <c r="A852" s="7" t="s">
        <v>2290</v>
      </c>
      <c r="B852" s="8" t="s">
        <v>6439</v>
      </c>
      <c r="C852" s="9" t="s">
        <v>3582</v>
      </c>
      <c r="D852" s="110"/>
      <c r="E852" s="110"/>
      <c r="F852" s="111">
        <f t="shared" si="26"/>
        <v>0</v>
      </c>
      <c r="G852" s="112">
        <f t="shared" si="27"/>
        <v>0</v>
      </c>
      <c r="H852" s="85">
        <v>1.3532999999999999</v>
      </c>
      <c r="I852" s="2224" t="s">
        <v>1196</v>
      </c>
    </row>
    <row r="853" spans="1:9" ht="16.5">
      <c r="A853" s="7" t="s">
        <v>2291</v>
      </c>
      <c r="B853" s="8" t="s">
        <v>6440</v>
      </c>
      <c r="C853" s="9" t="s">
        <v>3582</v>
      </c>
      <c r="D853" s="110"/>
      <c r="E853" s="110"/>
      <c r="F853" s="111">
        <f t="shared" si="26"/>
        <v>0</v>
      </c>
      <c r="G853" s="112">
        <f t="shared" si="27"/>
        <v>0</v>
      </c>
      <c r="H853" s="85">
        <v>0.87629999999999997</v>
      </c>
      <c r="I853" s="2224" t="s">
        <v>1196</v>
      </c>
    </row>
    <row r="854" spans="1:9" ht="16.5">
      <c r="A854" s="7" t="s">
        <v>2292</v>
      </c>
      <c r="B854" s="8" t="s">
        <v>6441</v>
      </c>
      <c r="C854" s="9" t="s">
        <v>3582</v>
      </c>
      <c r="D854" s="110"/>
      <c r="E854" s="110"/>
      <c r="F854" s="111">
        <f t="shared" si="26"/>
        <v>0</v>
      </c>
      <c r="G854" s="112">
        <f t="shared" si="27"/>
        <v>0</v>
      </c>
      <c r="H854" s="85">
        <v>1.0553999999999999</v>
      </c>
      <c r="I854" s="2224" t="s">
        <v>1196</v>
      </c>
    </row>
    <row r="855" spans="1:9" ht="16.5">
      <c r="A855" s="7" t="s">
        <v>2293</v>
      </c>
      <c r="B855" s="8" t="s">
        <v>6442</v>
      </c>
      <c r="C855" s="9" t="s">
        <v>3582</v>
      </c>
      <c r="D855" s="110"/>
      <c r="E855" s="110"/>
      <c r="F855" s="111">
        <f t="shared" si="26"/>
        <v>0</v>
      </c>
      <c r="G855" s="112">
        <f t="shared" si="27"/>
        <v>0</v>
      </c>
      <c r="H855" s="85">
        <v>0.63160000000000005</v>
      </c>
      <c r="I855" s="2224" t="s">
        <v>1196</v>
      </c>
    </row>
    <row r="856" spans="1:9" ht="16.5">
      <c r="A856" s="7" t="s">
        <v>2294</v>
      </c>
      <c r="B856" s="8" t="s">
        <v>6443</v>
      </c>
      <c r="C856" s="9" t="s">
        <v>3582</v>
      </c>
      <c r="D856" s="110"/>
      <c r="E856" s="110"/>
      <c r="F856" s="111">
        <f t="shared" si="26"/>
        <v>0</v>
      </c>
      <c r="G856" s="112">
        <f t="shared" si="27"/>
        <v>0</v>
      </c>
      <c r="H856" s="85">
        <v>1.0789</v>
      </c>
      <c r="I856" s="2224" t="s">
        <v>1196</v>
      </c>
    </row>
    <row r="857" spans="1:9" ht="16.5">
      <c r="A857" s="7" t="s">
        <v>2295</v>
      </c>
      <c r="B857" s="8" t="s">
        <v>6444</v>
      </c>
      <c r="C857" s="9" t="s">
        <v>3582</v>
      </c>
      <c r="D857" s="110"/>
      <c r="E857" s="110"/>
      <c r="F857" s="111">
        <f t="shared" si="26"/>
        <v>0</v>
      </c>
      <c r="G857" s="112">
        <f t="shared" si="27"/>
        <v>0</v>
      </c>
      <c r="H857" s="85">
        <v>0.48110000000000003</v>
      </c>
      <c r="I857" s="2224" t="s">
        <v>1196</v>
      </c>
    </row>
    <row r="858" spans="1:9" ht="16.5">
      <c r="A858" s="7" t="s">
        <v>2296</v>
      </c>
      <c r="B858" s="8" t="s">
        <v>6445</v>
      </c>
      <c r="C858" s="9" t="s">
        <v>3582</v>
      </c>
      <c r="D858" s="110"/>
      <c r="E858" s="110"/>
      <c r="F858" s="111">
        <f t="shared" si="26"/>
        <v>0</v>
      </c>
      <c r="G858" s="112">
        <f t="shared" si="27"/>
        <v>0</v>
      </c>
      <c r="H858" s="85">
        <v>1.1296999999999999</v>
      </c>
      <c r="I858" s="2224" t="s">
        <v>1196</v>
      </c>
    </row>
    <row r="859" spans="1:9" ht="16.5">
      <c r="A859" s="7" t="s">
        <v>2297</v>
      </c>
      <c r="B859" s="8" t="s">
        <v>6446</v>
      </c>
      <c r="C859" s="9" t="s">
        <v>3582</v>
      </c>
      <c r="D859" s="110"/>
      <c r="E859" s="110"/>
      <c r="F859" s="111">
        <f t="shared" si="26"/>
        <v>0</v>
      </c>
      <c r="G859" s="112">
        <f t="shared" si="27"/>
        <v>0</v>
      </c>
      <c r="H859" s="85">
        <v>1.2212000000000001</v>
      </c>
      <c r="I859" s="2224" t="s">
        <v>1196</v>
      </c>
    </row>
    <row r="860" spans="1:9" ht="16.5">
      <c r="A860" s="7" t="s">
        <v>2298</v>
      </c>
      <c r="B860" s="8" t="s">
        <v>6447</v>
      </c>
      <c r="C860" s="9" t="s">
        <v>3582</v>
      </c>
      <c r="D860" s="110"/>
      <c r="E860" s="110"/>
      <c r="F860" s="111">
        <f t="shared" si="26"/>
        <v>0</v>
      </c>
      <c r="G860" s="112">
        <f t="shared" si="27"/>
        <v>0</v>
      </c>
      <c r="H860" s="85">
        <v>0.9798</v>
      </c>
      <c r="I860" s="2224" t="s">
        <v>1196</v>
      </c>
    </row>
    <row r="861" spans="1:9" ht="16.5">
      <c r="A861" s="7" t="s">
        <v>3274</v>
      </c>
      <c r="B861" s="8" t="s">
        <v>6448</v>
      </c>
      <c r="C861" s="9" t="s">
        <v>3582</v>
      </c>
      <c r="D861" s="110"/>
      <c r="E861" s="110"/>
      <c r="F861" s="111">
        <f t="shared" si="26"/>
        <v>0</v>
      </c>
      <c r="G861" s="112">
        <f t="shared" si="27"/>
        <v>0</v>
      </c>
      <c r="H861" s="85">
        <v>1.1539999999999999</v>
      </c>
      <c r="I861" s="2224" t="s">
        <v>1196</v>
      </c>
    </row>
    <row r="862" spans="1:9" ht="16.5">
      <c r="A862" s="7" t="s">
        <v>2299</v>
      </c>
      <c r="B862" s="8" t="s">
        <v>6449</v>
      </c>
      <c r="C862" s="9" t="s">
        <v>3582</v>
      </c>
      <c r="D862" s="110"/>
      <c r="E862" s="110"/>
      <c r="F862" s="111">
        <f t="shared" si="26"/>
        <v>0</v>
      </c>
      <c r="G862" s="112">
        <f t="shared" si="27"/>
        <v>0</v>
      </c>
      <c r="H862" s="85">
        <v>0.49840000000000001</v>
      </c>
      <c r="I862" s="2224" t="s">
        <v>1196</v>
      </c>
    </row>
    <row r="863" spans="1:9" ht="16.5">
      <c r="A863" s="7" t="s">
        <v>3277</v>
      </c>
      <c r="B863" s="8" t="s">
        <v>6450</v>
      </c>
      <c r="C863" s="9" t="s">
        <v>3582</v>
      </c>
      <c r="D863" s="110"/>
      <c r="E863" s="110"/>
      <c r="F863" s="111">
        <f t="shared" si="26"/>
        <v>0</v>
      </c>
      <c r="G863" s="112">
        <f t="shared" si="27"/>
        <v>0</v>
      </c>
      <c r="H863" s="85">
        <v>1.1477999999999999</v>
      </c>
      <c r="I863" s="2224" t="s">
        <v>1196</v>
      </c>
    </row>
    <row r="864" spans="1:9" ht="16.5">
      <c r="A864" s="7" t="s">
        <v>2300</v>
      </c>
      <c r="B864" s="8" t="s">
        <v>6451</v>
      </c>
      <c r="C864" s="9" t="s">
        <v>3582</v>
      </c>
      <c r="D864" s="110"/>
      <c r="E864" s="110"/>
      <c r="F864" s="111">
        <f t="shared" si="26"/>
        <v>0</v>
      </c>
      <c r="G864" s="112">
        <f t="shared" si="27"/>
        <v>0</v>
      </c>
      <c r="H864" s="85">
        <v>0.78169999999999995</v>
      </c>
      <c r="I864" s="2224" t="s">
        <v>1196</v>
      </c>
    </row>
    <row r="865" spans="1:9" ht="16.5">
      <c r="A865" s="7" t="s">
        <v>2301</v>
      </c>
      <c r="B865" s="8" t="s">
        <v>6452</v>
      </c>
      <c r="C865" s="9" t="s">
        <v>3582</v>
      </c>
      <c r="D865" s="110"/>
      <c r="E865" s="110"/>
      <c r="F865" s="111">
        <f t="shared" si="26"/>
        <v>0</v>
      </c>
      <c r="G865" s="112">
        <f t="shared" si="27"/>
        <v>0</v>
      </c>
      <c r="H865" s="85">
        <v>1.1651</v>
      </c>
      <c r="I865" s="2224" t="s">
        <v>1196</v>
      </c>
    </row>
    <row r="866" spans="1:9" ht="16.5">
      <c r="A866" s="7" t="s">
        <v>2302</v>
      </c>
      <c r="B866" s="8" t="s">
        <v>6453</v>
      </c>
      <c r="C866" s="9" t="s">
        <v>3582</v>
      </c>
      <c r="D866" s="110"/>
      <c r="E866" s="110"/>
      <c r="F866" s="111">
        <f t="shared" si="26"/>
        <v>0</v>
      </c>
      <c r="G866" s="112">
        <f t="shared" si="27"/>
        <v>0</v>
      </c>
      <c r="H866" s="85">
        <v>0.49009999999999998</v>
      </c>
      <c r="I866" s="2224" t="s">
        <v>1196</v>
      </c>
    </row>
    <row r="867" spans="1:9" ht="16.5">
      <c r="A867" s="7" t="s">
        <v>2303</v>
      </c>
      <c r="B867" s="8" t="s">
        <v>6454</v>
      </c>
      <c r="C867" s="9" t="s">
        <v>3582</v>
      </c>
      <c r="D867" s="110"/>
      <c r="E867" s="110"/>
      <c r="F867" s="111">
        <f t="shared" si="26"/>
        <v>0</v>
      </c>
      <c r="G867" s="112">
        <f t="shared" si="27"/>
        <v>0</v>
      </c>
      <c r="H867" s="85">
        <v>0.96099999999999997</v>
      </c>
      <c r="I867" s="2224" t="s">
        <v>1196</v>
      </c>
    </row>
    <row r="868" spans="1:9" ht="16.5">
      <c r="A868" s="7" t="s">
        <v>2304</v>
      </c>
      <c r="B868" s="8" t="s">
        <v>6455</v>
      </c>
      <c r="C868" s="9" t="s">
        <v>3582</v>
      </c>
      <c r="D868" s="110"/>
      <c r="E868" s="110"/>
      <c r="F868" s="111">
        <f t="shared" si="26"/>
        <v>0</v>
      </c>
      <c r="G868" s="112">
        <f t="shared" si="27"/>
        <v>0</v>
      </c>
      <c r="H868" s="85">
        <v>0.86070000000000002</v>
      </c>
      <c r="I868" s="2224" t="s">
        <v>1196</v>
      </c>
    </row>
    <row r="869" spans="1:9" ht="16.5">
      <c r="A869" s="7" t="s">
        <v>2305</v>
      </c>
      <c r="B869" s="8" t="s">
        <v>6456</v>
      </c>
      <c r="C869" s="9" t="s">
        <v>3582</v>
      </c>
      <c r="D869" s="110"/>
      <c r="E869" s="110"/>
      <c r="F869" s="111">
        <f t="shared" si="26"/>
        <v>0</v>
      </c>
      <c r="G869" s="112">
        <f t="shared" si="27"/>
        <v>0</v>
      </c>
      <c r="H869" s="85">
        <v>0.22800000000000001</v>
      </c>
      <c r="I869" s="2224" t="s">
        <v>1196</v>
      </c>
    </row>
    <row r="870" spans="1:9" ht="16.5">
      <c r="A870" s="7" t="s">
        <v>2306</v>
      </c>
      <c r="B870" s="8" t="s">
        <v>6457</v>
      </c>
      <c r="C870" s="9" t="s">
        <v>3582</v>
      </c>
      <c r="D870" s="110"/>
      <c r="E870" s="110"/>
      <c r="F870" s="111">
        <f t="shared" si="26"/>
        <v>0</v>
      </c>
      <c r="G870" s="112">
        <f t="shared" si="27"/>
        <v>0</v>
      </c>
      <c r="H870" s="85">
        <v>1.2516</v>
      </c>
      <c r="I870" s="2224" t="s">
        <v>1196</v>
      </c>
    </row>
    <row r="871" spans="1:9" ht="16.5">
      <c r="A871" s="7" t="s">
        <v>2307</v>
      </c>
      <c r="B871" s="8" t="s">
        <v>6458</v>
      </c>
      <c r="C871" s="9" t="s">
        <v>3582</v>
      </c>
      <c r="D871" s="110"/>
      <c r="E871" s="110"/>
      <c r="F871" s="111">
        <f t="shared" si="26"/>
        <v>0</v>
      </c>
      <c r="G871" s="112">
        <f t="shared" si="27"/>
        <v>0</v>
      </c>
      <c r="H871" s="85">
        <v>1.1402000000000001</v>
      </c>
      <c r="I871" s="2224" t="s">
        <v>1196</v>
      </c>
    </row>
    <row r="872" spans="1:9" ht="16.5">
      <c r="A872" s="7" t="s">
        <v>2308</v>
      </c>
      <c r="B872" s="8" t="s">
        <v>6459</v>
      </c>
      <c r="C872" s="9" t="s">
        <v>3582</v>
      </c>
      <c r="D872" s="110"/>
      <c r="E872" s="110"/>
      <c r="F872" s="111">
        <f t="shared" si="26"/>
        <v>0</v>
      </c>
      <c r="G872" s="112">
        <f t="shared" si="27"/>
        <v>0</v>
      </c>
      <c r="H872" s="85">
        <v>0.43859999999999999</v>
      </c>
      <c r="I872" s="2224" t="s">
        <v>1196</v>
      </c>
    </row>
    <row r="873" spans="1:9" ht="16.5">
      <c r="A873" s="7" t="s">
        <v>2309</v>
      </c>
      <c r="B873" s="8" t="s">
        <v>6460</v>
      </c>
      <c r="C873" s="9" t="s">
        <v>3582</v>
      </c>
      <c r="D873" s="110"/>
      <c r="E873" s="110"/>
      <c r="F873" s="111">
        <f t="shared" si="26"/>
        <v>0</v>
      </c>
      <c r="G873" s="112">
        <f t="shared" si="27"/>
        <v>0</v>
      </c>
      <c r="H873" s="85">
        <v>0.58360000000000001</v>
      </c>
      <c r="I873" s="2224" t="s">
        <v>1196</v>
      </c>
    </row>
    <row r="874" spans="1:9" ht="16.5">
      <c r="A874" s="7" t="s">
        <v>3493</v>
      </c>
      <c r="B874" s="8" t="s">
        <v>6461</v>
      </c>
      <c r="C874" s="9" t="s">
        <v>3582</v>
      </c>
      <c r="D874" s="110"/>
      <c r="E874" s="110"/>
      <c r="F874" s="111">
        <f t="shared" si="26"/>
        <v>0</v>
      </c>
      <c r="G874" s="112">
        <f t="shared" si="27"/>
        <v>0</v>
      </c>
      <c r="H874" s="85">
        <v>1.3807</v>
      </c>
      <c r="I874" s="2224" t="s">
        <v>1196</v>
      </c>
    </row>
    <row r="875" spans="1:9" ht="16.5">
      <c r="A875" s="7" t="s">
        <v>2310</v>
      </c>
      <c r="B875" s="8" t="s">
        <v>6462</v>
      </c>
      <c r="C875" s="9" t="s">
        <v>3582</v>
      </c>
      <c r="D875" s="110"/>
      <c r="E875" s="110"/>
      <c r="F875" s="111">
        <f t="shared" si="26"/>
        <v>0</v>
      </c>
      <c r="G875" s="112">
        <f t="shared" si="27"/>
        <v>0</v>
      </c>
      <c r="H875" s="85">
        <v>0.88790000000000002</v>
      </c>
      <c r="I875" s="2224" t="s">
        <v>1196</v>
      </c>
    </row>
    <row r="876" spans="1:9" ht="16.5">
      <c r="A876" s="7" t="s">
        <v>2311</v>
      </c>
      <c r="B876" s="8" t="s">
        <v>6463</v>
      </c>
      <c r="C876" s="9" t="s">
        <v>3582</v>
      </c>
      <c r="D876" s="110"/>
      <c r="E876" s="110"/>
      <c r="F876" s="111">
        <f t="shared" si="26"/>
        <v>0</v>
      </c>
      <c r="G876" s="112">
        <f t="shared" si="27"/>
        <v>0</v>
      </c>
      <c r="H876" s="85">
        <v>2.4222000000000001</v>
      </c>
      <c r="I876" s="2224" t="s">
        <v>1196</v>
      </c>
    </row>
    <row r="877" spans="1:9" ht="16.5">
      <c r="A877" s="7" t="s">
        <v>2312</v>
      </c>
      <c r="B877" s="8" t="s">
        <v>6464</v>
      </c>
      <c r="C877" s="9" t="s">
        <v>3582</v>
      </c>
      <c r="D877" s="110"/>
      <c r="E877" s="110"/>
      <c r="F877" s="111">
        <f t="shared" si="26"/>
        <v>0</v>
      </c>
      <c r="G877" s="112">
        <f t="shared" si="27"/>
        <v>0</v>
      </c>
      <c r="H877" s="85">
        <v>1.7676000000000001</v>
      </c>
      <c r="I877" s="2224" t="s">
        <v>1196</v>
      </c>
    </row>
    <row r="878" spans="1:9" ht="16.5">
      <c r="A878" s="7" t="s">
        <v>2313</v>
      </c>
      <c r="B878" s="8" t="s">
        <v>6465</v>
      </c>
      <c r="C878" s="9" t="s">
        <v>3582</v>
      </c>
      <c r="D878" s="110"/>
      <c r="E878" s="110"/>
      <c r="F878" s="111">
        <f t="shared" si="26"/>
        <v>0</v>
      </c>
      <c r="G878" s="112">
        <f t="shared" si="27"/>
        <v>0</v>
      </c>
      <c r="H878" s="85">
        <v>0.90710000000000002</v>
      </c>
      <c r="I878" s="2224" t="s">
        <v>1196</v>
      </c>
    </row>
    <row r="879" spans="1:9" ht="16.5">
      <c r="A879" s="7" t="s">
        <v>6466</v>
      </c>
      <c r="B879" s="8" t="s">
        <v>6467</v>
      </c>
      <c r="C879" s="9" t="s">
        <v>3582</v>
      </c>
      <c r="D879" s="110"/>
      <c r="E879" s="110"/>
      <c r="F879" s="111">
        <f t="shared" si="26"/>
        <v>0</v>
      </c>
      <c r="G879" s="112">
        <f t="shared" si="27"/>
        <v>0</v>
      </c>
      <c r="H879" s="85">
        <v>1</v>
      </c>
      <c r="I879" s="2224" t="s">
        <v>7726</v>
      </c>
    </row>
    <row r="880" spans="1:9" ht="16.5">
      <c r="A880" s="7" t="s">
        <v>2314</v>
      </c>
      <c r="B880" s="8" t="s">
        <v>6468</v>
      </c>
      <c r="C880" s="9" t="s">
        <v>3582</v>
      </c>
      <c r="D880" s="110"/>
      <c r="E880" s="110"/>
      <c r="F880" s="111">
        <f t="shared" si="26"/>
        <v>0</v>
      </c>
      <c r="G880" s="112">
        <f t="shared" si="27"/>
        <v>0</v>
      </c>
      <c r="H880" s="85">
        <v>0.9214</v>
      </c>
      <c r="I880" s="2224" t="s">
        <v>1196</v>
      </c>
    </row>
    <row r="881" spans="1:9" ht="16.5">
      <c r="A881" s="7" t="s">
        <v>2315</v>
      </c>
      <c r="B881" s="8" t="s">
        <v>6469</v>
      </c>
      <c r="C881" s="9" t="s">
        <v>3582</v>
      </c>
      <c r="D881" s="110"/>
      <c r="E881" s="110"/>
      <c r="F881" s="111">
        <f t="shared" si="26"/>
        <v>0</v>
      </c>
      <c r="G881" s="112">
        <f t="shared" si="27"/>
        <v>0</v>
      </c>
      <c r="H881" s="85">
        <v>1.0920000000000001</v>
      </c>
      <c r="I881" s="2224" t="s">
        <v>1196</v>
      </c>
    </row>
    <row r="882" spans="1:9" ht="16.5">
      <c r="A882" s="7" t="s">
        <v>2316</v>
      </c>
      <c r="B882" s="8" t="s">
        <v>6470</v>
      </c>
      <c r="C882" s="9" t="s">
        <v>3582</v>
      </c>
      <c r="D882" s="110"/>
      <c r="E882" s="110"/>
      <c r="F882" s="111">
        <f t="shared" si="26"/>
        <v>0</v>
      </c>
      <c r="G882" s="112">
        <f t="shared" si="27"/>
        <v>0</v>
      </c>
      <c r="H882" s="85">
        <v>1.0944</v>
      </c>
      <c r="I882" s="2224" t="s">
        <v>1196</v>
      </c>
    </row>
    <row r="883" spans="1:9" ht="16.5">
      <c r="A883" s="7" t="s">
        <v>2317</v>
      </c>
      <c r="B883" s="8" t="s">
        <v>6471</v>
      </c>
      <c r="C883" s="9" t="s">
        <v>3582</v>
      </c>
      <c r="D883" s="110"/>
      <c r="E883" s="110"/>
      <c r="F883" s="111">
        <f t="shared" si="26"/>
        <v>0</v>
      </c>
      <c r="G883" s="112">
        <f t="shared" si="27"/>
        <v>0</v>
      </c>
      <c r="H883" s="85">
        <v>0.6583</v>
      </c>
      <c r="I883" s="2224" t="s">
        <v>1196</v>
      </c>
    </row>
    <row r="884" spans="1:9" ht="16.5">
      <c r="A884" s="7" t="s">
        <v>2318</v>
      </c>
      <c r="B884" s="8" t="s">
        <v>6472</v>
      </c>
      <c r="C884" s="9" t="s">
        <v>3582</v>
      </c>
      <c r="D884" s="110"/>
      <c r="E884" s="110"/>
      <c r="F884" s="111">
        <f t="shared" si="26"/>
        <v>0</v>
      </c>
      <c r="G884" s="112">
        <f t="shared" si="27"/>
        <v>0</v>
      </c>
      <c r="H884" s="85">
        <v>0.74080000000000001</v>
      </c>
      <c r="I884" s="2224" t="s">
        <v>1196</v>
      </c>
    </row>
    <row r="885" spans="1:9" ht="16.5">
      <c r="A885" s="7" t="s">
        <v>2319</v>
      </c>
      <c r="B885" s="8" t="s">
        <v>6473</v>
      </c>
      <c r="C885" s="9" t="s">
        <v>3582</v>
      </c>
      <c r="D885" s="110"/>
      <c r="E885" s="110"/>
      <c r="F885" s="111">
        <f t="shared" si="26"/>
        <v>0</v>
      </c>
      <c r="G885" s="112">
        <f t="shared" si="27"/>
        <v>0</v>
      </c>
      <c r="H885" s="85">
        <v>1.2823</v>
      </c>
      <c r="I885" s="2224" t="s">
        <v>1196</v>
      </c>
    </row>
    <row r="886" spans="1:9" ht="16.5">
      <c r="A886" s="7" t="s">
        <v>6474</v>
      </c>
      <c r="B886" s="8" t="s">
        <v>6475</v>
      </c>
      <c r="C886" s="9" t="s">
        <v>3582</v>
      </c>
      <c r="D886" s="110"/>
      <c r="E886" s="110"/>
      <c r="F886" s="111">
        <f t="shared" si="26"/>
        <v>0</v>
      </c>
      <c r="G886" s="112">
        <f t="shared" si="27"/>
        <v>0</v>
      </c>
      <c r="H886" s="85">
        <v>1</v>
      </c>
      <c r="I886" s="2224" t="s">
        <v>7726</v>
      </c>
    </row>
    <row r="887" spans="1:9" ht="16.5">
      <c r="A887" s="7" t="s">
        <v>2320</v>
      </c>
      <c r="B887" s="8" t="s">
        <v>6476</v>
      </c>
      <c r="C887" s="9" t="s">
        <v>3582</v>
      </c>
      <c r="D887" s="110"/>
      <c r="E887" s="110"/>
      <c r="F887" s="111">
        <f t="shared" si="26"/>
        <v>0</v>
      </c>
      <c r="G887" s="112">
        <f t="shared" si="27"/>
        <v>0</v>
      </c>
      <c r="H887" s="85">
        <v>1.1123000000000001</v>
      </c>
      <c r="I887" s="2224" t="s">
        <v>1196</v>
      </c>
    </row>
    <row r="888" spans="1:9" ht="16.5">
      <c r="A888" s="7" t="s">
        <v>2321</v>
      </c>
      <c r="B888" s="8" t="s">
        <v>6477</v>
      </c>
      <c r="C888" s="9" t="s">
        <v>3582</v>
      </c>
      <c r="D888" s="110"/>
      <c r="E888" s="110"/>
      <c r="F888" s="111">
        <f t="shared" si="26"/>
        <v>0</v>
      </c>
      <c r="G888" s="112">
        <f t="shared" si="27"/>
        <v>0</v>
      </c>
      <c r="H888" s="85">
        <v>0.84840000000000004</v>
      </c>
      <c r="I888" s="2224" t="s">
        <v>1196</v>
      </c>
    </row>
    <row r="889" spans="1:9" ht="16.5">
      <c r="A889" s="7" t="s">
        <v>2681</v>
      </c>
      <c r="B889" s="8" t="s">
        <v>6478</v>
      </c>
      <c r="C889" s="9" t="s">
        <v>3582</v>
      </c>
      <c r="D889" s="110"/>
      <c r="E889" s="110"/>
      <c r="F889" s="111">
        <f t="shared" si="26"/>
        <v>0</v>
      </c>
      <c r="G889" s="112">
        <f t="shared" si="27"/>
        <v>0</v>
      </c>
      <c r="H889" s="85">
        <v>0.99550000000000005</v>
      </c>
      <c r="I889" s="2224" t="s">
        <v>1196</v>
      </c>
    </row>
    <row r="890" spans="1:9" ht="16.5">
      <c r="A890" s="7" t="s">
        <v>2322</v>
      </c>
      <c r="B890" s="8" t="s">
        <v>6479</v>
      </c>
      <c r="C890" s="9" t="s">
        <v>3582</v>
      </c>
      <c r="D890" s="110"/>
      <c r="E890" s="110"/>
      <c r="F890" s="111">
        <f t="shared" si="26"/>
        <v>0</v>
      </c>
      <c r="G890" s="112">
        <f t="shared" si="27"/>
        <v>0</v>
      </c>
      <c r="H890" s="85">
        <v>0.79900000000000004</v>
      </c>
      <c r="I890" s="2224" t="s">
        <v>1196</v>
      </c>
    </row>
    <row r="891" spans="1:9" ht="16.5">
      <c r="A891" s="7" t="s">
        <v>2323</v>
      </c>
      <c r="B891" s="8" t="s">
        <v>6480</v>
      </c>
      <c r="C891" s="9" t="s">
        <v>3582</v>
      </c>
      <c r="D891" s="110"/>
      <c r="E891" s="110"/>
      <c r="F891" s="111">
        <f t="shared" si="26"/>
        <v>0</v>
      </c>
      <c r="G891" s="112">
        <f t="shared" si="27"/>
        <v>0</v>
      </c>
      <c r="H891" s="85">
        <v>0.25359999999999999</v>
      </c>
      <c r="I891" s="2224" t="s">
        <v>1196</v>
      </c>
    </row>
    <row r="892" spans="1:9" ht="16.5">
      <c r="A892" s="7" t="s">
        <v>2324</v>
      </c>
      <c r="B892" s="8" t="s">
        <v>6481</v>
      </c>
      <c r="C892" s="9" t="s">
        <v>3582</v>
      </c>
      <c r="D892" s="110"/>
      <c r="E892" s="110"/>
      <c r="F892" s="111">
        <f t="shared" si="26"/>
        <v>0</v>
      </c>
      <c r="G892" s="112">
        <f t="shared" si="27"/>
        <v>0</v>
      </c>
      <c r="H892" s="85">
        <v>0.25109999999999999</v>
      </c>
      <c r="I892" s="2224" t="s">
        <v>1196</v>
      </c>
    </row>
    <row r="893" spans="1:9" ht="16.5">
      <c r="A893" s="7" t="s">
        <v>2325</v>
      </c>
      <c r="B893" s="8" t="s">
        <v>6482</v>
      </c>
      <c r="C893" s="9" t="s">
        <v>3582</v>
      </c>
      <c r="D893" s="110"/>
      <c r="E893" s="110"/>
      <c r="F893" s="111">
        <f t="shared" si="26"/>
        <v>0</v>
      </c>
      <c r="G893" s="112">
        <f t="shared" si="27"/>
        <v>0</v>
      </c>
      <c r="H893" s="85">
        <v>0.30080000000000001</v>
      </c>
      <c r="I893" s="2224" t="s">
        <v>1196</v>
      </c>
    </row>
    <row r="894" spans="1:9" ht="16.5">
      <c r="A894" s="7" t="s">
        <v>2326</v>
      </c>
      <c r="B894" s="8" t="s">
        <v>6483</v>
      </c>
      <c r="C894" s="9" t="s">
        <v>3582</v>
      </c>
      <c r="D894" s="110"/>
      <c r="E894" s="110"/>
      <c r="F894" s="111">
        <f t="shared" si="26"/>
        <v>0</v>
      </c>
      <c r="G894" s="112">
        <f t="shared" si="27"/>
        <v>0</v>
      </c>
      <c r="H894" s="85">
        <v>0.59970000000000001</v>
      </c>
      <c r="I894" s="2224" t="s">
        <v>1196</v>
      </c>
    </row>
    <row r="895" spans="1:9" ht="16.5">
      <c r="A895" s="7" t="s">
        <v>2327</v>
      </c>
      <c r="B895" s="8" t="s">
        <v>6484</v>
      </c>
      <c r="C895" s="9" t="s">
        <v>3582</v>
      </c>
      <c r="D895" s="110"/>
      <c r="E895" s="110"/>
      <c r="F895" s="111">
        <f t="shared" si="26"/>
        <v>0</v>
      </c>
      <c r="G895" s="112">
        <f t="shared" si="27"/>
        <v>0</v>
      </c>
      <c r="H895" s="85">
        <v>1.143</v>
      </c>
      <c r="I895" s="2224" t="s">
        <v>1196</v>
      </c>
    </row>
    <row r="896" spans="1:9" ht="16.5">
      <c r="A896" s="7" t="s">
        <v>2328</v>
      </c>
      <c r="B896" s="8" t="s">
        <v>6485</v>
      </c>
      <c r="C896" s="9" t="s">
        <v>3582</v>
      </c>
      <c r="D896" s="110"/>
      <c r="E896" s="110"/>
      <c r="F896" s="111">
        <f t="shared" si="26"/>
        <v>0</v>
      </c>
      <c r="G896" s="112">
        <f t="shared" si="27"/>
        <v>0</v>
      </c>
      <c r="H896" s="85">
        <v>1.0415000000000001</v>
      </c>
      <c r="I896" s="2224" t="s">
        <v>1196</v>
      </c>
    </row>
    <row r="897" spans="1:9" ht="16.5">
      <c r="A897" s="7" t="s">
        <v>2329</v>
      </c>
      <c r="B897" s="8" t="s">
        <v>6486</v>
      </c>
      <c r="C897" s="9" t="s">
        <v>3582</v>
      </c>
      <c r="D897" s="110"/>
      <c r="E897" s="110"/>
      <c r="F897" s="111">
        <f t="shared" si="26"/>
        <v>0</v>
      </c>
      <c r="G897" s="112">
        <f t="shared" si="27"/>
        <v>0</v>
      </c>
      <c r="H897" s="85">
        <v>0.71560000000000001</v>
      </c>
      <c r="I897" s="2224" t="s">
        <v>1196</v>
      </c>
    </row>
    <row r="898" spans="1:9" ht="16.5">
      <c r="A898" s="7" t="s">
        <v>2330</v>
      </c>
      <c r="B898" s="8" t="s">
        <v>6487</v>
      </c>
      <c r="C898" s="9" t="s">
        <v>3582</v>
      </c>
      <c r="D898" s="110"/>
      <c r="E898" s="110"/>
      <c r="F898" s="111">
        <f t="shared" si="26"/>
        <v>0</v>
      </c>
      <c r="G898" s="112">
        <f t="shared" si="27"/>
        <v>0</v>
      </c>
      <c r="H898" s="85">
        <v>8.4500000000000006E-2</v>
      </c>
      <c r="I898" s="2224" t="s">
        <v>1196</v>
      </c>
    </row>
    <row r="899" spans="1:9" ht="16.5">
      <c r="A899" s="7" t="s">
        <v>2331</v>
      </c>
      <c r="B899" s="8" t="s">
        <v>6488</v>
      </c>
      <c r="C899" s="9" t="s">
        <v>3582</v>
      </c>
      <c r="D899" s="110"/>
      <c r="E899" s="110"/>
      <c r="F899" s="111">
        <f t="shared" si="26"/>
        <v>0</v>
      </c>
      <c r="G899" s="112">
        <f t="shared" si="27"/>
        <v>0</v>
      </c>
      <c r="H899" s="85">
        <v>1.3056000000000001</v>
      </c>
      <c r="I899" s="2224" t="s">
        <v>1196</v>
      </c>
    </row>
    <row r="900" spans="1:9" ht="16.5">
      <c r="A900" s="7" t="s">
        <v>2332</v>
      </c>
      <c r="B900" s="8" t="s">
        <v>6489</v>
      </c>
      <c r="C900" s="9" t="s">
        <v>3582</v>
      </c>
      <c r="D900" s="110"/>
      <c r="E900" s="110"/>
      <c r="F900" s="111">
        <f t="shared" si="26"/>
        <v>0</v>
      </c>
      <c r="G900" s="112">
        <f t="shared" si="27"/>
        <v>0</v>
      </c>
      <c r="H900" s="85">
        <v>0.40150000000000002</v>
      </c>
      <c r="I900" s="2224" t="s">
        <v>1196</v>
      </c>
    </row>
    <row r="901" spans="1:9" ht="16.5">
      <c r="A901" s="7" t="s">
        <v>6490</v>
      </c>
      <c r="B901" s="8" t="s">
        <v>6491</v>
      </c>
      <c r="C901" s="9" t="s">
        <v>3582</v>
      </c>
      <c r="D901" s="110"/>
      <c r="E901" s="110"/>
      <c r="F901" s="111">
        <f t="shared" ref="F901:F964" si="28">D901*E901</f>
        <v>0</v>
      </c>
      <c r="G901" s="112">
        <f t="shared" ref="G901:G964" si="29">IF($F$1230=0,0,F901/$F$1230)</f>
        <v>0</v>
      </c>
      <c r="H901" s="85">
        <v>1</v>
      </c>
      <c r="I901" s="2224" t="s">
        <v>7726</v>
      </c>
    </row>
    <row r="902" spans="1:9" ht="16.5">
      <c r="A902" s="7" t="s">
        <v>6492</v>
      </c>
      <c r="B902" s="8" t="s">
        <v>6493</v>
      </c>
      <c r="C902" s="9" t="s">
        <v>3582</v>
      </c>
      <c r="D902" s="110"/>
      <c r="E902" s="110"/>
      <c r="F902" s="111">
        <f t="shared" si="28"/>
        <v>0</v>
      </c>
      <c r="G902" s="112">
        <f t="shared" si="29"/>
        <v>0</v>
      </c>
      <c r="H902" s="85">
        <v>1</v>
      </c>
      <c r="I902" s="2224" t="s">
        <v>7726</v>
      </c>
    </row>
    <row r="903" spans="1:9" ht="16.5">
      <c r="A903" s="7" t="s">
        <v>6494</v>
      </c>
      <c r="B903" s="8" t="s">
        <v>6495</v>
      </c>
      <c r="C903" s="9" t="s">
        <v>3582</v>
      </c>
      <c r="D903" s="110"/>
      <c r="E903" s="110"/>
      <c r="F903" s="111">
        <f t="shared" si="28"/>
        <v>0</v>
      </c>
      <c r="G903" s="112">
        <f t="shared" si="29"/>
        <v>0</v>
      </c>
      <c r="H903" s="85">
        <v>1</v>
      </c>
      <c r="I903" s="2224" t="s">
        <v>7726</v>
      </c>
    </row>
    <row r="904" spans="1:9" ht="16.5">
      <c r="A904" s="7" t="s">
        <v>2333</v>
      </c>
      <c r="B904" s="8" t="s">
        <v>6496</v>
      </c>
      <c r="C904" s="9" t="s">
        <v>3582</v>
      </c>
      <c r="D904" s="110"/>
      <c r="E904" s="110"/>
      <c r="F904" s="111">
        <f t="shared" si="28"/>
        <v>0</v>
      </c>
      <c r="G904" s="112">
        <f t="shared" si="29"/>
        <v>0</v>
      </c>
      <c r="H904" s="85">
        <v>1.1244000000000001</v>
      </c>
      <c r="I904" s="2224" t="s">
        <v>1196</v>
      </c>
    </row>
    <row r="905" spans="1:9" ht="16.5">
      <c r="A905" s="7" t="s">
        <v>2334</v>
      </c>
      <c r="B905" s="8" t="s">
        <v>6497</v>
      </c>
      <c r="C905" s="9" t="s">
        <v>3582</v>
      </c>
      <c r="D905" s="110"/>
      <c r="E905" s="110"/>
      <c r="F905" s="111">
        <f t="shared" si="28"/>
        <v>0</v>
      </c>
      <c r="G905" s="112">
        <f t="shared" si="29"/>
        <v>0</v>
      </c>
      <c r="H905" s="85">
        <v>1.3722000000000001</v>
      </c>
      <c r="I905" s="2224" t="s">
        <v>1196</v>
      </c>
    </row>
    <row r="906" spans="1:9" ht="16.5">
      <c r="A906" s="7" t="s">
        <v>2335</v>
      </c>
      <c r="B906" s="8" t="s">
        <v>6498</v>
      </c>
      <c r="C906" s="9" t="s">
        <v>3582</v>
      </c>
      <c r="D906" s="110"/>
      <c r="E906" s="110"/>
      <c r="F906" s="111">
        <f t="shared" si="28"/>
        <v>0</v>
      </c>
      <c r="G906" s="112">
        <f t="shared" si="29"/>
        <v>0</v>
      </c>
      <c r="H906" s="85">
        <v>0.95020000000000004</v>
      </c>
      <c r="I906" s="2224" t="s">
        <v>1196</v>
      </c>
    </row>
    <row r="907" spans="1:9" ht="16.5">
      <c r="A907" s="7" t="s">
        <v>6499</v>
      </c>
      <c r="B907" s="8" t="s">
        <v>6500</v>
      </c>
      <c r="C907" s="9" t="s">
        <v>3582</v>
      </c>
      <c r="D907" s="110"/>
      <c r="E907" s="110"/>
      <c r="F907" s="111">
        <f t="shared" si="28"/>
        <v>0</v>
      </c>
      <c r="G907" s="112">
        <f t="shared" si="29"/>
        <v>0</v>
      </c>
      <c r="H907" s="85">
        <v>1</v>
      </c>
      <c r="I907" s="2224" t="s">
        <v>7726</v>
      </c>
    </row>
    <row r="908" spans="1:9" ht="16.5">
      <c r="A908" s="7" t="s">
        <v>2682</v>
      </c>
      <c r="B908" s="8" t="s">
        <v>6501</v>
      </c>
      <c r="C908" s="9" t="s">
        <v>3582</v>
      </c>
      <c r="D908" s="110"/>
      <c r="E908" s="110"/>
      <c r="F908" s="111">
        <f t="shared" si="28"/>
        <v>0</v>
      </c>
      <c r="G908" s="112">
        <f t="shared" si="29"/>
        <v>0</v>
      </c>
      <c r="H908" s="85">
        <v>1.198</v>
      </c>
      <c r="I908" s="2224" t="s">
        <v>1196</v>
      </c>
    </row>
    <row r="909" spans="1:9" ht="16.5">
      <c r="A909" s="7" t="s">
        <v>2683</v>
      </c>
      <c r="B909" s="8" t="s">
        <v>6502</v>
      </c>
      <c r="C909" s="9" t="s">
        <v>3582</v>
      </c>
      <c r="D909" s="110"/>
      <c r="E909" s="110"/>
      <c r="F909" s="111">
        <f t="shared" si="28"/>
        <v>0</v>
      </c>
      <c r="G909" s="112">
        <f t="shared" si="29"/>
        <v>0</v>
      </c>
      <c r="H909" s="85">
        <v>0.22750000000000001</v>
      </c>
      <c r="I909" s="2224" t="s">
        <v>1196</v>
      </c>
    </row>
    <row r="910" spans="1:9" ht="16.5">
      <c r="A910" s="7" t="s">
        <v>2684</v>
      </c>
      <c r="B910" s="8" t="s">
        <v>6503</v>
      </c>
      <c r="C910" s="9" t="s">
        <v>3582</v>
      </c>
      <c r="D910" s="110"/>
      <c r="E910" s="110"/>
      <c r="F910" s="111">
        <f t="shared" si="28"/>
        <v>0</v>
      </c>
      <c r="G910" s="112">
        <f t="shared" si="29"/>
        <v>0</v>
      </c>
      <c r="H910" s="85">
        <v>1.7862</v>
      </c>
      <c r="I910" s="2224" t="s">
        <v>1196</v>
      </c>
    </row>
    <row r="911" spans="1:9" ht="16.5">
      <c r="A911" s="7" t="s">
        <v>3494</v>
      </c>
      <c r="B911" s="8" t="s">
        <v>6504</v>
      </c>
      <c r="C911" s="9" t="s">
        <v>3582</v>
      </c>
      <c r="D911" s="110"/>
      <c r="E911" s="110"/>
      <c r="F911" s="111">
        <f t="shared" si="28"/>
        <v>0</v>
      </c>
      <c r="G911" s="112">
        <f t="shared" si="29"/>
        <v>0</v>
      </c>
      <c r="H911" s="85">
        <v>0.89570000000000005</v>
      </c>
      <c r="I911" s="2224" t="s">
        <v>1196</v>
      </c>
    </row>
    <row r="912" spans="1:9" ht="16.5">
      <c r="A912" s="7" t="s">
        <v>3495</v>
      </c>
      <c r="B912" s="8" t="s">
        <v>6505</v>
      </c>
      <c r="C912" s="9" t="s">
        <v>3582</v>
      </c>
      <c r="D912" s="110"/>
      <c r="E912" s="110"/>
      <c r="F912" s="111">
        <f t="shared" si="28"/>
        <v>0</v>
      </c>
      <c r="G912" s="112">
        <f t="shared" si="29"/>
        <v>0</v>
      </c>
      <c r="H912" s="85">
        <v>1.1940999999999999</v>
      </c>
      <c r="I912" s="2224" t="s">
        <v>1196</v>
      </c>
    </row>
    <row r="913" spans="1:9" ht="16.5">
      <c r="A913" s="7" t="s">
        <v>3496</v>
      </c>
      <c r="B913" s="8" t="s">
        <v>6506</v>
      </c>
      <c r="C913" s="9" t="s">
        <v>3582</v>
      </c>
      <c r="D913" s="110"/>
      <c r="E913" s="110"/>
      <c r="F913" s="111">
        <f t="shared" si="28"/>
        <v>0</v>
      </c>
      <c r="G913" s="112">
        <f t="shared" si="29"/>
        <v>0</v>
      </c>
      <c r="H913" s="85">
        <v>0.3211</v>
      </c>
      <c r="I913" s="2224" t="s">
        <v>1196</v>
      </c>
    </row>
    <row r="914" spans="1:9" ht="16.5">
      <c r="A914" s="7" t="s">
        <v>3497</v>
      </c>
      <c r="B914" s="8" t="s">
        <v>6507</v>
      </c>
      <c r="C914" s="9" t="s">
        <v>3582</v>
      </c>
      <c r="D914" s="110"/>
      <c r="E914" s="110"/>
      <c r="F914" s="111">
        <f t="shared" si="28"/>
        <v>0</v>
      </c>
      <c r="G914" s="112">
        <f t="shared" si="29"/>
        <v>0</v>
      </c>
      <c r="H914" s="85">
        <v>1.8774999999999999</v>
      </c>
      <c r="I914" s="2224" t="s">
        <v>1196</v>
      </c>
    </row>
    <row r="915" spans="1:9" ht="16.5">
      <c r="A915" s="7" t="s">
        <v>6508</v>
      </c>
      <c r="B915" s="8" t="s">
        <v>6509</v>
      </c>
      <c r="C915" s="9" t="s">
        <v>3582</v>
      </c>
      <c r="D915" s="110"/>
      <c r="E915" s="110"/>
      <c r="F915" s="111">
        <f t="shared" si="28"/>
        <v>0</v>
      </c>
      <c r="G915" s="112">
        <f t="shared" si="29"/>
        <v>0</v>
      </c>
      <c r="H915" s="85">
        <v>1</v>
      </c>
      <c r="I915" s="2224" t="s">
        <v>7726</v>
      </c>
    </row>
    <row r="916" spans="1:9" ht="16.5">
      <c r="A916" s="7" t="s">
        <v>6510</v>
      </c>
      <c r="B916" s="8" t="s">
        <v>6511</v>
      </c>
      <c r="C916" s="9" t="s">
        <v>3582</v>
      </c>
      <c r="D916" s="110"/>
      <c r="E916" s="110"/>
      <c r="F916" s="111">
        <f t="shared" si="28"/>
        <v>0</v>
      </c>
      <c r="G916" s="112">
        <f t="shared" si="29"/>
        <v>0</v>
      </c>
      <c r="H916" s="85">
        <v>1</v>
      </c>
      <c r="I916" s="2224" t="s">
        <v>7726</v>
      </c>
    </row>
    <row r="917" spans="1:9" ht="16.5">
      <c r="A917" s="7" t="s">
        <v>3498</v>
      </c>
      <c r="B917" s="8" t="s">
        <v>6512</v>
      </c>
      <c r="C917" s="9" t="s">
        <v>3582</v>
      </c>
      <c r="D917" s="110"/>
      <c r="E917" s="110"/>
      <c r="F917" s="111">
        <f t="shared" si="28"/>
        <v>0</v>
      </c>
      <c r="G917" s="112">
        <f t="shared" si="29"/>
        <v>0</v>
      </c>
      <c r="H917" s="85">
        <v>0.4199</v>
      </c>
      <c r="I917" s="2224" t="s">
        <v>1196</v>
      </c>
    </row>
    <row r="918" spans="1:9" ht="16.5">
      <c r="A918" s="7" t="s">
        <v>3499</v>
      </c>
      <c r="B918" s="8" t="s">
        <v>6513</v>
      </c>
      <c r="C918" s="9" t="s">
        <v>3582</v>
      </c>
      <c r="D918" s="110"/>
      <c r="E918" s="110"/>
      <c r="F918" s="111">
        <f t="shared" si="28"/>
        <v>0</v>
      </c>
      <c r="G918" s="112">
        <f t="shared" si="29"/>
        <v>0</v>
      </c>
      <c r="H918" s="85">
        <v>1.3388</v>
      </c>
      <c r="I918" s="2224" t="s">
        <v>1196</v>
      </c>
    </row>
    <row r="919" spans="1:9" ht="16.5">
      <c r="A919" s="7" t="s">
        <v>6514</v>
      </c>
      <c r="B919" s="8" t="s">
        <v>6515</v>
      </c>
      <c r="C919" s="9" t="s">
        <v>3582</v>
      </c>
      <c r="D919" s="110"/>
      <c r="E919" s="110"/>
      <c r="F919" s="111">
        <f t="shared" si="28"/>
        <v>0</v>
      </c>
      <c r="G919" s="112">
        <f t="shared" si="29"/>
        <v>0</v>
      </c>
      <c r="H919" s="85">
        <v>1</v>
      </c>
      <c r="I919" s="2224" t="s">
        <v>7726</v>
      </c>
    </row>
    <row r="920" spans="1:9" ht="16.5">
      <c r="A920" s="7" t="s">
        <v>6516</v>
      </c>
      <c r="B920" s="8" t="s">
        <v>6517</v>
      </c>
      <c r="C920" s="9" t="s">
        <v>3582</v>
      </c>
      <c r="D920" s="110"/>
      <c r="E920" s="110"/>
      <c r="F920" s="111">
        <f t="shared" si="28"/>
        <v>0</v>
      </c>
      <c r="G920" s="112">
        <f t="shared" si="29"/>
        <v>0</v>
      </c>
      <c r="H920" s="85">
        <v>1</v>
      </c>
      <c r="I920" s="2224" t="s">
        <v>7726</v>
      </c>
    </row>
    <row r="921" spans="1:9" ht="16.5">
      <c r="A921" s="7" t="s">
        <v>3500</v>
      </c>
      <c r="B921" s="8" t="s">
        <v>6518</v>
      </c>
      <c r="C921" s="9" t="s">
        <v>3582</v>
      </c>
      <c r="D921" s="110"/>
      <c r="E921" s="110"/>
      <c r="F921" s="111">
        <f t="shared" si="28"/>
        <v>0</v>
      </c>
      <c r="G921" s="112">
        <f t="shared" si="29"/>
        <v>0</v>
      </c>
      <c r="H921" s="85">
        <v>0.72119999999999995</v>
      </c>
      <c r="I921" s="2224" t="s">
        <v>1196</v>
      </c>
    </row>
    <row r="922" spans="1:9" ht="16.5">
      <c r="A922" s="7" t="s">
        <v>6519</v>
      </c>
      <c r="B922" s="8" t="s">
        <v>6520</v>
      </c>
      <c r="C922" s="9" t="s">
        <v>3582</v>
      </c>
      <c r="D922" s="110"/>
      <c r="E922" s="110"/>
      <c r="F922" s="111">
        <f t="shared" si="28"/>
        <v>0</v>
      </c>
      <c r="G922" s="112">
        <f t="shared" si="29"/>
        <v>0</v>
      </c>
      <c r="H922" s="85">
        <v>1</v>
      </c>
      <c r="I922" s="2224" t="s">
        <v>7726</v>
      </c>
    </row>
    <row r="923" spans="1:9" ht="16.5">
      <c r="A923" s="7" t="s">
        <v>6521</v>
      </c>
      <c r="B923" s="8" t="s">
        <v>6522</v>
      </c>
      <c r="C923" s="9" t="s">
        <v>3582</v>
      </c>
      <c r="D923" s="110"/>
      <c r="E923" s="110"/>
      <c r="F923" s="111">
        <f t="shared" si="28"/>
        <v>0</v>
      </c>
      <c r="G923" s="112">
        <f t="shared" si="29"/>
        <v>0</v>
      </c>
      <c r="H923" s="85">
        <v>1</v>
      </c>
      <c r="I923" s="2224" t="s">
        <v>7726</v>
      </c>
    </row>
    <row r="924" spans="1:9" ht="16.5">
      <c r="A924" s="7" t="s">
        <v>6523</v>
      </c>
      <c r="B924" s="8" t="s">
        <v>6524</v>
      </c>
      <c r="C924" s="9" t="s">
        <v>3582</v>
      </c>
      <c r="D924" s="110"/>
      <c r="E924" s="110"/>
      <c r="F924" s="111">
        <f t="shared" si="28"/>
        <v>0</v>
      </c>
      <c r="G924" s="112">
        <f t="shared" si="29"/>
        <v>0</v>
      </c>
      <c r="H924" s="85">
        <v>1</v>
      </c>
      <c r="I924" s="2224" t="s">
        <v>7726</v>
      </c>
    </row>
    <row r="925" spans="1:9" ht="16.5">
      <c r="A925" s="7" t="s">
        <v>6525</v>
      </c>
      <c r="B925" s="8" t="s">
        <v>6526</v>
      </c>
      <c r="C925" s="9" t="s">
        <v>3582</v>
      </c>
      <c r="D925" s="110"/>
      <c r="E925" s="110"/>
      <c r="F925" s="111">
        <f t="shared" si="28"/>
        <v>0</v>
      </c>
      <c r="G925" s="112">
        <f t="shared" si="29"/>
        <v>0</v>
      </c>
      <c r="H925" s="85">
        <v>1</v>
      </c>
      <c r="I925" s="2224" t="s">
        <v>7726</v>
      </c>
    </row>
    <row r="926" spans="1:9" ht="16.5">
      <c r="A926" s="7" t="s">
        <v>2336</v>
      </c>
      <c r="B926" s="8" t="s">
        <v>6527</v>
      </c>
      <c r="C926" s="9" t="s">
        <v>3582</v>
      </c>
      <c r="D926" s="110"/>
      <c r="E926" s="110"/>
      <c r="F926" s="111">
        <f t="shared" si="28"/>
        <v>0</v>
      </c>
      <c r="G926" s="112">
        <f t="shared" si="29"/>
        <v>0</v>
      </c>
      <c r="H926" s="85">
        <v>1.0674999999999999</v>
      </c>
      <c r="I926" s="2224" t="s">
        <v>1196</v>
      </c>
    </row>
    <row r="927" spans="1:9" ht="16.5">
      <c r="A927" s="7" t="s">
        <v>2337</v>
      </c>
      <c r="B927" s="8" t="s">
        <v>6528</v>
      </c>
      <c r="C927" s="9" t="s">
        <v>3582</v>
      </c>
      <c r="D927" s="110"/>
      <c r="E927" s="110"/>
      <c r="F927" s="111">
        <f t="shared" si="28"/>
        <v>0</v>
      </c>
      <c r="G927" s="112">
        <f t="shared" si="29"/>
        <v>0</v>
      </c>
      <c r="H927" s="85">
        <v>1.2316</v>
      </c>
      <c r="I927" s="2224" t="s">
        <v>1196</v>
      </c>
    </row>
    <row r="928" spans="1:9" ht="16.5">
      <c r="A928" s="7" t="s">
        <v>2338</v>
      </c>
      <c r="B928" s="8" t="s">
        <v>6529</v>
      </c>
      <c r="C928" s="9" t="s">
        <v>3582</v>
      </c>
      <c r="D928" s="110"/>
      <c r="E928" s="110"/>
      <c r="F928" s="111">
        <f t="shared" si="28"/>
        <v>0</v>
      </c>
      <c r="G928" s="112">
        <f t="shared" si="29"/>
        <v>0</v>
      </c>
      <c r="H928" s="85">
        <v>0.89670000000000005</v>
      </c>
      <c r="I928" s="2224" t="s">
        <v>1196</v>
      </c>
    </row>
    <row r="929" spans="1:9" ht="16.5">
      <c r="A929" s="7" t="s">
        <v>2339</v>
      </c>
      <c r="B929" s="8" t="s">
        <v>6530</v>
      </c>
      <c r="C929" s="9" t="s">
        <v>3582</v>
      </c>
      <c r="D929" s="110"/>
      <c r="E929" s="110"/>
      <c r="F929" s="111">
        <f t="shared" si="28"/>
        <v>0</v>
      </c>
      <c r="G929" s="112">
        <f t="shared" si="29"/>
        <v>0</v>
      </c>
      <c r="H929" s="85">
        <v>1.5108999999999999</v>
      </c>
      <c r="I929" s="2224" t="s">
        <v>1196</v>
      </c>
    </row>
    <row r="930" spans="1:9" ht="16.5">
      <c r="A930" s="7" t="s">
        <v>2340</v>
      </c>
      <c r="B930" s="8" t="s">
        <v>6531</v>
      </c>
      <c r="C930" s="9" t="s">
        <v>3582</v>
      </c>
      <c r="D930" s="110"/>
      <c r="E930" s="110"/>
      <c r="F930" s="111">
        <f t="shared" si="28"/>
        <v>0</v>
      </c>
      <c r="G930" s="112">
        <f t="shared" si="29"/>
        <v>0</v>
      </c>
      <c r="H930" s="85">
        <v>0.81910000000000005</v>
      </c>
      <c r="I930" s="2224" t="s">
        <v>1196</v>
      </c>
    </row>
    <row r="931" spans="1:9" ht="16.5">
      <c r="A931" s="7" t="s">
        <v>2341</v>
      </c>
      <c r="B931" s="8" t="s">
        <v>6532</v>
      </c>
      <c r="C931" s="9" t="s">
        <v>3582</v>
      </c>
      <c r="D931" s="110"/>
      <c r="E931" s="110"/>
      <c r="F931" s="111">
        <f t="shared" si="28"/>
        <v>0</v>
      </c>
      <c r="G931" s="112">
        <f t="shared" si="29"/>
        <v>0</v>
      </c>
      <c r="H931" s="85">
        <v>0.48459999999999998</v>
      </c>
      <c r="I931" s="2224" t="s">
        <v>1196</v>
      </c>
    </row>
    <row r="932" spans="1:9" ht="16.5">
      <c r="A932" s="7" t="s">
        <v>2342</v>
      </c>
      <c r="B932" s="8" t="s">
        <v>6533</v>
      </c>
      <c r="C932" s="9" t="s">
        <v>3582</v>
      </c>
      <c r="D932" s="110"/>
      <c r="E932" s="110"/>
      <c r="F932" s="111">
        <f t="shared" si="28"/>
        <v>0</v>
      </c>
      <c r="G932" s="112">
        <f t="shared" si="29"/>
        <v>0</v>
      </c>
      <c r="H932" s="85">
        <v>1.9614</v>
      </c>
      <c r="I932" s="2224" t="s">
        <v>1196</v>
      </c>
    </row>
    <row r="933" spans="1:9" ht="16.5">
      <c r="A933" s="7" t="s">
        <v>2343</v>
      </c>
      <c r="B933" s="8" t="s">
        <v>6534</v>
      </c>
      <c r="C933" s="9" t="s">
        <v>3582</v>
      </c>
      <c r="D933" s="110"/>
      <c r="E933" s="110"/>
      <c r="F933" s="111">
        <f t="shared" si="28"/>
        <v>0</v>
      </c>
      <c r="G933" s="112">
        <f t="shared" si="29"/>
        <v>0</v>
      </c>
      <c r="H933" s="85">
        <v>0.93459999999999999</v>
      </c>
      <c r="I933" s="2224" t="s">
        <v>1196</v>
      </c>
    </row>
    <row r="934" spans="1:9" ht="16.5">
      <c r="A934" s="7" t="s">
        <v>2344</v>
      </c>
      <c r="B934" s="8" t="s">
        <v>6535</v>
      </c>
      <c r="C934" s="9" t="s">
        <v>3582</v>
      </c>
      <c r="D934" s="110"/>
      <c r="E934" s="110"/>
      <c r="F934" s="111">
        <f t="shared" si="28"/>
        <v>0</v>
      </c>
      <c r="G934" s="112">
        <f t="shared" si="29"/>
        <v>0</v>
      </c>
      <c r="H934" s="85">
        <v>0.6583</v>
      </c>
      <c r="I934" s="2224" t="s">
        <v>1196</v>
      </c>
    </row>
    <row r="935" spans="1:9" ht="16.5">
      <c r="A935" s="7" t="s">
        <v>2345</v>
      </c>
      <c r="B935" s="8" t="s">
        <v>6536</v>
      </c>
      <c r="C935" s="9" t="s">
        <v>3582</v>
      </c>
      <c r="D935" s="110"/>
      <c r="E935" s="110"/>
      <c r="F935" s="111">
        <f t="shared" si="28"/>
        <v>0</v>
      </c>
      <c r="G935" s="112">
        <f t="shared" si="29"/>
        <v>0</v>
      </c>
      <c r="H935" s="85">
        <v>1.2414000000000001</v>
      </c>
      <c r="I935" s="2224" t="s">
        <v>1196</v>
      </c>
    </row>
    <row r="936" spans="1:9" ht="16.5">
      <c r="A936" s="7" t="s">
        <v>2346</v>
      </c>
      <c r="B936" s="8" t="s">
        <v>6537</v>
      </c>
      <c r="C936" s="9" t="s">
        <v>3582</v>
      </c>
      <c r="D936" s="110"/>
      <c r="E936" s="110"/>
      <c r="F936" s="111">
        <f t="shared" si="28"/>
        <v>0</v>
      </c>
      <c r="G936" s="112">
        <f t="shared" si="29"/>
        <v>0</v>
      </c>
      <c r="H936" s="85">
        <v>0.26390000000000002</v>
      </c>
      <c r="I936" s="2224" t="s">
        <v>1196</v>
      </c>
    </row>
    <row r="937" spans="1:9" ht="16.5">
      <c r="A937" s="7" t="s">
        <v>2347</v>
      </c>
      <c r="B937" s="8" t="s">
        <v>6538</v>
      </c>
      <c r="C937" s="9" t="s">
        <v>3582</v>
      </c>
      <c r="D937" s="110"/>
      <c r="E937" s="110"/>
      <c r="F937" s="111">
        <f t="shared" si="28"/>
        <v>0</v>
      </c>
      <c r="G937" s="112">
        <f t="shared" si="29"/>
        <v>0</v>
      </c>
      <c r="H937" s="85">
        <v>1.1028</v>
      </c>
      <c r="I937" s="2224" t="s">
        <v>1196</v>
      </c>
    </row>
    <row r="938" spans="1:9" ht="16.5">
      <c r="A938" s="7" t="s">
        <v>2348</v>
      </c>
      <c r="B938" s="8" t="s">
        <v>6539</v>
      </c>
      <c r="C938" s="9" t="s">
        <v>3582</v>
      </c>
      <c r="D938" s="110"/>
      <c r="E938" s="110"/>
      <c r="F938" s="111">
        <f t="shared" si="28"/>
        <v>0</v>
      </c>
      <c r="G938" s="112">
        <f t="shared" si="29"/>
        <v>0</v>
      </c>
      <c r="H938" s="85">
        <v>1.4961</v>
      </c>
      <c r="I938" s="2224" t="s">
        <v>1196</v>
      </c>
    </row>
    <row r="939" spans="1:9" ht="16.5">
      <c r="A939" s="7" t="s">
        <v>2349</v>
      </c>
      <c r="B939" s="8" t="s">
        <v>6540</v>
      </c>
      <c r="C939" s="9" t="s">
        <v>3582</v>
      </c>
      <c r="D939" s="110"/>
      <c r="E939" s="110"/>
      <c r="F939" s="111">
        <f t="shared" si="28"/>
        <v>0</v>
      </c>
      <c r="G939" s="112">
        <f t="shared" si="29"/>
        <v>0</v>
      </c>
      <c r="H939" s="85">
        <v>1.0024999999999999</v>
      </c>
      <c r="I939" s="2224" t="s">
        <v>1196</v>
      </c>
    </row>
    <row r="940" spans="1:9" ht="16.5">
      <c r="A940" s="7" t="s">
        <v>2350</v>
      </c>
      <c r="B940" s="8" t="s">
        <v>6541</v>
      </c>
      <c r="C940" s="9" t="s">
        <v>3582</v>
      </c>
      <c r="D940" s="110"/>
      <c r="E940" s="110"/>
      <c r="F940" s="111">
        <f t="shared" si="28"/>
        <v>0</v>
      </c>
      <c r="G940" s="112">
        <f t="shared" si="29"/>
        <v>0</v>
      </c>
      <c r="H940" s="85">
        <v>1.3667</v>
      </c>
      <c r="I940" s="2224" t="s">
        <v>1196</v>
      </c>
    </row>
    <row r="941" spans="1:9" ht="16.5">
      <c r="A941" s="7" t="s">
        <v>2351</v>
      </c>
      <c r="B941" s="8" t="s">
        <v>6542</v>
      </c>
      <c r="C941" s="9" t="s">
        <v>3582</v>
      </c>
      <c r="D941" s="110"/>
      <c r="E941" s="110"/>
      <c r="F941" s="111">
        <f t="shared" si="28"/>
        <v>0</v>
      </c>
      <c r="G941" s="112">
        <f t="shared" si="29"/>
        <v>0</v>
      </c>
      <c r="H941" s="85">
        <v>0.8095</v>
      </c>
      <c r="I941" s="2224" t="s">
        <v>1196</v>
      </c>
    </row>
    <row r="942" spans="1:9" ht="16.5">
      <c r="A942" s="7" t="s">
        <v>2352</v>
      </c>
      <c r="B942" s="8" t="s">
        <v>6543</v>
      </c>
      <c r="C942" s="9" t="s">
        <v>3582</v>
      </c>
      <c r="D942" s="110"/>
      <c r="E942" s="110"/>
      <c r="F942" s="111">
        <f t="shared" si="28"/>
        <v>0</v>
      </c>
      <c r="G942" s="112">
        <f t="shared" si="29"/>
        <v>0</v>
      </c>
      <c r="H942" s="85">
        <v>0.92449999999999999</v>
      </c>
      <c r="I942" s="2224" t="s">
        <v>1196</v>
      </c>
    </row>
    <row r="943" spans="1:9" ht="16.5">
      <c r="A943" s="7" t="s">
        <v>2353</v>
      </c>
      <c r="B943" s="8" t="s">
        <v>6544</v>
      </c>
      <c r="C943" s="9" t="s">
        <v>3582</v>
      </c>
      <c r="D943" s="110"/>
      <c r="E943" s="110"/>
      <c r="F943" s="111">
        <f t="shared" si="28"/>
        <v>0</v>
      </c>
      <c r="G943" s="112">
        <f t="shared" si="29"/>
        <v>0</v>
      </c>
      <c r="H943" s="85">
        <v>0.43330000000000002</v>
      </c>
      <c r="I943" s="2224" t="s">
        <v>1196</v>
      </c>
    </row>
    <row r="944" spans="1:9" ht="16.5">
      <c r="A944" s="7" t="s">
        <v>2354</v>
      </c>
      <c r="B944" s="8" t="s">
        <v>6545</v>
      </c>
      <c r="C944" s="9" t="s">
        <v>3582</v>
      </c>
      <c r="D944" s="110"/>
      <c r="E944" s="110"/>
      <c r="F944" s="111">
        <f t="shared" si="28"/>
        <v>0</v>
      </c>
      <c r="G944" s="112">
        <f t="shared" si="29"/>
        <v>0</v>
      </c>
      <c r="H944" s="85">
        <v>0.90620000000000001</v>
      </c>
      <c r="I944" s="2224" t="s">
        <v>1196</v>
      </c>
    </row>
    <row r="945" spans="1:9" ht="16.5">
      <c r="A945" s="7" t="s">
        <v>2355</v>
      </c>
      <c r="B945" s="8" t="s">
        <v>6546</v>
      </c>
      <c r="C945" s="9" t="s">
        <v>3582</v>
      </c>
      <c r="D945" s="110"/>
      <c r="E945" s="110"/>
      <c r="F945" s="111">
        <f t="shared" si="28"/>
        <v>0</v>
      </c>
      <c r="G945" s="112">
        <f t="shared" si="29"/>
        <v>0</v>
      </c>
      <c r="H945" s="85">
        <v>0.83789999999999998</v>
      </c>
      <c r="I945" s="2224" t="s">
        <v>1196</v>
      </c>
    </row>
    <row r="946" spans="1:9" ht="16.5">
      <c r="A946" s="7" t="s">
        <v>2356</v>
      </c>
      <c r="B946" s="8" t="s">
        <v>6547</v>
      </c>
      <c r="C946" s="9" t="s">
        <v>3582</v>
      </c>
      <c r="D946" s="110"/>
      <c r="E946" s="110"/>
      <c r="F946" s="111">
        <f t="shared" si="28"/>
        <v>0</v>
      </c>
      <c r="G946" s="112">
        <f t="shared" si="29"/>
        <v>0</v>
      </c>
      <c r="H946" s="85">
        <v>0.98619999999999997</v>
      </c>
      <c r="I946" s="2224" t="s">
        <v>1196</v>
      </c>
    </row>
    <row r="947" spans="1:9" ht="16.5">
      <c r="A947" s="7" t="s">
        <v>2357</v>
      </c>
      <c r="B947" s="8" t="s">
        <v>6548</v>
      </c>
      <c r="C947" s="9" t="s">
        <v>3582</v>
      </c>
      <c r="D947" s="110"/>
      <c r="E947" s="110"/>
      <c r="F947" s="111">
        <f t="shared" si="28"/>
        <v>0</v>
      </c>
      <c r="G947" s="112">
        <f t="shared" si="29"/>
        <v>0</v>
      </c>
      <c r="H947" s="85">
        <v>0.99270000000000003</v>
      </c>
      <c r="I947" s="2224" t="s">
        <v>1196</v>
      </c>
    </row>
    <row r="948" spans="1:9" ht="16.5">
      <c r="A948" s="7" t="s">
        <v>2358</v>
      </c>
      <c r="B948" s="8" t="s">
        <v>6549</v>
      </c>
      <c r="C948" s="9" t="s">
        <v>3582</v>
      </c>
      <c r="D948" s="110"/>
      <c r="E948" s="110"/>
      <c r="F948" s="111">
        <f t="shared" si="28"/>
        <v>0</v>
      </c>
      <c r="G948" s="112">
        <f t="shared" si="29"/>
        <v>0</v>
      </c>
      <c r="H948" s="85">
        <v>0.63119999999999998</v>
      </c>
      <c r="I948" s="2224" t="s">
        <v>1196</v>
      </c>
    </row>
    <row r="949" spans="1:9" ht="16.5">
      <c r="A949" s="7" t="s">
        <v>2359</v>
      </c>
      <c r="B949" s="8" t="s">
        <v>6550</v>
      </c>
      <c r="C949" s="9" t="s">
        <v>3582</v>
      </c>
      <c r="D949" s="110"/>
      <c r="E949" s="110"/>
      <c r="F949" s="111">
        <f t="shared" si="28"/>
        <v>0</v>
      </c>
      <c r="G949" s="112">
        <f t="shared" si="29"/>
        <v>0</v>
      </c>
      <c r="H949" s="85">
        <v>0.999</v>
      </c>
      <c r="I949" s="2224" t="s">
        <v>1196</v>
      </c>
    </row>
    <row r="950" spans="1:9" ht="16.5">
      <c r="A950" s="7" t="s">
        <v>2360</v>
      </c>
      <c r="B950" s="8" t="s">
        <v>6551</v>
      </c>
      <c r="C950" s="9" t="s">
        <v>3582</v>
      </c>
      <c r="D950" s="110"/>
      <c r="E950" s="110"/>
      <c r="F950" s="111">
        <f t="shared" si="28"/>
        <v>0</v>
      </c>
      <c r="G950" s="112">
        <f t="shared" si="29"/>
        <v>0</v>
      </c>
      <c r="H950" s="85">
        <v>1.0471999999999999</v>
      </c>
      <c r="I950" s="2224" t="s">
        <v>1196</v>
      </c>
    </row>
    <row r="951" spans="1:9" ht="16.5">
      <c r="A951" s="7" t="s">
        <v>2361</v>
      </c>
      <c r="B951" s="8" t="s">
        <v>6552</v>
      </c>
      <c r="C951" s="9" t="s">
        <v>3582</v>
      </c>
      <c r="D951" s="110"/>
      <c r="E951" s="110"/>
      <c r="F951" s="111">
        <f t="shared" si="28"/>
        <v>0</v>
      </c>
      <c r="G951" s="112">
        <f t="shared" si="29"/>
        <v>0</v>
      </c>
      <c r="H951" s="85">
        <v>0.42399999999999999</v>
      </c>
      <c r="I951" s="2224" t="s">
        <v>1196</v>
      </c>
    </row>
    <row r="952" spans="1:9" ht="16.5">
      <c r="A952" s="7" t="s">
        <v>2362</v>
      </c>
      <c r="B952" s="8" t="s">
        <v>6553</v>
      </c>
      <c r="C952" s="9" t="s">
        <v>3582</v>
      </c>
      <c r="D952" s="110"/>
      <c r="E952" s="110"/>
      <c r="F952" s="111">
        <f t="shared" si="28"/>
        <v>0</v>
      </c>
      <c r="G952" s="112">
        <f t="shared" si="29"/>
        <v>0</v>
      </c>
      <c r="H952" s="85">
        <v>1.4019999999999999</v>
      </c>
      <c r="I952" s="2224" t="s">
        <v>1196</v>
      </c>
    </row>
    <row r="953" spans="1:9" ht="16.5">
      <c r="A953" s="7" t="s">
        <v>2363</v>
      </c>
      <c r="B953" s="8" t="s">
        <v>6554</v>
      </c>
      <c r="C953" s="9" t="s">
        <v>3582</v>
      </c>
      <c r="D953" s="110"/>
      <c r="E953" s="110"/>
      <c r="F953" s="111">
        <f t="shared" si="28"/>
        <v>0</v>
      </c>
      <c r="G953" s="112">
        <f t="shared" si="29"/>
        <v>0</v>
      </c>
      <c r="H953" s="85">
        <v>0.81530000000000002</v>
      </c>
      <c r="I953" s="2224" t="s">
        <v>1196</v>
      </c>
    </row>
    <row r="954" spans="1:9" ht="16.5">
      <c r="A954" s="7" t="s">
        <v>2364</v>
      </c>
      <c r="B954" s="8" t="s">
        <v>6555</v>
      </c>
      <c r="C954" s="9" t="s">
        <v>3582</v>
      </c>
      <c r="D954" s="110"/>
      <c r="E954" s="110"/>
      <c r="F954" s="111">
        <f t="shared" si="28"/>
        <v>0</v>
      </c>
      <c r="G954" s="112">
        <f t="shared" si="29"/>
        <v>0</v>
      </c>
      <c r="H954" s="85">
        <v>0.36649999999999999</v>
      </c>
      <c r="I954" s="2224" t="s">
        <v>1196</v>
      </c>
    </row>
    <row r="955" spans="1:9" ht="16.5">
      <c r="A955" s="7" t="s">
        <v>2365</v>
      </c>
      <c r="B955" s="8" t="s">
        <v>6556</v>
      </c>
      <c r="C955" s="9" t="s">
        <v>3582</v>
      </c>
      <c r="D955" s="110"/>
      <c r="E955" s="110"/>
      <c r="F955" s="111">
        <f t="shared" si="28"/>
        <v>0</v>
      </c>
      <c r="G955" s="112">
        <f t="shared" si="29"/>
        <v>0</v>
      </c>
      <c r="H955" s="85">
        <v>0.82269999999999999</v>
      </c>
      <c r="I955" s="2224" t="s">
        <v>1196</v>
      </c>
    </row>
    <row r="956" spans="1:9" ht="16.5">
      <c r="A956" s="7" t="s">
        <v>2366</v>
      </c>
      <c r="B956" s="8" t="s">
        <v>6557</v>
      </c>
      <c r="C956" s="9" t="s">
        <v>3582</v>
      </c>
      <c r="D956" s="110"/>
      <c r="E956" s="110"/>
      <c r="F956" s="111">
        <f t="shared" si="28"/>
        <v>0</v>
      </c>
      <c r="G956" s="112">
        <f t="shared" si="29"/>
        <v>0</v>
      </c>
      <c r="H956" s="85">
        <v>0.4481</v>
      </c>
      <c r="I956" s="2224" t="s">
        <v>1196</v>
      </c>
    </row>
    <row r="957" spans="1:9" ht="16.5">
      <c r="A957" s="7" t="s">
        <v>2367</v>
      </c>
      <c r="B957" s="8" t="s">
        <v>6558</v>
      </c>
      <c r="C957" s="9" t="s">
        <v>3582</v>
      </c>
      <c r="D957" s="110"/>
      <c r="E957" s="110"/>
      <c r="F957" s="111">
        <f t="shared" si="28"/>
        <v>0</v>
      </c>
      <c r="G957" s="112">
        <f t="shared" si="29"/>
        <v>0</v>
      </c>
      <c r="H957" s="85">
        <v>0.53580000000000005</v>
      </c>
      <c r="I957" s="2224" t="s">
        <v>1196</v>
      </c>
    </row>
    <row r="958" spans="1:9" ht="16.5">
      <c r="A958" s="7" t="s">
        <v>2368</v>
      </c>
      <c r="B958" s="8" t="s">
        <v>6559</v>
      </c>
      <c r="C958" s="9" t="s">
        <v>3582</v>
      </c>
      <c r="D958" s="110"/>
      <c r="E958" s="110"/>
      <c r="F958" s="111">
        <f t="shared" si="28"/>
        <v>0</v>
      </c>
      <c r="G958" s="112">
        <f t="shared" si="29"/>
        <v>0</v>
      </c>
      <c r="H958" s="85">
        <v>0.20480000000000001</v>
      </c>
      <c r="I958" s="2224" t="s">
        <v>1196</v>
      </c>
    </row>
    <row r="959" spans="1:9" ht="16.5">
      <c r="A959" s="7" t="s">
        <v>2369</v>
      </c>
      <c r="B959" s="8" t="s">
        <v>6560</v>
      </c>
      <c r="C959" s="9" t="s">
        <v>3582</v>
      </c>
      <c r="D959" s="110"/>
      <c r="E959" s="110"/>
      <c r="F959" s="111">
        <f t="shared" si="28"/>
        <v>0</v>
      </c>
      <c r="G959" s="112">
        <f t="shared" si="29"/>
        <v>0</v>
      </c>
      <c r="H959" s="85">
        <v>0.48409999999999997</v>
      </c>
      <c r="I959" s="2224" t="s">
        <v>1196</v>
      </c>
    </row>
    <row r="960" spans="1:9" ht="16.5">
      <c r="A960" s="7" t="s">
        <v>2370</v>
      </c>
      <c r="B960" s="8" t="s">
        <v>6561</v>
      </c>
      <c r="C960" s="9" t="s">
        <v>3582</v>
      </c>
      <c r="D960" s="110"/>
      <c r="E960" s="110"/>
      <c r="F960" s="111">
        <f t="shared" si="28"/>
        <v>0</v>
      </c>
      <c r="G960" s="112">
        <f t="shared" si="29"/>
        <v>0</v>
      </c>
      <c r="H960" s="85">
        <v>0.73370000000000002</v>
      </c>
      <c r="I960" s="2224" t="s">
        <v>1196</v>
      </c>
    </row>
    <row r="961" spans="1:9" ht="16.5">
      <c r="A961" s="7" t="s">
        <v>6562</v>
      </c>
      <c r="B961" s="8" t="s">
        <v>6563</v>
      </c>
      <c r="C961" s="9" t="s">
        <v>3582</v>
      </c>
      <c r="D961" s="110"/>
      <c r="E961" s="110"/>
      <c r="F961" s="111">
        <f t="shared" si="28"/>
        <v>0</v>
      </c>
      <c r="G961" s="112">
        <f t="shared" si="29"/>
        <v>0</v>
      </c>
      <c r="H961" s="85">
        <v>1</v>
      </c>
      <c r="I961" s="2224" t="s">
        <v>7726</v>
      </c>
    </row>
    <row r="962" spans="1:9" ht="16.5">
      <c r="A962" s="7" t="s">
        <v>2371</v>
      </c>
      <c r="B962" s="8" t="s">
        <v>6564</v>
      </c>
      <c r="C962" s="9" t="s">
        <v>3582</v>
      </c>
      <c r="D962" s="110"/>
      <c r="E962" s="110"/>
      <c r="F962" s="111">
        <f t="shared" si="28"/>
        <v>0</v>
      </c>
      <c r="G962" s="112">
        <f t="shared" si="29"/>
        <v>0</v>
      </c>
      <c r="H962" s="85">
        <v>0.65590000000000004</v>
      </c>
      <c r="I962" s="2224" t="s">
        <v>1196</v>
      </c>
    </row>
    <row r="963" spans="1:9" ht="16.5">
      <c r="A963" s="7" t="s">
        <v>2372</v>
      </c>
      <c r="B963" s="8" t="s">
        <v>6565</v>
      </c>
      <c r="C963" s="9" t="s">
        <v>3582</v>
      </c>
      <c r="D963" s="110"/>
      <c r="E963" s="110"/>
      <c r="F963" s="111">
        <f t="shared" si="28"/>
        <v>0</v>
      </c>
      <c r="G963" s="112">
        <f t="shared" si="29"/>
        <v>0</v>
      </c>
      <c r="H963" s="85">
        <v>0.4143</v>
      </c>
      <c r="I963" s="2224" t="s">
        <v>1196</v>
      </c>
    </row>
    <row r="964" spans="1:9" ht="16.5">
      <c r="A964" s="7" t="s">
        <v>2373</v>
      </c>
      <c r="B964" s="8" t="s">
        <v>6566</v>
      </c>
      <c r="C964" s="9" t="s">
        <v>3582</v>
      </c>
      <c r="D964" s="110"/>
      <c r="E964" s="110"/>
      <c r="F964" s="111">
        <f t="shared" si="28"/>
        <v>0</v>
      </c>
      <c r="G964" s="112">
        <f t="shared" si="29"/>
        <v>0</v>
      </c>
      <c r="H964" s="85">
        <v>1.3969</v>
      </c>
      <c r="I964" s="2224" t="s">
        <v>1196</v>
      </c>
    </row>
    <row r="965" spans="1:9" ht="16.5">
      <c r="A965" s="7" t="s">
        <v>2374</v>
      </c>
      <c r="B965" s="8" t="s">
        <v>6567</v>
      </c>
      <c r="C965" s="9" t="s">
        <v>3582</v>
      </c>
      <c r="D965" s="110"/>
      <c r="E965" s="110"/>
      <c r="F965" s="111">
        <f t="shared" ref="F965:F1028" si="30">D965*E965</f>
        <v>0</v>
      </c>
      <c r="G965" s="112">
        <f t="shared" ref="G965:G1028" si="31">IF($F$1230=0,0,F965/$F$1230)</f>
        <v>0</v>
      </c>
      <c r="H965" s="85">
        <v>0.63280000000000003</v>
      </c>
      <c r="I965" s="2224" t="s">
        <v>1196</v>
      </c>
    </row>
    <row r="966" spans="1:9" ht="16.5">
      <c r="A966" s="7" t="s">
        <v>2375</v>
      </c>
      <c r="B966" s="8" t="s">
        <v>6568</v>
      </c>
      <c r="C966" s="9" t="s">
        <v>3582</v>
      </c>
      <c r="D966" s="110"/>
      <c r="E966" s="110"/>
      <c r="F966" s="111">
        <f t="shared" si="30"/>
        <v>0</v>
      </c>
      <c r="G966" s="112">
        <f t="shared" si="31"/>
        <v>0</v>
      </c>
      <c r="H966" s="85">
        <v>0.47820000000000001</v>
      </c>
      <c r="I966" s="2224" t="s">
        <v>1196</v>
      </c>
    </row>
    <row r="967" spans="1:9" ht="16.5">
      <c r="A967" s="7" t="s">
        <v>2376</v>
      </c>
      <c r="B967" s="8" t="s">
        <v>6569</v>
      </c>
      <c r="C967" s="9" t="s">
        <v>3582</v>
      </c>
      <c r="D967" s="110"/>
      <c r="E967" s="110"/>
      <c r="F967" s="111">
        <f t="shared" si="30"/>
        <v>0</v>
      </c>
      <c r="G967" s="112">
        <f t="shared" si="31"/>
        <v>0</v>
      </c>
      <c r="H967" s="85">
        <v>1.1134999999999999</v>
      </c>
      <c r="I967" s="2224" t="s">
        <v>1196</v>
      </c>
    </row>
    <row r="968" spans="1:9" ht="16.5">
      <c r="A968" s="7" t="s">
        <v>2377</v>
      </c>
      <c r="B968" s="8" t="s">
        <v>6570</v>
      </c>
      <c r="C968" s="9" t="s">
        <v>3582</v>
      </c>
      <c r="D968" s="110"/>
      <c r="E968" s="110"/>
      <c r="F968" s="111">
        <f t="shared" si="30"/>
        <v>0</v>
      </c>
      <c r="G968" s="112">
        <f t="shared" si="31"/>
        <v>0</v>
      </c>
      <c r="H968" s="85">
        <v>0.31540000000000001</v>
      </c>
      <c r="I968" s="2224" t="s">
        <v>1196</v>
      </c>
    </row>
    <row r="969" spans="1:9" ht="16.5">
      <c r="A969" s="7" t="s">
        <v>2378</v>
      </c>
      <c r="B969" s="8" t="s">
        <v>6571</v>
      </c>
      <c r="C969" s="9" t="s">
        <v>3582</v>
      </c>
      <c r="D969" s="110"/>
      <c r="E969" s="110"/>
      <c r="F969" s="111">
        <f t="shared" si="30"/>
        <v>0</v>
      </c>
      <c r="G969" s="112">
        <f t="shared" si="31"/>
        <v>0</v>
      </c>
      <c r="H969" s="85">
        <v>0.44309999999999999</v>
      </c>
      <c r="I969" s="2224" t="s">
        <v>1196</v>
      </c>
    </row>
    <row r="970" spans="1:9" ht="16.5">
      <c r="A970" s="7" t="s">
        <v>2379</v>
      </c>
      <c r="B970" s="8" t="s">
        <v>6572</v>
      </c>
      <c r="C970" s="9" t="s">
        <v>3582</v>
      </c>
      <c r="D970" s="110"/>
      <c r="E970" s="110"/>
      <c r="F970" s="111">
        <f t="shared" si="30"/>
        <v>0</v>
      </c>
      <c r="G970" s="112">
        <f t="shared" si="31"/>
        <v>0</v>
      </c>
      <c r="H970" s="85">
        <v>0.36099999999999999</v>
      </c>
      <c r="I970" s="2224" t="s">
        <v>1196</v>
      </c>
    </row>
    <row r="971" spans="1:9" ht="16.5">
      <c r="A971" s="7" t="s">
        <v>2380</v>
      </c>
      <c r="B971" s="8" t="s">
        <v>6573</v>
      </c>
      <c r="C971" s="9" t="s">
        <v>3582</v>
      </c>
      <c r="D971" s="110"/>
      <c r="E971" s="110"/>
      <c r="F971" s="111">
        <f t="shared" si="30"/>
        <v>0</v>
      </c>
      <c r="G971" s="112">
        <f t="shared" si="31"/>
        <v>0</v>
      </c>
      <c r="H971" s="85">
        <v>1.6585000000000001</v>
      </c>
      <c r="I971" s="2224" t="s">
        <v>1196</v>
      </c>
    </row>
    <row r="972" spans="1:9" ht="16.5">
      <c r="A972" s="7" t="s">
        <v>2381</v>
      </c>
      <c r="B972" s="8" t="s">
        <v>6574</v>
      </c>
      <c r="C972" s="9" t="s">
        <v>3582</v>
      </c>
      <c r="D972" s="110"/>
      <c r="E972" s="110"/>
      <c r="F972" s="111">
        <f t="shared" si="30"/>
        <v>0</v>
      </c>
      <c r="G972" s="112">
        <f t="shared" si="31"/>
        <v>0</v>
      </c>
      <c r="H972" s="85">
        <v>0.26879999999999998</v>
      </c>
      <c r="I972" s="2224" t="s">
        <v>1196</v>
      </c>
    </row>
    <row r="973" spans="1:9" ht="16.5">
      <c r="A973" s="7" t="s">
        <v>2382</v>
      </c>
      <c r="B973" s="8" t="s">
        <v>6575</v>
      </c>
      <c r="C973" s="9" t="s">
        <v>3582</v>
      </c>
      <c r="D973" s="110"/>
      <c r="E973" s="110"/>
      <c r="F973" s="111">
        <f t="shared" si="30"/>
        <v>0</v>
      </c>
      <c r="G973" s="112">
        <f t="shared" si="31"/>
        <v>0</v>
      </c>
      <c r="H973" s="85">
        <v>0.3261</v>
      </c>
      <c r="I973" s="2224" t="s">
        <v>1196</v>
      </c>
    </row>
    <row r="974" spans="1:9" ht="16.5">
      <c r="A974" s="7" t="s">
        <v>2383</v>
      </c>
      <c r="B974" s="8" t="s">
        <v>6576</v>
      </c>
      <c r="C974" s="9" t="s">
        <v>3582</v>
      </c>
      <c r="D974" s="110"/>
      <c r="E974" s="110"/>
      <c r="F974" s="111">
        <f t="shared" si="30"/>
        <v>0</v>
      </c>
      <c r="G974" s="112">
        <f t="shared" si="31"/>
        <v>0</v>
      </c>
      <c r="H974" s="85">
        <v>0.28710000000000002</v>
      </c>
      <c r="I974" s="2224" t="s">
        <v>1196</v>
      </c>
    </row>
    <row r="975" spans="1:9" ht="16.5">
      <c r="A975" s="7" t="s">
        <v>2384</v>
      </c>
      <c r="B975" s="8" t="s">
        <v>6577</v>
      </c>
      <c r="C975" s="9" t="s">
        <v>3582</v>
      </c>
      <c r="D975" s="110"/>
      <c r="E975" s="110"/>
      <c r="F975" s="111">
        <f t="shared" si="30"/>
        <v>0</v>
      </c>
      <c r="G975" s="112">
        <f t="shared" si="31"/>
        <v>0</v>
      </c>
      <c r="H975" s="85">
        <v>0.57989999999999997</v>
      </c>
      <c r="I975" s="2224" t="s">
        <v>1196</v>
      </c>
    </row>
    <row r="976" spans="1:9" ht="16.5">
      <c r="A976" s="7" t="s">
        <v>2385</v>
      </c>
      <c r="B976" s="8" t="s">
        <v>6578</v>
      </c>
      <c r="C976" s="9" t="s">
        <v>3582</v>
      </c>
      <c r="D976" s="110"/>
      <c r="E976" s="110"/>
      <c r="F976" s="111">
        <f t="shared" si="30"/>
        <v>0</v>
      </c>
      <c r="G976" s="112">
        <f t="shared" si="31"/>
        <v>0</v>
      </c>
      <c r="H976" s="85">
        <v>0.37530000000000002</v>
      </c>
      <c r="I976" s="2224" t="s">
        <v>1196</v>
      </c>
    </row>
    <row r="977" spans="1:9" ht="16.5">
      <c r="A977" s="7" t="s">
        <v>2386</v>
      </c>
      <c r="B977" s="8" t="s">
        <v>6579</v>
      </c>
      <c r="C977" s="9" t="s">
        <v>3582</v>
      </c>
      <c r="D977" s="110"/>
      <c r="E977" s="110"/>
      <c r="F977" s="111">
        <f t="shared" si="30"/>
        <v>0</v>
      </c>
      <c r="G977" s="112">
        <f t="shared" si="31"/>
        <v>0</v>
      </c>
      <c r="H977" s="85">
        <v>0.74309999999999998</v>
      </c>
      <c r="I977" s="2224" t="s">
        <v>1196</v>
      </c>
    </row>
    <row r="978" spans="1:9" ht="16.5">
      <c r="A978" s="7" t="s">
        <v>2387</v>
      </c>
      <c r="B978" s="8" t="s">
        <v>6580</v>
      </c>
      <c r="C978" s="9" t="s">
        <v>3582</v>
      </c>
      <c r="D978" s="110"/>
      <c r="E978" s="110"/>
      <c r="F978" s="111">
        <f t="shared" si="30"/>
        <v>0</v>
      </c>
      <c r="G978" s="112">
        <f t="shared" si="31"/>
        <v>0</v>
      </c>
      <c r="H978" s="85">
        <v>1.3861000000000001</v>
      </c>
      <c r="I978" s="2224" t="s">
        <v>1196</v>
      </c>
    </row>
    <row r="979" spans="1:9" ht="16.5">
      <c r="A979" s="7" t="s">
        <v>2388</v>
      </c>
      <c r="B979" s="8" t="s">
        <v>6581</v>
      </c>
      <c r="C979" s="9" t="s">
        <v>3582</v>
      </c>
      <c r="D979" s="110"/>
      <c r="E979" s="110"/>
      <c r="F979" s="111">
        <f t="shared" si="30"/>
        <v>0</v>
      </c>
      <c r="G979" s="112">
        <f t="shared" si="31"/>
        <v>0</v>
      </c>
      <c r="H979" s="85">
        <v>0.88670000000000004</v>
      </c>
      <c r="I979" s="2224" t="s">
        <v>1196</v>
      </c>
    </row>
    <row r="980" spans="1:9" ht="16.5">
      <c r="A980" s="7" t="s">
        <v>2389</v>
      </c>
      <c r="B980" s="8" t="s">
        <v>6582</v>
      </c>
      <c r="C980" s="9" t="s">
        <v>3582</v>
      </c>
      <c r="D980" s="110"/>
      <c r="E980" s="110"/>
      <c r="F980" s="111">
        <f t="shared" si="30"/>
        <v>0</v>
      </c>
      <c r="G980" s="112">
        <f t="shared" si="31"/>
        <v>0</v>
      </c>
      <c r="H980" s="85">
        <v>0.59319999999999995</v>
      </c>
      <c r="I980" s="2224" t="s">
        <v>1196</v>
      </c>
    </row>
    <row r="981" spans="1:9" ht="16.5">
      <c r="A981" s="7" t="s">
        <v>2390</v>
      </c>
      <c r="B981" s="8" t="s">
        <v>6583</v>
      </c>
      <c r="C981" s="9" t="s">
        <v>3582</v>
      </c>
      <c r="D981" s="110"/>
      <c r="E981" s="110"/>
      <c r="F981" s="111">
        <f t="shared" si="30"/>
        <v>0</v>
      </c>
      <c r="G981" s="112">
        <f t="shared" si="31"/>
        <v>0</v>
      </c>
      <c r="H981" s="85">
        <v>0.79859999999999998</v>
      </c>
      <c r="I981" s="2224" t="s">
        <v>1196</v>
      </c>
    </row>
    <row r="982" spans="1:9" ht="16.5">
      <c r="A982" s="7" t="s">
        <v>2391</v>
      </c>
      <c r="B982" s="8" t="s">
        <v>6584</v>
      </c>
      <c r="C982" s="9" t="s">
        <v>3582</v>
      </c>
      <c r="D982" s="110"/>
      <c r="E982" s="110"/>
      <c r="F982" s="111">
        <f t="shared" si="30"/>
        <v>0</v>
      </c>
      <c r="G982" s="112">
        <f t="shared" si="31"/>
        <v>0</v>
      </c>
      <c r="H982" s="85">
        <v>0.23430000000000001</v>
      </c>
      <c r="I982" s="2224" t="s">
        <v>1196</v>
      </c>
    </row>
    <row r="983" spans="1:9" ht="16.5">
      <c r="A983" s="7" t="s">
        <v>2392</v>
      </c>
      <c r="B983" s="8" t="s">
        <v>6585</v>
      </c>
      <c r="C983" s="9" t="s">
        <v>3582</v>
      </c>
      <c r="D983" s="110"/>
      <c r="E983" s="110"/>
      <c r="F983" s="111">
        <f t="shared" si="30"/>
        <v>0</v>
      </c>
      <c r="G983" s="112">
        <f t="shared" si="31"/>
        <v>0</v>
      </c>
      <c r="H983" s="85">
        <v>0.57589999999999997</v>
      </c>
      <c r="I983" s="2224" t="s">
        <v>1196</v>
      </c>
    </row>
    <row r="984" spans="1:9" ht="16.5">
      <c r="A984" s="7" t="s">
        <v>2393</v>
      </c>
      <c r="B984" s="8" t="s">
        <v>6586</v>
      </c>
      <c r="C984" s="9" t="s">
        <v>3582</v>
      </c>
      <c r="D984" s="110"/>
      <c r="E984" s="110"/>
      <c r="F984" s="111">
        <f t="shared" si="30"/>
        <v>0</v>
      </c>
      <c r="G984" s="112">
        <f t="shared" si="31"/>
        <v>0</v>
      </c>
      <c r="H984" s="85">
        <v>0.66149999999999998</v>
      </c>
      <c r="I984" s="2224" t="s">
        <v>1196</v>
      </c>
    </row>
    <row r="985" spans="1:9" ht="16.5">
      <c r="A985" s="7" t="s">
        <v>2394</v>
      </c>
      <c r="B985" s="8" t="s">
        <v>6587</v>
      </c>
      <c r="C985" s="9" t="s">
        <v>3582</v>
      </c>
      <c r="D985" s="110"/>
      <c r="E985" s="110"/>
      <c r="F985" s="111">
        <f t="shared" si="30"/>
        <v>0</v>
      </c>
      <c r="G985" s="112">
        <f t="shared" si="31"/>
        <v>0</v>
      </c>
      <c r="H985" s="85">
        <v>0.16500000000000001</v>
      </c>
      <c r="I985" s="2224" t="s">
        <v>1196</v>
      </c>
    </row>
    <row r="986" spans="1:9" ht="16.5">
      <c r="A986" s="7" t="s">
        <v>2395</v>
      </c>
      <c r="B986" s="8" t="s">
        <v>6588</v>
      </c>
      <c r="C986" s="9" t="s">
        <v>3582</v>
      </c>
      <c r="D986" s="110"/>
      <c r="E986" s="110"/>
      <c r="F986" s="111">
        <f t="shared" si="30"/>
        <v>0</v>
      </c>
      <c r="G986" s="112">
        <f t="shared" si="31"/>
        <v>0</v>
      </c>
      <c r="H986" s="85">
        <v>1.1184000000000001</v>
      </c>
      <c r="I986" s="2224" t="s">
        <v>1196</v>
      </c>
    </row>
    <row r="987" spans="1:9" ht="16.5">
      <c r="A987" s="7" t="s">
        <v>2396</v>
      </c>
      <c r="B987" s="8" t="s">
        <v>6589</v>
      </c>
      <c r="C987" s="9" t="s">
        <v>3582</v>
      </c>
      <c r="D987" s="110"/>
      <c r="E987" s="110"/>
      <c r="F987" s="111">
        <f t="shared" si="30"/>
        <v>0</v>
      </c>
      <c r="G987" s="112">
        <f t="shared" si="31"/>
        <v>0</v>
      </c>
      <c r="H987" s="85">
        <v>0.3387</v>
      </c>
      <c r="I987" s="2224" t="s">
        <v>1196</v>
      </c>
    </row>
    <row r="988" spans="1:9" ht="16.5">
      <c r="A988" s="7" t="s">
        <v>2397</v>
      </c>
      <c r="B988" s="8" t="s">
        <v>6590</v>
      </c>
      <c r="C988" s="9" t="s">
        <v>3582</v>
      </c>
      <c r="D988" s="110"/>
      <c r="E988" s="110"/>
      <c r="F988" s="111">
        <f t="shared" si="30"/>
        <v>0</v>
      </c>
      <c r="G988" s="112">
        <f t="shared" si="31"/>
        <v>0</v>
      </c>
      <c r="H988" s="85">
        <v>0.46350000000000002</v>
      </c>
      <c r="I988" s="2224" t="s">
        <v>1196</v>
      </c>
    </row>
    <row r="989" spans="1:9" ht="16.5">
      <c r="A989" s="7" t="s">
        <v>2398</v>
      </c>
      <c r="B989" s="8" t="s">
        <v>6591</v>
      </c>
      <c r="C989" s="9" t="s">
        <v>3582</v>
      </c>
      <c r="D989" s="110"/>
      <c r="E989" s="110"/>
      <c r="F989" s="111">
        <f t="shared" si="30"/>
        <v>0</v>
      </c>
      <c r="G989" s="112">
        <f t="shared" si="31"/>
        <v>0</v>
      </c>
      <c r="H989" s="85">
        <v>0.90980000000000005</v>
      </c>
      <c r="I989" s="2224" t="s">
        <v>1196</v>
      </c>
    </row>
    <row r="990" spans="1:9" ht="16.5">
      <c r="A990" s="7" t="s">
        <v>2399</v>
      </c>
      <c r="B990" s="8" t="s">
        <v>6592</v>
      </c>
      <c r="C990" s="9" t="s">
        <v>3582</v>
      </c>
      <c r="D990" s="110"/>
      <c r="E990" s="110"/>
      <c r="F990" s="111">
        <f t="shared" si="30"/>
        <v>0</v>
      </c>
      <c r="G990" s="112">
        <f t="shared" si="31"/>
        <v>0</v>
      </c>
      <c r="H990" s="85">
        <v>0.41539999999999999</v>
      </c>
      <c r="I990" s="2224" t="s">
        <v>1196</v>
      </c>
    </row>
    <row r="991" spans="1:9" ht="16.5">
      <c r="A991" s="7" t="s">
        <v>2400</v>
      </c>
      <c r="B991" s="8" t="s">
        <v>6593</v>
      </c>
      <c r="C991" s="9" t="s">
        <v>3582</v>
      </c>
      <c r="D991" s="110"/>
      <c r="E991" s="110"/>
      <c r="F991" s="111">
        <f t="shared" si="30"/>
        <v>0</v>
      </c>
      <c r="G991" s="112">
        <f t="shared" si="31"/>
        <v>0</v>
      </c>
      <c r="H991" s="85">
        <v>0.2248</v>
      </c>
      <c r="I991" s="2224" t="s">
        <v>1196</v>
      </c>
    </row>
    <row r="992" spans="1:9" ht="16.5">
      <c r="A992" s="7" t="s">
        <v>2401</v>
      </c>
      <c r="B992" s="8" t="s">
        <v>6594</v>
      </c>
      <c r="C992" s="9" t="s">
        <v>3582</v>
      </c>
      <c r="D992" s="110"/>
      <c r="E992" s="110"/>
      <c r="F992" s="111">
        <f t="shared" si="30"/>
        <v>0</v>
      </c>
      <c r="G992" s="112">
        <f t="shared" si="31"/>
        <v>0</v>
      </c>
      <c r="H992" s="85">
        <v>0.88680000000000003</v>
      </c>
      <c r="I992" s="2224" t="s">
        <v>1196</v>
      </c>
    </row>
    <row r="993" spans="1:9" ht="16.5">
      <c r="A993" s="7" t="s">
        <v>2402</v>
      </c>
      <c r="B993" s="8" t="s">
        <v>6595</v>
      </c>
      <c r="C993" s="9" t="s">
        <v>3582</v>
      </c>
      <c r="D993" s="110"/>
      <c r="E993" s="110"/>
      <c r="F993" s="111">
        <f t="shared" si="30"/>
        <v>0</v>
      </c>
      <c r="G993" s="112">
        <f t="shared" si="31"/>
        <v>0</v>
      </c>
      <c r="H993" s="85">
        <v>1.0387</v>
      </c>
      <c r="I993" s="2224" t="s">
        <v>1196</v>
      </c>
    </row>
    <row r="994" spans="1:9" ht="16.5">
      <c r="A994" s="7" t="s">
        <v>2403</v>
      </c>
      <c r="B994" s="8" t="s">
        <v>6596</v>
      </c>
      <c r="C994" s="9" t="s">
        <v>3582</v>
      </c>
      <c r="D994" s="110"/>
      <c r="E994" s="110"/>
      <c r="F994" s="111">
        <f t="shared" si="30"/>
        <v>0</v>
      </c>
      <c r="G994" s="112">
        <f t="shared" si="31"/>
        <v>0</v>
      </c>
      <c r="H994" s="85">
        <v>0.34620000000000001</v>
      </c>
      <c r="I994" s="2224" t="s">
        <v>1196</v>
      </c>
    </row>
    <row r="995" spans="1:9" ht="16.5">
      <c r="A995" s="7" t="s">
        <v>2404</v>
      </c>
      <c r="B995" s="8" t="s">
        <v>6597</v>
      </c>
      <c r="C995" s="9" t="s">
        <v>3582</v>
      </c>
      <c r="D995" s="110"/>
      <c r="E995" s="110"/>
      <c r="F995" s="111">
        <f t="shared" si="30"/>
        <v>0</v>
      </c>
      <c r="G995" s="112">
        <f t="shared" si="31"/>
        <v>0</v>
      </c>
      <c r="H995" s="85">
        <v>0.17929999999999999</v>
      </c>
      <c r="I995" s="2224" t="s">
        <v>1196</v>
      </c>
    </row>
    <row r="996" spans="1:9" ht="16.5">
      <c r="A996" s="7" t="s">
        <v>2405</v>
      </c>
      <c r="B996" s="8" t="s">
        <v>6598</v>
      </c>
      <c r="C996" s="9" t="s">
        <v>3582</v>
      </c>
      <c r="D996" s="110"/>
      <c r="E996" s="110"/>
      <c r="F996" s="111">
        <f t="shared" si="30"/>
        <v>0</v>
      </c>
      <c r="G996" s="112">
        <f t="shared" si="31"/>
        <v>0</v>
      </c>
      <c r="H996" s="85">
        <v>0.23619999999999999</v>
      </c>
      <c r="I996" s="2224" t="s">
        <v>1196</v>
      </c>
    </row>
    <row r="997" spans="1:9" ht="16.5">
      <c r="A997" s="7" t="s">
        <v>2406</v>
      </c>
      <c r="B997" s="8" t="s">
        <v>6599</v>
      </c>
      <c r="C997" s="9" t="s">
        <v>3582</v>
      </c>
      <c r="D997" s="110"/>
      <c r="E997" s="110"/>
      <c r="F997" s="111">
        <f t="shared" si="30"/>
        <v>0</v>
      </c>
      <c r="G997" s="112">
        <f t="shared" si="31"/>
        <v>0</v>
      </c>
      <c r="H997" s="85">
        <v>0.55549999999999999</v>
      </c>
      <c r="I997" s="2224" t="s">
        <v>1196</v>
      </c>
    </row>
    <row r="998" spans="1:9" ht="16.5">
      <c r="A998" s="7" t="s">
        <v>2407</v>
      </c>
      <c r="B998" s="8" t="s">
        <v>6600</v>
      </c>
      <c r="C998" s="9" t="s">
        <v>3582</v>
      </c>
      <c r="D998" s="110"/>
      <c r="E998" s="110"/>
      <c r="F998" s="111">
        <f t="shared" si="30"/>
        <v>0</v>
      </c>
      <c r="G998" s="112">
        <f t="shared" si="31"/>
        <v>0</v>
      </c>
      <c r="H998" s="85">
        <v>0.43780000000000002</v>
      </c>
      <c r="I998" s="2224" t="s">
        <v>1196</v>
      </c>
    </row>
    <row r="999" spans="1:9" ht="16.5">
      <c r="A999" s="7" t="s">
        <v>2408</v>
      </c>
      <c r="B999" s="8" t="s">
        <v>6601</v>
      </c>
      <c r="C999" s="9" t="s">
        <v>3582</v>
      </c>
      <c r="D999" s="110"/>
      <c r="E999" s="110"/>
      <c r="F999" s="111">
        <f t="shared" si="30"/>
        <v>0</v>
      </c>
      <c r="G999" s="112">
        <f t="shared" si="31"/>
        <v>0</v>
      </c>
      <c r="H999" s="85">
        <v>0.32400000000000001</v>
      </c>
      <c r="I999" s="2224" t="s">
        <v>1196</v>
      </c>
    </row>
    <row r="1000" spans="1:9" ht="16.5">
      <c r="A1000" s="7" t="s">
        <v>2409</v>
      </c>
      <c r="B1000" s="8" t="s">
        <v>6602</v>
      </c>
      <c r="C1000" s="9" t="s">
        <v>3582</v>
      </c>
      <c r="D1000" s="110"/>
      <c r="E1000" s="110"/>
      <c r="F1000" s="111">
        <f t="shared" si="30"/>
        <v>0</v>
      </c>
      <c r="G1000" s="112">
        <f t="shared" si="31"/>
        <v>0</v>
      </c>
      <c r="H1000" s="85">
        <v>0.26490000000000002</v>
      </c>
      <c r="I1000" s="2224" t="s">
        <v>1196</v>
      </c>
    </row>
    <row r="1001" spans="1:9" ht="16.5">
      <c r="A1001" s="7" t="s">
        <v>2410</v>
      </c>
      <c r="B1001" s="8" t="s">
        <v>6603</v>
      </c>
      <c r="C1001" s="9" t="s">
        <v>3582</v>
      </c>
      <c r="D1001" s="110"/>
      <c r="E1001" s="110"/>
      <c r="F1001" s="111">
        <f t="shared" si="30"/>
        <v>0</v>
      </c>
      <c r="G1001" s="112">
        <f t="shared" si="31"/>
        <v>0</v>
      </c>
      <c r="H1001" s="85">
        <v>0.1079</v>
      </c>
      <c r="I1001" s="2224" t="s">
        <v>1196</v>
      </c>
    </row>
    <row r="1002" spans="1:9" ht="16.5">
      <c r="A1002" s="7" t="s">
        <v>2411</v>
      </c>
      <c r="B1002" s="8" t="s">
        <v>6604</v>
      </c>
      <c r="C1002" s="9" t="s">
        <v>3582</v>
      </c>
      <c r="D1002" s="110"/>
      <c r="E1002" s="110"/>
      <c r="F1002" s="111">
        <f t="shared" si="30"/>
        <v>0</v>
      </c>
      <c r="G1002" s="112">
        <f t="shared" si="31"/>
        <v>0</v>
      </c>
      <c r="H1002" s="85">
        <v>0.45490000000000003</v>
      </c>
      <c r="I1002" s="2224" t="s">
        <v>1196</v>
      </c>
    </row>
    <row r="1003" spans="1:9" ht="16.5">
      <c r="A1003" s="7" t="s">
        <v>2412</v>
      </c>
      <c r="B1003" s="8" t="s">
        <v>6605</v>
      </c>
      <c r="C1003" s="9" t="s">
        <v>3582</v>
      </c>
      <c r="D1003" s="110"/>
      <c r="E1003" s="110"/>
      <c r="F1003" s="111">
        <f t="shared" si="30"/>
        <v>0</v>
      </c>
      <c r="G1003" s="112">
        <f t="shared" si="31"/>
        <v>0</v>
      </c>
      <c r="H1003" s="85">
        <v>0.37509999999999999</v>
      </c>
      <c r="I1003" s="2224" t="s">
        <v>1196</v>
      </c>
    </row>
    <row r="1004" spans="1:9" ht="16.5">
      <c r="A1004" s="7" t="s">
        <v>2413</v>
      </c>
      <c r="B1004" s="8" t="s">
        <v>6606</v>
      </c>
      <c r="C1004" s="9" t="s">
        <v>3582</v>
      </c>
      <c r="D1004" s="110"/>
      <c r="E1004" s="110"/>
      <c r="F1004" s="111">
        <f t="shared" si="30"/>
        <v>0</v>
      </c>
      <c r="G1004" s="112">
        <f t="shared" si="31"/>
        <v>0</v>
      </c>
      <c r="H1004" s="85">
        <v>0.37580000000000002</v>
      </c>
      <c r="I1004" s="2224" t="s">
        <v>1196</v>
      </c>
    </row>
    <row r="1005" spans="1:9" ht="16.5">
      <c r="A1005" s="7" t="s">
        <v>2414</v>
      </c>
      <c r="B1005" s="8" t="s">
        <v>6607</v>
      </c>
      <c r="C1005" s="9" t="s">
        <v>3582</v>
      </c>
      <c r="D1005" s="110"/>
      <c r="E1005" s="110"/>
      <c r="F1005" s="111">
        <f t="shared" si="30"/>
        <v>0</v>
      </c>
      <c r="G1005" s="112">
        <f t="shared" si="31"/>
        <v>0</v>
      </c>
      <c r="H1005" s="85">
        <v>9.4E-2</v>
      </c>
      <c r="I1005" s="2232" t="s">
        <v>1196</v>
      </c>
    </row>
    <row r="1006" spans="1:9" ht="16.5">
      <c r="A1006" s="7" t="s">
        <v>2415</v>
      </c>
      <c r="B1006" s="8" t="s">
        <v>6608</v>
      </c>
      <c r="C1006" s="9" t="s">
        <v>3582</v>
      </c>
      <c r="D1006" s="110"/>
      <c r="E1006" s="110"/>
      <c r="F1006" s="111">
        <f t="shared" si="30"/>
        <v>0</v>
      </c>
      <c r="G1006" s="112">
        <f t="shared" si="31"/>
        <v>0</v>
      </c>
      <c r="H1006" s="85">
        <v>0.7591</v>
      </c>
      <c r="I1006" s="2232" t="s">
        <v>1196</v>
      </c>
    </row>
    <row r="1007" spans="1:9" ht="16.5">
      <c r="A1007" s="7" t="s">
        <v>2416</v>
      </c>
      <c r="B1007" s="8" t="s">
        <v>6609</v>
      </c>
      <c r="C1007" s="9" t="s">
        <v>3582</v>
      </c>
      <c r="D1007" s="110"/>
      <c r="E1007" s="110"/>
      <c r="F1007" s="111">
        <f t="shared" si="30"/>
        <v>0</v>
      </c>
      <c r="G1007" s="112">
        <f t="shared" si="31"/>
        <v>0</v>
      </c>
      <c r="H1007" s="85">
        <v>0.47049999999999997</v>
      </c>
      <c r="I1007" s="2224" t="s">
        <v>1196</v>
      </c>
    </row>
    <row r="1008" spans="1:9" ht="16.5">
      <c r="A1008" s="7" t="s">
        <v>2417</v>
      </c>
      <c r="B1008" s="8" t="s">
        <v>6610</v>
      </c>
      <c r="C1008" s="9" t="s">
        <v>3582</v>
      </c>
      <c r="D1008" s="110"/>
      <c r="E1008" s="110"/>
      <c r="F1008" s="111">
        <f t="shared" si="30"/>
        <v>0</v>
      </c>
      <c r="G1008" s="112">
        <f t="shared" si="31"/>
        <v>0</v>
      </c>
      <c r="H1008" s="85">
        <v>0.47639999999999999</v>
      </c>
      <c r="I1008" s="2224" t="s">
        <v>1196</v>
      </c>
    </row>
    <row r="1009" spans="1:9" ht="16.5">
      <c r="A1009" s="7" t="s">
        <v>2418</v>
      </c>
      <c r="B1009" s="8" t="s">
        <v>6611</v>
      </c>
      <c r="C1009" s="9" t="s">
        <v>3582</v>
      </c>
      <c r="D1009" s="110"/>
      <c r="E1009" s="110"/>
      <c r="F1009" s="111">
        <f t="shared" si="30"/>
        <v>0</v>
      </c>
      <c r="G1009" s="112">
        <f t="shared" si="31"/>
        <v>0</v>
      </c>
      <c r="H1009" s="85">
        <v>0.9587</v>
      </c>
      <c r="I1009" s="2224" t="s">
        <v>1196</v>
      </c>
    </row>
    <row r="1010" spans="1:9" ht="16.5">
      <c r="A1010" s="7" t="s">
        <v>2419</v>
      </c>
      <c r="B1010" s="8" t="s">
        <v>6612</v>
      </c>
      <c r="C1010" s="9" t="s">
        <v>3582</v>
      </c>
      <c r="D1010" s="110"/>
      <c r="E1010" s="110"/>
      <c r="F1010" s="111">
        <f t="shared" si="30"/>
        <v>0</v>
      </c>
      <c r="G1010" s="112">
        <f t="shared" si="31"/>
        <v>0</v>
      </c>
      <c r="H1010" s="85">
        <v>0.45829999999999999</v>
      </c>
      <c r="I1010" s="2224" t="s">
        <v>1196</v>
      </c>
    </row>
    <row r="1011" spans="1:9" ht="16.5">
      <c r="A1011" s="7" t="s">
        <v>2420</v>
      </c>
      <c r="B1011" s="8" t="s">
        <v>6613</v>
      </c>
      <c r="C1011" s="9" t="s">
        <v>3582</v>
      </c>
      <c r="D1011" s="110"/>
      <c r="E1011" s="110"/>
      <c r="F1011" s="111">
        <f t="shared" si="30"/>
        <v>0</v>
      </c>
      <c r="G1011" s="112">
        <f t="shared" si="31"/>
        <v>0</v>
      </c>
      <c r="H1011" s="85">
        <v>0.34710000000000002</v>
      </c>
      <c r="I1011" s="2224" t="s">
        <v>1196</v>
      </c>
    </row>
    <row r="1012" spans="1:9" ht="16.5">
      <c r="A1012" s="7" t="s">
        <v>2421</v>
      </c>
      <c r="B1012" s="8" t="s">
        <v>6614</v>
      </c>
      <c r="C1012" s="9" t="s">
        <v>3582</v>
      </c>
      <c r="D1012" s="110"/>
      <c r="E1012" s="110"/>
      <c r="F1012" s="111">
        <f t="shared" si="30"/>
        <v>0</v>
      </c>
      <c r="G1012" s="112">
        <f t="shared" si="31"/>
        <v>0</v>
      </c>
      <c r="H1012" s="85">
        <v>0.27829999999999999</v>
      </c>
      <c r="I1012" s="2224" t="s">
        <v>1196</v>
      </c>
    </row>
    <row r="1013" spans="1:9" ht="16.5">
      <c r="A1013" s="7" t="s">
        <v>2422</v>
      </c>
      <c r="B1013" s="8" t="s">
        <v>6615</v>
      </c>
      <c r="C1013" s="9" t="s">
        <v>3582</v>
      </c>
      <c r="D1013" s="110"/>
      <c r="E1013" s="110"/>
      <c r="F1013" s="111">
        <f t="shared" si="30"/>
        <v>0</v>
      </c>
      <c r="G1013" s="112">
        <f t="shared" si="31"/>
        <v>0</v>
      </c>
      <c r="H1013" s="85">
        <v>0.97650000000000003</v>
      </c>
      <c r="I1013" s="87" t="s">
        <v>1196</v>
      </c>
    </row>
    <row r="1014" spans="1:9" ht="16.5">
      <c r="A1014" s="7" t="s">
        <v>2423</v>
      </c>
      <c r="B1014" s="8" t="s">
        <v>6616</v>
      </c>
      <c r="C1014" s="9" t="s">
        <v>3582</v>
      </c>
      <c r="D1014" s="110"/>
      <c r="E1014" s="110"/>
      <c r="F1014" s="111">
        <f t="shared" si="30"/>
        <v>0</v>
      </c>
      <c r="G1014" s="112">
        <f t="shared" si="31"/>
        <v>0</v>
      </c>
      <c r="H1014" s="85">
        <v>0.48299999999999998</v>
      </c>
      <c r="I1014" s="2224" t="s">
        <v>1196</v>
      </c>
    </row>
    <row r="1015" spans="1:9" ht="16.5">
      <c r="A1015" s="7" t="s">
        <v>2424</v>
      </c>
      <c r="B1015" s="8" t="s">
        <v>6617</v>
      </c>
      <c r="C1015" s="9" t="s">
        <v>3582</v>
      </c>
      <c r="D1015" s="110"/>
      <c r="E1015" s="110"/>
      <c r="F1015" s="111">
        <f t="shared" si="30"/>
        <v>0</v>
      </c>
      <c r="G1015" s="112">
        <f t="shared" si="31"/>
        <v>0</v>
      </c>
      <c r="H1015" s="85">
        <v>0.63360000000000005</v>
      </c>
      <c r="I1015" s="2224" t="s">
        <v>1196</v>
      </c>
    </row>
    <row r="1016" spans="1:9" ht="16.5">
      <c r="A1016" s="7" t="s">
        <v>2425</v>
      </c>
      <c r="B1016" s="8" t="s">
        <v>6618</v>
      </c>
      <c r="C1016" s="9" t="s">
        <v>3582</v>
      </c>
      <c r="D1016" s="110"/>
      <c r="E1016" s="110"/>
      <c r="F1016" s="111">
        <f t="shared" si="30"/>
        <v>0</v>
      </c>
      <c r="G1016" s="112">
        <f t="shared" si="31"/>
        <v>0</v>
      </c>
      <c r="H1016" s="85">
        <v>0.57620000000000005</v>
      </c>
      <c r="I1016" s="2224" t="s">
        <v>1196</v>
      </c>
    </row>
    <row r="1017" spans="1:9" ht="16.5">
      <c r="A1017" s="7" t="s">
        <v>2445</v>
      </c>
      <c r="B1017" s="8" t="s">
        <v>6619</v>
      </c>
      <c r="C1017" s="9" t="s">
        <v>3583</v>
      </c>
      <c r="D1017" s="110"/>
      <c r="E1017" s="110"/>
      <c r="F1017" s="111">
        <f t="shared" si="30"/>
        <v>0</v>
      </c>
      <c r="G1017" s="112">
        <f t="shared" si="31"/>
        <v>0</v>
      </c>
      <c r="H1017" s="85">
        <v>0.96</v>
      </c>
      <c r="I1017" s="2224" t="s">
        <v>1196</v>
      </c>
    </row>
    <row r="1018" spans="1:9" ht="16.5">
      <c r="A1018" s="7" t="s">
        <v>2446</v>
      </c>
      <c r="B1018" s="8" t="s">
        <v>6620</v>
      </c>
      <c r="C1018" s="9" t="s">
        <v>3583</v>
      </c>
      <c r="D1018" s="110"/>
      <c r="E1018" s="110"/>
      <c r="F1018" s="111">
        <f t="shared" si="30"/>
        <v>0</v>
      </c>
      <c r="G1018" s="112">
        <f t="shared" si="31"/>
        <v>0</v>
      </c>
      <c r="H1018" s="85">
        <v>0.879</v>
      </c>
      <c r="I1018" s="2224" t="s">
        <v>1196</v>
      </c>
    </row>
    <row r="1019" spans="1:9" ht="16.5">
      <c r="A1019" s="7" t="s">
        <v>2426</v>
      </c>
      <c r="B1019" s="8" t="s">
        <v>6621</v>
      </c>
      <c r="C1019" s="9" t="s">
        <v>6622</v>
      </c>
      <c r="D1019" s="110"/>
      <c r="E1019" s="110"/>
      <c r="F1019" s="111">
        <f t="shared" si="30"/>
        <v>0</v>
      </c>
      <c r="G1019" s="112">
        <f t="shared" si="31"/>
        <v>0</v>
      </c>
      <c r="H1019" s="85">
        <v>0.69179999999999997</v>
      </c>
      <c r="I1019" s="2224" t="s">
        <v>1196</v>
      </c>
    </row>
    <row r="1020" spans="1:9" ht="16.5">
      <c r="A1020" s="7" t="s">
        <v>2447</v>
      </c>
      <c r="B1020" s="8" t="s">
        <v>6623</v>
      </c>
      <c r="C1020" s="9" t="s">
        <v>3583</v>
      </c>
      <c r="D1020" s="110"/>
      <c r="E1020" s="110"/>
      <c r="F1020" s="111">
        <f t="shared" si="30"/>
        <v>0</v>
      </c>
      <c r="G1020" s="112">
        <f t="shared" si="31"/>
        <v>0</v>
      </c>
      <c r="H1020" s="85">
        <v>1.0238</v>
      </c>
      <c r="I1020" s="2224" t="s">
        <v>1196</v>
      </c>
    </row>
    <row r="1021" spans="1:9" ht="16.5">
      <c r="A1021" s="7" t="s">
        <v>2448</v>
      </c>
      <c r="B1021" s="8" t="s">
        <v>6624</v>
      </c>
      <c r="C1021" s="9" t="s">
        <v>3583</v>
      </c>
      <c r="D1021" s="110"/>
      <c r="E1021" s="110"/>
      <c r="F1021" s="111">
        <f t="shared" si="30"/>
        <v>0</v>
      </c>
      <c r="G1021" s="112">
        <f t="shared" si="31"/>
        <v>0</v>
      </c>
      <c r="H1021" s="85">
        <v>0.92649999999999999</v>
      </c>
      <c r="I1021" s="2224" t="s">
        <v>1196</v>
      </c>
    </row>
    <row r="1022" spans="1:9" ht="16.5">
      <c r="A1022" s="7" t="s">
        <v>3501</v>
      </c>
      <c r="B1022" s="8" t="s">
        <v>6625</v>
      </c>
      <c r="C1022" s="9" t="s">
        <v>3583</v>
      </c>
      <c r="D1022" s="110"/>
      <c r="E1022" s="110"/>
      <c r="F1022" s="111">
        <f t="shared" si="30"/>
        <v>0</v>
      </c>
      <c r="G1022" s="112">
        <f t="shared" si="31"/>
        <v>0</v>
      </c>
      <c r="H1022" s="85">
        <v>0.72309999999999997</v>
      </c>
      <c r="I1022" s="2224" t="s">
        <v>1196</v>
      </c>
    </row>
    <row r="1023" spans="1:9" ht="16.5">
      <c r="A1023" s="7" t="s">
        <v>3502</v>
      </c>
      <c r="B1023" s="8" t="s">
        <v>6626</v>
      </c>
      <c r="C1023" s="9" t="s">
        <v>3583</v>
      </c>
      <c r="D1023" s="110"/>
      <c r="E1023" s="110"/>
      <c r="F1023" s="111">
        <f t="shared" si="30"/>
        <v>0</v>
      </c>
      <c r="G1023" s="112">
        <f t="shared" si="31"/>
        <v>0</v>
      </c>
      <c r="H1023" s="85">
        <v>0.72529999999999994</v>
      </c>
      <c r="I1023" s="2224" t="s">
        <v>1196</v>
      </c>
    </row>
    <row r="1024" spans="1:9" ht="16.5">
      <c r="A1024" s="7" t="s">
        <v>2449</v>
      </c>
      <c r="B1024" s="8" t="s">
        <v>6627</v>
      </c>
      <c r="C1024" s="9" t="s">
        <v>3583</v>
      </c>
      <c r="D1024" s="110"/>
      <c r="E1024" s="110"/>
      <c r="F1024" s="111">
        <f t="shared" si="30"/>
        <v>0</v>
      </c>
      <c r="G1024" s="112">
        <f t="shared" si="31"/>
        <v>0</v>
      </c>
      <c r="H1024" s="85">
        <v>0.68210000000000004</v>
      </c>
      <c r="I1024" s="2224" t="s">
        <v>1196</v>
      </c>
    </row>
    <row r="1025" spans="1:9" ht="16.5">
      <c r="A1025" s="7" t="s">
        <v>2450</v>
      </c>
      <c r="B1025" s="8" t="s">
        <v>6628</v>
      </c>
      <c r="C1025" s="9" t="s">
        <v>3583</v>
      </c>
      <c r="D1025" s="110"/>
      <c r="E1025" s="110"/>
      <c r="F1025" s="111">
        <f t="shared" si="30"/>
        <v>0</v>
      </c>
      <c r="G1025" s="112">
        <f t="shared" si="31"/>
        <v>0</v>
      </c>
      <c r="H1025" s="85">
        <v>1.0899000000000001</v>
      </c>
      <c r="I1025" s="2224" t="s">
        <v>1196</v>
      </c>
    </row>
    <row r="1026" spans="1:9" ht="16.5">
      <c r="A1026" s="7" t="s">
        <v>2427</v>
      </c>
      <c r="B1026" s="8" t="s">
        <v>6629</v>
      </c>
      <c r="C1026" s="9" t="s">
        <v>6622</v>
      </c>
      <c r="D1026" s="110"/>
      <c r="E1026" s="110"/>
      <c r="F1026" s="111">
        <f t="shared" si="30"/>
        <v>0</v>
      </c>
      <c r="G1026" s="112">
        <f t="shared" si="31"/>
        <v>0</v>
      </c>
      <c r="H1026" s="85">
        <v>0.55059999999999998</v>
      </c>
      <c r="I1026" s="2224" t="s">
        <v>1196</v>
      </c>
    </row>
    <row r="1027" spans="1:9" ht="16.5">
      <c r="A1027" s="7" t="s">
        <v>2451</v>
      </c>
      <c r="B1027" s="8" t="s">
        <v>6630</v>
      </c>
      <c r="C1027" s="9" t="s">
        <v>3583</v>
      </c>
      <c r="D1027" s="110"/>
      <c r="E1027" s="110"/>
      <c r="F1027" s="111">
        <f t="shared" si="30"/>
        <v>0</v>
      </c>
      <c r="G1027" s="112">
        <f t="shared" si="31"/>
        <v>0</v>
      </c>
      <c r="H1027" s="85">
        <v>1.1318999999999999</v>
      </c>
      <c r="I1027" s="2224" t="s">
        <v>1196</v>
      </c>
    </row>
    <row r="1028" spans="1:9" ht="82.5">
      <c r="A1028" s="7" t="s">
        <v>6631</v>
      </c>
      <c r="B1028" s="8" t="s">
        <v>6632</v>
      </c>
      <c r="C1028" s="9" t="s">
        <v>3583</v>
      </c>
      <c r="D1028" s="110"/>
      <c r="E1028" s="110"/>
      <c r="F1028" s="111">
        <f t="shared" si="30"/>
        <v>0</v>
      </c>
      <c r="G1028" s="112">
        <f t="shared" si="31"/>
        <v>0</v>
      </c>
      <c r="H1028" s="85">
        <v>1.0682959595959596</v>
      </c>
      <c r="I1028" s="2224" t="s">
        <v>7721</v>
      </c>
    </row>
    <row r="1029" spans="1:9" ht="82.5">
      <c r="A1029" s="7" t="s">
        <v>6633</v>
      </c>
      <c r="B1029" s="8" t="s">
        <v>6634</v>
      </c>
      <c r="C1029" s="9" t="s">
        <v>3583</v>
      </c>
      <c r="D1029" s="110"/>
      <c r="E1029" s="110"/>
      <c r="F1029" s="111">
        <f t="shared" ref="F1029:F1092" si="32">D1029*E1029</f>
        <v>0</v>
      </c>
      <c r="G1029" s="112">
        <f t="shared" ref="G1029:G1092" si="33">IF($F$1230=0,0,F1029/$F$1230)</f>
        <v>0</v>
      </c>
      <c r="H1029" s="85">
        <v>1.0682959595959596</v>
      </c>
      <c r="I1029" s="2224" t="s">
        <v>7721</v>
      </c>
    </row>
    <row r="1030" spans="1:9" ht="82.5">
      <c r="A1030" s="7" t="s">
        <v>6635</v>
      </c>
      <c r="B1030" s="8" t="s">
        <v>6636</v>
      </c>
      <c r="C1030" s="9" t="s">
        <v>3583</v>
      </c>
      <c r="D1030" s="110"/>
      <c r="E1030" s="110"/>
      <c r="F1030" s="111">
        <f t="shared" si="32"/>
        <v>0</v>
      </c>
      <c r="G1030" s="112">
        <f t="shared" si="33"/>
        <v>0</v>
      </c>
      <c r="H1030" s="85">
        <v>1.0682959595959596</v>
      </c>
      <c r="I1030" s="2224" t="s">
        <v>7721</v>
      </c>
    </row>
    <row r="1031" spans="1:9" ht="82.5">
      <c r="A1031" s="7" t="s">
        <v>6637</v>
      </c>
      <c r="B1031" s="8" t="s">
        <v>6638</v>
      </c>
      <c r="C1031" s="9" t="s">
        <v>3583</v>
      </c>
      <c r="D1031" s="110"/>
      <c r="E1031" s="110"/>
      <c r="F1031" s="111">
        <f t="shared" si="32"/>
        <v>0</v>
      </c>
      <c r="G1031" s="112">
        <f t="shared" si="33"/>
        <v>0</v>
      </c>
      <c r="H1031" s="85">
        <v>1.0682959595959596</v>
      </c>
      <c r="I1031" s="2224" t="s">
        <v>7721</v>
      </c>
    </row>
    <row r="1032" spans="1:9" ht="16.5">
      <c r="A1032" s="7" t="s">
        <v>2428</v>
      </c>
      <c r="B1032" s="8" t="s">
        <v>6639</v>
      </c>
      <c r="C1032" s="9" t="s">
        <v>6622</v>
      </c>
      <c r="D1032" s="110"/>
      <c r="E1032" s="110"/>
      <c r="F1032" s="111">
        <f t="shared" si="32"/>
        <v>0</v>
      </c>
      <c r="G1032" s="112">
        <f t="shared" si="33"/>
        <v>0</v>
      </c>
      <c r="H1032" s="85">
        <v>0.65720000000000001</v>
      </c>
      <c r="I1032" s="2224" t="s">
        <v>1196</v>
      </c>
    </row>
    <row r="1033" spans="1:9" ht="16.5">
      <c r="A1033" s="7" t="s">
        <v>2452</v>
      </c>
      <c r="B1033" s="8" t="s">
        <v>6640</v>
      </c>
      <c r="C1033" s="9" t="s">
        <v>3583</v>
      </c>
      <c r="D1033" s="110"/>
      <c r="E1033" s="110"/>
      <c r="F1033" s="111">
        <f t="shared" si="32"/>
        <v>0</v>
      </c>
      <c r="G1033" s="112">
        <f t="shared" si="33"/>
        <v>0</v>
      </c>
      <c r="H1033" s="85">
        <v>0.73170000000000002</v>
      </c>
      <c r="I1033" s="2224" t="s">
        <v>1196</v>
      </c>
    </row>
    <row r="1034" spans="1:9" ht="16.5">
      <c r="A1034" s="7" t="s">
        <v>6641</v>
      </c>
      <c r="B1034" s="8" t="s">
        <v>6642</v>
      </c>
      <c r="C1034" s="9" t="s">
        <v>3583</v>
      </c>
      <c r="D1034" s="110"/>
      <c r="E1034" s="110"/>
      <c r="F1034" s="111">
        <f t="shared" si="32"/>
        <v>0</v>
      </c>
      <c r="G1034" s="112">
        <f t="shared" si="33"/>
        <v>0</v>
      </c>
      <c r="H1034" s="85">
        <v>0.78710000000000002</v>
      </c>
      <c r="I1034" s="2224" t="s">
        <v>1196</v>
      </c>
    </row>
    <row r="1035" spans="1:9" ht="16.5">
      <c r="A1035" s="7" t="s">
        <v>3503</v>
      </c>
      <c r="B1035" s="8" t="s">
        <v>6643</v>
      </c>
      <c r="C1035" s="9" t="s">
        <v>3583</v>
      </c>
      <c r="D1035" s="110"/>
      <c r="E1035" s="110"/>
      <c r="F1035" s="111">
        <f t="shared" si="32"/>
        <v>0</v>
      </c>
      <c r="G1035" s="112">
        <f t="shared" si="33"/>
        <v>0</v>
      </c>
      <c r="H1035" s="85">
        <v>0.99429999999999996</v>
      </c>
      <c r="I1035" s="2224" t="s">
        <v>1196</v>
      </c>
    </row>
    <row r="1036" spans="1:9" ht="16.5">
      <c r="A1036" s="7" t="s">
        <v>2453</v>
      </c>
      <c r="B1036" s="8" t="s">
        <v>6644</v>
      </c>
      <c r="C1036" s="9" t="s">
        <v>3583</v>
      </c>
      <c r="D1036" s="110"/>
      <c r="E1036" s="110"/>
      <c r="F1036" s="111">
        <f t="shared" si="32"/>
        <v>0</v>
      </c>
      <c r="G1036" s="112">
        <f t="shared" si="33"/>
        <v>0</v>
      </c>
      <c r="H1036" s="85">
        <v>0.99450000000000005</v>
      </c>
      <c r="I1036" s="2224" t="s">
        <v>1196</v>
      </c>
    </row>
    <row r="1037" spans="1:9" ht="16.5">
      <c r="A1037" s="7" t="s">
        <v>2454</v>
      </c>
      <c r="B1037" s="8" t="s">
        <v>6645</v>
      </c>
      <c r="C1037" s="9" t="s">
        <v>3583</v>
      </c>
      <c r="D1037" s="110"/>
      <c r="E1037" s="110"/>
      <c r="F1037" s="111">
        <f t="shared" si="32"/>
        <v>0</v>
      </c>
      <c r="G1037" s="112">
        <f t="shared" si="33"/>
        <v>0</v>
      </c>
      <c r="H1037" s="85">
        <v>1.1068</v>
      </c>
      <c r="I1037" s="2224" t="s">
        <v>1196</v>
      </c>
    </row>
    <row r="1038" spans="1:9" ht="16.5">
      <c r="A1038" s="7" t="s">
        <v>2455</v>
      </c>
      <c r="B1038" s="8" t="s">
        <v>6646</v>
      </c>
      <c r="C1038" s="9" t="s">
        <v>3583</v>
      </c>
      <c r="D1038" s="110"/>
      <c r="E1038" s="110"/>
      <c r="F1038" s="111">
        <f t="shared" si="32"/>
        <v>0</v>
      </c>
      <c r="G1038" s="112">
        <f t="shared" si="33"/>
        <v>0</v>
      </c>
      <c r="H1038" s="85">
        <v>1.0082</v>
      </c>
      <c r="I1038" s="87" t="s">
        <v>1196</v>
      </c>
    </row>
    <row r="1039" spans="1:9" ht="16.5">
      <c r="A1039" s="7" t="s">
        <v>2456</v>
      </c>
      <c r="B1039" s="8" t="s">
        <v>6647</v>
      </c>
      <c r="C1039" s="9" t="s">
        <v>3583</v>
      </c>
      <c r="D1039" s="110"/>
      <c r="E1039" s="110"/>
      <c r="F1039" s="111">
        <f t="shared" si="32"/>
        <v>0</v>
      </c>
      <c r="G1039" s="112">
        <f t="shared" si="33"/>
        <v>0</v>
      </c>
      <c r="H1039" s="85">
        <v>1.0443</v>
      </c>
      <c r="I1039" s="2224" t="s">
        <v>1196</v>
      </c>
    </row>
    <row r="1040" spans="1:9" ht="16.5">
      <c r="A1040" s="7" t="s">
        <v>2457</v>
      </c>
      <c r="B1040" s="8" t="s">
        <v>6648</v>
      </c>
      <c r="C1040" s="9" t="s">
        <v>3583</v>
      </c>
      <c r="D1040" s="110"/>
      <c r="E1040" s="110"/>
      <c r="F1040" s="111">
        <f t="shared" si="32"/>
        <v>0</v>
      </c>
      <c r="G1040" s="112">
        <f t="shared" si="33"/>
        <v>0</v>
      </c>
      <c r="H1040" s="85">
        <v>1.0403</v>
      </c>
      <c r="I1040" s="2224" t="s">
        <v>1196</v>
      </c>
    </row>
    <row r="1041" spans="1:9" ht="16.5">
      <c r="A1041" s="7" t="s">
        <v>2458</v>
      </c>
      <c r="B1041" s="8" t="s">
        <v>6649</v>
      </c>
      <c r="C1041" s="9" t="s">
        <v>3583</v>
      </c>
      <c r="D1041" s="110"/>
      <c r="E1041" s="110"/>
      <c r="F1041" s="111">
        <f t="shared" si="32"/>
        <v>0</v>
      </c>
      <c r="G1041" s="112">
        <f t="shared" si="33"/>
        <v>0</v>
      </c>
      <c r="H1041" s="85">
        <v>0.99409999999999998</v>
      </c>
      <c r="I1041" s="2224" t="s">
        <v>1196</v>
      </c>
    </row>
    <row r="1042" spans="1:9" ht="16.5">
      <c r="A1042" s="7" t="s">
        <v>2459</v>
      </c>
      <c r="B1042" s="8" t="s">
        <v>6650</v>
      </c>
      <c r="C1042" s="9" t="s">
        <v>3583</v>
      </c>
      <c r="D1042" s="110"/>
      <c r="E1042" s="110"/>
      <c r="F1042" s="111">
        <f t="shared" si="32"/>
        <v>0</v>
      </c>
      <c r="G1042" s="112">
        <f t="shared" si="33"/>
        <v>0</v>
      </c>
      <c r="H1042" s="85">
        <v>1.0663</v>
      </c>
      <c r="I1042" s="87" t="s">
        <v>1196</v>
      </c>
    </row>
    <row r="1043" spans="1:9" ht="16.5">
      <c r="A1043" s="7" t="s">
        <v>2460</v>
      </c>
      <c r="B1043" s="8" t="s">
        <v>6651</v>
      </c>
      <c r="C1043" s="9" t="s">
        <v>3583</v>
      </c>
      <c r="D1043" s="110"/>
      <c r="E1043" s="110"/>
      <c r="F1043" s="111">
        <f t="shared" si="32"/>
        <v>0</v>
      </c>
      <c r="G1043" s="112">
        <f t="shared" si="33"/>
        <v>0</v>
      </c>
      <c r="H1043" s="85">
        <v>1.0098</v>
      </c>
      <c r="I1043" s="2224" t="s">
        <v>1196</v>
      </c>
    </row>
    <row r="1044" spans="1:9" ht="16.5">
      <c r="A1044" s="7" t="s">
        <v>2461</v>
      </c>
      <c r="B1044" s="8" t="s">
        <v>6652</v>
      </c>
      <c r="C1044" s="9" t="s">
        <v>3583</v>
      </c>
      <c r="D1044" s="110"/>
      <c r="E1044" s="110"/>
      <c r="F1044" s="111">
        <f t="shared" si="32"/>
        <v>0</v>
      </c>
      <c r="G1044" s="112">
        <f t="shared" si="33"/>
        <v>0</v>
      </c>
      <c r="H1044" s="85">
        <v>1.0757000000000001</v>
      </c>
      <c r="I1044" s="87" t="s">
        <v>1196</v>
      </c>
    </row>
    <row r="1045" spans="1:9" ht="16.5">
      <c r="A1045" s="7" t="s">
        <v>2462</v>
      </c>
      <c r="B1045" s="8" t="s">
        <v>6653</v>
      </c>
      <c r="C1045" s="9" t="s">
        <v>3583</v>
      </c>
      <c r="D1045" s="110"/>
      <c r="E1045" s="110"/>
      <c r="F1045" s="111">
        <f t="shared" si="32"/>
        <v>0</v>
      </c>
      <c r="G1045" s="112">
        <f t="shared" si="33"/>
        <v>0</v>
      </c>
      <c r="H1045" s="85">
        <v>1.0347999999999999</v>
      </c>
      <c r="I1045" s="2224" t="s">
        <v>1196</v>
      </c>
    </row>
    <row r="1046" spans="1:9" ht="82.5">
      <c r="A1046" s="7" t="s">
        <v>6654</v>
      </c>
      <c r="B1046" s="8" t="s">
        <v>6655</v>
      </c>
      <c r="C1046" s="9" t="s">
        <v>3583</v>
      </c>
      <c r="D1046" s="110"/>
      <c r="E1046" s="110"/>
      <c r="F1046" s="111">
        <f t="shared" si="32"/>
        <v>0</v>
      </c>
      <c r="G1046" s="112">
        <f t="shared" si="33"/>
        <v>0</v>
      </c>
      <c r="H1046" s="85">
        <v>1.0682959595959596</v>
      </c>
      <c r="I1046" s="2224" t="s">
        <v>7721</v>
      </c>
    </row>
    <row r="1047" spans="1:9" ht="16.5">
      <c r="A1047" s="7" t="s">
        <v>2463</v>
      </c>
      <c r="B1047" s="8" t="s">
        <v>6656</v>
      </c>
      <c r="C1047" s="9" t="s">
        <v>3583</v>
      </c>
      <c r="D1047" s="110"/>
      <c r="E1047" s="110"/>
      <c r="F1047" s="111">
        <f t="shared" si="32"/>
        <v>0</v>
      </c>
      <c r="G1047" s="112">
        <f t="shared" si="33"/>
        <v>0</v>
      </c>
      <c r="H1047" s="85">
        <v>1.0083</v>
      </c>
      <c r="I1047" s="2224" t="s">
        <v>1196</v>
      </c>
    </row>
    <row r="1048" spans="1:9" ht="16.5">
      <c r="A1048" s="7" t="s">
        <v>2685</v>
      </c>
      <c r="B1048" s="8" t="s">
        <v>6657</v>
      </c>
      <c r="C1048" s="9" t="s">
        <v>3583</v>
      </c>
      <c r="D1048" s="110"/>
      <c r="E1048" s="110"/>
      <c r="F1048" s="111">
        <f t="shared" si="32"/>
        <v>0</v>
      </c>
      <c r="G1048" s="112">
        <f t="shared" si="33"/>
        <v>0</v>
      </c>
      <c r="H1048" s="85">
        <v>0.8075</v>
      </c>
      <c r="I1048" s="2224" t="s">
        <v>1196</v>
      </c>
    </row>
    <row r="1049" spans="1:9" ht="16.5">
      <c r="A1049" s="7" t="s">
        <v>2686</v>
      </c>
      <c r="B1049" s="8" t="s">
        <v>6658</v>
      </c>
      <c r="C1049" s="9" t="s">
        <v>3583</v>
      </c>
      <c r="D1049" s="110"/>
      <c r="E1049" s="110"/>
      <c r="F1049" s="111">
        <f t="shared" si="32"/>
        <v>0</v>
      </c>
      <c r="G1049" s="112">
        <f t="shared" si="33"/>
        <v>0</v>
      </c>
      <c r="H1049" s="85">
        <v>0.80810000000000004</v>
      </c>
      <c r="I1049" s="2224" t="s">
        <v>1196</v>
      </c>
    </row>
    <row r="1050" spans="1:9" ht="16.5">
      <c r="A1050" s="7" t="s">
        <v>2687</v>
      </c>
      <c r="B1050" s="8" t="s">
        <v>6659</v>
      </c>
      <c r="C1050" s="9" t="s">
        <v>3583</v>
      </c>
      <c r="D1050" s="110"/>
      <c r="E1050" s="110"/>
      <c r="F1050" s="111">
        <f t="shared" si="32"/>
        <v>0</v>
      </c>
      <c r="G1050" s="112">
        <f t="shared" si="33"/>
        <v>0</v>
      </c>
      <c r="H1050" s="85">
        <v>0.80969999999999998</v>
      </c>
      <c r="I1050" s="2224" t="s">
        <v>1196</v>
      </c>
    </row>
    <row r="1051" spans="1:9" ht="16.5">
      <c r="A1051" s="7" t="s">
        <v>2688</v>
      </c>
      <c r="B1051" s="8" t="s">
        <v>6660</v>
      </c>
      <c r="C1051" s="9" t="s">
        <v>3583</v>
      </c>
      <c r="D1051" s="110"/>
      <c r="E1051" s="110"/>
      <c r="F1051" s="111">
        <f t="shared" si="32"/>
        <v>0</v>
      </c>
      <c r="G1051" s="112">
        <f t="shared" si="33"/>
        <v>0</v>
      </c>
      <c r="H1051" s="85">
        <v>0.74539999999999995</v>
      </c>
      <c r="I1051" s="2224" t="s">
        <v>1196</v>
      </c>
    </row>
    <row r="1052" spans="1:9" ht="16.5">
      <c r="A1052" s="7" t="s">
        <v>2464</v>
      </c>
      <c r="B1052" s="8" t="s">
        <v>6661</v>
      </c>
      <c r="C1052" s="9" t="s">
        <v>3583</v>
      </c>
      <c r="D1052" s="110"/>
      <c r="E1052" s="110"/>
      <c r="F1052" s="111">
        <f t="shared" si="32"/>
        <v>0</v>
      </c>
      <c r="G1052" s="112">
        <f t="shared" si="33"/>
        <v>0</v>
      </c>
      <c r="H1052" s="85">
        <v>1.0576000000000001</v>
      </c>
      <c r="I1052" s="2224" t="s">
        <v>1196</v>
      </c>
    </row>
    <row r="1053" spans="1:9" ht="16.5">
      <c r="A1053" s="7" t="s">
        <v>2465</v>
      </c>
      <c r="B1053" s="8" t="s">
        <v>6662</v>
      </c>
      <c r="C1053" s="9" t="s">
        <v>3583</v>
      </c>
      <c r="D1053" s="110"/>
      <c r="E1053" s="110"/>
      <c r="F1053" s="111">
        <f t="shared" si="32"/>
        <v>0</v>
      </c>
      <c r="G1053" s="112">
        <f t="shared" si="33"/>
        <v>0</v>
      </c>
      <c r="H1053" s="85">
        <v>1.1442000000000001</v>
      </c>
      <c r="I1053" s="2224" t="s">
        <v>1196</v>
      </c>
    </row>
    <row r="1054" spans="1:9" ht="16.5">
      <c r="A1054" s="7" t="s">
        <v>2466</v>
      </c>
      <c r="B1054" s="8" t="s">
        <v>6663</v>
      </c>
      <c r="C1054" s="9" t="s">
        <v>3583</v>
      </c>
      <c r="D1054" s="110"/>
      <c r="E1054" s="110"/>
      <c r="F1054" s="111">
        <f t="shared" si="32"/>
        <v>0</v>
      </c>
      <c r="G1054" s="112">
        <f t="shared" si="33"/>
        <v>0</v>
      </c>
      <c r="H1054" s="85">
        <v>1.0802</v>
      </c>
      <c r="I1054" s="2224" t="s">
        <v>1196</v>
      </c>
    </row>
    <row r="1055" spans="1:9" ht="16.5">
      <c r="A1055" s="7" t="s">
        <v>2467</v>
      </c>
      <c r="B1055" s="8" t="s">
        <v>6664</v>
      </c>
      <c r="C1055" s="9" t="s">
        <v>3583</v>
      </c>
      <c r="D1055" s="110"/>
      <c r="E1055" s="110"/>
      <c r="F1055" s="111">
        <f t="shared" si="32"/>
        <v>0</v>
      </c>
      <c r="G1055" s="112">
        <f t="shared" si="33"/>
        <v>0</v>
      </c>
      <c r="H1055" s="85">
        <v>1.1876</v>
      </c>
      <c r="I1055" s="2224" t="s">
        <v>1196</v>
      </c>
    </row>
    <row r="1056" spans="1:9" ht="16.5">
      <c r="A1056" s="7" t="s">
        <v>2468</v>
      </c>
      <c r="B1056" s="8" t="s">
        <v>6665</v>
      </c>
      <c r="C1056" s="9" t="s">
        <v>3583</v>
      </c>
      <c r="D1056" s="110"/>
      <c r="E1056" s="110"/>
      <c r="F1056" s="111">
        <f t="shared" si="32"/>
        <v>0</v>
      </c>
      <c r="G1056" s="112">
        <f t="shared" si="33"/>
        <v>0</v>
      </c>
      <c r="H1056" s="85">
        <v>1.1884999999999999</v>
      </c>
      <c r="I1056" s="2224" t="s">
        <v>1196</v>
      </c>
    </row>
    <row r="1057" spans="1:9" ht="16.5">
      <c r="A1057" s="7" t="s">
        <v>2469</v>
      </c>
      <c r="B1057" s="8" t="s">
        <v>6666</v>
      </c>
      <c r="C1057" s="9" t="s">
        <v>3583</v>
      </c>
      <c r="D1057" s="110"/>
      <c r="E1057" s="110"/>
      <c r="F1057" s="111">
        <f t="shared" si="32"/>
        <v>0</v>
      </c>
      <c r="G1057" s="112">
        <f t="shared" si="33"/>
        <v>0</v>
      </c>
      <c r="H1057" s="85">
        <v>1.2310000000000001</v>
      </c>
      <c r="I1057" s="2224" t="s">
        <v>1196</v>
      </c>
    </row>
    <row r="1058" spans="1:9" ht="16.5">
      <c r="A1058" s="7" t="s">
        <v>2470</v>
      </c>
      <c r="B1058" s="8" t="s">
        <v>6667</v>
      </c>
      <c r="C1058" s="9" t="s">
        <v>3583</v>
      </c>
      <c r="D1058" s="110"/>
      <c r="E1058" s="110"/>
      <c r="F1058" s="111">
        <f t="shared" si="32"/>
        <v>0</v>
      </c>
      <c r="G1058" s="112">
        <f t="shared" si="33"/>
        <v>0</v>
      </c>
      <c r="H1058" s="85">
        <v>1.1676</v>
      </c>
      <c r="I1058" s="2224" t="s">
        <v>1196</v>
      </c>
    </row>
    <row r="1059" spans="1:9" ht="16.5">
      <c r="A1059" s="7" t="s">
        <v>2429</v>
      </c>
      <c r="B1059" s="8" t="s">
        <v>6668</v>
      </c>
      <c r="C1059" s="9" t="s">
        <v>6622</v>
      </c>
      <c r="D1059" s="110"/>
      <c r="E1059" s="110"/>
      <c r="F1059" s="111">
        <f t="shared" si="32"/>
        <v>0</v>
      </c>
      <c r="G1059" s="112">
        <f t="shared" si="33"/>
        <v>0</v>
      </c>
      <c r="H1059" s="85">
        <v>0.64559999999999995</v>
      </c>
      <c r="I1059" s="2224" t="s">
        <v>1196</v>
      </c>
    </row>
    <row r="1060" spans="1:9" ht="16.5">
      <c r="A1060" s="7" t="s">
        <v>2471</v>
      </c>
      <c r="B1060" s="8" t="s">
        <v>6669</v>
      </c>
      <c r="C1060" s="9" t="s">
        <v>3583</v>
      </c>
      <c r="D1060" s="110"/>
      <c r="E1060" s="110"/>
      <c r="F1060" s="111">
        <f t="shared" si="32"/>
        <v>0</v>
      </c>
      <c r="G1060" s="112">
        <f t="shared" si="33"/>
        <v>0</v>
      </c>
      <c r="H1060" s="85">
        <v>1.0673999999999999</v>
      </c>
      <c r="I1060" s="2224" t="s">
        <v>1196</v>
      </c>
    </row>
    <row r="1061" spans="1:9" ht="16.5">
      <c r="A1061" s="7" t="s">
        <v>3504</v>
      </c>
      <c r="B1061" s="8" t="s">
        <v>6670</v>
      </c>
      <c r="C1061" s="9" t="s">
        <v>3583</v>
      </c>
      <c r="D1061" s="110"/>
      <c r="E1061" s="110"/>
      <c r="F1061" s="111">
        <f t="shared" si="32"/>
        <v>0</v>
      </c>
      <c r="G1061" s="112">
        <f t="shared" si="33"/>
        <v>0</v>
      </c>
      <c r="H1061" s="85">
        <v>1.0952999999999999</v>
      </c>
      <c r="I1061" s="2224" t="s">
        <v>1196</v>
      </c>
    </row>
    <row r="1062" spans="1:9" ht="16.5">
      <c r="A1062" s="7" t="s">
        <v>2472</v>
      </c>
      <c r="B1062" s="8" t="s">
        <v>6671</v>
      </c>
      <c r="C1062" s="9" t="s">
        <v>3583</v>
      </c>
      <c r="D1062" s="110"/>
      <c r="E1062" s="110"/>
      <c r="F1062" s="111">
        <f t="shared" si="32"/>
        <v>0</v>
      </c>
      <c r="G1062" s="112">
        <f t="shared" si="33"/>
        <v>0</v>
      </c>
      <c r="H1062" s="85">
        <v>1.0915999999999999</v>
      </c>
      <c r="I1062" s="2224" t="s">
        <v>1196</v>
      </c>
    </row>
    <row r="1063" spans="1:9" ht="16.5">
      <c r="A1063" s="7" t="s">
        <v>2473</v>
      </c>
      <c r="B1063" s="8" t="s">
        <v>6672</v>
      </c>
      <c r="C1063" s="9" t="s">
        <v>3583</v>
      </c>
      <c r="D1063" s="110"/>
      <c r="E1063" s="110"/>
      <c r="F1063" s="111">
        <f t="shared" si="32"/>
        <v>0</v>
      </c>
      <c r="G1063" s="112">
        <f t="shared" si="33"/>
        <v>0</v>
      </c>
      <c r="H1063" s="85">
        <v>1.1012999999999999</v>
      </c>
      <c r="I1063" s="2224" t="s">
        <v>1196</v>
      </c>
    </row>
    <row r="1064" spans="1:9" ht="16.5">
      <c r="A1064" s="7" t="s">
        <v>2474</v>
      </c>
      <c r="B1064" s="8" t="s">
        <v>6673</v>
      </c>
      <c r="C1064" s="9" t="s">
        <v>3583</v>
      </c>
      <c r="D1064" s="110"/>
      <c r="E1064" s="110"/>
      <c r="F1064" s="111">
        <f t="shared" si="32"/>
        <v>0</v>
      </c>
      <c r="G1064" s="112">
        <f t="shared" si="33"/>
        <v>0</v>
      </c>
      <c r="H1064" s="85">
        <v>1.0769</v>
      </c>
      <c r="I1064" s="2224" t="s">
        <v>1196</v>
      </c>
    </row>
    <row r="1065" spans="1:9" ht="16.5">
      <c r="A1065" s="7" t="s">
        <v>3505</v>
      </c>
      <c r="B1065" s="8" t="s">
        <v>6674</v>
      </c>
      <c r="C1065" s="9" t="s">
        <v>3583</v>
      </c>
      <c r="D1065" s="110"/>
      <c r="E1065" s="110"/>
      <c r="F1065" s="111">
        <f t="shared" si="32"/>
        <v>0</v>
      </c>
      <c r="G1065" s="112">
        <f t="shared" si="33"/>
        <v>0</v>
      </c>
      <c r="H1065" s="85">
        <v>0.80510000000000004</v>
      </c>
      <c r="I1065" s="2224" t="s">
        <v>1196</v>
      </c>
    </row>
    <row r="1066" spans="1:9" ht="16.5">
      <c r="A1066" s="7" t="s">
        <v>2475</v>
      </c>
      <c r="B1066" s="8" t="s">
        <v>6675</v>
      </c>
      <c r="C1066" s="9" t="s">
        <v>3583</v>
      </c>
      <c r="D1066" s="110"/>
      <c r="E1066" s="110"/>
      <c r="F1066" s="111">
        <f t="shared" si="32"/>
        <v>0</v>
      </c>
      <c r="G1066" s="112">
        <f t="shared" si="33"/>
        <v>0</v>
      </c>
      <c r="H1066" s="85">
        <v>0.81430000000000002</v>
      </c>
      <c r="I1066" s="2224" t="s">
        <v>1196</v>
      </c>
    </row>
    <row r="1067" spans="1:9" ht="16.5">
      <c r="A1067" s="7" t="s">
        <v>3506</v>
      </c>
      <c r="B1067" s="8" t="s">
        <v>6676</v>
      </c>
      <c r="C1067" s="9" t="s">
        <v>6622</v>
      </c>
      <c r="D1067" s="110"/>
      <c r="E1067" s="110"/>
      <c r="F1067" s="111">
        <f t="shared" si="32"/>
        <v>0</v>
      </c>
      <c r="G1067" s="112">
        <f t="shared" si="33"/>
        <v>0</v>
      </c>
      <c r="H1067" s="85">
        <v>0.69330000000000003</v>
      </c>
      <c r="I1067" s="2224" t="s">
        <v>1196</v>
      </c>
    </row>
    <row r="1068" spans="1:9" ht="16.5">
      <c r="A1068" s="7" t="s">
        <v>2430</v>
      </c>
      <c r="B1068" s="8" t="s">
        <v>6677</v>
      </c>
      <c r="C1068" s="9" t="s">
        <v>6622</v>
      </c>
      <c r="D1068" s="110"/>
      <c r="E1068" s="110"/>
      <c r="F1068" s="111">
        <f t="shared" si="32"/>
        <v>0</v>
      </c>
      <c r="G1068" s="112">
        <f t="shared" si="33"/>
        <v>0</v>
      </c>
      <c r="H1068" s="85">
        <v>0.69389999999999996</v>
      </c>
      <c r="I1068" s="2224" t="s">
        <v>1196</v>
      </c>
    </row>
    <row r="1069" spans="1:9" ht="16.5">
      <c r="A1069" s="7" t="s">
        <v>2476</v>
      </c>
      <c r="B1069" s="8" t="s">
        <v>6678</v>
      </c>
      <c r="C1069" s="9" t="s">
        <v>3583</v>
      </c>
      <c r="D1069" s="110"/>
      <c r="E1069" s="110"/>
      <c r="F1069" s="111">
        <f t="shared" si="32"/>
        <v>0</v>
      </c>
      <c r="G1069" s="112">
        <f t="shared" si="33"/>
        <v>0</v>
      </c>
      <c r="H1069" s="85">
        <v>1.2910999999999999</v>
      </c>
      <c r="I1069" s="2224" t="s">
        <v>1196</v>
      </c>
    </row>
    <row r="1070" spans="1:9" ht="16.5">
      <c r="A1070" s="7" t="s">
        <v>2477</v>
      </c>
      <c r="B1070" s="8" t="s">
        <v>6679</v>
      </c>
      <c r="C1070" s="9" t="s">
        <v>3583</v>
      </c>
      <c r="D1070" s="110"/>
      <c r="E1070" s="110"/>
      <c r="F1070" s="111">
        <f t="shared" si="32"/>
        <v>0</v>
      </c>
      <c r="G1070" s="112">
        <f t="shared" si="33"/>
        <v>0</v>
      </c>
      <c r="H1070" s="85">
        <v>1.1423000000000001</v>
      </c>
      <c r="I1070" s="2224" t="s">
        <v>1196</v>
      </c>
    </row>
    <row r="1071" spans="1:9" ht="16.5">
      <c r="A1071" s="7" t="s">
        <v>2478</v>
      </c>
      <c r="B1071" s="8" t="s">
        <v>6680</v>
      </c>
      <c r="C1071" s="9" t="s">
        <v>3583</v>
      </c>
      <c r="D1071" s="110"/>
      <c r="E1071" s="110"/>
      <c r="F1071" s="111">
        <f t="shared" si="32"/>
        <v>0</v>
      </c>
      <c r="G1071" s="112">
        <f t="shared" si="33"/>
        <v>0</v>
      </c>
      <c r="H1071" s="85">
        <v>1.1423000000000001</v>
      </c>
      <c r="I1071" s="2224" t="s">
        <v>1196</v>
      </c>
    </row>
    <row r="1072" spans="1:9" ht="16.5">
      <c r="A1072" s="7" t="s">
        <v>2479</v>
      </c>
      <c r="B1072" s="8" t="s">
        <v>6681</v>
      </c>
      <c r="C1072" s="9" t="s">
        <v>3583</v>
      </c>
      <c r="D1072" s="110"/>
      <c r="E1072" s="110"/>
      <c r="F1072" s="111">
        <f t="shared" si="32"/>
        <v>0</v>
      </c>
      <c r="G1072" s="112">
        <f t="shared" si="33"/>
        <v>0</v>
      </c>
      <c r="H1072" s="85">
        <v>1.0960000000000001</v>
      </c>
      <c r="I1072" s="2224" t="s">
        <v>1196</v>
      </c>
    </row>
    <row r="1073" spans="1:9" ht="16.5">
      <c r="A1073" s="7" t="s">
        <v>2480</v>
      </c>
      <c r="B1073" s="8" t="s">
        <v>6682</v>
      </c>
      <c r="C1073" s="9" t="s">
        <v>3583</v>
      </c>
      <c r="D1073" s="110"/>
      <c r="E1073" s="110"/>
      <c r="F1073" s="111">
        <f t="shared" si="32"/>
        <v>0</v>
      </c>
      <c r="G1073" s="112">
        <f t="shared" si="33"/>
        <v>0</v>
      </c>
      <c r="H1073" s="85">
        <v>1.1353</v>
      </c>
      <c r="I1073" s="2224" t="s">
        <v>1196</v>
      </c>
    </row>
    <row r="1074" spans="1:9" ht="16.5">
      <c r="A1074" s="7" t="s">
        <v>2481</v>
      </c>
      <c r="B1074" s="8" t="s">
        <v>6683</v>
      </c>
      <c r="C1074" s="9" t="s">
        <v>3583</v>
      </c>
      <c r="D1074" s="110"/>
      <c r="E1074" s="110"/>
      <c r="F1074" s="111">
        <f t="shared" si="32"/>
        <v>0</v>
      </c>
      <c r="G1074" s="112">
        <f t="shared" si="33"/>
        <v>0</v>
      </c>
      <c r="H1074" s="85">
        <v>1.1692</v>
      </c>
      <c r="I1074" s="2224" t="s">
        <v>1196</v>
      </c>
    </row>
    <row r="1075" spans="1:9" ht="16.5">
      <c r="A1075" s="7" t="s">
        <v>2482</v>
      </c>
      <c r="B1075" s="8" t="s">
        <v>6684</v>
      </c>
      <c r="C1075" s="9" t="s">
        <v>3583</v>
      </c>
      <c r="D1075" s="110"/>
      <c r="E1075" s="110"/>
      <c r="F1075" s="111">
        <f t="shared" si="32"/>
        <v>0</v>
      </c>
      <c r="G1075" s="112">
        <f t="shared" si="33"/>
        <v>0</v>
      </c>
      <c r="H1075" s="85">
        <v>1.0299</v>
      </c>
      <c r="I1075" s="2224" t="s">
        <v>1196</v>
      </c>
    </row>
    <row r="1076" spans="1:9" ht="16.5">
      <c r="A1076" s="7" t="s">
        <v>2483</v>
      </c>
      <c r="B1076" s="8" t="s">
        <v>6685</v>
      </c>
      <c r="C1076" s="9" t="s">
        <v>3583</v>
      </c>
      <c r="D1076" s="110"/>
      <c r="E1076" s="110"/>
      <c r="F1076" s="111">
        <f t="shared" si="32"/>
        <v>0</v>
      </c>
      <c r="G1076" s="112">
        <f t="shared" si="33"/>
        <v>0</v>
      </c>
      <c r="H1076" s="85">
        <v>1.0435000000000001</v>
      </c>
      <c r="I1076" s="2224" t="s">
        <v>1196</v>
      </c>
    </row>
    <row r="1077" spans="1:9" ht="16.5">
      <c r="A1077" s="7" t="s">
        <v>2484</v>
      </c>
      <c r="B1077" s="8" t="s">
        <v>6686</v>
      </c>
      <c r="C1077" s="9" t="s">
        <v>3583</v>
      </c>
      <c r="D1077" s="110"/>
      <c r="E1077" s="110"/>
      <c r="F1077" s="111">
        <f t="shared" si="32"/>
        <v>0</v>
      </c>
      <c r="G1077" s="112">
        <f t="shared" si="33"/>
        <v>0</v>
      </c>
      <c r="H1077" s="85">
        <v>1.1279999999999999</v>
      </c>
      <c r="I1077" s="2224" t="s">
        <v>1196</v>
      </c>
    </row>
    <row r="1078" spans="1:9" ht="16.5">
      <c r="A1078" s="7" t="s">
        <v>2485</v>
      </c>
      <c r="B1078" s="8" t="s">
        <v>6687</v>
      </c>
      <c r="C1078" s="9" t="s">
        <v>3583</v>
      </c>
      <c r="D1078" s="110"/>
      <c r="E1078" s="110"/>
      <c r="F1078" s="111">
        <f t="shared" si="32"/>
        <v>0</v>
      </c>
      <c r="G1078" s="112">
        <f t="shared" si="33"/>
        <v>0</v>
      </c>
      <c r="H1078" s="85">
        <v>1.0465</v>
      </c>
      <c r="I1078" s="2224" t="s">
        <v>1196</v>
      </c>
    </row>
    <row r="1079" spans="1:9" ht="16.5">
      <c r="A1079" s="7" t="s">
        <v>2486</v>
      </c>
      <c r="B1079" s="8" t="s">
        <v>6688</v>
      </c>
      <c r="C1079" s="9" t="s">
        <v>3583</v>
      </c>
      <c r="D1079" s="110"/>
      <c r="E1079" s="110"/>
      <c r="F1079" s="111">
        <f t="shared" si="32"/>
        <v>0</v>
      </c>
      <c r="G1079" s="112">
        <f t="shared" si="33"/>
        <v>0</v>
      </c>
      <c r="H1079" s="85">
        <v>1.1222000000000001</v>
      </c>
      <c r="I1079" s="2224" t="s">
        <v>1196</v>
      </c>
    </row>
    <row r="1080" spans="1:9" ht="16.5">
      <c r="A1080" s="7" t="s">
        <v>2487</v>
      </c>
      <c r="B1080" s="8" t="s">
        <v>6689</v>
      </c>
      <c r="C1080" s="9" t="s">
        <v>3583</v>
      </c>
      <c r="D1080" s="110"/>
      <c r="E1080" s="110"/>
      <c r="F1080" s="111">
        <f t="shared" si="32"/>
        <v>0</v>
      </c>
      <c r="G1080" s="112">
        <f t="shared" si="33"/>
        <v>0</v>
      </c>
      <c r="H1080" s="85">
        <v>1.1220000000000001</v>
      </c>
      <c r="I1080" s="87" t="s">
        <v>1196</v>
      </c>
    </row>
    <row r="1081" spans="1:9" ht="16.5">
      <c r="A1081" s="7" t="s">
        <v>2488</v>
      </c>
      <c r="B1081" s="8" t="s">
        <v>6690</v>
      </c>
      <c r="C1081" s="9" t="s">
        <v>3583</v>
      </c>
      <c r="D1081" s="110"/>
      <c r="E1081" s="110"/>
      <c r="F1081" s="111">
        <f t="shared" si="32"/>
        <v>0</v>
      </c>
      <c r="G1081" s="112">
        <f t="shared" si="33"/>
        <v>0</v>
      </c>
      <c r="H1081" s="85">
        <v>1.2008000000000001</v>
      </c>
      <c r="I1081" s="2224" t="s">
        <v>1196</v>
      </c>
    </row>
    <row r="1082" spans="1:9" ht="16.5">
      <c r="A1082" s="7" t="s">
        <v>2489</v>
      </c>
      <c r="B1082" s="8" t="s">
        <v>6691</v>
      </c>
      <c r="C1082" s="9" t="s">
        <v>3583</v>
      </c>
      <c r="D1082" s="110"/>
      <c r="E1082" s="110"/>
      <c r="F1082" s="111">
        <f t="shared" si="32"/>
        <v>0</v>
      </c>
      <c r="G1082" s="112">
        <f t="shared" si="33"/>
        <v>0</v>
      </c>
      <c r="H1082" s="85">
        <v>1.1161000000000001</v>
      </c>
      <c r="I1082" s="2224" t="s">
        <v>1196</v>
      </c>
    </row>
    <row r="1083" spans="1:9" ht="16.5">
      <c r="A1083" s="7" t="s">
        <v>2490</v>
      </c>
      <c r="B1083" s="8" t="s">
        <v>6692</v>
      </c>
      <c r="C1083" s="9" t="s">
        <v>3583</v>
      </c>
      <c r="D1083" s="110"/>
      <c r="E1083" s="110"/>
      <c r="F1083" s="111">
        <f t="shared" si="32"/>
        <v>0</v>
      </c>
      <c r="G1083" s="112">
        <f t="shared" si="33"/>
        <v>0</v>
      </c>
      <c r="H1083" s="85">
        <v>1.1498999999999999</v>
      </c>
      <c r="I1083" s="87" t="s">
        <v>1196</v>
      </c>
    </row>
    <row r="1084" spans="1:9" ht="16.5">
      <c r="A1084" s="7" t="s">
        <v>2491</v>
      </c>
      <c r="B1084" s="8" t="s">
        <v>6693</v>
      </c>
      <c r="C1084" s="9" t="s">
        <v>3583</v>
      </c>
      <c r="D1084" s="110"/>
      <c r="E1084" s="110"/>
      <c r="F1084" s="111">
        <f t="shared" si="32"/>
        <v>0</v>
      </c>
      <c r="G1084" s="112">
        <f t="shared" si="33"/>
        <v>0</v>
      </c>
      <c r="H1084" s="85">
        <v>1.1395</v>
      </c>
      <c r="I1084" s="2224" t="s">
        <v>1196</v>
      </c>
    </row>
    <row r="1085" spans="1:9" ht="16.5">
      <c r="A1085" s="7" t="s">
        <v>2492</v>
      </c>
      <c r="B1085" s="8" t="s">
        <v>6694</v>
      </c>
      <c r="C1085" s="9" t="s">
        <v>3583</v>
      </c>
      <c r="D1085" s="110"/>
      <c r="E1085" s="110"/>
      <c r="F1085" s="111">
        <f t="shared" si="32"/>
        <v>0</v>
      </c>
      <c r="G1085" s="112">
        <f t="shared" si="33"/>
        <v>0</v>
      </c>
      <c r="H1085" s="85">
        <v>1.1734</v>
      </c>
      <c r="I1085" s="2224" t="s">
        <v>1196</v>
      </c>
    </row>
    <row r="1086" spans="1:9" ht="16.5">
      <c r="A1086" s="7" t="s">
        <v>2493</v>
      </c>
      <c r="B1086" s="8" t="s">
        <v>6695</v>
      </c>
      <c r="C1086" s="9" t="s">
        <v>3583</v>
      </c>
      <c r="D1086" s="110"/>
      <c r="E1086" s="110"/>
      <c r="F1086" s="111">
        <f t="shared" si="32"/>
        <v>0</v>
      </c>
      <c r="G1086" s="112">
        <f t="shared" si="33"/>
        <v>0</v>
      </c>
      <c r="H1086" s="85">
        <v>1.1414</v>
      </c>
      <c r="I1086" s="2224" t="s">
        <v>1196</v>
      </c>
    </row>
    <row r="1087" spans="1:9" ht="16.5">
      <c r="A1087" s="7" t="s">
        <v>2689</v>
      </c>
      <c r="B1087" s="8" t="s">
        <v>6696</v>
      </c>
      <c r="C1087" s="9" t="s">
        <v>3583</v>
      </c>
      <c r="D1087" s="110"/>
      <c r="E1087" s="110"/>
      <c r="F1087" s="111">
        <f t="shared" si="32"/>
        <v>0</v>
      </c>
      <c r="G1087" s="112">
        <f t="shared" si="33"/>
        <v>0</v>
      </c>
      <c r="H1087" s="85">
        <v>1.0526</v>
      </c>
      <c r="I1087" s="2224" t="s">
        <v>1196</v>
      </c>
    </row>
    <row r="1088" spans="1:9" ht="16.5">
      <c r="A1088" s="7" t="s">
        <v>2690</v>
      </c>
      <c r="B1088" s="8" t="s">
        <v>6697</v>
      </c>
      <c r="C1088" s="9" t="s">
        <v>3583</v>
      </c>
      <c r="D1088" s="110"/>
      <c r="E1088" s="110"/>
      <c r="F1088" s="111">
        <f t="shared" si="32"/>
        <v>0</v>
      </c>
      <c r="G1088" s="112">
        <f t="shared" si="33"/>
        <v>0</v>
      </c>
      <c r="H1088" s="85">
        <v>1.0531999999999999</v>
      </c>
      <c r="I1088" s="2224" t="s">
        <v>1196</v>
      </c>
    </row>
    <row r="1089" spans="1:9" ht="16.5">
      <c r="A1089" s="7" t="s">
        <v>2494</v>
      </c>
      <c r="B1089" s="8" t="s">
        <v>6698</v>
      </c>
      <c r="C1089" s="9" t="s">
        <v>3583</v>
      </c>
      <c r="D1089" s="110"/>
      <c r="E1089" s="110"/>
      <c r="F1089" s="111">
        <f t="shared" si="32"/>
        <v>0</v>
      </c>
      <c r="G1089" s="112">
        <f t="shared" si="33"/>
        <v>0</v>
      </c>
      <c r="H1089" s="85">
        <v>0.90149999999999997</v>
      </c>
      <c r="I1089" s="2224" t="s">
        <v>1196</v>
      </c>
    </row>
    <row r="1090" spans="1:9" ht="16.5">
      <c r="A1090" s="7" t="s">
        <v>2495</v>
      </c>
      <c r="B1090" s="8" t="s">
        <v>6699</v>
      </c>
      <c r="C1090" s="9" t="s">
        <v>3583</v>
      </c>
      <c r="D1090" s="110"/>
      <c r="E1090" s="110"/>
      <c r="F1090" s="111">
        <f t="shared" si="32"/>
        <v>0</v>
      </c>
      <c r="G1090" s="112">
        <f t="shared" si="33"/>
        <v>0</v>
      </c>
      <c r="H1090" s="85">
        <v>1.3153999999999999</v>
      </c>
      <c r="I1090" s="2224" t="s">
        <v>1196</v>
      </c>
    </row>
    <row r="1091" spans="1:9" ht="16.5">
      <c r="A1091" s="7" t="s">
        <v>2496</v>
      </c>
      <c r="B1091" s="8" t="s">
        <v>6700</v>
      </c>
      <c r="C1091" s="9" t="s">
        <v>3583</v>
      </c>
      <c r="D1091" s="110"/>
      <c r="E1091" s="110"/>
      <c r="F1091" s="111">
        <f t="shared" si="32"/>
        <v>0</v>
      </c>
      <c r="G1091" s="112">
        <f t="shared" si="33"/>
        <v>0</v>
      </c>
      <c r="H1091" s="85">
        <v>1.2209000000000001</v>
      </c>
      <c r="I1091" s="2224" t="s">
        <v>1196</v>
      </c>
    </row>
    <row r="1092" spans="1:9" ht="16.5">
      <c r="A1092" s="7" t="s">
        <v>2431</v>
      </c>
      <c r="B1092" s="8" t="s">
        <v>6701</v>
      </c>
      <c r="C1092" s="9" t="s">
        <v>6622</v>
      </c>
      <c r="D1092" s="110"/>
      <c r="E1092" s="110"/>
      <c r="F1092" s="111">
        <f t="shared" si="32"/>
        <v>0</v>
      </c>
      <c r="G1092" s="112">
        <f t="shared" si="33"/>
        <v>0</v>
      </c>
      <c r="H1092" s="85">
        <v>0.73629999999999995</v>
      </c>
      <c r="I1092" s="2224" t="s">
        <v>1196</v>
      </c>
    </row>
    <row r="1093" spans="1:9" ht="16.5">
      <c r="A1093" s="7" t="s">
        <v>2497</v>
      </c>
      <c r="B1093" s="8" t="s">
        <v>6702</v>
      </c>
      <c r="C1093" s="9" t="s">
        <v>3583</v>
      </c>
      <c r="D1093" s="110"/>
      <c r="E1093" s="110"/>
      <c r="F1093" s="111">
        <f t="shared" ref="F1093:F1156" si="34">D1093*E1093</f>
        <v>0</v>
      </c>
      <c r="G1093" s="112">
        <f t="shared" ref="G1093:G1156" si="35">IF($F$1230=0,0,F1093/$F$1230)</f>
        <v>0</v>
      </c>
      <c r="H1093" s="85">
        <v>1.0718000000000001</v>
      </c>
      <c r="I1093" s="2224" t="s">
        <v>1196</v>
      </c>
    </row>
    <row r="1094" spans="1:9" ht="16.5">
      <c r="A1094" s="7" t="s">
        <v>2498</v>
      </c>
      <c r="B1094" s="8" t="s">
        <v>6703</v>
      </c>
      <c r="C1094" s="9" t="s">
        <v>3583</v>
      </c>
      <c r="D1094" s="110"/>
      <c r="E1094" s="110"/>
      <c r="F1094" s="111">
        <f t="shared" si="34"/>
        <v>0</v>
      </c>
      <c r="G1094" s="112">
        <f t="shared" si="35"/>
        <v>0</v>
      </c>
      <c r="H1094" s="85">
        <v>1.1486000000000001</v>
      </c>
      <c r="I1094" s="2224" t="s">
        <v>1196</v>
      </c>
    </row>
    <row r="1095" spans="1:9" ht="16.5">
      <c r="A1095" s="7" t="s">
        <v>2499</v>
      </c>
      <c r="B1095" s="8" t="s">
        <v>6704</v>
      </c>
      <c r="C1095" s="9" t="s">
        <v>3583</v>
      </c>
      <c r="D1095" s="110"/>
      <c r="E1095" s="110"/>
      <c r="F1095" s="111">
        <f t="shared" si="34"/>
        <v>0</v>
      </c>
      <c r="G1095" s="112">
        <f t="shared" si="35"/>
        <v>0</v>
      </c>
      <c r="H1095" s="85">
        <v>0.89170000000000005</v>
      </c>
      <c r="I1095" s="2224" t="s">
        <v>1196</v>
      </c>
    </row>
    <row r="1096" spans="1:9" ht="82.5">
      <c r="A1096" s="7" t="s">
        <v>6705</v>
      </c>
      <c r="B1096" s="8" t="s">
        <v>6706</v>
      </c>
      <c r="C1096" s="9" t="s">
        <v>3583</v>
      </c>
      <c r="D1096" s="110"/>
      <c r="E1096" s="110"/>
      <c r="F1096" s="111">
        <f t="shared" si="34"/>
        <v>0</v>
      </c>
      <c r="G1096" s="112">
        <f t="shared" si="35"/>
        <v>0</v>
      </c>
      <c r="H1096" s="85">
        <v>1.0682959595959596</v>
      </c>
      <c r="I1096" s="2224" t="s">
        <v>7721</v>
      </c>
    </row>
    <row r="1097" spans="1:9" ht="82.5">
      <c r="A1097" s="7" t="s">
        <v>6707</v>
      </c>
      <c r="B1097" s="8" t="s">
        <v>6706</v>
      </c>
      <c r="C1097" s="9" t="s">
        <v>3583</v>
      </c>
      <c r="D1097" s="110"/>
      <c r="E1097" s="110"/>
      <c r="F1097" s="111">
        <f t="shared" si="34"/>
        <v>0</v>
      </c>
      <c r="G1097" s="112">
        <f t="shared" si="35"/>
        <v>0</v>
      </c>
      <c r="H1097" s="85">
        <v>1.0682959595959596</v>
      </c>
      <c r="I1097" s="2224" t="s">
        <v>7721</v>
      </c>
    </row>
    <row r="1098" spans="1:9" ht="16.5">
      <c r="A1098" s="7" t="s">
        <v>2500</v>
      </c>
      <c r="B1098" s="8" t="s">
        <v>6708</v>
      </c>
      <c r="C1098" s="9" t="s">
        <v>3583</v>
      </c>
      <c r="D1098" s="110"/>
      <c r="E1098" s="110"/>
      <c r="F1098" s="111">
        <f t="shared" si="34"/>
        <v>0</v>
      </c>
      <c r="G1098" s="112">
        <f t="shared" si="35"/>
        <v>0</v>
      </c>
      <c r="H1098" s="85">
        <v>1.2081999999999999</v>
      </c>
      <c r="I1098" s="2224" t="s">
        <v>1196</v>
      </c>
    </row>
    <row r="1099" spans="1:9" ht="16.5">
      <c r="A1099" s="7" t="s">
        <v>2501</v>
      </c>
      <c r="B1099" s="8" t="s">
        <v>6709</v>
      </c>
      <c r="C1099" s="9" t="s">
        <v>3583</v>
      </c>
      <c r="D1099" s="110"/>
      <c r="E1099" s="110"/>
      <c r="F1099" s="111">
        <f t="shared" si="34"/>
        <v>0</v>
      </c>
      <c r="G1099" s="112">
        <f t="shared" si="35"/>
        <v>0</v>
      </c>
      <c r="H1099" s="85">
        <v>1.1930000000000001</v>
      </c>
      <c r="I1099" s="2224" t="s">
        <v>1196</v>
      </c>
    </row>
    <row r="1100" spans="1:9" ht="16.5">
      <c r="A1100" s="7" t="s">
        <v>2502</v>
      </c>
      <c r="B1100" s="8" t="s">
        <v>6710</v>
      </c>
      <c r="C1100" s="9" t="s">
        <v>3583</v>
      </c>
      <c r="D1100" s="110"/>
      <c r="E1100" s="110"/>
      <c r="F1100" s="111">
        <f t="shared" si="34"/>
        <v>0</v>
      </c>
      <c r="G1100" s="112">
        <f t="shared" si="35"/>
        <v>0</v>
      </c>
      <c r="H1100" s="85">
        <v>1.1023000000000001</v>
      </c>
      <c r="I1100" s="2224" t="s">
        <v>1196</v>
      </c>
    </row>
    <row r="1101" spans="1:9" ht="82.5">
      <c r="A1101" s="7" t="s">
        <v>6711</v>
      </c>
      <c r="B1101" s="8" t="s">
        <v>6712</v>
      </c>
      <c r="C1101" s="9" t="s">
        <v>3583</v>
      </c>
      <c r="D1101" s="110"/>
      <c r="E1101" s="110"/>
      <c r="F1101" s="111">
        <f t="shared" si="34"/>
        <v>0</v>
      </c>
      <c r="G1101" s="112">
        <f t="shared" si="35"/>
        <v>0</v>
      </c>
      <c r="H1101" s="85">
        <v>1.0682959595959596</v>
      </c>
      <c r="I1101" s="2224" t="s">
        <v>7721</v>
      </c>
    </row>
    <row r="1102" spans="1:9" ht="82.5">
      <c r="A1102" s="7" t="s">
        <v>6713</v>
      </c>
      <c r="B1102" s="8" t="s">
        <v>6714</v>
      </c>
      <c r="C1102" s="9" t="s">
        <v>3583</v>
      </c>
      <c r="D1102" s="110"/>
      <c r="E1102" s="110"/>
      <c r="F1102" s="111">
        <f t="shared" si="34"/>
        <v>0</v>
      </c>
      <c r="G1102" s="112">
        <f t="shared" si="35"/>
        <v>0</v>
      </c>
      <c r="H1102" s="85">
        <v>1.0682959595959596</v>
      </c>
      <c r="I1102" s="87" t="s">
        <v>7721</v>
      </c>
    </row>
    <row r="1103" spans="1:9" ht="16.5">
      <c r="A1103" s="7" t="s">
        <v>2503</v>
      </c>
      <c r="B1103" s="8" t="s">
        <v>6715</v>
      </c>
      <c r="C1103" s="9" t="s">
        <v>3583</v>
      </c>
      <c r="D1103" s="110"/>
      <c r="E1103" s="110"/>
      <c r="F1103" s="111">
        <f t="shared" si="34"/>
        <v>0</v>
      </c>
      <c r="G1103" s="112">
        <f t="shared" si="35"/>
        <v>0</v>
      </c>
      <c r="H1103" s="85">
        <v>1.4179999999999999</v>
      </c>
      <c r="I1103" s="2224" t="s">
        <v>1196</v>
      </c>
    </row>
    <row r="1104" spans="1:9" ht="16.5">
      <c r="A1104" s="7" t="s">
        <v>2504</v>
      </c>
      <c r="B1104" s="8" t="s">
        <v>6716</v>
      </c>
      <c r="C1104" s="9" t="s">
        <v>3583</v>
      </c>
      <c r="D1104" s="110"/>
      <c r="E1104" s="110"/>
      <c r="F1104" s="111">
        <f t="shared" si="34"/>
        <v>0</v>
      </c>
      <c r="G1104" s="112">
        <f t="shared" si="35"/>
        <v>0</v>
      </c>
      <c r="H1104" s="85">
        <v>1.169</v>
      </c>
      <c r="I1104" s="2224" t="s">
        <v>1196</v>
      </c>
    </row>
    <row r="1105" spans="1:9" ht="16.5">
      <c r="A1105" s="7" t="s">
        <v>2505</v>
      </c>
      <c r="B1105" s="8" t="s">
        <v>6717</v>
      </c>
      <c r="C1105" s="9" t="s">
        <v>3583</v>
      </c>
      <c r="D1105" s="110"/>
      <c r="E1105" s="110"/>
      <c r="F1105" s="111">
        <f t="shared" si="34"/>
        <v>0</v>
      </c>
      <c r="G1105" s="112">
        <f t="shared" si="35"/>
        <v>0</v>
      </c>
      <c r="H1105" s="85">
        <v>1.1127</v>
      </c>
      <c r="I1105" s="2224" t="s">
        <v>1196</v>
      </c>
    </row>
    <row r="1106" spans="1:9" ht="16.5">
      <c r="A1106" s="7" t="s">
        <v>2506</v>
      </c>
      <c r="B1106" s="8" t="s">
        <v>6718</v>
      </c>
      <c r="C1106" s="9" t="s">
        <v>3583</v>
      </c>
      <c r="D1106" s="110"/>
      <c r="E1106" s="110"/>
      <c r="F1106" s="111">
        <f t="shared" si="34"/>
        <v>0</v>
      </c>
      <c r="G1106" s="112">
        <f t="shared" si="35"/>
        <v>0</v>
      </c>
      <c r="H1106" s="85">
        <v>1.0847</v>
      </c>
      <c r="I1106" s="2224" t="s">
        <v>1196</v>
      </c>
    </row>
    <row r="1107" spans="1:9" ht="16.5">
      <c r="A1107" s="7" t="s">
        <v>3507</v>
      </c>
      <c r="B1107" s="8" t="s">
        <v>6719</v>
      </c>
      <c r="C1107" s="9" t="s">
        <v>3583</v>
      </c>
      <c r="D1107" s="110"/>
      <c r="E1107" s="110"/>
      <c r="F1107" s="111">
        <f t="shared" si="34"/>
        <v>0</v>
      </c>
      <c r="G1107" s="112">
        <f t="shared" si="35"/>
        <v>0</v>
      </c>
      <c r="H1107" s="85">
        <v>1.085</v>
      </c>
      <c r="I1107" s="2224" t="s">
        <v>1196</v>
      </c>
    </row>
    <row r="1108" spans="1:9" ht="16.5">
      <c r="A1108" s="7" t="s">
        <v>2507</v>
      </c>
      <c r="B1108" s="8" t="s">
        <v>6720</v>
      </c>
      <c r="C1108" s="9" t="s">
        <v>3583</v>
      </c>
      <c r="D1108" s="110"/>
      <c r="E1108" s="110"/>
      <c r="F1108" s="111">
        <f t="shared" si="34"/>
        <v>0</v>
      </c>
      <c r="G1108" s="112">
        <f t="shared" si="35"/>
        <v>0</v>
      </c>
      <c r="H1108" s="85">
        <v>1.0847</v>
      </c>
      <c r="I1108" s="2224" t="s">
        <v>1196</v>
      </c>
    </row>
    <row r="1109" spans="1:9" ht="16.5">
      <c r="A1109" s="7" t="s">
        <v>2508</v>
      </c>
      <c r="B1109" s="8" t="s">
        <v>6721</v>
      </c>
      <c r="C1109" s="9" t="s">
        <v>3583</v>
      </c>
      <c r="D1109" s="110"/>
      <c r="E1109" s="110"/>
      <c r="F1109" s="111">
        <f t="shared" si="34"/>
        <v>0</v>
      </c>
      <c r="G1109" s="112">
        <f t="shared" si="35"/>
        <v>0</v>
      </c>
      <c r="H1109" s="85">
        <v>1.1012999999999999</v>
      </c>
      <c r="I1109" s="2224" t="s">
        <v>1196</v>
      </c>
    </row>
    <row r="1110" spans="1:9" ht="16.5">
      <c r="A1110" s="7" t="s">
        <v>3508</v>
      </c>
      <c r="B1110" s="8" t="s">
        <v>6722</v>
      </c>
      <c r="C1110" s="9" t="s">
        <v>3583</v>
      </c>
      <c r="D1110" s="110"/>
      <c r="E1110" s="110"/>
      <c r="F1110" s="111">
        <f t="shared" si="34"/>
        <v>0</v>
      </c>
      <c r="G1110" s="112">
        <f t="shared" si="35"/>
        <v>0</v>
      </c>
      <c r="H1110" s="85">
        <v>1.2548999999999999</v>
      </c>
      <c r="I1110" s="2224" t="s">
        <v>1196</v>
      </c>
    </row>
    <row r="1111" spans="1:9" ht="16.5">
      <c r="A1111" s="7" t="s">
        <v>2509</v>
      </c>
      <c r="B1111" s="8" t="s">
        <v>6723</v>
      </c>
      <c r="C1111" s="9" t="s">
        <v>3583</v>
      </c>
      <c r="D1111" s="110"/>
      <c r="E1111" s="110"/>
      <c r="F1111" s="111">
        <f t="shared" si="34"/>
        <v>0</v>
      </c>
      <c r="G1111" s="112">
        <f t="shared" si="35"/>
        <v>0</v>
      </c>
      <c r="H1111" s="85">
        <v>1.2547999999999999</v>
      </c>
      <c r="I1111" s="2224" t="s">
        <v>1196</v>
      </c>
    </row>
    <row r="1112" spans="1:9" ht="16.5">
      <c r="A1112" s="7" t="s">
        <v>2432</v>
      </c>
      <c r="B1112" s="8" t="s">
        <v>6724</v>
      </c>
      <c r="C1112" s="9" t="s">
        <v>6622</v>
      </c>
      <c r="D1112" s="110"/>
      <c r="E1112" s="110"/>
      <c r="F1112" s="111">
        <f t="shared" si="34"/>
        <v>0</v>
      </c>
      <c r="G1112" s="112">
        <f t="shared" si="35"/>
        <v>0</v>
      </c>
      <c r="H1112" s="85">
        <v>0.72470000000000001</v>
      </c>
      <c r="I1112" s="2224" t="s">
        <v>1196</v>
      </c>
    </row>
    <row r="1113" spans="1:9" ht="16.5">
      <c r="A1113" s="7" t="s">
        <v>2433</v>
      </c>
      <c r="B1113" s="8" t="s">
        <v>6725</v>
      </c>
      <c r="C1113" s="9" t="s">
        <v>6622</v>
      </c>
      <c r="D1113" s="110"/>
      <c r="E1113" s="110"/>
      <c r="F1113" s="111">
        <f t="shared" si="34"/>
        <v>0</v>
      </c>
      <c r="G1113" s="112">
        <f t="shared" si="35"/>
        <v>0</v>
      </c>
      <c r="H1113" s="85">
        <v>0.71740000000000004</v>
      </c>
      <c r="I1113" s="2224" t="s">
        <v>1196</v>
      </c>
    </row>
    <row r="1114" spans="1:9" ht="16.5">
      <c r="A1114" s="7" t="s">
        <v>2434</v>
      </c>
      <c r="B1114" s="8" t="s">
        <v>6726</v>
      </c>
      <c r="C1114" s="9" t="s">
        <v>6622</v>
      </c>
      <c r="D1114" s="110"/>
      <c r="E1114" s="110"/>
      <c r="F1114" s="111">
        <f t="shared" si="34"/>
        <v>0</v>
      </c>
      <c r="G1114" s="112">
        <f t="shared" si="35"/>
        <v>0</v>
      </c>
      <c r="H1114" s="85">
        <v>0.78469999999999995</v>
      </c>
      <c r="I1114" s="87" t="s">
        <v>1196</v>
      </c>
    </row>
    <row r="1115" spans="1:9" ht="16.5">
      <c r="A1115" s="7" t="s">
        <v>2510</v>
      </c>
      <c r="B1115" s="8" t="s">
        <v>6727</v>
      </c>
      <c r="C1115" s="9" t="s">
        <v>3583</v>
      </c>
      <c r="D1115" s="110"/>
      <c r="E1115" s="110"/>
      <c r="F1115" s="111">
        <f t="shared" si="34"/>
        <v>0</v>
      </c>
      <c r="G1115" s="112">
        <f t="shared" si="35"/>
        <v>0</v>
      </c>
      <c r="H1115" s="85">
        <v>1.028</v>
      </c>
      <c r="I1115" s="2224" t="s">
        <v>1196</v>
      </c>
    </row>
    <row r="1116" spans="1:9" ht="16.5">
      <c r="A1116" s="7" t="s">
        <v>2511</v>
      </c>
      <c r="B1116" s="8" t="s">
        <v>6728</v>
      </c>
      <c r="C1116" s="9" t="s">
        <v>3583</v>
      </c>
      <c r="D1116" s="110"/>
      <c r="E1116" s="110"/>
      <c r="F1116" s="111">
        <f t="shared" si="34"/>
        <v>0</v>
      </c>
      <c r="G1116" s="112">
        <f t="shared" si="35"/>
        <v>0</v>
      </c>
      <c r="H1116" s="85">
        <v>0.83160000000000001</v>
      </c>
      <c r="I1116" s="87" t="s">
        <v>1196</v>
      </c>
    </row>
    <row r="1117" spans="1:9" ht="16.5">
      <c r="A1117" s="7" t="s">
        <v>2512</v>
      </c>
      <c r="B1117" s="8" t="s">
        <v>6729</v>
      </c>
      <c r="C1117" s="9" t="s">
        <v>3583</v>
      </c>
      <c r="D1117" s="110"/>
      <c r="E1117" s="110"/>
      <c r="F1117" s="111">
        <f t="shared" si="34"/>
        <v>0</v>
      </c>
      <c r="G1117" s="112">
        <f t="shared" si="35"/>
        <v>0</v>
      </c>
      <c r="H1117" s="85">
        <v>0.99560000000000004</v>
      </c>
      <c r="I1117" s="2224" t="s">
        <v>1196</v>
      </c>
    </row>
    <row r="1118" spans="1:9" ht="82.5">
      <c r="A1118" s="7" t="s">
        <v>6730</v>
      </c>
      <c r="B1118" s="8" t="s">
        <v>6731</v>
      </c>
      <c r="C1118" s="9" t="s">
        <v>3583</v>
      </c>
      <c r="D1118" s="110"/>
      <c r="E1118" s="110"/>
      <c r="F1118" s="111">
        <f t="shared" si="34"/>
        <v>0</v>
      </c>
      <c r="G1118" s="112">
        <f t="shared" si="35"/>
        <v>0</v>
      </c>
      <c r="H1118" s="85">
        <v>1.0682959595959596</v>
      </c>
      <c r="I1118" s="2224" t="s">
        <v>7721</v>
      </c>
    </row>
    <row r="1119" spans="1:9" ht="82.5">
      <c r="A1119" s="7" t="s">
        <v>6732</v>
      </c>
      <c r="B1119" s="8" t="s">
        <v>6733</v>
      </c>
      <c r="C1119" s="9" t="s">
        <v>3583</v>
      </c>
      <c r="D1119" s="110"/>
      <c r="E1119" s="110"/>
      <c r="F1119" s="111">
        <f t="shared" si="34"/>
        <v>0</v>
      </c>
      <c r="G1119" s="112">
        <f t="shared" si="35"/>
        <v>0</v>
      </c>
      <c r="H1119" s="85">
        <v>1.0682959595959596</v>
      </c>
      <c r="I1119" s="2224" t="s">
        <v>7721</v>
      </c>
    </row>
    <row r="1120" spans="1:9" ht="82.5">
      <c r="A1120" s="7" t="s">
        <v>6734</v>
      </c>
      <c r="B1120" s="8" t="s">
        <v>6735</v>
      </c>
      <c r="C1120" s="9" t="s">
        <v>3583</v>
      </c>
      <c r="D1120" s="110"/>
      <c r="E1120" s="110"/>
      <c r="F1120" s="111">
        <f t="shared" si="34"/>
        <v>0</v>
      </c>
      <c r="G1120" s="112">
        <f t="shared" si="35"/>
        <v>0</v>
      </c>
      <c r="H1120" s="85">
        <v>1.0682959595959596</v>
      </c>
      <c r="I1120" s="2224" t="s">
        <v>7721</v>
      </c>
    </row>
    <row r="1121" spans="1:9" ht="82.5">
      <c r="A1121" s="7" t="s">
        <v>6736</v>
      </c>
      <c r="B1121" s="8" t="s">
        <v>6737</v>
      </c>
      <c r="C1121" s="9" t="s">
        <v>3583</v>
      </c>
      <c r="D1121" s="110"/>
      <c r="E1121" s="110"/>
      <c r="F1121" s="111">
        <f t="shared" si="34"/>
        <v>0</v>
      </c>
      <c r="G1121" s="112">
        <f t="shared" si="35"/>
        <v>0</v>
      </c>
      <c r="H1121" s="85">
        <v>1.0682959595959596</v>
      </c>
      <c r="I1121" s="2224" t="s">
        <v>7721</v>
      </c>
    </row>
    <row r="1122" spans="1:9" ht="16.5">
      <c r="A1122" s="7" t="s">
        <v>2513</v>
      </c>
      <c r="B1122" s="8" t="s">
        <v>6738</v>
      </c>
      <c r="C1122" s="9" t="s">
        <v>3583</v>
      </c>
      <c r="D1122" s="110"/>
      <c r="E1122" s="110"/>
      <c r="F1122" s="111">
        <f t="shared" si="34"/>
        <v>0</v>
      </c>
      <c r="G1122" s="112">
        <f t="shared" si="35"/>
        <v>0</v>
      </c>
      <c r="H1122" s="85">
        <v>1.046</v>
      </c>
      <c r="I1122" s="2224" t="s">
        <v>1196</v>
      </c>
    </row>
    <row r="1123" spans="1:9" ht="16.5">
      <c r="A1123" s="7" t="s">
        <v>2514</v>
      </c>
      <c r="B1123" s="8" t="s">
        <v>6739</v>
      </c>
      <c r="C1123" s="9" t="s">
        <v>3583</v>
      </c>
      <c r="D1123" s="110"/>
      <c r="E1123" s="110"/>
      <c r="F1123" s="111">
        <f t="shared" si="34"/>
        <v>0</v>
      </c>
      <c r="G1123" s="112">
        <f t="shared" si="35"/>
        <v>0</v>
      </c>
      <c r="H1123" s="85">
        <v>1.0953999999999999</v>
      </c>
      <c r="I1123" s="2224" t="s">
        <v>1196</v>
      </c>
    </row>
    <row r="1124" spans="1:9" ht="16.5">
      <c r="A1124" s="7" t="s">
        <v>2691</v>
      </c>
      <c r="B1124" s="8" t="s">
        <v>6740</v>
      </c>
      <c r="C1124" s="9" t="s">
        <v>3583</v>
      </c>
      <c r="D1124" s="110"/>
      <c r="E1124" s="110"/>
      <c r="F1124" s="111">
        <f t="shared" si="34"/>
        <v>0</v>
      </c>
      <c r="G1124" s="112">
        <f t="shared" si="35"/>
        <v>0</v>
      </c>
      <c r="H1124" s="85">
        <v>1.0954999999999999</v>
      </c>
      <c r="I1124" s="2224" t="s">
        <v>1196</v>
      </c>
    </row>
    <row r="1125" spans="1:9" ht="16.5">
      <c r="A1125" s="7" t="s">
        <v>2515</v>
      </c>
      <c r="B1125" s="8" t="s">
        <v>6741</v>
      </c>
      <c r="C1125" s="9" t="s">
        <v>3583</v>
      </c>
      <c r="D1125" s="110"/>
      <c r="E1125" s="110"/>
      <c r="F1125" s="111">
        <f t="shared" si="34"/>
        <v>0</v>
      </c>
      <c r="G1125" s="112">
        <f t="shared" si="35"/>
        <v>0</v>
      </c>
      <c r="H1125" s="85">
        <v>1.0953999999999999</v>
      </c>
      <c r="I1125" s="2224" t="s">
        <v>1196</v>
      </c>
    </row>
    <row r="1126" spans="1:9" ht="16.5">
      <c r="A1126" s="7" t="s">
        <v>2516</v>
      </c>
      <c r="B1126" s="8" t="s">
        <v>6742</v>
      </c>
      <c r="C1126" s="9" t="s">
        <v>3583</v>
      </c>
      <c r="D1126" s="110"/>
      <c r="E1126" s="110"/>
      <c r="F1126" s="111">
        <f t="shared" si="34"/>
        <v>0</v>
      </c>
      <c r="G1126" s="112">
        <f t="shared" si="35"/>
        <v>0</v>
      </c>
      <c r="H1126" s="85">
        <v>1.1611</v>
      </c>
      <c r="I1126" s="2224" t="s">
        <v>1196</v>
      </c>
    </row>
    <row r="1127" spans="1:9" ht="16.5">
      <c r="A1127" s="7" t="s">
        <v>2517</v>
      </c>
      <c r="B1127" s="8" t="s">
        <v>6743</v>
      </c>
      <c r="C1127" s="9" t="s">
        <v>3583</v>
      </c>
      <c r="D1127" s="110"/>
      <c r="E1127" s="110"/>
      <c r="F1127" s="111">
        <f t="shared" si="34"/>
        <v>0</v>
      </c>
      <c r="G1127" s="112">
        <f t="shared" si="35"/>
        <v>0</v>
      </c>
      <c r="H1127" s="85">
        <v>0.97299999999999998</v>
      </c>
      <c r="I1127" s="2224" t="s">
        <v>1196</v>
      </c>
    </row>
    <row r="1128" spans="1:9" ht="16.5">
      <c r="A1128" s="7" t="s">
        <v>2518</v>
      </c>
      <c r="B1128" s="8" t="s">
        <v>6744</v>
      </c>
      <c r="C1128" s="9" t="s">
        <v>3583</v>
      </c>
      <c r="D1128" s="110"/>
      <c r="E1128" s="110"/>
      <c r="F1128" s="111">
        <f t="shared" si="34"/>
        <v>0</v>
      </c>
      <c r="G1128" s="112">
        <f t="shared" si="35"/>
        <v>0</v>
      </c>
      <c r="H1128" s="85">
        <v>1.1226</v>
      </c>
      <c r="I1128" s="2224" t="s">
        <v>1196</v>
      </c>
    </row>
    <row r="1129" spans="1:9" ht="16.5">
      <c r="A1129" s="7" t="s">
        <v>2519</v>
      </c>
      <c r="B1129" s="8" t="s">
        <v>6745</v>
      </c>
      <c r="C1129" s="9" t="s">
        <v>3583</v>
      </c>
      <c r="D1129" s="110"/>
      <c r="E1129" s="110"/>
      <c r="F1129" s="111">
        <f t="shared" si="34"/>
        <v>0</v>
      </c>
      <c r="G1129" s="112">
        <f t="shared" si="35"/>
        <v>0</v>
      </c>
      <c r="H1129" s="85">
        <v>1.1407</v>
      </c>
      <c r="I1129" s="2224" t="s">
        <v>1196</v>
      </c>
    </row>
    <row r="1130" spans="1:9" ht="16.5">
      <c r="A1130" s="7" t="s">
        <v>2520</v>
      </c>
      <c r="B1130" s="8" t="s">
        <v>6746</v>
      </c>
      <c r="C1130" s="9" t="s">
        <v>3583</v>
      </c>
      <c r="D1130" s="110"/>
      <c r="E1130" s="110"/>
      <c r="F1130" s="111">
        <f t="shared" si="34"/>
        <v>0</v>
      </c>
      <c r="G1130" s="112">
        <f t="shared" si="35"/>
        <v>0</v>
      </c>
      <c r="H1130" s="85">
        <v>1.1865000000000001</v>
      </c>
      <c r="I1130" s="2224" t="s">
        <v>1196</v>
      </c>
    </row>
    <row r="1131" spans="1:9" ht="16.5">
      <c r="A1131" s="7" t="s">
        <v>2521</v>
      </c>
      <c r="B1131" s="8" t="s">
        <v>6747</v>
      </c>
      <c r="C1131" s="9" t="s">
        <v>3583</v>
      </c>
      <c r="D1131" s="110"/>
      <c r="E1131" s="110"/>
      <c r="F1131" s="111">
        <f t="shared" si="34"/>
        <v>0</v>
      </c>
      <c r="G1131" s="112">
        <f t="shared" si="35"/>
        <v>0</v>
      </c>
      <c r="H1131" s="85">
        <v>1.1508</v>
      </c>
      <c r="I1131" s="2224" t="s">
        <v>1196</v>
      </c>
    </row>
    <row r="1132" spans="1:9" ht="16.5">
      <c r="A1132" s="7" t="s">
        <v>2522</v>
      </c>
      <c r="B1132" s="8" t="s">
        <v>6748</v>
      </c>
      <c r="C1132" s="9" t="s">
        <v>3583</v>
      </c>
      <c r="D1132" s="110"/>
      <c r="E1132" s="110"/>
      <c r="F1132" s="111">
        <f t="shared" si="34"/>
        <v>0</v>
      </c>
      <c r="G1132" s="112">
        <f t="shared" si="35"/>
        <v>0</v>
      </c>
      <c r="H1132" s="85">
        <v>1.1012</v>
      </c>
      <c r="I1132" s="2224" t="s">
        <v>1196</v>
      </c>
    </row>
    <row r="1133" spans="1:9" ht="16.5">
      <c r="A1133" s="7" t="s">
        <v>3509</v>
      </c>
      <c r="B1133" s="8" t="s">
        <v>6749</v>
      </c>
      <c r="C1133" s="9" t="s">
        <v>3583</v>
      </c>
      <c r="D1133" s="110"/>
      <c r="E1133" s="110"/>
      <c r="F1133" s="111">
        <f t="shared" si="34"/>
        <v>0</v>
      </c>
      <c r="G1133" s="112">
        <f t="shared" si="35"/>
        <v>0</v>
      </c>
      <c r="H1133" s="85">
        <v>1.0727</v>
      </c>
      <c r="I1133" s="2224" t="s">
        <v>1196</v>
      </c>
    </row>
    <row r="1134" spans="1:9" ht="16.5">
      <c r="A1134" s="7" t="s">
        <v>2523</v>
      </c>
      <c r="B1134" s="8" t="s">
        <v>6750</v>
      </c>
      <c r="C1134" s="9" t="s">
        <v>3583</v>
      </c>
      <c r="D1134" s="110"/>
      <c r="E1134" s="110"/>
      <c r="F1134" s="111">
        <f t="shared" si="34"/>
        <v>0</v>
      </c>
      <c r="G1134" s="112">
        <f t="shared" si="35"/>
        <v>0</v>
      </c>
      <c r="H1134" s="85">
        <v>0.82199999999999995</v>
      </c>
      <c r="I1134" s="2224" t="s">
        <v>1196</v>
      </c>
    </row>
    <row r="1135" spans="1:9" ht="16.5">
      <c r="A1135" s="7" t="s">
        <v>2524</v>
      </c>
      <c r="B1135" s="8" t="s">
        <v>6751</v>
      </c>
      <c r="C1135" s="9" t="s">
        <v>3583</v>
      </c>
      <c r="D1135" s="110"/>
      <c r="E1135" s="110"/>
      <c r="F1135" s="111">
        <f t="shared" si="34"/>
        <v>0</v>
      </c>
      <c r="G1135" s="112">
        <f t="shared" si="35"/>
        <v>0</v>
      </c>
      <c r="H1135" s="85">
        <v>1.0701000000000001</v>
      </c>
      <c r="I1135" s="2224" t="s">
        <v>1196</v>
      </c>
    </row>
    <row r="1136" spans="1:9" ht="16.5">
      <c r="A1136" s="7" t="s">
        <v>2525</v>
      </c>
      <c r="B1136" s="8" t="s">
        <v>6752</v>
      </c>
      <c r="C1136" s="9" t="s">
        <v>3583</v>
      </c>
      <c r="D1136" s="110"/>
      <c r="E1136" s="110"/>
      <c r="F1136" s="111">
        <f t="shared" si="34"/>
        <v>0</v>
      </c>
      <c r="G1136" s="112">
        <f t="shared" si="35"/>
        <v>0</v>
      </c>
      <c r="H1136" s="85">
        <v>1.0762</v>
      </c>
      <c r="I1136" s="2224" t="s">
        <v>1196</v>
      </c>
    </row>
    <row r="1137" spans="1:9" ht="16.5">
      <c r="A1137" s="7" t="s">
        <v>2435</v>
      </c>
      <c r="B1137" s="8" t="s">
        <v>6753</v>
      </c>
      <c r="C1137" s="9" t="s">
        <v>6622</v>
      </c>
      <c r="D1137" s="110"/>
      <c r="E1137" s="110"/>
      <c r="F1137" s="111">
        <f t="shared" si="34"/>
        <v>0</v>
      </c>
      <c r="G1137" s="112">
        <f t="shared" si="35"/>
        <v>0</v>
      </c>
      <c r="H1137" s="85">
        <v>0.71989999999999998</v>
      </c>
      <c r="I1137" s="2224" t="s">
        <v>1196</v>
      </c>
    </row>
    <row r="1138" spans="1:9" ht="16.5">
      <c r="A1138" s="7" t="s">
        <v>2526</v>
      </c>
      <c r="B1138" s="8" t="s">
        <v>6754</v>
      </c>
      <c r="C1138" s="9" t="s">
        <v>3583</v>
      </c>
      <c r="D1138" s="110"/>
      <c r="E1138" s="110"/>
      <c r="F1138" s="111">
        <f t="shared" si="34"/>
        <v>0</v>
      </c>
      <c r="G1138" s="112">
        <f t="shared" si="35"/>
        <v>0</v>
      </c>
      <c r="H1138" s="85">
        <v>1.1325000000000001</v>
      </c>
      <c r="I1138" s="2224" t="s">
        <v>1196</v>
      </c>
    </row>
    <row r="1139" spans="1:9" ht="16.5">
      <c r="A1139" s="7" t="s">
        <v>2436</v>
      </c>
      <c r="B1139" s="8" t="s">
        <v>6755</v>
      </c>
      <c r="C1139" s="9" t="s">
        <v>6622</v>
      </c>
      <c r="D1139" s="110"/>
      <c r="E1139" s="110"/>
      <c r="F1139" s="111">
        <f t="shared" si="34"/>
        <v>0</v>
      </c>
      <c r="G1139" s="112">
        <f t="shared" si="35"/>
        <v>0</v>
      </c>
      <c r="H1139" s="85">
        <v>0.86229999999999996</v>
      </c>
      <c r="I1139" s="2224" t="s">
        <v>1196</v>
      </c>
    </row>
    <row r="1140" spans="1:9" ht="16.5">
      <c r="A1140" s="7" t="s">
        <v>2527</v>
      </c>
      <c r="B1140" s="8" t="s">
        <v>6756</v>
      </c>
      <c r="C1140" s="9" t="s">
        <v>3583</v>
      </c>
      <c r="D1140" s="110"/>
      <c r="E1140" s="110"/>
      <c r="F1140" s="111">
        <f t="shared" si="34"/>
        <v>0</v>
      </c>
      <c r="G1140" s="112">
        <f t="shared" si="35"/>
        <v>0</v>
      </c>
      <c r="H1140" s="85">
        <v>1.0952999999999999</v>
      </c>
      <c r="I1140" s="2224" t="s">
        <v>1196</v>
      </c>
    </row>
    <row r="1141" spans="1:9" ht="16.5">
      <c r="A1141" s="7" t="s">
        <v>2437</v>
      </c>
      <c r="B1141" s="8" t="s">
        <v>6757</v>
      </c>
      <c r="C1141" s="9" t="s">
        <v>6622</v>
      </c>
      <c r="D1141" s="110"/>
      <c r="E1141" s="110"/>
      <c r="F1141" s="111">
        <f t="shared" si="34"/>
        <v>0</v>
      </c>
      <c r="G1141" s="112">
        <f t="shared" si="35"/>
        <v>0</v>
      </c>
      <c r="H1141" s="85">
        <v>0.75380000000000003</v>
      </c>
      <c r="I1141" s="2224" t="s">
        <v>1196</v>
      </c>
    </row>
    <row r="1142" spans="1:9" ht="16.5">
      <c r="A1142" s="7" t="s">
        <v>2438</v>
      </c>
      <c r="B1142" s="8" t="s">
        <v>6758</v>
      </c>
      <c r="C1142" s="9" t="s">
        <v>6622</v>
      </c>
      <c r="D1142" s="110"/>
      <c r="E1142" s="110"/>
      <c r="F1142" s="111">
        <f t="shared" si="34"/>
        <v>0</v>
      </c>
      <c r="G1142" s="112">
        <f t="shared" si="35"/>
        <v>0</v>
      </c>
      <c r="H1142" s="85">
        <v>0.83069999999999999</v>
      </c>
      <c r="I1142" s="2224" t="s">
        <v>1196</v>
      </c>
    </row>
    <row r="1143" spans="1:9" ht="16.5">
      <c r="A1143" s="7" t="s">
        <v>2528</v>
      </c>
      <c r="B1143" s="8" t="s">
        <v>6759</v>
      </c>
      <c r="C1143" s="9" t="s">
        <v>3583</v>
      </c>
      <c r="D1143" s="110"/>
      <c r="E1143" s="110"/>
      <c r="F1143" s="111">
        <f t="shared" si="34"/>
        <v>0</v>
      </c>
      <c r="G1143" s="112">
        <f t="shared" si="35"/>
        <v>0</v>
      </c>
      <c r="H1143" s="85">
        <v>1.127</v>
      </c>
      <c r="I1143" s="2224" t="s">
        <v>1196</v>
      </c>
    </row>
    <row r="1144" spans="1:9" ht="16.5">
      <c r="A1144" s="7" t="s">
        <v>2529</v>
      </c>
      <c r="B1144" s="8" t="s">
        <v>6760</v>
      </c>
      <c r="C1144" s="9" t="s">
        <v>3583</v>
      </c>
      <c r="D1144" s="110"/>
      <c r="E1144" s="110"/>
      <c r="F1144" s="111">
        <f t="shared" si="34"/>
        <v>0</v>
      </c>
      <c r="G1144" s="112">
        <f t="shared" si="35"/>
        <v>0</v>
      </c>
      <c r="H1144" s="85">
        <v>0.67090000000000005</v>
      </c>
      <c r="I1144" s="2224" t="s">
        <v>1196</v>
      </c>
    </row>
    <row r="1145" spans="1:9" ht="16.5">
      <c r="A1145" s="7" t="s">
        <v>3510</v>
      </c>
      <c r="B1145" s="8" t="s">
        <v>6761</v>
      </c>
      <c r="C1145" s="9" t="s">
        <v>3583</v>
      </c>
      <c r="D1145" s="110"/>
      <c r="E1145" s="110"/>
      <c r="F1145" s="111">
        <f t="shared" si="34"/>
        <v>0</v>
      </c>
      <c r="G1145" s="112">
        <f t="shared" si="35"/>
        <v>0</v>
      </c>
      <c r="H1145" s="85">
        <v>1.081</v>
      </c>
      <c r="I1145" s="2224" t="s">
        <v>1196</v>
      </c>
    </row>
    <row r="1146" spans="1:9" ht="16.5">
      <c r="A1146" s="7" t="s">
        <v>2692</v>
      </c>
      <c r="B1146" s="8" t="s">
        <v>6762</v>
      </c>
      <c r="C1146" s="9" t="s">
        <v>3583</v>
      </c>
      <c r="D1146" s="110"/>
      <c r="E1146" s="110"/>
      <c r="F1146" s="111">
        <f t="shared" si="34"/>
        <v>0</v>
      </c>
      <c r="G1146" s="112">
        <f t="shared" si="35"/>
        <v>0</v>
      </c>
      <c r="H1146" s="85">
        <v>0.95299999999999996</v>
      </c>
      <c r="I1146" s="2224" t="s">
        <v>1196</v>
      </c>
    </row>
    <row r="1147" spans="1:9" ht="16.5">
      <c r="A1147" s="7" t="s">
        <v>3511</v>
      </c>
      <c r="B1147" s="8" t="s">
        <v>6763</v>
      </c>
      <c r="C1147" s="9" t="s">
        <v>3583</v>
      </c>
      <c r="D1147" s="110"/>
      <c r="E1147" s="110"/>
      <c r="F1147" s="111">
        <f t="shared" si="34"/>
        <v>0</v>
      </c>
      <c r="G1147" s="112">
        <f t="shared" si="35"/>
        <v>0</v>
      </c>
      <c r="H1147" s="85">
        <v>0.95330000000000004</v>
      </c>
      <c r="I1147" s="2224" t="s">
        <v>1196</v>
      </c>
    </row>
    <row r="1148" spans="1:9" ht="16.5">
      <c r="A1148" s="7" t="s">
        <v>2530</v>
      </c>
      <c r="B1148" s="8" t="s">
        <v>6764</v>
      </c>
      <c r="C1148" s="9" t="s">
        <v>3583</v>
      </c>
      <c r="D1148" s="110"/>
      <c r="E1148" s="110"/>
      <c r="F1148" s="111">
        <f t="shared" si="34"/>
        <v>0</v>
      </c>
      <c r="G1148" s="112">
        <f t="shared" si="35"/>
        <v>0</v>
      </c>
      <c r="H1148" s="85">
        <v>0.95299999999999996</v>
      </c>
      <c r="I1148" s="2224" t="s">
        <v>1196</v>
      </c>
    </row>
    <row r="1149" spans="1:9" ht="16.5">
      <c r="A1149" s="7" t="s">
        <v>2693</v>
      </c>
      <c r="B1149" s="8" t="s">
        <v>6765</v>
      </c>
      <c r="C1149" s="9" t="s">
        <v>3583</v>
      </c>
      <c r="D1149" s="110"/>
      <c r="E1149" s="110"/>
      <c r="F1149" s="111">
        <f t="shared" si="34"/>
        <v>0</v>
      </c>
      <c r="G1149" s="112">
        <f t="shared" si="35"/>
        <v>0</v>
      </c>
      <c r="H1149" s="85">
        <v>1.0499000000000001</v>
      </c>
      <c r="I1149" s="2224" t="s">
        <v>1196</v>
      </c>
    </row>
    <row r="1150" spans="1:9" ht="16.5">
      <c r="A1150" s="7" t="s">
        <v>2531</v>
      </c>
      <c r="B1150" s="8" t="s">
        <v>6766</v>
      </c>
      <c r="C1150" s="9" t="s">
        <v>3583</v>
      </c>
      <c r="D1150" s="110"/>
      <c r="E1150" s="110"/>
      <c r="F1150" s="111">
        <f t="shared" si="34"/>
        <v>0</v>
      </c>
      <c r="G1150" s="112">
        <f t="shared" si="35"/>
        <v>0</v>
      </c>
      <c r="H1150" s="85">
        <v>1.0499000000000001</v>
      </c>
      <c r="I1150" s="2224" t="s">
        <v>1196</v>
      </c>
    </row>
    <row r="1151" spans="1:9" ht="16.5">
      <c r="A1151" s="7" t="s">
        <v>2439</v>
      </c>
      <c r="B1151" s="8" t="s">
        <v>6767</v>
      </c>
      <c r="C1151" s="9" t="s">
        <v>6622</v>
      </c>
      <c r="D1151" s="110"/>
      <c r="E1151" s="110"/>
      <c r="F1151" s="111">
        <f t="shared" si="34"/>
        <v>0</v>
      </c>
      <c r="G1151" s="112">
        <f t="shared" si="35"/>
        <v>0</v>
      </c>
      <c r="H1151" s="85">
        <v>0.67689999999999995</v>
      </c>
      <c r="I1151" s="2224" t="s">
        <v>1196</v>
      </c>
    </row>
    <row r="1152" spans="1:9" ht="16.5">
      <c r="A1152" s="7" t="s">
        <v>2532</v>
      </c>
      <c r="B1152" s="8" t="s">
        <v>6768</v>
      </c>
      <c r="C1152" s="9" t="s">
        <v>3583</v>
      </c>
      <c r="D1152" s="110"/>
      <c r="E1152" s="110"/>
      <c r="F1152" s="111">
        <f t="shared" si="34"/>
        <v>0</v>
      </c>
      <c r="G1152" s="112">
        <f t="shared" si="35"/>
        <v>0</v>
      </c>
      <c r="H1152" s="85">
        <v>1.0517000000000001</v>
      </c>
      <c r="I1152" s="2224" t="s">
        <v>1196</v>
      </c>
    </row>
    <row r="1153" spans="1:9" ht="16.5">
      <c r="A1153" s="7" t="s">
        <v>2694</v>
      </c>
      <c r="B1153" s="8" t="s">
        <v>6769</v>
      </c>
      <c r="C1153" s="9" t="s">
        <v>3583</v>
      </c>
      <c r="D1153" s="110"/>
      <c r="E1153" s="110"/>
      <c r="F1153" s="111">
        <f t="shared" si="34"/>
        <v>0</v>
      </c>
      <c r="G1153" s="112">
        <f t="shared" si="35"/>
        <v>0</v>
      </c>
      <c r="H1153" s="85">
        <v>0.88470000000000004</v>
      </c>
      <c r="I1153" s="2224" t="s">
        <v>1196</v>
      </c>
    </row>
    <row r="1154" spans="1:9" ht="16.5">
      <c r="A1154" s="7" t="s">
        <v>2695</v>
      </c>
      <c r="B1154" s="8" t="s">
        <v>6770</v>
      </c>
      <c r="C1154" s="9" t="s">
        <v>3583</v>
      </c>
      <c r="D1154" s="110"/>
      <c r="E1154" s="110"/>
      <c r="F1154" s="111">
        <f t="shared" si="34"/>
        <v>0</v>
      </c>
      <c r="G1154" s="112">
        <f t="shared" si="35"/>
        <v>0</v>
      </c>
      <c r="H1154" s="85">
        <v>0.88339999999999996</v>
      </c>
      <c r="I1154" s="2224" t="s">
        <v>1196</v>
      </c>
    </row>
    <row r="1155" spans="1:9" ht="16.5">
      <c r="A1155" s="7" t="s">
        <v>2696</v>
      </c>
      <c r="B1155" s="8" t="s">
        <v>6771</v>
      </c>
      <c r="C1155" s="9" t="s">
        <v>3583</v>
      </c>
      <c r="D1155" s="110"/>
      <c r="E1155" s="110"/>
      <c r="F1155" s="111">
        <f t="shared" si="34"/>
        <v>0</v>
      </c>
      <c r="G1155" s="112">
        <f t="shared" si="35"/>
        <v>0</v>
      </c>
      <c r="H1155" s="85">
        <v>0.88470000000000004</v>
      </c>
      <c r="I1155" s="2224" t="s">
        <v>1196</v>
      </c>
    </row>
    <row r="1156" spans="1:9" ht="16.5">
      <c r="A1156" s="7" t="s">
        <v>2533</v>
      </c>
      <c r="B1156" s="8" t="s">
        <v>6772</v>
      </c>
      <c r="C1156" s="9" t="s">
        <v>3583</v>
      </c>
      <c r="D1156" s="110"/>
      <c r="E1156" s="110"/>
      <c r="F1156" s="111">
        <f t="shared" si="34"/>
        <v>0</v>
      </c>
      <c r="G1156" s="112">
        <f t="shared" si="35"/>
        <v>0</v>
      </c>
      <c r="H1156" s="85">
        <v>0.97750000000000004</v>
      </c>
      <c r="I1156" s="2224" t="s">
        <v>1196</v>
      </c>
    </row>
    <row r="1157" spans="1:9" ht="16.5">
      <c r="A1157" s="7" t="s">
        <v>2534</v>
      </c>
      <c r="B1157" s="8" t="s">
        <v>6773</v>
      </c>
      <c r="C1157" s="9" t="s">
        <v>3583</v>
      </c>
      <c r="D1157" s="110"/>
      <c r="E1157" s="110"/>
      <c r="F1157" s="111">
        <f t="shared" ref="F1157:F1196" si="36">D1157*E1157</f>
        <v>0</v>
      </c>
      <c r="G1157" s="112">
        <f t="shared" ref="G1157:G1196" si="37">IF($F$1230=0,0,F1157/$F$1230)</f>
        <v>0</v>
      </c>
      <c r="H1157" s="85">
        <v>0.74009999999999998</v>
      </c>
      <c r="I1157" s="87" t="s">
        <v>1196</v>
      </c>
    </row>
    <row r="1158" spans="1:9" ht="16.5">
      <c r="A1158" s="7" t="s">
        <v>2535</v>
      </c>
      <c r="B1158" s="8" t="s">
        <v>6774</v>
      </c>
      <c r="C1158" s="9" t="s">
        <v>3583</v>
      </c>
      <c r="D1158" s="110"/>
      <c r="E1158" s="110"/>
      <c r="F1158" s="111">
        <f t="shared" si="36"/>
        <v>0</v>
      </c>
      <c r="G1158" s="112">
        <f t="shared" si="37"/>
        <v>0</v>
      </c>
      <c r="H1158" s="85">
        <v>1.1383000000000001</v>
      </c>
      <c r="I1158" s="2224" t="s">
        <v>1196</v>
      </c>
    </row>
    <row r="1159" spans="1:9" ht="16.5">
      <c r="A1159" s="7" t="s">
        <v>2536</v>
      </c>
      <c r="B1159" s="8" t="s">
        <v>6775</v>
      </c>
      <c r="C1159" s="9" t="s">
        <v>3583</v>
      </c>
      <c r="D1159" s="110"/>
      <c r="E1159" s="110"/>
      <c r="F1159" s="111">
        <f t="shared" si="36"/>
        <v>0</v>
      </c>
      <c r="G1159" s="112">
        <f t="shared" si="37"/>
        <v>0</v>
      </c>
      <c r="H1159" s="85">
        <v>1.1385000000000001</v>
      </c>
      <c r="I1159" s="2224" t="s">
        <v>1196</v>
      </c>
    </row>
    <row r="1160" spans="1:9" ht="16.5">
      <c r="A1160" s="7" t="s">
        <v>2537</v>
      </c>
      <c r="B1160" s="8" t="s">
        <v>6776</v>
      </c>
      <c r="C1160" s="9" t="s">
        <v>3583</v>
      </c>
      <c r="D1160" s="110"/>
      <c r="E1160" s="110"/>
      <c r="F1160" s="111">
        <f t="shared" si="36"/>
        <v>0</v>
      </c>
      <c r="G1160" s="112">
        <f t="shared" si="37"/>
        <v>0</v>
      </c>
      <c r="H1160" s="85">
        <v>1.0388999999999999</v>
      </c>
      <c r="I1160" s="2224" t="s">
        <v>1196</v>
      </c>
    </row>
    <row r="1161" spans="1:9" ht="16.5">
      <c r="A1161" s="7" t="s">
        <v>2538</v>
      </c>
      <c r="B1161" s="8" t="s">
        <v>6777</v>
      </c>
      <c r="C1161" s="9" t="s">
        <v>3583</v>
      </c>
      <c r="D1161" s="110"/>
      <c r="E1161" s="110"/>
      <c r="F1161" s="111">
        <f t="shared" si="36"/>
        <v>0</v>
      </c>
      <c r="G1161" s="112">
        <f t="shared" si="37"/>
        <v>0</v>
      </c>
      <c r="H1161" s="85">
        <v>1.3394999999999999</v>
      </c>
      <c r="I1161" s="2224" t="s">
        <v>1196</v>
      </c>
    </row>
    <row r="1162" spans="1:9" ht="16.5">
      <c r="A1162" s="7" t="s">
        <v>2539</v>
      </c>
      <c r="B1162" s="8" t="s">
        <v>6778</v>
      </c>
      <c r="C1162" s="9" t="s">
        <v>3583</v>
      </c>
      <c r="D1162" s="110"/>
      <c r="E1162" s="110"/>
      <c r="F1162" s="111">
        <f t="shared" si="36"/>
        <v>0</v>
      </c>
      <c r="G1162" s="112">
        <f t="shared" si="37"/>
        <v>0</v>
      </c>
      <c r="H1162" s="85">
        <v>1.3404</v>
      </c>
      <c r="I1162" s="2224" t="s">
        <v>1196</v>
      </c>
    </row>
    <row r="1163" spans="1:9" ht="16.5">
      <c r="A1163" s="7" t="s">
        <v>2540</v>
      </c>
      <c r="B1163" s="8" t="s">
        <v>6779</v>
      </c>
      <c r="C1163" s="9" t="s">
        <v>3583</v>
      </c>
      <c r="D1163" s="110"/>
      <c r="E1163" s="110"/>
      <c r="F1163" s="111">
        <f t="shared" si="36"/>
        <v>0</v>
      </c>
      <c r="G1163" s="112">
        <f t="shared" si="37"/>
        <v>0</v>
      </c>
      <c r="H1163" s="85">
        <v>1.284</v>
      </c>
      <c r="I1163" s="2224" t="s">
        <v>1196</v>
      </c>
    </row>
    <row r="1164" spans="1:9" ht="16.5">
      <c r="A1164" s="7" t="s">
        <v>2440</v>
      </c>
      <c r="B1164" s="8" t="s">
        <v>6780</v>
      </c>
      <c r="C1164" s="9" t="s">
        <v>6622</v>
      </c>
      <c r="D1164" s="110"/>
      <c r="E1164" s="110"/>
      <c r="F1164" s="111">
        <f t="shared" si="36"/>
        <v>0</v>
      </c>
      <c r="G1164" s="112">
        <f t="shared" si="37"/>
        <v>0</v>
      </c>
      <c r="H1164" s="85">
        <v>0.87670000000000003</v>
      </c>
      <c r="I1164" s="2224" t="s">
        <v>1196</v>
      </c>
    </row>
    <row r="1165" spans="1:9" ht="16.5">
      <c r="A1165" s="7" t="s">
        <v>2541</v>
      </c>
      <c r="B1165" s="8" t="s">
        <v>6781</v>
      </c>
      <c r="C1165" s="9" t="s">
        <v>3583</v>
      </c>
      <c r="D1165" s="110"/>
      <c r="E1165" s="110"/>
      <c r="F1165" s="111">
        <f t="shared" si="36"/>
        <v>0</v>
      </c>
      <c r="G1165" s="112">
        <f t="shared" si="37"/>
        <v>0</v>
      </c>
      <c r="H1165" s="85">
        <v>1.3221000000000001</v>
      </c>
      <c r="I1165" s="2224" t="s">
        <v>1196</v>
      </c>
    </row>
    <row r="1166" spans="1:9" ht="16.5">
      <c r="A1166" s="7" t="s">
        <v>2542</v>
      </c>
      <c r="B1166" s="8" t="s">
        <v>6782</v>
      </c>
      <c r="C1166" s="9" t="s">
        <v>3583</v>
      </c>
      <c r="D1166" s="110"/>
      <c r="E1166" s="110"/>
      <c r="F1166" s="111">
        <f t="shared" si="36"/>
        <v>0</v>
      </c>
      <c r="G1166" s="112">
        <f t="shared" si="37"/>
        <v>0</v>
      </c>
      <c r="H1166" s="85">
        <v>1.2476</v>
      </c>
      <c r="I1166" s="2224" t="s">
        <v>1196</v>
      </c>
    </row>
    <row r="1167" spans="1:9" ht="16.5">
      <c r="A1167" s="7" t="s">
        <v>2543</v>
      </c>
      <c r="B1167" s="8" t="s">
        <v>6783</v>
      </c>
      <c r="C1167" s="9" t="s">
        <v>3583</v>
      </c>
      <c r="D1167" s="110"/>
      <c r="E1167" s="110"/>
      <c r="F1167" s="111">
        <f t="shared" si="36"/>
        <v>0</v>
      </c>
      <c r="G1167" s="112">
        <f t="shared" si="37"/>
        <v>0</v>
      </c>
      <c r="H1167" s="85">
        <v>1.2486999999999999</v>
      </c>
      <c r="I1167" s="2224" t="s">
        <v>1196</v>
      </c>
    </row>
    <row r="1168" spans="1:9" ht="16.5">
      <c r="A1168" s="7" t="s">
        <v>2544</v>
      </c>
      <c r="B1168" s="8" t="s">
        <v>6784</v>
      </c>
      <c r="C1168" s="9" t="s">
        <v>3583</v>
      </c>
      <c r="D1168" s="110"/>
      <c r="E1168" s="110"/>
      <c r="F1168" s="111">
        <f t="shared" si="36"/>
        <v>0</v>
      </c>
      <c r="G1168" s="112">
        <f t="shared" si="37"/>
        <v>0</v>
      </c>
      <c r="H1168" s="85">
        <v>1.2084999999999999</v>
      </c>
      <c r="I1168" s="2224" t="s">
        <v>1196</v>
      </c>
    </row>
    <row r="1169" spans="1:9" ht="16.5">
      <c r="A1169" s="7" t="s">
        <v>2545</v>
      </c>
      <c r="B1169" s="8" t="s">
        <v>6785</v>
      </c>
      <c r="C1169" s="9" t="s">
        <v>3583</v>
      </c>
      <c r="D1169" s="110"/>
      <c r="E1169" s="110"/>
      <c r="F1169" s="111">
        <f t="shared" si="36"/>
        <v>0</v>
      </c>
      <c r="G1169" s="112">
        <f t="shared" si="37"/>
        <v>0</v>
      </c>
      <c r="H1169" s="85">
        <v>1.2476</v>
      </c>
      <c r="I1169" s="2224" t="s">
        <v>1196</v>
      </c>
    </row>
    <row r="1170" spans="1:9" ht="16.5">
      <c r="A1170" s="7" t="s">
        <v>2441</v>
      </c>
      <c r="B1170" s="8" t="s">
        <v>6786</v>
      </c>
      <c r="C1170" s="9" t="s">
        <v>6622</v>
      </c>
      <c r="D1170" s="110"/>
      <c r="E1170" s="110"/>
      <c r="F1170" s="111">
        <f t="shared" si="36"/>
        <v>0</v>
      </c>
      <c r="G1170" s="112">
        <f t="shared" si="37"/>
        <v>0</v>
      </c>
      <c r="H1170" s="85">
        <v>0.87970000000000004</v>
      </c>
      <c r="I1170" s="2224" t="s">
        <v>1196</v>
      </c>
    </row>
    <row r="1171" spans="1:9" ht="16.5">
      <c r="A1171" s="7" t="s">
        <v>2546</v>
      </c>
      <c r="B1171" s="8" t="s">
        <v>6787</v>
      </c>
      <c r="C1171" s="9" t="s">
        <v>3583</v>
      </c>
      <c r="D1171" s="110"/>
      <c r="E1171" s="110"/>
      <c r="F1171" s="111">
        <f t="shared" si="36"/>
        <v>0</v>
      </c>
      <c r="G1171" s="112">
        <f t="shared" si="37"/>
        <v>0</v>
      </c>
      <c r="H1171" s="85">
        <v>1.2910999999999999</v>
      </c>
      <c r="I1171" s="2224" t="s">
        <v>1196</v>
      </c>
    </row>
    <row r="1172" spans="1:9" ht="16.5">
      <c r="A1172" s="7" t="s">
        <v>2547</v>
      </c>
      <c r="B1172" s="8" t="s">
        <v>6788</v>
      </c>
      <c r="C1172" s="9" t="s">
        <v>3583</v>
      </c>
      <c r="D1172" s="110"/>
      <c r="E1172" s="110"/>
      <c r="F1172" s="111">
        <f t="shared" si="36"/>
        <v>0</v>
      </c>
      <c r="G1172" s="112">
        <f t="shared" si="37"/>
        <v>0</v>
      </c>
      <c r="H1172" s="85">
        <v>1.3070999999999999</v>
      </c>
      <c r="I1172" s="2224" t="s">
        <v>1196</v>
      </c>
    </row>
    <row r="1173" spans="1:9" ht="16.5">
      <c r="A1173" s="7" t="s">
        <v>2548</v>
      </c>
      <c r="B1173" s="8" t="s">
        <v>6789</v>
      </c>
      <c r="C1173" s="9" t="s">
        <v>3583</v>
      </c>
      <c r="D1173" s="110"/>
      <c r="E1173" s="110"/>
      <c r="F1173" s="111">
        <f t="shared" si="36"/>
        <v>0</v>
      </c>
      <c r="G1173" s="112">
        <f t="shared" si="37"/>
        <v>0</v>
      </c>
      <c r="H1173" s="85">
        <v>0.80289999999999995</v>
      </c>
      <c r="I1173" s="87" t="s">
        <v>1196</v>
      </c>
    </row>
    <row r="1174" spans="1:9" ht="16.5">
      <c r="A1174" s="7" t="s">
        <v>2549</v>
      </c>
      <c r="B1174" s="8" t="s">
        <v>6790</v>
      </c>
      <c r="C1174" s="9" t="s">
        <v>3583</v>
      </c>
      <c r="D1174" s="110"/>
      <c r="E1174" s="110"/>
      <c r="F1174" s="111">
        <f t="shared" si="36"/>
        <v>0</v>
      </c>
      <c r="G1174" s="112">
        <f t="shared" si="37"/>
        <v>0</v>
      </c>
      <c r="H1174" s="85">
        <v>1.1553</v>
      </c>
      <c r="I1174" s="87" t="s">
        <v>1196</v>
      </c>
    </row>
    <row r="1175" spans="1:9" ht="16.5">
      <c r="A1175" s="7" t="s">
        <v>2550</v>
      </c>
      <c r="B1175" s="8" t="s">
        <v>6791</v>
      </c>
      <c r="C1175" s="9" t="s">
        <v>3583</v>
      </c>
      <c r="D1175" s="110"/>
      <c r="E1175" s="110"/>
      <c r="F1175" s="111">
        <f t="shared" si="36"/>
        <v>0</v>
      </c>
      <c r="G1175" s="112">
        <f t="shared" si="37"/>
        <v>0</v>
      </c>
      <c r="H1175" s="85">
        <v>1.1515</v>
      </c>
      <c r="I1175" s="87" t="s">
        <v>1196</v>
      </c>
    </row>
    <row r="1176" spans="1:9" ht="16.5">
      <c r="A1176" s="7" t="s">
        <v>2442</v>
      </c>
      <c r="B1176" s="8" t="s">
        <v>6792</v>
      </c>
      <c r="C1176" s="9" t="s">
        <v>6622</v>
      </c>
      <c r="D1176" s="110"/>
      <c r="E1176" s="110"/>
      <c r="F1176" s="111">
        <f t="shared" si="36"/>
        <v>0</v>
      </c>
      <c r="G1176" s="112">
        <f t="shared" si="37"/>
        <v>0</v>
      </c>
      <c r="H1176" s="85">
        <v>0.98909999999999998</v>
      </c>
      <c r="I1176" s="2224" t="s">
        <v>1196</v>
      </c>
    </row>
    <row r="1177" spans="1:9" ht="16.5">
      <c r="A1177" s="7" t="s">
        <v>2551</v>
      </c>
      <c r="B1177" s="8" t="s">
        <v>6793</v>
      </c>
      <c r="C1177" s="9" t="s">
        <v>3583</v>
      </c>
      <c r="D1177" s="110"/>
      <c r="E1177" s="110"/>
      <c r="F1177" s="111">
        <f t="shared" si="36"/>
        <v>0</v>
      </c>
      <c r="G1177" s="112">
        <f t="shared" si="37"/>
        <v>0</v>
      </c>
      <c r="H1177" s="85">
        <v>1.0677000000000001</v>
      </c>
      <c r="I1177" s="2224" t="s">
        <v>1196</v>
      </c>
    </row>
    <row r="1178" spans="1:9" ht="16.5">
      <c r="A1178" s="7" t="s">
        <v>2552</v>
      </c>
      <c r="B1178" s="8" t="s">
        <v>6794</v>
      </c>
      <c r="C1178" s="9" t="s">
        <v>3583</v>
      </c>
      <c r="D1178" s="110"/>
      <c r="E1178" s="110"/>
      <c r="F1178" s="111">
        <f t="shared" si="36"/>
        <v>0</v>
      </c>
      <c r="G1178" s="112">
        <f t="shared" si="37"/>
        <v>0</v>
      </c>
      <c r="H1178" s="85">
        <v>1.0696000000000001</v>
      </c>
      <c r="I1178" s="2224" t="s">
        <v>1196</v>
      </c>
    </row>
    <row r="1179" spans="1:9" ht="16.5">
      <c r="A1179" s="7" t="s">
        <v>2553</v>
      </c>
      <c r="B1179" s="8" t="s">
        <v>6795</v>
      </c>
      <c r="C1179" s="9" t="s">
        <v>3583</v>
      </c>
      <c r="D1179" s="110"/>
      <c r="E1179" s="110"/>
      <c r="F1179" s="111">
        <f t="shared" si="36"/>
        <v>0</v>
      </c>
      <c r="G1179" s="112">
        <f t="shared" si="37"/>
        <v>0</v>
      </c>
      <c r="H1179" s="85">
        <v>1.1593</v>
      </c>
      <c r="I1179" s="2224" t="s">
        <v>1196</v>
      </c>
    </row>
    <row r="1180" spans="1:9" ht="16.5">
      <c r="A1180" s="7" t="s">
        <v>2554</v>
      </c>
      <c r="B1180" s="8" t="s">
        <v>6796</v>
      </c>
      <c r="C1180" s="9" t="s">
        <v>3583</v>
      </c>
      <c r="D1180" s="110"/>
      <c r="E1180" s="110"/>
      <c r="F1180" s="111">
        <f t="shared" si="36"/>
        <v>0</v>
      </c>
      <c r="G1180" s="112">
        <f t="shared" si="37"/>
        <v>0</v>
      </c>
      <c r="H1180" s="85">
        <v>1.1217999999999999</v>
      </c>
      <c r="I1180" s="2224" t="s">
        <v>1196</v>
      </c>
    </row>
    <row r="1181" spans="1:9" ht="16.5">
      <c r="A1181" s="7" t="s">
        <v>2555</v>
      </c>
      <c r="B1181" s="8" t="s">
        <v>6797</v>
      </c>
      <c r="C1181" s="9" t="s">
        <v>3583</v>
      </c>
      <c r="D1181" s="110"/>
      <c r="E1181" s="110"/>
      <c r="F1181" s="111">
        <f t="shared" si="36"/>
        <v>0</v>
      </c>
      <c r="G1181" s="112">
        <f t="shared" si="37"/>
        <v>0</v>
      </c>
      <c r="H1181" s="85">
        <v>1.1726000000000001</v>
      </c>
      <c r="I1181" s="2224" t="s">
        <v>1196</v>
      </c>
    </row>
    <row r="1182" spans="1:9" ht="16.5">
      <c r="A1182" s="7" t="s">
        <v>2556</v>
      </c>
      <c r="B1182" s="8" t="s">
        <v>6798</v>
      </c>
      <c r="C1182" s="9" t="s">
        <v>3583</v>
      </c>
      <c r="D1182" s="110"/>
      <c r="E1182" s="110"/>
      <c r="F1182" s="111">
        <f t="shared" si="36"/>
        <v>0</v>
      </c>
      <c r="G1182" s="112">
        <f t="shared" si="37"/>
        <v>0</v>
      </c>
      <c r="H1182" s="85">
        <v>1.1726000000000001</v>
      </c>
      <c r="I1182" s="2224" t="s">
        <v>1196</v>
      </c>
    </row>
    <row r="1183" spans="1:9" ht="16.5">
      <c r="A1183" s="7" t="s">
        <v>2697</v>
      </c>
      <c r="B1183" s="8" t="s">
        <v>6799</v>
      </c>
      <c r="C1183" s="9" t="s">
        <v>3583</v>
      </c>
      <c r="D1183" s="110"/>
      <c r="E1183" s="110"/>
      <c r="F1183" s="111">
        <f t="shared" si="36"/>
        <v>0</v>
      </c>
      <c r="G1183" s="112">
        <f t="shared" si="37"/>
        <v>0</v>
      </c>
      <c r="H1183" s="85">
        <v>1.3549</v>
      </c>
      <c r="I1183" s="2224" t="s">
        <v>1196</v>
      </c>
    </row>
    <row r="1184" spans="1:9" ht="16.5">
      <c r="A1184" s="7" t="s">
        <v>2557</v>
      </c>
      <c r="B1184" s="8" t="s">
        <v>6800</v>
      </c>
      <c r="C1184" s="9" t="s">
        <v>3583</v>
      </c>
      <c r="D1184" s="110"/>
      <c r="E1184" s="110"/>
      <c r="F1184" s="111">
        <f t="shared" si="36"/>
        <v>0</v>
      </c>
      <c r="G1184" s="112">
        <f t="shared" si="37"/>
        <v>0</v>
      </c>
      <c r="H1184" s="85">
        <v>1.2099</v>
      </c>
      <c r="I1184" s="87" t="s">
        <v>1196</v>
      </c>
    </row>
    <row r="1185" spans="1:9" ht="16.5">
      <c r="A1185" s="7" t="s">
        <v>2558</v>
      </c>
      <c r="B1185" s="8" t="s">
        <v>6801</v>
      </c>
      <c r="C1185" s="9" t="s">
        <v>3583</v>
      </c>
      <c r="D1185" s="110"/>
      <c r="E1185" s="110"/>
      <c r="F1185" s="111">
        <f t="shared" si="36"/>
        <v>0</v>
      </c>
      <c r="G1185" s="112">
        <f t="shared" si="37"/>
        <v>0</v>
      </c>
      <c r="H1185" s="85">
        <v>1.2625999999999999</v>
      </c>
      <c r="I1185" s="2224" t="s">
        <v>1196</v>
      </c>
    </row>
    <row r="1186" spans="1:9" ht="16.5">
      <c r="A1186" s="7" t="s">
        <v>2559</v>
      </c>
      <c r="B1186" s="8" t="s">
        <v>6802</v>
      </c>
      <c r="C1186" s="9" t="s">
        <v>3583</v>
      </c>
      <c r="D1186" s="110"/>
      <c r="E1186" s="110"/>
      <c r="F1186" s="111">
        <f t="shared" si="36"/>
        <v>0</v>
      </c>
      <c r="G1186" s="112">
        <f t="shared" si="37"/>
        <v>0</v>
      </c>
      <c r="H1186" s="85">
        <v>1.3748</v>
      </c>
      <c r="I1186" s="2224" t="s">
        <v>1196</v>
      </c>
    </row>
    <row r="1187" spans="1:9" ht="16.5">
      <c r="A1187" s="7" t="s">
        <v>3512</v>
      </c>
      <c r="B1187" s="8" t="s">
        <v>6803</v>
      </c>
      <c r="C1187" s="9" t="s">
        <v>3583</v>
      </c>
      <c r="D1187" s="110"/>
      <c r="E1187" s="110"/>
      <c r="F1187" s="111">
        <f t="shared" si="36"/>
        <v>0</v>
      </c>
      <c r="G1187" s="112">
        <f t="shared" si="37"/>
        <v>0</v>
      </c>
      <c r="H1187" s="85">
        <v>1.2728999999999999</v>
      </c>
      <c r="I1187" s="2224" t="s">
        <v>1196</v>
      </c>
    </row>
    <row r="1188" spans="1:9" ht="16.5">
      <c r="A1188" s="7" t="s">
        <v>2698</v>
      </c>
      <c r="B1188" s="8" t="s">
        <v>6804</v>
      </c>
      <c r="C1188" s="9" t="s">
        <v>3583</v>
      </c>
      <c r="D1188" s="110"/>
      <c r="E1188" s="110"/>
      <c r="F1188" s="111">
        <f t="shared" si="36"/>
        <v>0</v>
      </c>
      <c r="G1188" s="112">
        <f t="shared" si="37"/>
        <v>0</v>
      </c>
      <c r="H1188" s="85">
        <v>1.409</v>
      </c>
      <c r="I1188" s="2224" t="s">
        <v>1196</v>
      </c>
    </row>
    <row r="1189" spans="1:9" ht="16.5">
      <c r="A1189" s="7" t="s">
        <v>2560</v>
      </c>
      <c r="B1189" s="8" t="s">
        <v>6805</v>
      </c>
      <c r="C1189" s="9" t="s">
        <v>3583</v>
      </c>
      <c r="D1189" s="110"/>
      <c r="E1189" s="110"/>
      <c r="F1189" s="111">
        <f t="shared" si="36"/>
        <v>0</v>
      </c>
      <c r="G1189" s="112">
        <f t="shared" si="37"/>
        <v>0</v>
      </c>
      <c r="H1189" s="85">
        <v>1.2727999999999999</v>
      </c>
      <c r="I1189" s="2224" t="s">
        <v>1196</v>
      </c>
    </row>
    <row r="1190" spans="1:9" ht="16.5">
      <c r="A1190" s="7" t="s">
        <v>3475</v>
      </c>
      <c r="B1190" s="8" t="s">
        <v>6806</v>
      </c>
      <c r="C1190" s="9" t="s">
        <v>3583</v>
      </c>
      <c r="D1190" s="110"/>
      <c r="E1190" s="110"/>
      <c r="F1190" s="111">
        <f t="shared" si="36"/>
        <v>0</v>
      </c>
      <c r="G1190" s="112">
        <f t="shared" si="37"/>
        <v>0</v>
      </c>
      <c r="H1190" s="85">
        <v>0.85940000000000005</v>
      </c>
      <c r="I1190" s="2224" t="s">
        <v>1196</v>
      </c>
    </row>
    <row r="1191" spans="1:9" ht="16.5">
      <c r="A1191" s="7" t="s">
        <v>3513</v>
      </c>
      <c r="B1191" s="8" t="s">
        <v>6807</v>
      </c>
      <c r="C1191" s="9" t="s">
        <v>3583</v>
      </c>
      <c r="D1191" s="110"/>
      <c r="E1191" s="110"/>
      <c r="F1191" s="111">
        <f t="shared" si="36"/>
        <v>0</v>
      </c>
      <c r="G1191" s="112">
        <f t="shared" si="37"/>
        <v>0</v>
      </c>
      <c r="H1191" s="85">
        <v>0.86080000000000001</v>
      </c>
      <c r="I1191" s="2224" t="s">
        <v>1196</v>
      </c>
    </row>
    <row r="1192" spans="1:9" ht="16.5">
      <c r="A1192" s="7" t="s">
        <v>2561</v>
      </c>
      <c r="B1192" s="8" t="s">
        <v>6808</v>
      </c>
      <c r="C1192" s="9" t="s">
        <v>3583</v>
      </c>
      <c r="D1192" s="110"/>
      <c r="E1192" s="110"/>
      <c r="F1192" s="111">
        <f t="shared" si="36"/>
        <v>0</v>
      </c>
      <c r="G1192" s="112">
        <f t="shared" si="37"/>
        <v>0</v>
      </c>
      <c r="H1192" s="85">
        <v>0.89449999999999996</v>
      </c>
      <c r="I1192" s="2224" t="s">
        <v>1196</v>
      </c>
    </row>
    <row r="1193" spans="1:9" ht="16.5">
      <c r="A1193" s="7" t="s">
        <v>2562</v>
      </c>
      <c r="B1193" s="8" t="s">
        <v>6809</v>
      </c>
      <c r="C1193" s="9" t="s">
        <v>3583</v>
      </c>
      <c r="D1193" s="110"/>
      <c r="E1193" s="110"/>
      <c r="F1193" s="111">
        <f t="shared" si="36"/>
        <v>0</v>
      </c>
      <c r="G1193" s="112">
        <f t="shared" si="37"/>
        <v>0</v>
      </c>
      <c r="H1193" s="85">
        <v>1.1511</v>
      </c>
      <c r="I1193" s="2224" t="s">
        <v>1196</v>
      </c>
    </row>
    <row r="1194" spans="1:9" ht="16.5">
      <c r="A1194" s="7" t="s">
        <v>2563</v>
      </c>
      <c r="B1194" s="8" t="s">
        <v>6810</v>
      </c>
      <c r="C1194" s="9" t="s">
        <v>3583</v>
      </c>
      <c r="D1194" s="110"/>
      <c r="E1194" s="110"/>
      <c r="F1194" s="111">
        <f t="shared" si="36"/>
        <v>0</v>
      </c>
      <c r="G1194" s="112">
        <f t="shared" si="37"/>
        <v>0</v>
      </c>
      <c r="H1194" s="85">
        <v>1.1459999999999999</v>
      </c>
      <c r="I1194" s="2224" t="s">
        <v>1196</v>
      </c>
    </row>
    <row r="1195" spans="1:9" ht="16.5">
      <c r="A1195" s="7" t="s">
        <v>2564</v>
      </c>
      <c r="B1195" s="8" t="s">
        <v>6811</v>
      </c>
      <c r="C1195" s="9" t="s">
        <v>3583</v>
      </c>
      <c r="D1195" s="110"/>
      <c r="E1195" s="110"/>
      <c r="F1195" s="111">
        <f t="shared" si="36"/>
        <v>0</v>
      </c>
      <c r="G1195" s="112">
        <f t="shared" si="37"/>
        <v>0</v>
      </c>
      <c r="H1195" s="85">
        <v>1.0427</v>
      </c>
      <c r="I1195" s="2224" t="s">
        <v>1196</v>
      </c>
    </row>
    <row r="1196" spans="1:9" ht="16.5">
      <c r="A1196" s="7" t="s">
        <v>2565</v>
      </c>
      <c r="B1196" s="8" t="s">
        <v>6812</v>
      </c>
      <c r="C1196" s="9" t="s">
        <v>3583</v>
      </c>
      <c r="D1196" s="110"/>
      <c r="E1196" s="110"/>
      <c r="F1196" s="111">
        <f t="shared" si="36"/>
        <v>0</v>
      </c>
      <c r="G1196" s="112">
        <f t="shared" si="37"/>
        <v>0</v>
      </c>
      <c r="H1196" s="85">
        <v>0.87209999999999999</v>
      </c>
      <c r="I1196" s="2224" t="s">
        <v>1196</v>
      </c>
    </row>
    <row r="1197" spans="1:9" ht="16.5">
      <c r="A1197" s="7" t="s">
        <v>2566</v>
      </c>
      <c r="B1197" s="8" t="s">
        <v>6813</v>
      </c>
      <c r="C1197" s="9" t="s">
        <v>3583</v>
      </c>
      <c r="D1197" s="110"/>
      <c r="E1197" s="110"/>
      <c r="F1197" s="111">
        <f t="shared" ref="F1197:F1218" si="38">D1197*E1197</f>
        <v>0</v>
      </c>
      <c r="G1197" s="112">
        <f t="shared" ref="G1197:G1218" si="39">IF($F$1230=0,0,F1197/$F$1230)</f>
        <v>0</v>
      </c>
      <c r="H1197" s="85">
        <v>0.87360000000000004</v>
      </c>
      <c r="I1197" s="2224"/>
    </row>
    <row r="1198" spans="1:9" ht="16.5">
      <c r="A1198" s="7" t="s">
        <v>2567</v>
      </c>
      <c r="B1198" s="8" t="s">
        <v>6814</v>
      </c>
      <c r="C1198" s="9" t="s">
        <v>3583</v>
      </c>
      <c r="D1198" s="110"/>
      <c r="E1198" s="110"/>
      <c r="F1198" s="111">
        <f t="shared" si="38"/>
        <v>0</v>
      </c>
      <c r="G1198" s="112">
        <f t="shared" si="39"/>
        <v>0</v>
      </c>
      <c r="H1198" s="85">
        <v>1.0283</v>
      </c>
      <c r="I1198" s="2224" t="s">
        <v>1196</v>
      </c>
    </row>
    <row r="1199" spans="1:9" ht="16.5">
      <c r="A1199" s="7" t="s">
        <v>2568</v>
      </c>
      <c r="B1199" s="8" t="s">
        <v>6815</v>
      </c>
      <c r="C1199" s="9" t="s">
        <v>3583</v>
      </c>
      <c r="D1199" s="110"/>
      <c r="E1199" s="110"/>
      <c r="F1199" s="111">
        <f t="shared" si="38"/>
        <v>0</v>
      </c>
      <c r="G1199" s="112">
        <f t="shared" si="39"/>
        <v>0</v>
      </c>
      <c r="H1199" s="85">
        <v>1.1369</v>
      </c>
      <c r="I1199" s="2224" t="s">
        <v>1196</v>
      </c>
    </row>
    <row r="1200" spans="1:9" ht="16.5">
      <c r="A1200" s="7" t="s">
        <v>2569</v>
      </c>
      <c r="B1200" s="8" t="s">
        <v>6816</v>
      </c>
      <c r="C1200" s="9" t="s">
        <v>3583</v>
      </c>
      <c r="D1200" s="110"/>
      <c r="E1200" s="110"/>
      <c r="F1200" s="111">
        <f t="shared" si="38"/>
        <v>0</v>
      </c>
      <c r="G1200" s="112">
        <f t="shared" si="39"/>
        <v>0</v>
      </c>
      <c r="H1200" s="85">
        <v>0.96020000000000005</v>
      </c>
      <c r="I1200" s="2224" t="s">
        <v>1196</v>
      </c>
    </row>
    <row r="1201" spans="1:9" ht="16.5">
      <c r="A1201" s="7" t="s">
        <v>2570</v>
      </c>
      <c r="B1201" s="8" t="s">
        <v>6817</v>
      </c>
      <c r="C1201" s="9" t="s">
        <v>3583</v>
      </c>
      <c r="D1201" s="110"/>
      <c r="E1201" s="110"/>
      <c r="F1201" s="111">
        <f t="shared" si="38"/>
        <v>0</v>
      </c>
      <c r="G1201" s="112">
        <f t="shared" si="39"/>
        <v>0</v>
      </c>
      <c r="H1201" s="85">
        <v>0.94910000000000005</v>
      </c>
      <c r="I1201" s="2224" t="s">
        <v>1196</v>
      </c>
    </row>
    <row r="1202" spans="1:9" ht="16.5">
      <c r="A1202" s="7" t="s">
        <v>3514</v>
      </c>
      <c r="B1202" s="8" t="s">
        <v>6818</v>
      </c>
      <c r="C1202" s="9" t="s">
        <v>6622</v>
      </c>
      <c r="D1202" s="110"/>
      <c r="E1202" s="110"/>
      <c r="F1202" s="111">
        <f t="shared" si="38"/>
        <v>0</v>
      </c>
      <c r="G1202" s="112">
        <f t="shared" si="39"/>
        <v>0</v>
      </c>
      <c r="H1202" s="85">
        <v>0.8831</v>
      </c>
      <c r="I1202" s="2224" t="s">
        <v>1196</v>
      </c>
    </row>
    <row r="1203" spans="1:9" ht="16.5">
      <c r="A1203" s="7" t="s">
        <v>3515</v>
      </c>
      <c r="B1203" s="8" t="s">
        <v>6819</v>
      </c>
      <c r="C1203" s="9" t="s">
        <v>6622</v>
      </c>
      <c r="D1203" s="110"/>
      <c r="E1203" s="110"/>
      <c r="F1203" s="111">
        <f t="shared" si="38"/>
        <v>0</v>
      </c>
      <c r="G1203" s="112">
        <f t="shared" si="39"/>
        <v>0</v>
      </c>
      <c r="H1203" s="85">
        <v>0.8831</v>
      </c>
      <c r="I1203" s="2224" t="s">
        <v>1196</v>
      </c>
    </row>
    <row r="1204" spans="1:9" ht="16.5">
      <c r="A1204" s="7" t="s">
        <v>3516</v>
      </c>
      <c r="B1204" s="8" t="s">
        <v>6820</v>
      </c>
      <c r="C1204" s="9" t="s">
        <v>6622</v>
      </c>
      <c r="D1204" s="110"/>
      <c r="E1204" s="110"/>
      <c r="F1204" s="111">
        <f t="shared" si="38"/>
        <v>0</v>
      </c>
      <c r="G1204" s="112">
        <f t="shared" si="39"/>
        <v>0</v>
      </c>
      <c r="H1204" s="85">
        <v>0.8831</v>
      </c>
      <c r="I1204" s="2224" t="s">
        <v>1196</v>
      </c>
    </row>
    <row r="1205" spans="1:9" ht="16.5">
      <c r="A1205" s="7" t="s">
        <v>2443</v>
      </c>
      <c r="B1205" s="8" t="s">
        <v>6821</v>
      </c>
      <c r="C1205" s="9" t="s">
        <v>6622</v>
      </c>
      <c r="D1205" s="110"/>
      <c r="E1205" s="110"/>
      <c r="F1205" s="111">
        <f t="shared" si="38"/>
        <v>0</v>
      </c>
      <c r="G1205" s="112">
        <f t="shared" si="39"/>
        <v>0</v>
      </c>
      <c r="H1205" s="85">
        <v>0.8831</v>
      </c>
      <c r="I1205" s="2224" t="s">
        <v>1196</v>
      </c>
    </row>
    <row r="1206" spans="1:9" ht="16.5">
      <c r="A1206" s="7" t="s">
        <v>2571</v>
      </c>
      <c r="B1206" s="8" t="s">
        <v>6822</v>
      </c>
      <c r="C1206" s="9" t="s">
        <v>3583</v>
      </c>
      <c r="D1206" s="110"/>
      <c r="E1206" s="110"/>
      <c r="F1206" s="111">
        <f t="shared" si="38"/>
        <v>0</v>
      </c>
      <c r="G1206" s="112">
        <f t="shared" si="39"/>
        <v>0</v>
      </c>
      <c r="H1206" s="85">
        <v>1.2504</v>
      </c>
      <c r="I1206" s="2224" t="s">
        <v>1196</v>
      </c>
    </row>
    <row r="1207" spans="1:9" ht="16.5">
      <c r="A1207" s="7" t="s">
        <v>2572</v>
      </c>
      <c r="B1207" s="8" t="s">
        <v>6823</v>
      </c>
      <c r="C1207" s="9" t="s">
        <v>3583</v>
      </c>
      <c r="D1207" s="110"/>
      <c r="E1207" s="110"/>
      <c r="F1207" s="111">
        <f t="shared" si="38"/>
        <v>0</v>
      </c>
      <c r="G1207" s="112">
        <f t="shared" si="39"/>
        <v>0</v>
      </c>
      <c r="H1207" s="85">
        <v>1.1997</v>
      </c>
      <c r="I1207" s="2224" t="s">
        <v>1196</v>
      </c>
    </row>
    <row r="1208" spans="1:9" ht="16.5">
      <c r="A1208" s="7" t="s">
        <v>2573</v>
      </c>
      <c r="B1208" s="8" t="s">
        <v>6824</v>
      </c>
      <c r="C1208" s="9" t="s">
        <v>3583</v>
      </c>
      <c r="D1208" s="110"/>
      <c r="E1208" s="110"/>
      <c r="F1208" s="111">
        <f t="shared" si="38"/>
        <v>0</v>
      </c>
      <c r="G1208" s="112">
        <f t="shared" si="39"/>
        <v>0</v>
      </c>
      <c r="H1208" s="85">
        <v>1.1917</v>
      </c>
      <c r="I1208" s="2224" t="s">
        <v>1196</v>
      </c>
    </row>
    <row r="1209" spans="1:9" ht="16.5">
      <c r="A1209" s="7" t="s">
        <v>2699</v>
      </c>
      <c r="B1209" s="8" t="s">
        <v>6825</v>
      </c>
      <c r="C1209" s="9" t="s">
        <v>3583</v>
      </c>
      <c r="D1209" s="110"/>
      <c r="E1209" s="110"/>
      <c r="F1209" s="111">
        <f t="shared" si="38"/>
        <v>0</v>
      </c>
      <c r="G1209" s="112">
        <f t="shared" si="39"/>
        <v>0</v>
      </c>
      <c r="H1209" s="85">
        <v>1.2829999999999999</v>
      </c>
      <c r="I1209" s="2224" t="s">
        <v>1196</v>
      </c>
    </row>
    <row r="1210" spans="1:9" ht="16.5">
      <c r="A1210" s="7" t="s">
        <v>2574</v>
      </c>
      <c r="B1210" s="8" t="s">
        <v>6826</v>
      </c>
      <c r="C1210" s="9" t="s">
        <v>3583</v>
      </c>
      <c r="D1210" s="110"/>
      <c r="E1210" s="110"/>
      <c r="F1210" s="111">
        <f t="shared" si="38"/>
        <v>0</v>
      </c>
      <c r="G1210" s="112">
        <f t="shared" si="39"/>
        <v>0</v>
      </c>
      <c r="H1210" s="85">
        <v>1.2829999999999999</v>
      </c>
      <c r="I1210" s="2224" t="s">
        <v>1196</v>
      </c>
    </row>
    <row r="1211" spans="1:9" ht="16.5">
      <c r="A1211" s="7" t="s">
        <v>2575</v>
      </c>
      <c r="B1211" s="8" t="s">
        <v>6827</v>
      </c>
      <c r="C1211" s="9" t="s">
        <v>3583</v>
      </c>
      <c r="D1211" s="110"/>
      <c r="E1211" s="110"/>
      <c r="F1211" s="111">
        <f t="shared" si="38"/>
        <v>0</v>
      </c>
      <c r="G1211" s="112">
        <f t="shared" si="39"/>
        <v>0</v>
      </c>
      <c r="H1211" s="85">
        <v>0.74219999999999997</v>
      </c>
      <c r="I1211" s="2224" t="s">
        <v>1196</v>
      </c>
    </row>
    <row r="1212" spans="1:9" ht="16.5">
      <c r="A1212" s="7" t="s">
        <v>2700</v>
      </c>
      <c r="B1212" s="8" t="s">
        <v>6828</v>
      </c>
      <c r="C1212" s="9" t="s">
        <v>3583</v>
      </c>
      <c r="D1212" s="110"/>
      <c r="E1212" s="110"/>
      <c r="F1212" s="111">
        <f t="shared" si="38"/>
        <v>0</v>
      </c>
      <c r="G1212" s="112">
        <f t="shared" si="39"/>
        <v>0</v>
      </c>
      <c r="H1212" s="85">
        <v>0.71930000000000005</v>
      </c>
      <c r="I1212" s="2224" t="s">
        <v>1196</v>
      </c>
    </row>
    <row r="1213" spans="1:9" ht="16.5">
      <c r="A1213" s="7" t="s">
        <v>3517</v>
      </c>
      <c r="B1213" s="8" t="s">
        <v>6829</v>
      </c>
      <c r="C1213" s="9" t="s">
        <v>6622</v>
      </c>
      <c r="D1213" s="110"/>
      <c r="E1213" s="110"/>
      <c r="F1213" s="111">
        <f t="shared" si="38"/>
        <v>0</v>
      </c>
      <c r="G1213" s="112">
        <f t="shared" si="39"/>
        <v>0</v>
      </c>
      <c r="H1213" s="85">
        <v>0.24990000000000001</v>
      </c>
      <c r="I1213" s="2224" t="s">
        <v>1196</v>
      </c>
    </row>
    <row r="1214" spans="1:9" ht="16.5">
      <c r="A1214" s="7" t="s">
        <v>2444</v>
      </c>
      <c r="B1214" s="8" t="s">
        <v>6830</v>
      </c>
      <c r="C1214" s="9" t="s">
        <v>6622</v>
      </c>
      <c r="D1214" s="110"/>
      <c r="E1214" s="110"/>
      <c r="F1214" s="111">
        <f t="shared" si="38"/>
        <v>0</v>
      </c>
      <c r="G1214" s="112">
        <f t="shared" si="39"/>
        <v>0</v>
      </c>
      <c r="H1214" s="85">
        <v>0.24740000000000001</v>
      </c>
      <c r="I1214" s="2224" t="s">
        <v>1196</v>
      </c>
    </row>
    <row r="1215" spans="1:9" ht="16.5">
      <c r="A1215" s="7" t="s">
        <v>2576</v>
      </c>
      <c r="B1215" s="8" t="s">
        <v>6831</v>
      </c>
      <c r="C1215" s="9" t="s">
        <v>3583</v>
      </c>
      <c r="D1215" s="110"/>
      <c r="E1215" s="110"/>
      <c r="F1215" s="111">
        <f t="shared" si="38"/>
        <v>0</v>
      </c>
      <c r="G1215" s="112">
        <f t="shared" si="39"/>
        <v>0</v>
      </c>
      <c r="H1215" s="85">
        <v>0.97509999999999997</v>
      </c>
      <c r="I1215" s="2224" t="s">
        <v>1196</v>
      </c>
    </row>
    <row r="1216" spans="1:9" ht="16.5">
      <c r="A1216" s="7" t="s">
        <v>2577</v>
      </c>
      <c r="B1216" s="8" t="s">
        <v>6832</v>
      </c>
      <c r="C1216" s="9" t="s">
        <v>3583</v>
      </c>
      <c r="D1216" s="110"/>
      <c r="E1216" s="110"/>
      <c r="F1216" s="111">
        <f t="shared" si="38"/>
        <v>0</v>
      </c>
      <c r="G1216" s="112">
        <f t="shared" si="39"/>
        <v>0</v>
      </c>
      <c r="H1216" s="85">
        <v>0.97599999999999998</v>
      </c>
      <c r="I1216" s="2224" t="s">
        <v>1196</v>
      </c>
    </row>
    <row r="1217" spans="1:9" ht="16.5">
      <c r="A1217" s="7" t="s">
        <v>2578</v>
      </c>
      <c r="B1217" s="8" t="s">
        <v>6833</v>
      </c>
      <c r="C1217" s="9" t="s">
        <v>3583</v>
      </c>
      <c r="D1217" s="110"/>
      <c r="E1217" s="110"/>
      <c r="F1217" s="111">
        <f t="shared" si="38"/>
        <v>0</v>
      </c>
      <c r="G1217" s="112">
        <f t="shared" si="39"/>
        <v>0</v>
      </c>
      <c r="H1217" s="85">
        <v>0.97899999999999998</v>
      </c>
      <c r="I1217" s="2224" t="s">
        <v>1196</v>
      </c>
    </row>
    <row r="1218" spans="1:9" ht="16.5">
      <c r="A1218" s="7" t="s">
        <v>2579</v>
      </c>
      <c r="B1218" s="8" t="s">
        <v>6834</v>
      </c>
      <c r="C1218" s="9" t="s">
        <v>3583</v>
      </c>
      <c r="D1218" s="110"/>
      <c r="E1218" s="110"/>
      <c r="F1218" s="111">
        <f t="shared" si="38"/>
        <v>0</v>
      </c>
      <c r="G1218" s="112">
        <f t="shared" si="39"/>
        <v>0</v>
      </c>
      <c r="H1218" s="85">
        <v>0.97829999999999995</v>
      </c>
      <c r="I1218" s="2224" t="s">
        <v>1196</v>
      </c>
    </row>
    <row r="1219" spans="1:9" ht="16.5">
      <c r="A1219" s="7"/>
      <c r="B1219" s="8"/>
      <c r="C1219" s="9"/>
      <c r="D1219" s="110"/>
      <c r="E1219" s="110"/>
      <c r="F1219" s="111"/>
      <c r="G1219" s="112"/>
      <c r="H1219" s="85"/>
      <c r="I1219" s="2224"/>
    </row>
    <row r="1220" spans="1:9" ht="16.5">
      <c r="A1220" s="7"/>
      <c r="B1220" s="8"/>
      <c r="C1220" s="9"/>
      <c r="D1220" s="110"/>
      <c r="E1220" s="110"/>
      <c r="F1220" s="111"/>
      <c r="G1220" s="112"/>
      <c r="H1220" s="85"/>
      <c r="I1220" s="2181"/>
    </row>
    <row r="1221" spans="1:9" ht="16.5">
      <c r="A1221" s="7"/>
      <c r="B1221" s="8"/>
      <c r="C1221" s="9"/>
      <c r="D1221" s="110"/>
      <c r="E1221" s="110"/>
      <c r="F1221" s="111"/>
      <c r="G1221" s="112"/>
      <c r="H1221" s="85"/>
      <c r="I1221" s="2181"/>
    </row>
    <row r="1222" spans="1:9" ht="16.5">
      <c r="A1222" s="7"/>
      <c r="B1222" s="8"/>
      <c r="C1222" s="9"/>
      <c r="D1222" s="110"/>
      <c r="E1222" s="110"/>
      <c r="F1222" s="111"/>
      <c r="G1222" s="112"/>
      <c r="H1222" s="85"/>
      <c r="I1222" s="2181"/>
    </row>
    <row r="1223" spans="1:9" ht="16.5">
      <c r="A1223" s="7"/>
      <c r="B1223" s="8"/>
      <c r="C1223" s="10"/>
      <c r="D1223" s="110"/>
      <c r="E1223" s="110"/>
      <c r="F1223" s="111"/>
      <c r="G1223" s="112"/>
      <c r="H1223" s="85"/>
      <c r="I1223" s="87"/>
    </row>
    <row r="1224" spans="1:9" ht="16.5">
      <c r="A1224" s="7"/>
      <c r="B1224" s="8"/>
      <c r="C1224" s="10"/>
      <c r="D1224" s="110"/>
      <c r="E1224" s="110"/>
      <c r="F1224" s="111"/>
      <c r="G1224" s="112"/>
      <c r="H1224" s="85"/>
      <c r="I1224" s="117"/>
    </row>
    <row r="1225" spans="1:9" ht="16.5">
      <c r="A1225" s="7"/>
      <c r="B1225" s="8"/>
      <c r="C1225" s="9"/>
      <c r="D1225" s="110"/>
      <c r="E1225" s="110"/>
      <c r="F1225" s="111"/>
      <c r="G1225" s="112"/>
      <c r="H1225" s="85"/>
      <c r="I1225" s="117"/>
    </row>
    <row r="1226" spans="1:9" ht="16.5">
      <c r="A1226" s="7"/>
      <c r="B1226" s="8"/>
      <c r="C1226" s="9"/>
      <c r="D1226" s="110"/>
      <c r="E1226" s="110"/>
      <c r="F1226" s="111"/>
      <c r="G1226" s="112"/>
      <c r="H1226" s="85"/>
      <c r="I1226" s="117"/>
    </row>
    <row r="1227" spans="1:9" ht="16.5">
      <c r="A1227" s="7"/>
      <c r="B1227" s="8"/>
      <c r="C1227" s="9"/>
      <c r="D1227" s="110"/>
      <c r="E1227" s="110"/>
      <c r="F1227" s="111"/>
      <c r="G1227" s="112"/>
      <c r="H1227" s="85"/>
      <c r="I1227" s="117"/>
    </row>
    <row r="1228" spans="1:9" ht="16.5">
      <c r="A1228" s="7"/>
      <c r="B1228" s="8"/>
      <c r="C1228" s="9"/>
      <c r="D1228" s="110"/>
      <c r="E1228" s="110"/>
      <c r="F1228" s="111"/>
      <c r="G1228" s="112"/>
      <c r="H1228" s="85"/>
      <c r="I1228" s="117"/>
    </row>
    <row r="1229" spans="1:9" ht="17.25" thickBot="1">
      <c r="A1229" s="118"/>
      <c r="B1229" s="119"/>
      <c r="C1229" s="120"/>
      <c r="D1229" s="121"/>
      <c r="E1229" s="121"/>
      <c r="F1229" s="122"/>
      <c r="G1229" s="123"/>
      <c r="H1229" s="98"/>
      <c r="I1229" s="124"/>
    </row>
    <row r="1230" spans="1:9" ht="17.25" thickTop="1" thickBot="1">
      <c r="A1230" s="3041" t="s">
        <v>3584</v>
      </c>
      <c r="B1230" s="3042"/>
      <c r="C1230" s="3042"/>
      <c r="D1230" s="3042"/>
      <c r="E1230" s="3042"/>
      <c r="F1230" s="125">
        <f>SUM(F4:F1229)</f>
        <v>0</v>
      </c>
      <c r="G1230" s="126">
        <f t="shared" ref="G1230" si="40">IF($F$1230=0,0,F1230/$F$1230)</f>
        <v>0</v>
      </c>
      <c r="H1230" s="127"/>
      <c r="I1230" s="128"/>
    </row>
    <row r="1231" spans="1:9">
      <c r="A1231" s="129"/>
      <c r="B1231" s="129"/>
      <c r="C1231" s="129"/>
      <c r="D1231" s="129"/>
      <c r="E1231" s="129"/>
      <c r="F1231" s="21"/>
      <c r="G1231" s="21"/>
      <c r="H1231" s="21"/>
      <c r="I1231" s="21"/>
    </row>
    <row r="1232" spans="1:9" ht="16.5">
      <c r="A1232" s="130" t="s">
        <v>3585</v>
      </c>
      <c r="B1232" s="129"/>
      <c r="C1232" s="129"/>
      <c r="D1232" s="129"/>
      <c r="E1232" s="129"/>
      <c r="F1232" s="21"/>
      <c r="G1232" s="21"/>
      <c r="H1232" s="21"/>
      <c r="I1232" s="21"/>
    </row>
    <row r="1233" spans="1:9" ht="16.5">
      <c r="A1233" s="130" t="s">
        <v>1078</v>
      </c>
      <c r="B1233" s="104" t="s">
        <v>3586</v>
      </c>
      <c r="F1233" s="21"/>
      <c r="G1233" s="21"/>
      <c r="H1233" s="21"/>
      <c r="I1233" s="21"/>
    </row>
    <row r="1234" spans="1:9" ht="16.5">
      <c r="A1234" s="130" t="s">
        <v>76</v>
      </c>
      <c r="B1234" s="104" t="s">
        <v>3587</v>
      </c>
      <c r="F1234" s="21"/>
      <c r="G1234" s="21"/>
      <c r="H1234" s="21"/>
      <c r="I1234" s="21"/>
    </row>
    <row r="1341" ht="17.649999999999999" customHeight="1"/>
  </sheetData>
  <mergeCells count="3">
    <mergeCell ref="K7:L7"/>
    <mergeCell ref="K27:L27"/>
    <mergeCell ref="A1230:E1230"/>
  </mergeCells>
  <phoneticPr fontId="28" type="noConversion"/>
  <printOptions horizontalCentered="1"/>
  <pageMargins left="0.23622047244094491" right="0.23622047244094491" top="0.15748031496062992" bottom="0.15748031496062992" header="0.31496062992125984" footer="0.31496062992125984"/>
  <pageSetup paperSize="9" scale="32" fitToHeight="9" orientation="portrait" cellComments="asDisplayed" r:id="rId1"/>
  <headerFooter alignWithMargins="0">
    <oddFooter>&amp;C174&amp;R&amp;"Times New Roman,標準"&amp;A</odd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codeName="Sheet58">
    <pageSetUpPr fitToPage="1"/>
  </sheetPr>
  <dimension ref="A1:K828"/>
  <sheetViews>
    <sheetView zoomScaleNormal="100" zoomScaleSheetLayoutView="75" workbookViewId="0">
      <pane ySplit="3" topLeftCell="A4" activePane="bottomLeft" state="frozen"/>
      <selection activeCell="A37" sqref="A1:XFD1048576"/>
      <selection pane="bottomLeft" activeCell="A37" sqref="A1:XFD1048576"/>
    </sheetView>
  </sheetViews>
  <sheetFormatPr defaultColWidth="15.625" defaultRowHeight="15.75"/>
  <cols>
    <col min="1" max="8" width="18.625" style="14" customWidth="1"/>
    <col min="9" max="9" width="30.625" style="14" customWidth="1"/>
    <col min="10" max="10" width="1.625" style="14" customWidth="1"/>
    <col min="11" max="16384" width="15.625" style="14"/>
  </cols>
  <sheetData>
    <row r="1" spans="1:11" ht="16.5">
      <c r="A1" s="72" t="s">
        <v>3539</v>
      </c>
      <c r="B1" s="73"/>
      <c r="C1" s="73"/>
    </row>
    <row r="2" spans="1:11" ht="17.25" thickBot="1">
      <c r="A2" s="74" t="s">
        <v>7704</v>
      </c>
      <c r="B2" s="75"/>
      <c r="C2" s="41"/>
      <c r="I2" s="76" t="s">
        <v>3540</v>
      </c>
    </row>
    <row r="3" spans="1:11" ht="33.75" thickBot="1">
      <c r="A3" s="77" t="s">
        <v>3541</v>
      </c>
      <c r="B3" s="78" t="s">
        <v>3542</v>
      </c>
      <c r="C3" s="78" t="s">
        <v>3543</v>
      </c>
      <c r="D3" s="78" t="s">
        <v>3544</v>
      </c>
      <c r="E3" s="78" t="s">
        <v>3545</v>
      </c>
      <c r="F3" s="78" t="s">
        <v>3546</v>
      </c>
      <c r="G3" s="78" t="s">
        <v>3547</v>
      </c>
      <c r="H3" s="78" t="s">
        <v>3548</v>
      </c>
      <c r="I3" s="79" t="s">
        <v>3549</v>
      </c>
    </row>
    <row r="4" spans="1:11" ht="16.5">
      <c r="A4" s="80" t="s">
        <v>2701</v>
      </c>
      <c r="B4" s="81" t="s">
        <v>6865</v>
      </c>
      <c r="C4" s="9" t="s">
        <v>1403</v>
      </c>
      <c r="D4" s="82"/>
      <c r="E4" s="82"/>
      <c r="F4" s="83">
        <f>D4*E4</f>
        <v>0</v>
      </c>
      <c r="G4" s="84">
        <f>IF($F$826=0,0,F4/$F$826)</f>
        <v>0</v>
      </c>
      <c r="H4" s="85">
        <v>1.2155</v>
      </c>
      <c r="I4" s="2223" t="s">
        <v>1196</v>
      </c>
      <c r="K4" s="86" t="s">
        <v>3550</v>
      </c>
    </row>
    <row r="5" spans="1:11" ht="17.25" thickBot="1">
      <c r="A5" s="7" t="s">
        <v>6835</v>
      </c>
      <c r="B5" s="8" t="s">
        <v>6866</v>
      </c>
      <c r="C5" s="9" t="s">
        <v>1403</v>
      </c>
      <c r="D5" s="82"/>
      <c r="E5" s="82"/>
      <c r="F5" s="83">
        <f t="shared" ref="F5:F68" si="0">D5*E5</f>
        <v>0</v>
      </c>
      <c r="G5" s="84">
        <f t="shared" ref="G5:G68" si="1">IF($F$826=0,0,F5/$F$826)</f>
        <v>0</v>
      </c>
      <c r="H5" s="85">
        <v>0.66490000000000005</v>
      </c>
      <c r="I5" s="87" t="s">
        <v>1196</v>
      </c>
      <c r="K5" s="88">
        <f>SUMPRODUCT(G4:G825,H4:H825)</f>
        <v>0</v>
      </c>
    </row>
    <row r="6" spans="1:11" ht="16.5">
      <c r="A6" s="80" t="s">
        <v>2702</v>
      </c>
      <c r="B6" s="81" t="s">
        <v>6867</v>
      </c>
      <c r="C6" s="9" t="s">
        <v>3551</v>
      </c>
      <c r="D6" s="82"/>
      <c r="E6" s="82"/>
      <c r="F6" s="83">
        <f t="shared" si="0"/>
        <v>0</v>
      </c>
      <c r="G6" s="84">
        <f t="shared" si="1"/>
        <v>0</v>
      </c>
      <c r="H6" s="85">
        <v>0.40699999999999997</v>
      </c>
      <c r="I6" s="2223" t="s">
        <v>1196</v>
      </c>
    </row>
    <row r="7" spans="1:11" ht="16.5">
      <c r="A7" s="80" t="s">
        <v>2703</v>
      </c>
      <c r="B7" s="81" t="s">
        <v>6868</v>
      </c>
      <c r="C7" s="9" t="s">
        <v>3551</v>
      </c>
      <c r="D7" s="82"/>
      <c r="E7" s="82"/>
      <c r="F7" s="83">
        <f t="shared" si="0"/>
        <v>0</v>
      </c>
      <c r="G7" s="84">
        <f t="shared" si="1"/>
        <v>0</v>
      </c>
      <c r="H7" s="85">
        <v>0.4521</v>
      </c>
      <c r="I7" s="2223" t="s">
        <v>1196</v>
      </c>
    </row>
    <row r="8" spans="1:11" ht="16.5">
      <c r="A8" s="80" t="s">
        <v>2704</v>
      </c>
      <c r="B8" s="81" t="s">
        <v>6869</v>
      </c>
      <c r="C8" s="9" t="s">
        <v>3551</v>
      </c>
      <c r="D8" s="82"/>
      <c r="E8" s="82"/>
      <c r="F8" s="83">
        <f t="shared" si="0"/>
        <v>0</v>
      </c>
      <c r="G8" s="84">
        <f t="shared" si="1"/>
        <v>0</v>
      </c>
      <c r="H8" s="85">
        <v>0.1956</v>
      </c>
      <c r="I8" s="2223" t="s">
        <v>1196</v>
      </c>
    </row>
    <row r="9" spans="1:11" ht="16.5">
      <c r="A9" s="80" t="s">
        <v>2705</v>
      </c>
      <c r="B9" s="81" t="s">
        <v>6870</v>
      </c>
      <c r="C9" s="9" t="s">
        <v>3551</v>
      </c>
      <c r="D9" s="82"/>
      <c r="E9" s="82"/>
      <c r="F9" s="83">
        <f t="shared" si="0"/>
        <v>0</v>
      </c>
      <c r="G9" s="84">
        <f t="shared" si="1"/>
        <v>0</v>
      </c>
      <c r="H9" s="85">
        <v>0.21490000000000001</v>
      </c>
      <c r="I9" s="2223" t="s">
        <v>1196</v>
      </c>
    </row>
    <row r="10" spans="1:11" ht="16.5">
      <c r="A10" s="89" t="s">
        <v>2706</v>
      </c>
      <c r="B10" s="81" t="s">
        <v>6871</v>
      </c>
      <c r="C10" s="9" t="s">
        <v>3551</v>
      </c>
      <c r="D10" s="82"/>
      <c r="E10" s="82"/>
      <c r="F10" s="83">
        <f t="shared" si="0"/>
        <v>0</v>
      </c>
      <c r="G10" s="84">
        <f t="shared" si="1"/>
        <v>0</v>
      </c>
      <c r="H10" s="85">
        <v>0.40610000000000002</v>
      </c>
      <c r="I10" s="2223" t="s">
        <v>1196</v>
      </c>
    </row>
    <row r="11" spans="1:11" ht="16.5">
      <c r="A11" s="89" t="s">
        <v>2707</v>
      </c>
      <c r="B11" s="81" t="s">
        <v>6872</v>
      </c>
      <c r="C11" s="9" t="s">
        <v>3551</v>
      </c>
      <c r="D11" s="82"/>
      <c r="E11" s="82"/>
      <c r="F11" s="83">
        <f t="shared" si="0"/>
        <v>0</v>
      </c>
      <c r="G11" s="84">
        <f t="shared" si="1"/>
        <v>0</v>
      </c>
      <c r="H11" s="85">
        <v>0.76390000000000002</v>
      </c>
      <c r="I11" s="2223" t="s">
        <v>1196</v>
      </c>
    </row>
    <row r="12" spans="1:11" ht="16.5">
      <c r="A12" s="89" t="s">
        <v>2708</v>
      </c>
      <c r="B12" s="81" t="s">
        <v>6873</v>
      </c>
      <c r="C12" s="9" t="s">
        <v>3551</v>
      </c>
      <c r="D12" s="82"/>
      <c r="E12" s="82"/>
      <c r="F12" s="83">
        <f t="shared" si="0"/>
        <v>0</v>
      </c>
      <c r="G12" s="84">
        <f t="shared" si="1"/>
        <v>0</v>
      </c>
      <c r="H12" s="85">
        <v>0.63690000000000002</v>
      </c>
      <c r="I12" s="2223" t="s">
        <v>1196</v>
      </c>
    </row>
    <row r="13" spans="1:11" ht="16.5">
      <c r="A13" s="89" t="s">
        <v>2709</v>
      </c>
      <c r="B13" s="81" t="s">
        <v>6874</v>
      </c>
      <c r="C13" s="9" t="s">
        <v>3551</v>
      </c>
      <c r="D13" s="82"/>
      <c r="E13" s="82"/>
      <c r="F13" s="83">
        <f t="shared" si="0"/>
        <v>0</v>
      </c>
      <c r="G13" s="84">
        <f t="shared" si="1"/>
        <v>0</v>
      </c>
      <c r="H13" s="85">
        <v>0.97019999999999995</v>
      </c>
      <c r="I13" s="2223" t="s">
        <v>1196</v>
      </c>
    </row>
    <row r="14" spans="1:11" ht="16.5">
      <c r="A14" s="89" t="s">
        <v>2710</v>
      </c>
      <c r="B14" s="81" t="s">
        <v>6875</v>
      </c>
      <c r="C14" s="9" t="s">
        <v>3551</v>
      </c>
      <c r="D14" s="82"/>
      <c r="E14" s="82"/>
      <c r="F14" s="83">
        <f t="shared" si="0"/>
        <v>0</v>
      </c>
      <c r="G14" s="84">
        <f t="shared" si="1"/>
        <v>0</v>
      </c>
      <c r="H14" s="85">
        <v>0.61539999999999995</v>
      </c>
      <c r="I14" s="2223" t="s">
        <v>1196</v>
      </c>
    </row>
    <row r="15" spans="1:11" ht="16.5">
      <c r="A15" s="89" t="s">
        <v>2711</v>
      </c>
      <c r="B15" s="81" t="s">
        <v>6876</v>
      </c>
      <c r="C15" s="9" t="s">
        <v>3551</v>
      </c>
      <c r="D15" s="82"/>
      <c r="E15" s="82"/>
      <c r="F15" s="83">
        <f t="shared" si="0"/>
        <v>0</v>
      </c>
      <c r="G15" s="84">
        <f t="shared" si="1"/>
        <v>0</v>
      </c>
      <c r="H15" s="85">
        <v>0.33689999999999998</v>
      </c>
      <c r="I15" s="2223" t="s">
        <v>1196</v>
      </c>
    </row>
    <row r="16" spans="1:11" ht="16.5">
      <c r="A16" s="89" t="s">
        <v>2712</v>
      </c>
      <c r="B16" s="81" t="s">
        <v>6877</v>
      </c>
      <c r="C16" s="9" t="s">
        <v>3551</v>
      </c>
      <c r="D16" s="82"/>
      <c r="E16" s="82"/>
      <c r="F16" s="83">
        <f t="shared" si="0"/>
        <v>0</v>
      </c>
      <c r="G16" s="84">
        <f t="shared" si="1"/>
        <v>0</v>
      </c>
      <c r="H16" s="85">
        <v>1.1195999999999999</v>
      </c>
      <c r="I16" s="2223" t="s">
        <v>1196</v>
      </c>
    </row>
    <row r="17" spans="1:9" ht="16.5">
      <c r="A17" s="89" t="s">
        <v>2713</v>
      </c>
      <c r="B17" s="81" t="s">
        <v>6878</v>
      </c>
      <c r="C17" s="9" t="s">
        <v>3551</v>
      </c>
      <c r="D17" s="82"/>
      <c r="E17" s="82"/>
      <c r="F17" s="83">
        <f t="shared" si="0"/>
        <v>0</v>
      </c>
      <c r="G17" s="84">
        <f t="shared" si="1"/>
        <v>0</v>
      </c>
      <c r="H17" s="85">
        <v>0.14050000000000001</v>
      </c>
      <c r="I17" s="2223" t="s">
        <v>1196</v>
      </c>
    </row>
    <row r="18" spans="1:9" ht="16.5">
      <c r="A18" s="89" t="s">
        <v>2714</v>
      </c>
      <c r="B18" s="81" t="s">
        <v>6879</v>
      </c>
      <c r="C18" s="9" t="s">
        <v>3551</v>
      </c>
      <c r="D18" s="82"/>
      <c r="E18" s="82"/>
      <c r="F18" s="83">
        <f t="shared" si="0"/>
        <v>0</v>
      </c>
      <c r="G18" s="84">
        <f t="shared" si="1"/>
        <v>0</v>
      </c>
      <c r="H18" s="85">
        <v>0.91659999999999997</v>
      </c>
      <c r="I18" s="2223" t="s">
        <v>1196</v>
      </c>
    </row>
    <row r="19" spans="1:9" ht="16.5">
      <c r="A19" s="89" t="s">
        <v>2715</v>
      </c>
      <c r="B19" s="81" t="s">
        <v>6880</v>
      </c>
      <c r="C19" s="9" t="s">
        <v>3551</v>
      </c>
      <c r="D19" s="82"/>
      <c r="E19" s="82"/>
      <c r="F19" s="83">
        <f t="shared" si="0"/>
        <v>0</v>
      </c>
      <c r="G19" s="84">
        <f t="shared" si="1"/>
        <v>0</v>
      </c>
      <c r="H19" s="85">
        <v>0.51629999999999998</v>
      </c>
      <c r="I19" s="2223" t="s">
        <v>1196</v>
      </c>
    </row>
    <row r="20" spans="1:9" ht="16.5">
      <c r="A20" s="89" t="s">
        <v>2716</v>
      </c>
      <c r="B20" s="81" t="s">
        <v>6881</v>
      </c>
      <c r="C20" s="9" t="s">
        <v>3551</v>
      </c>
      <c r="D20" s="82"/>
      <c r="E20" s="82"/>
      <c r="F20" s="83">
        <f t="shared" si="0"/>
        <v>0</v>
      </c>
      <c r="G20" s="84">
        <f t="shared" si="1"/>
        <v>0</v>
      </c>
      <c r="H20" s="85">
        <v>0.53110000000000002</v>
      </c>
      <c r="I20" s="2223" t="s">
        <v>1196</v>
      </c>
    </row>
    <row r="21" spans="1:9" ht="16.5">
      <c r="A21" s="89" t="s">
        <v>2717</v>
      </c>
      <c r="B21" s="81" t="s">
        <v>6882</v>
      </c>
      <c r="C21" s="9" t="s">
        <v>3551</v>
      </c>
      <c r="D21" s="82"/>
      <c r="E21" s="82"/>
      <c r="F21" s="83">
        <f t="shared" si="0"/>
        <v>0</v>
      </c>
      <c r="G21" s="84">
        <f t="shared" si="1"/>
        <v>0</v>
      </c>
      <c r="H21" s="85">
        <v>0.62260000000000004</v>
      </c>
      <c r="I21" s="2223" t="s">
        <v>1196</v>
      </c>
    </row>
    <row r="22" spans="1:9" ht="16.5">
      <c r="A22" s="89" t="s">
        <v>2718</v>
      </c>
      <c r="B22" s="81" t="s">
        <v>6883</v>
      </c>
      <c r="C22" s="9" t="s">
        <v>3551</v>
      </c>
      <c r="D22" s="82"/>
      <c r="E22" s="82"/>
      <c r="F22" s="83">
        <f t="shared" si="0"/>
        <v>0</v>
      </c>
      <c r="G22" s="84">
        <f t="shared" si="1"/>
        <v>0</v>
      </c>
      <c r="H22" s="85">
        <v>0.33539999999999998</v>
      </c>
      <c r="I22" s="2223" t="s">
        <v>1196</v>
      </c>
    </row>
    <row r="23" spans="1:9" ht="16.5">
      <c r="A23" s="89" t="s">
        <v>2720</v>
      </c>
      <c r="B23" s="81" t="s">
        <v>6884</v>
      </c>
      <c r="C23" s="9" t="s">
        <v>3551</v>
      </c>
      <c r="D23" s="82"/>
      <c r="E23" s="82"/>
      <c r="F23" s="83">
        <f t="shared" si="0"/>
        <v>0</v>
      </c>
      <c r="G23" s="84">
        <f t="shared" si="1"/>
        <v>0</v>
      </c>
      <c r="H23" s="85">
        <v>0.38240000000000002</v>
      </c>
      <c r="I23" s="2223" t="s">
        <v>1196</v>
      </c>
    </row>
    <row r="24" spans="1:9" ht="16.5">
      <c r="A24" s="89" t="s">
        <v>2721</v>
      </c>
      <c r="B24" s="81" t="s">
        <v>6885</v>
      </c>
      <c r="C24" s="9" t="s">
        <v>3551</v>
      </c>
      <c r="D24" s="82"/>
      <c r="E24" s="82"/>
      <c r="F24" s="83">
        <f t="shared" si="0"/>
        <v>0</v>
      </c>
      <c r="G24" s="84">
        <f t="shared" si="1"/>
        <v>0</v>
      </c>
      <c r="H24" s="85">
        <v>0.57650000000000001</v>
      </c>
      <c r="I24" s="2223" t="s">
        <v>1196</v>
      </c>
    </row>
    <row r="25" spans="1:9" ht="16.5">
      <c r="A25" s="89" t="s">
        <v>2722</v>
      </c>
      <c r="B25" s="81" t="s">
        <v>6886</v>
      </c>
      <c r="C25" s="9" t="s">
        <v>3551</v>
      </c>
      <c r="D25" s="82"/>
      <c r="E25" s="82"/>
      <c r="F25" s="83">
        <f t="shared" si="0"/>
        <v>0</v>
      </c>
      <c r="G25" s="84">
        <f t="shared" si="1"/>
        <v>0</v>
      </c>
      <c r="H25" s="85">
        <v>0.66059999999999997</v>
      </c>
      <c r="I25" s="2223" t="s">
        <v>1196</v>
      </c>
    </row>
    <row r="26" spans="1:9" ht="16.5">
      <c r="A26" s="89" t="s">
        <v>2723</v>
      </c>
      <c r="B26" s="81" t="s">
        <v>6887</v>
      </c>
      <c r="C26" s="9" t="s">
        <v>3551</v>
      </c>
      <c r="D26" s="82"/>
      <c r="E26" s="82"/>
      <c r="F26" s="83">
        <f t="shared" si="0"/>
        <v>0</v>
      </c>
      <c r="G26" s="84">
        <f t="shared" si="1"/>
        <v>0</v>
      </c>
      <c r="H26" s="85">
        <v>1.0969</v>
      </c>
      <c r="I26" s="2223" t="s">
        <v>1196</v>
      </c>
    </row>
    <row r="27" spans="1:9" ht="16.5">
      <c r="A27" s="89" t="s">
        <v>2724</v>
      </c>
      <c r="B27" s="81" t="s">
        <v>6888</v>
      </c>
      <c r="C27" s="9" t="s">
        <v>3551</v>
      </c>
      <c r="D27" s="82"/>
      <c r="E27" s="82"/>
      <c r="F27" s="83">
        <f t="shared" si="0"/>
        <v>0</v>
      </c>
      <c r="G27" s="84">
        <f t="shared" si="1"/>
        <v>0</v>
      </c>
      <c r="H27" s="85">
        <v>0.30170000000000002</v>
      </c>
      <c r="I27" s="2223" t="s">
        <v>1196</v>
      </c>
    </row>
    <row r="28" spans="1:9" ht="16.5">
      <c r="A28" s="89" t="s">
        <v>2725</v>
      </c>
      <c r="B28" s="81" t="s">
        <v>6889</v>
      </c>
      <c r="C28" s="9" t="s">
        <v>3551</v>
      </c>
      <c r="D28" s="82"/>
      <c r="E28" s="82"/>
      <c r="F28" s="83">
        <f t="shared" si="0"/>
        <v>0</v>
      </c>
      <c r="G28" s="84">
        <f t="shared" si="1"/>
        <v>0</v>
      </c>
      <c r="H28" s="85">
        <v>0.13730000000000001</v>
      </c>
      <c r="I28" s="2223" t="s">
        <v>1196</v>
      </c>
    </row>
    <row r="29" spans="1:9" ht="16.5">
      <c r="A29" s="89" t="s">
        <v>2726</v>
      </c>
      <c r="B29" s="81" t="s">
        <v>6890</v>
      </c>
      <c r="C29" s="9" t="s">
        <v>3551</v>
      </c>
      <c r="D29" s="82"/>
      <c r="E29" s="82"/>
      <c r="F29" s="83">
        <f t="shared" si="0"/>
        <v>0</v>
      </c>
      <c r="G29" s="84">
        <f t="shared" si="1"/>
        <v>0</v>
      </c>
      <c r="H29" s="85">
        <v>0.26240000000000002</v>
      </c>
      <c r="I29" s="2223" t="s">
        <v>1196</v>
      </c>
    </row>
    <row r="30" spans="1:9" ht="16.5">
      <c r="A30" s="89" t="s">
        <v>2727</v>
      </c>
      <c r="B30" s="81" t="s">
        <v>6891</v>
      </c>
      <c r="C30" s="9" t="s">
        <v>3551</v>
      </c>
      <c r="D30" s="82"/>
      <c r="E30" s="82"/>
      <c r="F30" s="83">
        <f t="shared" si="0"/>
        <v>0</v>
      </c>
      <c r="G30" s="84">
        <f t="shared" si="1"/>
        <v>0</v>
      </c>
      <c r="H30" s="85">
        <v>0.29310000000000003</v>
      </c>
      <c r="I30" s="2223" t="s">
        <v>1196</v>
      </c>
    </row>
    <row r="31" spans="1:9" ht="16.5">
      <c r="A31" s="89" t="s">
        <v>2728</v>
      </c>
      <c r="B31" s="81" t="s">
        <v>6892</v>
      </c>
      <c r="C31" s="9" t="s">
        <v>3551</v>
      </c>
      <c r="D31" s="82"/>
      <c r="E31" s="82"/>
      <c r="F31" s="83">
        <f t="shared" si="0"/>
        <v>0</v>
      </c>
      <c r="G31" s="84">
        <f t="shared" si="1"/>
        <v>0</v>
      </c>
      <c r="H31" s="85">
        <v>0.91159999999999997</v>
      </c>
      <c r="I31" s="2223" t="s">
        <v>1196</v>
      </c>
    </row>
    <row r="32" spans="1:9" ht="16.5">
      <c r="A32" s="89" t="s">
        <v>2729</v>
      </c>
      <c r="B32" s="81" t="s">
        <v>6893</v>
      </c>
      <c r="C32" s="9" t="s">
        <v>3551</v>
      </c>
      <c r="D32" s="82"/>
      <c r="E32" s="82"/>
      <c r="F32" s="83">
        <f t="shared" si="0"/>
        <v>0</v>
      </c>
      <c r="G32" s="84">
        <f t="shared" si="1"/>
        <v>0</v>
      </c>
      <c r="H32" s="85">
        <v>0.28389999999999999</v>
      </c>
      <c r="I32" s="2223" t="s">
        <v>1196</v>
      </c>
    </row>
    <row r="33" spans="1:9" ht="16.5">
      <c r="A33" s="89" t="s">
        <v>2730</v>
      </c>
      <c r="B33" s="81" t="s">
        <v>6894</v>
      </c>
      <c r="C33" s="9" t="s">
        <v>3551</v>
      </c>
      <c r="D33" s="82"/>
      <c r="E33" s="82"/>
      <c r="F33" s="83">
        <f t="shared" si="0"/>
        <v>0</v>
      </c>
      <c r="G33" s="84">
        <f t="shared" si="1"/>
        <v>0</v>
      </c>
      <c r="H33" s="85">
        <v>0.44159999999999999</v>
      </c>
      <c r="I33" s="2223" t="s">
        <v>1196</v>
      </c>
    </row>
    <row r="34" spans="1:9" ht="16.5">
      <c r="A34" s="89" t="s">
        <v>2731</v>
      </c>
      <c r="B34" s="81" t="s">
        <v>6895</v>
      </c>
      <c r="C34" s="9" t="s">
        <v>3551</v>
      </c>
      <c r="D34" s="82"/>
      <c r="E34" s="82"/>
      <c r="F34" s="83">
        <f t="shared" si="0"/>
        <v>0</v>
      </c>
      <c r="G34" s="84">
        <f t="shared" si="1"/>
        <v>0</v>
      </c>
      <c r="H34" s="85">
        <v>0.31719999999999998</v>
      </c>
      <c r="I34" s="2223" t="s">
        <v>1196</v>
      </c>
    </row>
    <row r="35" spans="1:9" ht="16.5">
      <c r="A35" s="89" t="s">
        <v>2732</v>
      </c>
      <c r="B35" s="81" t="s">
        <v>6896</v>
      </c>
      <c r="C35" s="9" t="s">
        <v>3551</v>
      </c>
      <c r="D35" s="82"/>
      <c r="E35" s="82"/>
      <c r="F35" s="83">
        <f t="shared" si="0"/>
        <v>0</v>
      </c>
      <c r="G35" s="84">
        <f t="shared" si="1"/>
        <v>0</v>
      </c>
      <c r="H35" s="85">
        <v>0.6744</v>
      </c>
      <c r="I35" s="2223" t="s">
        <v>1196</v>
      </c>
    </row>
    <row r="36" spans="1:9" ht="16.5">
      <c r="A36" s="89" t="s">
        <v>2733</v>
      </c>
      <c r="B36" s="81" t="s">
        <v>6897</v>
      </c>
      <c r="C36" s="9" t="s">
        <v>3551</v>
      </c>
      <c r="D36" s="82"/>
      <c r="E36" s="82"/>
      <c r="F36" s="83">
        <f t="shared" si="0"/>
        <v>0</v>
      </c>
      <c r="G36" s="84">
        <f t="shared" si="1"/>
        <v>0</v>
      </c>
      <c r="H36" s="85">
        <v>0.33739999999999998</v>
      </c>
      <c r="I36" s="2223" t="s">
        <v>1196</v>
      </c>
    </row>
    <row r="37" spans="1:9" ht="16.5">
      <c r="A37" s="89" t="s">
        <v>2734</v>
      </c>
      <c r="B37" s="81" t="s">
        <v>6898</v>
      </c>
      <c r="C37" s="9" t="s">
        <v>3551</v>
      </c>
      <c r="D37" s="82"/>
      <c r="E37" s="82"/>
      <c r="F37" s="83">
        <f t="shared" si="0"/>
        <v>0</v>
      </c>
      <c r="G37" s="84">
        <f t="shared" si="1"/>
        <v>0</v>
      </c>
      <c r="H37" s="85">
        <v>0.79679999999999995</v>
      </c>
      <c r="I37" s="2223" t="s">
        <v>1196</v>
      </c>
    </row>
    <row r="38" spans="1:9" ht="16.5">
      <c r="A38" s="89" t="s">
        <v>2735</v>
      </c>
      <c r="B38" s="81" t="s">
        <v>6899</v>
      </c>
      <c r="C38" s="9" t="s">
        <v>3551</v>
      </c>
      <c r="D38" s="82"/>
      <c r="E38" s="82"/>
      <c r="F38" s="83">
        <f t="shared" si="0"/>
        <v>0</v>
      </c>
      <c r="G38" s="84">
        <f t="shared" si="1"/>
        <v>0</v>
      </c>
      <c r="H38" s="85">
        <v>0.25969999999999999</v>
      </c>
      <c r="I38" s="2223" t="s">
        <v>1196</v>
      </c>
    </row>
    <row r="39" spans="1:9" ht="16.5">
      <c r="A39" s="89" t="s">
        <v>2736</v>
      </c>
      <c r="B39" s="81" t="s">
        <v>6900</v>
      </c>
      <c r="C39" s="9" t="s">
        <v>3551</v>
      </c>
      <c r="D39" s="82"/>
      <c r="E39" s="82"/>
      <c r="F39" s="83">
        <f t="shared" si="0"/>
        <v>0</v>
      </c>
      <c r="G39" s="84">
        <f t="shared" si="1"/>
        <v>0</v>
      </c>
      <c r="H39" s="85">
        <v>0.33779999999999999</v>
      </c>
      <c r="I39" s="2223" t="s">
        <v>1196</v>
      </c>
    </row>
    <row r="40" spans="1:9" ht="16.5">
      <c r="A40" s="89" t="s">
        <v>2737</v>
      </c>
      <c r="B40" s="81" t="s">
        <v>6901</v>
      </c>
      <c r="C40" s="9" t="s">
        <v>3551</v>
      </c>
      <c r="D40" s="82"/>
      <c r="E40" s="82"/>
      <c r="F40" s="83">
        <f t="shared" si="0"/>
        <v>0</v>
      </c>
      <c r="G40" s="84">
        <f t="shared" si="1"/>
        <v>0</v>
      </c>
      <c r="H40" s="85">
        <v>0.97050000000000003</v>
      </c>
      <c r="I40" s="2223" t="s">
        <v>1196</v>
      </c>
    </row>
    <row r="41" spans="1:9" ht="16.5">
      <c r="A41" s="89" t="s">
        <v>2738</v>
      </c>
      <c r="B41" s="81" t="s">
        <v>6902</v>
      </c>
      <c r="C41" s="9" t="s">
        <v>3551</v>
      </c>
      <c r="D41" s="82"/>
      <c r="E41" s="82"/>
      <c r="F41" s="83">
        <f t="shared" si="0"/>
        <v>0</v>
      </c>
      <c r="G41" s="84">
        <f t="shared" si="1"/>
        <v>0</v>
      </c>
      <c r="H41" s="85">
        <v>1.0004999999999999</v>
      </c>
      <c r="I41" s="2223" t="s">
        <v>1196</v>
      </c>
    </row>
    <row r="42" spans="1:9" ht="16.5">
      <c r="A42" s="89" t="s">
        <v>2739</v>
      </c>
      <c r="B42" s="81" t="s">
        <v>6903</v>
      </c>
      <c r="C42" s="9" t="s">
        <v>3551</v>
      </c>
      <c r="D42" s="82"/>
      <c r="E42" s="82"/>
      <c r="F42" s="83">
        <f t="shared" si="0"/>
        <v>0</v>
      </c>
      <c r="G42" s="84">
        <f t="shared" si="1"/>
        <v>0</v>
      </c>
      <c r="H42" s="85">
        <v>0.42959999999999998</v>
      </c>
      <c r="I42" s="2223" t="s">
        <v>1196</v>
      </c>
    </row>
    <row r="43" spans="1:9" ht="16.5">
      <c r="A43" s="89" t="s">
        <v>2740</v>
      </c>
      <c r="B43" s="81" t="s">
        <v>6904</v>
      </c>
      <c r="C43" s="9" t="s">
        <v>3551</v>
      </c>
      <c r="D43" s="82"/>
      <c r="E43" s="82"/>
      <c r="F43" s="83">
        <f t="shared" si="0"/>
        <v>0</v>
      </c>
      <c r="G43" s="84">
        <f t="shared" si="1"/>
        <v>0</v>
      </c>
      <c r="H43" s="85">
        <v>0.23369999999999999</v>
      </c>
      <c r="I43" s="2223" t="s">
        <v>1196</v>
      </c>
    </row>
    <row r="44" spans="1:9" ht="16.5">
      <c r="A44" s="89" t="s">
        <v>2741</v>
      </c>
      <c r="B44" s="81" t="s">
        <v>6905</v>
      </c>
      <c r="C44" s="9" t="s">
        <v>3551</v>
      </c>
      <c r="D44" s="82"/>
      <c r="E44" s="82"/>
      <c r="F44" s="83">
        <f t="shared" si="0"/>
        <v>0</v>
      </c>
      <c r="G44" s="84">
        <f t="shared" si="1"/>
        <v>0</v>
      </c>
      <c r="H44" s="85">
        <v>0.24729999999999999</v>
      </c>
      <c r="I44" s="2223" t="s">
        <v>1196</v>
      </c>
    </row>
    <row r="45" spans="1:9" ht="16.5">
      <c r="A45" s="89" t="s">
        <v>2742</v>
      </c>
      <c r="B45" s="81" t="s">
        <v>6906</v>
      </c>
      <c r="C45" s="9" t="s">
        <v>3551</v>
      </c>
      <c r="D45" s="82"/>
      <c r="E45" s="82"/>
      <c r="F45" s="83">
        <f t="shared" si="0"/>
        <v>0</v>
      </c>
      <c r="G45" s="84">
        <f t="shared" si="1"/>
        <v>0</v>
      </c>
      <c r="H45" s="85">
        <v>1.2152000000000001</v>
      </c>
      <c r="I45" s="2223" t="s">
        <v>1196</v>
      </c>
    </row>
    <row r="46" spans="1:9" ht="16.5">
      <c r="A46" s="89" t="s">
        <v>2743</v>
      </c>
      <c r="B46" s="81" t="s">
        <v>6907</v>
      </c>
      <c r="C46" s="9" t="s">
        <v>3551</v>
      </c>
      <c r="D46" s="82"/>
      <c r="E46" s="82"/>
      <c r="F46" s="83">
        <f t="shared" si="0"/>
        <v>0</v>
      </c>
      <c r="G46" s="84">
        <f t="shared" si="1"/>
        <v>0</v>
      </c>
      <c r="H46" s="85">
        <v>0.55410000000000004</v>
      </c>
      <c r="I46" s="2223" t="s">
        <v>1196</v>
      </c>
    </row>
    <row r="47" spans="1:9" ht="16.5">
      <c r="A47" s="89" t="s">
        <v>2744</v>
      </c>
      <c r="B47" s="81" t="s">
        <v>6908</v>
      </c>
      <c r="C47" s="9" t="s">
        <v>3551</v>
      </c>
      <c r="D47" s="82"/>
      <c r="E47" s="82"/>
      <c r="F47" s="83">
        <f t="shared" si="0"/>
        <v>0</v>
      </c>
      <c r="G47" s="84">
        <f t="shared" si="1"/>
        <v>0</v>
      </c>
      <c r="H47" s="85">
        <v>0.1739</v>
      </c>
      <c r="I47" s="2223" t="s">
        <v>1196</v>
      </c>
    </row>
    <row r="48" spans="1:9" ht="16.5">
      <c r="A48" s="89" t="s">
        <v>2745</v>
      </c>
      <c r="B48" s="81" t="s">
        <v>6909</v>
      </c>
      <c r="C48" s="9" t="s">
        <v>3551</v>
      </c>
      <c r="D48" s="82"/>
      <c r="E48" s="82"/>
      <c r="F48" s="83">
        <f t="shared" si="0"/>
        <v>0</v>
      </c>
      <c r="G48" s="84">
        <f t="shared" si="1"/>
        <v>0</v>
      </c>
      <c r="H48" s="85">
        <v>0.38519999999999999</v>
      </c>
      <c r="I48" s="2223" t="s">
        <v>1196</v>
      </c>
    </row>
    <row r="49" spans="1:9" ht="16.5">
      <c r="A49" s="89" t="s">
        <v>2746</v>
      </c>
      <c r="B49" s="81" t="s">
        <v>6910</v>
      </c>
      <c r="C49" s="9" t="s">
        <v>3551</v>
      </c>
      <c r="D49" s="82"/>
      <c r="E49" s="82"/>
      <c r="F49" s="83">
        <f t="shared" si="0"/>
        <v>0</v>
      </c>
      <c r="G49" s="84">
        <f t="shared" si="1"/>
        <v>0</v>
      </c>
      <c r="H49" s="85">
        <v>-1.5299999999999999E-2</v>
      </c>
      <c r="I49" s="2223" t="s">
        <v>1196</v>
      </c>
    </row>
    <row r="50" spans="1:9" ht="16.5">
      <c r="A50" s="89" t="s">
        <v>2747</v>
      </c>
      <c r="B50" s="81" t="s">
        <v>6911</v>
      </c>
      <c r="C50" s="9" t="s">
        <v>3551</v>
      </c>
      <c r="D50" s="82"/>
      <c r="E50" s="82"/>
      <c r="F50" s="83">
        <f t="shared" si="0"/>
        <v>0</v>
      </c>
      <c r="G50" s="84">
        <f t="shared" si="1"/>
        <v>0</v>
      </c>
      <c r="H50" s="85">
        <v>0.56210000000000004</v>
      </c>
      <c r="I50" s="2223" t="s">
        <v>1196</v>
      </c>
    </row>
    <row r="51" spans="1:9" ht="16.5">
      <c r="A51" s="89" t="s">
        <v>2748</v>
      </c>
      <c r="B51" s="81" t="s">
        <v>6912</v>
      </c>
      <c r="C51" s="9" t="s">
        <v>3551</v>
      </c>
      <c r="D51" s="82"/>
      <c r="E51" s="82"/>
      <c r="F51" s="83">
        <f t="shared" si="0"/>
        <v>0</v>
      </c>
      <c r="G51" s="84">
        <f t="shared" si="1"/>
        <v>0</v>
      </c>
      <c r="H51" s="85">
        <v>0.40620000000000001</v>
      </c>
      <c r="I51" s="2223" t="s">
        <v>1196</v>
      </c>
    </row>
    <row r="52" spans="1:9" ht="16.5">
      <c r="A52" s="89" t="s">
        <v>2749</v>
      </c>
      <c r="B52" s="81" t="s">
        <v>6913</v>
      </c>
      <c r="C52" s="9" t="s">
        <v>3551</v>
      </c>
      <c r="D52" s="82"/>
      <c r="E52" s="82"/>
      <c r="F52" s="83">
        <f t="shared" si="0"/>
        <v>0</v>
      </c>
      <c r="G52" s="84">
        <f t="shared" si="1"/>
        <v>0</v>
      </c>
      <c r="H52" s="85">
        <v>0.85109999999999997</v>
      </c>
      <c r="I52" s="2223" t="s">
        <v>1196</v>
      </c>
    </row>
    <row r="53" spans="1:9" ht="16.5">
      <c r="A53" s="89" t="s">
        <v>2750</v>
      </c>
      <c r="B53" s="81" t="s">
        <v>6914</v>
      </c>
      <c r="C53" s="9" t="s">
        <v>3551</v>
      </c>
      <c r="D53" s="82"/>
      <c r="E53" s="82"/>
      <c r="F53" s="83">
        <f t="shared" si="0"/>
        <v>0</v>
      </c>
      <c r="G53" s="84">
        <f t="shared" si="1"/>
        <v>0</v>
      </c>
      <c r="H53" s="85">
        <v>1.0112000000000001</v>
      </c>
      <c r="I53" s="2223" t="s">
        <v>1196</v>
      </c>
    </row>
    <row r="54" spans="1:9" ht="16.5">
      <c r="A54" s="89" t="s">
        <v>2751</v>
      </c>
      <c r="B54" s="81" t="s">
        <v>6915</v>
      </c>
      <c r="C54" s="9" t="s">
        <v>3551</v>
      </c>
      <c r="D54" s="82"/>
      <c r="E54" s="82"/>
      <c r="F54" s="83">
        <f t="shared" si="0"/>
        <v>0</v>
      </c>
      <c r="G54" s="84">
        <f t="shared" si="1"/>
        <v>0</v>
      </c>
      <c r="H54" s="85">
        <v>1.2722</v>
      </c>
      <c r="I54" s="2223" t="s">
        <v>1196</v>
      </c>
    </row>
    <row r="55" spans="1:9" ht="16.5">
      <c r="A55" s="89" t="s">
        <v>2752</v>
      </c>
      <c r="B55" s="81" t="s">
        <v>6916</v>
      </c>
      <c r="C55" s="9" t="s">
        <v>3551</v>
      </c>
      <c r="D55" s="82"/>
      <c r="E55" s="82"/>
      <c r="F55" s="83">
        <f t="shared" si="0"/>
        <v>0</v>
      </c>
      <c r="G55" s="84">
        <f t="shared" si="1"/>
        <v>0</v>
      </c>
      <c r="H55" s="85">
        <v>0.25319999999999998</v>
      </c>
      <c r="I55" s="2223" t="s">
        <v>1196</v>
      </c>
    </row>
    <row r="56" spans="1:9" ht="16.5">
      <c r="A56" s="89" t="s">
        <v>2753</v>
      </c>
      <c r="B56" s="81" t="s">
        <v>6917</v>
      </c>
      <c r="C56" s="9" t="s">
        <v>3551</v>
      </c>
      <c r="D56" s="82"/>
      <c r="E56" s="82"/>
      <c r="F56" s="83">
        <f t="shared" si="0"/>
        <v>0</v>
      </c>
      <c r="G56" s="84">
        <f t="shared" si="1"/>
        <v>0</v>
      </c>
      <c r="H56" s="85">
        <v>1.2213000000000001</v>
      </c>
      <c r="I56" s="2223" t="s">
        <v>1196</v>
      </c>
    </row>
    <row r="57" spans="1:9" ht="16.5">
      <c r="A57" s="89" t="s">
        <v>2754</v>
      </c>
      <c r="B57" s="81" t="s">
        <v>6918</v>
      </c>
      <c r="C57" s="9" t="s">
        <v>3551</v>
      </c>
      <c r="D57" s="82"/>
      <c r="E57" s="82"/>
      <c r="F57" s="83">
        <f t="shared" si="0"/>
        <v>0</v>
      </c>
      <c r="G57" s="84">
        <f t="shared" si="1"/>
        <v>0</v>
      </c>
      <c r="H57" s="85">
        <v>1.1857</v>
      </c>
      <c r="I57" s="2224" t="s">
        <v>1196</v>
      </c>
    </row>
    <row r="58" spans="1:9" ht="16.5">
      <c r="A58" s="89" t="s">
        <v>2755</v>
      </c>
      <c r="B58" s="81" t="s">
        <v>6919</v>
      </c>
      <c r="C58" s="9" t="s">
        <v>3551</v>
      </c>
      <c r="D58" s="82"/>
      <c r="E58" s="82"/>
      <c r="F58" s="83">
        <f t="shared" si="0"/>
        <v>0</v>
      </c>
      <c r="G58" s="84">
        <f t="shared" si="1"/>
        <v>0</v>
      </c>
      <c r="H58" s="85">
        <v>0.16839999999999999</v>
      </c>
      <c r="I58" s="2223" t="s">
        <v>1196</v>
      </c>
    </row>
    <row r="59" spans="1:9" ht="16.5">
      <c r="A59" s="89" t="s">
        <v>2756</v>
      </c>
      <c r="B59" s="81" t="s">
        <v>6920</v>
      </c>
      <c r="C59" s="9" t="s">
        <v>3551</v>
      </c>
      <c r="D59" s="82"/>
      <c r="E59" s="82"/>
      <c r="F59" s="83">
        <f t="shared" si="0"/>
        <v>0</v>
      </c>
      <c r="G59" s="84">
        <f t="shared" si="1"/>
        <v>0</v>
      </c>
      <c r="H59" s="85">
        <v>0.48920000000000002</v>
      </c>
      <c r="I59" s="2223" t="s">
        <v>1196</v>
      </c>
    </row>
    <row r="60" spans="1:9" ht="16.5">
      <c r="A60" s="89" t="s">
        <v>2757</v>
      </c>
      <c r="B60" s="81" t="s">
        <v>6921</v>
      </c>
      <c r="C60" s="9" t="s">
        <v>3551</v>
      </c>
      <c r="D60" s="82"/>
      <c r="E60" s="82"/>
      <c r="F60" s="83">
        <f t="shared" si="0"/>
        <v>0</v>
      </c>
      <c r="G60" s="84">
        <f t="shared" si="1"/>
        <v>0</v>
      </c>
      <c r="H60" s="85">
        <v>0.28079999999999999</v>
      </c>
      <c r="I60" s="2224" t="s">
        <v>1196</v>
      </c>
    </row>
    <row r="61" spans="1:9" ht="16.5">
      <c r="A61" s="89" t="s">
        <v>6836</v>
      </c>
      <c r="B61" s="81" t="s">
        <v>6922</v>
      </c>
      <c r="C61" s="9" t="s">
        <v>3551</v>
      </c>
      <c r="D61" s="82"/>
      <c r="E61" s="82"/>
      <c r="F61" s="83">
        <f t="shared" si="0"/>
        <v>0</v>
      </c>
      <c r="G61" s="84">
        <f t="shared" si="1"/>
        <v>0</v>
      </c>
      <c r="H61" s="85">
        <v>1</v>
      </c>
      <c r="I61" s="2224" t="s">
        <v>7705</v>
      </c>
    </row>
    <row r="62" spans="1:9" ht="16.5">
      <c r="A62" s="89" t="s">
        <v>2758</v>
      </c>
      <c r="B62" s="81" t="s">
        <v>6923</v>
      </c>
      <c r="C62" s="9" t="s">
        <v>3551</v>
      </c>
      <c r="D62" s="82"/>
      <c r="E62" s="82"/>
      <c r="F62" s="83">
        <f t="shared" si="0"/>
        <v>0</v>
      </c>
      <c r="G62" s="84">
        <f t="shared" si="1"/>
        <v>0</v>
      </c>
      <c r="H62" s="85">
        <v>0.38819999999999999</v>
      </c>
      <c r="I62" s="2223" t="s">
        <v>1196</v>
      </c>
    </row>
    <row r="63" spans="1:9" ht="16.5">
      <c r="A63" s="89" t="s">
        <v>2759</v>
      </c>
      <c r="B63" s="81" t="s">
        <v>6924</v>
      </c>
      <c r="C63" s="9" t="s">
        <v>3551</v>
      </c>
      <c r="D63" s="82"/>
      <c r="E63" s="82"/>
      <c r="F63" s="83">
        <f t="shared" si="0"/>
        <v>0</v>
      </c>
      <c r="G63" s="84">
        <f t="shared" si="1"/>
        <v>0</v>
      </c>
      <c r="H63" s="85">
        <v>7.3300000000000004E-2</v>
      </c>
      <c r="I63" s="2223" t="s">
        <v>1196</v>
      </c>
    </row>
    <row r="64" spans="1:9" ht="16.5">
      <c r="A64" s="89" t="s">
        <v>2760</v>
      </c>
      <c r="B64" s="81" t="s">
        <v>6925</v>
      </c>
      <c r="C64" s="9" t="s">
        <v>3551</v>
      </c>
      <c r="D64" s="82"/>
      <c r="E64" s="82"/>
      <c r="F64" s="83">
        <f t="shared" si="0"/>
        <v>0</v>
      </c>
      <c r="G64" s="84">
        <f t="shared" si="1"/>
        <v>0</v>
      </c>
      <c r="H64" s="85">
        <v>0.25850000000000001</v>
      </c>
      <c r="I64" s="2223" t="s">
        <v>1196</v>
      </c>
    </row>
    <row r="65" spans="1:9" ht="16.5">
      <c r="A65" s="89" t="s">
        <v>2761</v>
      </c>
      <c r="B65" s="81" t="s">
        <v>6926</v>
      </c>
      <c r="C65" s="9" t="s">
        <v>3551</v>
      </c>
      <c r="D65" s="82"/>
      <c r="E65" s="82"/>
      <c r="F65" s="83">
        <f t="shared" si="0"/>
        <v>0</v>
      </c>
      <c r="G65" s="84">
        <f t="shared" si="1"/>
        <v>0</v>
      </c>
      <c r="H65" s="85">
        <v>0.18099999999999999</v>
      </c>
      <c r="I65" s="2223" t="s">
        <v>1196</v>
      </c>
    </row>
    <row r="66" spans="1:9" ht="16.5">
      <c r="A66" s="89" t="s">
        <v>3518</v>
      </c>
      <c r="B66" s="81" t="s">
        <v>6927</v>
      </c>
      <c r="C66" s="9" t="s">
        <v>3551</v>
      </c>
      <c r="D66" s="82"/>
      <c r="E66" s="82"/>
      <c r="F66" s="83">
        <f t="shared" si="0"/>
        <v>0</v>
      </c>
      <c r="G66" s="84">
        <f t="shared" si="1"/>
        <v>0</v>
      </c>
      <c r="H66" s="85">
        <v>0.3034</v>
      </c>
      <c r="I66" s="2224" t="s">
        <v>1196</v>
      </c>
    </row>
    <row r="67" spans="1:9" ht="16.5">
      <c r="A67" s="89" t="s">
        <v>2762</v>
      </c>
      <c r="B67" s="81" t="s">
        <v>6928</v>
      </c>
      <c r="C67" s="9" t="s">
        <v>3551</v>
      </c>
      <c r="D67" s="82"/>
      <c r="E67" s="82"/>
      <c r="F67" s="83">
        <f t="shared" si="0"/>
        <v>0</v>
      </c>
      <c r="G67" s="84">
        <f t="shared" si="1"/>
        <v>0</v>
      </c>
      <c r="H67" s="85">
        <v>0.1305</v>
      </c>
      <c r="I67" s="2223" t="s">
        <v>1196</v>
      </c>
    </row>
    <row r="68" spans="1:9" ht="16.5">
      <c r="A68" s="89" t="s">
        <v>2763</v>
      </c>
      <c r="B68" s="81" t="s">
        <v>6929</v>
      </c>
      <c r="C68" s="9" t="s">
        <v>3551</v>
      </c>
      <c r="D68" s="82"/>
      <c r="E68" s="82"/>
      <c r="F68" s="83">
        <f t="shared" si="0"/>
        <v>0</v>
      </c>
      <c r="G68" s="84">
        <f t="shared" si="1"/>
        <v>0</v>
      </c>
      <c r="H68" s="85">
        <v>1.5444</v>
      </c>
      <c r="I68" s="2223" t="s">
        <v>1196</v>
      </c>
    </row>
    <row r="69" spans="1:9" ht="16.5">
      <c r="A69" s="89" t="s">
        <v>2764</v>
      </c>
      <c r="B69" s="81" t="s">
        <v>6930</v>
      </c>
      <c r="C69" s="9" t="s">
        <v>3551</v>
      </c>
      <c r="D69" s="82"/>
      <c r="E69" s="82"/>
      <c r="F69" s="83">
        <f t="shared" ref="F69:F132" si="2">D69*E69</f>
        <v>0</v>
      </c>
      <c r="G69" s="84">
        <f t="shared" ref="G69:G132" si="3">IF($F$826=0,0,F69/$F$826)</f>
        <v>0</v>
      </c>
      <c r="H69" s="85">
        <v>6.0000000000000001E-3</v>
      </c>
      <c r="I69" s="2223" t="s">
        <v>1196</v>
      </c>
    </row>
    <row r="70" spans="1:9" ht="16.5">
      <c r="A70" s="89" t="s">
        <v>2765</v>
      </c>
      <c r="B70" s="81" t="s">
        <v>6931</v>
      </c>
      <c r="C70" s="9" t="s">
        <v>3551</v>
      </c>
      <c r="D70" s="82"/>
      <c r="E70" s="82"/>
      <c r="F70" s="83">
        <f t="shared" si="2"/>
        <v>0</v>
      </c>
      <c r="G70" s="84">
        <f t="shared" si="3"/>
        <v>0</v>
      </c>
      <c r="H70" s="85">
        <v>0.96560000000000001</v>
      </c>
      <c r="I70" s="2223" t="s">
        <v>1196</v>
      </c>
    </row>
    <row r="71" spans="1:9" ht="16.5">
      <c r="A71" s="89" t="s">
        <v>3519</v>
      </c>
      <c r="B71" s="81" t="s">
        <v>6932</v>
      </c>
      <c r="C71" s="9" t="s">
        <v>3551</v>
      </c>
      <c r="D71" s="82"/>
      <c r="E71" s="82"/>
      <c r="F71" s="83">
        <f t="shared" si="2"/>
        <v>0</v>
      </c>
      <c r="G71" s="84">
        <f t="shared" si="3"/>
        <v>0</v>
      </c>
      <c r="H71" s="85">
        <v>0.2424</v>
      </c>
      <c r="I71" s="2223" t="s">
        <v>1196</v>
      </c>
    </row>
    <row r="72" spans="1:9" ht="16.5">
      <c r="A72" s="89" t="s">
        <v>2766</v>
      </c>
      <c r="B72" s="81" t="s">
        <v>6933</v>
      </c>
      <c r="C72" s="9" t="s">
        <v>3551</v>
      </c>
      <c r="D72" s="82"/>
      <c r="E72" s="82"/>
      <c r="F72" s="83">
        <f t="shared" si="2"/>
        <v>0</v>
      </c>
      <c r="G72" s="84">
        <f t="shared" si="3"/>
        <v>0</v>
      </c>
      <c r="H72" s="85">
        <v>0.83340000000000003</v>
      </c>
      <c r="I72" s="2223" t="s">
        <v>1196</v>
      </c>
    </row>
    <row r="73" spans="1:9" ht="16.5">
      <c r="A73" s="89" t="s">
        <v>2767</v>
      </c>
      <c r="B73" s="81" t="s">
        <v>6934</v>
      </c>
      <c r="C73" s="9" t="s">
        <v>3551</v>
      </c>
      <c r="D73" s="82"/>
      <c r="E73" s="82"/>
      <c r="F73" s="83">
        <f t="shared" si="2"/>
        <v>0</v>
      </c>
      <c r="G73" s="84">
        <f t="shared" si="3"/>
        <v>0</v>
      </c>
      <c r="H73" s="85">
        <v>1.2322</v>
      </c>
      <c r="I73" s="2223" t="s">
        <v>1196</v>
      </c>
    </row>
    <row r="74" spans="1:9" ht="16.5">
      <c r="A74" s="89" t="s">
        <v>2768</v>
      </c>
      <c r="B74" s="81" t="s">
        <v>6935</v>
      </c>
      <c r="C74" s="9" t="s">
        <v>3551</v>
      </c>
      <c r="D74" s="82"/>
      <c r="E74" s="82"/>
      <c r="F74" s="83">
        <f t="shared" si="2"/>
        <v>0</v>
      </c>
      <c r="G74" s="84">
        <f t="shared" si="3"/>
        <v>0</v>
      </c>
      <c r="H74" s="85">
        <v>0.87880000000000003</v>
      </c>
      <c r="I74" s="2223" t="s">
        <v>1196</v>
      </c>
    </row>
    <row r="75" spans="1:9" ht="16.5">
      <c r="A75" s="89" t="s">
        <v>2769</v>
      </c>
      <c r="B75" s="81" t="s">
        <v>6936</v>
      </c>
      <c r="C75" s="9" t="s">
        <v>3551</v>
      </c>
      <c r="D75" s="82"/>
      <c r="E75" s="82"/>
      <c r="F75" s="83">
        <f t="shared" si="2"/>
        <v>0</v>
      </c>
      <c r="G75" s="84">
        <f t="shared" si="3"/>
        <v>0</v>
      </c>
      <c r="H75" s="85">
        <v>0.61380000000000001</v>
      </c>
      <c r="I75" s="2223" t="s">
        <v>1196</v>
      </c>
    </row>
    <row r="76" spans="1:9" ht="16.5">
      <c r="A76" s="89" t="s">
        <v>2770</v>
      </c>
      <c r="B76" s="81" t="s">
        <v>6937</v>
      </c>
      <c r="C76" s="9" t="s">
        <v>3551</v>
      </c>
      <c r="D76" s="82"/>
      <c r="E76" s="82"/>
      <c r="F76" s="83">
        <f t="shared" si="2"/>
        <v>0</v>
      </c>
      <c r="G76" s="84">
        <f t="shared" si="3"/>
        <v>0</v>
      </c>
      <c r="H76" s="85">
        <v>1.04</v>
      </c>
      <c r="I76" s="2223" t="s">
        <v>1196</v>
      </c>
    </row>
    <row r="77" spans="1:9" ht="16.5">
      <c r="A77" s="89" t="s">
        <v>2771</v>
      </c>
      <c r="B77" s="81" t="s">
        <v>6938</v>
      </c>
      <c r="C77" s="9" t="s">
        <v>3551</v>
      </c>
      <c r="D77" s="82"/>
      <c r="E77" s="82"/>
      <c r="F77" s="83">
        <f t="shared" si="2"/>
        <v>0</v>
      </c>
      <c r="G77" s="84">
        <f t="shared" si="3"/>
        <v>0</v>
      </c>
      <c r="H77" s="85">
        <v>0.73009999999999997</v>
      </c>
      <c r="I77" s="2223" t="s">
        <v>1196</v>
      </c>
    </row>
    <row r="78" spans="1:9" ht="16.5">
      <c r="A78" s="89" t="s">
        <v>2772</v>
      </c>
      <c r="B78" s="81" t="s">
        <v>6939</v>
      </c>
      <c r="C78" s="9" t="s">
        <v>3551</v>
      </c>
      <c r="D78" s="82"/>
      <c r="E78" s="82"/>
      <c r="F78" s="83">
        <f t="shared" si="2"/>
        <v>0</v>
      </c>
      <c r="G78" s="84">
        <f t="shared" si="3"/>
        <v>0</v>
      </c>
      <c r="H78" s="85">
        <v>0.215</v>
      </c>
      <c r="I78" s="2223" t="s">
        <v>1196</v>
      </c>
    </row>
    <row r="79" spans="1:9" ht="16.5">
      <c r="A79" s="89" t="s">
        <v>2774</v>
      </c>
      <c r="B79" s="81" t="s">
        <v>6940</v>
      </c>
      <c r="C79" s="9" t="s">
        <v>3551</v>
      </c>
      <c r="D79" s="82"/>
      <c r="E79" s="82"/>
      <c r="F79" s="83">
        <f t="shared" si="2"/>
        <v>0</v>
      </c>
      <c r="G79" s="84">
        <f t="shared" si="3"/>
        <v>0</v>
      </c>
      <c r="H79" s="85">
        <v>1.1262000000000001</v>
      </c>
      <c r="I79" s="2223" t="s">
        <v>1196</v>
      </c>
    </row>
    <row r="80" spans="1:9" ht="16.5">
      <c r="A80" s="89" t="s">
        <v>2775</v>
      </c>
      <c r="B80" s="81" t="s">
        <v>6941</v>
      </c>
      <c r="C80" s="9" t="s">
        <v>3551</v>
      </c>
      <c r="D80" s="82"/>
      <c r="E80" s="82"/>
      <c r="F80" s="83">
        <f t="shared" si="2"/>
        <v>0</v>
      </c>
      <c r="G80" s="84">
        <f t="shared" si="3"/>
        <v>0</v>
      </c>
      <c r="H80" s="85">
        <v>0.44290000000000002</v>
      </c>
      <c r="I80" s="2223" t="s">
        <v>1196</v>
      </c>
    </row>
    <row r="81" spans="1:9" ht="16.5">
      <c r="A81" s="89" t="s">
        <v>2776</v>
      </c>
      <c r="B81" s="81" t="s">
        <v>6942</v>
      </c>
      <c r="C81" s="9" t="s">
        <v>3551</v>
      </c>
      <c r="D81" s="82"/>
      <c r="E81" s="82"/>
      <c r="F81" s="83">
        <f t="shared" si="2"/>
        <v>0</v>
      </c>
      <c r="G81" s="84">
        <f t="shared" si="3"/>
        <v>0</v>
      </c>
      <c r="H81" s="85">
        <v>1.3240000000000001</v>
      </c>
      <c r="I81" s="2223" t="s">
        <v>1196</v>
      </c>
    </row>
    <row r="82" spans="1:9" ht="16.5">
      <c r="A82" s="89" t="s">
        <v>2777</v>
      </c>
      <c r="B82" s="81" t="s">
        <v>6943</v>
      </c>
      <c r="C82" s="9" t="s">
        <v>3551</v>
      </c>
      <c r="D82" s="82"/>
      <c r="E82" s="82"/>
      <c r="F82" s="83">
        <f t="shared" si="2"/>
        <v>0</v>
      </c>
      <c r="G82" s="84">
        <f t="shared" si="3"/>
        <v>0</v>
      </c>
      <c r="H82" s="85">
        <v>0.75700000000000001</v>
      </c>
      <c r="I82" s="2223" t="s">
        <v>1196</v>
      </c>
    </row>
    <row r="83" spans="1:9" ht="16.5">
      <c r="A83" s="89" t="s">
        <v>2778</v>
      </c>
      <c r="B83" s="81" t="s">
        <v>6944</v>
      </c>
      <c r="C83" s="9" t="s">
        <v>3551</v>
      </c>
      <c r="D83" s="82"/>
      <c r="E83" s="82"/>
      <c r="F83" s="83">
        <f t="shared" si="2"/>
        <v>0</v>
      </c>
      <c r="G83" s="84">
        <f t="shared" si="3"/>
        <v>0</v>
      </c>
      <c r="H83" s="85">
        <v>0.4284</v>
      </c>
      <c r="I83" s="2223" t="s">
        <v>1196</v>
      </c>
    </row>
    <row r="84" spans="1:9" ht="16.5">
      <c r="A84" s="89" t="s">
        <v>2779</v>
      </c>
      <c r="B84" s="81" t="s">
        <v>6945</v>
      </c>
      <c r="C84" s="9" t="s">
        <v>3551</v>
      </c>
      <c r="D84" s="82"/>
      <c r="E84" s="82"/>
      <c r="F84" s="83">
        <f t="shared" si="2"/>
        <v>0</v>
      </c>
      <c r="G84" s="84">
        <f t="shared" si="3"/>
        <v>0</v>
      </c>
      <c r="H84" s="85">
        <v>0.29970000000000002</v>
      </c>
      <c r="I84" s="2223" t="s">
        <v>1196</v>
      </c>
    </row>
    <row r="85" spans="1:9" ht="16.5">
      <c r="A85" s="89" t="s">
        <v>2780</v>
      </c>
      <c r="B85" s="81" t="s">
        <v>6946</v>
      </c>
      <c r="C85" s="9" t="s">
        <v>3551</v>
      </c>
      <c r="D85" s="82"/>
      <c r="E85" s="82"/>
      <c r="F85" s="83">
        <f t="shared" si="2"/>
        <v>0</v>
      </c>
      <c r="G85" s="84">
        <f t="shared" si="3"/>
        <v>0</v>
      </c>
      <c r="H85" s="85">
        <v>1.8392999999999999</v>
      </c>
      <c r="I85" s="2223" t="s">
        <v>1196</v>
      </c>
    </row>
    <row r="86" spans="1:9" ht="16.5">
      <c r="A86" s="89" t="s">
        <v>2781</v>
      </c>
      <c r="B86" s="81" t="s">
        <v>6947</v>
      </c>
      <c r="C86" s="9" t="s">
        <v>3551</v>
      </c>
      <c r="D86" s="82"/>
      <c r="E86" s="82"/>
      <c r="F86" s="83">
        <f t="shared" si="2"/>
        <v>0</v>
      </c>
      <c r="G86" s="84">
        <f t="shared" si="3"/>
        <v>0</v>
      </c>
      <c r="H86" s="85">
        <v>1.1088</v>
      </c>
      <c r="I86" s="2224" t="s">
        <v>1196</v>
      </c>
    </row>
    <row r="87" spans="1:9" ht="16.5">
      <c r="A87" s="89" t="s">
        <v>2782</v>
      </c>
      <c r="B87" s="81" t="s">
        <v>6948</v>
      </c>
      <c r="C87" s="9" t="s">
        <v>3551</v>
      </c>
      <c r="D87" s="82"/>
      <c r="E87" s="82"/>
      <c r="F87" s="83">
        <f t="shared" si="2"/>
        <v>0</v>
      </c>
      <c r="G87" s="84">
        <f t="shared" si="3"/>
        <v>0</v>
      </c>
      <c r="H87" s="85">
        <v>1.3130999999999999</v>
      </c>
      <c r="I87" s="2223" t="s">
        <v>1196</v>
      </c>
    </row>
    <row r="88" spans="1:9" ht="16.5">
      <c r="A88" s="89" t="s">
        <v>2783</v>
      </c>
      <c r="B88" s="81" t="s">
        <v>6949</v>
      </c>
      <c r="C88" s="9" t="s">
        <v>3551</v>
      </c>
      <c r="D88" s="82"/>
      <c r="E88" s="82"/>
      <c r="F88" s="83">
        <f t="shared" si="2"/>
        <v>0</v>
      </c>
      <c r="G88" s="84">
        <f t="shared" si="3"/>
        <v>0</v>
      </c>
      <c r="H88" s="85">
        <v>2.0876999999999999</v>
      </c>
      <c r="I88" s="2223" t="s">
        <v>1196</v>
      </c>
    </row>
    <row r="89" spans="1:9" ht="16.5">
      <c r="A89" s="89" t="s">
        <v>2784</v>
      </c>
      <c r="B89" s="81" t="s">
        <v>6950</v>
      </c>
      <c r="C89" s="9" t="s">
        <v>3551</v>
      </c>
      <c r="D89" s="82"/>
      <c r="E89" s="82"/>
      <c r="F89" s="83">
        <f t="shared" si="2"/>
        <v>0</v>
      </c>
      <c r="G89" s="84">
        <f t="shared" si="3"/>
        <v>0</v>
      </c>
      <c r="H89" s="85">
        <v>0.60050000000000003</v>
      </c>
      <c r="I89" s="2223" t="s">
        <v>1196</v>
      </c>
    </row>
    <row r="90" spans="1:9" ht="16.5">
      <c r="A90" s="89" t="s">
        <v>2785</v>
      </c>
      <c r="B90" s="81" t="s">
        <v>6951</v>
      </c>
      <c r="C90" s="9" t="s">
        <v>3551</v>
      </c>
      <c r="D90" s="82"/>
      <c r="E90" s="82"/>
      <c r="F90" s="83">
        <f t="shared" si="2"/>
        <v>0</v>
      </c>
      <c r="G90" s="84">
        <f t="shared" si="3"/>
        <v>0</v>
      </c>
      <c r="H90" s="85">
        <v>1.1580999999999999</v>
      </c>
      <c r="I90" s="2223" t="s">
        <v>1196</v>
      </c>
    </row>
    <row r="91" spans="1:9" ht="16.5">
      <c r="A91" s="89" t="s">
        <v>2786</v>
      </c>
      <c r="B91" s="81" t="s">
        <v>6952</v>
      </c>
      <c r="C91" s="9" t="s">
        <v>3551</v>
      </c>
      <c r="D91" s="82"/>
      <c r="E91" s="82"/>
      <c r="F91" s="83">
        <f t="shared" si="2"/>
        <v>0</v>
      </c>
      <c r="G91" s="84">
        <f t="shared" si="3"/>
        <v>0</v>
      </c>
      <c r="H91" s="85">
        <v>0.99160000000000004</v>
      </c>
      <c r="I91" s="2223" t="s">
        <v>1196</v>
      </c>
    </row>
    <row r="92" spans="1:9" ht="16.5">
      <c r="A92" s="89" t="s">
        <v>2787</v>
      </c>
      <c r="B92" s="81" t="s">
        <v>6953</v>
      </c>
      <c r="C92" s="9" t="s">
        <v>3551</v>
      </c>
      <c r="D92" s="82"/>
      <c r="E92" s="82"/>
      <c r="F92" s="83">
        <f t="shared" si="2"/>
        <v>0</v>
      </c>
      <c r="G92" s="84">
        <f t="shared" si="3"/>
        <v>0</v>
      </c>
      <c r="H92" s="85">
        <v>1.375</v>
      </c>
      <c r="I92" s="2223" t="s">
        <v>1196</v>
      </c>
    </row>
    <row r="93" spans="1:9" ht="16.5">
      <c r="A93" s="89" t="s">
        <v>2788</v>
      </c>
      <c r="B93" s="81" t="s">
        <v>6954</v>
      </c>
      <c r="C93" s="9" t="s">
        <v>3551</v>
      </c>
      <c r="D93" s="82"/>
      <c r="E93" s="82"/>
      <c r="F93" s="83">
        <f t="shared" si="2"/>
        <v>0</v>
      </c>
      <c r="G93" s="84">
        <f t="shared" si="3"/>
        <v>0</v>
      </c>
      <c r="H93" s="85">
        <v>2.0015999999999998</v>
      </c>
      <c r="I93" s="2223" t="s">
        <v>1196</v>
      </c>
    </row>
    <row r="94" spans="1:9" ht="16.5">
      <c r="A94" s="89" t="s">
        <v>2789</v>
      </c>
      <c r="B94" s="81" t="s">
        <v>6955</v>
      </c>
      <c r="C94" s="9" t="s">
        <v>3551</v>
      </c>
      <c r="D94" s="82"/>
      <c r="E94" s="82"/>
      <c r="F94" s="83">
        <f t="shared" si="2"/>
        <v>0</v>
      </c>
      <c r="G94" s="84">
        <f t="shared" si="3"/>
        <v>0</v>
      </c>
      <c r="H94" s="85">
        <v>0.3236</v>
      </c>
      <c r="I94" s="2223" t="s">
        <v>1196</v>
      </c>
    </row>
    <row r="95" spans="1:9" ht="16.5">
      <c r="A95" s="89" t="s">
        <v>2790</v>
      </c>
      <c r="B95" s="81" t="s">
        <v>6956</v>
      </c>
      <c r="C95" s="9" t="s">
        <v>3551</v>
      </c>
      <c r="D95" s="82"/>
      <c r="E95" s="82"/>
      <c r="F95" s="83">
        <f t="shared" si="2"/>
        <v>0</v>
      </c>
      <c r="G95" s="84">
        <f t="shared" si="3"/>
        <v>0</v>
      </c>
      <c r="H95" s="85">
        <v>0.92090000000000005</v>
      </c>
      <c r="I95" s="2223" t="s">
        <v>1196</v>
      </c>
    </row>
    <row r="96" spans="1:9" ht="16.5">
      <c r="A96" s="89" t="s">
        <v>2791</v>
      </c>
      <c r="B96" s="81" t="s">
        <v>6957</v>
      </c>
      <c r="C96" s="9" t="s">
        <v>3551</v>
      </c>
      <c r="D96" s="82"/>
      <c r="E96" s="82"/>
      <c r="F96" s="83">
        <f t="shared" si="2"/>
        <v>0</v>
      </c>
      <c r="G96" s="84">
        <f t="shared" si="3"/>
        <v>0</v>
      </c>
      <c r="H96" s="85">
        <v>1.2562</v>
      </c>
      <c r="I96" s="2223" t="s">
        <v>1196</v>
      </c>
    </row>
    <row r="97" spans="1:9" ht="16.5">
      <c r="A97" s="89" t="s">
        <v>2792</v>
      </c>
      <c r="B97" s="81" t="s">
        <v>6958</v>
      </c>
      <c r="C97" s="9" t="s">
        <v>3551</v>
      </c>
      <c r="D97" s="82"/>
      <c r="E97" s="82"/>
      <c r="F97" s="83">
        <f t="shared" si="2"/>
        <v>0</v>
      </c>
      <c r="G97" s="84">
        <f t="shared" si="3"/>
        <v>0</v>
      </c>
      <c r="H97" s="85">
        <v>0.46589999999999998</v>
      </c>
      <c r="I97" s="2223" t="s">
        <v>1196</v>
      </c>
    </row>
    <row r="98" spans="1:9" ht="16.5">
      <c r="A98" s="89" t="s">
        <v>2793</v>
      </c>
      <c r="B98" s="81" t="s">
        <v>6959</v>
      </c>
      <c r="C98" s="9" t="s">
        <v>3551</v>
      </c>
      <c r="D98" s="82"/>
      <c r="E98" s="82"/>
      <c r="F98" s="83">
        <f t="shared" si="2"/>
        <v>0</v>
      </c>
      <c r="G98" s="84">
        <f t="shared" si="3"/>
        <v>0</v>
      </c>
      <c r="H98" s="85">
        <v>0.21709999999999999</v>
      </c>
      <c r="I98" s="2223" t="s">
        <v>1196</v>
      </c>
    </row>
    <row r="99" spans="1:9" ht="16.5">
      <c r="A99" s="89" t="s">
        <v>2794</v>
      </c>
      <c r="B99" s="81" t="s">
        <v>6960</v>
      </c>
      <c r="C99" s="9" t="s">
        <v>3551</v>
      </c>
      <c r="D99" s="82"/>
      <c r="E99" s="82"/>
      <c r="F99" s="83">
        <f t="shared" si="2"/>
        <v>0</v>
      </c>
      <c r="G99" s="84">
        <f t="shared" si="3"/>
        <v>0</v>
      </c>
      <c r="H99" s="85">
        <v>0.89419999999999999</v>
      </c>
      <c r="I99" s="2223" t="s">
        <v>1196</v>
      </c>
    </row>
    <row r="100" spans="1:9" ht="16.5">
      <c r="A100" s="89" t="s">
        <v>2795</v>
      </c>
      <c r="B100" s="81" t="s">
        <v>6961</v>
      </c>
      <c r="C100" s="9" t="s">
        <v>3551</v>
      </c>
      <c r="D100" s="82"/>
      <c r="E100" s="82"/>
      <c r="F100" s="83">
        <f t="shared" si="2"/>
        <v>0</v>
      </c>
      <c r="G100" s="84">
        <f t="shared" si="3"/>
        <v>0</v>
      </c>
      <c r="H100" s="85">
        <v>1.2139</v>
      </c>
      <c r="I100" s="2223" t="s">
        <v>1196</v>
      </c>
    </row>
    <row r="101" spans="1:9" ht="16.5">
      <c r="A101" s="89" t="s">
        <v>2796</v>
      </c>
      <c r="B101" s="81" t="s">
        <v>6962</v>
      </c>
      <c r="C101" s="9" t="s">
        <v>3551</v>
      </c>
      <c r="D101" s="82"/>
      <c r="E101" s="82"/>
      <c r="F101" s="83">
        <f t="shared" si="2"/>
        <v>0</v>
      </c>
      <c r="G101" s="84">
        <f t="shared" si="3"/>
        <v>0</v>
      </c>
      <c r="H101" s="85">
        <v>0.35780000000000001</v>
      </c>
      <c r="I101" s="2223" t="s">
        <v>1196</v>
      </c>
    </row>
    <row r="102" spans="1:9" ht="16.5">
      <c r="A102" s="89" t="s">
        <v>2797</v>
      </c>
      <c r="B102" s="81" t="s">
        <v>6963</v>
      </c>
      <c r="C102" s="9" t="s">
        <v>3551</v>
      </c>
      <c r="D102" s="82"/>
      <c r="E102" s="82"/>
      <c r="F102" s="83">
        <f t="shared" si="2"/>
        <v>0</v>
      </c>
      <c r="G102" s="84">
        <f t="shared" si="3"/>
        <v>0</v>
      </c>
      <c r="H102" s="85">
        <v>1.2201</v>
      </c>
      <c r="I102" s="2223" t="s">
        <v>1196</v>
      </c>
    </row>
    <row r="103" spans="1:9" ht="16.5">
      <c r="A103" s="89" t="s">
        <v>2798</v>
      </c>
      <c r="B103" s="81" t="s">
        <v>6964</v>
      </c>
      <c r="C103" s="9" t="s">
        <v>3551</v>
      </c>
      <c r="D103" s="82"/>
      <c r="E103" s="82"/>
      <c r="F103" s="83">
        <f t="shared" si="2"/>
        <v>0</v>
      </c>
      <c r="G103" s="84">
        <f t="shared" si="3"/>
        <v>0</v>
      </c>
      <c r="H103" s="85">
        <v>0.70909999999999995</v>
      </c>
      <c r="I103" s="2223" t="s">
        <v>1196</v>
      </c>
    </row>
    <row r="104" spans="1:9" ht="16.5">
      <c r="A104" s="89" t="s">
        <v>2799</v>
      </c>
      <c r="B104" s="81" t="s">
        <v>6965</v>
      </c>
      <c r="C104" s="9" t="s">
        <v>3551</v>
      </c>
      <c r="D104" s="82"/>
      <c r="E104" s="82"/>
      <c r="F104" s="83">
        <f t="shared" si="2"/>
        <v>0</v>
      </c>
      <c r="G104" s="84">
        <f t="shared" si="3"/>
        <v>0</v>
      </c>
      <c r="H104" s="85">
        <v>0.42499999999999999</v>
      </c>
      <c r="I104" s="2223" t="s">
        <v>1196</v>
      </c>
    </row>
    <row r="105" spans="1:9" ht="16.5">
      <c r="A105" s="89" t="s">
        <v>2800</v>
      </c>
      <c r="B105" s="81" t="s">
        <v>6966</v>
      </c>
      <c r="C105" s="9" t="s">
        <v>3551</v>
      </c>
      <c r="D105" s="82"/>
      <c r="E105" s="82"/>
      <c r="F105" s="83">
        <f t="shared" si="2"/>
        <v>0</v>
      </c>
      <c r="G105" s="84">
        <f t="shared" si="3"/>
        <v>0</v>
      </c>
      <c r="H105" s="85">
        <v>1.1806000000000001</v>
      </c>
      <c r="I105" s="2223" t="s">
        <v>1196</v>
      </c>
    </row>
    <row r="106" spans="1:9" ht="16.5">
      <c r="A106" s="89" t="s">
        <v>2801</v>
      </c>
      <c r="B106" s="81" t="s">
        <v>6967</v>
      </c>
      <c r="C106" s="9" t="s">
        <v>3551</v>
      </c>
      <c r="D106" s="82"/>
      <c r="E106" s="82"/>
      <c r="F106" s="83">
        <f t="shared" si="2"/>
        <v>0</v>
      </c>
      <c r="G106" s="84">
        <f t="shared" si="3"/>
        <v>0</v>
      </c>
      <c r="H106" s="85">
        <v>0.77170000000000005</v>
      </c>
      <c r="I106" s="2223" t="s">
        <v>1196</v>
      </c>
    </row>
    <row r="107" spans="1:9" ht="16.5">
      <c r="A107" s="89" t="s">
        <v>2802</v>
      </c>
      <c r="B107" s="81" t="s">
        <v>6968</v>
      </c>
      <c r="C107" s="9" t="s">
        <v>3551</v>
      </c>
      <c r="D107" s="82"/>
      <c r="E107" s="82"/>
      <c r="F107" s="83">
        <f t="shared" si="2"/>
        <v>0</v>
      </c>
      <c r="G107" s="84">
        <f t="shared" si="3"/>
        <v>0</v>
      </c>
      <c r="H107" s="85">
        <v>0.81640000000000001</v>
      </c>
      <c r="I107" s="2223" t="s">
        <v>1196</v>
      </c>
    </row>
    <row r="108" spans="1:9" ht="16.5">
      <c r="A108" s="89" t="s">
        <v>2803</v>
      </c>
      <c r="B108" s="81" t="s">
        <v>6969</v>
      </c>
      <c r="C108" s="9" t="s">
        <v>3551</v>
      </c>
      <c r="D108" s="82"/>
      <c r="E108" s="82"/>
      <c r="F108" s="83">
        <f t="shared" si="2"/>
        <v>0</v>
      </c>
      <c r="G108" s="84">
        <f t="shared" si="3"/>
        <v>0</v>
      </c>
      <c r="H108" s="85">
        <v>1.4424999999999999</v>
      </c>
      <c r="I108" s="2223" t="s">
        <v>1196</v>
      </c>
    </row>
    <row r="109" spans="1:9" ht="16.5">
      <c r="A109" s="89" t="s">
        <v>2804</v>
      </c>
      <c r="B109" s="81" t="s">
        <v>6970</v>
      </c>
      <c r="C109" s="9" t="s">
        <v>3551</v>
      </c>
      <c r="D109" s="82"/>
      <c r="E109" s="82"/>
      <c r="F109" s="83">
        <f t="shared" si="2"/>
        <v>0</v>
      </c>
      <c r="G109" s="84">
        <f t="shared" si="3"/>
        <v>0</v>
      </c>
      <c r="H109" s="85">
        <v>0.76580000000000004</v>
      </c>
      <c r="I109" s="2223" t="s">
        <v>1196</v>
      </c>
    </row>
    <row r="110" spans="1:9" ht="16.5">
      <c r="A110" s="89" t="s">
        <v>2805</v>
      </c>
      <c r="B110" s="81" t="s">
        <v>6971</v>
      </c>
      <c r="C110" s="9" t="s">
        <v>3551</v>
      </c>
      <c r="D110" s="82"/>
      <c r="E110" s="82"/>
      <c r="F110" s="83">
        <f t="shared" si="2"/>
        <v>0</v>
      </c>
      <c r="G110" s="84">
        <f t="shared" si="3"/>
        <v>0</v>
      </c>
      <c r="H110" s="85">
        <v>8.5699999999999998E-2</v>
      </c>
      <c r="I110" s="2223" t="s">
        <v>1196</v>
      </c>
    </row>
    <row r="111" spans="1:9" ht="16.5">
      <c r="A111" s="89" t="s">
        <v>2806</v>
      </c>
      <c r="B111" s="81" t="s">
        <v>6972</v>
      </c>
      <c r="C111" s="9" t="s">
        <v>3551</v>
      </c>
      <c r="D111" s="82"/>
      <c r="E111" s="82"/>
      <c r="F111" s="83">
        <f t="shared" si="2"/>
        <v>0</v>
      </c>
      <c r="G111" s="84">
        <f t="shared" si="3"/>
        <v>0</v>
      </c>
      <c r="H111" s="85">
        <v>1.0388999999999999</v>
      </c>
      <c r="I111" s="2223" t="s">
        <v>1196</v>
      </c>
    </row>
    <row r="112" spans="1:9" ht="16.5">
      <c r="A112" s="89" t="s">
        <v>2807</v>
      </c>
      <c r="B112" s="81" t="s">
        <v>6973</v>
      </c>
      <c r="C112" s="9" t="s">
        <v>3551</v>
      </c>
      <c r="D112" s="82"/>
      <c r="E112" s="82"/>
      <c r="F112" s="83">
        <f t="shared" si="2"/>
        <v>0</v>
      </c>
      <c r="G112" s="84">
        <f t="shared" si="3"/>
        <v>0</v>
      </c>
      <c r="H112" s="85">
        <v>1.5494000000000001</v>
      </c>
      <c r="I112" s="2223" t="s">
        <v>1196</v>
      </c>
    </row>
    <row r="113" spans="1:9" ht="16.5">
      <c r="A113" s="89" t="s">
        <v>2808</v>
      </c>
      <c r="B113" s="81" t="s">
        <v>6974</v>
      </c>
      <c r="C113" s="9" t="s">
        <v>3551</v>
      </c>
      <c r="D113" s="82"/>
      <c r="E113" s="82"/>
      <c r="F113" s="83">
        <f t="shared" si="2"/>
        <v>0</v>
      </c>
      <c r="G113" s="84">
        <f t="shared" si="3"/>
        <v>0</v>
      </c>
      <c r="H113" s="85">
        <v>0.24579999999999999</v>
      </c>
      <c r="I113" s="2223" t="s">
        <v>1196</v>
      </c>
    </row>
    <row r="114" spans="1:9" ht="16.5">
      <c r="A114" s="89" t="s">
        <v>2809</v>
      </c>
      <c r="B114" s="81" t="s">
        <v>6975</v>
      </c>
      <c r="C114" s="9" t="s">
        <v>3551</v>
      </c>
      <c r="D114" s="82"/>
      <c r="E114" s="82"/>
      <c r="F114" s="83">
        <f t="shared" si="2"/>
        <v>0</v>
      </c>
      <c r="G114" s="84">
        <f t="shared" si="3"/>
        <v>0</v>
      </c>
      <c r="H114" s="85">
        <v>0.9748</v>
      </c>
      <c r="I114" s="2223" t="s">
        <v>1196</v>
      </c>
    </row>
    <row r="115" spans="1:9" ht="16.5">
      <c r="A115" s="89" t="s">
        <v>2810</v>
      </c>
      <c r="B115" s="81" t="s">
        <v>6976</v>
      </c>
      <c r="C115" s="9" t="s">
        <v>3551</v>
      </c>
      <c r="D115" s="82"/>
      <c r="E115" s="82"/>
      <c r="F115" s="83">
        <f t="shared" si="2"/>
        <v>0</v>
      </c>
      <c r="G115" s="84">
        <f t="shared" si="3"/>
        <v>0</v>
      </c>
      <c r="H115" s="85">
        <v>1.1487000000000001</v>
      </c>
      <c r="I115" s="2223" t="s">
        <v>1196</v>
      </c>
    </row>
    <row r="116" spans="1:9" ht="16.5">
      <c r="A116" s="89" t="s">
        <v>2811</v>
      </c>
      <c r="B116" s="81" t="s">
        <v>6977</v>
      </c>
      <c r="C116" s="9" t="s">
        <v>3551</v>
      </c>
      <c r="D116" s="82"/>
      <c r="E116" s="82"/>
      <c r="F116" s="83">
        <f t="shared" si="2"/>
        <v>0</v>
      </c>
      <c r="G116" s="84">
        <f t="shared" si="3"/>
        <v>0</v>
      </c>
      <c r="H116" s="85">
        <v>1.0492999999999999</v>
      </c>
      <c r="I116" s="2223" t="s">
        <v>1196</v>
      </c>
    </row>
    <row r="117" spans="1:9" ht="16.5">
      <c r="A117" s="89" t="s">
        <v>2812</v>
      </c>
      <c r="B117" s="81" t="s">
        <v>6978</v>
      </c>
      <c r="C117" s="9" t="s">
        <v>3551</v>
      </c>
      <c r="D117" s="82"/>
      <c r="E117" s="82"/>
      <c r="F117" s="83">
        <f t="shared" si="2"/>
        <v>0</v>
      </c>
      <c r="G117" s="84">
        <f t="shared" si="3"/>
        <v>0</v>
      </c>
      <c r="H117" s="85">
        <v>0.96640000000000004</v>
      </c>
      <c r="I117" s="2223" t="s">
        <v>1196</v>
      </c>
    </row>
    <row r="118" spans="1:9" ht="16.5">
      <c r="A118" s="89" t="s">
        <v>2813</v>
      </c>
      <c r="B118" s="81" t="s">
        <v>6979</v>
      </c>
      <c r="C118" s="9" t="s">
        <v>3551</v>
      </c>
      <c r="D118" s="82"/>
      <c r="E118" s="82"/>
      <c r="F118" s="83">
        <f t="shared" si="2"/>
        <v>0</v>
      </c>
      <c r="G118" s="84">
        <f t="shared" si="3"/>
        <v>0</v>
      </c>
      <c r="H118" s="85">
        <v>0.61280000000000001</v>
      </c>
      <c r="I118" s="2223" t="s">
        <v>1196</v>
      </c>
    </row>
    <row r="119" spans="1:9" ht="16.5">
      <c r="A119" s="89" t="s">
        <v>2814</v>
      </c>
      <c r="B119" s="81" t="s">
        <v>6980</v>
      </c>
      <c r="C119" s="9" t="s">
        <v>3551</v>
      </c>
      <c r="D119" s="82"/>
      <c r="E119" s="82"/>
      <c r="F119" s="83">
        <f t="shared" si="2"/>
        <v>0</v>
      </c>
      <c r="G119" s="84">
        <f t="shared" si="3"/>
        <v>0</v>
      </c>
      <c r="H119" s="85">
        <v>1.0817000000000001</v>
      </c>
      <c r="I119" s="2223" t="s">
        <v>1196</v>
      </c>
    </row>
    <row r="120" spans="1:9" ht="16.5">
      <c r="A120" s="89" t="s">
        <v>2815</v>
      </c>
      <c r="B120" s="81" t="s">
        <v>6981</v>
      </c>
      <c r="C120" s="9" t="s">
        <v>3551</v>
      </c>
      <c r="D120" s="82"/>
      <c r="E120" s="82"/>
      <c r="F120" s="83">
        <f t="shared" si="2"/>
        <v>0</v>
      </c>
      <c r="G120" s="84">
        <f t="shared" si="3"/>
        <v>0</v>
      </c>
      <c r="H120" s="85">
        <v>1.1657999999999999</v>
      </c>
      <c r="I120" s="2223" t="s">
        <v>1196</v>
      </c>
    </row>
    <row r="121" spans="1:9" ht="16.5">
      <c r="A121" s="89" t="s">
        <v>2816</v>
      </c>
      <c r="B121" s="81" t="s">
        <v>6982</v>
      </c>
      <c r="C121" s="9" t="s">
        <v>3551</v>
      </c>
      <c r="D121" s="82"/>
      <c r="E121" s="82"/>
      <c r="F121" s="83">
        <f t="shared" si="2"/>
        <v>0</v>
      </c>
      <c r="G121" s="84">
        <f t="shared" si="3"/>
        <v>0</v>
      </c>
      <c r="H121" s="85">
        <v>1.1293</v>
      </c>
      <c r="I121" s="2223" t="s">
        <v>1196</v>
      </c>
    </row>
    <row r="122" spans="1:9" ht="16.5">
      <c r="A122" s="89" t="s">
        <v>2817</v>
      </c>
      <c r="B122" s="81" t="s">
        <v>6983</v>
      </c>
      <c r="C122" s="9" t="s">
        <v>3551</v>
      </c>
      <c r="D122" s="82"/>
      <c r="E122" s="82"/>
      <c r="F122" s="83">
        <f t="shared" si="2"/>
        <v>0</v>
      </c>
      <c r="G122" s="84">
        <f t="shared" si="3"/>
        <v>0</v>
      </c>
      <c r="H122" s="85">
        <v>1.1486000000000001</v>
      </c>
      <c r="I122" s="2223" t="s">
        <v>1196</v>
      </c>
    </row>
    <row r="123" spans="1:9" ht="16.5">
      <c r="A123" s="89" t="s">
        <v>2818</v>
      </c>
      <c r="B123" s="81" t="s">
        <v>6984</v>
      </c>
      <c r="C123" s="9" t="s">
        <v>3551</v>
      </c>
      <c r="D123" s="82"/>
      <c r="E123" s="82"/>
      <c r="F123" s="83">
        <f t="shared" si="2"/>
        <v>0</v>
      </c>
      <c r="G123" s="84">
        <f t="shared" si="3"/>
        <v>0</v>
      </c>
      <c r="H123" s="85">
        <v>1.0784</v>
      </c>
      <c r="I123" s="2223" t="s">
        <v>1196</v>
      </c>
    </row>
    <row r="124" spans="1:9" ht="16.5">
      <c r="A124" s="89" t="s">
        <v>2819</v>
      </c>
      <c r="B124" s="81" t="s">
        <v>6985</v>
      </c>
      <c r="C124" s="9" t="s">
        <v>3551</v>
      </c>
      <c r="D124" s="82"/>
      <c r="E124" s="82"/>
      <c r="F124" s="83">
        <f t="shared" si="2"/>
        <v>0</v>
      </c>
      <c r="G124" s="84">
        <f t="shared" si="3"/>
        <v>0</v>
      </c>
      <c r="H124" s="85">
        <v>0.9607</v>
      </c>
      <c r="I124" s="2223" t="s">
        <v>1196</v>
      </c>
    </row>
    <row r="125" spans="1:9" ht="16.5">
      <c r="A125" s="89" t="s">
        <v>2820</v>
      </c>
      <c r="B125" s="81" t="s">
        <v>6986</v>
      </c>
      <c r="C125" s="9" t="s">
        <v>3551</v>
      </c>
      <c r="D125" s="82"/>
      <c r="E125" s="82"/>
      <c r="F125" s="83">
        <f t="shared" si="2"/>
        <v>0</v>
      </c>
      <c r="G125" s="84">
        <f t="shared" si="3"/>
        <v>0</v>
      </c>
      <c r="H125" s="85">
        <v>0.50800000000000001</v>
      </c>
      <c r="I125" s="2223" t="s">
        <v>1196</v>
      </c>
    </row>
    <row r="126" spans="1:9" ht="16.5">
      <c r="A126" s="89" t="s">
        <v>2821</v>
      </c>
      <c r="B126" s="81" t="s">
        <v>6987</v>
      </c>
      <c r="C126" s="9" t="s">
        <v>3551</v>
      </c>
      <c r="D126" s="82"/>
      <c r="E126" s="82"/>
      <c r="F126" s="83">
        <f t="shared" si="2"/>
        <v>0</v>
      </c>
      <c r="G126" s="84">
        <f t="shared" si="3"/>
        <v>0</v>
      </c>
      <c r="H126" s="85">
        <v>0.40539999999999998</v>
      </c>
      <c r="I126" s="2223" t="s">
        <v>1196</v>
      </c>
    </row>
    <row r="127" spans="1:9" ht="16.5">
      <c r="A127" s="89" t="s">
        <v>2822</v>
      </c>
      <c r="B127" s="81" t="s">
        <v>6988</v>
      </c>
      <c r="C127" s="9" t="s">
        <v>3551</v>
      </c>
      <c r="D127" s="82"/>
      <c r="E127" s="82"/>
      <c r="F127" s="83">
        <f t="shared" si="2"/>
        <v>0</v>
      </c>
      <c r="G127" s="84">
        <f t="shared" si="3"/>
        <v>0</v>
      </c>
      <c r="H127" s="85">
        <v>0.92649999999999999</v>
      </c>
      <c r="I127" s="2223" t="s">
        <v>1196</v>
      </c>
    </row>
    <row r="128" spans="1:9" ht="16.5">
      <c r="A128" s="89" t="s">
        <v>2823</v>
      </c>
      <c r="B128" s="81" t="s">
        <v>6989</v>
      </c>
      <c r="C128" s="9" t="s">
        <v>3551</v>
      </c>
      <c r="D128" s="82"/>
      <c r="E128" s="82"/>
      <c r="F128" s="83">
        <f t="shared" si="2"/>
        <v>0</v>
      </c>
      <c r="G128" s="84">
        <f t="shared" si="3"/>
        <v>0</v>
      </c>
      <c r="H128" s="85">
        <v>0.1033</v>
      </c>
      <c r="I128" s="2223" t="s">
        <v>1196</v>
      </c>
    </row>
    <row r="129" spans="1:9" ht="16.5">
      <c r="A129" s="89" t="s">
        <v>2824</v>
      </c>
      <c r="B129" s="81" t="s">
        <v>6990</v>
      </c>
      <c r="C129" s="9" t="s">
        <v>3551</v>
      </c>
      <c r="D129" s="82"/>
      <c r="E129" s="82"/>
      <c r="F129" s="83">
        <f t="shared" si="2"/>
        <v>0</v>
      </c>
      <c r="G129" s="84">
        <f t="shared" si="3"/>
        <v>0</v>
      </c>
      <c r="H129" s="85">
        <v>1.0167999999999999</v>
      </c>
      <c r="I129" s="2223" t="s">
        <v>1196</v>
      </c>
    </row>
    <row r="130" spans="1:9" ht="16.5">
      <c r="A130" s="89" t="s">
        <v>2825</v>
      </c>
      <c r="B130" s="81" t="s">
        <v>6991</v>
      </c>
      <c r="C130" s="9" t="s">
        <v>3551</v>
      </c>
      <c r="D130" s="82"/>
      <c r="E130" s="82"/>
      <c r="F130" s="83">
        <f t="shared" si="2"/>
        <v>0</v>
      </c>
      <c r="G130" s="84">
        <f t="shared" si="3"/>
        <v>0</v>
      </c>
      <c r="H130" s="85">
        <v>0.87280000000000002</v>
      </c>
      <c r="I130" s="2223" t="s">
        <v>1196</v>
      </c>
    </row>
    <row r="131" spans="1:9" ht="16.5">
      <c r="A131" s="89" t="s">
        <v>2826</v>
      </c>
      <c r="B131" s="81" t="s">
        <v>6992</v>
      </c>
      <c r="C131" s="9" t="s">
        <v>3551</v>
      </c>
      <c r="D131" s="82"/>
      <c r="E131" s="82"/>
      <c r="F131" s="83">
        <f t="shared" si="2"/>
        <v>0</v>
      </c>
      <c r="G131" s="84">
        <f t="shared" si="3"/>
        <v>0</v>
      </c>
      <c r="H131" s="85">
        <v>0.7339</v>
      </c>
      <c r="I131" s="2223" t="s">
        <v>1196</v>
      </c>
    </row>
    <row r="132" spans="1:9" ht="16.5">
      <c r="A132" s="89" t="s">
        <v>2827</v>
      </c>
      <c r="B132" s="81" t="s">
        <v>6993</v>
      </c>
      <c r="C132" s="9" t="s">
        <v>3551</v>
      </c>
      <c r="D132" s="82"/>
      <c r="E132" s="82"/>
      <c r="F132" s="83">
        <f t="shared" si="2"/>
        <v>0</v>
      </c>
      <c r="G132" s="84">
        <f t="shared" si="3"/>
        <v>0</v>
      </c>
      <c r="H132" s="85">
        <v>1.4338</v>
      </c>
      <c r="I132" s="2223" t="s">
        <v>1196</v>
      </c>
    </row>
    <row r="133" spans="1:9" ht="16.5">
      <c r="A133" s="89" t="s">
        <v>2828</v>
      </c>
      <c r="B133" s="81" t="s">
        <v>6994</v>
      </c>
      <c r="C133" s="9" t="s">
        <v>3551</v>
      </c>
      <c r="D133" s="82"/>
      <c r="E133" s="82"/>
      <c r="F133" s="83">
        <f t="shared" ref="F133:F196" si="4">D133*E133</f>
        <v>0</v>
      </c>
      <c r="G133" s="84">
        <f t="shared" ref="G133:G196" si="5">IF($F$826=0,0,F133/$F$826)</f>
        <v>0</v>
      </c>
      <c r="H133" s="85">
        <v>0.81720000000000004</v>
      </c>
      <c r="I133" s="2223" t="s">
        <v>1196</v>
      </c>
    </row>
    <row r="134" spans="1:9" ht="16.5">
      <c r="A134" s="89" t="s">
        <v>2829</v>
      </c>
      <c r="B134" s="81" t="s">
        <v>6995</v>
      </c>
      <c r="C134" s="9" t="s">
        <v>3551</v>
      </c>
      <c r="D134" s="82"/>
      <c r="E134" s="82"/>
      <c r="F134" s="83">
        <f t="shared" si="4"/>
        <v>0</v>
      </c>
      <c r="G134" s="84">
        <f t="shared" si="5"/>
        <v>0</v>
      </c>
      <c r="H134" s="85">
        <v>0.55189999999999995</v>
      </c>
      <c r="I134" s="2223" t="s">
        <v>1196</v>
      </c>
    </row>
    <row r="135" spans="1:9" ht="16.5">
      <c r="A135" s="89" t="s">
        <v>2830</v>
      </c>
      <c r="B135" s="81" t="s">
        <v>6996</v>
      </c>
      <c r="C135" s="9" t="s">
        <v>3551</v>
      </c>
      <c r="D135" s="82"/>
      <c r="E135" s="82"/>
      <c r="F135" s="83">
        <f t="shared" si="4"/>
        <v>0</v>
      </c>
      <c r="G135" s="84">
        <f t="shared" si="5"/>
        <v>0</v>
      </c>
      <c r="H135" s="85">
        <v>1.123</v>
      </c>
      <c r="I135" s="2223" t="s">
        <v>1196</v>
      </c>
    </row>
    <row r="136" spans="1:9" ht="16.5">
      <c r="A136" s="89" t="s">
        <v>2831</v>
      </c>
      <c r="B136" s="81" t="s">
        <v>6997</v>
      </c>
      <c r="C136" s="9" t="s">
        <v>3551</v>
      </c>
      <c r="D136" s="82"/>
      <c r="E136" s="82"/>
      <c r="F136" s="83">
        <f t="shared" si="4"/>
        <v>0</v>
      </c>
      <c r="G136" s="84">
        <f t="shared" si="5"/>
        <v>0</v>
      </c>
      <c r="H136" s="85">
        <v>0.33789999999999998</v>
      </c>
      <c r="I136" s="2223" t="s">
        <v>1196</v>
      </c>
    </row>
    <row r="137" spans="1:9" ht="16.5">
      <c r="A137" s="89" t="s">
        <v>2832</v>
      </c>
      <c r="B137" s="81" t="s">
        <v>6998</v>
      </c>
      <c r="C137" s="9" t="s">
        <v>3551</v>
      </c>
      <c r="D137" s="82"/>
      <c r="E137" s="82"/>
      <c r="F137" s="83">
        <f t="shared" si="4"/>
        <v>0</v>
      </c>
      <c r="G137" s="84">
        <f t="shared" si="5"/>
        <v>0</v>
      </c>
      <c r="H137" s="85">
        <v>0.71730000000000005</v>
      </c>
      <c r="I137" s="2223" t="s">
        <v>1196</v>
      </c>
    </row>
    <row r="138" spans="1:9" ht="16.5">
      <c r="A138" s="89" t="s">
        <v>2833</v>
      </c>
      <c r="B138" s="81" t="s">
        <v>6999</v>
      </c>
      <c r="C138" s="9" t="s">
        <v>3551</v>
      </c>
      <c r="D138" s="82"/>
      <c r="E138" s="82"/>
      <c r="F138" s="83">
        <f t="shared" si="4"/>
        <v>0</v>
      </c>
      <c r="G138" s="84">
        <f t="shared" si="5"/>
        <v>0</v>
      </c>
      <c r="H138" s="85">
        <v>1.4255</v>
      </c>
      <c r="I138" s="2223" t="s">
        <v>1196</v>
      </c>
    </row>
    <row r="139" spans="1:9" ht="16.5">
      <c r="A139" s="89" t="s">
        <v>2834</v>
      </c>
      <c r="B139" s="81" t="s">
        <v>7000</v>
      </c>
      <c r="C139" s="9" t="s">
        <v>3551</v>
      </c>
      <c r="D139" s="82"/>
      <c r="E139" s="82"/>
      <c r="F139" s="83">
        <f t="shared" si="4"/>
        <v>0</v>
      </c>
      <c r="G139" s="84">
        <f t="shared" si="5"/>
        <v>0</v>
      </c>
      <c r="H139" s="85">
        <v>1.3971</v>
      </c>
      <c r="I139" s="2223" t="s">
        <v>1196</v>
      </c>
    </row>
    <row r="140" spans="1:9" ht="16.5">
      <c r="A140" s="89" t="s">
        <v>2835</v>
      </c>
      <c r="B140" s="81" t="s">
        <v>7001</v>
      </c>
      <c r="C140" s="9" t="s">
        <v>3551</v>
      </c>
      <c r="D140" s="82"/>
      <c r="E140" s="82"/>
      <c r="F140" s="83">
        <f t="shared" si="4"/>
        <v>0</v>
      </c>
      <c r="G140" s="84">
        <f t="shared" si="5"/>
        <v>0</v>
      </c>
      <c r="H140" s="85">
        <v>0.83779999999999999</v>
      </c>
      <c r="I140" s="2223" t="s">
        <v>1196</v>
      </c>
    </row>
    <row r="141" spans="1:9" ht="16.5">
      <c r="A141" s="89" t="s">
        <v>2836</v>
      </c>
      <c r="B141" s="81" t="s">
        <v>7002</v>
      </c>
      <c r="C141" s="9" t="s">
        <v>3551</v>
      </c>
      <c r="D141" s="82"/>
      <c r="E141" s="82"/>
      <c r="F141" s="83">
        <f t="shared" si="4"/>
        <v>0</v>
      </c>
      <c r="G141" s="84">
        <f t="shared" si="5"/>
        <v>0</v>
      </c>
      <c r="H141" s="85">
        <v>1.3841000000000001</v>
      </c>
      <c r="I141" s="2223" t="s">
        <v>1196</v>
      </c>
    </row>
    <row r="142" spans="1:9" ht="16.5">
      <c r="A142" s="89" t="s">
        <v>2837</v>
      </c>
      <c r="B142" s="81" t="s">
        <v>7003</v>
      </c>
      <c r="C142" s="9" t="s">
        <v>3551</v>
      </c>
      <c r="D142" s="82"/>
      <c r="E142" s="82"/>
      <c r="F142" s="83">
        <f t="shared" si="4"/>
        <v>0</v>
      </c>
      <c r="G142" s="84">
        <f t="shared" si="5"/>
        <v>0</v>
      </c>
      <c r="H142" s="85">
        <v>0.83330000000000004</v>
      </c>
      <c r="I142" s="2223" t="s">
        <v>1196</v>
      </c>
    </row>
    <row r="143" spans="1:9" ht="16.5">
      <c r="A143" s="89" t="s">
        <v>2838</v>
      </c>
      <c r="B143" s="81" t="s">
        <v>7004</v>
      </c>
      <c r="C143" s="9" t="s">
        <v>3551</v>
      </c>
      <c r="D143" s="82"/>
      <c r="E143" s="82"/>
      <c r="F143" s="83">
        <f t="shared" si="4"/>
        <v>0</v>
      </c>
      <c r="G143" s="84">
        <f t="shared" si="5"/>
        <v>0</v>
      </c>
      <c r="H143" s="85">
        <v>0.28639999999999999</v>
      </c>
      <c r="I143" s="2223" t="s">
        <v>1196</v>
      </c>
    </row>
    <row r="144" spans="1:9" ht="16.5">
      <c r="A144" s="89" t="s">
        <v>2839</v>
      </c>
      <c r="B144" s="81" t="s">
        <v>7005</v>
      </c>
      <c r="C144" s="9" t="s">
        <v>3551</v>
      </c>
      <c r="D144" s="82"/>
      <c r="E144" s="82"/>
      <c r="F144" s="83">
        <f t="shared" si="4"/>
        <v>0</v>
      </c>
      <c r="G144" s="84">
        <f t="shared" si="5"/>
        <v>0</v>
      </c>
      <c r="H144" s="85">
        <v>1.0851</v>
      </c>
      <c r="I144" s="2223" t="s">
        <v>1196</v>
      </c>
    </row>
    <row r="145" spans="1:9" ht="16.5">
      <c r="A145" s="89" t="s">
        <v>6837</v>
      </c>
      <c r="B145" s="81" t="s">
        <v>7006</v>
      </c>
      <c r="C145" s="9" t="s">
        <v>3551</v>
      </c>
      <c r="D145" s="82"/>
      <c r="E145" s="82"/>
      <c r="F145" s="83">
        <f t="shared" si="4"/>
        <v>0</v>
      </c>
      <c r="G145" s="84">
        <f t="shared" si="5"/>
        <v>0</v>
      </c>
      <c r="H145" s="85">
        <v>1</v>
      </c>
      <c r="I145" s="2223" t="s">
        <v>7705</v>
      </c>
    </row>
    <row r="146" spans="1:9" ht="16.5">
      <c r="A146" s="89" t="s">
        <v>2840</v>
      </c>
      <c r="B146" s="81" t="s">
        <v>7007</v>
      </c>
      <c r="C146" s="9" t="s">
        <v>3551</v>
      </c>
      <c r="D146" s="82"/>
      <c r="E146" s="82"/>
      <c r="F146" s="83">
        <f t="shared" si="4"/>
        <v>0</v>
      </c>
      <c r="G146" s="84">
        <f t="shared" si="5"/>
        <v>0</v>
      </c>
      <c r="H146" s="85">
        <v>0.77659999999999996</v>
      </c>
      <c r="I146" s="2224" t="s">
        <v>1196</v>
      </c>
    </row>
    <row r="147" spans="1:9" ht="16.5">
      <c r="A147" s="89" t="s">
        <v>3520</v>
      </c>
      <c r="B147" s="81" t="s">
        <v>7008</v>
      </c>
      <c r="C147" s="9" t="s">
        <v>3551</v>
      </c>
      <c r="D147" s="82"/>
      <c r="E147" s="82"/>
      <c r="F147" s="83">
        <f t="shared" si="4"/>
        <v>0</v>
      </c>
      <c r="G147" s="84">
        <f t="shared" si="5"/>
        <v>0</v>
      </c>
      <c r="H147" s="85">
        <v>0.85329999999999995</v>
      </c>
      <c r="I147" s="2223" t="s">
        <v>1196</v>
      </c>
    </row>
    <row r="148" spans="1:9" ht="16.5">
      <c r="A148" s="89" t="s">
        <v>2841</v>
      </c>
      <c r="B148" s="81" t="s">
        <v>7009</v>
      </c>
      <c r="C148" s="9" t="s">
        <v>3551</v>
      </c>
      <c r="D148" s="82"/>
      <c r="E148" s="82"/>
      <c r="F148" s="83">
        <f t="shared" si="4"/>
        <v>0</v>
      </c>
      <c r="G148" s="84">
        <f t="shared" si="5"/>
        <v>0</v>
      </c>
      <c r="H148" s="85">
        <v>0.55889999999999995</v>
      </c>
      <c r="I148" s="2223" t="s">
        <v>1196</v>
      </c>
    </row>
    <row r="149" spans="1:9" ht="16.5">
      <c r="A149" s="89" t="s">
        <v>2842</v>
      </c>
      <c r="B149" s="81" t="s">
        <v>7010</v>
      </c>
      <c r="C149" s="9" t="s">
        <v>3551</v>
      </c>
      <c r="D149" s="82"/>
      <c r="E149" s="82"/>
      <c r="F149" s="83">
        <f t="shared" si="4"/>
        <v>0</v>
      </c>
      <c r="G149" s="84">
        <f t="shared" si="5"/>
        <v>0</v>
      </c>
      <c r="H149" s="85">
        <v>1.5279</v>
      </c>
      <c r="I149" s="2223" t="s">
        <v>1196</v>
      </c>
    </row>
    <row r="150" spans="1:9" ht="16.5">
      <c r="A150" s="89" t="s">
        <v>2843</v>
      </c>
      <c r="B150" s="81" t="s">
        <v>7011</v>
      </c>
      <c r="C150" s="9" t="s">
        <v>3551</v>
      </c>
      <c r="D150" s="82"/>
      <c r="E150" s="82"/>
      <c r="F150" s="83">
        <f t="shared" si="4"/>
        <v>0</v>
      </c>
      <c r="G150" s="84">
        <f t="shared" si="5"/>
        <v>0</v>
      </c>
      <c r="H150" s="85">
        <v>0.75639999999999996</v>
      </c>
      <c r="I150" s="2223" t="s">
        <v>1196</v>
      </c>
    </row>
    <row r="151" spans="1:9" ht="16.5">
      <c r="A151" s="89" t="s">
        <v>2844</v>
      </c>
      <c r="B151" s="81" t="s">
        <v>7012</v>
      </c>
      <c r="C151" s="9" t="s">
        <v>3551</v>
      </c>
      <c r="D151" s="82"/>
      <c r="E151" s="82"/>
      <c r="F151" s="83">
        <f t="shared" si="4"/>
        <v>0</v>
      </c>
      <c r="G151" s="84">
        <f t="shared" si="5"/>
        <v>0</v>
      </c>
      <c r="H151" s="85">
        <v>1.2367999999999999</v>
      </c>
      <c r="I151" s="2223" t="s">
        <v>1196</v>
      </c>
    </row>
    <row r="152" spans="1:9" ht="16.5">
      <c r="A152" s="89" t="s">
        <v>2845</v>
      </c>
      <c r="B152" s="81" t="s">
        <v>7013</v>
      </c>
      <c r="C152" s="9" t="s">
        <v>3551</v>
      </c>
      <c r="D152" s="82"/>
      <c r="E152" s="82"/>
      <c r="F152" s="83">
        <f t="shared" si="4"/>
        <v>0</v>
      </c>
      <c r="G152" s="84">
        <f t="shared" si="5"/>
        <v>0</v>
      </c>
      <c r="H152" s="85">
        <v>1.0168999999999999</v>
      </c>
      <c r="I152" s="2223" t="s">
        <v>1196</v>
      </c>
    </row>
    <row r="153" spans="1:9" ht="16.5">
      <c r="A153" s="89" t="s">
        <v>2846</v>
      </c>
      <c r="B153" s="81" t="s">
        <v>7014</v>
      </c>
      <c r="C153" s="9" t="s">
        <v>3551</v>
      </c>
      <c r="D153" s="82"/>
      <c r="E153" s="82"/>
      <c r="F153" s="83">
        <f t="shared" si="4"/>
        <v>0</v>
      </c>
      <c r="G153" s="84">
        <f t="shared" si="5"/>
        <v>0</v>
      </c>
      <c r="H153" s="85">
        <v>1.1971000000000001</v>
      </c>
      <c r="I153" s="2223" t="s">
        <v>1196</v>
      </c>
    </row>
    <row r="154" spans="1:9" ht="16.5">
      <c r="A154" s="89" t="s">
        <v>2847</v>
      </c>
      <c r="B154" s="81" t="s">
        <v>7015</v>
      </c>
      <c r="C154" s="9" t="s">
        <v>3551</v>
      </c>
      <c r="D154" s="82"/>
      <c r="E154" s="82"/>
      <c r="F154" s="83">
        <f t="shared" si="4"/>
        <v>0</v>
      </c>
      <c r="G154" s="84">
        <f t="shared" si="5"/>
        <v>0</v>
      </c>
      <c r="H154" s="85">
        <v>0.34079999999999999</v>
      </c>
      <c r="I154" s="2223" t="s">
        <v>1196</v>
      </c>
    </row>
    <row r="155" spans="1:9" ht="16.5">
      <c r="A155" s="89" t="s">
        <v>2848</v>
      </c>
      <c r="B155" s="81" t="s">
        <v>7016</v>
      </c>
      <c r="C155" s="9" t="s">
        <v>3551</v>
      </c>
      <c r="D155" s="82"/>
      <c r="E155" s="82"/>
      <c r="F155" s="83">
        <f t="shared" si="4"/>
        <v>0</v>
      </c>
      <c r="G155" s="84">
        <f t="shared" si="5"/>
        <v>0</v>
      </c>
      <c r="H155" s="85">
        <v>0.34610000000000002</v>
      </c>
      <c r="I155" s="2223" t="s">
        <v>1196</v>
      </c>
    </row>
    <row r="156" spans="1:9" ht="16.5">
      <c r="A156" s="89" t="s">
        <v>2849</v>
      </c>
      <c r="B156" s="81" t="s">
        <v>7017</v>
      </c>
      <c r="C156" s="9" t="s">
        <v>3551</v>
      </c>
      <c r="D156" s="82"/>
      <c r="E156" s="82"/>
      <c r="F156" s="83">
        <f t="shared" si="4"/>
        <v>0</v>
      </c>
      <c r="G156" s="84">
        <f t="shared" si="5"/>
        <v>0</v>
      </c>
      <c r="H156" s="85">
        <v>1.4893000000000001</v>
      </c>
      <c r="I156" s="2223" t="s">
        <v>1196</v>
      </c>
    </row>
    <row r="157" spans="1:9" ht="16.5">
      <c r="A157" s="89" t="s">
        <v>2850</v>
      </c>
      <c r="B157" s="81" t="s">
        <v>7018</v>
      </c>
      <c r="C157" s="9" t="s">
        <v>3551</v>
      </c>
      <c r="D157" s="82"/>
      <c r="E157" s="82"/>
      <c r="F157" s="83">
        <f t="shared" si="4"/>
        <v>0</v>
      </c>
      <c r="G157" s="84">
        <f t="shared" si="5"/>
        <v>0</v>
      </c>
      <c r="H157" s="85">
        <v>0.78749999999999998</v>
      </c>
      <c r="I157" s="2223" t="s">
        <v>1196</v>
      </c>
    </row>
    <row r="158" spans="1:9" ht="16.5">
      <c r="A158" s="89" t="s">
        <v>2851</v>
      </c>
      <c r="B158" s="81" t="s">
        <v>7019</v>
      </c>
      <c r="C158" s="9" t="s">
        <v>3551</v>
      </c>
      <c r="D158" s="82"/>
      <c r="E158" s="82"/>
      <c r="F158" s="83">
        <f t="shared" si="4"/>
        <v>0</v>
      </c>
      <c r="G158" s="84">
        <f t="shared" si="5"/>
        <v>0</v>
      </c>
      <c r="H158" s="85">
        <v>7.8E-2</v>
      </c>
      <c r="I158" s="2223" t="s">
        <v>1196</v>
      </c>
    </row>
    <row r="159" spans="1:9" ht="16.5">
      <c r="A159" s="89" t="s">
        <v>6838</v>
      </c>
      <c r="B159" s="81" t="s">
        <v>7020</v>
      </c>
      <c r="C159" s="9" t="s">
        <v>3551</v>
      </c>
      <c r="D159" s="82"/>
      <c r="E159" s="82"/>
      <c r="F159" s="83">
        <f t="shared" si="4"/>
        <v>0</v>
      </c>
      <c r="G159" s="84">
        <f t="shared" si="5"/>
        <v>0</v>
      </c>
      <c r="H159" s="85">
        <v>1</v>
      </c>
      <c r="I159" s="2223" t="s">
        <v>7705</v>
      </c>
    </row>
    <row r="160" spans="1:9" ht="16.5">
      <c r="A160" s="89" t="s">
        <v>2852</v>
      </c>
      <c r="B160" s="81" t="s">
        <v>7021</v>
      </c>
      <c r="C160" s="9" t="s">
        <v>3551</v>
      </c>
      <c r="D160" s="82"/>
      <c r="E160" s="82"/>
      <c r="F160" s="83">
        <f t="shared" si="4"/>
        <v>0</v>
      </c>
      <c r="G160" s="84">
        <f t="shared" si="5"/>
        <v>0</v>
      </c>
      <c r="H160" s="85">
        <v>1.4056999999999999</v>
      </c>
      <c r="I160" s="2223" t="s">
        <v>1196</v>
      </c>
    </row>
    <row r="161" spans="1:9" ht="16.5">
      <c r="A161" s="89" t="s">
        <v>2853</v>
      </c>
      <c r="B161" s="81" t="s">
        <v>7022</v>
      </c>
      <c r="C161" s="9" t="s">
        <v>3551</v>
      </c>
      <c r="D161" s="82"/>
      <c r="E161" s="82"/>
      <c r="F161" s="83">
        <f t="shared" si="4"/>
        <v>0</v>
      </c>
      <c r="G161" s="84">
        <f t="shared" si="5"/>
        <v>0</v>
      </c>
      <c r="H161" s="85">
        <v>1.3246</v>
      </c>
      <c r="I161" s="2223" t="s">
        <v>1196</v>
      </c>
    </row>
    <row r="162" spans="1:9" ht="16.5">
      <c r="A162" s="89" t="s">
        <v>2854</v>
      </c>
      <c r="B162" s="81" t="s">
        <v>7023</v>
      </c>
      <c r="C162" s="9" t="s">
        <v>3551</v>
      </c>
      <c r="D162" s="82"/>
      <c r="E162" s="82"/>
      <c r="F162" s="83">
        <f t="shared" si="4"/>
        <v>0</v>
      </c>
      <c r="G162" s="84">
        <f t="shared" si="5"/>
        <v>0</v>
      </c>
      <c r="H162" s="85">
        <v>1.3360000000000001</v>
      </c>
      <c r="I162" s="2223" t="s">
        <v>1196</v>
      </c>
    </row>
    <row r="163" spans="1:9" ht="16.5">
      <c r="A163" s="89" t="s">
        <v>2855</v>
      </c>
      <c r="B163" s="81" t="s">
        <v>7024</v>
      </c>
      <c r="C163" s="9" t="s">
        <v>3551</v>
      </c>
      <c r="D163" s="82"/>
      <c r="E163" s="82"/>
      <c r="F163" s="83">
        <f t="shared" si="4"/>
        <v>0</v>
      </c>
      <c r="G163" s="84">
        <f t="shared" si="5"/>
        <v>0</v>
      </c>
      <c r="H163" s="85">
        <v>1.0559000000000001</v>
      </c>
      <c r="I163" s="2223" t="s">
        <v>1196</v>
      </c>
    </row>
    <row r="164" spans="1:9" ht="16.5">
      <c r="A164" s="89" t="s">
        <v>2856</v>
      </c>
      <c r="B164" s="81" t="s">
        <v>7025</v>
      </c>
      <c r="C164" s="9" t="s">
        <v>3551</v>
      </c>
      <c r="D164" s="82"/>
      <c r="E164" s="82"/>
      <c r="F164" s="83">
        <f t="shared" si="4"/>
        <v>0</v>
      </c>
      <c r="G164" s="84">
        <f t="shared" si="5"/>
        <v>0</v>
      </c>
      <c r="H164" s="85">
        <v>1.2591000000000001</v>
      </c>
      <c r="I164" s="2223" t="s">
        <v>1196</v>
      </c>
    </row>
    <row r="165" spans="1:9" ht="16.5">
      <c r="A165" s="89" t="s">
        <v>2857</v>
      </c>
      <c r="B165" s="81" t="s">
        <v>7026</v>
      </c>
      <c r="C165" s="9" t="s">
        <v>3551</v>
      </c>
      <c r="D165" s="82"/>
      <c r="E165" s="82"/>
      <c r="F165" s="83">
        <f t="shared" si="4"/>
        <v>0</v>
      </c>
      <c r="G165" s="84">
        <f t="shared" si="5"/>
        <v>0</v>
      </c>
      <c r="H165" s="85">
        <v>0.74690000000000001</v>
      </c>
      <c r="I165" s="2223" t="s">
        <v>1196</v>
      </c>
    </row>
    <row r="166" spans="1:9" ht="16.5">
      <c r="A166" s="89" t="s">
        <v>2858</v>
      </c>
      <c r="B166" s="81" t="s">
        <v>7027</v>
      </c>
      <c r="C166" s="9" t="s">
        <v>3551</v>
      </c>
      <c r="D166" s="82"/>
      <c r="E166" s="82"/>
      <c r="F166" s="83">
        <f t="shared" si="4"/>
        <v>0</v>
      </c>
      <c r="G166" s="84">
        <f t="shared" si="5"/>
        <v>0</v>
      </c>
      <c r="H166" s="85">
        <v>1.1160000000000001</v>
      </c>
      <c r="I166" s="2223" t="s">
        <v>1196</v>
      </c>
    </row>
    <row r="167" spans="1:9" ht="16.5">
      <c r="A167" s="89" t="s">
        <v>2859</v>
      </c>
      <c r="B167" s="81" t="s">
        <v>7028</v>
      </c>
      <c r="C167" s="9" t="s">
        <v>3551</v>
      </c>
      <c r="D167" s="82"/>
      <c r="E167" s="82"/>
      <c r="F167" s="83">
        <f t="shared" si="4"/>
        <v>0</v>
      </c>
      <c r="G167" s="84">
        <f t="shared" si="5"/>
        <v>0</v>
      </c>
      <c r="H167" s="85">
        <v>0.95950000000000002</v>
      </c>
      <c r="I167" s="2223" t="s">
        <v>1196</v>
      </c>
    </row>
    <row r="168" spans="1:9" ht="16.5">
      <c r="A168" s="89" t="s">
        <v>2860</v>
      </c>
      <c r="B168" s="81" t="s">
        <v>7029</v>
      </c>
      <c r="C168" s="9" t="s">
        <v>3551</v>
      </c>
      <c r="D168" s="82"/>
      <c r="E168" s="82"/>
      <c r="F168" s="83">
        <f t="shared" si="4"/>
        <v>0</v>
      </c>
      <c r="G168" s="84">
        <f t="shared" si="5"/>
        <v>0</v>
      </c>
      <c r="H168" s="85">
        <v>1.3285</v>
      </c>
      <c r="I168" s="2223" t="s">
        <v>1196</v>
      </c>
    </row>
    <row r="169" spans="1:9" ht="16.5">
      <c r="A169" s="89" t="s">
        <v>2861</v>
      </c>
      <c r="B169" s="81" t="s">
        <v>7030</v>
      </c>
      <c r="C169" s="9" t="s">
        <v>3551</v>
      </c>
      <c r="D169" s="82"/>
      <c r="E169" s="82"/>
      <c r="F169" s="83">
        <f t="shared" si="4"/>
        <v>0</v>
      </c>
      <c r="G169" s="84">
        <f t="shared" si="5"/>
        <v>0</v>
      </c>
      <c r="H169" s="85">
        <v>1.1372</v>
      </c>
      <c r="I169" s="2223" t="s">
        <v>1196</v>
      </c>
    </row>
    <row r="170" spans="1:9" ht="16.5">
      <c r="A170" s="89" t="s">
        <v>2862</v>
      </c>
      <c r="B170" s="81" t="s">
        <v>7031</v>
      </c>
      <c r="C170" s="9" t="s">
        <v>3551</v>
      </c>
      <c r="D170" s="82"/>
      <c r="E170" s="82"/>
      <c r="F170" s="83">
        <f t="shared" si="4"/>
        <v>0</v>
      </c>
      <c r="G170" s="84">
        <f t="shared" si="5"/>
        <v>0</v>
      </c>
      <c r="H170" s="85">
        <v>0.43840000000000001</v>
      </c>
      <c r="I170" s="2223" t="s">
        <v>1196</v>
      </c>
    </row>
    <row r="171" spans="1:9" ht="16.5">
      <c r="A171" s="89" t="s">
        <v>2863</v>
      </c>
      <c r="B171" s="81" t="s">
        <v>7032</v>
      </c>
      <c r="C171" s="9" t="s">
        <v>3551</v>
      </c>
      <c r="D171" s="82"/>
      <c r="E171" s="82"/>
      <c r="F171" s="83">
        <f t="shared" si="4"/>
        <v>0</v>
      </c>
      <c r="G171" s="84">
        <f t="shared" si="5"/>
        <v>0</v>
      </c>
      <c r="H171" s="85">
        <v>1.0192000000000001</v>
      </c>
      <c r="I171" s="2223" t="s">
        <v>1196</v>
      </c>
    </row>
    <row r="172" spans="1:9" ht="16.5">
      <c r="A172" s="89" t="s">
        <v>2864</v>
      </c>
      <c r="B172" s="81" t="s">
        <v>7033</v>
      </c>
      <c r="C172" s="9" t="s">
        <v>3551</v>
      </c>
      <c r="D172" s="82"/>
      <c r="E172" s="82"/>
      <c r="F172" s="83">
        <f t="shared" si="4"/>
        <v>0</v>
      </c>
      <c r="G172" s="84">
        <f t="shared" si="5"/>
        <v>0</v>
      </c>
      <c r="H172" s="85">
        <v>1.6266</v>
      </c>
      <c r="I172" s="2223" t="s">
        <v>1196</v>
      </c>
    </row>
    <row r="173" spans="1:9" ht="16.5">
      <c r="A173" s="89" t="s">
        <v>2865</v>
      </c>
      <c r="B173" s="81" t="s">
        <v>7034</v>
      </c>
      <c r="C173" s="9" t="s">
        <v>3551</v>
      </c>
      <c r="D173" s="82"/>
      <c r="E173" s="82"/>
      <c r="F173" s="83">
        <f t="shared" si="4"/>
        <v>0</v>
      </c>
      <c r="G173" s="84">
        <f t="shared" si="5"/>
        <v>0</v>
      </c>
      <c r="H173" s="85">
        <v>0.75580000000000003</v>
      </c>
      <c r="I173" s="2223" t="s">
        <v>1196</v>
      </c>
    </row>
    <row r="174" spans="1:9" ht="16.5">
      <c r="A174" s="89" t="s">
        <v>2866</v>
      </c>
      <c r="B174" s="81" t="s">
        <v>7035</v>
      </c>
      <c r="C174" s="9" t="s">
        <v>3551</v>
      </c>
      <c r="D174" s="82"/>
      <c r="E174" s="82"/>
      <c r="F174" s="83">
        <f t="shared" si="4"/>
        <v>0</v>
      </c>
      <c r="G174" s="84">
        <f t="shared" si="5"/>
        <v>0</v>
      </c>
      <c r="H174" s="85">
        <v>0.75180000000000002</v>
      </c>
      <c r="I174" s="2223" t="s">
        <v>1196</v>
      </c>
    </row>
    <row r="175" spans="1:9" ht="16.5">
      <c r="A175" s="89" t="s">
        <v>2867</v>
      </c>
      <c r="B175" s="81" t="s">
        <v>7036</v>
      </c>
      <c r="C175" s="9" t="s">
        <v>3551</v>
      </c>
      <c r="D175" s="82"/>
      <c r="E175" s="82"/>
      <c r="F175" s="83">
        <f t="shared" si="4"/>
        <v>0</v>
      </c>
      <c r="G175" s="84">
        <f t="shared" si="5"/>
        <v>0</v>
      </c>
      <c r="H175" s="85">
        <v>1.6052999999999999</v>
      </c>
      <c r="I175" s="2223" t="s">
        <v>1196</v>
      </c>
    </row>
    <row r="176" spans="1:9" ht="16.5">
      <c r="A176" s="89" t="s">
        <v>2868</v>
      </c>
      <c r="B176" s="81" t="s">
        <v>7037</v>
      </c>
      <c r="C176" s="9" t="s">
        <v>3551</v>
      </c>
      <c r="D176" s="82"/>
      <c r="E176" s="82"/>
      <c r="F176" s="83">
        <f t="shared" si="4"/>
        <v>0</v>
      </c>
      <c r="G176" s="84">
        <f t="shared" si="5"/>
        <v>0</v>
      </c>
      <c r="H176" s="85">
        <v>1.5617000000000001</v>
      </c>
      <c r="I176" s="2223" t="s">
        <v>1196</v>
      </c>
    </row>
    <row r="177" spans="1:9" ht="16.5">
      <c r="A177" s="89" t="s">
        <v>2869</v>
      </c>
      <c r="B177" s="81" t="s">
        <v>7038</v>
      </c>
      <c r="C177" s="9" t="s">
        <v>3551</v>
      </c>
      <c r="D177" s="82"/>
      <c r="E177" s="82"/>
      <c r="F177" s="83">
        <f t="shared" si="4"/>
        <v>0</v>
      </c>
      <c r="G177" s="84">
        <f t="shared" si="5"/>
        <v>0</v>
      </c>
      <c r="H177" s="85">
        <v>1.3341000000000001</v>
      </c>
      <c r="I177" s="2223" t="s">
        <v>1196</v>
      </c>
    </row>
    <row r="178" spans="1:9" ht="16.5">
      <c r="A178" s="89" t="s">
        <v>2870</v>
      </c>
      <c r="B178" s="81" t="s">
        <v>7039</v>
      </c>
      <c r="C178" s="9" t="s">
        <v>3551</v>
      </c>
      <c r="D178" s="82"/>
      <c r="E178" s="82"/>
      <c r="F178" s="83">
        <f t="shared" si="4"/>
        <v>0</v>
      </c>
      <c r="G178" s="84">
        <f t="shared" si="5"/>
        <v>0</v>
      </c>
      <c r="H178" s="85">
        <v>0.25869999999999999</v>
      </c>
      <c r="I178" s="2223" t="s">
        <v>1196</v>
      </c>
    </row>
    <row r="179" spans="1:9" ht="16.5">
      <c r="A179" s="89" t="s">
        <v>2871</v>
      </c>
      <c r="B179" s="81" t="s">
        <v>7040</v>
      </c>
      <c r="C179" s="9" t="s">
        <v>3551</v>
      </c>
      <c r="D179" s="82"/>
      <c r="E179" s="82"/>
      <c r="F179" s="83">
        <f t="shared" si="4"/>
        <v>0</v>
      </c>
      <c r="G179" s="84">
        <f t="shared" si="5"/>
        <v>0</v>
      </c>
      <c r="H179" s="85">
        <v>0.31850000000000001</v>
      </c>
      <c r="I179" s="2223" t="s">
        <v>1196</v>
      </c>
    </row>
    <row r="180" spans="1:9" ht="16.5">
      <c r="A180" s="89" t="s">
        <v>2872</v>
      </c>
      <c r="B180" s="81" t="s">
        <v>7041</v>
      </c>
      <c r="C180" s="9" t="s">
        <v>3551</v>
      </c>
      <c r="D180" s="82"/>
      <c r="E180" s="82"/>
      <c r="F180" s="83">
        <f t="shared" si="4"/>
        <v>0</v>
      </c>
      <c r="G180" s="84">
        <f t="shared" si="5"/>
        <v>0</v>
      </c>
      <c r="H180" s="85">
        <v>1.2447999999999999</v>
      </c>
      <c r="I180" s="2223" t="s">
        <v>1196</v>
      </c>
    </row>
    <row r="181" spans="1:9" ht="16.5">
      <c r="A181" s="89" t="s">
        <v>2873</v>
      </c>
      <c r="B181" s="81" t="s">
        <v>7042</v>
      </c>
      <c r="C181" s="9" t="s">
        <v>3551</v>
      </c>
      <c r="D181" s="82"/>
      <c r="E181" s="82"/>
      <c r="F181" s="83">
        <f t="shared" si="4"/>
        <v>0</v>
      </c>
      <c r="G181" s="84">
        <f t="shared" si="5"/>
        <v>0</v>
      </c>
      <c r="H181" s="85">
        <v>0.58440000000000003</v>
      </c>
      <c r="I181" s="2223" t="s">
        <v>1196</v>
      </c>
    </row>
    <row r="182" spans="1:9" ht="16.5">
      <c r="A182" s="89" t="s">
        <v>2874</v>
      </c>
      <c r="B182" s="81" t="s">
        <v>7043</v>
      </c>
      <c r="C182" s="9" t="s">
        <v>3551</v>
      </c>
      <c r="D182" s="82"/>
      <c r="E182" s="82"/>
      <c r="F182" s="83">
        <f t="shared" si="4"/>
        <v>0</v>
      </c>
      <c r="G182" s="84">
        <f t="shared" si="5"/>
        <v>0</v>
      </c>
      <c r="H182" s="85">
        <v>0.53080000000000005</v>
      </c>
      <c r="I182" s="2223" t="s">
        <v>1196</v>
      </c>
    </row>
    <row r="183" spans="1:9" ht="16.5">
      <c r="A183" s="89" t="s">
        <v>2875</v>
      </c>
      <c r="B183" s="81" t="s">
        <v>7044</v>
      </c>
      <c r="C183" s="9" t="s">
        <v>3551</v>
      </c>
      <c r="D183" s="82"/>
      <c r="E183" s="82"/>
      <c r="F183" s="83">
        <f t="shared" si="4"/>
        <v>0</v>
      </c>
      <c r="G183" s="84">
        <f t="shared" si="5"/>
        <v>0</v>
      </c>
      <c r="H183" s="85">
        <v>0.39639999999999997</v>
      </c>
      <c r="I183" s="2223" t="s">
        <v>1196</v>
      </c>
    </row>
    <row r="184" spans="1:9" ht="16.5">
      <c r="A184" s="89" t="s">
        <v>2876</v>
      </c>
      <c r="B184" s="81" t="s">
        <v>7045</v>
      </c>
      <c r="C184" s="9" t="s">
        <v>3551</v>
      </c>
      <c r="D184" s="82"/>
      <c r="E184" s="82"/>
      <c r="F184" s="83">
        <f t="shared" si="4"/>
        <v>0</v>
      </c>
      <c r="G184" s="84">
        <f t="shared" si="5"/>
        <v>0</v>
      </c>
      <c r="H184" s="85">
        <v>1.1926000000000001</v>
      </c>
      <c r="I184" s="2223" t="s">
        <v>1196</v>
      </c>
    </row>
    <row r="185" spans="1:9" ht="16.5">
      <c r="A185" s="89" t="s">
        <v>2877</v>
      </c>
      <c r="B185" s="81" t="s">
        <v>7046</v>
      </c>
      <c r="C185" s="9" t="s">
        <v>3551</v>
      </c>
      <c r="D185" s="82"/>
      <c r="E185" s="82"/>
      <c r="F185" s="83">
        <f t="shared" si="4"/>
        <v>0</v>
      </c>
      <c r="G185" s="84">
        <f t="shared" si="5"/>
        <v>0</v>
      </c>
      <c r="H185" s="85">
        <v>1.5042</v>
      </c>
      <c r="I185" s="2223" t="s">
        <v>1196</v>
      </c>
    </row>
    <row r="186" spans="1:9" ht="16.5">
      <c r="A186" s="89" t="s">
        <v>2878</v>
      </c>
      <c r="B186" s="81" t="s">
        <v>7047</v>
      </c>
      <c r="C186" s="9" t="s">
        <v>3551</v>
      </c>
      <c r="D186" s="82"/>
      <c r="E186" s="82"/>
      <c r="F186" s="83">
        <f t="shared" si="4"/>
        <v>0</v>
      </c>
      <c r="G186" s="84">
        <f t="shared" si="5"/>
        <v>0</v>
      </c>
      <c r="H186" s="85">
        <v>2.0627</v>
      </c>
      <c r="I186" s="2223" t="s">
        <v>1196</v>
      </c>
    </row>
    <row r="187" spans="1:9" ht="16.5">
      <c r="A187" s="89" t="s">
        <v>2879</v>
      </c>
      <c r="B187" s="81" t="s">
        <v>7048</v>
      </c>
      <c r="C187" s="9" t="s">
        <v>3551</v>
      </c>
      <c r="D187" s="82"/>
      <c r="E187" s="82"/>
      <c r="F187" s="83">
        <f t="shared" si="4"/>
        <v>0</v>
      </c>
      <c r="G187" s="84">
        <f t="shared" si="5"/>
        <v>0</v>
      </c>
      <c r="H187" s="85">
        <v>0.49469999999999997</v>
      </c>
      <c r="I187" s="2223" t="s">
        <v>1196</v>
      </c>
    </row>
    <row r="188" spans="1:9" ht="16.5">
      <c r="A188" s="89" t="s">
        <v>2880</v>
      </c>
      <c r="B188" s="81" t="s">
        <v>7049</v>
      </c>
      <c r="C188" s="9" t="s">
        <v>3551</v>
      </c>
      <c r="D188" s="82"/>
      <c r="E188" s="82"/>
      <c r="F188" s="83">
        <f t="shared" si="4"/>
        <v>0</v>
      </c>
      <c r="G188" s="84">
        <f t="shared" si="5"/>
        <v>0</v>
      </c>
      <c r="H188" s="85">
        <v>0.5726</v>
      </c>
      <c r="I188" s="2223" t="s">
        <v>1196</v>
      </c>
    </row>
    <row r="189" spans="1:9" ht="16.5">
      <c r="A189" s="89" t="s">
        <v>2881</v>
      </c>
      <c r="B189" s="81" t="s">
        <v>7050</v>
      </c>
      <c r="C189" s="9" t="s">
        <v>3551</v>
      </c>
      <c r="D189" s="82"/>
      <c r="E189" s="82"/>
      <c r="F189" s="83">
        <f t="shared" si="4"/>
        <v>0</v>
      </c>
      <c r="G189" s="84">
        <f t="shared" si="5"/>
        <v>0</v>
      </c>
      <c r="H189" s="85">
        <v>1.0233000000000001</v>
      </c>
      <c r="I189" s="2223" t="s">
        <v>1196</v>
      </c>
    </row>
    <row r="190" spans="1:9" ht="16.5">
      <c r="A190" s="89" t="s">
        <v>2882</v>
      </c>
      <c r="B190" s="81" t="s">
        <v>7051</v>
      </c>
      <c r="C190" s="9" t="s">
        <v>3551</v>
      </c>
      <c r="D190" s="82"/>
      <c r="E190" s="82"/>
      <c r="F190" s="83">
        <f t="shared" si="4"/>
        <v>0</v>
      </c>
      <c r="G190" s="84">
        <f t="shared" si="5"/>
        <v>0</v>
      </c>
      <c r="H190" s="85">
        <v>0.66549999999999998</v>
      </c>
      <c r="I190" s="2223" t="s">
        <v>1196</v>
      </c>
    </row>
    <row r="191" spans="1:9" ht="16.5">
      <c r="A191" s="89" t="s">
        <v>2883</v>
      </c>
      <c r="B191" s="81" t="s">
        <v>7052</v>
      </c>
      <c r="C191" s="9" t="s">
        <v>3551</v>
      </c>
      <c r="D191" s="82"/>
      <c r="E191" s="82"/>
      <c r="F191" s="83">
        <f t="shared" si="4"/>
        <v>0</v>
      </c>
      <c r="G191" s="84">
        <f t="shared" si="5"/>
        <v>0</v>
      </c>
      <c r="H191" s="85">
        <v>0.71519999999999995</v>
      </c>
      <c r="I191" s="2223" t="s">
        <v>1196</v>
      </c>
    </row>
    <row r="192" spans="1:9" ht="16.5">
      <c r="A192" s="89" t="s">
        <v>2884</v>
      </c>
      <c r="B192" s="81" t="s">
        <v>7053</v>
      </c>
      <c r="C192" s="9" t="s">
        <v>3551</v>
      </c>
      <c r="D192" s="82"/>
      <c r="E192" s="82"/>
      <c r="F192" s="83">
        <f t="shared" si="4"/>
        <v>0</v>
      </c>
      <c r="G192" s="84">
        <f t="shared" si="5"/>
        <v>0</v>
      </c>
      <c r="H192" s="85">
        <v>0.98950000000000005</v>
      </c>
      <c r="I192" s="2223" t="s">
        <v>1196</v>
      </c>
    </row>
    <row r="193" spans="1:9" ht="16.5">
      <c r="A193" s="89" t="s">
        <v>2885</v>
      </c>
      <c r="B193" s="81" t="s">
        <v>7054</v>
      </c>
      <c r="C193" s="9" t="s">
        <v>3551</v>
      </c>
      <c r="D193" s="82"/>
      <c r="E193" s="82"/>
      <c r="F193" s="83">
        <f t="shared" si="4"/>
        <v>0</v>
      </c>
      <c r="G193" s="84">
        <f t="shared" si="5"/>
        <v>0</v>
      </c>
      <c r="H193" s="85">
        <v>0.72770000000000001</v>
      </c>
      <c r="I193" s="2223" t="s">
        <v>1196</v>
      </c>
    </row>
    <row r="194" spans="1:9" ht="16.5">
      <c r="A194" s="89" t="s">
        <v>2886</v>
      </c>
      <c r="B194" s="81" t="s">
        <v>7055</v>
      </c>
      <c r="C194" s="9" t="s">
        <v>3551</v>
      </c>
      <c r="D194" s="82"/>
      <c r="E194" s="82"/>
      <c r="F194" s="83">
        <f t="shared" si="4"/>
        <v>0</v>
      </c>
      <c r="G194" s="84">
        <f t="shared" si="5"/>
        <v>0</v>
      </c>
      <c r="H194" s="85">
        <v>1.4582999999999999</v>
      </c>
      <c r="I194" s="2223" t="s">
        <v>1196</v>
      </c>
    </row>
    <row r="195" spans="1:9" ht="16.5">
      <c r="A195" s="89" t="s">
        <v>2887</v>
      </c>
      <c r="B195" s="81" t="s">
        <v>7056</v>
      </c>
      <c r="C195" s="9" t="s">
        <v>3551</v>
      </c>
      <c r="D195" s="82"/>
      <c r="E195" s="82"/>
      <c r="F195" s="83">
        <f t="shared" si="4"/>
        <v>0</v>
      </c>
      <c r="G195" s="84">
        <f t="shared" si="5"/>
        <v>0</v>
      </c>
      <c r="H195" s="85">
        <v>0.15709999999999999</v>
      </c>
      <c r="I195" s="2223" t="s">
        <v>1196</v>
      </c>
    </row>
    <row r="196" spans="1:9" ht="16.5">
      <c r="A196" s="89" t="s">
        <v>2888</v>
      </c>
      <c r="B196" s="81" t="s">
        <v>7057</v>
      </c>
      <c r="C196" s="9" t="s">
        <v>3551</v>
      </c>
      <c r="D196" s="82"/>
      <c r="E196" s="82"/>
      <c r="F196" s="83">
        <f t="shared" si="4"/>
        <v>0</v>
      </c>
      <c r="G196" s="84">
        <f t="shared" si="5"/>
        <v>0</v>
      </c>
      <c r="H196" s="85">
        <v>0.88290000000000002</v>
      </c>
      <c r="I196" s="2223" t="s">
        <v>1196</v>
      </c>
    </row>
    <row r="197" spans="1:9" ht="16.5">
      <c r="A197" s="89" t="s">
        <v>2889</v>
      </c>
      <c r="B197" s="81" t="s">
        <v>7058</v>
      </c>
      <c r="C197" s="9" t="s">
        <v>3551</v>
      </c>
      <c r="D197" s="82"/>
      <c r="E197" s="82"/>
      <c r="F197" s="83">
        <f t="shared" ref="F197:F260" si="6">D197*E197</f>
        <v>0</v>
      </c>
      <c r="G197" s="84">
        <f t="shared" ref="G197:G260" si="7">IF($F$826=0,0,F197/$F$826)</f>
        <v>0</v>
      </c>
      <c r="H197" s="85">
        <v>1.4014</v>
      </c>
      <c r="I197" s="2223" t="s">
        <v>1196</v>
      </c>
    </row>
    <row r="198" spans="1:9" ht="16.5">
      <c r="A198" s="89" t="s">
        <v>2890</v>
      </c>
      <c r="B198" s="81" t="s">
        <v>7059</v>
      </c>
      <c r="C198" s="9" t="s">
        <v>3551</v>
      </c>
      <c r="D198" s="82"/>
      <c r="E198" s="82"/>
      <c r="F198" s="83">
        <f t="shared" si="6"/>
        <v>0</v>
      </c>
      <c r="G198" s="84">
        <f t="shared" si="7"/>
        <v>0</v>
      </c>
      <c r="H198" s="85">
        <v>0.8286</v>
      </c>
      <c r="I198" s="2223" t="s">
        <v>1196</v>
      </c>
    </row>
    <row r="199" spans="1:9" ht="16.5">
      <c r="A199" s="89" t="s">
        <v>2891</v>
      </c>
      <c r="B199" s="81" t="s">
        <v>7060</v>
      </c>
      <c r="C199" s="9" t="s">
        <v>3551</v>
      </c>
      <c r="D199" s="82"/>
      <c r="E199" s="82"/>
      <c r="F199" s="83">
        <f t="shared" si="6"/>
        <v>0</v>
      </c>
      <c r="G199" s="84">
        <f t="shared" si="7"/>
        <v>0</v>
      </c>
      <c r="H199" s="85">
        <v>0.4385</v>
      </c>
      <c r="I199" s="2223" t="s">
        <v>1196</v>
      </c>
    </row>
    <row r="200" spans="1:9" ht="16.5">
      <c r="A200" s="89" t="s">
        <v>2892</v>
      </c>
      <c r="B200" s="81" t="s">
        <v>7061</v>
      </c>
      <c r="C200" s="9" t="s">
        <v>3551</v>
      </c>
      <c r="D200" s="82"/>
      <c r="E200" s="82"/>
      <c r="F200" s="83">
        <f t="shared" si="6"/>
        <v>0</v>
      </c>
      <c r="G200" s="84">
        <f t="shared" si="7"/>
        <v>0</v>
      </c>
      <c r="H200" s="85">
        <v>0.1681</v>
      </c>
      <c r="I200" s="2223" t="s">
        <v>1196</v>
      </c>
    </row>
    <row r="201" spans="1:9" ht="16.5">
      <c r="A201" s="89" t="s">
        <v>2893</v>
      </c>
      <c r="B201" s="81" t="s">
        <v>7062</v>
      </c>
      <c r="C201" s="9" t="s">
        <v>3551</v>
      </c>
      <c r="D201" s="82"/>
      <c r="E201" s="82"/>
      <c r="F201" s="83">
        <f t="shared" si="6"/>
        <v>0</v>
      </c>
      <c r="G201" s="84">
        <f t="shared" si="7"/>
        <v>0</v>
      </c>
      <c r="H201" s="85">
        <v>0.60350000000000004</v>
      </c>
      <c r="I201" s="2223" t="s">
        <v>1196</v>
      </c>
    </row>
    <row r="202" spans="1:9" ht="16.5">
      <c r="A202" s="89" t="s">
        <v>2894</v>
      </c>
      <c r="B202" s="81" t="s">
        <v>7063</v>
      </c>
      <c r="C202" s="9" t="s">
        <v>3551</v>
      </c>
      <c r="D202" s="82"/>
      <c r="E202" s="82"/>
      <c r="F202" s="83">
        <f t="shared" si="6"/>
        <v>0</v>
      </c>
      <c r="G202" s="84">
        <f t="shared" si="7"/>
        <v>0</v>
      </c>
      <c r="H202" s="85">
        <v>0.94969999999999999</v>
      </c>
      <c r="I202" s="2223" t="s">
        <v>1196</v>
      </c>
    </row>
    <row r="203" spans="1:9" ht="16.5">
      <c r="A203" s="89" t="s">
        <v>2895</v>
      </c>
      <c r="B203" s="81" t="s">
        <v>7064</v>
      </c>
      <c r="C203" s="9" t="s">
        <v>3551</v>
      </c>
      <c r="D203" s="82"/>
      <c r="E203" s="82"/>
      <c r="F203" s="83">
        <f t="shared" si="6"/>
        <v>0</v>
      </c>
      <c r="G203" s="84">
        <f t="shared" si="7"/>
        <v>0</v>
      </c>
      <c r="H203" s="85">
        <v>0.6774</v>
      </c>
      <c r="I203" s="2223" t="s">
        <v>1196</v>
      </c>
    </row>
    <row r="204" spans="1:9" ht="16.5">
      <c r="A204" s="89" t="s">
        <v>2896</v>
      </c>
      <c r="B204" s="81" t="s">
        <v>7065</v>
      </c>
      <c r="C204" s="9" t="s">
        <v>3551</v>
      </c>
      <c r="D204" s="82"/>
      <c r="E204" s="82"/>
      <c r="F204" s="83">
        <f t="shared" si="6"/>
        <v>0</v>
      </c>
      <c r="G204" s="84">
        <f t="shared" si="7"/>
        <v>0</v>
      </c>
      <c r="H204" s="85">
        <v>1.0887</v>
      </c>
      <c r="I204" s="2224" t="s">
        <v>1196</v>
      </c>
    </row>
    <row r="205" spans="1:9" ht="16.5">
      <c r="A205" s="89" t="s">
        <v>2897</v>
      </c>
      <c r="B205" s="81" t="s">
        <v>7066</v>
      </c>
      <c r="C205" s="9" t="s">
        <v>3551</v>
      </c>
      <c r="D205" s="82"/>
      <c r="E205" s="82"/>
      <c r="F205" s="83">
        <f t="shared" si="6"/>
        <v>0</v>
      </c>
      <c r="G205" s="84">
        <f t="shared" si="7"/>
        <v>0</v>
      </c>
      <c r="H205" s="85">
        <v>1.0905</v>
      </c>
      <c r="I205" s="2223" t="s">
        <v>1196</v>
      </c>
    </row>
    <row r="206" spans="1:9" ht="16.5">
      <c r="A206" s="89" t="s">
        <v>2898</v>
      </c>
      <c r="B206" s="81" t="s">
        <v>7067</v>
      </c>
      <c r="C206" s="9" t="s">
        <v>3551</v>
      </c>
      <c r="D206" s="82"/>
      <c r="E206" s="82"/>
      <c r="F206" s="83">
        <f t="shared" si="6"/>
        <v>0</v>
      </c>
      <c r="G206" s="84">
        <f t="shared" si="7"/>
        <v>0</v>
      </c>
      <c r="H206" s="85">
        <v>0.5796</v>
      </c>
      <c r="I206" s="2223" t="s">
        <v>1196</v>
      </c>
    </row>
    <row r="207" spans="1:9" ht="16.5">
      <c r="A207" s="89" t="s">
        <v>2899</v>
      </c>
      <c r="B207" s="81" t="s">
        <v>7068</v>
      </c>
      <c r="C207" s="9" t="s">
        <v>3551</v>
      </c>
      <c r="D207" s="82"/>
      <c r="E207" s="82"/>
      <c r="F207" s="83">
        <f t="shared" si="6"/>
        <v>0</v>
      </c>
      <c r="G207" s="84">
        <f t="shared" si="7"/>
        <v>0</v>
      </c>
      <c r="H207" s="85">
        <v>0.1381</v>
      </c>
      <c r="I207" s="2223" t="s">
        <v>1196</v>
      </c>
    </row>
    <row r="208" spans="1:9" ht="16.5">
      <c r="A208" s="89" t="s">
        <v>2900</v>
      </c>
      <c r="B208" s="81" t="s">
        <v>7069</v>
      </c>
      <c r="C208" s="9" t="s">
        <v>3551</v>
      </c>
      <c r="D208" s="82"/>
      <c r="E208" s="82"/>
      <c r="F208" s="83">
        <f t="shared" si="6"/>
        <v>0</v>
      </c>
      <c r="G208" s="84">
        <f t="shared" si="7"/>
        <v>0</v>
      </c>
      <c r="H208" s="85">
        <v>0.32090000000000002</v>
      </c>
      <c r="I208" s="2223" t="s">
        <v>1196</v>
      </c>
    </row>
    <row r="209" spans="1:9" ht="16.5">
      <c r="A209" s="89" t="s">
        <v>2901</v>
      </c>
      <c r="B209" s="81" t="s">
        <v>7070</v>
      </c>
      <c r="C209" s="9" t="s">
        <v>3551</v>
      </c>
      <c r="D209" s="82"/>
      <c r="E209" s="82"/>
      <c r="F209" s="83">
        <f t="shared" si="6"/>
        <v>0</v>
      </c>
      <c r="G209" s="84">
        <f t="shared" si="7"/>
        <v>0</v>
      </c>
      <c r="H209" s="85">
        <v>1.0054000000000001</v>
      </c>
      <c r="I209" s="2223" t="s">
        <v>1196</v>
      </c>
    </row>
    <row r="210" spans="1:9" ht="16.5">
      <c r="A210" s="89" t="s">
        <v>2902</v>
      </c>
      <c r="B210" s="81" t="s">
        <v>7071</v>
      </c>
      <c r="C210" s="9" t="s">
        <v>3551</v>
      </c>
      <c r="D210" s="82"/>
      <c r="E210" s="82"/>
      <c r="F210" s="83">
        <f t="shared" si="6"/>
        <v>0</v>
      </c>
      <c r="G210" s="84">
        <f t="shared" si="7"/>
        <v>0</v>
      </c>
      <c r="H210" s="85">
        <v>0.59209999999999996</v>
      </c>
      <c r="I210" s="2223" t="s">
        <v>1196</v>
      </c>
    </row>
    <row r="211" spans="1:9" ht="16.5">
      <c r="A211" s="89" t="s">
        <v>2903</v>
      </c>
      <c r="B211" s="81" t="s">
        <v>7072</v>
      </c>
      <c r="C211" s="9" t="s">
        <v>3551</v>
      </c>
      <c r="D211" s="82"/>
      <c r="E211" s="82"/>
      <c r="F211" s="83">
        <f t="shared" si="6"/>
        <v>0</v>
      </c>
      <c r="G211" s="84">
        <f t="shared" si="7"/>
        <v>0</v>
      </c>
      <c r="H211" s="85">
        <v>1.7875000000000001</v>
      </c>
      <c r="I211" s="2223" t="s">
        <v>1196</v>
      </c>
    </row>
    <row r="212" spans="1:9" ht="16.5">
      <c r="A212" s="89" t="s">
        <v>2904</v>
      </c>
      <c r="B212" s="81" t="s">
        <v>7073</v>
      </c>
      <c r="C212" s="9" t="s">
        <v>3551</v>
      </c>
      <c r="D212" s="82"/>
      <c r="E212" s="82"/>
      <c r="F212" s="83">
        <f t="shared" si="6"/>
        <v>0</v>
      </c>
      <c r="G212" s="84">
        <f t="shared" si="7"/>
        <v>0</v>
      </c>
      <c r="H212" s="85">
        <v>0.99750000000000005</v>
      </c>
      <c r="I212" s="2223" t="s">
        <v>1196</v>
      </c>
    </row>
    <row r="213" spans="1:9" ht="16.5">
      <c r="A213" s="89" t="s">
        <v>2905</v>
      </c>
      <c r="B213" s="81" t="s">
        <v>7074</v>
      </c>
      <c r="C213" s="9" t="s">
        <v>3551</v>
      </c>
      <c r="D213" s="82"/>
      <c r="E213" s="82"/>
      <c r="F213" s="83">
        <f t="shared" si="6"/>
        <v>0</v>
      </c>
      <c r="G213" s="84">
        <f t="shared" si="7"/>
        <v>0</v>
      </c>
      <c r="H213" s="85">
        <v>1.1268</v>
      </c>
      <c r="I213" s="2223" t="s">
        <v>1196</v>
      </c>
    </row>
    <row r="214" spans="1:9" ht="16.5">
      <c r="A214" s="89" t="s">
        <v>2906</v>
      </c>
      <c r="B214" s="81" t="s">
        <v>7075</v>
      </c>
      <c r="C214" s="9" t="s">
        <v>3551</v>
      </c>
      <c r="D214" s="82"/>
      <c r="E214" s="82"/>
      <c r="F214" s="83">
        <f t="shared" si="6"/>
        <v>0</v>
      </c>
      <c r="G214" s="84">
        <f t="shared" si="7"/>
        <v>0</v>
      </c>
      <c r="H214" s="85">
        <v>0.2281</v>
      </c>
      <c r="I214" s="2223" t="s">
        <v>1196</v>
      </c>
    </row>
    <row r="215" spans="1:9" ht="16.5">
      <c r="A215" s="89" t="s">
        <v>2907</v>
      </c>
      <c r="B215" s="81" t="s">
        <v>7076</v>
      </c>
      <c r="C215" s="9" t="s">
        <v>3551</v>
      </c>
      <c r="D215" s="82"/>
      <c r="E215" s="82"/>
      <c r="F215" s="83">
        <f t="shared" si="6"/>
        <v>0</v>
      </c>
      <c r="G215" s="84">
        <f t="shared" si="7"/>
        <v>0</v>
      </c>
      <c r="H215" s="85">
        <v>1.1049</v>
      </c>
      <c r="I215" s="2223" t="s">
        <v>1196</v>
      </c>
    </row>
    <row r="216" spans="1:9" ht="16.5">
      <c r="A216" s="89" t="s">
        <v>2908</v>
      </c>
      <c r="B216" s="81" t="s">
        <v>7077</v>
      </c>
      <c r="C216" s="9" t="s">
        <v>3551</v>
      </c>
      <c r="D216" s="82"/>
      <c r="E216" s="82"/>
      <c r="F216" s="83">
        <f t="shared" si="6"/>
        <v>0</v>
      </c>
      <c r="G216" s="84">
        <f t="shared" si="7"/>
        <v>0</v>
      </c>
      <c r="H216" s="85">
        <v>0.1351</v>
      </c>
      <c r="I216" s="2223" t="s">
        <v>1196</v>
      </c>
    </row>
    <row r="217" spans="1:9" ht="16.5">
      <c r="A217" s="89" t="s">
        <v>2909</v>
      </c>
      <c r="B217" s="81" t="s">
        <v>7078</v>
      </c>
      <c r="C217" s="9" t="s">
        <v>3551</v>
      </c>
      <c r="D217" s="82"/>
      <c r="E217" s="82"/>
      <c r="F217" s="83">
        <f t="shared" si="6"/>
        <v>0</v>
      </c>
      <c r="G217" s="84">
        <f t="shared" si="7"/>
        <v>0</v>
      </c>
      <c r="H217" s="85">
        <v>0.2087</v>
      </c>
      <c r="I217" s="2223" t="s">
        <v>1196</v>
      </c>
    </row>
    <row r="218" spans="1:9" ht="16.5">
      <c r="A218" s="89" t="s">
        <v>2910</v>
      </c>
      <c r="B218" s="81" t="s">
        <v>7079</v>
      </c>
      <c r="C218" s="9" t="s">
        <v>3551</v>
      </c>
      <c r="D218" s="82"/>
      <c r="E218" s="82"/>
      <c r="F218" s="83">
        <f t="shared" si="6"/>
        <v>0</v>
      </c>
      <c r="G218" s="84">
        <f t="shared" si="7"/>
        <v>0</v>
      </c>
      <c r="H218" s="85">
        <v>0.26429999999999998</v>
      </c>
      <c r="I218" s="2223" t="s">
        <v>1196</v>
      </c>
    </row>
    <row r="219" spans="1:9" ht="16.5">
      <c r="A219" s="89" t="s">
        <v>2911</v>
      </c>
      <c r="B219" s="81" t="s">
        <v>7080</v>
      </c>
      <c r="C219" s="9" t="s">
        <v>3551</v>
      </c>
      <c r="D219" s="82"/>
      <c r="E219" s="82"/>
      <c r="F219" s="83">
        <f t="shared" si="6"/>
        <v>0</v>
      </c>
      <c r="G219" s="84">
        <f t="shared" si="7"/>
        <v>0</v>
      </c>
      <c r="H219" s="85">
        <v>0.27510000000000001</v>
      </c>
      <c r="I219" s="2223" t="s">
        <v>1196</v>
      </c>
    </row>
    <row r="220" spans="1:9" ht="16.5">
      <c r="A220" s="89" t="s">
        <v>2913</v>
      </c>
      <c r="B220" s="81" t="s">
        <v>7081</v>
      </c>
      <c r="C220" s="9" t="s">
        <v>3551</v>
      </c>
      <c r="D220" s="82"/>
      <c r="E220" s="82"/>
      <c r="F220" s="83">
        <f t="shared" si="6"/>
        <v>0</v>
      </c>
      <c r="G220" s="84">
        <f t="shared" si="7"/>
        <v>0</v>
      </c>
      <c r="H220" s="85">
        <v>0.89290000000000003</v>
      </c>
      <c r="I220" s="2223" t="s">
        <v>1196</v>
      </c>
    </row>
    <row r="221" spans="1:9" ht="16.5">
      <c r="A221" s="89" t="s">
        <v>2914</v>
      </c>
      <c r="B221" s="81" t="s">
        <v>7082</v>
      </c>
      <c r="C221" s="9" t="s">
        <v>3551</v>
      </c>
      <c r="D221" s="82"/>
      <c r="E221" s="82"/>
      <c r="F221" s="83">
        <f t="shared" si="6"/>
        <v>0</v>
      </c>
      <c r="G221" s="84">
        <f t="shared" si="7"/>
        <v>0</v>
      </c>
      <c r="H221" s="85">
        <v>0.50119999999999998</v>
      </c>
      <c r="I221" s="2223" t="s">
        <v>1196</v>
      </c>
    </row>
    <row r="222" spans="1:9" ht="16.5">
      <c r="A222" s="89" t="s">
        <v>2915</v>
      </c>
      <c r="B222" s="81" t="s">
        <v>7083</v>
      </c>
      <c r="C222" s="9" t="s">
        <v>3551</v>
      </c>
      <c r="D222" s="82"/>
      <c r="E222" s="82"/>
      <c r="F222" s="83">
        <f t="shared" si="6"/>
        <v>0</v>
      </c>
      <c r="G222" s="84">
        <f t="shared" si="7"/>
        <v>0</v>
      </c>
      <c r="H222" s="85">
        <v>0.96899999999999997</v>
      </c>
      <c r="I222" s="2223" t="s">
        <v>1196</v>
      </c>
    </row>
    <row r="223" spans="1:9" ht="16.5">
      <c r="A223" s="89" t="s">
        <v>2916</v>
      </c>
      <c r="B223" s="81" t="s">
        <v>7084</v>
      </c>
      <c r="C223" s="9" t="s">
        <v>3551</v>
      </c>
      <c r="D223" s="82"/>
      <c r="E223" s="82"/>
      <c r="F223" s="83">
        <f t="shared" si="6"/>
        <v>0</v>
      </c>
      <c r="G223" s="84">
        <f t="shared" si="7"/>
        <v>0</v>
      </c>
      <c r="H223" s="85">
        <v>0.31719999999999998</v>
      </c>
      <c r="I223" s="2223" t="s">
        <v>1196</v>
      </c>
    </row>
    <row r="224" spans="1:9" ht="16.5">
      <c r="A224" s="89" t="s">
        <v>2917</v>
      </c>
      <c r="B224" s="81" t="s">
        <v>7085</v>
      </c>
      <c r="C224" s="9" t="s">
        <v>3551</v>
      </c>
      <c r="D224" s="82"/>
      <c r="E224" s="82"/>
      <c r="F224" s="83">
        <f t="shared" si="6"/>
        <v>0</v>
      </c>
      <c r="G224" s="84">
        <f t="shared" si="7"/>
        <v>0</v>
      </c>
      <c r="H224" s="85">
        <v>1.6036999999999999</v>
      </c>
      <c r="I224" s="2223" t="s">
        <v>1196</v>
      </c>
    </row>
    <row r="225" spans="1:9" ht="16.5">
      <c r="A225" s="89" t="s">
        <v>2918</v>
      </c>
      <c r="B225" s="81" t="s">
        <v>7086</v>
      </c>
      <c r="C225" s="9" t="s">
        <v>3551</v>
      </c>
      <c r="D225" s="82"/>
      <c r="E225" s="82"/>
      <c r="F225" s="83">
        <f t="shared" si="6"/>
        <v>0</v>
      </c>
      <c r="G225" s="84">
        <f t="shared" si="7"/>
        <v>0</v>
      </c>
      <c r="H225" s="85">
        <v>1.3963000000000001</v>
      </c>
      <c r="I225" s="2223" t="s">
        <v>1196</v>
      </c>
    </row>
    <row r="226" spans="1:9" ht="16.5">
      <c r="A226" s="89" t="s">
        <v>2919</v>
      </c>
      <c r="B226" s="81" t="s">
        <v>7087</v>
      </c>
      <c r="C226" s="9" t="s">
        <v>3551</v>
      </c>
      <c r="D226" s="82"/>
      <c r="E226" s="82"/>
      <c r="F226" s="83">
        <f t="shared" si="6"/>
        <v>0</v>
      </c>
      <c r="G226" s="84">
        <f t="shared" si="7"/>
        <v>0</v>
      </c>
      <c r="H226" s="85">
        <v>0.66080000000000005</v>
      </c>
      <c r="I226" s="2223" t="s">
        <v>1196</v>
      </c>
    </row>
    <row r="227" spans="1:9" ht="16.5">
      <c r="A227" s="89" t="s">
        <v>2920</v>
      </c>
      <c r="B227" s="81" t="s">
        <v>7088</v>
      </c>
      <c r="C227" s="9" t="s">
        <v>3551</v>
      </c>
      <c r="D227" s="82"/>
      <c r="E227" s="82"/>
      <c r="F227" s="83">
        <f t="shared" si="6"/>
        <v>0</v>
      </c>
      <c r="G227" s="84">
        <f t="shared" si="7"/>
        <v>0</v>
      </c>
      <c r="H227" s="85">
        <v>1.0858000000000001</v>
      </c>
      <c r="I227" s="2223" t="s">
        <v>1196</v>
      </c>
    </row>
    <row r="228" spans="1:9" ht="16.5">
      <c r="A228" s="89" t="s">
        <v>2921</v>
      </c>
      <c r="B228" s="81" t="s">
        <v>7089</v>
      </c>
      <c r="C228" s="9" t="s">
        <v>3551</v>
      </c>
      <c r="D228" s="82"/>
      <c r="E228" s="82"/>
      <c r="F228" s="83">
        <f t="shared" si="6"/>
        <v>0</v>
      </c>
      <c r="G228" s="84">
        <f t="shared" si="7"/>
        <v>0</v>
      </c>
      <c r="H228" s="85">
        <v>1.4683999999999999</v>
      </c>
      <c r="I228" s="2223" t="s">
        <v>1196</v>
      </c>
    </row>
    <row r="229" spans="1:9" ht="16.5">
      <c r="A229" s="89" t="s">
        <v>2922</v>
      </c>
      <c r="B229" s="81" t="s">
        <v>7090</v>
      </c>
      <c r="C229" s="9" t="s">
        <v>3551</v>
      </c>
      <c r="D229" s="82"/>
      <c r="E229" s="82"/>
      <c r="F229" s="83">
        <f t="shared" si="6"/>
        <v>0</v>
      </c>
      <c r="G229" s="84">
        <f t="shared" si="7"/>
        <v>0</v>
      </c>
      <c r="H229" s="85">
        <v>1.1755</v>
      </c>
      <c r="I229" s="2223" t="s">
        <v>1196</v>
      </c>
    </row>
    <row r="230" spans="1:9" ht="16.5">
      <c r="A230" s="89" t="s">
        <v>2923</v>
      </c>
      <c r="B230" s="81" t="s">
        <v>7091</v>
      </c>
      <c r="C230" s="9" t="s">
        <v>3551</v>
      </c>
      <c r="D230" s="82"/>
      <c r="E230" s="82"/>
      <c r="F230" s="83">
        <f t="shared" si="6"/>
        <v>0</v>
      </c>
      <c r="G230" s="84">
        <f t="shared" si="7"/>
        <v>0</v>
      </c>
      <c r="H230" s="85">
        <v>1.3223</v>
      </c>
      <c r="I230" s="2223" t="s">
        <v>1196</v>
      </c>
    </row>
    <row r="231" spans="1:9" ht="16.5">
      <c r="A231" s="89" t="s">
        <v>2924</v>
      </c>
      <c r="B231" s="81" t="s">
        <v>7092</v>
      </c>
      <c r="C231" s="9" t="s">
        <v>3551</v>
      </c>
      <c r="D231" s="82"/>
      <c r="E231" s="82"/>
      <c r="F231" s="83">
        <f t="shared" si="6"/>
        <v>0</v>
      </c>
      <c r="G231" s="84">
        <f t="shared" si="7"/>
        <v>0</v>
      </c>
      <c r="H231" s="85">
        <v>0.99299999999999999</v>
      </c>
      <c r="I231" s="2223" t="s">
        <v>1196</v>
      </c>
    </row>
    <row r="232" spans="1:9" ht="16.5">
      <c r="A232" s="89" t="s">
        <v>2925</v>
      </c>
      <c r="B232" s="81" t="s">
        <v>7093</v>
      </c>
      <c r="C232" s="9" t="s">
        <v>3551</v>
      </c>
      <c r="D232" s="82"/>
      <c r="E232" s="82"/>
      <c r="F232" s="83">
        <f t="shared" si="6"/>
        <v>0</v>
      </c>
      <c r="G232" s="84">
        <f t="shared" si="7"/>
        <v>0</v>
      </c>
      <c r="H232" s="85">
        <v>1.8895</v>
      </c>
      <c r="I232" s="2223" t="s">
        <v>1196</v>
      </c>
    </row>
    <row r="233" spans="1:9" ht="16.5">
      <c r="A233" s="89" t="s">
        <v>2926</v>
      </c>
      <c r="B233" s="81" t="s">
        <v>7094</v>
      </c>
      <c r="C233" s="9" t="s">
        <v>3551</v>
      </c>
      <c r="D233" s="82"/>
      <c r="E233" s="82"/>
      <c r="F233" s="83">
        <f t="shared" si="6"/>
        <v>0</v>
      </c>
      <c r="G233" s="84">
        <f t="shared" si="7"/>
        <v>0</v>
      </c>
      <c r="H233" s="85">
        <v>0.52659999999999996</v>
      </c>
      <c r="I233" s="2223" t="s">
        <v>1196</v>
      </c>
    </row>
    <row r="234" spans="1:9" ht="16.5">
      <c r="A234" s="89" t="s">
        <v>2927</v>
      </c>
      <c r="B234" s="81" t="s">
        <v>7095</v>
      </c>
      <c r="C234" s="9" t="s">
        <v>3551</v>
      </c>
      <c r="D234" s="82"/>
      <c r="E234" s="82"/>
      <c r="F234" s="83">
        <f t="shared" si="6"/>
        <v>0</v>
      </c>
      <c r="G234" s="84">
        <f t="shared" si="7"/>
        <v>0</v>
      </c>
      <c r="H234" s="85">
        <v>1.1759999999999999</v>
      </c>
      <c r="I234" s="2224" t="s">
        <v>1196</v>
      </c>
    </row>
    <row r="235" spans="1:9" ht="16.5">
      <c r="A235" s="89" t="s">
        <v>2928</v>
      </c>
      <c r="B235" s="81" t="s">
        <v>7096</v>
      </c>
      <c r="C235" s="9" t="s">
        <v>3551</v>
      </c>
      <c r="D235" s="82"/>
      <c r="E235" s="82"/>
      <c r="F235" s="83">
        <f t="shared" si="6"/>
        <v>0</v>
      </c>
      <c r="G235" s="84">
        <f t="shared" si="7"/>
        <v>0</v>
      </c>
      <c r="H235" s="85">
        <v>0.33260000000000001</v>
      </c>
      <c r="I235" s="2223" t="s">
        <v>1196</v>
      </c>
    </row>
    <row r="236" spans="1:9" ht="16.5">
      <c r="A236" s="89" t="s">
        <v>2929</v>
      </c>
      <c r="B236" s="81" t="s">
        <v>7097</v>
      </c>
      <c r="C236" s="9" t="s">
        <v>3551</v>
      </c>
      <c r="D236" s="82"/>
      <c r="E236" s="82"/>
      <c r="F236" s="83">
        <f t="shared" si="6"/>
        <v>0</v>
      </c>
      <c r="G236" s="84">
        <f t="shared" si="7"/>
        <v>0</v>
      </c>
      <c r="H236" s="85">
        <v>0.81499999999999995</v>
      </c>
      <c r="I236" s="2223" t="s">
        <v>1196</v>
      </c>
    </row>
    <row r="237" spans="1:9" ht="16.5">
      <c r="A237" s="89" t="s">
        <v>2930</v>
      </c>
      <c r="B237" s="81" t="s">
        <v>7098</v>
      </c>
      <c r="C237" s="9" t="s">
        <v>3551</v>
      </c>
      <c r="D237" s="82"/>
      <c r="E237" s="82"/>
      <c r="F237" s="83">
        <f t="shared" si="6"/>
        <v>0</v>
      </c>
      <c r="G237" s="84">
        <f t="shared" si="7"/>
        <v>0</v>
      </c>
      <c r="H237" s="85">
        <v>0.45340000000000003</v>
      </c>
      <c r="I237" s="2223" t="s">
        <v>1196</v>
      </c>
    </row>
    <row r="238" spans="1:9" ht="16.5">
      <c r="A238" s="89" t="s">
        <v>2931</v>
      </c>
      <c r="B238" s="81" t="s">
        <v>7099</v>
      </c>
      <c r="C238" s="9" t="s">
        <v>3551</v>
      </c>
      <c r="D238" s="82"/>
      <c r="E238" s="82"/>
      <c r="F238" s="83">
        <f t="shared" si="6"/>
        <v>0</v>
      </c>
      <c r="G238" s="84">
        <f t="shared" si="7"/>
        <v>0</v>
      </c>
      <c r="H238" s="85">
        <v>0.43269999999999997</v>
      </c>
      <c r="I238" s="2223" t="s">
        <v>1196</v>
      </c>
    </row>
    <row r="239" spans="1:9" ht="16.5">
      <c r="A239" s="89" t="s">
        <v>2932</v>
      </c>
      <c r="B239" s="81" t="s">
        <v>7100</v>
      </c>
      <c r="C239" s="9" t="s">
        <v>3551</v>
      </c>
      <c r="D239" s="82"/>
      <c r="E239" s="82"/>
      <c r="F239" s="83">
        <f t="shared" si="6"/>
        <v>0</v>
      </c>
      <c r="G239" s="84">
        <f t="shared" si="7"/>
        <v>0</v>
      </c>
      <c r="H239" s="85">
        <v>9.6199999999999994E-2</v>
      </c>
      <c r="I239" s="2223" t="s">
        <v>1196</v>
      </c>
    </row>
    <row r="240" spans="1:9" ht="16.5">
      <c r="A240" s="89" t="s">
        <v>2933</v>
      </c>
      <c r="B240" s="81" t="s">
        <v>7101</v>
      </c>
      <c r="C240" s="9" t="s">
        <v>3551</v>
      </c>
      <c r="D240" s="82"/>
      <c r="E240" s="82"/>
      <c r="F240" s="83">
        <f t="shared" si="6"/>
        <v>0</v>
      </c>
      <c r="G240" s="84">
        <f t="shared" si="7"/>
        <v>0</v>
      </c>
      <c r="H240" s="85">
        <v>0.3251</v>
      </c>
      <c r="I240" s="2223" t="s">
        <v>1196</v>
      </c>
    </row>
    <row r="241" spans="1:9" ht="16.5">
      <c r="A241" s="89" t="s">
        <v>2934</v>
      </c>
      <c r="B241" s="81" t="s">
        <v>7102</v>
      </c>
      <c r="C241" s="9" t="s">
        <v>3551</v>
      </c>
      <c r="D241" s="82"/>
      <c r="E241" s="82"/>
      <c r="F241" s="83">
        <f t="shared" si="6"/>
        <v>0</v>
      </c>
      <c r="G241" s="84">
        <f t="shared" si="7"/>
        <v>0</v>
      </c>
      <c r="H241" s="85">
        <v>0.376</v>
      </c>
      <c r="I241" s="2223" t="s">
        <v>1196</v>
      </c>
    </row>
    <row r="242" spans="1:9" ht="16.5">
      <c r="A242" s="89" t="s">
        <v>2935</v>
      </c>
      <c r="B242" s="81" t="s">
        <v>7103</v>
      </c>
      <c r="C242" s="9" t="s">
        <v>3551</v>
      </c>
      <c r="D242" s="82"/>
      <c r="E242" s="82"/>
      <c r="F242" s="83">
        <f t="shared" si="6"/>
        <v>0</v>
      </c>
      <c r="G242" s="84">
        <f t="shared" si="7"/>
        <v>0</v>
      </c>
      <c r="H242" s="85">
        <v>0.77839999999999998</v>
      </c>
      <c r="I242" s="2223" t="s">
        <v>1196</v>
      </c>
    </row>
    <row r="243" spans="1:9" ht="16.5">
      <c r="A243" s="89" t="s">
        <v>2936</v>
      </c>
      <c r="B243" s="81" t="s">
        <v>7104</v>
      </c>
      <c r="C243" s="9" t="s">
        <v>3551</v>
      </c>
      <c r="D243" s="82"/>
      <c r="E243" s="82"/>
      <c r="F243" s="83">
        <f t="shared" si="6"/>
        <v>0</v>
      </c>
      <c r="G243" s="84">
        <f t="shared" si="7"/>
        <v>0</v>
      </c>
      <c r="H243" s="85">
        <v>1.0365</v>
      </c>
      <c r="I243" s="2223" t="s">
        <v>1196</v>
      </c>
    </row>
    <row r="244" spans="1:9" ht="16.5">
      <c r="A244" s="89" t="s">
        <v>2937</v>
      </c>
      <c r="B244" s="81" t="s">
        <v>7105</v>
      </c>
      <c r="C244" s="9" t="s">
        <v>3551</v>
      </c>
      <c r="D244" s="82"/>
      <c r="E244" s="82"/>
      <c r="F244" s="83">
        <f t="shared" si="6"/>
        <v>0</v>
      </c>
      <c r="G244" s="84">
        <f t="shared" si="7"/>
        <v>0</v>
      </c>
      <c r="H244" s="85">
        <v>0.2732</v>
      </c>
      <c r="I244" s="2223" t="s">
        <v>1196</v>
      </c>
    </row>
    <row r="245" spans="1:9" ht="16.5">
      <c r="A245" s="89" t="s">
        <v>2938</v>
      </c>
      <c r="B245" s="81" t="s">
        <v>7106</v>
      </c>
      <c r="C245" s="9" t="s">
        <v>3551</v>
      </c>
      <c r="D245" s="82"/>
      <c r="E245" s="82"/>
      <c r="F245" s="83">
        <f t="shared" si="6"/>
        <v>0</v>
      </c>
      <c r="G245" s="84">
        <f t="shared" si="7"/>
        <v>0</v>
      </c>
      <c r="H245" s="85">
        <v>0.80840000000000001</v>
      </c>
      <c r="I245" s="2223" t="s">
        <v>1196</v>
      </c>
    </row>
    <row r="246" spans="1:9" ht="16.5">
      <c r="A246" s="89" t="s">
        <v>2939</v>
      </c>
      <c r="B246" s="81" t="s">
        <v>7107</v>
      </c>
      <c r="C246" s="9" t="s">
        <v>3551</v>
      </c>
      <c r="D246" s="82"/>
      <c r="E246" s="82"/>
      <c r="F246" s="83">
        <f t="shared" si="6"/>
        <v>0</v>
      </c>
      <c r="G246" s="84">
        <f t="shared" si="7"/>
        <v>0</v>
      </c>
      <c r="H246" s="85">
        <v>0.57750000000000001</v>
      </c>
      <c r="I246" s="2223" t="s">
        <v>1196</v>
      </c>
    </row>
    <row r="247" spans="1:9" ht="16.5">
      <c r="A247" s="89" t="s">
        <v>2940</v>
      </c>
      <c r="B247" s="81" t="s">
        <v>7108</v>
      </c>
      <c r="C247" s="9" t="s">
        <v>3551</v>
      </c>
      <c r="D247" s="82"/>
      <c r="E247" s="82"/>
      <c r="F247" s="83">
        <f t="shared" si="6"/>
        <v>0</v>
      </c>
      <c r="G247" s="84">
        <f t="shared" si="7"/>
        <v>0</v>
      </c>
      <c r="H247" s="85">
        <v>0.24</v>
      </c>
      <c r="I247" s="2223" t="s">
        <v>1196</v>
      </c>
    </row>
    <row r="248" spans="1:9" ht="16.5">
      <c r="A248" s="89" t="s">
        <v>2941</v>
      </c>
      <c r="B248" s="81" t="s">
        <v>7109</v>
      </c>
      <c r="C248" s="9" t="s">
        <v>3551</v>
      </c>
      <c r="D248" s="82"/>
      <c r="E248" s="82"/>
      <c r="F248" s="83">
        <f t="shared" si="6"/>
        <v>0</v>
      </c>
      <c r="G248" s="84">
        <f t="shared" si="7"/>
        <v>0</v>
      </c>
      <c r="H248" s="85">
        <v>0.72829999999999995</v>
      </c>
      <c r="I248" s="2223" t="s">
        <v>1196</v>
      </c>
    </row>
    <row r="249" spans="1:9" ht="16.5">
      <c r="A249" s="89" t="s">
        <v>2942</v>
      </c>
      <c r="B249" s="81" t="s">
        <v>7110</v>
      </c>
      <c r="C249" s="9" t="s">
        <v>3551</v>
      </c>
      <c r="D249" s="82"/>
      <c r="E249" s="82"/>
      <c r="F249" s="83">
        <f t="shared" si="6"/>
        <v>0</v>
      </c>
      <c r="G249" s="84">
        <f t="shared" si="7"/>
        <v>0</v>
      </c>
      <c r="H249" s="85">
        <v>1.1560999999999999</v>
      </c>
      <c r="I249" s="2223" t="s">
        <v>1196</v>
      </c>
    </row>
    <row r="250" spans="1:9" ht="16.5">
      <c r="A250" s="89" t="s">
        <v>2943</v>
      </c>
      <c r="B250" s="81" t="s">
        <v>7111</v>
      </c>
      <c r="C250" s="9" t="s">
        <v>3551</v>
      </c>
      <c r="D250" s="82"/>
      <c r="E250" s="82"/>
      <c r="F250" s="83">
        <f t="shared" si="6"/>
        <v>0</v>
      </c>
      <c r="G250" s="84">
        <f t="shared" si="7"/>
        <v>0</v>
      </c>
      <c r="H250" s="85">
        <v>0.4168</v>
      </c>
      <c r="I250" s="2223" t="s">
        <v>1196</v>
      </c>
    </row>
    <row r="251" spans="1:9" ht="16.5">
      <c r="A251" s="89" t="s">
        <v>2944</v>
      </c>
      <c r="B251" s="81" t="s">
        <v>7112</v>
      </c>
      <c r="C251" s="9" t="s">
        <v>3551</v>
      </c>
      <c r="D251" s="82"/>
      <c r="E251" s="82"/>
      <c r="F251" s="83">
        <f t="shared" si="6"/>
        <v>0</v>
      </c>
      <c r="G251" s="84">
        <f t="shared" si="7"/>
        <v>0</v>
      </c>
      <c r="H251" s="85">
        <v>0.78320000000000001</v>
      </c>
      <c r="I251" s="2223" t="s">
        <v>1196</v>
      </c>
    </row>
    <row r="252" spans="1:9" ht="16.5">
      <c r="A252" s="89" t="s">
        <v>2945</v>
      </c>
      <c r="B252" s="81" t="s">
        <v>7113</v>
      </c>
      <c r="C252" s="9" t="s">
        <v>3551</v>
      </c>
      <c r="D252" s="82"/>
      <c r="E252" s="82"/>
      <c r="F252" s="83">
        <f t="shared" si="6"/>
        <v>0</v>
      </c>
      <c r="G252" s="84">
        <f t="shared" si="7"/>
        <v>0</v>
      </c>
      <c r="H252" s="85">
        <v>0.3448</v>
      </c>
      <c r="I252" s="2223" t="s">
        <v>1196</v>
      </c>
    </row>
    <row r="253" spans="1:9" ht="16.5">
      <c r="A253" s="89" t="s">
        <v>2946</v>
      </c>
      <c r="B253" s="81" t="s">
        <v>7114</v>
      </c>
      <c r="C253" s="9" t="s">
        <v>3551</v>
      </c>
      <c r="D253" s="82"/>
      <c r="E253" s="82"/>
      <c r="F253" s="83">
        <f t="shared" si="6"/>
        <v>0</v>
      </c>
      <c r="G253" s="84">
        <f t="shared" si="7"/>
        <v>0</v>
      </c>
      <c r="H253" s="85">
        <v>0.28039999999999998</v>
      </c>
      <c r="I253" s="2223" t="s">
        <v>1196</v>
      </c>
    </row>
    <row r="254" spans="1:9" ht="16.5">
      <c r="A254" s="89" t="s">
        <v>2947</v>
      </c>
      <c r="B254" s="81" t="s">
        <v>7115</v>
      </c>
      <c r="C254" s="9" t="s">
        <v>3551</v>
      </c>
      <c r="D254" s="82"/>
      <c r="E254" s="82"/>
      <c r="F254" s="83">
        <f t="shared" si="6"/>
        <v>0</v>
      </c>
      <c r="G254" s="84">
        <f t="shared" si="7"/>
        <v>0</v>
      </c>
      <c r="H254" s="85">
        <v>0.2392</v>
      </c>
      <c r="I254" s="2223" t="s">
        <v>1196</v>
      </c>
    </row>
    <row r="255" spans="1:9" ht="16.5">
      <c r="A255" s="89" t="s">
        <v>2948</v>
      </c>
      <c r="B255" s="81" t="s">
        <v>7116</v>
      </c>
      <c r="C255" s="9" t="s">
        <v>3551</v>
      </c>
      <c r="D255" s="82"/>
      <c r="E255" s="82"/>
      <c r="F255" s="83">
        <f t="shared" si="6"/>
        <v>0</v>
      </c>
      <c r="G255" s="84">
        <f t="shared" si="7"/>
        <v>0</v>
      </c>
      <c r="H255" s="85">
        <v>0.92110000000000003</v>
      </c>
      <c r="I255" s="2223" t="s">
        <v>1196</v>
      </c>
    </row>
    <row r="256" spans="1:9" ht="16.5">
      <c r="A256" s="89" t="s">
        <v>2949</v>
      </c>
      <c r="B256" s="81" t="s">
        <v>7117</v>
      </c>
      <c r="C256" s="9" t="s">
        <v>3551</v>
      </c>
      <c r="D256" s="82"/>
      <c r="E256" s="82"/>
      <c r="F256" s="83">
        <f t="shared" si="6"/>
        <v>0</v>
      </c>
      <c r="G256" s="84">
        <f t="shared" si="7"/>
        <v>0</v>
      </c>
      <c r="H256" s="85">
        <v>0.70489999999999997</v>
      </c>
      <c r="I256" s="2223" t="s">
        <v>1196</v>
      </c>
    </row>
    <row r="257" spans="1:9" ht="16.5">
      <c r="A257" s="89" t="s">
        <v>2950</v>
      </c>
      <c r="B257" s="81" t="s">
        <v>7118</v>
      </c>
      <c r="C257" s="9" t="s">
        <v>3551</v>
      </c>
      <c r="D257" s="82"/>
      <c r="E257" s="82"/>
      <c r="F257" s="83">
        <f t="shared" si="6"/>
        <v>0</v>
      </c>
      <c r="G257" s="84">
        <f t="shared" si="7"/>
        <v>0</v>
      </c>
      <c r="H257" s="85">
        <v>0.19850000000000001</v>
      </c>
      <c r="I257" s="2223" t="s">
        <v>1196</v>
      </c>
    </row>
    <row r="258" spans="1:9" ht="16.5">
      <c r="A258" s="89" t="s">
        <v>2951</v>
      </c>
      <c r="B258" s="81" t="s">
        <v>7119</v>
      </c>
      <c r="C258" s="9" t="s">
        <v>3551</v>
      </c>
      <c r="D258" s="82"/>
      <c r="E258" s="82"/>
      <c r="F258" s="83">
        <f t="shared" si="6"/>
        <v>0</v>
      </c>
      <c r="G258" s="84">
        <f t="shared" si="7"/>
        <v>0</v>
      </c>
      <c r="H258" s="85">
        <v>0.96260000000000001</v>
      </c>
      <c r="I258" s="2223" t="s">
        <v>1196</v>
      </c>
    </row>
    <row r="259" spans="1:9" ht="16.5">
      <c r="A259" s="89" t="s">
        <v>2952</v>
      </c>
      <c r="B259" s="81" t="s">
        <v>7120</v>
      </c>
      <c r="C259" s="9" t="s">
        <v>3551</v>
      </c>
      <c r="D259" s="82"/>
      <c r="E259" s="82"/>
      <c r="F259" s="83">
        <f t="shared" si="6"/>
        <v>0</v>
      </c>
      <c r="G259" s="84">
        <f t="shared" si="7"/>
        <v>0</v>
      </c>
      <c r="H259" s="85">
        <v>0.2631</v>
      </c>
      <c r="I259" s="2223" t="s">
        <v>1196</v>
      </c>
    </row>
    <row r="260" spans="1:9" ht="16.5">
      <c r="A260" s="89" t="s">
        <v>2953</v>
      </c>
      <c r="B260" s="81" t="s">
        <v>7121</v>
      </c>
      <c r="C260" s="9" t="s">
        <v>3551</v>
      </c>
      <c r="D260" s="82"/>
      <c r="E260" s="82"/>
      <c r="F260" s="83">
        <f t="shared" si="6"/>
        <v>0</v>
      </c>
      <c r="G260" s="84">
        <f t="shared" si="7"/>
        <v>0</v>
      </c>
      <c r="H260" s="85">
        <v>0.36630000000000001</v>
      </c>
      <c r="I260" s="2223" t="s">
        <v>1196</v>
      </c>
    </row>
    <row r="261" spans="1:9" ht="16.5">
      <c r="A261" s="89" t="s">
        <v>2954</v>
      </c>
      <c r="B261" s="81" t="s">
        <v>7122</v>
      </c>
      <c r="C261" s="9" t="s">
        <v>3551</v>
      </c>
      <c r="D261" s="82"/>
      <c r="E261" s="82"/>
      <c r="F261" s="83">
        <f t="shared" ref="F261:F324" si="8">D261*E261</f>
        <v>0</v>
      </c>
      <c r="G261" s="84">
        <f t="shared" ref="G261:G324" si="9">IF($F$826=0,0,F261/$F$826)</f>
        <v>0</v>
      </c>
      <c r="H261" s="85">
        <v>1.1066</v>
      </c>
      <c r="I261" s="2223" t="s">
        <v>1196</v>
      </c>
    </row>
    <row r="262" spans="1:9" ht="16.5">
      <c r="A262" s="89" t="s">
        <v>2955</v>
      </c>
      <c r="B262" s="81" t="s">
        <v>7123</v>
      </c>
      <c r="C262" s="9" t="s">
        <v>3551</v>
      </c>
      <c r="D262" s="82"/>
      <c r="E262" s="82"/>
      <c r="F262" s="83">
        <f t="shared" si="8"/>
        <v>0</v>
      </c>
      <c r="G262" s="84">
        <f t="shared" si="9"/>
        <v>0</v>
      </c>
      <c r="H262" s="85">
        <v>0.49049999999999999</v>
      </c>
      <c r="I262" s="2223" t="s">
        <v>1196</v>
      </c>
    </row>
    <row r="263" spans="1:9" ht="16.5">
      <c r="A263" s="89" t="s">
        <v>2956</v>
      </c>
      <c r="B263" s="81" t="s">
        <v>7124</v>
      </c>
      <c r="C263" s="9" t="s">
        <v>3551</v>
      </c>
      <c r="D263" s="82"/>
      <c r="E263" s="82"/>
      <c r="F263" s="83">
        <f t="shared" si="8"/>
        <v>0</v>
      </c>
      <c r="G263" s="84">
        <f t="shared" si="9"/>
        <v>0</v>
      </c>
      <c r="H263" s="85">
        <v>1.0478000000000001</v>
      </c>
      <c r="I263" s="2223" t="s">
        <v>1196</v>
      </c>
    </row>
    <row r="264" spans="1:9" ht="16.5">
      <c r="A264" s="89" t="s">
        <v>2957</v>
      </c>
      <c r="B264" s="81" t="s">
        <v>7125</v>
      </c>
      <c r="C264" s="9" t="s">
        <v>3551</v>
      </c>
      <c r="D264" s="82"/>
      <c r="E264" s="82"/>
      <c r="F264" s="83">
        <f t="shared" si="8"/>
        <v>0</v>
      </c>
      <c r="G264" s="84">
        <f t="shared" si="9"/>
        <v>0</v>
      </c>
      <c r="H264" s="85">
        <v>0.86539999999999995</v>
      </c>
      <c r="I264" s="2223" t="s">
        <v>1196</v>
      </c>
    </row>
    <row r="265" spans="1:9" ht="16.5">
      <c r="A265" s="89" t="s">
        <v>2958</v>
      </c>
      <c r="B265" s="81" t="s">
        <v>7126</v>
      </c>
      <c r="C265" s="9" t="s">
        <v>3551</v>
      </c>
      <c r="D265" s="82"/>
      <c r="E265" s="82"/>
      <c r="F265" s="83">
        <f t="shared" si="8"/>
        <v>0</v>
      </c>
      <c r="G265" s="84">
        <f t="shared" si="9"/>
        <v>0</v>
      </c>
      <c r="H265" s="85">
        <v>1.0117</v>
      </c>
      <c r="I265" s="2223" t="s">
        <v>1196</v>
      </c>
    </row>
    <row r="266" spans="1:9" ht="16.5">
      <c r="A266" s="89" t="s">
        <v>2959</v>
      </c>
      <c r="B266" s="81" t="s">
        <v>7127</v>
      </c>
      <c r="C266" s="9" t="s">
        <v>3551</v>
      </c>
      <c r="D266" s="82"/>
      <c r="E266" s="82"/>
      <c r="F266" s="83">
        <f t="shared" si="8"/>
        <v>0</v>
      </c>
      <c r="G266" s="84">
        <f t="shared" si="9"/>
        <v>0</v>
      </c>
      <c r="H266" s="85">
        <v>0.56089999999999995</v>
      </c>
      <c r="I266" s="2223" t="s">
        <v>1196</v>
      </c>
    </row>
    <row r="267" spans="1:9" ht="16.5">
      <c r="A267" s="89" t="s">
        <v>2960</v>
      </c>
      <c r="B267" s="81" t="s">
        <v>7128</v>
      </c>
      <c r="C267" s="9" t="s">
        <v>3551</v>
      </c>
      <c r="D267" s="82"/>
      <c r="E267" s="82"/>
      <c r="F267" s="83">
        <f t="shared" si="8"/>
        <v>0</v>
      </c>
      <c r="G267" s="84">
        <f t="shared" si="9"/>
        <v>0</v>
      </c>
      <c r="H267" s="85">
        <v>0.9798</v>
      </c>
      <c r="I267" s="2223" t="s">
        <v>1196</v>
      </c>
    </row>
    <row r="268" spans="1:9" ht="16.5">
      <c r="A268" s="89" t="s">
        <v>2961</v>
      </c>
      <c r="B268" s="81" t="s">
        <v>7129</v>
      </c>
      <c r="C268" s="9" t="s">
        <v>3551</v>
      </c>
      <c r="D268" s="82"/>
      <c r="E268" s="82"/>
      <c r="F268" s="83">
        <f t="shared" si="8"/>
        <v>0</v>
      </c>
      <c r="G268" s="84">
        <f t="shared" si="9"/>
        <v>0</v>
      </c>
      <c r="H268" s="85">
        <v>0.28699999999999998</v>
      </c>
      <c r="I268" s="2223" t="s">
        <v>1196</v>
      </c>
    </row>
    <row r="269" spans="1:9" ht="16.5">
      <c r="A269" s="89" t="s">
        <v>2962</v>
      </c>
      <c r="B269" s="81" t="s">
        <v>7130</v>
      </c>
      <c r="C269" s="9" t="s">
        <v>3551</v>
      </c>
      <c r="D269" s="82"/>
      <c r="E269" s="82"/>
      <c r="F269" s="83">
        <f t="shared" si="8"/>
        <v>0</v>
      </c>
      <c r="G269" s="84">
        <f t="shared" si="9"/>
        <v>0</v>
      </c>
      <c r="H269" s="85">
        <v>0.17460000000000001</v>
      </c>
      <c r="I269" s="2223" t="s">
        <v>1196</v>
      </c>
    </row>
    <row r="270" spans="1:9" ht="16.5">
      <c r="A270" s="89" t="s">
        <v>2963</v>
      </c>
      <c r="B270" s="81" t="s">
        <v>7131</v>
      </c>
      <c r="C270" s="9" t="s">
        <v>3551</v>
      </c>
      <c r="D270" s="82"/>
      <c r="E270" s="82"/>
      <c r="F270" s="83">
        <f t="shared" si="8"/>
        <v>0</v>
      </c>
      <c r="G270" s="84">
        <f t="shared" si="9"/>
        <v>0</v>
      </c>
      <c r="H270" s="85">
        <v>0.35120000000000001</v>
      </c>
      <c r="I270" s="2223" t="s">
        <v>1196</v>
      </c>
    </row>
    <row r="271" spans="1:9" ht="16.5">
      <c r="A271" s="89" t="s">
        <v>2964</v>
      </c>
      <c r="B271" s="81" t="s">
        <v>7132</v>
      </c>
      <c r="C271" s="9" t="s">
        <v>3551</v>
      </c>
      <c r="D271" s="82"/>
      <c r="E271" s="82"/>
      <c r="F271" s="83">
        <f t="shared" si="8"/>
        <v>0</v>
      </c>
      <c r="G271" s="84">
        <f t="shared" si="9"/>
        <v>0</v>
      </c>
      <c r="H271" s="85">
        <v>0.68010000000000004</v>
      </c>
      <c r="I271" s="2223" t="s">
        <v>1196</v>
      </c>
    </row>
    <row r="272" spans="1:9" ht="16.5">
      <c r="A272" s="89" t="s">
        <v>2965</v>
      </c>
      <c r="B272" s="81" t="s">
        <v>7133</v>
      </c>
      <c r="C272" s="9" t="s">
        <v>3551</v>
      </c>
      <c r="D272" s="82"/>
      <c r="E272" s="82"/>
      <c r="F272" s="83">
        <f t="shared" si="8"/>
        <v>0</v>
      </c>
      <c r="G272" s="84">
        <f t="shared" si="9"/>
        <v>0</v>
      </c>
      <c r="H272" s="85">
        <v>0.52869999999999995</v>
      </c>
      <c r="I272" s="2223" t="s">
        <v>1196</v>
      </c>
    </row>
    <row r="273" spans="1:9" ht="16.5">
      <c r="A273" s="89" t="s">
        <v>2966</v>
      </c>
      <c r="B273" s="81" t="s">
        <v>7134</v>
      </c>
      <c r="C273" s="9" t="s">
        <v>3551</v>
      </c>
      <c r="D273" s="82"/>
      <c r="E273" s="82"/>
      <c r="F273" s="83">
        <f t="shared" si="8"/>
        <v>0</v>
      </c>
      <c r="G273" s="84">
        <f t="shared" si="9"/>
        <v>0</v>
      </c>
      <c r="H273" s="85">
        <v>0.25940000000000002</v>
      </c>
      <c r="I273" s="2223" t="s">
        <v>1196</v>
      </c>
    </row>
    <row r="274" spans="1:9" ht="16.5">
      <c r="A274" s="89" t="s">
        <v>2967</v>
      </c>
      <c r="B274" s="81" t="s">
        <v>7135</v>
      </c>
      <c r="C274" s="9" t="s">
        <v>3551</v>
      </c>
      <c r="D274" s="82"/>
      <c r="E274" s="82"/>
      <c r="F274" s="83">
        <f t="shared" si="8"/>
        <v>0</v>
      </c>
      <c r="G274" s="84">
        <f t="shared" si="9"/>
        <v>0</v>
      </c>
      <c r="H274" s="85">
        <v>0.51770000000000005</v>
      </c>
      <c r="I274" s="2223" t="s">
        <v>1196</v>
      </c>
    </row>
    <row r="275" spans="1:9" ht="16.5">
      <c r="A275" s="89" t="s">
        <v>2968</v>
      </c>
      <c r="B275" s="81" t="s">
        <v>7136</v>
      </c>
      <c r="C275" s="9" t="s">
        <v>3551</v>
      </c>
      <c r="D275" s="82"/>
      <c r="E275" s="82"/>
      <c r="F275" s="83">
        <f t="shared" si="8"/>
        <v>0</v>
      </c>
      <c r="G275" s="84">
        <f t="shared" si="9"/>
        <v>0</v>
      </c>
      <c r="H275" s="85">
        <v>1.1012999999999999</v>
      </c>
      <c r="I275" s="2223" t="s">
        <v>1196</v>
      </c>
    </row>
    <row r="276" spans="1:9" ht="16.5">
      <c r="A276" s="89" t="s">
        <v>2969</v>
      </c>
      <c r="B276" s="81" t="s">
        <v>7137</v>
      </c>
      <c r="C276" s="9" t="s">
        <v>3551</v>
      </c>
      <c r="D276" s="82"/>
      <c r="E276" s="82"/>
      <c r="F276" s="83">
        <f t="shared" si="8"/>
        <v>0</v>
      </c>
      <c r="G276" s="84">
        <f t="shared" si="9"/>
        <v>0</v>
      </c>
      <c r="H276" s="85">
        <v>0.25119999999999998</v>
      </c>
      <c r="I276" s="2223" t="s">
        <v>1196</v>
      </c>
    </row>
    <row r="277" spans="1:9" ht="16.5">
      <c r="A277" s="89" t="s">
        <v>2970</v>
      </c>
      <c r="B277" s="81" t="s">
        <v>7138</v>
      </c>
      <c r="C277" s="9" t="s">
        <v>3551</v>
      </c>
      <c r="D277" s="82"/>
      <c r="E277" s="82"/>
      <c r="F277" s="83">
        <f t="shared" si="8"/>
        <v>0</v>
      </c>
      <c r="G277" s="84">
        <f t="shared" si="9"/>
        <v>0</v>
      </c>
      <c r="H277" s="85">
        <v>0.315</v>
      </c>
      <c r="I277" s="2223" t="s">
        <v>1196</v>
      </c>
    </row>
    <row r="278" spans="1:9" ht="16.5">
      <c r="A278" s="89" t="s">
        <v>2971</v>
      </c>
      <c r="B278" s="81" t="s">
        <v>7139</v>
      </c>
      <c r="C278" s="9" t="s">
        <v>3551</v>
      </c>
      <c r="D278" s="82"/>
      <c r="E278" s="82"/>
      <c r="F278" s="83">
        <f t="shared" si="8"/>
        <v>0</v>
      </c>
      <c r="G278" s="84">
        <f t="shared" si="9"/>
        <v>0</v>
      </c>
      <c r="H278" s="85">
        <v>0.3679</v>
      </c>
      <c r="I278" s="2223" t="s">
        <v>1196</v>
      </c>
    </row>
    <row r="279" spans="1:9" ht="16.5">
      <c r="A279" s="89" t="s">
        <v>2972</v>
      </c>
      <c r="B279" s="81" t="s">
        <v>7140</v>
      </c>
      <c r="C279" s="9" t="s">
        <v>3551</v>
      </c>
      <c r="D279" s="82"/>
      <c r="E279" s="82"/>
      <c r="F279" s="83">
        <f t="shared" si="8"/>
        <v>0</v>
      </c>
      <c r="G279" s="84">
        <f t="shared" si="9"/>
        <v>0</v>
      </c>
      <c r="H279" s="85">
        <v>1.1021000000000001</v>
      </c>
      <c r="I279" s="2223" t="s">
        <v>1196</v>
      </c>
    </row>
    <row r="280" spans="1:9" ht="16.5">
      <c r="A280" s="89" t="s">
        <v>2973</v>
      </c>
      <c r="B280" s="81" t="s">
        <v>7141</v>
      </c>
      <c r="C280" s="9" t="s">
        <v>3551</v>
      </c>
      <c r="D280" s="82"/>
      <c r="E280" s="82"/>
      <c r="F280" s="83">
        <f t="shared" si="8"/>
        <v>0</v>
      </c>
      <c r="G280" s="84">
        <f t="shared" si="9"/>
        <v>0</v>
      </c>
      <c r="H280" s="85">
        <v>0.38779999999999998</v>
      </c>
      <c r="I280" s="2223" t="s">
        <v>1196</v>
      </c>
    </row>
    <row r="281" spans="1:9" ht="16.5">
      <c r="A281" s="89" t="s">
        <v>2974</v>
      </c>
      <c r="B281" s="81" t="s">
        <v>7142</v>
      </c>
      <c r="C281" s="9" t="s">
        <v>3551</v>
      </c>
      <c r="D281" s="82"/>
      <c r="E281" s="82"/>
      <c r="F281" s="83">
        <f t="shared" si="8"/>
        <v>0</v>
      </c>
      <c r="G281" s="84">
        <f t="shared" si="9"/>
        <v>0</v>
      </c>
      <c r="H281" s="85">
        <v>0.71819999999999995</v>
      </c>
      <c r="I281" s="2223" t="s">
        <v>1196</v>
      </c>
    </row>
    <row r="282" spans="1:9" ht="16.5">
      <c r="A282" s="89" t="s">
        <v>2975</v>
      </c>
      <c r="B282" s="81" t="s">
        <v>7143</v>
      </c>
      <c r="C282" s="9" t="s">
        <v>3551</v>
      </c>
      <c r="D282" s="82"/>
      <c r="E282" s="82"/>
      <c r="F282" s="83">
        <f t="shared" si="8"/>
        <v>0</v>
      </c>
      <c r="G282" s="84">
        <f t="shared" si="9"/>
        <v>0</v>
      </c>
      <c r="H282" s="85">
        <v>0.1033</v>
      </c>
      <c r="I282" s="2223" t="s">
        <v>1196</v>
      </c>
    </row>
    <row r="283" spans="1:9" ht="16.5">
      <c r="A283" s="89" t="s">
        <v>2976</v>
      </c>
      <c r="B283" s="81" t="s">
        <v>7144</v>
      </c>
      <c r="C283" s="9" t="s">
        <v>3551</v>
      </c>
      <c r="D283" s="82"/>
      <c r="E283" s="82"/>
      <c r="F283" s="83">
        <f t="shared" si="8"/>
        <v>0</v>
      </c>
      <c r="G283" s="84">
        <f t="shared" si="9"/>
        <v>0</v>
      </c>
      <c r="H283" s="85">
        <v>0.25209999999999999</v>
      </c>
      <c r="I283" s="2223" t="s">
        <v>1196</v>
      </c>
    </row>
    <row r="284" spans="1:9" ht="16.5">
      <c r="A284" s="89" t="s">
        <v>2977</v>
      </c>
      <c r="B284" s="81" t="s">
        <v>7145</v>
      </c>
      <c r="C284" s="9" t="s">
        <v>3551</v>
      </c>
      <c r="D284" s="82"/>
      <c r="E284" s="82"/>
      <c r="F284" s="83">
        <f t="shared" si="8"/>
        <v>0</v>
      </c>
      <c r="G284" s="84">
        <f t="shared" si="9"/>
        <v>0</v>
      </c>
      <c r="H284" s="85">
        <v>-5.6800000000000003E-2</v>
      </c>
      <c r="I284" s="2223" t="s">
        <v>1196</v>
      </c>
    </row>
    <row r="285" spans="1:9" ht="16.5">
      <c r="A285" s="89" t="s">
        <v>2978</v>
      </c>
      <c r="B285" s="81" t="s">
        <v>7146</v>
      </c>
      <c r="C285" s="9" t="s">
        <v>3551</v>
      </c>
      <c r="D285" s="82"/>
      <c r="E285" s="82"/>
      <c r="F285" s="83">
        <f t="shared" si="8"/>
        <v>0</v>
      </c>
      <c r="G285" s="84">
        <f t="shared" si="9"/>
        <v>0</v>
      </c>
      <c r="H285" s="85">
        <v>0.29039999999999999</v>
      </c>
      <c r="I285" s="2223" t="s">
        <v>1196</v>
      </c>
    </row>
    <row r="286" spans="1:9" ht="16.5">
      <c r="A286" s="89" t="s">
        <v>2979</v>
      </c>
      <c r="B286" s="81" t="s">
        <v>7147</v>
      </c>
      <c r="C286" s="9" t="s">
        <v>3551</v>
      </c>
      <c r="D286" s="82"/>
      <c r="E286" s="82"/>
      <c r="F286" s="83">
        <f t="shared" si="8"/>
        <v>0</v>
      </c>
      <c r="G286" s="84">
        <f t="shared" si="9"/>
        <v>0</v>
      </c>
      <c r="H286" s="85">
        <v>0.22800000000000001</v>
      </c>
      <c r="I286" s="2223" t="s">
        <v>1196</v>
      </c>
    </row>
    <row r="287" spans="1:9" ht="16.5">
      <c r="A287" s="89" t="s">
        <v>2980</v>
      </c>
      <c r="B287" s="81" t="s">
        <v>7148</v>
      </c>
      <c r="C287" s="9" t="s">
        <v>3551</v>
      </c>
      <c r="D287" s="82"/>
      <c r="E287" s="82"/>
      <c r="F287" s="83">
        <f t="shared" si="8"/>
        <v>0</v>
      </c>
      <c r="G287" s="84">
        <f t="shared" si="9"/>
        <v>0</v>
      </c>
      <c r="H287" s="85">
        <v>1.1506000000000001</v>
      </c>
      <c r="I287" s="2223" t="s">
        <v>1196</v>
      </c>
    </row>
    <row r="288" spans="1:9" ht="16.5">
      <c r="A288" s="89" t="s">
        <v>2981</v>
      </c>
      <c r="B288" s="81" t="s">
        <v>7149</v>
      </c>
      <c r="C288" s="9" t="s">
        <v>3551</v>
      </c>
      <c r="D288" s="82"/>
      <c r="E288" s="82"/>
      <c r="F288" s="83">
        <f t="shared" si="8"/>
        <v>0</v>
      </c>
      <c r="G288" s="84">
        <f t="shared" si="9"/>
        <v>0</v>
      </c>
      <c r="H288" s="85">
        <v>0.49519999999999997</v>
      </c>
      <c r="I288" s="2223" t="s">
        <v>1196</v>
      </c>
    </row>
    <row r="289" spans="1:9" ht="16.5">
      <c r="A289" s="89" t="s">
        <v>2982</v>
      </c>
      <c r="B289" s="81" t="s">
        <v>7150</v>
      </c>
      <c r="C289" s="9" t="s">
        <v>3551</v>
      </c>
      <c r="D289" s="82"/>
      <c r="E289" s="82"/>
      <c r="F289" s="83">
        <f t="shared" si="8"/>
        <v>0</v>
      </c>
      <c r="G289" s="84">
        <f t="shared" si="9"/>
        <v>0</v>
      </c>
      <c r="H289" s="85">
        <v>0.14249999999999999</v>
      </c>
      <c r="I289" s="2223" t="s">
        <v>1196</v>
      </c>
    </row>
    <row r="290" spans="1:9" ht="16.5">
      <c r="A290" s="89" t="s">
        <v>2983</v>
      </c>
      <c r="B290" s="81" t="s">
        <v>7151</v>
      </c>
      <c r="C290" s="9" t="s">
        <v>3551</v>
      </c>
      <c r="D290" s="82"/>
      <c r="E290" s="82"/>
      <c r="F290" s="83">
        <f t="shared" si="8"/>
        <v>0</v>
      </c>
      <c r="G290" s="84">
        <f t="shared" si="9"/>
        <v>0</v>
      </c>
      <c r="H290" s="85">
        <v>1.1171</v>
      </c>
      <c r="I290" s="2223" t="s">
        <v>1196</v>
      </c>
    </row>
    <row r="291" spans="1:9" ht="16.5">
      <c r="A291" s="89" t="s">
        <v>2984</v>
      </c>
      <c r="B291" s="81" t="s">
        <v>7152</v>
      </c>
      <c r="C291" s="9" t="s">
        <v>3551</v>
      </c>
      <c r="D291" s="82"/>
      <c r="E291" s="82"/>
      <c r="F291" s="83">
        <f t="shared" si="8"/>
        <v>0</v>
      </c>
      <c r="G291" s="84">
        <f t="shared" si="9"/>
        <v>0</v>
      </c>
      <c r="H291" s="85">
        <v>0.26640000000000003</v>
      </c>
      <c r="I291" s="2223" t="s">
        <v>1196</v>
      </c>
    </row>
    <row r="292" spans="1:9" ht="16.5">
      <c r="A292" s="89" t="s">
        <v>2985</v>
      </c>
      <c r="B292" s="81" t="s">
        <v>7153</v>
      </c>
      <c r="C292" s="9" t="s">
        <v>3551</v>
      </c>
      <c r="D292" s="82"/>
      <c r="E292" s="82"/>
      <c r="F292" s="83">
        <f t="shared" si="8"/>
        <v>0</v>
      </c>
      <c r="G292" s="84">
        <f t="shared" si="9"/>
        <v>0</v>
      </c>
      <c r="H292" s="85">
        <v>0.33439999999999998</v>
      </c>
      <c r="I292" s="2223" t="s">
        <v>1196</v>
      </c>
    </row>
    <row r="293" spans="1:9" ht="16.5">
      <c r="A293" s="89" t="s">
        <v>2986</v>
      </c>
      <c r="B293" s="81" t="s">
        <v>7154</v>
      </c>
      <c r="C293" s="9" t="s">
        <v>3551</v>
      </c>
      <c r="D293" s="82"/>
      <c r="E293" s="82"/>
      <c r="F293" s="83">
        <f t="shared" si="8"/>
        <v>0</v>
      </c>
      <c r="G293" s="84">
        <f t="shared" si="9"/>
        <v>0</v>
      </c>
      <c r="H293" s="85">
        <v>0.5907</v>
      </c>
      <c r="I293" s="2223" t="s">
        <v>1196</v>
      </c>
    </row>
    <row r="294" spans="1:9" ht="16.5">
      <c r="A294" s="89" t="s">
        <v>2987</v>
      </c>
      <c r="B294" s="81" t="s">
        <v>7155</v>
      </c>
      <c r="C294" s="9" t="s">
        <v>3551</v>
      </c>
      <c r="D294" s="82"/>
      <c r="E294" s="82"/>
      <c r="F294" s="83">
        <f t="shared" si="8"/>
        <v>0</v>
      </c>
      <c r="G294" s="84">
        <f t="shared" si="9"/>
        <v>0</v>
      </c>
      <c r="H294" s="85">
        <v>0.35039999999999999</v>
      </c>
      <c r="I294" s="2223" t="s">
        <v>1196</v>
      </c>
    </row>
    <row r="295" spans="1:9" ht="16.5">
      <c r="A295" s="89" t="s">
        <v>2988</v>
      </c>
      <c r="B295" s="81" t="s">
        <v>7156</v>
      </c>
      <c r="C295" s="9" t="s">
        <v>3551</v>
      </c>
      <c r="D295" s="82"/>
      <c r="E295" s="82"/>
      <c r="F295" s="83">
        <f t="shared" si="8"/>
        <v>0</v>
      </c>
      <c r="G295" s="84">
        <f t="shared" si="9"/>
        <v>0</v>
      </c>
      <c r="H295" s="85">
        <v>9.1899999999999996E-2</v>
      </c>
      <c r="I295" s="2223" t="s">
        <v>1196</v>
      </c>
    </row>
    <row r="296" spans="1:9" ht="16.5">
      <c r="A296" s="89" t="s">
        <v>2989</v>
      </c>
      <c r="B296" s="81" t="s">
        <v>7157</v>
      </c>
      <c r="C296" s="9" t="s">
        <v>3551</v>
      </c>
      <c r="D296" s="82"/>
      <c r="E296" s="82"/>
      <c r="F296" s="83">
        <f t="shared" si="8"/>
        <v>0</v>
      </c>
      <c r="G296" s="84">
        <f t="shared" si="9"/>
        <v>0</v>
      </c>
      <c r="H296" s="85">
        <v>0.39300000000000002</v>
      </c>
      <c r="I296" s="2223" t="s">
        <v>1196</v>
      </c>
    </row>
    <row r="297" spans="1:9" ht="16.5">
      <c r="A297" s="89" t="s">
        <v>2990</v>
      </c>
      <c r="B297" s="81" t="s">
        <v>7158</v>
      </c>
      <c r="C297" s="9" t="s">
        <v>3551</v>
      </c>
      <c r="D297" s="82"/>
      <c r="E297" s="82"/>
      <c r="F297" s="83">
        <f t="shared" si="8"/>
        <v>0</v>
      </c>
      <c r="G297" s="84">
        <f t="shared" si="9"/>
        <v>0</v>
      </c>
      <c r="H297" s="85">
        <v>1.0629</v>
      </c>
      <c r="I297" s="2223" t="s">
        <v>1196</v>
      </c>
    </row>
    <row r="298" spans="1:9" ht="16.5">
      <c r="A298" s="89" t="s">
        <v>2991</v>
      </c>
      <c r="B298" s="81" t="s">
        <v>7159</v>
      </c>
      <c r="C298" s="9" t="s">
        <v>3551</v>
      </c>
      <c r="D298" s="82"/>
      <c r="E298" s="82"/>
      <c r="F298" s="83">
        <f t="shared" si="8"/>
        <v>0</v>
      </c>
      <c r="G298" s="84">
        <f t="shared" si="9"/>
        <v>0</v>
      </c>
      <c r="H298" s="85">
        <v>0.37190000000000001</v>
      </c>
      <c r="I298" s="2223" t="s">
        <v>1196</v>
      </c>
    </row>
    <row r="299" spans="1:9" ht="16.5">
      <c r="A299" s="89" t="s">
        <v>2992</v>
      </c>
      <c r="B299" s="81" t="s">
        <v>7160</v>
      </c>
      <c r="C299" s="9" t="s">
        <v>3551</v>
      </c>
      <c r="D299" s="82"/>
      <c r="E299" s="82"/>
      <c r="F299" s="83">
        <f t="shared" si="8"/>
        <v>0</v>
      </c>
      <c r="G299" s="84">
        <f t="shared" si="9"/>
        <v>0</v>
      </c>
      <c r="H299" s="85">
        <v>0.27460000000000001</v>
      </c>
      <c r="I299" s="2223" t="s">
        <v>1196</v>
      </c>
    </row>
    <row r="300" spans="1:9" ht="16.5">
      <c r="A300" s="89" t="s">
        <v>2993</v>
      </c>
      <c r="B300" s="81" t="s">
        <v>7161</v>
      </c>
      <c r="C300" s="9" t="s">
        <v>3551</v>
      </c>
      <c r="D300" s="82"/>
      <c r="E300" s="82"/>
      <c r="F300" s="83">
        <f t="shared" si="8"/>
        <v>0</v>
      </c>
      <c r="G300" s="84">
        <f t="shared" si="9"/>
        <v>0</v>
      </c>
      <c r="H300" s="85">
        <v>0.89510000000000001</v>
      </c>
      <c r="I300" s="2223" t="s">
        <v>1196</v>
      </c>
    </row>
    <row r="301" spans="1:9" ht="16.5">
      <c r="A301" s="89" t="s">
        <v>2994</v>
      </c>
      <c r="B301" s="81" t="s">
        <v>7162</v>
      </c>
      <c r="C301" s="9" t="s">
        <v>3551</v>
      </c>
      <c r="D301" s="82"/>
      <c r="E301" s="82"/>
      <c r="F301" s="83">
        <f t="shared" si="8"/>
        <v>0</v>
      </c>
      <c r="G301" s="84">
        <f t="shared" si="9"/>
        <v>0</v>
      </c>
      <c r="H301" s="85">
        <v>9.7100000000000006E-2</v>
      </c>
      <c r="I301" s="2223" t="s">
        <v>1196</v>
      </c>
    </row>
    <row r="302" spans="1:9" ht="16.5">
      <c r="A302" s="89" t="s">
        <v>2995</v>
      </c>
      <c r="B302" s="81" t="s">
        <v>7163</v>
      </c>
      <c r="C302" s="9" t="s">
        <v>3551</v>
      </c>
      <c r="D302" s="82"/>
      <c r="E302" s="82"/>
      <c r="F302" s="83">
        <f t="shared" si="8"/>
        <v>0</v>
      </c>
      <c r="G302" s="84">
        <f t="shared" si="9"/>
        <v>0</v>
      </c>
      <c r="H302" s="85">
        <v>0.2014</v>
      </c>
      <c r="I302" s="2223" t="s">
        <v>1196</v>
      </c>
    </row>
    <row r="303" spans="1:9" ht="16.5">
      <c r="A303" s="89" t="s">
        <v>2996</v>
      </c>
      <c r="B303" s="81" t="s">
        <v>7164</v>
      </c>
      <c r="C303" s="9" t="s">
        <v>3551</v>
      </c>
      <c r="D303" s="82"/>
      <c r="E303" s="82"/>
      <c r="F303" s="83">
        <f t="shared" si="8"/>
        <v>0</v>
      </c>
      <c r="G303" s="84">
        <f t="shared" si="9"/>
        <v>0</v>
      </c>
      <c r="H303" s="85">
        <v>0.75760000000000005</v>
      </c>
      <c r="I303" s="2223" t="s">
        <v>1196</v>
      </c>
    </row>
    <row r="304" spans="1:9" ht="16.5">
      <c r="A304" s="89" t="s">
        <v>2997</v>
      </c>
      <c r="B304" s="81" t="s">
        <v>7165</v>
      </c>
      <c r="C304" s="9" t="s">
        <v>3551</v>
      </c>
      <c r="D304" s="82"/>
      <c r="E304" s="82"/>
      <c r="F304" s="83">
        <f t="shared" si="8"/>
        <v>0</v>
      </c>
      <c r="G304" s="84">
        <f t="shared" si="9"/>
        <v>0</v>
      </c>
      <c r="H304" s="85">
        <v>0.24540000000000001</v>
      </c>
      <c r="I304" s="2223" t="s">
        <v>1196</v>
      </c>
    </row>
    <row r="305" spans="1:9" ht="16.5">
      <c r="A305" s="89" t="s">
        <v>2998</v>
      </c>
      <c r="B305" s="81" t="s">
        <v>7166</v>
      </c>
      <c r="C305" s="9" t="s">
        <v>3551</v>
      </c>
      <c r="D305" s="82"/>
      <c r="E305" s="82"/>
      <c r="F305" s="83">
        <f t="shared" si="8"/>
        <v>0</v>
      </c>
      <c r="G305" s="84">
        <f t="shared" si="9"/>
        <v>0</v>
      </c>
      <c r="H305" s="85">
        <v>0.94689999999999996</v>
      </c>
      <c r="I305" s="2223" t="s">
        <v>1196</v>
      </c>
    </row>
    <row r="306" spans="1:9" ht="16.5">
      <c r="A306" s="89" t="s">
        <v>2999</v>
      </c>
      <c r="B306" s="81" t="s">
        <v>7167</v>
      </c>
      <c r="C306" s="9" t="s">
        <v>3551</v>
      </c>
      <c r="D306" s="82"/>
      <c r="E306" s="82"/>
      <c r="F306" s="83">
        <f t="shared" si="8"/>
        <v>0</v>
      </c>
      <c r="G306" s="84">
        <f t="shared" si="9"/>
        <v>0</v>
      </c>
      <c r="H306" s="85">
        <v>0.27210000000000001</v>
      </c>
      <c r="I306" s="2223" t="s">
        <v>1196</v>
      </c>
    </row>
    <row r="307" spans="1:9" ht="16.5">
      <c r="A307" s="89" t="s">
        <v>3000</v>
      </c>
      <c r="B307" s="81" t="s">
        <v>7168</v>
      </c>
      <c r="C307" s="9" t="s">
        <v>3551</v>
      </c>
      <c r="D307" s="82"/>
      <c r="E307" s="82"/>
      <c r="F307" s="83">
        <f t="shared" si="8"/>
        <v>0</v>
      </c>
      <c r="G307" s="84">
        <f t="shared" si="9"/>
        <v>0</v>
      </c>
      <c r="H307" s="85">
        <v>0.14130000000000001</v>
      </c>
      <c r="I307" s="2223" t="s">
        <v>1196</v>
      </c>
    </row>
    <row r="308" spans="1:9" ht="16.5">
      <c r="A308" s="89" t="s">
        <v>3001</v>
      </c>
      <c r="B308" s="81" t="s">
        <v>7169</v>
      </c>
      <c r="C308" s="9" t="s">
        <v>3551</v>
      </c>
      <c r="D308" s="82"/>
      <c r="E308" s="82"/>
      <c r="F308" s="83">
        <f t="shared" si="8"/>
        <v>0</v>
      </c>
      <c r="G308" s="84">
        <f t="shared" si="9"/>
        <v>0</v>
      </c>
      <c r="H308" s="85">
        <v>0.69210000000000005</v>
      </c>
      <c r="I308" s="2223" t="s">
        <v>1196</v>
      </c>
    </row>
    <row r="309" spans="1:9" ht="16.5">
      <c r="A309" s="89" t="s">
        <v>3002</v>
      </c>
      <c r="B309" s="81" t="s">
        <v>7170</v>
      </c>
      <c r="C309" s="9" t="s">
        <v>3551</v>
      </c>
      <c r="D309" s="82"/>
      <c r="E309" s="82"/>
      <c r="F309" s="83">
        <f t="shared" si="8"/>
        <v>0</v>
      </c>
      <c r="G309" s="84">
        <f t="shared" si="9"/>
        <v>0</v>
      </c>
      <c r="H309" s="85">
        <v>0.1026</v>
      </c>
      <c r="I309" s="2223" t="s">
        <v>1196</v>
      </c>
    </row>
    <row r="310" spans="1:9" ht="16.5">
      <c r="A310" s="89" t="s">
        <v>6839</v>
      </c>
      <c r="B310" s="81" t="s">
        <v>7171</v>
      </c>
      <c r="C310" s="9" t="s">
        <v>3551</v>
      </c>
      <c r="D310" s="82"/>
      <c r="E310" s="82"/>
      <c r="F310" s="83">
        <f t="shared" si="8"/>
        <v>0</v>
      </c>
      <c r="G310" s="84">
        <f t="shared" si="9"/>
        <v>0</v>
      </c>
      <c r="H310" s="85">
        <v>1</v>
      </c>
      <c r="I310" s="2223" t="s">
        <v>7705</v>
      </c>
    </row>
    <row r="311" spans="1:9" ht="16.5">
      <c r="A311" s="89" t="s">
        <v>3003</v>
      </c>
      <c r="B311" s="81" t="s">
        <v>7172</v>
      </c>
      <c r="C311" s="9" t="s">
        <v>3551</v>
      </c>
      <c r="D311" s="82"/>
      <c r="E311" s="82"/>
      <c r="F311" s="83">
        <f t="shared" si="8"/>
        <v>0</v>
      </c>
      <c r="G311" s="84">
        <f t="shared" si="9"/>
        <v>0</v>
      </c>
      <c r="H311" s="85">
        <v>0.2944</v>
      </c>
      <c r="I311" s="2223" t="s">
        <v>1196</v>
      </c>
    </row>
    <row r="312" spans="1:9" ht="16.5">
      <c r="A312" s="89" t="s">
        <v>3004</v>
      </c>
      <c r="B312" s="81" t="s">
        <v>7173</v>
      </c>
      <c r="C312" s="9" t="s">
        <v>3551</v>
      </c>
      <c r="D312" s="82"/>
      <c r="E312" s="82"/>
      <c r="F312" s="83">
        <f t="shared" si="8"/>
        <v>0</v>
      </c>
      <c r="G312" s="84">
        <f t="shared" si="9"/>
        <v>0</v>
      </c>
      <c r="H312" s="85">
        <v>0.49469999999999997</v>
      </c>
      <c r="I312" s="2223" t="s">
        <v>1196</v>
      </c>
    </row>
    <row r="313" spans="1:9" ht="16.5">
      <c r="A313" s="89" t="s">
        <v>3005</v>
      </c>
      <c r="B313" s="81" t="s">
        <v>7174</v>
      </c>
      <c r="C313" s="9" t="s">
        <v>3551</v>
      </c>
      <c r="D313" s="82"/>
      <c r="E313" s="82"/>
      <c r="F313" s="83">
        <f t="shared" si="8"/>
        <v>0</v>
      </c>
      <c r="G313" s="84">
        <f t="shared" si="9"/>
        <v>0</v>
      </c>
      <c r="H313" s="85">
        <v>0.37340000000000001</v>
      </c>
      <c r="I313" s="2223" t="s">
        <v>1196</v>
      </c>
    </row>
    <row r="314" spans="1:9" ht="16.5">
      <c r="A314" s="89" t="s">
        <v>6840</v>
      </c>
      <c r="B314" s="81" t="s">
        <v>7175</v>
      </c>
      <c r="C314" s="9" t="s">
        <v>3551</v>
      </c>
      <c r="D314" s="82"/>
      <c r="E314" s="82"/>
      <c r="F314" s="83">
        <f t="shared" si="8"/>
        <v>0</v>
      </c>
      <c r="G314" s="84">
        <f t="shared" si="9"/>
        <v>0</v>
      </c>
      <c r="H314" s="85">
        <v>1</v>
      </c>
      <c r="I314" s="2224" t="s">
        <v>7705</v>
      </c>
    </row>
    <row r="315" spans="1:9" ht="16.5">
      <c r="A315" s="89" t="s">
        <v>3006</v>
      </c>
      <c r="B315" s="81" t="s">
        <v>7176</v>
      </c>
      <c r="C315" s="9" t="s">
        <v>3551</v>
      </c>
      <c r="D315" s="82"/>
      <c r="E315" s="82"/>
      <c r="F315" s="83">
        <f t="shared" si="8"/>
        <v>0</v>
      </c>
      <c r="G315" s="84">
        <f t="shared" si="9"/>
        <v>0</v>
      </c>
      <c r="H315" s="85">
        <v>0.3201</v>
      </c>
      <c r="I315" s="2223" t="s">
        <v>1196</v>
      </c>
    </row>
    <row r="316" spans="1:9" ht="16.5">
      <c r="A316" s="89" t="s">
        <v>6841</v>
      </c>
      <c r="B316" s="81" t="s">
        <v>7177</v>
      </c>
      <c r="C316" s="9" t="s">
        <v>3551</v>
      </c>
      <c r="D316" s="82"/>
      <c r="E316" s="82"/>
      <c r="F316" s="83">
        <f t="shared" si="8"/>
        <v>0</v>
      </c>
      <c r="G316" s="84">
        <f t="shared" si="9"/>
        <v>0</v>
      </c>
      <c r="H316" s="85">
        <v>1</v>
      </c>
      <c r="I316" s="2223" t="s">
        <v>7705</v>
      </c>
    </row>
    <row r="317" spans="1:9" ht="16.5">
      <c r="A317" s="89" t="s">
        <v>3007</v>
      </c>
      <c r="B317" s="81" t="s">
        <v>7178</v>
      </c>
      <c r="C317" s="9" t="s">
        <v>3551</v>
      </c>
      <c r="D317" s="82"/>
      <c r="E317" s="82"/>
      <c r="F317" s="83">
        <f t="shared" si="8"/>
        <v>0</v>
      </c>
      <c r="G317" s="84">
        <f t="shared" si="9"/>
        <v>0</v>
      </c>
      <c r="H317" s="85">
        <v>0.28389999999999999</v>
      </c>
      <c r="I317" s="2223" t="s">
        <v>1196</v>
      </c>
    </row>
    <row r="318" spans="1:9" ht="16.5">
      <c r="A318" s="89" t="s">
        <v>3008</v>
      </c>
      <c r="B318" s="81" t="s">
        <v>7179</v>
      </c>
      <c r="C318" s="9" t="s">
        <v>3551</v>
      </c>
      <c r="D318" s="82"/>
      <c r="E318" s="82"/>
      <c r="F318" s="83">
        <f t="shared" si="8"/>
        <v>0</v>
      </c>
      <c r="G318" s="84">
        <f t="shared" si="9"/>
        <v>0</v>
      </c>
      <c r="H318" s="85">
        <v>1.0853999999999999</v>
      </c>
      <c r="I318" s="2223" t="s">
        <v>1196</v>
      </c>
    </row>
    <row r="319" spans="1:9" ht="16.5">
      <c r="A319" s="89" t="s">
        <v>3009</v>
      </c>
      <c r="B319" s="81" t="s">
        <v>7180</v>
      </c>
      <c r="C319" s="9" t="s">
        <v>3551</v>
      </c>
      <c r="D319" s="82"/>
      <c r="E319" s="82"/>
      <c r="F319" s="83">
        <f t="shared" si="8"/>
        <v>0</v>
      </c>
      <c r="G319" s="84">
        <f t="shared" si="9"/>
        <v>0</v>
      </c>
      <c r="H319" s="85">
        <v>0.30480000000000002</v>
      </c>
      <c r="I319" s="2223" t="s">
        <v>1196</v>
      </c>
    </row>
    <row r="320" spans="1:9" ht="16.5">
      <c r="A320" s="89" t="s">
        <v>3010</v>
      </c>
      <c r="B320" s="81" t="s">
        <v>7181</v>
      </c>
      <c r="C320" s="9" t="s">
        <v>3551</v>
      </c>
      <c r="D320" s="82"/>
      <c r="E320" s="82"/>
      <c r="F320" s="83">
        <f t="shared" si="8"/>
        <v>0</v>
      </c>
      <c r="G320" s="84">
        <f t="shared" si="9"/>
        <v>0</v>
      </c>
      <c r="H320" s="85">
        <v>0.36209999999999998</v>
      </c>
      <c r="I320" s="2223" t="s">
        <v>1196</v>
      </c>
    </row>
    <row r="321" spans="1:9" ht="16.5">
      <c r="A321" s="89" t="s">
        <v>3011</v>
      </c>
      <c r="B321" s="81" t="s">
        <v>7182</v>
      </c>
      <c r="C321" s="9" t="s">
        <v>3551</v>
      </c>
      <c r="D321" s="82"/>
      <c r="E321" s="82"/>
      <c r="F321" s="83">
        <f t="shared" si="8"/>
        <v>0</v>
      </c>
      <c r="G321" s="84">
        <f t="shared" si="9"/>
        <v>0</v>
      </c>
      <c r="H321" s="85">
        <v>0.50229999999999997</v>
      </c>
      <c r="I321" s="2223" t="s">
        <v>1196</v>
      </c>
    </row>
    <row r="322" spans="1:9" ht="16.5">
      <c r="A322" s="89" t="s">
        <v>3012</v>
      </c>
      <c r="B322" s="81" t="s">
        <v>7183</v>
      </c>
      <c r="C322" s="9" t="s">
        <v>3551</v>
      </c>
      <c r="D322" s="82"/>
      <c r="E322" s="82"/>
      <c r="F322" s="83">
        <f t="shared" si="8"/>
        <v>0</v>
      </c>
      <c r="G322" s="84">
        <f t="shared" si="9"/>
        <v>0</v>
      </c>
      <c r="H322" s="85">
        <v>0.18809999999999999</v>
      </c>
      <c r="I322" s="2223" t="s">
        <v>1196</v>
      </c>
    </row>
    <row r="323" spans="1:9" ht="16.5">
      <c r="A323" s="89" t="s">
        <v>3013</v>
      </c>
      <c r="B323" s="81" t="s">
        <v>7184</v>
      </c>
      <c r="C323" s="9" t="s">
        <v>3551</v>
      </c>
      <c r="D323" s="82"/>
      <c r="E323" s="82"/>
      <c r="F323" s="83">
        <f t="shared" si="8"/>
        <v>0</v>
      </c>
      <c r="G323" s="84">
        <f t="shared" si="9"/>
        <v>0</v>
      </c>
      <c r="H323" s="85">
        <v>0.69689999999999996</v>
      </c>
      <c r="I323" s="2223" t="s">
        <v>1196</v>
      </c>
    </row>
    <row r="324" spans="1:9" ht="16.5">
      <c r="A324" s="89" t="s">
        <v>3014</v>
      </c>
      <c r="B324" s="81" t="s">
        <v>7185</v>
      </c>
      <c r="C324" s="9" t="s">
        <v>3551</v>
      </c>
      <c r="D324" s="82"/>
      <c r="E324" s="82"/>
      <c r="F324" s="83">
        <f t="shared" si="8"/>
        <v>0</v>
      </c>
      <c r="G324" s="84">
        <f t="shared" si="9"/>
        <v>0</v>
      </c>
      <c r="H324" s="85">
        <v>0.41199999999999998</v>
      </c>
      <c r="I324" s="2223" t="s">
        <v>1196</v>
      </c>
    </row>
    <row r="325" spans="1:9" ht="16.5">
      <c r="A325" s="89" t="s">
        <v>3015</v>
      </c>
      <c r="B325" s="81" t="s">
        <v>7186</v>
      </c>
      <c r="C325" s="9" t="s">
        <v>3551</v>
      </c>
      <c r="D325" s="82"/>
      <c r="E325" s="82"/>
      <c r="F325" s="83">
        <f t="shared" ref="F325:F388" si="10">D325*E325</f>
        <v>0</v>
      </c>
      <c r="G325" s="84">
        <f t="shared" ref="G325:G388" si="11">IF($F$826=0,0,F325/$F$826)</f>
        <v>0</v>
      </c>
      <c r="H325" s="85">
        <v>1.3831</v>
      </c>
      <c r="I325" s="2223" t="s">
        <v>1196</v>
      </c>
    </row>
    <row r="326" spans="1:9" ht="16.5">
      <c r="A326" s="89" t="s">
        <v>3016</v>
      </c>
      <c r="B326" s="81" t="s">
        <v>7187</v>
      </c>
      <c r="C326" s="9" t="s">
        <v>3551</v>
      </c>
      <c r="D326" s="82"/>
      <c r="E326" s="82"/>
      <c r="F326" s="83">
        <f t="shared" si="10"/>
        <v>0</v>
      </c>
      <c r="G326" s="84">
        <f t="shared" si="11"/>
        <v>0</v>
      </c>
      <c r="H326" s="85">
        <v>0.82840000000000003</v>
      </c>
      <c r="I326" s="2223" t="s">
        <v>1196</v>
      </c>
    </row>
    <row r="327" spans="1:9" ht="16.5">
      <c r="A327" s="89" t="s">
        <v>3017</v>
      </c>
      <c r="B327" s="81" t="s">
        <v>7188</v>
      </c>
      <c r="C327" s="9" t="s">
        <v>3551</v>
      </c>
      <c r="D327" s="82"/>
      <c r="E327" s="82"/>
      <c r="F327" s="83">
        <f t="shared" si="10"/>
        <v>0</v>
      </c>
      <c r="G327" s="84">
        <f t="shared" si="11"/>
        <v>0</v>
      </c>
      <c r="H327" s="85">
        <v>0.34860000000000002</v>
      </c>
      <c r="I327" s="2223" t="s">
        <v>1196</v>
      </c>
    </row>
    <row r="328" spans="1:9" ht="16.5">
      <c r="A328" s="89" t="s">
        <v>3018</v>
      </c>
      <c r="B328" s="81" t="s">
        <v>7189</v>
      </c>
      <c r="C328" s="9" t="s">
        <v>3551</v>
      </c>
      <c r="D328" s="82"/>
      <c r="E328" s="82"/>
      <c r="F328" s="83">
        <f t="shared" si="10"/>
        <v>0</v>
      </c>
      <c r="G328" s="84">
        <f t="shared" si="11"/>
        <v>0</v>
      </c>
      <c r="H328" s="85">
        <v>0.5282</v>
      </c>
      <c r="I328" s="2223" t="s">
        <v>1196</v>
      </c>
    </row>
    <row r="329" spans="1:9" ht="16.5">
      <c r="A329" s="89" t="s">
        <v>3019</v>
      </c>
      <c r="B329" s="81" t="s">
        <v>7190</v>
      </c>
      <c r="C329" s="9" t="s">
        <v>3551</v>
      </c>
      <c r="D329" s="82"/>
      <c r="E329" s="82"/>
      <c r="F329" s="83">
        <f t="shared" si="10"/>
        <v>0</v>
      </c>
      <c r="G329" s="84">
        <f t="shared" si="11"/>
        <v>0</v>
      </c>
      <c r="H329" s="85">
        <v>0.64849999999999997</v>
      </c>
      <c r="I329" s="2223" t="s">
        <v>1196</v>
      </c>
    </row>
    <row r="330" spans="1:9" ht="16.5">
      <c r="A330" s="89" t="s">
        <v>3020</v>
      </c>
      <c r="B330" s="81" t="s">
        <v>7191</v>
      </c>
      <c r="C330" s="9" t="s">
        <v>3551</v>
      </c>
      <c r="D330" s="82"/>
      <c r="E330" s="82"/>
      <c r="F330" s="83">
        <f t="shared" si="10"/>
        <v>0</v>
      </c>
      <c r="G330" s="84">
        <f t="shared" si="11"/>
        <v>0</v>
      </c>
      <c r="H330" s="85">
        <v>0.70009999999999994</v>
      </c>
      <c r="I330" s="2223" t="s">
        <v>1196</v>
      </c>
    </row>
    <row r="331" spans="1:9" ht="16.5">
      <c r="A331" s="89" t="s">
        <v>3021</v>
      </c>
      <c r="B331" s="81" t="s">
        <v>7192</v>
      </c>
      <c r="C331" s="9" t="s">
        <v>3551</v>
      </c>
      <c r="D331" s="82"/>
      <c r="E331" s="82"/>
      <c r="F331" s="83">
        <f t="shared" si="10"/>
        <v>0</v>
      </c>
      <c r="G331" s="84">
        <f t="shared" si="11"/>
        <v>0</v>
      </c>
      <c r="H331" s="85">
        <v>0.15609999999999999</v>
      </c>
      <c r="I331" s="2223" t="s">
        <v>1196</v>
      </c>
    </row>
    <row r="332" spans="1:9" ht="16.5">
      <c r="A332" s="89" t="s">
        <v>3022</v>
      </c>
      <c r="B332" s="81" t="s">
        <v>7193</v>
      </c>
      <c r="C332" s="9" t="s">
        <v>3551</v>
      </c>
      <c r="D332" s="82"/>
      <c r="E332" s="82"/>
      <c r="F332" s="83">
        <f t="shared" si="10"/>
        <v>0</v>
      </c>
      <c r="G332" s="84">
        <f t="shared" si="11"/>
        <v>0</v>
      </c>
      <c r="H332" s="85">
        <v>1.4034</v>
      </c>
      <c r="I332" s="2223" t="s">
        <v>1196</v>
      </c>
    </row>
    <row r="333" spans="1:9" ht="16.5">
      <c r="A333" s="89" t="s">
        <v>3023</v>
      </c>
      <c r="B333" s="81" t="s">
        <v>7194</v>
      </c>
      <c r="C333" s="9" t="s">
        <v>3551</v>
      </c>
      <c r="D333" s="82"/>
      <c r="E333" s="82"/>
      <c r="F333" s="83">
        <f t="shared" si="10"/>
        <v>0</v>
      </c>
      <c r="G333" s="84">
        <f t="shared" si="11"/>
        <v>0</v>
      </c>
      <c r="H333" s="85">
        <v>0.8498</v>
      </c>
      <c r="I333" s="2223" t="s">
        <v>1196</v>
      </c>
    </row>
    <row r="334" spans="1:9" ht="16.5">
      <c r="A334" s="89" t="s">
        <v>3024</v>
      </c>
      <c r="B334" s="81" t="s">
        <v>7195</v>
      </c>
      <c r="C334" s="9" t="s">
        <v>3551</v>
      </c>
      <c r="D334" s="82"/>
      <c r="E334" s="82"/>
      <c r="F334" s="83">
        <f t="shared" si="10"/>
        <v>0</v>
      </c>
      <c r="G334" s="84">
        <f t="shared" si="11"/>
        <v>0</v>
      </c>
      <c r="H334" s="85">
        <v>0.67320000000000002</v>
      </c>
      <c r="I334" s="2223" t="s">
        <v>1196</v>
      </c>
    </row>
    <row r="335" spans="1:9" ht="16.5">
      <c r="A335" s="89" t="s">
        <v>3025</v>
      </c>
      <c r="B335" s="81" t="s">
        <v>7196</v>
      </c>
      <c r="C335" s="9" t="s">
        <v>3551</v>
      </c>
      <c r="D335" s="82"/>
      <c r="E335" s="82"/>
      <c r="F335" s="83">
        <f t="shared" si="10"/>
        <v>0</v>
      </c>
      <c r="G335" s="84">
        <f t="shared" si="11"/>
        <v>0</v>
      </c>
      <c r="H335" s="85">
        <v>0.34970000000000001</v>
      </c>
      <c r="I335" s="2223" t="s">
        <v>1196</v>
      </c>
    </row>
    <row r="336" spans="1:9" ht="16.5">
      <c r="A336" s="89" t="s">
        <v>3026</v>
      </c>
      <c r="B336" s="81" t="s">
        <v>7197</v>
      </c>
      <c r="C336" s="9" t="s">
        <v>3551</v>
      </c>
      <c r="D336" s="82"/>
      <c r="E336" s="82"/>
      <c r="F336" s="83">
        <f t="shared" si="10"/>
        <v>0</v>
      </c>
      <c r="G336" s="84">
        <f t="shared" si="11"/>
        <v>0</v>
      </c>
      <c r="H336" s="85">
        <v>0.1867</v>
      </c>
      <c r="I336" s="2223" t="s">
        <v>1196</v>
      </c>
    </row>
    <row r="337" spans="1:9" ht="16.5">
      <c r="A337" s="89" t="s">
        <v>3027</v>
      </c>
      <c r="B337" s="81" t="s">
        <v>7198</v>
      </c>
      <c r="C337" s="9" t="s">
        <v>3551</v>
      </c>
      <c r="D337" s="82"/>
      <c r="E337" s="82"/>
      <c r="F337" s="83">
        <f t="shared" si="10"/>
        <v>0</v>
      </c>
      <c r="G337" s="84">
        <f t="shared" si="11"/>
        <v>0</v>
      </c>
      <c r="H337" s="85">
        <v>0.68659999999999999</v>
      </c>
      <c r="I337" s="2223" t="s">
        <v>1196</v>
      </c>
    </row>
    <row r="338" spans="1:9" ht="16.5">
      <c r="A338" s="89" t="s">
        <v>3028</v>
      </c>
      <c r="B338" s="81" t="s">
        <v>7199</v>
      </c>
      <c r="C338" s="9" t="s">
        <v>3551</v>
      </c>
      <c r="D338" s="82"/>
      <c r="E338" s="82"/>
      <c r="F338" s="83">
        <f t="shared" si="10"/>
        <v>0</v>
      </c>
      <c r="G338" s="84">
        <f t="shared" si="11"/>
        <v>0</v>
      </c>
      <c r="H338" s="85">
        <v>0.29380000000000001</v>
      </c>
      <c r="I338" s="2223" t="s">
        <v>1196</v>
      </c>
    </row>
    <row r="339" spans="1:9" ht="16.5">
      <c r="A339" s="89" t="s">
        <v>6842</v>
      </c>
      <c r="B339" s="81" t="s">
        <v>7200</v>
      </c>
      <c r="C339" s="9" t="s">
        <v>3551</v>
      </c>
      <c r="D339" s="82"/>
      <c r="E339" s="82"/>
      <c r="F339" s="83">
        <f t="shared" si="10"/>
        <v>0</v>
      </c>
      <c r="G339" s="84">
        <f t="shared" si="11"/>
        <v>0</v>
      </c>
      <c r="H339" s="85">
        <v>1</v>
      </c>
      <c r="I339" s="2223" t="s">
        <v>7705</v>
      </c>
    </row>
    <row r="340" spans="1:9" ht="16.5">
      <c r="A340" s="89" t="s">
        <v>3029</v>
      </c>
      <c r="B340" s="81" t="s">
        <v>7201</v>
      </c>
      <c r="C340" s="9" t="s">
        <v>3551</v>
      </c>
      <c r="D340" s="82"/>
      <c r="E340" s="82"/>
      <c r="F340" s="83">
        <f t="shared" si="10"/>
        <v>0</v>
      </c>
      <c r="G340" s="84">
        <f t="shared" si="11"/>
        <v>0</v>
      </c>
      <c r="H340" s="85">
        <v>1.1207</v>
      </c>
      <c r="I340" s="2223" t="s">
        <v>1196</v>
      </c>
    </row>
    <row r="341" spans="1:9" ht="16.5">
      <c r="A341" s="89" t="s">
        <v>3030</v>
      </c>
      <c r="B341" s="81" t="s">
        <v>7202</v>
      </c>
      <c r="C341" s="9" t="s">
        <v>3551</v>
      </c>
      <c r="D341" s="82"/>
      <c r="E341" s="82"/>
      <c r="F341" s="83">
        <f t="shared" si="10"/>
        <v>0</v>
      </c>
      <c r="G341" s="84">
        <f t="shared" si="11"/>
        <v>0</v>
      </c>
      <c r="H341" s="85">
        <v>0.1234</v>
      </c>
      <c r="I341" s="2223" t="s">
        <v>1196</v>
      </c>
    </row>
    <row r="342" spans="1:9" ht="16.5">
      <c r="A342" s="89" t="s">
        <v>3031</v>
      </c>
      <c r="B342" s="81" t="s">
        <v>7203</v>
      </c>
      <c r="C342" s="9" t="s">
        <v>3551</v>
      </c>
      <c r="D342" s="82"/>
      <c r="E342" s="82"/>
      <c r="F342" s="83">
        <f t="shared" si="10"/>
        <v>0</v>
      </c>
      <c r="G342" s="84">
        <f t="shared" si="11"/>
        <v>0</v>
      </c>
      <c r="H342" s="85">
        <v>0.45329999999999998</v>
      </c>
      <c r="I342" s="2223" t="s">
        <v>1196</v>
      </c>
    </row>
    <row r="343" spans="1:9" ht="16.5">
      <c r="A343" s="89" t="s">
        <v>3032</v>
      </c>
      <c r="B343" s="81" t="s">
        <v>7204</v>
      </c>
      <c r="C343" s="9" t="s">
        <v>3551</v>
      </c>
      <c r="D343" s="82"/>
      <c r="E343" s="82"/>
      <c r="F343" s="83">
        <f t="shared" si="10"/>
        <v>0</v>
      </c>
      <c r="G343" s="84">
        <f t="shared" si="11"/>
        <v>0</v>
      </c>
      <c r="H343" s="85">
        <v>-3.0999999999999999E-3</v>
      </c>
      <c r="I343" s="2223" t="s">
        <v>1196</v>
      </c>
    </row>
    <row r="344" spans="1:9" ht="16.5">
      <c r="A344" s="89" t="s">
        <v>3033</v>
      </c>
      <c r="B344" s="81" t="s">
        <v>7205</v>
      </c>
      <c r="C344" s="9" t="s">
        <v>3551</v>
      </c>
      <c r="D344" s="82"/>
      <c r="E344" s="82"/>
      <c r="F344" s="83">
        <f t="shared" si="10"/>
        <v>0</v>
      </c>
      <c r="G344" s="84">
        <f t="shared" si="11"/>
        <v>0</v>
      </c>
      <c r="H344" s="85">
        <v>0.18959999999999999</v>
      </c>
      <c r="I344" s="2223" t="s">
        <v>1196</v>
      </c>
    </row>
    <row r="345" spans="1:9" ht="16.5">
      <c r="A345" s="89" t="s">
        <v>3034</v>
      </c>
      <c r="B345" s="81" t="s">
        <v>7206</v>
      </c>
      <c r="C345" s="9" t="s">
        <v>3551</v>
      </c>
      <c r="D345" s="82"/>
      <c r="E345" s="82"/>
      <c r="F345" s="83">
        <f t="shared" si="10"/>
        <v>0</v>
      </c>
      <c r="G345" s="84">
        <f t="shared" si="11"/>
        <v>0</v>
      </c>
      <c r="H345" s="85">
        <v>1.155</v>
      </c>
      <c r="I345" s="2223" t="s">
        <v>1196</v>
      </c>
    </row>
    <row r="346" spans="1:9" ht="16.5">
      <c r="A346" s="89" t="s">
        <v>3035</v>
      </c>
      <c r="B346" s="81" t="s">
        <v>7207</v>
      </c>
      <c r="C346" s="9" t="s">
        <v>3551</v>
      </c>
      <c r="D346" s="82"/>
      <c r="E346" s="82"/>
      <c r="F346" s="83">
        <f t="shared" si="10"/>
        <v>0</v>
      </c>
      <c r="G346" s="84">
        <f t="shared" si="11"/>
        <v>0</v>
      </c>
      <c r="H346" s="85">
        <v>0.82940000000000003</v>
      </c>
      <c r="I346" s="2223" t="s">
        <v>1196</v>
      </c>
    </row>
    <row r="347" spans="1:9" ht="16.5">
      <c r="A347" s="89" t="s">
        <v>3036</v>
      </c>
      <c r="B347" s="81" t="s">
        <v>7208</v>
      </c>
      <c r="C347" s="9" t="s">
        <v>3551</v>
      </c>
      <c r="D347" s="82"/>
      <c r="E347" s="82"/>
      <c r="F347" s="83">
        <f t="shared" si="10"/>
        <v>0</v>
      </c>
      <c r="G347" s="84">
        <f t="shared" si="11"/>
        <v>0</v>
      </c>
      <c r="H347" s="85">
        <v>0.51629999999999998</v>
      </c>
      <c r="I347" s="2223" t="s">
        <v>1196</v>
      </c>
    </row>
    <row r="348" spans="1:9" ht="16.5">
      <c r="A348" s="89" t="s">
        <v>6843</v>
      </c>
      <c r="B348" s="81" t="s">
        <v>7209</v>
      </c>
      <c r="C348" s="9" t="s">
        <v>3551</v>
      </c>
      <c r="D348" s="82"/>
      <c r="E348" s="82"/>
      <c r="F348" s="83">
        <f t="shared" si="10"/>
        <v>0</v>
      </c>
      <c r="G348" s="84">
        <f t="shared" si="11"/>
        <v>0</v>
      </c>
      <c r="H348" s="85">
        <v>1</v>
      </c>
      <c r="I348" s="2223" t="s">
        <v>7705</v>
      </c>
    </row>
    <row r="349" spans="1:9" ht="16.5">
      <c r="A349" s="89" t="s">
        <v>3037</v>
      </c>
      <c r="B349" s="81" t="s">
        <v>7210</v>
      </c>
      <c r="C349" s="9" t="s">
        <v>3551</v>
      </c>
      <c r="D349" s="82"/>
      <c r="E349" s="82"/>
      <c r="F349" s="83">
        <f t="shared" si="10"/>
        <v>0</v>
      </c>
      <c r="G349" s="84">
        <f t="shared" si="11"/>
        <v>0</v>
      </c>
      <c r="H349" s="85">
        <v>0.13919999999999999</v>
      </c>
      <c r="I349" s="2223" t="s">
        <v>1196</v>
      </c>
    </row>
    <row r="350" spans="1:9" ht="16.5">
      <c r="A350" s="89" t="s">
        <v>3038</v>
      </c>
      <c r="B350" s="81" t="s">
        <v>7211</v>
      </c>
      <c r="C350" s="9" t="s">
        <v>3551</v>
      </c>
      <c r="D350" s="82"/>
      <c r="E350" s="82"/>
      <c r="F350" s="83">
        <f t="shared" si="10"/>
        <v>0</v>
      </c>
      <c r="G350" s="84">
        <f t="shared" si="11"/>
        <v>0</v>
      </c>
      <c r="H350" s="85">
        <v>1.6083000000000001</v>
      </c>
      <c r="I350" s="2223" t="s">
        <v>1196</v>
      </c>
    </row>
    <row r="351" spans="1:9" ht="16.5">
      <c r="A351" s="89" t="s">
        <v>3039</v>
      </c>
      <c r="B351" s="81" t="s">
        <v>7212</v>
      </c>
      <c r="C351" s="9" t="s">
        <v>3551</v>
      </c>
      <c r="D351" s="82"/>
      <c r="E351" s="82"/>
      <c r="F351" s="83">
        <f t="shared" si="10"/>
        <v>0</v>
      </c>
      <c r="G351" s="84">
        <f t="shared" si="11"/>
        <v>0</v>
      </c>
      <c r="H351" s="85">
        <v>0.34010000000000001</v>
      </c>
      <c r="I351" s="2224" t="s">
        <v>1196</v>
      </c>
    </row>
    <row r="352" spans="1:9" ht="16.5">
      <c r="A352" s="89" t="s">
        <v>3040</v>
      </c>
      <c r="B352" s="81" t="s">
        <v>7213</v>
      </c>
      <c r="C352" s="9" t="s">
        <v>3551</v>
      </c>
      <c r="D352" s="82"/>
      <c r="E352" s="82"/>
      <c r="F352" s="83">
        <f t="shared" si="10"/>
        <v>0</v>
      </c>
      <c r="G352" s="84">
        <f t="shared" si="11"/>
        <v>0</v>
      </c>
      <c r="H352" s="85">
        <v>0.78910000000000002</v>
      </c>
      <c r="I352" s="2223" t="s">
        <v>1196</v>
      </c>
    </row>
    <row r="353" spans="1:9" ht="16.5">
      <c r="A353" s="89" t="s">
        <v>3041</v>
      </c>
      <c r="B353" s="81" t="s">
        <v>7214</v>
      </c>
      <c r="C353" s="9" t="s">
        <v>3551</v>
      </c>
      <c r="D353" s="82"/>
      <c r="E353" s="82"/>
      <c r="F353" s="83">
        <f t="shared" si="10"/>
        <v>0</v>
      </c>
      <c r="G353" s="84">
        <f t="shared" si="11"/>
        <v>0</v>
      </c>
      <c r="H353" s="85">
        <v>0.70809999999999995</v>
      </c>
      <c r="I353" s="2223" t="s">
        <v>1196</v>
      </c>
    </row>
    <row r="354" spans="1:9" ht="16.5">
      <c r="A354" s="89" t="s">
        <v>3042</v>
      </c>
      <c r="B354" s="81" t="s">
        <v>7215</v>
      </c>
      <c r="C354" s="9" t="s">
        <v>3551</v>
      </c>
      <c r="D354" s="82"/>
      <c r="E354" s="82"/>
      <c r="F354" s="83">
        <f t="shared" si="10"/>
        <v>0</v>
      </c>
      <c r="G354" s="84">
        <f t="shared" si="11"/>
        <v>0</v>
      </c>
      <c r="H354" s="85">
        <v>1.2641</v>
      </c>
      <c r="I354" s="2223" t="s">
        <v>1196</v>
      </c>
    </row>
    <row r="355" spans="1:9" ht="16.5">
      <c r="A355" s="89" t="s">
        <v>3043</v>
      </c>
      <c r="B355" s="81" t="s">
        <v>7216</v>
      </c>
      <c r="C355" s="9" t="s">
        <v>3551</v>
      </c>
      <c r="D355" s="82"/>
      <c r="E355" s="82"/>
      <c r="F355" s="83">
        <f t="shared" si="10"/>
        <v>0</v>
      </c>
      <c r="G355" s="84">
        <f t="shared" si="11"/>
        <v>0</v>
      </c>
      <c r="H355" s="85">
        <v>1.149</v>
      </c>
      <c r="I355" s="2223" t="s">
        <v>1196</v>
      </c>
    </row>
    <row r="356" spans="1:9" ht="16.5">
      <c r="A356" s="89" t="s">
        <v>3044</v>
      </c>
      <c r="B356" s="81" t="s">
        <v>7217</v>
      </c>
      <c r="C356" s="9" t="s">
        <v>3551</v>
      </c>
      <c r="D356" s="82"/>
      <c r="E356" s="82"/>
      <c r="F356" s="83">
        <f t="shared" si="10"/>
        <v>0</v>
      </c>
      <c r="G356" s="84">
        <f t="shared" si="11"/>
        <v>0</v>
      </c>
      <c r="H356" s="85">
        <v>0.17330000000000001</v>
      </c>
      <c r="I356" s="2223" t="s">
        <v>1196</v>
      </c>
    </row>
    <row r="357" spans="1:9" ht="16.5">
      <c r="A357" s="89" t="s">
        <v>6844</v>
      </c>
      <c r="B357" s="81" t="s">
        <v>7218</v>
      </c>
      <c r="C357" s="9" t="s">
        <v>3551</v>
      </c>
      <c r="D357" s="82"/>
      <c r="E357" s="82"/>
      <c r="F357" s="83">
        <f t="shared" si="10"/>
        <v>0</v>
      </c>
      <c r="G357" s="84">
        <f t="shared" si="11"/>
        <v>0</v>
      </c>
      <c r="H357" s="85">
        <v>1</v>
      </c>
      <c r="I357" s="2223" t="s">
        <v>7705</v>
      </c>
    </row>
    <row r="358" spans="1:9" ht="16.5">
      <c r="A358" s="89" t="s">
        <v>3045</v>
      </c>
      <c r="B358" s="81" t="s">
        <v>7219</v>
      </c>
      <c r="C358" s="9" t="s">
        <v>3551</v>
      </c>
      <c r="D358" s="82"/>
      <c r="E358" s="82"/>
      <c r="F358" s="83">
        <f t="shared" si="10"/>
        <v>0</v>
      </c>
      <c r="G358" s="84">
        <f t="shared" si="11"/>
        <v>0</v>
      </c>
      <c r="H358" s="85">
        <v>0.83160000000000001</v>
      </c>
      <c r="I358" s="2223" t="s">
        <v>1196</v>
      </c>
    </row>
    <row r="359" spans="1:9" ht="16.5">
      <c r="A359" s="89" t="s">
        <v>3046</v>
      </c>
      <c r="B359" s="81" t="s">
        <v>7220</v>
      </c>
      <c r="C359" s="9" t="s">
        <v>3551</v>
      </c>
      <c r="D359" s="82"/>
      <c r="E359" s="82"/>
      <c r="F359" s="83">
        <f t="shared" si="10"/>
        <v>0</v>
      </c>
      <c r="G359" s="84">
        <f t="shared" si="11"/>
        <v>0</v>
      </c>
      <c r="H359" s="85">
        <v>1.4315</v>
      </c>
      <c r="I359" s="2223" t="s">
        <v>1196</v>
      </c>
    </row>
    <row r="360" spans="1:9" ht="16.5">
      <c r="A360" s="89" t="s">
        <v>3047</v>
      </c>
      <c r="B360" s="81" t="s">
        <v>6845</v>
      </c>
      <c r="C360" s="9" t="s">
        <v>3551</v>
      </c>
      <c r="D360" s="82"/>
      <c r="E360" s="82"/>
      <c r="F360" s="83">
        <f t="shared" si="10"/>
        <v>0</v>
      </c>
      <c r="G360" s="84">
        <f t="shared" si="11"/>
        <v>0</v>
      </c>
      <c r="H360" s="85">
        <v>0.99950000000000006</v>
      </c>
      <c r="I360" s="2223" t="s">
        <v>1196</v>
      </c>
    </row>
    <row r="361" spans="1:9" ht="16.5">
      <c r="A361" s="89" t="s">
        <v>3048</v>
      </c>
      <c r="B361" s="81" t="s">
        <v>7221</v>
      </c>
      <c r="C361" s="9" t="s">
        <v>3551</v>
      </c>
      <c r="D361" s="82"/>
      <c r="E361" s="82"/>
      <c r="F361" s="83">
        <f t="shared" si="10"/>
        <v>0</v>
      </c>
      <c r="G361" s="84">
        <f t="shared" si="11"/>
        <v>0</v>
      </c>
      <c r="H361" s="85">
        <v>0.16450000000000001</v>
      </c>
      <c r="I361" s="2223" t="s">
        <v>1196</v>
      </c>
    </row>
    <row r="362" spans="1:9" ht="16.5">
      <c r="A362" s="89" t="s">
        <v>3049</v>
      </c>
      <c r="B362" s="81" t="s">
        <v>7222</v>
      </c>
      <c r="C362" s="9" t="s">
        <v>3551</v>
      </c>
      <c r="D362" s="82"/>
      <c r="E362" s="82"/>
      <c r="F362" s="83">
        <f t="shared" si="10"/>
        <v>0</v>
      </c>
      <c r="G362" s="84">
        <f t="shared" si="11"/>
        <v>0</v>
      </c>
      <c r="H362" s="85">
        <v>0.61170000000000002</v>
      </c>
      <c r="I362" s="2223" t="s">
        <v>1196</v>
      </c>
    </row>
    <row r="363" spans="1:9" ht="16.5">
      <c r="A363" s="89" t="s">
        <v>3050</v>
      </c>
      <c r="B363" s="81" t="s">
        <v>7223</v>
      </c>
      <c r="C363" s="9" t="s">
        <v>3551</v>
      </c>
      <c r="D363" s="82"/>
      <c r="E363" s="82"/>
      <c r="F363" s="83">
        <f t="shared" si="10"/>
        <v>0</v>
      </c>
      <c r="G363" s="84">
        <f t="shared" si="11"/>
        <v>0</v>
      </c>
      <c r="H363" s="85">
        <v>0.433</v>
      </c>
      <c r="I363" s="2223" t="s">
        <v>1196</v>
      </c>
    </row>
    <row r="364" spans="1:9" ht="16.5">
      <c r="A364" s="89" t="s">
        <v>3051</v>
      </c>
      <c r="B364" s="81" t="s">
        <v>7224</v>
      </c>
      <c r="C364" s="9" t="s">
        <v>3551</v>
      </c>
      <c r="D364" s="82"/>
      <c r="E364" s="82"/>
      <c r="F364" s="83">
        <f t="shared" si="10"/>
        <v>0</v>
      </c>
      <c r="G364" s="84">
        <f t="shared" si="11"/>
        <v>0</v>
      </c>
      <c r="H364" s="85">
        <v>1.2293000000000001</v>
      </c>
      <c r="I364" s="2223" t="s">
        <v>1196</v>
      </c>
    </row>
    <row r="365" spans="1:9" ht="16.5">
      <c r="A365" s="89" t="s">
        <v>3052</v>
      </c>
      <c r="B365" s="81" t="s">
        <v>7225</v>
      </c>
      <c r="C365" s="9" t="s">
        <v>3551</v>
      </c>
      <c r="D365" s="82"/>
      <c r="E365" s="82"/>
      <c r="F365" s="83">
        <f t="shared" si="10"/>
        <v>0</v>
      </c>
      <c r="G365" s="84">
        <f t="shared" si="11"/>
        <v>0</v>
      </c>
      <c r="H365" s="85">
        <v>0.30649999999999999</v>
      </c>
      <c r="I365" s="2223" t="s">
        <v>1196</v>
      </c>
    </row>
    <row r="366" spans="1:9" ht="16.5">
      <c r="A366" s="89" t="s">
        <v>3053</v>
      </c>
      <c r="B366" s="81" t="s">
        <v>7226</v>
      </c>
      <c r="C366" s="9" t="s">
        <v>3551</v>
      </c>
      <c r="D366" s="82"/>
      <c r="E366" s="82"/>
      <c r="F366" s="83">
        <f t="shared" si="10"/>
        <v>0</v>
      </c>
      <c r="G366" s="84">
        <f t="shared" si="11"/>
        <v>0</v>
      </c>
      <c r="H366" s="85">
        <v>0.60599999999999998</v>
      </c>
      <c r="I366" s="2223" t="s">
        <v>1196</v>
      </c>
    </row>
    <row r="367" spans="1:9" ht="16.5">
      <c r="A367" s="89" t="s">
        <v>3054</v>
      </c>
      <c r="B367" s="81" t="s">
        <v>7227</v>
      </c>
      <c r="C367" s="9" t="s">
        <v>3551</v>
      </c>
      <c r="D367" s="82"/>
      <c r="E367" s="82"/>
      <c r="F367" s="83">
        <f t="shared" si="10"/>
        <v>0</v>
      </c>
      <c r="G367" s="84">
        <f t="shared" si="11"/>
        <v>0</v>
      </c>
      <c r="H367" s="85">
        <v>0.26650000000000001</v>
      </c>
      <c r="I367" s="2223" t="s">
        <v>1196</v>
      </c>
    </row>
    <row r="368" spans="1:9" ht="16.5">
      <c r="A368" s="89" t="s">
        <v>3055</v>
      </c>
      <c r="B368" s="81" t="s">
        <v>7228</v>
      </c>
      <c r="C368" s="9" t="s">
        <v>3551</v>
      </c>
      <c r="D368" s="82"/>
      <c r="E368" s="82"/>
      <c r="F368" s="83">
        <f t="shared" si="10"/>
        <v>0</v>
      </c>
      <c r="G368" s="84">
        <f t="shared" si="11"/>
        <v>0</v>
      </c>
      <c r="H368" s="85">
        <v>0.78700000000000003</v>
      </c>
      <c r="I368" s="2223" t="s">
        <v>1196</v>
      </c>
    </row>
    <row r="369" spans="1:9" ht="16.5">
      <c r="A369" s="89" t="s">
        <v>3056</v>
      </c>
      <c r="B369" s="81" t="s">
        <v>7229</v>
      </c>
      <c r="C369" s="9" t="s">
        <v>3551</v>
      </c>
      <c r="D369" s="82"/>
      <c r="E369" s="82"/>
      <c r="F369" s="83">
        <f t="shared" si="10"/>
        <v>0</v>
      </c>
      <c r="G369" s="84">
        <f t="shared" si="11"/>
        <v>0</v>
      </c>
      <c r="H369" s="85">
        <v>1.2635000000000001</v>
      </c>
      <c r="I369" s="2223" t="s">
        <v>1196</v>
      </c>
    </row>
    <row r="370" spans="1:9" ht="16.5">
      <c r="A370" s="89" t="s">
        <v>3057</v>
      </c>
      <c r="B370" s="81" t="s">
        <v>7230</v>
      </c>
      <c r="C370" s="9" t="s">
        <v>3551</v>
      </c>
      <c r="D370" s="82"/>
      <c r="E370" s="82"/>
      <c r="F370" s="83">
        <f t="shared" si="10"/>
        <v>0</v>
      </c>
      <c r="G370" s="84">
        <f t="shared" si="11"/>
        <v>0</v>
      </c>
      <c r="H370" s="85">
        <v>0.37309999999999999</v>
      </c>
      <c r="I370" s="2223" t="s">
        <v>1196</v>
      </c>
    </row>
    <row r="371" spans="1:9" ht="16.5">
      <c r="A371" s="89" t="s">
        <v>3058</v>
      </c>
      <c r="B371" s="81" t="s">
        <v>7231</v>
      </c>
      <c r="C371" s="9" t="s">
        <v>3551</v>
      </c>
      <c r="D371" s="82"/>
      <c r="E371" s="82"/>
      <c r="F371" s="83">
        <f t="shared" si="10"/>
        <v>0</v>
      </c>
      <c r="G371" s="84">
        <f t="shared" si="11"/>
        <v>0</v>
      </c>
      <c r="H371" s="85">
        <v>1.0591999999999999</v>
      </c>
      <c r="I371" s="2223" t="s">
        <v>1196</v>
      </c>
    </row>
    <row r="372" spans="1:9" ht="16.5">
      <c r="A372" s="89" t="s">
        <v>3059</v>
      </c>
      <c r="B372" s="81" t="s">
        <v>7232</v>
      </c>
      <c r="C372" s="9" t="s">
        <v>3551</v>
      </c>
      <c r="D372" s="82"/>
      <c r="E372" s="82"/>
      <c r="F372" s="83">
        <f t="shared" si="10"/>
        <v>0</v>
      </c>
      <c r="G372" s="84">
        <f t="shared" si="11"/>
        <v>0</v>
      </c>
      <c r="H372" s="85">
        <v>0.71499999999999997</v>
      </c>
      <c r="I372" s="2223" t="s">
        <v>1196</v>
      </c>
    </row>
    <row r="373" spans="1:9" ht="16.5">
      <c r="A373" s="89" t="s">
        <v>3060</v>
      </c>
      <c r="B373" s="81" t="s">
        <v>7233</v>
      </c>
      <c r="C373" s="9" t="s">
        <v>3551</v>
      </c>
      <c r="D373" s="82"/>
      <c r="E373" s="82"/>
      <c r="F373" s="83">
        <f t="shared" si="10"/>
        <v>0</v>
      </c>
      <c r="G373" s="84">
        <f t="shared" si="11"/>
        <v>0</v>
      </c>
      <c r="H373" s="85">
        <v>0.31409999999999999</v>
      </c>
      <c r="I373" s="2223" t="s">
        <v>1196</v>
      </c>
    </row>
    <row r="374" spans="1:9" ht="16.5">
      <c r="A374" s="89" t="s">
        <v>3061</v>
      </c>
      <c r="B374" s="81" t="s">
        <v>7234</v>
      </c>
      <c r="C374" s="9" t="s">
        <v>3551</v>
      </c>
      <c r="D374" s="82"/>
      <c r="E374" s="82"/>
      <c r="F374" s="83">
        <f t="shared" si="10"/>
        <v>0</v>
      </c>
      <c r="G374" s="84">
        <f t="shared" si="11"/>
        <v>0</v>
      </c>
      <c r="H374" s="85">
        <v>6.7000000000000004E-2</v>
      </c>
      <c r="I374" s="2223" t="s">
        <v>1196</v>
      </c>
    </row>
    <row r="375" spans="1:9" ht="16.5">
      <c r="A375" s="89" t="s">
        <v>3062</v>
      </c>
      <c r="B375" s="81" t="s">
        <v>7235</v>
      </c>
      <c r="C375" s="9" t="s">
        <v>3551</v>
      </c>
      <c r="D375" s="82"/>
      <c r="E375" s="82"/>
      <c r="F375" s="83">
        <f t="shared" si="10"/>
        <v>0</v>
      </c>
      <c r="G375" s="84">
        <f t="shared" si="11"/>
        <v>0</v>
      </c>
      <c r="H375" s="85">
        <v>0.1764</v>
      </c>
      <c r="I375" s="2223" t="s">
        <v>1196</v>
      </c>
    </row>
    <row r="376" spans="1:9" ht="16.5">
      <c r="A376" s="89" t="s">
        <v>3063</v>
      </c>
      <c r="B376" s="81" t="s">
        <v>7236</v>
      </c>
      <c r="C376" s="9" t="s">
        <v>3551</v>
      </c>
      <c r="D376" s="82"/>
      <c r="E376" s="82"/>
      <c r="F376" s="83">
        <f t="shared" si="10"/>
        <v>0</v>
      </c>
      <c r="G376" s="84">
        <f t="shared" si="11"/>
        <v>0</v>
      </c>
      <c r="H376" s="85">
        <v>0.38300000000000001</v>
      </c>
      <c r="I376" s="2223" t="s">
        <v>1196</v>
      </c>
    </row>
    <row r="377" spans="1:9" ht="16.5">
      <c r="A377" s="89" t="s">
        <v>3064</v>
      </c>
      <c r="B377" s="81" t="s">
        <v>7237</v>
      </c>
      <c r="C377" s="9" t="s">
        <v>3551</v>
      </c>
      <c r="D377" s="82"/>
      <c r="E377" s="82"/>
      <c r="F377" s="83">
        <f t="shared" si="10"/>
        <v>0</v>
      </c>
      <c r="G377" s="84">
        <f t="shared" si="11"/>
        <v>0</v>
      </c>
      <c r="H377" s="85">
        <v>0.26179999999999998</v>
      </c>
      <c r="I377" s="2223" t="s">
        <v>1196</v>
      </c>
    </row>
    <row r="378" spans="1:9" ht="16.5">
      <c r="A378" s="89" t="s">
        <v>3065</v>
      </c>
      <c r="B378" s="81" t="s">
        <v>7238</v>
      </c>
      <c r="C378" s="9" t="s">
        <v>3551</v>
      </c>
      <c r="D378" s="82"/>
      <c r="E378" s="82"/>
      <c r="F378" s="83">
        <f t="shared" si="10"/>
        <v>0</v>
      </c>
      <c r="G378" s="84">
        <f t="shared" si="11"/>
        <v>0</v>
      </c>
      <c r="H378" s="85">
        <v>0.12709999999999999</v>
      </c>
      <c r="I378" s="2223" t="s">
        <v>1196</v>
      </c>
    </row>
    <row r="379" spans="1:9" ht="16.5">
      <c r="A379" s="89" t="s">
        <v>3066</v>
      </c>
      <c r="B379" s="81" t="s">
        <v>7239</v>
      </c>
      <c r="C379" s="9" t="s">
        <v>3551</v>
      </c>
      <c r="D379" s="82"/>
      <c r="E379" s="82"/>
      <c r="F379" s="83">
        <f t="shared" si="10"/>
        <v>0</v>
      </c>
      <c r="G379" s="84">
        <f t="shared" si="11"/>
        <v>0</v>
      </c>
      <c r="H379" s="85">
        <v>0.63490000000000002</v>
      </c>
      <c r="I379" s="2223" t="s">
        <v>1196</v>
      </c>
    </row>
    <row r="380" spans="1:9" ht="16.5">
      <c r="A380" s="89" t="s">
        <v>3067</v>
      </c>
      <c r="B380" s="81" t="s">
        <v>7240</v>
      </c>
      <c r="C380" s="9" t="s">
        <v>3551</v>
      </c>
      <c r="D380" s="82"/>
      <c r="E380" s="82"/>
      <c r="F380" s="83">
        <f t="shared" si="10"/>
        <v>0</v>
      </c>
      <c r="G380" s="84">
        <f t="shared" si="11"/>
        <v>0</v>
      </c>
      <c r="H380" s="85">
        <v>0.80520000000000003</v>
      </c>
      <c r="I380" s="2223" t="s">
        <v>1196</v>
      </c>
    </row>
    <row r="381" spans="1:9" ht="16.5">
      <c r="A381" s="89" t="s">
        <v>3068</v>
      </c>
      <c r="B381" s="81" t="s">
        <v>7241</v>
      </c>
      <c r="C381" s="9" t="s">
        <v>3551</v>
      </c>
      <c r="D381" s="82"/>
      <c r="E381" s="82"/>
      <c r="F381" s="83">
        <f t="shared" si="10"/>
        <v>0</v>
      </c>
      <c r="G381" s="84">
        <f t="shared" si="11"/>
        <v>0</v>
      </c>
      <c r="H381" s="85">
        <v>0.20780000000000001</v>
      </c>
      <c r="I381" s="2223" t="s">
        <v>1196</v>
      </c>
    </row>
    <row r="382" spans="1:9" ht="16.5">
      <c r="A382" s="89" t="s">
        <v>3069</v>
      </c>
      <c r="B382" s="81" t="s">
        <v>7242</v>
      </c>
      <c r="C382" s="9" t="s">
        <v>3551</v>
      </c>
      <c r="D382" s="82"/>
      <c r="E382" s="82"/>
      <c r="F382" s="83">
        <f t="shared" si="10"/>
        <v>0</v>
      </c>
      <c r="G382" s="84">
        <f t="shared" si="11"/>
        <v>0</v>
      </c>
      <c r="H382" s="85">
        <v>0.20680000000000001</v>
      </c>
      <c r="I382" s="2224" t="s">
        <v>1196</v>
      </c>
    </row>
    <row r="383" spans="1:9" ht="16.5">
      <c r="A383" s="89" t="s">
        <v>3070</v>
      </c>
      <c r="B383" s="81" t="s">
        <v>7243</v>
      </c>
      <c r="C383" s="9" t="s">
        <v>3551</v>
      </c>
      <c r="D383" s="82"/>
      <c r="E383" s="82"/>
      <c r="F383" s="83">
        <f t="shared" si="10"/>
        <v>0</v>
      </c>
      <c r="G383" s="84">
        <f t="shared" si="11"/>
        <v>0</v>
      </c>
      <c r="H383" s="85">
        <v>0.35649999999999998</v>
      </c>
      <c r="I383" s="2223" t="s">
        <v>1196</v>
      </c>
    </row>
    <row r="384" spans="1:9" ht="16.5">
      <c r="A384" s="89" t="s">
        <v>3071</v>
      </c>
      <c r="B384" s="81" t="s">
        <v>7244</v>
      </c>
      <c r="C384" s="9" t="s">
        <v>3551</v>
      </c>
      <c r="D384" s="82"/>
      <c r="E384" s="82"/>
      <c r="F384" s="83">
        <f t="shared" si="10"/>
        <v>0</v>
      </c>
      <c r="G384" s="84">
        <f t="shared" si="11"/>
        <v>0</v>
      </c>
      <c r="H384" s="85">
        <v>0.68230000000000002</v>
      </c>
      <c r="I384" s="2223" t="s">
        <v>1196</v>
      </c>
    </row>
    <row r="385" spans="1:9" ht="16.5">
      <c r="A385" s="89" t="s">
        <v>3072</v>
      </c>
      <c r="B385" s="81" t="s">
        <v>7245</v>
      </c>
      <c r="C385" s="9" t="s">
        <v>3551</v>
      </c>
      <c r="D385" s="82"/>
      <c r="E385" s="82"/>
      <c r="F385" s="83">
        <f t="shared" si="10"/>
        <v>0</v>
      </c>
      <c r="G385" s="84">
        <f t="shared" si="11"/>
        <v>0</v>
      </c>
      <c r="H385" s="85">
        <v>1.2242999999999999</v>
      </c>
      <c r="I385" s="2223" t="s">
        <v>1196</v>
      </c>
    </row>
    <row r="386" spans="1:9" ht="16.5">
      <c r="A386" s="89" t="s">
        <v>6846</v>
      </c>
      <c r="B386" s="81" t="s">
        <v>7246</v>
      </c>
      <c r="C386" s="9" t="s">
        <v>3551</v>
      </c>
      <c r="D386" s="82"/>
      <c r="E386" s="82"/>
      <c r="F386" s="83">
        <f t="shared" si="10"/>
        <v>0</v>
      </c>
      <c r="G386" s="84">
        <f t="shared" si="11"/>
        <v>0</v>
      </c>
      <c r="H386" s="85">
        <v>1</v>
      </c>
      <c r="I386" s="2223" t="s">
        <v>7705</v>
      </c>
    </row>
    <row r="387" spans="1:9" ht="16.5">
      <c r="A387" s="89" t="s">
        <v>3073</v>
      </c>
      <c r="B387" s="81" t="s">
        <v>7247</v>
      </c>
      <c r="C387" s="9" t="s">
        <v>3551</v>
      </c>
      <c r="D387" s="82"/>
      <c r="E387" s="82"/>
      <c r="F387" s="83">
        <f t="shared" si="10"/>
        <v>0</v>
      </c>
      <c r="G387" s="84">
        <f t="shared" si="11"/>
        <v>0</v>
      </c>
      <c r="H387" s="85">
        <v>0.49430000000000002</v>
      </c>
      <c r="I387" s="2223" t="s">
        <v>1196</v>
      </c>
    </row>
    <row r="388" spans="1:9" ht="16.5">
      <c r="A388" s="89" t="s">
        <v>3521</v>
      </c>
      <c r="B388" s="81" t="s">
        <v>7248</v>
      </c>
      <c r="C388" s="9" t="s">
        <v>3551</v>
      </c>
      <c r="D388" s="82"/>
      <c r="E388" s="82"/>
      <c r="F388" s="83">
        <f t="shared" si="10"/>
        <v>0</v>
      </c>
      <c r="G388" s="84">
        <f t="shared" si="11"/>
        <v>0</v>
      </c>
      <c r="H388" s="85">
        <v>1.1654</v>
      </c>
      <c r="I388" s="2223" t="s">
        <v>1196</v>
      </c>
    </row>
    <row r="389" spans="1:9" ht="16.5">
      <c r="A389" s="89" t="s">
        <v>3074</v>
      </c>
      <c r="B389" s="81" t="s">
        <v>7249</v>
      </c>
      <c r="C389" s="9" t="s">
        <v>3551</v>
      </c>
      <c r="D389" s="82"/>
      <c r="E389" s="82"/>
      <c r="F389" s="83">
        <f t="shared" ref="F389:F452" si="12">D389*E389</f>
        <v>0</v>
      </c>
      <c r="G389" s="84">
        <f t="shared" ref="G389:G452" si="13">IF($F$826=0,0,F389/$F$826)</f>
        <v>0</v>
      </c>
      <c r="H389" s="85">
        <v>1.611</v>
      </c>
      <c r="I389" s="2223" t="s">
        <v>1196</v>
      </c>
    </row>
    <row r="390" spans="1:9" ht="16.5">
      <c r="A390" s="89" t="s">
        <v>3075</v>
      </c>
      <c r="B390" s="81" t="s">
        <v>7250</v>
      </c>
      <c r="C390" s="9" t="s">
        <v>3551</v>
      </c>
      <c r="D390" s="82"/>
      <c r="E390" s="82"/>
      <c r="F390" s="83">
        <f t="shared" si="12"/>
        <v>0</v>
      </c>
      <c r="G390" s="84">
        <f t="shared" si="13"/>
        <v>0</v>
      </c>
      <c r="H390" s="85">
        <v>1.2434000000000001</v>
      </c>
      <c r="I390" s="2223" t="s">
        <v>1196</v>
      </c>
    </row>
    <row r="391" spans="1:9" ht="16.5">
      <c r="A391" s="89" t="s">
        <v>3076</v>
      </c>
      <c r="B391" s="81" t="s">
        <v>7251</v>
      </c>
      <c r="C391" s="9" t="s">
        <v>3551</v>
      </c>
      <c r="D391" s="82"/>
      <c r="E391" s="82"/>
      <c r="F391" s="83">
        <f t="shared" si="12"/>
        <v>0</v>
      </c>
      <c r="G391" s="84">
        <f t="shared" si="13"/>
        <v>0</v>
      </c>
      <c r="H391" s="85">
        <v>0.5625</v>
      </c>
      <c r="I391" s="2223" t="s">
        <v>1196</v>
      </c>
    </row>
    <row r="392" spans="1:9" ht="16.5">
      <c r="A392" s="89" t="s">
        <v>3077</v>
      </c>
      <c r="B392" s="81" t="s">
        <v>7252</v>
      </c>
      <c r="C392" s="9" t="s">
        <v>3551</v>
      </c>
      <c r="D392" s="82"/>
      <c r="E392" s="82"/>
      <c r="F392" s="83">
        <f t="shared" si="12"/>
        <v>0</v>
      </c>
      <c r="G392" s="84">
        <f t="shared" si="13"/>
        <v>0</v>
      </c>
      <c r="H392" s="85">
        <v>1.5698000000000001</v>
      </c>
      <c r="I392" s="2223" t="s">
        <v>1196</v>
      </c>
    </row>
    <row r="393" spans="1:9" ht="16.5">
      <c r="A393" s="89" t="s">
        <v>3078</v>
      </c>
      <c r="B393" s="81" t="s">
        <v>7253</v>
      </c>
      <c r="C393" s="9" t="s">
        <v>3551</v>
      </c>
      <c r="D393" s="82"/>
      <c r="E393" s="82"/>
      <c r="F393" s="83">
        <f t="shared" si="12"/>
        <v>0</v>
      </c>
      <c r="G393" s="84">
        <f t="shared" si="13"/>
        <v>0</v>
      </c>
      <c r="H393" s="85">
        <v>1.6839</v>
      </c>
      <c r="I393" s="2223" t="s">
        <v>1196</v>
      </c>
    </row>
    <row r="394" spans="1:9" ht="16.5">
      <c r="A394" s="89" t="s">
        <v>3079</v>
      </c>
      <c r="B394" s="81" t="s">
        <v>7254</v>
      </c>
      <c r="C394" s="9" t="s">
        <v>3551</v>
      </c>
      <c r="D394" s="82"/>
      <c r="E394" s="82"/>
      <c r="F394" s="83">
        <f t="shared" si="12"/>
        <v>0</v>
      </c>
      <c r="G394" s="84">
        <f t="shared" si="13"/>
        <v>0</v>
      </c>
      <c r="H394" s="85">
        <v>0.24540000000000001</v>
      </c>
      <c r="I394" s="2223" t="s">
        <v>1196</v>
      </c>
    </row>
    <row r="395" spans="1:9" ht="16.5">
      <c r="A395" s="89" t="s">
        <v>3080</v>
      </c>
      <c r="B395" s="81" t="s">
        <v>7255</v>
      </c>
      <c r="C395" s="9" t="s">
        <v>3551</v>
      </c>
      <c r="D395" s="82"/>
      <c r="E395" s="82"/>
      <c r="F395" s="83">
        <f t="shared" si="12"/>
        <v>0</v>
      </c>
      <c r="G395" s="84">
        <f t="shared" si="13"/>
        <v>0</v>
      </c>
      <c r="H395" s="85">
        <v>0.6774</v>
      </c>
      <c r="I395" s="2223" t="s">
        <v>1196</v>
      </c>
    </row>
    <row r="396" spans="1:9" ht="16.5">
      <c r="A396" s="89" t="s">
        <v>3081</v>
      </c>
      <c r="B396" s="81" t="s">
        <v>7256</v>
      </c>
      <c r="C396" s="9" t="s">
        <v>3551</v>
      </c>
      <c r="D396" s="82"/>
      <c r="E396" s="82"/>
      <c r="F396" s="83">
        <f t="shared" si="12"/>
        <v>0</v>
      </c>
      <c r="G396" s="84">
        <f t="shared" si="13"/>
        <v>0</v>
      </c>
      <c r="H396" s="85">
        <v>0.54920000000000002</v>
      </c>
      <c r="I396" s="2223" t="s">
        <v>1196</v>
      </c>
    </row>
    <row r="397" spans="1:9" ht="16.5">
      <c r="A397" s="89" t="s">
        <v>3082</v>
      </c>
      <c r="B397" s="81" t="s">
        <v>7257</v>
      </c>
      <c r="C397" s="9" t="s">
        <v>3551</v>
      </c>
      <c r="D397" s="82"/>
      <c r="E397" s="82"/>
      <c r="F397" s="83">
        <f t="shared" si="12"/>
        <v>0</v>
      </c>
      <c r="G397" s="84">
        <f t="shared" si="13"/>
        <v>0</v>
      </c>
      <c r="H397" s="85">
        <v>0.2586</v>
      </c>
      <c r="I397" s="2223" t="s">
        <v>1196</v>
      </c>
    </row>
    <row r="398" spans="1:9" ht="16.5">
      <c r="A398" s="89" t="s">
        <v>3083</v>
      </c>
      <c r="B398" s="81" t="s">
        <v>7258</v>
      </c>
      <c r="C398" s="9" t="s">
        <v>3551</v>
      </c>
      <c r="D398" s="82"/>
      <c r="E398" s="82"/>
      <c r="F398" s="83">
        <f t="shared" si="12"/>
        <v>0</v>
      </c>
      <c r="G398" s="84">
        <f t="shared" si="13"/>
        <v>0</v>
      </c>
      <c r="H398" s="85">
        <v>0.5917</v>
      </c>
      <c r="I398" s="2223" t="s">
        <v>1196</v>
      </c>
    </row>
    <row r="399" spans="1:9" ht="16.5">
      <c r="A399" s="89" t="s">
        <v>3084</v>
      </c>
      <c r="B399" s="81" t="s">
        <v>7259</v>
      </c>
      <c r="C399" s="9" t="s">
        <v>3551</v>
      </c>
      <c r="D399" s="82"/>
      <c r="E399" s="82"/>
      <c r="F399" s="83">
        <f t="shared" si="12"/>
        <v>0</v>
      </c>
      <c r="G399" s="84">
        <f t="shared" si="13"/>
        <v>0</v>
      </c>
      <c r="H399" s="85">
        <v>0.76380000000000003</v>
      </c>
      <c r="I399" s="2223" t="s">
        <v>1196</v>
      </c>
    </row>
    <row r="400" spans="1:9" ht="16.5">
      <c r="A400" s="89" t="s">
        <v>3085</v>
      </c>
      <c r="B400" s="81" t="s">
        <v>7260</v>
      </c>
      <c r="C400" s="9" t="s">
        <v>3551</v>
      </c>
      <c r="D400" s="82"/>
      <c r="E400" s="82"/>
      <c r="F400" s="83">
        <f t="shared" si="12"/>
        <v>0</v>
      </c>
      <c r="G400" s="84">
        <f t="shared" si="13"/>
        <v>0</v>
      </c>
      <c r="H400" s="85">
        <v>1.2979000000000001</v>
      </c>
      <c r="I400" s="2223" t="s">
        <v>1196</v>
      </c>
    </row>
    <row r="401" spans="1:9" ht="16.5">
      <c r="A401" s="89" t="s">
        <v>3086</v>
      </c>
      <c r="B401" s="81" t="s">
        <v>7261</v>
      </c>
      <c r="C401" s="9" t="s">
        <v>3551</v>
      </c>
      <c r="D401" s="82"/>
      <c r="E401" s="82"/>
      <c r="F401" s="83">
        <f t="shared" si="12"/>
        <v>0</v>
      </c>
      <c r="G401" s="84">
        <f t="shared" si="13"/>
        <v>0</v>
      </c>
      <c r="H401" s="85">
        <v>0.8387</v>
      </c>
      <c r="I401" s="2223" t="s">
        <v>1196</v>
      </c>
    </row>
    <row r="402" spans="1:9" ht="16.5">
      <c r="A402" s="89" t="s">
        <v>3087</v>
      </c>
      <c r="B402" s="81" t="s">
        <v>7262</v>
      </c>
      <c r="C402" s="9" t="s">
        <v>3551</v>
      </c>
      <c r="D402" s="82"/>
      <c r="E402" s="82"/>
      <c r="F402" s="83">
        <f t="shared" si="12"/>
        <v>0</v>
      </c>
      <c r="G402" s="84">
        <f t="shared" si="13"/>
        <v>0</v>
      </c>
      <c r="H402" s="85">
        <v>0.94869999999999999</v>
      </c>
      <c r="I402" s="2223" t="s">
        <v>1196</v>
      </c>
    </row>
    <row r="403" spans="1:9" ht="16.5">
      <c r="A403" s="89" t="s">
        <v>3089</v>
      </c>
      <c r="B403" s="81" t="s">
        <v>7263</v>
      </c>
      <c r="C403" s="9" t="s">
        <v>3551</v>
      </c>
      <c r="D403" s="82"/>
      <c r="E403" s="82"/>
      <c r="F403" s="83">
        <f t="shared" si="12"/>
        <v>0</v>
      </c>
      <c r="G403" s="84">
        <f t="shared" si="13"/>
        <v>0</v>
      </c>
      <c r="H403" s="85">
        <v>1.121</v>
      </c>
      <c r="I403" s="2223" t="s">
        <v>1196</v>
      </c>
    </row>
    <row r="404" spans="1:9" ht="16.5">
      <c r="A404" s="89" t="s">
        <v>3090</v>
      </c>
      <c r="B404" s="81" t="s">
        <v>7264</v>
      </c>
      <c r="C404" s="9" t="s">
        <v>3551</v>
      </c>
      <c r="D404" s="82"/>
      <c r="E404" s="82"/>
      <c r="F404" s="83">
        <f t="shared" si="12"/>
        <v>0</v>
      </c>
      <c r="G404" s="84">
        <f t="shared" si="13"/>
        <v>0</v>
      </c>
      <c r="H404" s="85">
        <v>0.20469999999999999</v>
      </c>
      <c r="I404" s="2223" t="s">
        <v>1196</v>
      </c>
    </row>
    <row r="405" spans="1:9" ht="16.5">
      <c r="A405" s="89" t="s">
        <v>3091</v>
      </c>
      <c r="B405" s="81" t="s">
        <v>7265</v>
      </c>
      <c r="C405" s="9" t="s">
        <v>3551</v>
      </c>
      <c r="D405" s="82"/>
      <c r="E405" s="82"/>
      <c r="F405" s="83">
        <f t="shared" si="12"/>
        <v>0</v>
      </c>
      <c r="G405" s="84">
        <f t="shared" si="13"/>
        <v>0</v>
      </c>
      <c r="H405" s="85">
        <v>0.14849999999999999</v>
      </c>
      <c r="I405" s="2223" t="s">
        <v>1196</v>
      </c>
    </row>
    <row r="406" spans="1:9" ht="16.5">
      <c r="A406" s="89" t="s">
        <v>3092</v>
      </c>
      <c r="B406" s="81" t="s">
        <v>7266</v>
      </c>
      <c r="C406" s="9" t="s">
        <v>3551</v>
      </c>
      <c r="D406" s="82"/>
      <c r="E406" s="82"/>
      <c r="F406" s="83">
        <f t="shared" si="12"/>
        <v>0</v>
      </c>
      <c r="G406" s="84">
        <f t="shared" si="13"/>
        <v>0</v>
      </c>
      <c r="H406" s="85">
        <v>0.28210000000000002</v>
      </c>
      <c r="I406" s="2223" t="s">
        <v>1196</v>
      </c>
    </row>
    <row r="407" spans="1:9" ht="16.5">
      <c r="A407" s="89" t="s">
        <v>3093</v>
      </c>
      <c r="B407" s="81" t="s">
        <v>7267</v>
      </c>
      <c r="C407" s="9" t="s">
        <v>3551</v>
      </c>
      <c r="D407" s="82"/>
      <c r="E407" s="82"/>
      <c r="F407" s="83">
        <f t="shared" si="12"/>
        <v>0</v>
      </c>
      <c r="G407" s="84">
        <f t="shared" si="13"/>
        <v>0</v>
      </c>
      <c r="H407" s="85">
        <v>0.56759999999999999</v>
      </c>
      <c r="I407" s="2223" t="s">
        <v>1196</v>
      </c>
    </row>
    <row r="408" spans="1:9" ht="16.5">
      <c r="A408" s="89" t="s">
        <v>3094</v>
      </c>
      <c r="B408" s="81" t="s">
        <v>7268</v>
      </c>
      <c r="C408" s="9" t="s">
        <v>3551</v>
      </c>
      <c r="D408" s="82"/>
      <c r="E408" s="82"/>
      <c r="F408" s="83">
        <f t="shared" si="12"/>
        <v>0</v>
      </c>
      <c r="G408" s="84">
        <f t="shared" si="13"/>
        <v>0</v>
      </c>
      <c r="H408" s="85">
        <v>1.0793999999999999</v>
      </c>
      <c r="I408" s="2223" t="s">
        <v>1196</v>
      </c>
    </row>
    <row r="409" spans="1:9" ht="16.5">
      <c r="A409" s="89" t="s">
        <v>3095</v>
      </c>
      <c r="B409" s="81" t="s">
        <v>7269</v>
      </c>
      <c r="C409" s="9" t="s">
        <v>3551</v>
      </c>
      <c r="D409" s="82"/>
      <c r="E409" s="82"/>
      <c r="F409" s="83">
        <f t="shared" si="12"/>
        <v>0</v>
      </c>
      <c r="G409" s="84">
        <f t="shared" si="13"/>
        <v>0</v>
      </c>
      <c r="H409" s="85">
        <v>0.13439999999999999</v>
      </c>
      <c r="I409" s="2223" t="s">
        <v>1196</v>
      </c>
    </row>
    <row r="410" spans="1:9" ht="16.5">
      <c r="A410" s="89" t="s">
        <v>3096</v>
      </c>
      <c r="B410" s="81" t="s">
        <v>7270</v>
      </c>
      <c r="C410" s="9" t="s">
        <v>3551</v>
      </c>
      <c r="D410" s="82"/>
      <c r="E410" s="82"/>
      <c r="F410" s="83">
        <f t="shared" si="12"/>
        <v>0</v>
      </c>
      <c r="G410" s="84">
        <f t="shared" si="13"/>
        <v>0</v>
      </c>
      <c r="H410" s="85">
        <v>0.94379999999999997</v>
      </c>
      <c r="I410" s="2223" t="s">
        <v>1196</v>
      </c>
    </row>
    <row r="411" spans="1:9" ht="16.5">
      <c r="A411" s="89" t="s">
        <v>3097</v>
      </c>
      <c r="B411" s="81" t="s">
        <v>7271</v>
      </c>
      <c r="C411" s="9" t="s">
        <v>3551</v>
      </c>
      <c r="D411" s="82"/>
      <c r="E411" s="82"/>
      <c r="F411" s="83">
        <f t="shared" si="12"/>
        <v>0</v>
      </c>
      <c r="G411" s="84">
        <f t="shared" si="13"/>
        <v>0</v>
      </c>
      <c r="H411" s="85">
        <v>0.47610000000000002</v>
      </c>
      <c r="I411" s="2223" t="s">
        <v>1196</v>
      </c>
    </row>
    <row r="412" spans="1:9" ht="16.5">
      <c r="A412" s="89" t="s">
        <v>3098</v>
      </c>
      <c r="B412" s="81" t="s">
        <v>7272</v>
      </c>
      <c r="C412" s="9" t="s">
        <v>3551</v>
      </c>
      <c r="D412" s="82"/>
      <c r="E412" s="82"/>
      <c r="F412" s="83">
        <f t="shared" si="12"/>
        <v>0</v>
      </c>
      <c r="G412" s="84">
        <f t="shared" si="13"/>
        <v>0</v>
      </c>
      <c r="H412" s="85">
        <v>1.5431999999999999</v>
      </c>
      <c r="I412" s="2223" t="s">
        <v>1196</v>
      </c>
    </row>
    <row r="413" spans="1:9" ht="16.5">
      <c r="A413" s="89" t="s">
        <v>3099</v>
      </c>
      <c r="B413" s="81" t="s">
        <v>7273</v>
      </c>
      <c r="C413" s="9" t="s">
        <v>3551</v>
      </c>
      <c r="D413" s="82"/>
      <c r="E413" s="82"/>
      <c r="F413" s="83">
        <f t="shared" si="12"/>
        <v>0</v>
      </c>
      <c r="G413" s="84">
        <f t="shared" si="13"/>
        <v>0</v>
      </c>
      <c r="H413" s="85">
        <v>0.2414</v>
      </c>
      <c r="I413" s="2223" t="s">
        <v>1196</v>
      </c>
    </row>
    <row r="414" spans="1:9" ht="16.5">
      <c r="A414" s="89" t="s">
        <v>3100</v>
      </c>
      <c r="B414" s="81" t="s">
        <v>7274</v>
      </c>
      <c r="C414" s="9" t="s">
        <v>3551</v>
      </c>
      <c r="D414" s="82"/>
      <c r="E414" s="82"/>
      <c r="F414" s="83">
        <f t="shared" si="12"/>
        <v>0</v>
      </c>
      <c r="G414" s="84">
        <f t="shared" si="13"/>
        <v>0</v>
      </c>
      <c r="H414" s="85">
        <v>1.2562</v>
      </c>
      <c r="I414" s="2223" t="s">
        <v>1196</v>
      </c>
    </row>
    <row r="415" spans="1:9" ht="16.5">
      <c r="A415" s="89" t="s">
        <v>3101</v>
      </c>
      <c r="B415" s="81" t="s">
        <v>7275</v>
      </c>
      <c r="C415" s="9" t="s">
        <v>3551</v>
      </c>
      <c r="D415" s="82"/>
      <c r="E415" s="82"/>
      <c r="F415" s="83">
        <f t="shared" si="12"/>
        <v>0</v>
      </c>
      <c r="G415" s="84">
        <f t="shared" si="13"/>
        <v>0</v>
      </c>
      <c r="H415" s="85">
        <v>0.32990000000000003</v>
      </c>
      <c r="I415" s="2223" t="s">
        <v>1196</v>
      </c>
    </row>
    <row r="416" spans="1:9" ht="16.5">
      <c r="A416" s="89" t="s">
        <v>3102</v>
      </c>
      <c r="B416" s="81" t="s">
        <v>7276</v>
      </c>
      <c r="C416" s="9" t="s">
        <v>3551</v>
      </c>
      <c r="D416" s="82"/>
      <c r="E416" s="82"/>
      <c r="F416" s="83">
        <f t="shared" si="12"/>
        <v>0</v>
      </c>
      <c r="G416" s="84">
        <f t="shared" si="13"/>
        <v>0</v>
      </c>
      <c r="H416" s="85">
        <v>1.8783000000000001</v>
      </c>
      <c r="I416" s="2223" t="s">
        <v>1196</v>
      </c>
    </row>
    <row r="417" spans="1:9" ht="16.5">
      <c r="A417" s="89" t="s">
        <v>3103</v>
      </c>
      <c r="B417" s="81" t="s">
        <v>7277</v>
      </c>
      <c r="C417" s="9" t="s">
        <v>3551</v>
      </c>
      <c r="D417" s="82"/>
      <c r="E417" s="82"/>
      <c r="F417" s="83">
        <f t="shared" si="12"/>
        <v>0</v>
      </c>
      <c r="G417" s="84">
        <f t="shared" si="13"/>
        <v>0</v>
      </c>
      <c r="H417" s="85">
        <v>0.97599999999999998</v>
      </c>
      <c r="I417" s="2223" t="s">
        <v>1196</v>
      </c>
    </row>
    <row r="418" spans="1:9" ht="16.5">
      <c r="A418" s="89" t="s">
        <v>3104</v>
      </c>
      <c r="B418" s="81" t="s">
        <v>7278</v>
      </c>
      <c r="C418" s="9" t="s">
        <v>3551</v>
      </c>
      <c r="D418" s="82"/>
      <c r="E418" s="82"/>
      <c r="F418" s="83">
        <f t="shared" si="12"/>
        <v>0</v>
      </c>
      <c r="G418" s="84">
        <f t="shared" si="13"/>
        <v>0</v>
      </c>
      <c r="H418" s="85">
        <v>0.59019999999999995</v>
      </c>
      <c r="I418" s="2223" t="s">
        <v>1196</v>
      </c>
    </row>
    <row r="419" spans="1:9" ht="16.5">
      <c r="A419" s="89" t="s">
        <v>3105</v>
      </c>
      <c r="B419" s="81" t="s">
        <v>7279</v>
      </c>
      <c r="C419" s="9" t="s">
        <v>3551</v>
      </c>
      <c r="D419" s="82"/>
      <c r="E419" s="82"/>
      <c r="F419" s="83">
        <f t="shared" si="12"/>
        <v>0</v>
      </c>
      <c r="G419" s="84">
        <f t="shared" si="13"/>
        <v>0</v>
      </c>
      <c r="H419" s="85">
        <v>0.29470000000000002</v>
      </c>
      <c r="I419" s="2223" t="s">
        <v>1196</v>
      </c>
    </row>
    <row r="420" spans="1:9" ht="16.5">
      <c r="A420" s="89" t="s">
        <v>3106</v>
      </c>
      <c r="B420" s="81" t="s">
        <v>7280</v>
      </c>
      <c r="C420" s="9" t="s">
        <v>3551</v>
      </c>
      <c r="D420" s="82"/>
      <c r="E420" s="82"/>
      <c r="F420" s="83">
        <f t="shared" si="12"/>
        <v>0</v>
      </c>
      <c r="G420" s="84">
        <f t="shared" si="13"/>
        <v>0</v>
      </c>
      <c r="H420" s="85">
        <v>0.3926</v>
      </c>
      <c r="I420" s="2223" t="s">
        <v>1196</v>
      </c>
    </row>
    <row r="421" spans="1:9" ht="16.5">
      <c r="A421" s="89" t="s">
        <v>3107</v>
      </c>
      <c r="B421" s="81" t="s">
        <v>7281</v>
      </c>
      <c r="C421" s="9" t="s">
        <v>3551</v>
      </c>
      <c r="D421" s="82"/>
      <c r="E421" s="82"/>
      <c r="F421" s="83">
        <f t="shared" si="12"/>
        <v>0</v>
      </c>
      <c r="G421" s="84">
        <f t="shared" si="13"/>
        <v>0</v>
      </c>
      <c r="H421" s="85">
        <v>1.1237999999999999</v>
      </c>
      <c r="I421" s="2223" t="s">
        <v>1196</v>
      </c>
    </row>
    <row r="422" spans="1:9" ht="16.5">
      <c r="A422" s="89" t="s">
        <v>3108</v>
      </c>
      <c r="B422" s="81" t="s">
        <v>7282</v>
      </c>
      <c r="C422" s="9" t="s">
        <v>3551</v>
      </c>
      <c r="D422" s="82"/>
      <c r="E422" s="82"/>
      <c r="F422" s="83">
        <f t="shared" si="12"/>
        <v>0</v>
      </c>
      <c r="G422" s="84">
        <f t="shared" si="13"/>
        <v>0</v>
      </c>
      <c r="H422" s="85">
        <v>0.1414</v>
      </c>
      <c r="I422" s="2223" t="s">
        <v>1196</v>
      </c>
    </row>
    <row r="423" spans="1:9" ht="16.5">
      <c r="A423" s="89" t="s">
        <v>3109</v>
      </c>
      <c r="B423" s="81" t="s">
        <v>7283</v>
      </c>
      <c r="C423" s="9" t="s">
        <v>3551</v>
      </c>
      <c r="D423" s="82"/>
      <c r="E423" s="82"/>
      <c r="F423" s="83">
        <f t="shared" si="12"/>
        <v>0</v>
      </c>
      <c r="G423" s="84">
        <f t="shared" si="13"/>
        <v>0</v>
      </c>
      <c r="H423" s="85">
        <v>0.9889</v>
      </c>
      <c r="I423" s="2223" t="s">
        <v>1196</v>
      </c>
    </row>
    <row r="424" spans="1:9" ht="16.5">
      <c r="A424" s="89" t="s">
        <v>3110</v>
      </c>
      <c r="B424" s="81" t="s">
        <v>7284</v>
      </c>
      <c r="C424" s="9" t="s">
        <v>3551</v>
      </c>
      <c r="D424" s="82"/>
      <c r="E424" s="82"/>
      <c r="F424" s="83">
        <f t="shared" si="12"/>
        <v>0</v>
      </c>
      <c r="G424" s="84">
        <f t="shared" si="13"/>
        <v>0</v>
      </c>
      <c r="H424" s="85">
        <v>1.0797000000000001</v>
      </c>
      <c r="I424" s="2223" t="s">
        <v>1196</v>
      </c>
    </row>
    <row r="425" spans="1:9" ht="16.5">
      <c r="A425" s="89" t="s">
        <v>3111</v>
      </c>
      <c r="B425" s="81" t="s">
        <v>7285</v>
      </c>
      <c r="C425" s="9" t="s">
        <v>3551</v>
      </c>
      <c r="D425" s="82"/>
      <c r="E425" s="82"/>
      <c r="F425" s="83">
        <f t="shared" si="12"/>
        <v>0</v>
      </c>
      <c r="G425" s="84">
        <f t="shared" si="13"/>
        <v>0</v>
      </c>
      <c r="H425" s="85">
        <v>0.77559999999999996</v>
      </c>
      <c r="I425" s="2223" t="s">
        <v>1196</v>
      </c>
    </row>
    <row r="426" spans="1:9" ht="16.5">
      <c r="A426" s="89" t="s">
        <v>3112</v>
      </c>
      <c r="B426" s="81" t="s">
        <v>7286</v>
      </c>
      <c r="C426" s="9" t="s">
        <v>3551</v>
      </c>
      <c r="D426" s="82"/>
      <c r="E426" s="82"/>
      <c r="F426" s="83">
        <f t="shared" si="12"/>
        <v>0</v>
      </c>
      <c r="G426" s="84">
        <f t="shared" si="13"/>
        <v>0</v>
      </c>
      <c r="H426" s="85">
        <v>0.29720000000000002</v>
      </c>
      <c r="I426" s="2223" t="s">
        <v>1196</v>
      </c>
    </row>
    <row r="427" spans="1:9" ht="16.5">
      <c r="A427" s="89" t="s">
        <v>3113</v>
      </c>
      <c r="B427" s="81" t="s">
        <v>7287</v>
      </c>
      <c r="C427" s="9" t="s">
        <v>3551</v>
      </c>
      <c r="D427" s="82"/>
      <c r="E427" s="82"/>
      <c r="F427" s="83">
        <f t="shared" si="12"/>
        <v>0</v>
      </c>
      <c r="G427" s="84">
        <f t="shared" si="13"/>
        <v>0</v>
      </c>
      <c r="H427" s="85">
        <v>0.16009999999999999</v>
      </c>
      <c r="I427" s="2223" t="s">
        <v>1196</v>
      </c>
    </row>
    <row r="428" spans="1:9" ht="16.5">
      <c r="A428" s="89" t="s">
        <v>3114</v>
      </c>
      <c r="B428" s="81" t="s">
        <v>7288</v>
      </c>
      <c r="C428" s="9" t="s">
        <v>3551</v>
      </c>
      <c r="D428" s="82"/>
      <c r="E428" s="82"/>
      <c r="F428" s="83">
        <f t="shared" si="12"/>
        <v>0</v>
      </c>
      <c r="G428" s="84">
        <f t="shared" si="13"/>
        <v>0</v>
      </c>
      <c r="H428" s="85">
        <v>0.33610000000000001</v>
      </c>
      <c r="I428" s="2223" t="s">
        <v>1196</v>
      </c>
    </row>
    <row r="429" spans="1:9" ht="16.5">
      <c r="A429" s="89" t="s">
        <v>3115</v>
      </c>
      <c r="B429" s="81" t="s">
        <v>7289</v>
      </c>
      <c r="C429" s="9" t="s">
        <v>3551</v>
      </c>
      <c r="D429" s="82"/>
      <c r="E429" s="82"/>
      <c r="F429" s="83">
        <f t="shared" si="12"/>
        <v>0</v>
      </c>
      <c r="G429" s="84">
        <f t="shared" si="13"/>
        <v>0</v>
      </c>
      <c r="H429" s="85">
        <v>1.5028999999999999</v>
      </c>
      <c r="I429" s="2223" t="s">
        <v>1196</v>
      </c>
    </row>
    <row r="430" spans="1:9" ht="16.5">
      <c r="A430" s="89" t="s">
        <v>3116</v>
      </c>
      <c r="B430" s="81" t="s">
        <v>7290</v>
      </c>
      <c r="C430" s="9" t="s">
        <v>3551</v>
      </c>
      <c r="D430" s="82"/>
      <c r="E430" s="82"/>
      <c r="F430" s="83">
        <f t="shared" si="12"/>
        <v>0</v>
      </c>
      <c r="G430" s="84">
        <f t="shared" si="13"/>
        <v>0</v>
      </c>
      <c r="H430" s="85">
        <v>0.99919999999999998</v>
      </c>
      <c r="I430" s="2223" t="s">
        <v>1196</v>
      </c>
    </row>
    <row r="431" spans="1:9" ht="16.5">
      <c r="A431" s="89" t="s">
        <v>3117</v>
      </c>
      <c r="B431" s="81" t="s">
        <v>7291</v>
      </c>
      <c r="C431" s="9" t="s">
        <v>3551</v>
      </c>
      <c r="D431" s="82"/>
      <c r="E431" s="82"/>
      <c r="F431" s="83">
        <f t="shared" si="12"/>
        <v>0</v>
      </c>
      <c r="G431" s="84">
        <f t="shared" si="13"/>
        <v>0</v>
      </c>
      <c r="H431" s="85">
        <v>0.39240000000000003</v>
      </c>
      <c r="I431" s="2223" t="s">
        <v>1196</v>
      </c>
    </row>
    <row r="432" spans="1:9" ht="16.5">
      <c r="A432" s="89" t="s">
        <v>3118</v>
      </c>
      <c r="B432" s="81" t="s">
        <v>7292</v>
      </c>
      <c r="C432" s="9" t="s">
        <v>3551</v>
      </c>
      <c r="D432" s="82"/>
      <c r="E432" s="82"/>
      <c r="F432" s="83">
        <f t="shared" si="12"/>
        <v>0</v>
      </c>
      <c r="G432" s="84">
        <f t="shared" si="13"/>
        <v>0</v>
      </c>
      <c r="H432" s="85">
        <v>0.55679999999999996</v>
      </c>
      <c r="I432" s="2223" t="s">
        <v>1196</v>
      </c>
    </row>
    <row r="433" spans="1:9" ht="16.5">
      <c r="A433" s="89" t="s">
        <v>3119</v>
      </c>
      <c r="B433" s="81" t="s">
        <v>7293</v>
      </c>
      <c r="C433" s="9" t="s">
        <v>3551</v>
      </c>
      <c r="D433" s="82"/>
      <c r="E433" s="82"/>
      <c r="F433" s="83">
        <f t="shared" si="12"/>
        <v>0</v>
      </c>
      <c r="G433" s="84">
        <f t="shared" si="13"/>
        <v>0</v>
      </c>
      <c r="H433" s="85">
        <v>0.73850000000000005</v>
      </c>
      <c r="I433" s="2223" t="s">
        <v>1196</v>
      </c>
    </row>
    <row r="434" spans="1:9" ht="16.5">
      <c r="A434" s="89" t="s">
        <v>3120</v>
      </c>
      <c r="B434" s="81" t="s">
        <v>7294</v>
      </c>
      <c r="C434" s="9" t="s">
        <v>3551</v>
      </c>
      <c r="D434" s="82"/>
      <c r="E434" s="82"/>
      <c r="F434" s="83">
        <f t="shared" si="12"/>
        <v>0</v>
      </c>
      <c r="G434" s="84">
        <f t="shared" si="13"/>
        <v>0</v>
      </c>
      <c r="H434" s="85">
        <v>1.0457000000000001</v>
      </c>
      <c r="I434" s="2223" t="s">
        <v>1196</v>
      </c>
    </row>
    <row r="435" spans="1:9" ht="16.5">
      <c r="A435" s="89" t="s">
        <v>3121</v>
      </c>
      <c r="B435" s="81" t="s">
        <v>7295</v>
      </c>
      <c r="C435" s="9" t="s">
        <v>3551</v>
      </c>
      <c r="D435" s="82"/>
      <c r="E435" s="82"/>
      <c r="F435" s="83">
        <f t="shared" si="12"/>
        <v>0</v>
      </c>
      <c r="G435" s="84">
        <f t="shared" si="13"/>
        <v>0</v>
      </c>
      <c r="H435" s="85">
        <v>0.54849999999999999</v>
      </c>
      <c r="I435" s="2223" t="s">
        <v>1196</v>
      </c>
    </row>
    <row r="436" spans="1:9" ht="16.5">
      <c r="A436" s="89" t="s">
        <v>3122</v>
      </c>
      <c r="B436" s="81" t="s">
        <v>7296</v>
      </c>
      <c r="C436" s="9" t="s">
        <v>3551</v>
      </c>
      <c r="D436" s="82"/>
      <c r="E436" s="82"/>
      <c r="F436" s="83">
        <f t="shared" si="12"/>
        <v>0</v>
      </c>
      <c r="G436" s="84">
        <f t="shared" si="13"/>
        <v>0</v>
      </c>
      <c r="H436" s="85">
        <v>1.0824</v>
      </c>
      <c r="I436" s="2223" t="s">
        <v>1196</v>
      </c>
    </row>
    <row r="437" spans="1:9" ht="16.5">
      <c r="A437" s="89" t="s">
        <v>3123</v>
      </c>
      <c r="B437" s="81" t="s">
        <v>7297</v>
      </c>
      <c r="C437" s="9" t="s">
        <v>3551</v>
      </c>
      <c r="D437" s="82"/>
      <c r="E437" s="82"/>
      <c r="F437" s="83">
        <f t="shared" si="12"/>
        <v>0</v>
      </c>
      <c r="G437" s="84">
        <f t="shared" si="13"/>
        <v>0</v>
      </c>
      <c r="H437" s="85">
        <v>2.8500000000000001E-2</v>
      </c>
      <c r="I437" s="2223" t="s">
        <v>1196</v>
      </c>
    </row>
    <row r="438" spans="1:9" ht="16.5">
      <c r="A438" s="89" t="s">
        <v>3124</v>
      </c>
      <c r="B438" s="81" t="s">
        <v>7298</v>
      </c>
      <c r="C438" s="9" t="s">
        <v>3551</v>
      </c>
      <c r="D438" s="82"/>
      <c r="E438" s="82"/>
      <c r="F438" s="83">
        <f t="shared" si="12"/>
        <v>0</v>
      </c>
      <c r="G438" s="84">
        <f t="shared" si="13"/>
        <v>0</v>
      </c>
      <c r="H438" s="85">
        <v>1.3986000000000001</v>
      </c>
      <c r="I438" s="2223" t="s">
        <v>1196</v>
      </c>
    </row>
    <row r="439" spans="1:9" ht="16.5">
      <c r="A439" s="89" t="s">
        <v>3125</v>
      </c>
      <c r="B439" s="81" t="s">
        <v>7299</v>
      </c>
      <c r="C439" s="9" t="s">
        <v>3551</v>
      </c>
      <c r="D439" s="82"/>
      <c r="E439" s="82"/>
      <c r="F439" s="83">
        <f t="shared" si="12"/>
        <v>0</v>
      </c>
      <c r="G439" s="84">
        <f t="shared" si="13"/>
        <v>0</v>
      </c>
      <c r="H439" s="85">
        <v>0.20480000000000001</v>
      </c>
      <c r="I439" s="2223" t="s">
        <v>1196</v>
      </c>
    </row>
    <row r="440" spans="1:9" ht="16.5">
      <c r="A440" s="89" t="s">
        <v>3126</v>
      </c>
      <c r="B440" s="81" t="s">
        <v>7300</v>
      </c>
      <c r="C440" s="9" t="s">
        <v>3551</v>
      </c>
      <c r="D440" s="82"/>
      <c r="E440" s="82"/>
      <c r="F440" s="83">
        <f t="shared" si="12"/>
        <v>0</v>
      </c>
      <c r="G440" s="84">
        <f t="shared" si="13"/>
        <v>0</v>
      </c>
      <c r="H440" s="85">
        <v>1.0107999999999999</v>
      </c>
      <c r="I440" s="2223" t="s">
        <v>1196</v>
      </c>
    </row>
    <row r="441" spans="1:9" ht="16.5">
      <c r="A441" s="89" t="s">
        <v>3127</v>
      </c>
      <c r="B441" s="81" t="s">
        <v>7301</v>
      </c>
      <c r="C441" s="9" t="s">
        <v>3551</v>
      </c>
      <c r="D441" s="82"/>
      <c r="E441" s="82"/>
      <c r="F441" s="83">
        <f t="shared" si="12"/>
        <v>0</v>
      </c>
      <c r="G441" s="84">
        <f t="shared" si="13"/>
        <v>0</v>
      </c>
      <c r="H441" s="85">
        <v>0.53939999999999999</v>
      </c>
      <c r="I441" s="2223" t="s">
        <v>1196</v>
      </c>
    </row>
    <row r="442" spans="1:9" ht="16.5">
      <c r="A442" s="89" t="s">
        <v>3128</v>
      </c>
      <c r="B442" s="81" t="s">
        <v>7302</v>
      </c>
      <c r="C442" s="9" t="s">
        <v>3551</v>
      </c>
      <c r="D442" s="82"/>
      <c r="E442" s="82"/>
      <c r="F442" s="83">
        <f t="shared" si="12"/>
        <v>0</v>
      </c>
      <c r="G442" s="84">
        <f t="shared" si="13"/>
        <v>0</v>
      </c>
      <c r="H442" s="85">
        <v>0.97550000000000003</v>
      </c>
      <c r="I442" s="2223" t="s">
        <v>1196</v>
      </c>
    </row>
    <row r="443" spans="1:9" ht="16.5">
      <c r="A443" s="89" t="s">
        <v>3129</v>
      </c>
      <c r="B443" s="81" t="s">
        <v>7303</v>
      </c>
      <c r="C443" s="9" t="s">
        <v>3551</v>
      </c>
      <c r="D443" s="82"/>
      <c r="E443" s="82"/>
      <c r="F443" s="83">
        <f t="shared" si="12"/>
        <v>0</v>
      </c>
      <c r="G443" s="84">
        <f t="shared" si="13"/>
        <v>0</v>
      </c>
      <c r="H443" s="85">
        <v>1.0175000000000001</v>
      </c>
      <c r="I443" s="2223" t="s">
        <v>1196</v>
      </c>
    </row>
    <row r="444" spans="1:9" ht="16.5">
      <c r="A444" s="89" t="s">
        <v>3130</v>
      </c>
      <c r="B444" s="81" t="s">
        <v>7304</v>
      </c>
      <c r="C444" s="9" t="s">
        <v>3551</v>
      </c>
      <c r="D444" s="82"/>
      <c r="E444" s="82"/>
      <c r="F444" s="83">
        <f t="shared" si="12"/>
        <v>0</v>
      </c>
      <c r="G444" s="84">
        <f t="shared" si="13"/>
        <v>0</v>
      </c>
      <c r="H444" s="85">
        <v>1.5467</v>
      </c>
      <c r="I444" s="2223" t="s">
        <v>1196</v>
      </c>
    </row>
    <row r="445" spans="1:9" ht="16.5">
      <c r="A445" s="89" t="s">
        <v>3131</v>
      </c>
      <c r="B445" s="81" t="s">
        <v>7305</v>
      </c>
      <c r="C445" s="9" t="s">
        <v>3551</v>
      </c>
      <c r="D445" s="82"/>
      <c r="E445" s="82"/>
      <c r="F445" s="83">
        <f t="shared" si="12"/>
        <v>0</v>
      </c>
      <c r="G445" s="84">
        <f t="shared" si="13"/>
        <v>0</v>
      </c>
      <c r="H445" s="85">
        <v>0.50590000000000002</v>
      </c>
      <c r="I445" s="2223" t="s">
        <v>1196</v>
      </c>
    </row>
    <row r="446" spans="1:9" ht="16.5">
      <c r="A446" s="89" t="s">
        <v>3132</v>
      </c>
      <c r="B446" s="81" t="s">
        <v>7306</v>
      </c>
      <c r="C446" s="9" t="s">
        <v>3551</v>
      </c>
      <c r="D446" s="82"/>
      <c r="E446" s="82"/>
      <c r="F446" s="83">
        <f t="shared" si="12"/>
        <v>0</v>
      </c>
      <c r="G446" s="84">
        <f t="shared" si="13"/>
        <v>0</v>
      </c>
      <c r="H446" s="85">
        <v>0.26250000000000001</v>
      </c>
      <c r="I446" s="2223" t="s">
        <v>1196</v>
      </c>
    </row>
    <row r="447" spans="1:9" ht="16.5">
      <c r="A447" s="89" t="s">
        <v>3133</v>
      </c>
      <c r="B447" s="81" t="s">
        <v>7307</v>
      </c>
      <c r="C447" s="9" t="s">
        <v>3551</v>
      </c>
      <c r="D447" s="82"/>
      <c r="E447" s="82"/>
      <c r="F447" s="83">
        <f t="shared" si="12"/>
        <v>0</v>
      </c>
      <c r="G447" s="84">
        <f t="shared" si="13"/>
        <v>0</v>
      </c>
      <c r="H447" s="85">
        <v>1.2851999999999999</v>
      </c>
      <c r="I447" s="2223" t="s">
        <v>1196</v>
      </c>
    </row>
    <row r="448" spans="1:9" ht="16.5">
      <c r="A448" s="89" t="s">
        <v>3134</v>
      </c>
      <c r="B448" s="81" t="s">
        <v>7308</v>
      </c>
      <c r="C448" s="9" t="s">
        <v>3551</v>
      </c>
      <c r="D448" s="82"/>
      <c r="E448" s="82"/>
      <c r="F448" s="83">
        <f t="shared" si="12"/>
        <v>0</v>
      </c>
      <c r="G448" s="84">
        <f t="shared" si="13"/>
        <v>0</v>
      </c>
      <c r="H448" s="85">
        <v>0.24829999999999999</v>
      </c>
      <c r="I448" s="2223" t="s">
        <v>1196</v>
      </c>
    </row>
    <row r="449" spans="1:9" ht="16.5">
      <c r="A449" s="89" t="s">
        <v>3135</v>
      </c>
      <c r="B449" s="81" t="s">
        <v>7309</v>
      </c>
      <c r="C449" s="9" t="s">
        <v>3551</v>
      </c>
      <c r="D449" s="82"/>
      <c r="E449" s="82"/>
      <c r="F449" s="83">
        <f t="shared" si="12"/>
        <v>0</v>
      </c>
      <c r="G449" s="84">
        <f t="shared" si="13"/>
        <v>0</v>
      </c>
      <c r="H449" s="85">
        <v>0.53790000000000004</v>
      </c>
      <c r="I449" s="2223" t="s">
        <v>1196</v>
      </c>
    </row>
    <row r="450" spans="1:9" ht="16.5">
      <c r="A450" s="89" t="s">
        <v>3136</v>
      </c>
      <c r="B450" s="81" t="s">
        <v>7310</v>
      </c>
      <c r="C450" s="9" t="s">
        <v>3551</v>
      </c>
      <c r="D450" s="82"/>
      <c r="E450" s="82"/>
      <c r="F450" s="83">
        <f t="shared" si="12"/>
        <v>0</v>
      </c>
      <c r="G450" s="84">
        <f t="shared" si="13"/>
        <v>0</v>
      </c>
      <c r="H450" s="85">
        <v>0.23369999999999999</v>
      </c>
      <c r="I450" s="2223" t="s">
        <v>1196</v>
      </c>
    </row>
    <row r="451" spans="1:9" ht="16.5">
      <c r="A451" s="89" t="s">
        <v>3137</v>
      </c>
      <c r="B451" s="81" t="s">
        <v>7311</v>
      </c>
      <c r="C451" s="9" t="s">
        <v>3551</v>
      </c>
      <c r="D451" s="82"/>
      <c r="E451" s="82"/>
      <c r="F451" s="83">
        <f t="shared" si="12"/>
        <v>0</v>
      </c>
      <c r="G451" s="84">
        <f t="shared" si="13"/>
        <v>0</v>
      </c>
      <c r="H451" s="85">
        <v>0.49370000000000003</v>
      </c>
      <c r="I451" s="2223" t="s">
        <v>1196</v>
      </c>
    </row>
    <row r="452" spans="1:9" ht="16.5">
      <c r="A452" s="89" t="s">
        <v>3138</v>
      </c>
      <c r="B452" s="81" t="s">
        <v>7312</v>
      </c>
      <c r="C452" s="9" t="s">
        <v>3551</v>
      </c>
      <c r="D452" s="82"/>
      <c r="E452" s="82"/>
      <c r="F452" s="83">
        <f t="shared" si="12"/>
        <v>0</v>
      </c>
      <c r="G452" s="84">
        <f t="shared" si="13"/>
        <v>0</v>
      </c>
      <c r="H452" s="85">
        <v>0.4985</v>
      </c>
      <c r="I452" s="2223" t="s">
        <v>1196</v>
      </c>
    </row>
    <row r="453" spans="1:9" ht="16.5">
      <c r="A453" s="89" t="s">
        <v>3139</v>
      </c>
      <c r="B453" s="81" t="s">
        <v>7313</v>
      </c>
      <c r="C453" s="9" t="s">
        <v>3551</v>
      </c>
      <c r="D453" s="82"/>
      <c r="E453" s="82"/>
      <c r="F453" s="83">
        <f t="shared" ref="F453:F516" si="14">D453*E453</f>
        <v>0</v>
      </c>
      <c r="G453" s="84">
        <f t="shared" ref="G453:G516" si="15">IF($F$826=0,0,F453/$F$826)</f>
        <v>0</v>
      </c>
      <c r="H453" s="85">
        <v>0.80300000000000005</v>
      </c>
      <c r="I453" s="2223" t="s">
        <v>1196</v>
      </c>
    </row>
    <row r="454" spans="1:9" ht="16.5">
      <c r="A454" s="89" t="s">
        <v>3140</v>
      </c>
      <c r="B454" s="81" t="s">
        <v>7314</v>
      </c>
      <c r="C454" s="9" t="s">
        <v>3551</v>
      </c>
      <c r="D454" s="82"/>
      <c r="E454" s="82"/>
      <c r="F454" s="83">
        <f t="shared" si="14"/>
        <v>0</v>
      </c>
      <c r="G454" s="84">
        <f t="shared" si="15"/>
        <v>0</v>
      </c>
      <c r="H454" s="85">
        <v>0.36270000000000002</v>
      </c>
      <c r="I454" s="2223" t="s">
        <v>1196</v>
      </c>
    </row>
    <row r="455" spans="1:9" ht="16.5">
      <c r="A455" s="89" t="s">
        <v>3141</v>
      </c>
      <c r="B455" s="81" t="s">
        <v>7315</v>
      </c>
      <c r="C455" s="9" t="s">
        <v>3551</v>
      </c>
      <c r="D455" s="82"/>
      <c r="E455" s="82"/>
      <c r="F455" s="83">
        <f t="shared" si="14"/>
        <v>0</v>
      </c>
      <c r="G455" s="84">
        <f t="shared" si="15"/>
        <v>0</v>
      </c>
      <c r="H455" s="85">
        <v>0.1575</v>
      </c>
      <c r="I455" s="2223" t="s">
        <v>1196</v>
      </c>
    </row>
    <row r="456" spans="1:9" ht="16.5">
      <c r="A456" s="89" t="s">
        <v>3142</v>
      </c>
      <c r="B456" s="81" t="s">
        <v>7316</v>
      </c>
      <c r="C456" s="9" t="s">
        <v>3551</v>
      </c>
      <c r="D456" s="82"/>
      <c r="E456" s="82"/>
      <c r="F456" s="83">
        <f t="shared" si="14"/>
        <v>0</v>
      </c>
      <c r="G456" s="84">
        <f t="shared" si="15"/>
        <v>0</v>
      </c>
      <c r="H456" s="85">
        <v>0.3417</v>
      </c>
      <c r="I456" s="2223" t="s">
        <v>1196</v>
      </c>
    </row>
    <row r="457" spans="1:9" ht="16.5">
      <c r="A457" s="89" t="s">
        <v>3143</v>
      </c>
      <c r="B457" s="81" t="s">
        <v>7317</v>
      </c>
      <c r="C457" s="9" t="s">
        <v>3551</v>
      </c>
      <c r="D457" s="82"/>
      <c r="E457" s="82"/>
      <c r="F457" s="83">
        <f t="shared" si="14"/>
        <v>0</v>
      </c>
      <c r="G457" s="84">
        <f t="shared" si="15"/>
        <v>0</v>
      </c>
      <c r="H457" s="85">
        <v>0.2001</v>
      </c>
      <c r="I457" s="2223" t="s">
        <v>1196</v>
      </c>
    </row>
    <row r="458" spans="1:9" ht="16.5">
      <c r="A458" s="89" t="s">
        <v>3144</v>
      </c>
      <c r="B458" s="81" t="s">
        <v>7318</v>
      </c>
      <c r="C458" s="9" t="s">
        <v>3551</v>
      </c>
      <c r="D458" s="82"/>
      <c r="E458" s="82"/>
      <c r="F458" s="83">
        <f t="shared" si="14"/>
        <v>0</v>
      </c>
      <c r="G458" s="84">
        <f t="shared" si="15"/>
        <v>0</v>
      </c>
      <c r="H458" s="85">
        <v>0.22850000000000001</v>
      </c>
      <c r="I458" s="2223" t="s">
        <v>1196</v>
      </c>
    </row>
    <row r="459" spans="1:9" ht="16.5">
      <c r="A459" s="89" t="s">
        <v>3145</v>
      </c>
      <c r="B459" s="81" t="s">
        <v>7319</v>
      </c>
      <c r="C459" s="9" t="s">
        <v>3551</v>
      </c>
      <c r="D459" s="82"/>
      <c r="E459" s="82"/>
      <c r="F459" s="83">
        <f t="shared" si="14"/>
        <v>0</v>
      </c>
      <c r="G459" s="84">
        <f t="shared" si="15"/>
        <v>0</v>
      </c>
      <c r="H459" s="85">
        <v>0.1784</v>
      </c>
      <c r="I459" s="2223" t="s">
        <v>1196</v>
      </c>
    </row>
    <row r="460" spans="1:9" ht="16.5">
      <c r="A460" s="89" t="s">
        <v>3146</v>
      </c>
      <c r="B460" s="81" t="s">
        <v>7320</v>
      </c>
      <c r="C460" s="9" t="s">
        <v>3551</v>
      </c>
      <c r="D460" s="82"/>
      <c r="E460" s="82"/>
      <c r="F460" s="83">
        <f t="shared" si="14"/>
        <v>0</v>
      </c>
      <c r="G460" s="84">
        <f t="shared" si="15"/>
        <v>0</v>
      </c>
      <c r="H460" s="85">
        <v>0.1124</v>
      </c>
      <c r="I460" s="2223" t="s">
        <v>1196</v>
      </c>
    </row>
    <row r="461" spans="1:9" ht="16.5">
      <c r="A461" s="89" t="s">
        <v>3147</v>
      </c>
      <c r="B461" s="81" t="s">
        <v>7321</v>
      </c>
      <c r="C461" s="9" t="s">
        <v>3551</v>
      </c>
      <c r="D461" s="82"/>
      <c r="E461" s="82"/>
      <c r="F461" s="83">
        <f t="shared" si="14"/>
        <v>0</v>
      </c>
      <c r="G461" s="84">
        <f t="shared" si="15"/>
        <v>0</v>
      </c>
      <c r="H461" s="85">
        <v>0.35970000000000002</v>
      </c>
      <c r="I461" s="2223" t="s">
        <v>1196</v>
      </c>
    </row>
    <row r="462" spans="1:9" ht="16.5">
      <c r="A462" s="89" t="s">
        <v>3148</v>
      </c>
      <c r="B462" s="81" t="s">
        <v>7322</v>
      </c>
      <c r="C462" s="9" t="s">
        <v>3551</v>
      </c>
      <c r="D462" s="82"/>
      <c r="E462" s="82"/>
      <c r="F462" s="83">
        <f t="shared" si="14"/>
        <v>0</v>
      </c>
      <c r="G462" s="84">
        <f t="shared" si="15"/>
        <v>0</v>
      </c>
      <c r="H462" s="85">
        <v>0.38250000000000001</v>
      </c>
      <c r="I462" s="2223" t="s">
        <v>1196</v>
      </c>
    </row>
    <row r="463" spans="1:9" ht="16.5">
      <c r="A463" s="89" t="s">
        <v>3149</v>
      </c>
      <c r="B463" s="81" t="s">
        <v>7323</v>
      </c>
      <c r="C463" s="9" t="s">
        <v>3551</v>
      </c>
      <c r="D463" s="82"/>
      <c r="E463" s="82"/>
      <c r="F463" s="83">
        <f t="shared" si="14"/>
        <v>0</v>
      </c>
      <c r="G463" s="84">
        <f t="shared" si="15"/>
        <v>0</v>
      </c>
      <c r="H463" s="85">
        <v>0.68230000000000002</v>
      </c>
      <c r="I463" s="2223" t="s">
        <v>1196</v>
      </c>
    </row>
    <row r="464" spans="1:9" ht="16.5">
      <c r="A464" s="89" t="s">
        <v>3150</v>
      </c>
      <c r="B464" s="81" t="s">
        <v>7324</v>
      </c>
      <c r="C464" s="9" t="s">
        <v>3551</v>
      </c>
      <c r="D464" s="82"/>
      <c r="E464" s="82"/>
      <c r="F464" s="83">
        <f t="shared" si="14"/>
        <v>0</v>
      </c>
      <c r="G464" s="84">
        <f t="shared" si="15"/>
        <v>0</v>
      </c>
      <c r="H464" s="85">
        <v>0.13550000000000001</v>
      </c>
      <c r="I464" s="2223" t="s">
        <v>1196</v>
      </c>
    </row>
    <row r="465" spans="1:9" ht="16.5">
      <c r="A465" s="89" t="s">
        <v>3151</v>
      </c>
      <c r="B465" s="81" t="s">
        <v>7325</v>
      </c>
      <c r="C465" s="9" t="s">
        <v>3551</v>
      </c>
      <c r="D465" s="82"/>
      <c r="E465" s="82"/>
      <c r="F465" s="83">
        <f t="shared" si="14"/>
        <v>0</v>
      </c>
      <c r="G465" s="84">
        <f t="shared" si="15"/>
        <v>0</v>
      </c>
      <c r="H465" s="85">
        <v>0.2147</v>
      </c>
      <c r="I465" s="2223" t="s">
        <v>1196</v>
      </c>
    </row>
    <row r="466" spans="1:9" ht="16.5">
      <c r="A466" s="89" t="s">
        <v>3152</v>
      </c>
      <c r="B466" s="81" t="s">
        <v>7326</v>
      </c>
      <c r="C466" s="9" t="s">
        <v>3551</v>
      </c>
      <c r="D466" s="82"/>
      <c r="E466" s="82"/>
      <c r="F466" s="83">
        <f t="shared" si="14"/>
        <v>0</v>
      </c>
      <c r="G466" s="84">
        <f t="shared" si="15"/>
        <v>0</v>
      </c>
      <c r="H466" s="85">
        <v>1.1337999999999999</v>
      </c>
      <c r="I466" s="2223" t="s">
        <v>1196</v>
      </c>
    </row>
    <row r="467" spans="1:9" ht="16.5">
      <c r="A467" s="89" t="s">
        <v>3153</v>
      </c>
      <c r="B467" s="81" t="s">
        <v>7327</v>
      </c>
      <c r="C467" s="9" t="s">
        <v>3551</v>
      </c>
      <c r="D467" s="82"/>
      <c r="E467" s="82"/>
      <c r="F467" s="83">
        <f t="shared" si="14"/>
        <v>0</v>
      </c>
      <c r="G467" s="84">
        <f t="shared" si="15"/>
        <v>0</v>
      </c>
      <c r="H467" s="85">
        <v>0.30620000000000003</v>
      </c>
      <c r="I467" s="2223" t="s">
        <v>1196</v>
      </c>
    </row>
    <row r="468" spans="1:9" ht="16.5">
      <c r="A468" s="89" t="s">
        <v>3154</v>
      </c>
      <c r="B468" s="81" t="s">
        <v>7328</v>
      </c>
      <c r="C468" s="9" t="s">
        <v>3551</v>
      </c>
      <c r="D468" s="82"/>
      <c r="E468" s="82"/>
      <c r="F468" s="83">
        <f t="shared" si="14"/>
        <v>0</v>
      </c>
      <c r="G468" s="84">
        <f t="shared" si="15"/>
        <v>0</v>
      </c>
      <c r="H468" s="85">
        <v>0.93559999999999999</v>
      </c>
      <c r="I468" s="2223" t="s">
        <v>1196</v>
      </c>
    </row>
    <row r="469" spans="1:9" ht="16.5">
      <c r="A469" s="89" t="s">
        <v>3155</v>
      </c>
      <c r="B469" s="81" t="s">
        <v>7329</v>
      </c>
      <c r="C469" s="9" t="s">
        <v>3551</v>
      </c>
      <c r="D469" s="82"/>
      <c r="E469" s="82"/>
      <c r="F469" s="83">
        <f t="shared" si="14"/>
        <v>0</v>
      </c>
      <c r="G469" s="84">
        <f t="shared" si="15"/>
        <v>0</v>
      </c>
      <c r="H469" s="85">
        <v>0.3508</v>
      </c>
      <c r="I469" s="2223" t="s">
        <v>1196</v>
      </c>
    </row>
    <row r="470" spans="1:9" ht="16.5">
      <c r="A470" s="89" t="s">
        <v>3156</v>
      </c>
      <c r="B470" s="81" t="s">
        <v>7330</v>
      </c>
      <c r="C470" s="9" t="s">
        <v>3551</v>
      </c>
      <c r="D470" s="82"/>
      <c r="E470" s="82"/>
      <c r="F470" s="83">
        <f t="shared" si="14"/>
        <v>0</v>
      </c>
      <c r="G470" s="84">
        <f t="shared" si="15"/>
        <v>0</v>
      </c>
      <c r="H470" s="85">
        <v>0.28999999999999998</v>
      </c>
      <c r="I470" s="2223" t="s">
        <v>1196</v>
      </c>
    </row>
    <row r="471" spans="1:9" ht="16.5">
      <c r="A471" s="89" t="s">
        <v>3157</v>
      </c>
      <c r="B471" s="81" t="s">
        <v>7331</v>
      </c>
      <c r="C471" s="9" t="s">
        <v>3551</v>
      </c>
      <c r="D471" s="82"/>
      <c r="E471" s="82"/>
      <c r="F471" s="83">
        <f t="shared" si="14"/>
        <v>0</v>
      </c>
      <c r="G471" s="84">
        <f t="shared" si="15"/>
        <v>0</v>
      </c>
      <c r="H471" s="85">
        <v>0.74750000000000005</v>
      </c>
      <c r="I471" s="2223" t="s">
        <v>1196</v>
      </c>
    </row>
    <row r="472" spans="1:9" ht="16.5">
      <c r="A472" s="89" t="s">
        <v>3158</v>
      </c>
      <c r="B472" s="81" t="s">
        <v>7332</v>
      </c>
      <c r="C472" s="9" t="s">
        <v>3551</v>
      </c>
      <c r="D472" s="82"/>
      <c r="E472" s="82"/>
      <c r="F472" s="83">
        <f t="shared" si="14"/>
        <v>0</v>
      </c>
      <c r="G472" s="84">
        <f t="shared" si="15"/>
        <v>0</v>
      </c>
      <c r="H472" s="85">
        <v>0.75249999999999995</v>
      </c>
      <c r="I472" s="2223" t="s">
        <v>1196</v>
      </c>
    </row>
    <row r="473" spans="1:9" ht="16.5">
      <c r="A473" s="89" t="s">
        <v>3159</v>
      </c>
      <c r="B473" s="81" t="s">
        <v>7333</v>
      </c>
      <c r="C473" s="9" t="s">
        <v>3551</v>
      </c>
      <c r="D473" s="82"/>
      <c r="E473" s="82"/>
      <c r="F473" s="83">
        <f t="shared" si="14"/>
        <v>0</v>
      </c>
      <c r="G473" s="84">
        <f t="shared" si="15"/>
        <v>0</v>
      </c>
      <c r="H473" s="85">
        <v>4.3400000000000001E-2</v>
      </c>
      <c r="I473" s="2223" t="s">
        <v>1196</v>
      </c>
    </row>
    <row r="474" spans="1:9" ht="16.5">
      <c r="A474" s="89" t="s">
        <v>3160</v>
      </c>
      <c r="B474" s="81" t="s">
        <v>7334</v>
      </c>
      <c r="C474" s="9" t="s">
        <v>3551</v>
      </c>
      <c r="D474" s="82"/>
      <c r="E474" s="82"/>
      <c r="F474" s="83">
        <f t="shared" si="14"/>
        <v>0</v>
      </c>
      <c r="G474" s="84">
        <f t="shared" si="15"/>
        <v>0</v>
      </c>
      <c r="H474" s="85">
        <v>0.442</v>
      </c>
      <c r="I474" s="2223" t="s">
        <v>1196</v>
      </c>
    </row>
    <row r="475" spans="1:9" ht="16.5">
      <c r="A475" s="89" t="s">
        <v>3161</v>
      </c>
      <c r="B475" s="81" t="s">
        <v>7335</v>
      </c>
      <c r="C475" s="9" t="s">
        <v>3551</v>
      </c>
      <c r="D475" s="82"/>
      <c r="E475" s="82"/>
      <c r="F475" s="83">
        <f t="shared" si="14"/>
        <v>0</v>
      </c>
      <c r="G475" s="84">
        <f t="shared" si="15"/>
        <v>0</v>
      </c>
      <c r="H475" s="85">
        <v>0.27639999999999998</v>
      </c>
      <c r="I475" s="2223" t="s">
        <v>1196</v>
      </c>
    </row>
    <row r="476" spans="1:9" ht="16.5">
      <c r="A476" s="89" t="s">
        <v>3162</v>
      </c>
      <c r="B476" s="81" t="s">
        <v>7336</v>
      </c>
      <c r="C476" s="9" t="s">
        <v>3551</v>
      </c>
      <c r="D476" s="82"/>
      <c r="E476" s="82"/>
      <c r="F476" s="83">
        <f t="shared" si="14"/>
        <v>0</v>
      </c>
      <c r="G476" s="84">
        <f t="shared" si="15"/>
        <v>0</v>
      </c>
      <c r="H476" s="85">
        <v>0.37</v>
      </c>
      <c r="I476" s="2223" t="s">
        <v>1196</v>
      </c>
    </row>
    <row r="477" spans="1:9" ht="16.5">
      <c r="A477" s="89" t="s">
        <v>3163</v>
      </c>
      <c r="B477" s="81" t="s">
        <v>7337</v>
      </c>
      <c r="C477" s="9" t="s">
        <v>3551</v>
      </c>
      <c r="D477" s="82"/>
      <c r="E477" s="82"/>
      <c r="F477" s="83">
        <f t="shared" si="14"/>
        <v>0</v>
      </c>
      <c r="G477" s="84">
        <f t="shared" si="15"/>
        <v>0</v>
      </c>
      <c r="H477" s="85">
        <v>0.65910000000000002</v>
      </c>
      <c r="I477" s="2223" t="s">
        <v>1196</v>
      </c>
    </row>
    <row r="478" spans="1:9" ht="16.5">
      <c r="A478" s="89" t="s">
        <v>3164</v>
      </c>
      <c r="B478" s="81" t="s">
        <v>7338</v>
      </c>
      <c r="C478" s="9" t="s">
        <v>3551</v>
      </c>
      <c r="D478" s="82"/>
      <c r="E478" s="82"/>
      <c r="F478" s="83">
        <f t="shared" si="14"/>
        <v>0</v>
      </c>
      <c r="G478" s="84">
        <f t="shared" si="15"/>
        <v>0</v>
      </c>
      <c r="H478" s="85">
        <v>0.9012</v>
      </c>
      <c r="I478" s="2223" t="s">
        <v>1196</v>
      </c>
    </row>
    <row r="479" spans="1:9" ht="16.5">
      <c r="A479" s="89" t="s">
        <v>3165</v>
      </c>
      <c r="B479" s="81" t="s">
        <v>7339</v>
      </c>
      <c r="C479" s="9" t="s">
        <v>3551</v>
      </c>
      <c r="D479" s="82"/>
      <c r="E479" s="82"/>
      <c r="F479" s="83">
        <f t="shared" si="14"/>
        <v>0</v>
      </c>
      <c r="G479" s="84">
        <f t="shared" si="15"/>
        <v>0</v>
      </c>
      <c r="H479" s="85">
        <v>0.67159999999999997</v>
      </c>
      <c r="I479" s="2223" t="s">
        <v>1196</v>
      </c>
    </row>
    <row r="480" spans="1:9" ht="16.5">
      <c r="A480" s="89" t="s">
        <v>3166</v>
      </c>
      <c r="B480" s="81" t="s">
        <v>7340</v>
      </c>
      <c r="C480" s="9" t="s">
        <v>3551</v>
      </c>
      <c r="D480" s="82"/>
      <c r="E480" s="82"/>
      <c r="F480" s="83">
        <f t="shared" si="14"/>
        <v>0</v>
      </c>
      <c r="G480" s="84">
        <f t="shared" si="15"/>
        <v>0</v>
      </c>
      <c r="H480" s="85">
        <v>0.30709999999999998</v>
      </c>
      <c r="I480" s="2223" t="s">
        <v>1196</v>
      </c>
    </row>
    <row r="481" spans="1:9" ht="16.5">
      <c r="A481" s="89" t="s">
        <v>3167</v>
      </c>
      <c r="B481" s="81" t="s">
        <v>7341</v>
      </c>
      <c r="C481" s="9" t="s">
        <v>3551</v>
      </c>
      <c r="D481" s="82"/>
      <c r="E481" s="82"/>
      <c r="F481" s="83">
        <f t="shared" si="14"/>
        <v>0</v>
      </c>
      <c r="G481" s="84">
        <f t="shared" si="15"/>
        <v>0</v>
      </c>
      <c r="H481" s="85">
        <v>0.18720000000000001</v>
      </c>
      <c r="I481" s="2223" t="s">
        <v>1196</v>
      </c>
    </row>
    <row r="482" spans="1:9" ht="16.5">
      <c r="A482" s="89" t="s">
        <v>3168</v>
      </c>
      <c r="B482" s="81" t="s">
        <v>7342</v>
      </c>
      <c r="C482" s="9" t="s">
        <v>3551</v>
      </c>
      <c r="D482" s="82"/>
      <c r="E482" s="82"/>
      <c r="F482" s="83">
        <f t="shared" si="14"/>
        <v>0</v>
      </c>
      <c r="G482" s="84">
        <f t="shared" si="15"/>
        <v>0</v>
      </c>
      <c r="H482" s="85">
        <v>0.1411</v>
      </c>
      <c r="I482" s="2223" t="s">
        <v>1196</v>
      </c>
    </row>
    <row r="483" spans="1:9" ht="16.5">
      <c r="A483" s="89" t="s">
        <v>3169</v>
      </c>
      <c r="B483" s="81" t="s">
        <v>7343</v>
      </c>
      <c r="C483" s="9" t="s">
        <v>3551</v>
      </c>
      <c r="D483" s="82"/>
      <c r="E483" s="82"/>
      <c r="F483" s="83">
        <f t="shared" si="14"/>
        <v>0</v>
      </c>
      <c r="G483" s="84">
        <f t="shared" si="15"/>
        <v>0</v>
      </c>
      <c r="H483" s="85">
        <v>0.83389999999999997</v>
      </c>
      <c r="I483" s="2223" t="s">
        <v>1196</v>
      </c>
    </row>
    <row r="484" spans="1:9" ht="16.5">
      <c r="A484" s="89" t="s">
        <v>3170</v>
      </c>
      <c r="B484" s="81" t="s">
        <v>7344</v>
      </c>
      <c r="C484" s="9" t="s">
        <v>3551</v>
      </c>
      <c r="D484" s="82"/>
      <c r="E484" s="82"/>
      <c r="F484" s="83">
        <f t="shared" si="14"/>
        <v>0</v>
      </c>
      <c r="G484" s="84">
        <f t="shared" si="15"/>
        <v>0</v>
      </c>
      <c r="H484" s="85">
        <v>0.11169999999999999</v>
      </c>
      <c r="I484" s="2223" t="s">
        <v>1196</v>
      </c>
    </row>
    <row r="485" spans="1:9" ht="16.5">
      <c r="A485" s="89" t="s">
        <v>3171</v>
      </c>
      <c r="B485" s="81" t="s">
        <v>7345</v>
      </c>
      <c r="C485" s="9" t="s">
        <v>3551</v>
      </c>
      <c r="D485" s="82"/>
      <c r="E485" s="82"/>
      <c r="F485" s="83">
        <f t="shared" si="14"/>
        <v>0</v>
      </c>
      <c r="G485" s="84">
        <f t="shared" si="15"/>
        <v>0</v>
      </c>
      <c r="H485" s="85">
        <v>0.35270000000000001</v>
      </c>
      <c r="I485" s="2223" t="s">
        <v>1196</v>
      </c>
    </row>
    <row r="486" spans="1:9" ht="16.5">
      <c r="A486" s="89" t="s">
        <v>3172</v>
      </c>
      <c r="B486" s="81" t="s">
        <v>7346</v>
      </c>
      <c r="C486" s="9" t="s">
        <v>3551</v>
      </c>
      <c r="D486" s="82"/>
      <c r="E486" s="82"/>
      <c r="F486" s="83">
        <f t="shared" si="14"/>
        <v>0</v>
      </c>
      <c r="G486" s="84">
        <f t="shared" si="15"/>
        <v>0</v>
      </c>
      <c r="H486" s="85">
        <v>1.9133</v>
      </c>
      <c r="I486" s="2223" t="s">
        <v>1196</v>
      </c>
    </row>
    <row r="487" spans="1:9" ht="16.5">
      <c r="A487" s="89" t="s">
        <v>3173</v>
      </c>
      <c r="B487" s="81" t="s">
        <v>7347</v>
      </c>
      <c r="C487" s="9" t="s">
        <v>3551</v>
      </c>
      <c r="D487" s="82"/>
      <c r="E487" s="82"/>
      <c r="F487" s="83">
        <f t="shared" si="14"/>
        <v>0</v>
      </c>
      <c r="G487" s="84">
        <f t="shared" si="15"/>
        <v>0</v>
      </c>
      <c r="H487" s="85">
        <v>0.82050000000000001</v>
      </c>
      <c r="I487" s="2223" t="s">
        <v>1196</v>
      </c>
    </row>
    <row r="488" spans="1:9" ht="16.5">
      <c r="A488" s="89" t="s">
        <v>3174</v>
      </c>
      <c r="B488" s="81" t="s">
        <v>7348</v>
      </c>
      <c r="C488" s="9" t="s">
        <v>3551</v>
      </c>
      <c r="D488" s="82"/>
      <c r="E488" s="82"/>
      <c r="F488" s="83">
        <f t="shared" si="14"/>
        <v>0</v>
      </c>
      <c r="G488" s="84">
        <f t="shared" si="15"/>
        <v>0</v>
      </c>
      <c r="H488" s="85">
        <v>1.0451999999999999</v>
      </c>
      <c r="I488" s="2223" t="s">
        <v>1196</v>
      </c>
    </row>
    <row r="489" spans="1:9" ht="16.5">
      <c r="A489" s="89" t="s">
        <v>3175</v>
      </c>
      <c r="B489" s="81" t="s">
        <v>7349</v>
      </c>
      <c r="C489" s="9" t="s">
        <v>3551</v>
      </c>
      <c r="D489" s="82"/>
      <c r="E489" s="82"/>
      <c r="F489" s="83">
        <f t="shared" si="14"/>
        <v>0</v>
      </c>
      <c r="G489" s="84">
        <f t="shared" si="15"/>
        <v>0</v>
      </c>
      <c r="H489" s="85">
        <v>1.3469</v>
      </c>
      <c r="I489" s="2223" t="s">
        <v>1196</v>
      </c>
    </row>
    <row r="490" spans="1:9" ht="16.5">
      <c r="A490" s="89" t="s">
        <v>3176</v>
      </c>
      <c r="B490" s="81" t="s">
        <v>7350</v>
      </c>
      <c r="C490" s="9" t="s">
        <v>3551</v>
      </c>
      <c r="D490" s="82"/>
      <c r="E490" s="82"/>
      <c r="F490" s="83">
        <f t="shared" si="14"/>
        <v>0</v>
      </c>
      <c r="G490" s="84">
        <f t="shared" si="15"/>
        <v>0</v>
      </c>
      <c r="H490" s="85">
        <v>0.86570000000000003</v>
      </c>
      <c r="I490" s="2223" t="s">
        <v>1196</v>
      </c>
    </row>
    <row r="491" spans="1:9" ht="16.5">
      <c r="A491" s="89" t="s">
        <v>3177</v>
      </c>
      <c r="B491" s="81" t="s">
        <v>7351</v>
      </c>
      <c r="C491" s="9" t="s">
        <v>3551</v>
      </c>
      <c r="D491" s="82"/>
      <c r="E491" s="82"/>
      <c r="F491" s="83">
        <f t="shared" si="14"/>
        <v>0</v>
      </c>
      <c r="G491" s="84">
        <f t="shared" si="15"/>
        <v>0</v>
      </c>
      <c r="H491" s="85">
        <v>1.621</v>
      </c>
      <c r="I491" s="2223" t="s">
        <v>1196</v>
      </c>
    </row>
    <row r="492" spans="1:9" ht="16.5">
      <c r="A492" s="89" t="s">
        <v>3178</v>
      </c>
      <c r="B492" s="81" t="s">
        <v>7352</v>
      </c>
      <c r="C492" s="9" t="s">
        <v>3551</v>
      </c>
      <c r="D492" s="82"/>
      <c r="E492" s="82"/>
      <c r="F492" s="83">
        <f t="shared" si="14"/>
        <v>0</v>
      </c>
      <c r="G492" s="84">
        <f t="shared" si="15"/>
        <v>0</v>
      </c>
      <c r="H492" s="85">
        <v>0.74619999999999997</v>
      </c>
      <c r="I492" s="2223" t="s">
        <v>1196</v>
      </c>
    </row>
    <row r="493" spans="1:9" ht="16.5">
      <c r="A493" s="89" t="s">
        <v>3179</v>
      </c>
      <c r="B493" s="81" t="s">
        <v>7353</v>
      </c>
      <c r="C493" s="9" t="s">
        <v>3551</v>
      </c>
      <c r="D493" s="82"/>
      <c r="E493" s="82"/>
      <c r="F493" s="83">
        <f t="shared" si="14"/>
        <v>0</v>
      </c>
      <c r="G493" s="84">
        <f t="shared" si="15"/>
        <v>0</v>
      </c>
      <c r="H493" s="85">
        <v>0.57299999999999995</v>
      </c>
      <c r="I493" s="2223" t="s">
        <v>1196</v>
      </c>
    </row>
    <row r="494" spans="1:9" ht="16.5">
      <c r="A494" s="89" t="s">
        <v>3180</v>
      </c>
      <c r="B494" s="81" t="s">
        <v>7354</v>
      </c>
      <c r="C494" s="9" t="s">
        <v>3551</v>
      </c>
      <c r="D494" s="82"/>
      <c r="E494" s="82"/>
      <c r="F494" s="83">
        <f t="shared" si="14"/>
        <v>0</v>
      </c>
      <c r="G494" s="84">
        <f t="shared" si="15"/>
        <v>0</v>
      </c>
      <c r="H494" s="85">
        <v>0.32940000000000003</v>
      </c>
      <c r="I494" s="2223" t="s">
        <v>1196</v>
      </c>
    </row>
    <row r="495" spans="1:9" ht="16.5">
      <c r="A495" s="89" t="s">
        <v>3181</v>
      </c>
      <c r="B495" s="81" t="s">
        <v>7355</v>
      </c>
      <c r="C495" s="9" t="s">
        <v>3551</v>
      </c>
      <c r="D495" s="82"/>
      <c r="E495" s="82"/>
      <c r="F495" s="83">
        <f t="shared" si="14"/>
        <v>0</v>
      </c>
      <c r="G495" s="84">
        <f t="shared" si="15"/>
        <v>0</v>
      </c>
      <c r="H495" s="85">
        <v>0.43409999999999999</v>
      </c>
      <c r="I495" s="2223" t="s">
        <v>1196</v>
      </c>
    </row>
    <row r="496" spans="1:9" ht="16.5">
      <c r="A496" s="89" t="s">
        <v>3182</v>
      </c>
      <c r="B496" s="81" t="s">
        <v>7356</v>
      </c>
      <c r="C496" s="9" t="s">
        <v>3551</v>
      </c>
      <c r="D496" s="82"/>
      <c r="E496" s="82"/>
      <c r="F496" s="83">
        <f t="shared" si="14"/>
        <v>0</v>
      </c>
      <c r="G496" s="84">
        <f t="shared" si="15"/>
        <v>0</v>
      </c>
      <c r="H496" s="85">
        <v>1.0804</v>
      </c>
      <c r="I496" s="2223" t="s">
        <v>1196</v>
      </c>
    </row>
    <row r="497" spans="1:9" ht="16.5">
      <c r="A497" s="89" t="s">
        <v>3183</v>
      </c>
      <c r="B497" s="81" t="s">
        <v>7357</v>
      </c>
      <c r="C497" s="9" t="s">
        <v>3551</v>
      </c>
      <c r="D497" s="82"/>
      <c r="E497" s="82"/>
      <c r="F497" s="83">
        <f t="shared" si="14"/>
        <v>0</v>
      </c>
      <c r="G497" s="84">
        <f t="shared" si="15"/>
        <v>0</v>
      </c>
      <c r="H497" s="85">
        <v>0.91839999999999999</v>
      </c>
      <c r="I497" s="2223" t="s">
        <v>1196</v>
      </c>
    </row>
    <row r="498" spans="1:9" ht="16.5">
      <c r="A498" s="89" t="s">
        <v>3184</v>
      </c>
      <c r="B498" s="81" t="s">
        <v>7358</v>
      </c>
      <c r="C498" s="9" t="s">
        <v>3551</v>
      </c>
      <c r="D498" s="82"/>
      <c r="E498" s="82"/>
      <c r="F498" s="83">
        <f t="shared" si="14"/>
        <v>0</v>
      </c>
      <c r="G498" s="84">
        <f t="shared" si="15"/>
        <v>0</v>
      </c>
      <c r="H498" s="85">
        <v>1.5063</v>
      </c>
      <c r="I498" s="2223" t="s">
        <v>1196</v>
      </c>
    </row>
    <row r="499" spans="1:9" ht="16.5">
      <c r="A499" s="89" t="s">
        <v>3185</v>
      </c>
      <c r="B499" s="81" t="s">
        <v>7359</v>
      </c>
      <c r="C499" s="9" t="s">
        <v>3551</v>
      </c>
      <c r="D499" s="82"/>
      <c r="E499" s="82"/>
      <c r="F499" s="83">
        <f t="shared" si="14"/>
        <v>0</v>
      </c>
      <c r="G499" s="84">
        <f t="shared" si="15"/>
        <v>0</v>
      </c>
      <c r="H499" s="85">
        <v>1.5055000000000001</v>
      </c>
      <c r="I499" s="2223" t="s">
        <v>1196</v>
      </c>
    </row>
    <row r="500" spans="1:9" ht="16.5">
      <c r="A500" s="89" t="s">
        <v>3186</v>
      </c>
      <c r="B500" s="81" t="s">
        <v>7360</v>
      </c>
      <c r="C500" s="9" t="s">
        <v>3551</v>
      </c>
      <c r="D500" s="82"/>
      <c r="E500" s="82"/>
      <c r="F500" s="83">
        <f t="shared" si="14"/>
        <v>0</v>
      </c>
      <c r="G500" s="84">
        <f t="shared" si="15"/>
        <v>0</v>
      </c>
      <c r="H500" s="85">
        <v>0.56610000000000005</v>
      </c>
      <c r="I500" s="2223" t="s">
        <v>1196</v>
      </c>
    </row>
    <row r="501" spans="1:9" ht="16.5">
      <c r="A501" s="89" t="s">
        <v>3187</v>
      </c>
      <c r="B501" s="81" t="s">
        <v>7361</v>
      </c>
      <c r="C501" s="9" t="s">
        <v>3551</v>
      </c>
      <c r="D501" s="82"/>
      <c r="E501" s="82"/>
      <c r="F501" s="83">
        <f t="shared" si="14"/>
        <v>0</v>
      </c>
      <c r="G501" s="84">
        <f t="shared" si="15"/>
        <v>0</v>
      </c>
      <c r="H501" s="85">
        <v>1.546</v>
      </c>
      <c r="I501" s="2223" t="s">
        <v>1196</v>
      </c>
    </row>
    <row r="502" spans="1:9" ht="16.5">
      <c r="A502" s="89" t="s">
        <v>3188</v>
      </c>
      <c r="B502" s="81" t="s">
        <v>7362</v>
      </c>
      <c r="C502" s="9" t="s">
        <v>3551</v>
      </c>
      <c r="D502" s="82"/>
      <c r="E502" s="82"/>
      <c r="F502" s="83">
        <f t="shared" si="14"/>
        <v>0</v>
      </c>
      <c r="G502" s="84">
        <f t="shared" si="15"/>
        <v>0</v>
      </c>
      <c r="H502" s="85">
        <v>1.6394</v>
      </c>
      <c r="I502" s="2223" t="s">
        <v>1196</v>
      </c>
    </row>
    <row r="503" spans="1:9" ht="16.5">
      <c r="A503" s="89" t="s">
        <v>3189</v>
      </c>
      <c r="B503" s="81" t="s">
        <v>7363</v>
      </c>
      <c r="C503" s="9" t="s">
        <v>3551</v>
      </c>
      <c r="D503" s="82"/>
      <c r="E503" s="82"/>
      <c r="F503" s="83">
        <f t="shared" si="14"/>
        <v>0</v>
      </c>
      <c r="G503" s="84">
        <f t="shared" si="15"/>
        <v>0</v>
      </c>
      <c r="H503" s="85">
        <v>0.93230000000000002</v>
      </c>
      <c r="I503" s="2223" t="s">
        <v>1196</v>
      </c>
    </row>
    <row r="504" spans="1:9" ht="16.5">
      <c r="A504" s="89" t="s">
        <v>3190</v>
      </c>
      <c r="B504" s="81" t="s">
        <v>7364</v>
      </c>
      <c r="C504" s="9" t="s">
        <v>3551</v>
      </c>
      <c r="D504" s="82"/>
      <c r="E504" s="82"/>
      <c r="F504" s="83">
        <f t="shared" si="14"/>
        <v>0</v>
      </c>
      <c r="G504" s="84">
        <f t="shared" si="15"/>
        <v>0</v>
      </c>
      <c r="H504" s="85">
        <v>1.2448999999999999</v>
      </c>
      <c r="I504" s="2223" t="s">
        <v>1196</v>
      </c>
    </row>
    <row r="505" spans="1:9" ht="16.5">
      <c r="A505" s="89" t="s">
        <v>3191</v>
      </c>
      <c r="B505" s="81" t="s">
        <v>7365</v>
      </c>
      <c r="C505" s="9" t="s">
        <v>3551</v>
      </c>
      <c r="D505" s="82"/>
      <c r="E505" s="82"/>
      <c r="F505" s="83">
        <f t="shared" si="14"/>
        <v>0</v>
      </c>
      <c r="G505" s="84">
        <f t="shared" si="15"/>
        <v>0</v>
      </c>
      <c r="H505" s="85">
        <v>0.36599999999999999</v>
      </c>
      <c r="I505" s="2223" t="s">
        <v>1196</v>
      </c>
    </row>
    <row r="506" spans="1:9" ht="16.5">
      <c r="A506" s="89" t="s">
        <v>3192</v>
      </c>
      <c r="B506" s="81" t="s">
        <v>7366</v>
      </c>
      <c r="C506" s="9" t="s">
        <v>3551</v>
      </c>
      <c r="D506" s="82"/>
      <c r="E506" s="82"/>
      <c r="F506" s="83">
        <f t="shared" si="14"/>
        <v>0</v>
      </c>
      <c r="G506" s="84">
        <f t="shared" si="15"/>
        <v>0</v>
      </c>
      <c r="H506" s="85">
        <v>0.65620000000000001</v>
      </c>
      <c r="I506" s="2223" t="s">
        <v>1196</v>
      </c>
    </row>
    <row r="507" spans="1:9" ht="16.5">
      <c r="A507" s="89" t="s">
        <v>3193</v>
      </c>
      <c r="B507" s="81" t="s">
        <v>7367</v>
      </c>
      <c r="C507" s="9" t="s">
        <v>3551</v>
      </c>
      <c r="D507" s="82"/>
      <c r="E507" s="82"/>
      <c r="F507" s="83">
        <f t="shared" si="14"/>
        <v>0</v>
      </c>
      <c r="G507" s="84">
        <f t="shared" si="15"/>
        <v>0</v>
      </c>
      <c r="H507" s="85">
        <v>0.70550000000000002</v>
      </c>
      <c r="I507" s="2223" t="s">
        <v>1196</v>
      </c>
    </row>
    <row r="508" spans="1:9" ht="16.5">
      <c r="A508" s="89" t="s">
        <v>3194</v>
      </c>
      <c r="B508" s="81" t="s">
        <v>7368</v>
      </c>
      <c r="C508" s="9" t="s">
        <v>3551</v>
      </c>
      <c r="D508" s="82"/>
      <c r="E508" s="82"/>
      <c r="F508" s="83">
        <f t="shared" si="14"/>
        <v>0</v>
      </c>
      <c r="G508" s="84">
        <f t="shared" si="15"/>
        <v>0</v>
      </c>
      <c r="H508" s="85">
        <v>0.7409</v>
      </c>
      <c r="I508" s="2223" t="s">
        <v>1196</v>
      </c>
    </row>
    <row r="509" spans="1:9" ht="16.5">
      <c r="A509" s="89" t="s">
        <v>3195</v>
      </c>
      <c r="B509" s="81" t="s">
        <v>7369</v>
      </c>
      <c r="C509" s="9" t="s">
        <v>3551</v>
      </c>
      <c r="D509" s="82"/>
      <c r="E509" s="82"/>
      <c r="F509" s="83">
        <f t="shared" si="14"/>
        <v>0</v>
      </c>
      <c r="G509" s="84">
        <f t="shared" si="15"/>
        <v>0</v>
      </c>
      <c r="H509" s="85">
        <v>1.6457999999999999</v>
      </c>
      <c r="I509" s="2223" t="s">
        <v>1196</v>
      </c>
    </row>
    <row r="510" spans="1:9" ht="16.5">
      <c r="A510" s="89" t="s">
        <v>3196</v>
      </c>
      <c r="B510" s="81" t="s">
        <v>7370</v>
      </c>
      <c r="C510" s="9" t="s">
        <v>3551</v>
      </c>
      <c r="D510" s="82"/>
      <c r="E510" s="82"/>
      <c r="F510" s="83">
        <f t="shared" si="14"/>
        <v>0</v>
      </c>
      <c r="G510" s="84">
        <f t="shared" si="15"/>
        <v>0</v>
      </c>
      <c r="H510" s="85">
        <v>0.40239999999999998</v>
      </c>
      <c r="I510" s="2223" t="s">
        <v>1196</v>
      </c>
    </row>
    <row r="511" spans="1:9" ht="16.5">
      <c r="A511" s="89" t="s">
        <v>3197</v>
      </c>
      <c r="B511" s="81" t="s">
        <v>7371</v>
      </c>
      <c r="C511" s="9" t="s">
        <v>3551</v>
      </c>
      <c r="D511" s="82"/>
      <c r="E511" s="82"/>
      <c r="F511" s="83">
        <f t="shared" si="14"/>
        <v>0</v>
      </c>
      <c r="G511" s="84">
        <f t="shared" si="15"/>
        <v>0</v>
      </c>
      <c r="H511" s="85">
        <v>0.32829999999999998</v>
      </c>
      <c r="I511" s="2223" t="s">
        <v>1196</v>
      </c>
    </row>
    <row r="512" spans="1:9" ht="16.5">
      <c r="A512" s="89" t="s">
        <v>3198</v>
      </c>
      <c r="B512" s="81" t="s">
        <v>7372</v>
      </c>
      <c r="C512" s="9" t="s">
        <v>3551</v>
      </c>
      <c r="D512" s="82"/>
      <c r="E512" s="82"/>
      <c r="F512" s="83">
        <f t="shared" si="14"/>
        <v>0</v>
      </c>
      <c r="G512" s="84">
        <f t="shared" si="15"/>
        <v>0</v>
      </c>
      <c r="H512" s="85">
        <v>1.1866000000000001</v>
      </c>
      <c r="I512" s="2223" t="s">
        <v>1196</v>
      </c>
    </row>
    <row r="513" spans="1:9" ht="16.5">
      <c r="A513" s="89" t="s">
        <v>3199</v>
      </c>
      <c r="B513" s="81" t="s">
        <v>7373</v>
      </c>
      <c r="C513" s="9" t="s">
        <v>3551</v>
      </c>
      <c r="D513" s="82"/>
      <c r="E513" s="82"/>
      <c r="F513" s="83">
        <f t="shared" si="14"/>
        <v>0</v>
      </c>
      <c r="G513" s="84">
        <f t="shared" si="15"/>
        <v>0</v>
      </c>
      <c r="H513" s="85">
        <v>1.0678000000000001</v>
      </c>
      <c r="I513" s="2223" t="s">
        <v>1196</v>
      </c>
    </row>
    <row r="514" spans="1:9" ht="16.5">
      <c r="A514" s="89" t="s">
        <v>3200</v>
      </c>
      <c r="B514" s="81" t="s">
        <v>7374</v>
      </c>
      <c r="C514" s="9" t="s">
        <v>3551</v>
      </c>
      <c r="D514" s="82"/>
      <c r="E514" s="82"/>
      <c r="F514" s="83">
        <f t="shared" si="14"/>
        <v>0</v>
      </c>
      <c r="G514" s="84">
        <f t="shared" si="15"/>
        <v>0</v>
      </c>
      <c r="H514" s="85">
        <v>0.97670000000000001</v>
      </c>
      <c r="I514" s="2223" t="s">
        <v>1196</v>
      </c>
    </row>
    <row r="515" spans="1:9" ht="16.5">
      <c r="A515" s="89" t="s">
        <v>3201</v>
      </c>
      <c r="B515" s="81" t="s">
        <v>7375</v>
      </c>
      <c r="C515" s="9" t="s">
        <v>3551</v>
      </c>
      <c r="D515" s="82"/>
      <c r="E515" s="82"/>
      <c r="F515" s="83">
        <f t="shared" si="14"/>
        <v>0</v>
      </c>
      <c r="G515" s="84">
        <f t="shared" si="15"/>
        <v>0</v>
      </c>
      <c r="H515" s="85">
        <v>0.93200000000000005</v>
      </c>
      <c r="I515" s="2223" t="s">
        <v>1196</v>
      </c>
    </row>
    <row r="516" spans="1:9" ht="16.5">
      <c r="A516" s="89" t="s">
        <v>3202</v>
      </c>
      <c r="B516" s="81" t="s">
        <v>7376</v>
      </c>
      <c r="C516" s="9" t="s">
        <v>3551</v>
      </c>
      <c r="D516" s="82"/>
      <c r="E516" s="82"/>
      <c r="F516" s="83">
        <f t="shared" si="14"/>
        <v>0</v>
      </c>
      <c r="G516" s="84">
        <f t="shared" si="15"/>
        <v>0</v>
      </c>
      <c r="H516" s="85">
        <v>0.53420000000000001</v>
      </c>
      <c r="I516" s="2223" t="s">
        <v>1196</v>
      </c>
    </row>
    <row r="517" spans="1:9" ht="16.5">
      <c r="A517" s="89" t="s">
        <v>3203</v>
      </c>
      <c r="B517" s="81" t="s">
        <v>7377</v>
      </c>
      <c r="C517" s="9" t="s">
        <v>3551</v>
      </c>
      <c r="D517" s="82"/>
      <c r="E517" s="82"/>
      <c r="F517" s="83">
        <f t="shared" ref="F517:F580" si="16">D517*E517</f>
        <v>0</v>
      </c>
      <c r="G517" s="84">
        <f t="shared" ref="G517:G580" si="17">IF($F$826=0,0,F517/$F$826)</f>
        <v>0</v>
      </c>
      <c r="H517" s="85">
        <v>1.2810999999999999</v>
      </c>
      <c r="I517" s="2223" t="s">
        <v>1196</v>
      </c>
    </row>
    <row r="518" spans="1:9" ht="16.5">
      <c r="A518" s="89" t="s">
        <v>3204</v>
      </c>
      <c r="B518" s="81" t="s">
        <v>7378</v>
      </c>
      <c r="C518" s="9" t="s">
        <v>3551</v>
      </c>
      <c r="D518" s="82"/>
      <c r="E518" s="82"/>
      <c r="F518" s="83">
        <f t="shared" si="16"/>
        <v>0</v>
      </c>
      <c r="G518" s="84">
        <f t="shared" si="17"/>
        <v>0</v>
      </c>
      <c r="H518" s="85">
        <v>0.56310000000000004</v>
      </c>
      <c r="I518" s="2223" t="s">
        <v>1196</v>
      </c>
    </row>
    <row r="519" spans="1:9" ht="16.5">
      <c r="A519" s="89" t="s">
        <v>3205</v>
      </c>
      <c r="B519" s="81" t="s">
        <v>7379</v>
      </c>
      <c r="C519" s="9" t="s">
        <v>3551</v>
      </c>
      <c r="D519" s="82"/>
      <c r="E519" s="82"/>
      <c r="F519" s="83">
        <f t="shared" si="16"/>
        <v>0</v>
      </c>
      <c r="G519" s="84">
        <f t="shared" si="17"/>
        <v>0</v>
      </c>
      <c r="H519" s="85">
        <v>1.1351</v>
      </c>
      <c r="I519" s="2223" t="s">
        <v>1196</v>
      </c>
    </row>
    <row r="520" spans="1:9" ht="16.5">
      <c r="A520" s="89" t="s">
        <v>3206</v>
      </c>
      <c r="B520" s="81" t="s">
        <v>7380</v>
      </c>
      <c r="C520" s="9" t="s">
        <v>3551</v>
      </c>
      <c r="D520" s="82"/>
      <c r="E520" s="82"/>
      <c r="F520" s="83">
        <f t="shared" si="16"/>
        <v>0</v>
      </c>
      <c r="G520" s="84">
        <f t="shared" si="17"/>
        <v>0</v>
      </c>
      <c r="H520" s="85">
        <v>0.26979999999999998</v>
      </c>
      <c r="I520" s="2223" t="s">
        <v>1196</v>
      </c>
    </row>
    <row r="521" spans="1:9" ht="16.5">
      <c r="A521" s="89" t="s">
        <v>3207</v>
      </c>
      <c r="B521" s="81" t="s">
        <v>7381</v>
      </c>
      <c r="C521" s="9" t="s">
        <v>3551</v>
      </c>
      <c r="D521" s="82"/>
      <c r="E521" s="82"/>
      <c r="F521" s="83">
        <f t="shared" si="16"/>
        <v>0</v>
      </c>
      <c r="G521" s="84">
        <f t="shared" si="17"/>
        <v>0</v>
      </c>
      <c r="H521" s="85">
        <v>1.0732999999999999</v>
      </c>
      <c r="I521" s="2223" t="s">
        <v>1196</v>
      </c>
    </row>
    <row r="522" spans="1:9" ht="16.5">
      <c r="A522" s="89" t="s">
        <v>3208</v>
      </c>
      <c r="B522" s="81" t="s">
        <v>7382</v>
      </c>
      <c r="C522" s="9" t="s">
        <v>3551</v>
      </c>
      <c r="D522" s="82"/>
      <c r="E522" s="82"/>
      <c r="F522" s="83">
        <f t="shared" si="16"/>
        <v>0</v>
      </c>
      <c r="G522" s="84">
        <f t="shared" si="17"/>
        <v>0</v>
      </c>
      <c r="H522" s="85">
        <v>0.93889999999999996</v>
      </c>
      <c r="I522" s="2223" t="s">
        <v>1196</v>
      </c>
    </row>
    <row r="523" spans="1:9" ht="16.5">
      <c r="A523" s="89" t="s">
        <v>3209</v>
      </c>
      <c r="B523" s="81" t="s">
        <v>7383</v>
      </c>
      <c r="C523" s="9" t="s">
        <v>3551</v>
      </c>
      <c r="D523" s="82"/>
      <c r="E523" s="82"/>
      <c r="F523" s="83">
        <f t="shared" si="16"/>
        <v>0</v>
      </c>
      <c r="G523" s="84">
        <f t="shared" si="17"/>
        <v>0</v>
      </c>
      <c r="H523" s="85">
        <v>1.2974000000000001</v>
      </c>
      <c r="I523" s="2223" t="s">
        <v>1196</v>
      </c>
    </row>
    <row r="524" spans="1:9" ht="16.5">
      <c r="A524" s="89" t="s">
        <v>3210</v>
      </c>
      <c r="B524" s="81" t="s">
        <v>7384</v>
      </c>
      <c r="C524" s="9" t="s">
        <v>3551</v>
      </c>
      <c r="D524" s="82"/>
      <c r="E524" s="82"/>
      <c r="F524" s="83">
        <f t="shared" si="16"/>
        <v>0</v>
      </c>
      <c r="G524" s="84">
        <f t="shared" si="17"/>
        <v>0</v>
      </c>
      <c r="H524" s="85">
        <v>0.39129999999999998</v>
      </c>
      <c r="I524" s="2223" t="s">
        <v>1196</v>
      </c>
    </row>
    <row r="525" spans="1:9" ht="16.5">
      <c r="A525" s="89" t="s">
        <v>3211</v>
      </c>
      <c r="B525" s="81" t="s">
        <v>7385</v>
      </c>
      <c r="C525" s="9" t="s">
        <v>3551</v>
      </c>
      <c r="D525" s="82"/>
      <c r="E525" s="82"/>
      <c r="F525" s="83">
        <f t="shared" si="16"/>
        <v>0</v>
      </c>
      <c r="G525" s="84">
        <f t="shared" si="17"/>
        <v>0</v>
      </c>
      <c r="H525" s="85">
        <v>0.60699999999999998</v>
      </c>
      <c r="I525" s="2223" t="s">
        <v>1196</v>
      </c>
    </row>
    <row r="526" spans="1:9" ht="16.5">
      <c r="A526" s="89" t="s">
        <v>3212</v>
      </c>
      <c r="B526" s="81" t="s">
        <v>7386</v>
      </c>
      <c r="C526" s="9" t="s">
        <v>3551</v>
      </c>
      <c r="D526" s="82"/>
      <c r="E526" s="82"/>
      <c r="F526" s="83">
        <f t="shared" si="16"/>
        <v>0</v>
      </c>
      <c r="G526" s="84">
        <f t="shared" si="17"/>
        <v>0</v>
      </c>
      <c r="H526" s="85">
        <v>1.5503</v>
      </c>
      <c r="I526" s="2223" t="s">
        <v>1196</v>
      </c>
    </row>
    <row r="527" spans="1:9" ht="16.5">
      <c r="A527" s="89" t="s">
        <v>3213</v>
      </c>
      <c r="B527" s="81" t="s">
        <v>7387</v>
      </c>
      <c r="C527" s="9" t="s">
        <v>3551</v>
      </c>
      <c r="D527" s="82"/>
      <c r="E527" s="82"/>
      <c r="F527" s="83">
        <f t="shared" si="16"/>
        <v>0</v>
      </c>
      <c r="G527" s="84">
        <f t="shared" si="17"/>
        <v>0</v>
      </c>
      <c r="H527" s="85">
        <v>0.47560000000000002</v>
      </c>
      <c r="I527" s="2223" t="s">
        <v>1196</v>
      </c>
    </row>
    <row r="528" spans="1:9" ht="16.5">
      <c r="A528" s="89" t="s">
        <v>3214</v>
      </c>
      <c r="B528" s="81" t="s">
        <v>7388</v>
      </c>
      <c r="C528" s="9" t="s">
        <v>3551</v>
      </c>
      <c r="D528" s="82"/>
      <c r="E528" s="82"/>
      <c r="F528" s="83">
        <f t="shared" si="16"/>
        <v>0</v>
      </c>
      <c r="G528" s="84">
        <f t="shared" si="17"/>
        <v>0</v>
      </c>
      <c r="H528" s="85">
        <v>0.35270000000000001</v>
      </c>
      <c r="I528" s="2223" t="s">
        <v>1196</v>
      </c>
    </row>
    <row r="529" spans="1:9" ht="16.5">
      <c r="A529" s="89" t="s">
        <v>3215</v>
      </c>
      <c r="B529" s="81" t="s">
        <v>7389</v>
      </c>
      <c r="C529" s="9" t="s">
        <v>3551</v>
      </c>
      <c r="D529" s="82"/>
      <c r="E529" s="82"/>
      <c r="F529" s="83">
        <f t="shared" si="16"/>
        <v>0</v>
      </c>
      <c r="G529" s="84">
        <f t="shared" si="17"/>
        <v>0</v>
      </c>
      <c r="H529" s="85">
        <v>1.5767</v>
      </c>
      <c r="I529" s="2223" t="s">
        <v>1196</v>
      </c>
    </row>
    <row r="530" spans="1:9" ht="16.5">
      <c r="A530" s="89" t="s">
        <v>3216</v>
      </c>
      <c r="B530" s="81" t="s">
        <v>7390</v>
      </c>
      <c r="C530" s="9" t="s">
        <v>3551</v>
      </c>
      <c r="D530" s="82"/>
      <c r="E530" s="82"/>
      <c r="F530" s="83">
        <f t="shared" si="16"/>
        <v>0</v>
      </c>
      <c r="G530" s="84">
        <f t="shared" si="17"/>
        <v>0</v>
      </c>
      <c r="H530" s="85">
        <v>0.74550000000000005</v>
      </c>
      <c r="I530" s="2223" t="s">
        <v>1196</v>
      </c>
    </row>
    <row r="531" spans="1:9" ht="16.5">
      <c r="A531" s="89" t="s">
        <v>3217</v>
      </c>
      <c r="B531" s="81" t="s">
        <v>7391</v>
      </c>
      <c r="C531" s="9" t="s">
        <v>3551</v>
      </c>
      <c r="D531" s="82"/>
      <c r="E531" s="82"/>
      <c r="F531" s="83">
        <f t="shared" si="16"/>
        <v>0</v>
      </c>
      <c r="G531" s="84">
        <f t="shared" si="17"/>
        <v>0</v>
      </c>
      <c r="H531" s="85">
        <v>1.3944000000000001</v>
      </c>
      <c r="I531" s="2223" t="s">
        <v>1196</v>
      </c>
    </row>
    <row r="532" spans="1:9" ht="16.5">
      <c r="A532" s="89" t="s">
        <v>3218</v>
      </c>
      <c r="B532" s="81" t="s">
        <v>7392</v>
      </c>
      <c r="C532" s="9" t="s">
        <v>3551</v>
      </c>
      <c r="D532" s="82"/>
      <c r="E532" s="82"/>
      <c r="F532" s="83">
        <f t="shared" si="16"/>
        <v>0</v>
      </c>
      <c r="G532" s="84">
        <f t="shared" si="17"/>
        <v>0</v>
      </c>
      <c r="H532" s="85">
        <v>0.10580000000000001</v>
      </c>
      <c r="I532" s="2223" t="s">
        <v>1196</v>
      </c>
    </row>
    <row r="533" spans="1:9" ht="16.5">
      <c r="A533" s="89" t="s">
        <v>3219</v>
      </c>
      <c r="B533" s="81" t="s">
        <v>7393</v>
      </c>
      <c r="C533" s="9" t="s">
        <v>3551</v>
      </c>
      <c r="D533" s="82"/>
      <c r="E533" s="82"/>
      <c r="F533" s="83">
        <f t="shared" si="16"/>
        <v>0</v>
      </c>
      <c r="G533" s="84">
        <f t="shared" si="17"/>
        <v>0</v>
      </c>
      <c r="H533" s="85">
        <v>0.2923</v>
      </c>
      <c r="I533" s="2223" t="s">
        <v>1196</v>
      </c>
    </row>
    <row r="534" spans="1:9" ht="16.5">
      <c r="A534" s="89" t="s">
        <v>3220</v>
      </c>
      <c r="B534" s="81" t="s">
        <v>7394</v>
      </c>
      <c r="C534" s="9" t="s">
        <v>3551</v>
      </c>
      <c r="D534" s="82"/>
      <c r="E534" s="82"/>
      <c r="F534" s="83">
        <f t="shared" si="16"/>
        <v>0</v>
      </c>
      <c r="G534" s="84">
        <f t="shared" si="17"/>
        <v>0</v>
      </c>
      <c r="H534" s="85">
        <v>0.1933</v>
      </c>
      <c r="I534" s="2223" t="s">
        <v>1196</v>
      </c>
    </row>
    <row r="535" spans="1:9" ht="16.5">
      <c r="A535" s="89" t="s">
        <v>3221</v>
      </c>
      <c r="B535" s="81" t="s">
        <v>7395</v>
      </c>
      <c r="C535" s="9" t="s">
        <v>3551</v>
      </c>
      <c r="D535" s="82"/>
      <c r="E535" s="83"/>
      <c r="F535" s="83">
        <f t="shared" si="16"/>
        <v>0</v>
      </c>
      <c r="G535" s="84">
        <f t="shared" si="17"/>
        <v>0</v>
      </c>
      <c r="H535" s="85">
        <v>0.33090000000000003</v>
      </c>
      <c r="I535" s="2223" t="s">
        <v>1196</v>
      </c>
    </row>
    <row r="536" spans="1:9" ht="16.5">
      <c r="A536" s="89" t="s">
        <v>3222</v>
      </c>
      <c r="B536" s="81" t="s">
        <v>7396</v>
      </c>
      <c r="C536" s="9" t="s">
        <v>3551</v>
      </c>
      <c r="D536" s="82"/>
      <c r="E536" s="83"/>
      <c r="F536" s="83">
        <f t="shared" si="16"/>
        <v>0</v>
      </c>
      <c r="G536" s="84">
        <f t="shared" si="17"/>
        <v>0</v>
      </c>
      <c r="H536" s="85">
        <v>0.78890000000000005</v>
      </c>
      <c r="I536" s="2223" t="s">
        <v>1196</v>
      </c>
    </row>
    <row r="537" spans="1:9" ht="16.5">
      <c r="A537" s="89" t="s">
        <v>3223</v>
      </c>
      <c r="B537" s="81" t="s">
        <v>7397</v>
      </c>
      <c r="C537" s="9" t="s">
        <v>3551</v>
      </c>
      <c r="D537" s="82"/>
      <c r="E537" s="83"/>
      <c r="F537" s="83">
        <f t="shared" si="16"/>
        <v>0</v>
      </c>
      <c r="G537" s="84">
        <f t="shared" si="17"/>
        <v>0</v>
      </c>
      <c r="H537" s="85">
        <v>0.29820000000000002</v>
      </c>
      <c r="I537" s="2223" t="s">
        <v>1196</v>
      </c>
    </row>
    <row r="538" spans="1:9" ht="16.5">
      <c r="A538" s="89" t="s">
        <v>3224</v>
      </c>
      <c r="B538" s="81" t="s">
        <v>7398</v>
      </c>
      <c r="C538" s="9" t="s">
        <v>3551</v>
      </c>
      <c r="D538" s="82"/>
      <c r="E538" s="83"/>
      <c r="F538" s="83">
        <f t="shared" si="16"/>
        <v>0</v>
      </c>
      <c r="G538" s="84">
        <f t="shared" si="17"/>
        <v>0</v>
      </c>
      <c r="H538" s="85">
        <v>0.78959999999999997</v>
      </c>
      <c r="I538" s="2223" t="s">
        <v>1196</v>
      </c>
    </row>
    <row r="539" spans="1:9" ht="16.5">
      <c r="A539" s="89" t="s">
        <v>3225</v>
      </c>
      <c r="B539" s="81" t="s">
        <v>7399</v>
      </c>
      <c r="C539" s="9" t="s">
        <v>3551</v>
      </c>
      <c r="D539" s="82"/>
      <c r="E539" s="83"/>
      <c r="F539" s="83">
        <f t="shared" si="16"/>
        <v>0</v>
      </c>
      <c r="G539" s="84">
        <f t="shared" si="17"/>
        <v>0</v>
      </c>
      <c r="H539" s="85">
        <v>0.67700000000000005</v>
      </c>
      <c r="I539" s="2223" t="s">
        <v>1196</v>
      </c>
    </row>
    <row r="540" spans="1:9" ht="16.5">
      <c r="A540" s="89" t="s">
        <v>3226</v>
      </c>
      <c r="B540" s="81" t="s">
        <v>7400</v>
      </c>
      <c r="C540" s="9" t="s">
        <v>3551</v>
      </c>
      <c r="D540" s="82"/>
      <c r="E540" s="83"/>
      <c r="F540" s="83">
        <f t="shared" si="16"/>
        <v>0</v>
      </c>
      <c r="G540" s="84">
        <f t="shared" si="17"/>
        <v>0</v>
      </c>
      <c r="H540" s="85">
        <v>0.23330000000000001</v>
      </c>
      <c r="I540" s="2223" t="s">
        <v>1196</v>
      </c>
    </row>
    <row r="541" spans="1:9" ht="16.5">
      <c r="A541" s="89" t="s">
        <v>3227</v>
      </c>
      <c r="B541" s="81" t="s">
        <v>7401</v>
      </c>
      <c r="C541" s="9" t="s">
        <v>3551</v>
      </c>
      <c r="D541" s="82"/>
      <c r="E541" s="83"/>
      <c r="F541" s="83">
        <f t="shared" si="16"/>
        <v>0</v>
      </c>
      <c r="G541" s="84">
        <f t="shared" si="17"/>
        <v>0</v>
      </c>
      <c r="H541" s="85">
        <v>0.15809999999999999</v>
      </c>
      <c r="I541" s="2223" t="s">
        <v>1196</v>
      </c>
    </row>
    <row r="542" spans="1:9" ht="16.5">
      <c r="A542" s="89" t="s">
        <v>3228</v>
      </c>
      <c r="B542" s="81" t="s">
        <v>7402</v>
      </c>
      <c r="C542" s="9" t="s">
        <v>3551</v>
      </c>
      <c r="D542" s="82"/>
      <c r="E542" s="83"/>
      <c r="F542" s="83">
        <f t="shared" si="16"/>
        <v>0</v>
      </c>
      <c r="G542" s="84">
        <f t="shared" si="17"/>
        <v>0</v>
      </c>
      <c r="H542" s="85">
        <v>1.3952</v>
      </c>
      <c r="I542" s="2223" t="s">
        <v>1196</v>
      </c>
    </row>
    <row r="543" spans="1:9" ht="16.5">
      <c r="A543" s="89" t="s">
        <v>3229</v>
      </c>
      <c r="B543" s="81" t="s">
        <v>7403</v>
      </c>
      <c r="C543" s="9" t="s">
        <v>3551</v>
      </c>
      <c r="D543" s="82"/>
      <c r="E543" s="83"/>
      <c r="F543" s="83">
        <f t="shared" si="16"/>
        <v>0</v>
      </c>
      <c r="G543" s="84">
        <f t="shared" si="17"/>
        <v>0</v>
      </c>
      <c r="H543" s="85">
        <v>0.40710000000000002</v>
      </c>
      <c r="I543" s="2223" t="s">
        <v>1196</v>
      </c>
    </row>
    <row r="544" spans="1:9" ht="16.5">
      <c r="A544" s="89" t="s">
        <v>3230</v>
      </c>
      <c r="B544" s="81" t="s">
        <v>7404</v>
      </c>
      <c r="C544" s="9" t="s">
        <v>3551</v>
      </c>
      <c r="D544" s="82"/>
      <c r="E544" s="83"/>
      <c r="F544" s="83">
        <f t="shared" si="16"/>
        <v>0</v>
      </c>
      <c r="G544" s="84">
        <f t="shared" si="17"/>
        <v>0</v>
      </c>
      <c r="H544" s="85">
        <v>0.52439999999999998</v>
      </c>
      <c r="I544" s="2223" t="s">
        <v>1196</v>
      </c>
    </row>
    <row r="545" spans="1:9" ht="16.5">
      <c r="A545" s="89" t="s">
        <v>3231</v>
      </c>
      <c r="B545" s="81" t="s">
        <v>7405</v>
      </c>
      <c r="C545" s="9" t="s">
        <v>3551</v>
      </c>
      <c r="D545" s="82"/>
      <c r="E545" s="83"/>
      <c r="F545" s="83">
        <f t="shared" si="16"/>
        <v>0</v>
      </c>
      <c r="G545" s="84">
        <f t="shared" si="17"/>
        <v>0</v>
      </c>
      <c r="H545" s="85">
        <v>0.76939999999999997</v>
      </c>
      <c r="I545" s="2223" t="s">
        <v>1196</v>
      </c>
    </row>
    <row r="546" spans="1:9" ht="16.5">
      <c r="A546" s="89" t="s">
        <v>3232</v>
      </c>
      <c r="B546" s="81" t="s">
        <v>7406</v>
      </c>
      <c r="C546" s="9" t="s">
        <v>3551</v>
      </c>
      <c r="D546" s="82"/>
      <c r="E546" s="83"/>
      <c r="F546" s="83">
        <f t="shared" si="16"/>
        <v>0</v>
      </c>
      <c r="G546" s="84">
        <f t="shared" si="17"/>
        <v>0</v>
      </c>
      <c r="H546" s="85">
        <v>0.4022</v>
      </c>
      <c r="I546" s="2223" t="s">
        <v>1196</v>
      </c>
    </row>
    <row r="547" spans="1:9" ht="16.5">
      <c r="A547" s="89" t="s">
        <v>3233</v>
      </c>
      <c r="B547" s="81" t="s">
        <v>7407</v>
      </c>
      <c r="C547" s="9" t="s">
        <v>3551</v>
      </c>
      <c r="D547" s="82"/>
      <c r="E547" s="83"/>
      <c r="F547" s="83">
        <f t="shared" si="16"/>
        <v>0</v>
      </c>
      <c r="G547" s="84">
        <f t="shared" si="17"/>
        <v>0</v>
      </c>
      <c r="H547" s="85">
        <v>0.1134</v>
      </c>
      <c r="I547" s="2223" t="s">
        <v>1196</v>
      </c>
    </row>
    <row r="548" spans="1:9" ht="16.5">
      <c r="A548" s="89" t="s">
        <v>3234</v>
      </c>
      <c r="B548" s="81" t="s">
        <v>7408</v>
      </c>
      <c r="C548" s="9" t="s">
        <v>3551</v>
      </c>
      <c r="D548" s="82"/>
      <c r="E548" s="83"/>
      <c r="F548" s="83">
        <f t="shared" si="16"/>
        <v>0</v>
      </c>
      <c r="G548" s="84">
        <f t="shared" si="17"/>
        <v>0</v>
      </c>
      <c r="H548" s="85">
        <v>1.2848999999999999</v>
      </c>
      <c r="I548" s="2223" t="s">
        <v>1196</v>
      </c>
    </row>
    <row r="549" spans="1:9" ht="16.5">
      <c r="A549" s="89" t="s">
        <v>3235</v>
      </c>
      <c r="B549" s="81" t="s">
        <v>7409</v>
      </c>
      <c r="C549" s="9" t="s">
        <v>3551</v>
      </c>
      <c r="D549" s="82"/>
      <c r="E549" s="83"/>
      <c r="F549" s="83">
        <f t="shared" si="16"/>
        <v>0</v>
      </c>
      <c r="G549" s="84">
        <f t="shared" si="17"/>
        <v>0</v>
      </c>
      <c r="H549" s="85">
        <v>0.6956</v>
      </c>
      <c r="I549" s="2223" t="s">
        <v>1196</v>
      </c>
    </row>
    <row r="550" spans="1:9" ht="16.5">
      <c r="A550" s="89" t="s">
        <v>3236</v>
      </c>
      <c r="B550" s="81" t="s">
        <v>7410</v>
      </c>
      <c r="C550" s="9" t="s">
        <v>3551</v>
      </c>
      <c r="D550" s="82"/>
      <c r="E550" s="83"/>
      <c r="F550" s="83">
        <f t="shared" si="16"/>
        <v>0</v>
      </c>
      <c r="G550" s="84">
        <f t="shared" si="17"/>
        <v>0</v>
      </c>
      <c r="H550" s="85">
        <v>0.92169999999999996</v>
      </c>
      <c r="I550" s="2223" t="s">
        <v>1196</v>
      </c>
    </row>
    <row r="551" spans="1:9" ht="16.5">
      <c r="A551" s="89" t="s">
        <v>3237</v>
      </c>
      <c r="B551" s="81" t="s">
        <v>7411</v>
      </c>
      <c r="C551" s="9" t="s">
        <v>3551</v>
      </c>
      <c r="D551" s="82"/>
      <c r="E551" s="83"/>
      <c r="F551" s="83">
        <f t="shared" si="16"/>
        <v>0</v>
      </c>
      <c r="G551" s="84">
        <f t="shared" si="17"/>
        <v>0</v>
      </c>
      <c r="H551" s="85">
        <v>1.1960999999999999</v>
      </c>
      <c r="I551" s="2223" t="s">
        <v>1196</v>
      </c>
    </row>
    <row r="552" spans="1:9" ht="16.5">
      <c r="A552" s="89" t="s">
        <v>3238</v>
      </c>
      <c r="B552" s="81" t="s">
        <v>7412</v>
      </c>
      <c r="C552" s="9" t="s">
        <v>3551</v>
      </c>
      <c r="D552" s="82"/>
      <c r="E552" s="83"/>
      <c r="F552" s="83">
        <f t="shared" si="16"/>
        <v>0</v>
      </c>
      <c r="G552" s="84">
        <f t="shared" si="17"/>
        <v>0</v>
      </c>
      <c r="H552" s="85">
        <v>1.2051000000000001</v>
      </c>
      <c r="I552" s="2223" t="s">
        <v>1196</v>
      </c>
    </row>
    <row r="553" spans="1:9" ht="16.5">
      <c r="A553" s="89" t="s">
        <v>3239</v>
      </c>
      <c r="B553" s="81" t="s">
        <v>7413</v>
      </c>
      <c r="C553" s="9" t="s">
        <v>3551</v>
      </c>
      <c r="D553" s="82"/>
      <c r="E553" s="83"/>
      <c r="F553" s="83">
        <f t="shared" si="16"/>
        <v>0</v>
      </c>
      <c r="G553" s="84">
        <f t="shared" si="17"/>
        <v>0</v>
      </c>
      <c r="H553" s="85">
        <v>1.599</v>
      </c>
      <c r="I553" s="2223" t="s">
        <v>1196</v>
      </c>
    </row>
    <row r="554" spans="1:9" ht="16.5">
      <c r="A554" s="89" t="s">
        <v>3240</v>
      </c>
      <c r="B554" s="81" t="s">
        <v>7414</v>
      </c>
      <c r="C554" s="9" t="s">
        <v>3551</v>
      </c>
      <c r="D554" s="82"/>
      <c r="E554" s="83"/>
      <c r="F554" s="83">
        <f t="shared" si="16"/>
        <v>0</v>
      </c>
      <c r="G554" s="84">
        <f t="shared" si="17"/>
        <v>0</v>
      </c>
      <c r="H554" s="85">
        <v>0.54010000000000002</v>
      </c>
      <c r="I554" s="2223" t="s">
        <v>1196</v>
      </c>
    </row>
    <row r="555" spans="1:9" ht="16.5">
      <c r="A555" s="89" t="s">
        <v>3241</v>
      </c>
      <c r="B555" s="81" t="s">
        <v>7415</v>
      </c>
      <c r="C555" s="9" t="s">
        <v>3551</v>
      </c>
      <c r="D555" s="82"/>
      <c r="E555" s="83"/>
      <c r="F555" s="83">
        <f t="shared" si="16"/>
        <v>0</v>
      </c>
      <c r="G555" s="84">
        <f t="shared" si="17"/>
        <v>0</v>
      </c>
      <c r="H555" s="85">
        <v>-6.9999999999999999E-4</v>
      </c>
      <c r="I555" s="2223" t="s">
        <v>1196</v>
      </c>
    </row>
    <row r="556" spans="1:9" ht="16.5">
      <c r="A556" s="89" t="s">
        <v>3242</v>
      </c>
      <c r="B556" s="81" t="s">
        <v>7416</v>
      </c>
      <c r="C556" s="9" t="s">
        <v>3551</v>
      </c>
      <c r="D556" s="82"/>
      <c r="E556" s="83"/>
      <c r="F556" s="83">
        <f t="shared" si="16"/>
        <v>0</v>
      </c>
      <c r="G556" s="84">
        <f t="shared" si="17"/>
        <v>0</v>
      </c>
      <c r="H556" s="85">
        <v>1.8284</v>
      </c>
      <c r="I556" s="2223" t="s">
        <v>1196</v>
      </c>
    </row>
    <row r="557" spans="1:9" ht="16.5">
      <c r="A557" s="89" t="s">
        <v>3243</v>
      </c>
      <c r="B557" s="81" t="s">
        <v>7417</v>
      </c>
      <c r="C557" s="9" t="s">
        <v>3551</v>
      </c>
      <c r="D557" s="82"/>
      <c r="E557" s="83"/>
      <c r="F557" s="83">
        <f t="shared" si="16"/>
        <v>0</v>
      </c>
      <c r="G557" s="84">
        <f t="shared" si="17"/>
        <v>0</v>
      </c>
      <c r="H557" s="85">
        <v>0.97599999999999998</v>
      </c>
      <c r="I557" s="2223" t="s">
        <v>1196</v>
      </c>
    </row>
    <row r="558" spans="1:9" ht="16.5">
      <c r="A558" s="89" t="s">
        <v>3244</v>
      </c>
      <c r="B558" s="81" t="s">
        <v>7418</v>
      </c>
      <c r="C558" s="9" t="s">
        <v>3551</v>
      </c>
      <c r="D558" s="82"/>
      <c r="E558" s="83"/>
      <c r="F558" s="83">
        <f t="shared" si="16"/>
        <v>0</v>
      </c>
      <c r="G558" s="84">
        <f t="shared" si="17"/>
        <v>0</v>
      </c>
      <c r="H558" s="85">
        <v>1.0831999999999999</v>
      </c>
      <c r="I558" s="2223" t="s">
        <v>1196</v>
      </c>
    </row>
    <row r="559" spans="1:9" ht="16.5">
      <c r="A559" s="89" t="s">
        <v>3245</v>
      </c>
      <c r="B559" s="81" t="s">
        <v>7419</v>
      </c>
      <c r="C559" s="9" t="s">
        <v>3551</v>
      </c>
      <c r="D559" s="82"/>
      <c r="E559" s="83"/>
      <c r="F559" s="83">
        <f t="shared" si="16"/>
        <v>0</v>
      </c>
      <c r="G559" s="84">
        <f t="shared" si="17"/>
        <v>0</v>
      </c>
      <c r="H559" s="85">
        <v>0.49109999999999998</v>
      </c>
      <c r="I559" s="2223" t="s">
        <v>1196</v>
      </c>
    </row>
    <row r="560" spans="1:9" ht="16.5">
      <c r="A560" s="89" t="s">
        <v>3246</v>
      </c>
      <c r="B560" s="81" t="s">
        <v>7420</v>
      </c>
      <c r="C560" s="9" t="s">
        <v>3551</v>
      </c>
      <c r="D560" s="82"/>
      <c r="E560" s="83"/>
      <c r="F560" s="83">
        <f t="shared" si="16"/>
        <v>0</v>
      </c>
      <c r="G560" s="84">
        <f t="shared" si="17"/>
        <v>0</v>
      </c>
      <c r="H560" s="85">
        <v>0.84899999999999998</v>
      </c>
      <c r="I560" s="2223" t="s">
        <v>1196</v>
      </c>
    </row>
    <row r="561" spans="1:9" ht="16.5">
      <c r="A561" s="89" t="s">
        <v>3247</v>
      </c>
      <c r="B561" s="81" t="s">
        <v>7421</v>
      </c>
      <c r="C561" s="9" t="s">
        <v>3551</v>
      </c>
      <c r="D561" s="82"/>
      <c r="E561" s="83"/>
      <c r="F561" s="83">
        <f t="shared" si="16"/>
        <v>0</v>
      </c>
      <c r="G561" s="84">
        <f t="shared" si="17"/>
        <v>0</v>
      </c>
      <c r="H561" s="85">
        <v>1.0906</v>
      </c>
      <c r="I561" s="2223" t="s">
        <v>1196</v>
      </c>
    </row>
    <row r="562" spans="1:9" ht="16.5">
      <c r="A562" s="89" t="s">
        <v>3248</v>
      </c>
      <c r="B562" s="81" t="s">
        <v>7422</v>
      </c>
      <c r="C562" s="9" t="s">
        <v>3551</v>
      </c>
      <c r="D562" s="82"/>
      <c r="E562" s="83"/>
      <c r="F562" s="83">
        <f t="shared" si="16"/>
        <v>0</v>
      </c>
      <c r="G562" s="84">
        <f t="shared" si="17"/>
        <v>0</v>
      </c>
      <c r="H562" s="85">
        <v>0.71740000000000004</v>
      </c>
      <c r="I562" s="2223" t="s">
        <v>1196</v>
      </c>
    </row>
    <row r="563" spans="1:9" ht="16.5">
      <c r="A563" s="89" t="s">
        <v>3249</v>
      </c>
      <c r="B563" s="81" t="s">
        <v>7423</v>
      </c>
      <c r="C563" s="9" t="s">
        <v>3551</v>
      </c>
      <c r="D563" s="82"/>
      <c r="E563" s="83"/>
      <c r="F563" s="83">
        <f t="shared" si="16"/>
        <v>0</v>
      </c>
      <c r="G563" s="84">
        <f t="shared" si="17"/>
        <v>0</v>
      </c>
      <c r="H563" s="85">
        <v>0.27660000000000001</v>
      </c>
      <c r="I563" s="2223" t="s">
        <v>1196</v>
      </c>
    </row>
    <row r="564" spans="1:9" ht="16.5">
      <c r="A564" s="89" t="s">
        <v>3250</v>
      </c>
      <c r="B564" s="81" t="s">
        <v>7424</v>
      </c>
      <c r="C564" s="9" t="s">
        <v>3551</v>
      </c>
      <c r="D564" s="82"/>
      <c r="E564" s="83"/>
      <c r="F564" s="83">
        <f t="shared" si="16"/>
        <v>0</v>
      </c>
      <c r="G564" s="84">
        <f t="shared" si="17"/>
        <v>0</v>
      </c>
      <c r="H564" s="85">
        <v>0.42159999999999997</v>
      </c>
      <c r="I564" s="2223" t="s">
        <v>1196</v>
      </c>
    </row>
    <row r="565" spans="1:9" ht="16.5">
      <c r="A565" s="89" t="s">
        <v>3251</v>
      </c>
      <c r="B565" s="81" t="s">
        <v>7425</v>
      </c>
      <c r="C565" s="9" t="s">
        <v>3551</v>
      </c>
      <c r="D565" s="82"/>
      <c r="E565" s="83"/>
      <c r="F565" s="83">
        <f t="shared" si="16"/>
        <v>0</v>
      </c>
      <c r="G565" s="84">
        <f t="shared" si="17"/>
        <v>0</v>
      </c>
      <c r="H565" s="85">
        <v>0.83740000000000003</v>
      </c>
      <c r="I565" s="2223" t="s">
        <v>1196</v>
      </c>
    </row>
    <row r="566" spans="1:9" ht="16.5">
      <c r="A566" s="89" t="s">
        <v>3252</v>
      </c>
      <c r="B566" s="81" t="s">
        <v>7426</v>
      </c>
      <c r="C566" s="9" t="s">
        <v>3551</v>
      </c>
      <c r="D566" s="82"/>
      <c r="E566" s="83"/>
      <c r="F566" s="83">
        <f t="shared" si="16"/>
        <v>0</v>
      </c>
      <c r="G566" s="84">
        <f t="shared" si="17"/>
        <v>0</v>
      </c>
      <c r="H566" s="85">
        <v>0.80130000000000001</v>
      </c>
      <c r="I566" s="2223" t="s">
        <v>1196</v>
      </c>
    </row>
    <row r="567" spans="1:9" ht="16.5">
      <c r="A567" s="89" t="s">
        <v>3253</v>
      </c>
      <c r="B567" s="81" t="s">
        <v>7427</v>
      </c>
      <c r="C567" s="9" t="s">
        <v>3551</v>
      </c>
      <c r="D567" s="82"/>
      <c r="E567" s="83"/>
      <c r="F567" s="83">
        <f t="shared" si="16"/>
        <v>0</v>
      </c>
      <c r="G567" s="84">
        <f t="shared" si="17"/>
        <v>0</v>
      </c>
      <c r="H567" s="85">
        <v>0.3488</v>
      </c>
      <c r="I567" s="2223" t="s">
        <v>1196</v>
      </c>
    </row>
    <row r="568" spans="1:9" ht="16.5">
      <c r="A568" s="89" t="s">
        <v>3254</v>
      </c>
      <c r="B568" s="81" t="s">
        <v>7428</v>
      </c>
      <c r="C568" s="9" t="s">
        <v>3551</v>
      </c>
      <c r="D568" s="82"/>
      <c r="E568" s="83"/>
      <c r="F568" s="83">
        <f t="shared" si="16"/>
        <v>0</v>
      </c>
      <c r="G568" s="84">
        <f t="shared" si="17"/>
        <v>0</v>
      </c>
      <c r="H568" s="85">
        <v>0.1401</v>
      </c>
      <c r="I568" s="2223" t="s">
        <v>1196</v>
      </c>
    </row>
    <row r="569" spans="1:9" ht="16.5">
      <c r="A569" s="89" t="s">
        <v>3255</v>
      </c>
      <c r="B569" s="81" t="s">
        <v>7429</v>
      </c>
      <c r="C569" s="9" t="s">
        <v>3551</v>
      </c>
      <c r="D569" s="82"/>
      <c r="E569" s="83"/>
      <c r="F569" s="83">
        <f t="shared" si="16"/>
        <v>0</v>
      </c>
      <c r="G569" s="84">
        <f t="shared" si="17"/>
        <v>0</v>
      </c>
      <c r="H569" s="85">
        <v>1.4541999999999999</v>
      </c>
      <c r="I569" s="2223" t="s">
        <v>1196</v>
      </c>
    </row>
    <row r="570" spans="1:9" ht="16.5">
      <c r="A570" s="89" t="s">
        <v>3256</v>
      </c>
      <c r="B570" s="81" t="s">
        <v>7430</v>
      </c>
      <c r="C570" s="9" t="s">
        <v>3551</v>
      </c>
      <c r="D570" s="82"/>
      <c r="E570" s="83"/>
      <c r="F570" s="83">
        <f t="shared" si="16"/>
        <v>0</v>
      </c>
      <c r="G570" s="84">
        <f t="shared" si="17"/>
        <v>0</v>
      </c>
      <c r="H570" s="85">
        <v>1.0363</v>
      </c>
      <c r="I570" s="2223" t="s">
        <v>1196</v>
      </c>
    </row>
    <row r="571" spans="1:9" ht="16.5">
      <c r="A571" s="89" t="s">
        <v>3257</v>
      </c>
      <c r="B571" s="81" t="s">
        <v>7431</v>
      </c>
      <c r="C571" s="9" t="s">
        <v>3551</v>
      </c>
      <c r="D571" s="82"/>
      <c r="E571" s="83"/>
      <c r="F571" s="83">
        <f t="shared" si="16"/>
        <v>0</v>
      </c>
      <c r="G571" s="84">
        <f t="shared" si="17"/>
        <v>0</v>
      </c>
      <c r="H571" s="85">
        <v>0.4365</v>
      </c>
      <c r="I571" s="2223" t="s">
        <v>1196</v>
      </c>
    </row>
    <row r="572" spans="1:9" ht="16.5">
      <c r="A572" s="89" t="s">
        <v>3258</v>
      </c>
      <c r="B572" s="81" t="s">
        <v>7432</v>
      </c>
      <c r="C572" s="9" t="s">
        <v>3551</v>
      </c>
      <c r="D572" s="82"/>
      <c r="E572" s="83"/>
      <c r="F572" s="83">
        <f t="shared" si="16"/>
        <v>0</v>
      </c>
      <c r="G572" s="84">
        <f t="shared" si="17"/>
        <v>0</v>
      </c>
      <c r="H572" s="85">
        <v>1.0444</v>
      </c>
      <c r="I572" s="2223" t="s">
        <v>1196</v>
      </c>
    </row>
    <row r="573" spans="1:9" ht="16.5">
      <c r="A573" s="89" t="s">
        <v>3259</v>
      </c>
      <c r="B573" s="81" t="s">
        <v>7433</v>
      </c>
      <c r="C573" s="9" t="s">
        <v>3551</v>
      </c>
      <c r="D573" s="83"/>
      <c r="E573" s="83"/>
      <c r="F573" s="83">
        <f t="shared" si="16"/>
        <v>0</v>
      </c>
      <c r="G573" s="84">
        <f t="shared" si="17"/>
        <v>0</v>
      </c>
      <c r="H573" s="85">
        <v>1.0269999999999999</v>
      </c>
      <c r="I573" s="2223" t="s">
        <v>1196</v>
      </c>
    </row>
    <row r="574" spans="1:9" ht="16.5">
      <c r="A574" s="89" t="s">
        <v>3260</v>
      </c>
      <c r="B574" s="81" t="s">
        <v>7434</v>
      </c>
      <c r="C574" s="9" t="s">
        <v>3551</v>
      </c>
      <c r="D574" s="83"/>
      <c r="E574" s="83"/>
      <c r="F574" s="83">
        <f t="shared" si="16"/>
        <v>0</v>
      </c>
      <c r="G574" s="84">
        <f t="shared" si="17"/>
        <v>0</v>
      </c>
      <c r="H574" s="85">
        <v>0.59370000000000001</v>
      </c>
      <c r="I574" s="2223" t="s">
        <v>1196</v>
      </c>
    </row>
    <row r="575" spans="1:9" ht="16.5">
      <c r="A575" s="89" t="s">
        <v>3261</v>
      </c>
      <c r="B575" s="81" t="s">
        <v>7435</v>
      </c>
      <c r="C575" s="9" t="s">
        <v>3551</v>
      </c>
      <c r="D575" s="83"/>
      <c r="E575" s="83"/>
      <c r="F575" s="83">
        <f t="shared" si="16"/>
        <v>0</v>
      </c>
      <c r="G575" s="84">
        <f t="shared" si="17"/>
        <v>0</v>
      </c>
      <c r="H575" s="85">
        <v>1.0125</v>
      </c>
      <c r="I575" s="2223" t="s">
        <v>1196</v>
      </c>
    </row>
    <row r="576" spans="1:9" ht="16.5">
      <c r="A576" s="89" t="s">
        <v>3262</v>
      </c>
      <c r="B576" s="81" t="s">
        <v>7436</v>
      </c>
      <c r="C576" s="9" t="s">
        <v>3551</v>
      </c>
      <c r="D576" s="83"/>
      <c r="E576" s="83"/>
      <c r="F576" s="83">
        <f t="shared" si="16"/>
        <v>0</v>
      </c>
      <c r="G576" s="84">
        <f t="shared" si="17"/>
        <v>0</v>
      </c>
      <c r="H576" s="85">
        <v>1.3209</v>
      </c>
      <c r="I576" s="2223" t="s">
        <v>1196</v>
      </c>
    </row>
    <row r="577" spans="1:9" ht="16.5">
      <c r="A577" s="89" t="s">
        <v>3263</v>
      </c>
      <c r="B577" s="81" t="s">
        <v>7437</v>
      </c>
      <c r="C577" s="9" t="s">
        <v>3551</v>
      </c>
      <c r="D577" s="83"/>
      <c r="E577" s="83"/>
      <c r="F577" s="83">
        <f t="shared" si="16"/>
        <v>0</v>
      </c>
      <c r="G577" s="84">
        <f t="shared" si="17"/>
        <v>0</v>
      </c>
      <c r="H577" s="85">
        <v>0.5806</v>
      </c>
      <c r="I577" s="2223" t="s">
        <v>1196</v>
      </c>
    </row>
    <row r="578" spans="1:9" ht="16.5">
      <c r="A578" s="89" t="s">
        <v>3264</v>
      </c>
      <c r="B578" s="81" t="s">
        <v>7438</v>
      </c>
      <c r="C578" s="9" t="s">
        <v>3551</v>
      </c>
      <c r="D578" s="83"/>
      <c r="E578" s="83"/>
      <c r="F578" s="83">
        <f t="shared" si="16"/>
        <v>0</v>
      </c>
      <c r="G578" s="84">
        <f t="shared" si="17"/>
        <v>0</v>
      </c>
      <c r="H578" s="85">
        <v>0.88090000000000002</v>
      </c>
      <c r="I578" s="2223" t="s">
        <v>1196</v>
      </c>
    </row>
    <row r="579" spans="1:9" ht="16.5">
      <c r="A579" s="89" t="s">
        <v>3265</v>
      </c>
      <c r="B579" s="81" t="s">
        <v>7439</v>
      </c>
      <c r="C579" s="9" t="s">
        <v>3551</v>
      </c>
      <c r="D579" s="83"/>
      <c r="E579" s="83"/>
      <c r="F579" s="83">
        <f t="shared" si="16"/>
        <v>0</v>
      </c>
      <c r="G579" s="84">
        <f t="shared" si="17"/>
        <v>0</v>
      </c>
      <c r="H579" s="85">
        <v>0.21440000000000001</v>
      </c>
      <c r="I579" s="2223" t="s">
        <v>1196</v>
      </c>
    </row>
    <row r="580" spans="1:9" ht="16.5">
      <c r="A580" s="89" t="s">
        <v>3266</v>
      </c>
      <c r="B580" s="81" t="s">
        <v>7440</v>
      </c>
      <c r="C580" s="9" t="s">
        <v>3551</v>
      </c>
      <c r="D580" s="83"/>
      <c r="E580" s="83"/>
      <c r="F580" s="83">
        <f t="shared" si="16"/>
        <v>0</v>
      </c>
      <c r="G580" s="84">
        <f t="shared" si="17"/>
        <v>0</v>
      </c>
      <c r="H580" s="85">
        <v>0.32340000000000002</v>
      </c>
      <c r="I580" s="2223" t="s">
        <v>1196</v>
      </c>
    </row>
    <row r="581" spans="1:9" ht="16.5">
      <c r="A581" s="89" t="s">
        <v>3267</v>
      </c>
      <c r="B581" s="81" t="s">
        <v>7441</v>
      </c>
      <c r="C581" s="9" t="s">
        <v>3551</v>
      </c>
      <c r="D581" s="83"/>
      <c r="E581" s="83"/>
      <c r="F581" s="83">
        <f t="shared" ref="F581:F644" si="18">D581*E581</f>
        <v>0</v>
      </c>
      <c r="G581" s="84">
        <f t="shared" ref="G581:G644" si="19">IF($F$826=0,0,F581/$F$826)</f>
        <v>0</v>
      </c>
      <c r="H581" s="85">
        <v>0.2482</v>
      </c>
      <c r="I581" s="2223" t="s">
        <v>1196</v>
      </c>
    </row>
    <row r="582" spans="1:9" ht="16.5">
      <c r="A582" s="89" t="s">
        <v>3268</v>
      </c>
      <c r="B582" s="81" t="s">
        <v>7442</v>
      </c>
      <c r="C582" s="9" t="s">
        <v>3551</v>
      </c>
      <c r="D582" s="83"/>
      <c r="E582" s="83"/>
      <c r="F582" s="83">
        <f t="shared" si="18"/>
        <v>0</v>
      </c>
      <c r="G582" s="84">
        <f t="shared" si="19"/>
        <v>0</v>
      </c>
      <c r="H582" s="85">
        <v>0.2132</v>
      </c>
      <c r="I582" s="2223" t="s">
        <v>1196</v>
      </c>
    </row>
    <row r="583" spans="1:9" ht="16.5">
      <c r="A583" s="89" t="s">
        <v>3269</v>
      </c>
      <c r="B583" s="81" t="s">
        <v>7443</v>
      </c>
      <c r="C583" s="9" t="s">
        <v>3551</v>
      </c>
      <c r="D583" s="83"/>
      <c r="E583" s="83"/>
      <c r="F583" s="83">
        <f t="shared" si="18"/>
        <v>0</v>
      </c>
      <c r="G583" s="84">
        <f t="shared" si="19"/>
        <v>0</v>
      </c>
      <c r="H583" s="85">
        <v>1.4930000000000001</v>
      </c>
      <c r="I583" s="2223" t="s">
        <v>1196</v>
      </c>
    </row>
    <row r="584" spans="1:9" ht="16.5">
      <c r="A584" s="89" t="s">
        <v>3270</v>
      </c>
      <c r="B584" s="81" t="s">
        <v>7444</v>
      </c>
      <c r="C584" s="9" t="s">
        <v>3551</v>
      </c>
      <c r="D584" s="83"/>
      <c r="E584" s="83"/>
      <c r="F584" s="83">
        <f t="shared" si="18"/>
        <v>0</v>
      </c>
      <c r="G584" s="84">
        <f t="shared" si="19"/>
        <v>0</v>
      </c>
      <c r="H584" s="85">
        <v>0.1331</v>
      </c>
      <c r="I584" s="2223" t="s">
        <v>1196</v>
      </c>
    </row>
    <row r="585" spans="1:9" ht="16.5">
      <c r="A585" s="89" t="s">
        <v>3271</v>
      </c>
      <c r="B585" s="81" t="s">
        <v>7445</v>
      </c>
      <c r="C585" s="9" t="s">
        <v>3551</v>
      </c>
      <c r="D585" s="83"/>
      <c r="E585" s="83"/>
      <c r="F585" s="83">
        <f t="shared" si="18"/>
        <v>0</v>
      </c>
      <c r="G585" s="84">
        <f t="shared" si="19"/>
        <v>0</v>
      </c>
      <c r="H585" s="85">
        <v>0.89529999999999998</v>
      </c>
      <c r="I585" s="2223" t="s">
        <v>1196</v>
      </c>
    </row>
    <row r="586" spans="1:9" ht="16.5">
      <c r="A586" s="89" t="s">
        <v>3272</v>
      </c>
      <c r="B586" s="81" t="s">
        <v>7446</v>
      </c>
      <c r="C586" s="9" t="s">
        <v>3551</v>
      </c>
      <c r="D586" s="83"/>
      <c r="E586" s="83"/>
      <c r="F586" s="83">
        <f t="shared" si="18"/>
        <v>0</v>
      </c>
      <c r="G586" s="84">
        <f t="shared" si="19"/>
        <v>0</v>
      </c>
      <c r="H586" s="85">
        <v>0.63670000000000004</v>
      </c>
      <c r="I586" s="2223" t="s">
        <v>1196</v>
      </c>
    </row>
    <row r="587" spans="1:9" ht="16.5">
      <c r="A587" s="89" t="s">
        <v>3273</v>
      </c>
      <c r="B587" s="81" t="s">
        <v>7447</v>
      </c>
      <c r="C587" s="9" t="s">
        <v>3551</v>
      </c>
      <c r="D587" s="83"/>
      <c r="E587" s="83"/>
      <c r="F587" s="83">
        <f t="shared" si="18"/>
        <v>0</v>
      </c>
      <c r="G587" s="84">
        <f t="shared" si="19"/>
        <v>0</v>
      </c>
      <c r="H587" s="85">
        <v>0.29039999999999999</v>
      </c>
      <c r="I587" s="2223" t="s">
        <v>1196</v>
      </c>
    </row>
    <row r="588" spans="1:9" ht="16.5">
      <c r="A588" s="89" t="s">
        <v>3275</v>
      </c>
      <c r="B588" s="81" t="s">
        <v>7448</v>
      </c>
      <c r="C588" s="9" t="s">
        <v>3551</v>
      </c>
      <c r="D588" s="83"/>
      <c r="E588" s="83"/>
      <c r="F588" s="83">
        <f t="shared" si="18"/>
        <v>0</v>
      </c>
      <c r="G588" s="84">
        <f t="shared" si="19"/>
        <v>0</v>
      </c>
      <c r="H588" s="85">
        <v>1.0387</v>
      </c>
      <c r="I588" s="2223" t="s">
        <v>1196</v>
      </c>
    </row>
    <row r="589" spans="1:9" ht="16.5">
      <c r="A589" s="89" t="s">
        <v>3276</v>
      </c>
      <c r="B589" s="81" t="s">
        <v>7449</v>
      </c>
      <c r="C589" s="9" t="s">
        <v>3551</v>
      </c>
      <c r="D589" s="83"/>
      <c r="E589" s="83"/>
      <c r="F589" s="83">
        <f t="shared" si="18"/>
        <v>0</v>
      </c>
      <c r="G589" s="84">
        <f t="shared" si="19"/>
        <v>0</v>
      </c>
      <c r="H589" s="85">
        <v>1.1738999999999999</v>
      </c>
      <c r="I589" s="2223" t="s">
        <v>1196</v>
      </c>
    </row>
    <row r="590" spans="1:9" ht="16.5">
      <c r="A590" s="89" t="s">
        <v>3278</v>
      </c>
      <c r="B590" s="81" t="s">
        <v>7450</v>
      </c>
      <c r="C590" s="9" t="s">
        <v>3551</v>
      </c>
      <c r="D590" s="83"/>
      <c r="E590" s="83"/>
      <c r="F590" s="83">
        <f t="shared" si="18"/>
        <v>0</v>
      </c>
      <c r="G590" s="84">
        <f t="shared" si="19"/>
        <v>0</v>
      </c>
      <c r="H590" s="85">
        <v>1.2218</v>
      </c>
      <c r="I590" s="2223" t="s">
        <v>1196</v>
      </c>
    </row>
    <row r="591" spans="1:9" ht="16.5">
      <c r="A591" s="89" t="s">
        <v>3279</v>
      </c>
      <c r="B591" s="81" t="s">
        <v>7451</v>
      </c>
      <c r="C591" s="9" t="s">
        <v>3551</v>
      </c>
      <c r="D591" s="83"/>
      <c r="E591" s="83"/>
      <c r="F591" s="83">
        <f t="shared" si="18"/>
        <v>0</v>
      </c>
      <c r="G591" s="84">
        <f t="shared" si="19"/>
        <v>0</v>
      </c>
      <c r="H591" s="85">
        <v>0.94689999999999996</v>
      </c>
      <c r="I591" s="2223" t="s">
        <v>1196</v>
      </c>
    </row>
    <row r="592" spans="1:9" ht="16.5">
      <c r="A592" s="89" t="s">
        <v>3280</v>
      </c>
      <c r="B592" s="81" t="s">
        <v>7452</v>
      </c>
      <c r="C592" s="9" t="s">
        <v>3551</v>
      </c>
      <c r="D592" s="83"/>
      <c r="E592" s="83"/>
      <c r="F592" s="83">
        <f t="shared" si="18"/>
        <v>0</v>
      </c>
      <c r="G592" s="84">
        <f t="shared" si="19"/>
        <v>0</v>
      </c>
      <c r="H592" s="85">
        <v>1.2890999999999999</v>
      </c>
      <c r="I592" s="2223" t="s">
        <v>1196</v>
      </c>
    </row>
    <row r="593" spans="1:9" ht="16.5">
      <c r="A593" s="89" t="s">
        <v>3281</v>
      </c>
      <c r="B593" s="81" t="s">
        <v>7453</v>
      </c>
      <c r="C593" s="9" t="s">
        <v>3551</v>
      </c>
      <c r="D593" s="83"/>
      <c r="E593" s="83"/>
      <c r="F593" s="83">
        <f t="shared" si="18"/>
        <v>0</v>
      </c>
      <c r="G593" s="84">
        <f t="shared" si="19"/>
        <v>0</v>
      </c>
      <c r="H593" s="85">
        <v>0.63270000000000004</v>
      </c>
      <c r="I593" s="2223" t="s">
        <v>1196</v>
      </c>
    </row>
    <row r="594" spans="1:9" ht="16.5">
      <c r="A594" s="89" t="s">
        <v>3282</v>
      </c>
      <c r="B594" s="81" t="s">
        <v>7454</v>
      </c>
      <c r="C594" s="9" t="s">
        <v>3551</v>
      </c>
      <c r="D594" s="83"/>
      <c r="E594" s="83"/>
      <c r="F594" s="83">
        <f t="shared" si="18"/>
        <v>0</v>
      </c>
      <c r="G594" s="84">
        <f t="shared" si="19"/>
        <v>0</v>
      </c>
      <c r="H594" s="85">
        <v>0.99560000000000004</v>
      </c>
      <c r="I594" s="2223" t="s">
        <v>1196</v>
      </c>
    </row>
    <row r="595" spans="1:9" ht="16.5">
      <c r="A595" s="89" t="s">
        <v>3283</v>
      </c>
      <c r="B595" s="81" t="s">
        <v>7455</v>
      </c>
      <c r="C595" s="9" t="s">
        <v>3551</v>
      </c>
      <c r="D595" s="83"/>
      <c r="E595" s="83"/>
      <c r="F595" s="83">
        <f t="shared" si="18"/>
        <v>0</v>
      </c>
      <c r="G595" s="84">
        <f t="shared" si="19"/>
        <v>0</v>
      </c>
      <c r="H595" s="85">
        <v>1.0232000000000001</v>
      </c>
      <c r="I595" s="2223" t="s">
        <v>1196</v>
      </c>
    </row>
    <row r="596" spans="1:9" ht="16.5">
      <c r="A596" s="89" t="s">
        <v>3284</v>
      </c>
      <c r="B596" s="81" t="s">
        <v>7456</v>
      </c>
      <c r="C596" s="9" t="s">
        <v>3551</v>
      </c>
      <c r="D596" s="83"/>
      <c r="E596" s="83"/>
      <c r="F596" s="83">
        <f t="shared" si="18"/>
        <v>0</v>
      </c>
      <c r="G596" s="84">
        <f t="shared" si="19"/>
        <v>0</v>
      </c>
      <c r="H596" s="85">
        <v>0.9627</v>
      </c>
      <c r="I596" s="2223" t="s">
        <v>1196</v>
      </c>
    </row>
    <row r="597" spans="1:9" ht="16.5">
      <c r="A597" s="89" t="s">
        <v>3285</v>
      </c>
      <c r="B597" s="81" t="s">
        <v>7457</v>
      </c>
      <c r="C597" s="9" t="s">
        <v>3551</v>
      </c>
      <c r="D597" s="83"/>
      <c r="E597" s="83"/>
      <c r="F597" s="83">
        <f t="shared" si="18"/>
        <v>0</v>
      </c>
      <c r="G597" s="84">
        <f t="shared" si="19"/>
        <v>0</v>
      </c>
      <c r="H597" s="85">
        <v>1.0601</v>
      </c>
      <c r="I597" s="2223" t="s">
        <v>1196</v>
      </c>
    </row>
    <row r="598" spans="1:9" ht="16.5">
      <c r="A598" s="89" t="s">
        <v>3286</v>
      </c>
      <c r="B598" s="81" t="s">
        <v>7458</v>
      </c>
      <c r="C598" s="9" t="s">
        <v>3551</v>
      </c>
      <c r="D598" s="83"/>
      <c r="E598" s="83"/>
      <c r="F598" s="83">
        <f t="shared" si="18"/>
        <v>0</v>
      </c>
      <c r="G598" s="84">
        <f t="shared" si="19"/>
        <v>0</v>
      </c>
      <c r="H598" s="85">
        <v>1.0969</v>
      </c>
      <c r="I598" s="2223" t="s">
        <v>1196</v>
      </c>
    </row>
    <row r="599" spans="1:9" ht="16.5">
      <c r="A599" s="89" t="s">
        <v>3287</v>
      </c>
      <c r="B599" s="81" t="s">
        <v>7459</v>
      </c>
      <c r="C599" s="9" t="s">
        <v>3551</v>
      </c>
      <c r="D599" s="83"/>
      <c r="E599" s="83"/>
      <c r="F599" s="83">
        <f t="shared" si="18"/>
        <v>0</v>
      </c>
      <c r="G599" s="84">
        <f t="shared" si="19"/>
        <v>0</v>
      </c>
      <c r="H599" s="85">
        <v>0.31080000000000002</v>
      </c>
      <c r="I599" s="2223" t="s">
        <v>1196</v>
      </c>
    </row>
    <row r="600" spans="1:9" ht="16.5">
      <c r="A600" s="89" t="s">
        <v>3288</v>
      </c>
      <c r="B600" s="81" t="s">
        <v>7460</v>
      </c>
      <c r="C600" s="9" t="s">
        <v>3551</v>
      </c>
      <c r="D600" s="83"/>
      <c r="E600" s="83"/>
      <c r="F600" s="83">
        <f t="shared" si="18"/>
        <v>0</v>
      </c>
      <c r="G600" s="84">
        <f t="shared" si="19"/>
        <v>0</v>
      </c>
      <c r="H600" s="85">
        <v>1.8290999999999999</v>
      </c>
      <c r="I600" s="2223" t="s">
        <v>1196</v>
      </c>
    </row>
    <row r="601" spans="1:9" ht="16.5">
      <c r="A601" s="89" t="s">
        <v>3289</v>
      </c>
      <c r="B601" s="81" t="s">
        <v>7461</v>
      </c>
      <c r="C601" s="9" t="s">
        <v>3551</v>
      </c>
      <c r="D601" s="83"/>
      <c r="E601" s="83"/>
      <c r="F601" s="83">
        <f t="shared" si="18"/>
        <v>0</v>
      </c>
      <c r="G601" s="84">
        <f t="shared" si="19"/>
        <v>0</v>
      </c>
      <c r="H601" s="85">
        <v>0.34789999999999999</v>
      </c>
      <c r="I601" s="2223" t="s">
        <v>1196</v>
      </c>
    </row>
    <row r="602" spans="1:9" ht="16.5">
      <c r="A602" s="89" t="s">
        <v>3290</v>
      </c>
      <c r="B602" s="81" t="s">
        <v>7462</v>
      </c>
      <c r="C602" s="9" t="s">
        <v>3551</v>
      </c>
      <c r="D602" s="83"/>
      <c r="E602" s="83"/>
      <c r="F602" s="83">
        <f t="shared" si="18"/>
        <v>0</v>
      </c>
      <c r="G602" s="84">
        <f t="shared" si="19"/>
        <v>0</v>
      </c>
      <c r="H602" s="85">
        <v>1.5135000000000001</v>
      </c>
      <c r="I602" s="2223" t="s">
        <v>1196</v>
      </c>
    </row>
    <row r="603" spans="1:9" ht="16.5">
      <c r="A603" s="89" t="s">
        <v>3291</v>
      </c>
      <c r="B603" s="81" t="s">
        <v>7463</v>
      </c>
      <c r="C603" s="9" t="s">
        <v>3551</v>
      </c>
      <c r="D603" s="83"/>
      <c r="E603" s="83"/>
      <c r="F603" s="83">
        <f t="shared" si="18"/>
        <v>0</v>
      </c>
      <c r="G603" s="84">
        <f t="shared" si="19"/>
        <v>0</v>
      </c>
      <c r="H603" s="85">
        <v>1.0538000000000001</v>
      </c>
      <c r="I603" s="2223" t="s">
        <v>1196</v>
      </c>
    </row>
    <row r="604" spans="1:9" ht="16.5">
      <c r="A604" s="89" t="s">
        <v>3292</v>
      </c>
      <c r="B604" s="81" t="s">
        <v>7464</v>
      </c>
      <c r="C604" s="9" t="s">
        <v>3551</v>
      </c>
      <c r="D604" s="83"/>
      <c r="E604" s="83"/>
      <c r="F604" s="83">
        <f t="shared" si="18"/>
        <v>0</v>
      </c>
      <c r="G604" s="84">
        <f t="shared" si="19"/>
        <v>0</v>
      </c>
      <c r="H604" s="85">
        <v>1.4515</v>
      </c>
      <c r="I604" s="2223" t="s">
        <v>1196</v>
      </c>
    </row>
    <row r="605" spans="1:9" ht="16.5">
      <c r="A605" s="89" t="s">
        <v>3293</v>
      </c>
      <c r="B605" s="81" t="s">
        <v>7465</v>
      </c>
      <c r="C605" s="9" t="s">
        <v>3551</v>
      </c>
      <c r="D605" s="83"/>
      <c r="E605" s="83"/>
      <c r="F605" s="83">
        <f t="shared" si="18"/>
        <v>0</v>
      </c>
      <c r="G605" s="84">
        <f t="shared" si="19"/>
        <v>0</v>
      </c>
      <c r="H605" s="85">
        <v>0.14230000000000001</v>
      </c>
      <c r="I605" s="2223" t="s">
        <v>1196</v>
      </c>
    </row>
    <row r="606" spans="1:9" ht="16.5">
      <c r="A606" s="89" t="s">
        <v>3294</v>
      </c>
      <c r="B606" s="81" t="s">
        <v>7466</v>
      </c>
      <c r="C606" s="9" t="s">
        <v>3551</v>
      </c>
      <c r="D606" s="83"/>
      <c r="E606" s="83"/>
      <c r="F606" s="83">
        <f t="shared" si="18"/>
        <v>0</v>
      </c>
      <c r="G606" s="84">
        <f t="shared" si="19"/>
        <v>0</v>
      </c>
      <c r="H606" s="85">
        <v>1.0687</v>
      </c>
      <c r="I606" s="2223" t="s">
        <v>1196</v>
      </c>
    </row>
    <row r="607" spans="1:9" ht="16.5">
      <c r="A607" s="89" t="s">
        <v>3295</v>
      </c>
      <c r="B607" s="81" t="s">
        <v>7467</v>
      </c>
      <c r="C607" s="9" t="s">
        <v>3551</v>
      </c>
      <c r="D607" s="83"/>
      <c r="E607" s="83"/>
      <c r="F607" s="83">
        <f t="shared" si="18"/>
        <v>0</v>
      </c>
      <c r="G607" s="84">
        <f t="shared" si="19"/>
        <v>0</v>
      </c>
      <c r="H607" s="85">
        <v>0.48580000000000001</v>
      </c>
      <c r="I607" s="2223" t="s">
        <v>1196</v>
      </c>
    </row>
    <row r="608" spans="1:9" ht="16.5">
      <c r="A608" s="89" t="s">
        <v>3296</v>
      </c>
      <c r="B608" s="81" t="s">
        <v>7468</v>
      </c>
      <c r="C608" s="9" t="s">
        <v>3551</v>
      </c>
      <c r="D608" s="83"/>
      <c r="E608" s="83"/>
      <c r="F608" s="83">
        <f t="shared" si="18"/>
        <v>0</v>
      </c>
      <c r="G608" s="84">
        <f t="shared" si="19"/>
        <v>0</v>
      </c>
      <c r="H608" s="85">
        <v>0.82489999999999997</v>
      </c>
      <c r="I608" s="2223" t="s">
        <v>1196</v>
      </c>
    </row>
    <row r="609" spans="1:9" ht="16.5">
      <c r="A609" s="89" t="s">
        <v>3297</v>
      </c>
      <c r="B609" s="81" t="s">
        <v>7469</v>
      </c>
      <c r="C609" s="9" t="s">
        <v>3551</v>
      </c>
      <c r="D609" s="83"/>
      <c r="E609" s="83"/>
      <c r="F609" s="83">
        <f t="shared" si="18"/>
        <v>0</v>
      </c>
      <c r="G609" s="84">
        <f t="shared" si="19"/>
        <v>0</v>
      </c>
      <c r="H609" s="85">
        <v>1.1814</v>
      </c>
      <c r="I609" s="2223" t="s">
        <v>1196</v>
      </c>
    </row>
    <row r="610" spans="1:9" ht="16.5">
      <c r="A610" s="89" t="s">
        <v>3298</v>
      </c>
      <c r="B610" s="81" t="s">
        <v>7470</v>
      </c>
      <c r="C610" s="9" t="s">
        <v>3551</v>
      </c>
      <c r="D610" s="83"/>
      <c r="E610" s="83"/>
      <c r="F610" s="83">
        <f t="shared" si="18"/>
        <v>0</v>
      </c>
      <c r="G610" s="84">
        <f t="shared" si="19"/>
        <v>0</v>
      </c>
      <c r="H610" s="85">
        <v>1.1523000000000001</v>
      </c>
      <c r="I610" s="2223" t="s">
        <v>1196</v>
      </c>
    </row>
    <row r="611" spans="1:9" ht="16.5">
      <c r="A611" s="89" t="s">
        <v>3299</v>
      </c>
      <c r="B611" s="81" t="s">
        <v>7471</v>
      </c>
      <c r="C611" s="9" t="s">
        <v>3551</v>
      </c>
      <c r="D611" s="83"/>
      <c r="E611" s="83"/>
      <c r="F611" s="83">
        <f t="shared" si="18"/>
        <v>0</v>
      </c>
      <c r="G611" s="84">
        <f t="shared" si="19"/>
        <v>0</v>
      </c>
      <c r="H611" s="85">
        <v>0.51919999999999999</v>
      </c>
      <c r="I611" s="2223" t="s">
        <v>1196</v>
      </c>
    </row>
    <row r="612" spans="1:9" ht="16.5">
      <c r="A612" s="89" t="s">
        <v>3300</v>
      </c>
      <c r="B612" s="81" t="s">
        <v>7472</v>
      </c>
      <c r="C612" s="9" t="s">
        <v>3551</v>
      </c>
      <c r="D612" s="83"/>
      <c r="E612" s="83"/>
      <c r="F612" s="83">
        <f t="shared" si="18"/>
        <v>0</v>
      </c>
      <c r="G612" s="84">
        <f t="shared" si="19"/>
        <v>0</v>
      </c>
      <c r="H612" s="85">
        <v>1.3704000000000001</v>
      </c>
      <c r="I612" s="2223" t="s">
        <v>1196</v>
      </c>
    </row>
    <row r="613" spans="1:9" ht="16.5">
      <c r="A613" s="89" t="s">
        <v>3301</v>
      </c>
      <c r="B613" s="81" t="s">
        <v>7473</v>
      </c>
      <c r="C613" s="9" t="s">
        <v>3551</v>
      </c>
      <c r="D613" s="83"/>
      <c r="E613" s="83"/>
      <c r="F613" s="83">
        <f t="shared" si="18"/>
        <v>0</v>
      </c>
      <c r="G613" s="84">
        <f t="shared" si="19"/>
        <v>0</v>
      </c>
      <c r="H613" s="85">
        <v>0.43380000000000002</v>
      </c>
      <c r="I613" s="2223" t="s">
        <v>1196</v>
      </c>
    </row>
    <row r="614" spans="1:9" ht="16.5">
      <c r="A614" s="89" t="s">
        <v>6847</v>
      </c>
      <c r="B614" s="81" t="s">
        <v>7474</v>
      </c>
      <c r="C614" s="9" t="s">
        <v>3551</v>
      </c>
      <c r="D614" s="83"/>
      <c r="E614" s="83"/>
      <c r="F614" s="83">
        <f t="shared" si="18"/>
        <v>0</v>
      </c>
      <c r="G614" s="84">
        <f t="shared" si="19"/>
        <v>0</v>
      </c>
      <c r="H614" s="85">
        <v>1</v>
      </c>
      <c r="I614" s="2223" t="s">
        <v>7705</v>
      </c>
    </row>
    <row r="615" spans="1:9" ht="16.5">
      <c r="A615" s="89" t="s">
        <v>3302</v>
      </c>
      <c r="B615" s="81" t="s">
        <v>7475</v>
      </c>
      <c r="C615" s="9" t="s">
        <v>3551</v>
      </c>
      <c r="D615" s="83"/>
      <c r="E615" s="83"/>
      <c r="F615" s="83">
        <f t="shared" si="18"/>
        <v>0</v>
      </c>
      <c r="G615" s="84">
        <f t="shared" si="19"/>
        <v>0</v>
      </c>
      <c r="H615" s="85">
        <v>0.67869999999999997</v>
      </c>
      <c r="I615" s="2223" t="s">
        <v>1196</v>
      </c>
    </row>
    <row r="616" spans="1:9" ht="16.5">
      <c r="A616" s="89" t="s">
        <v>3303</v>
      </c>
      <c r="B616" s="81" t="s">
        <v>7476</v>
      </c>
      <c r="C616" s="9" t="s">
        <v>3551</v>
      </c>
      <c r="D616" s="83"/>
      <c r="E616" s="83"/>
      <c r="F616" s="83">
        <f t="shared" si="18"/>
        <v>0</v>
      </c>
      <c r="G616" s="84">
        <f t="shared" si="19"/>
        <v>0</v>
      </c>
      <c r="H616" s="85">
        <v>0.48370000000000002</v>
      </c>
      <c r="I616" s="2223" t="s">
        <v>1196</v>
      </c>
    </row>
    <row r="617" spans="1:9" ht="16.5">
      <c r="A617" s="89" t="s">
        <v>3304</v>
      </c>
      <c r="B617" s="81" t="s">
        <v>7477</v>
      </c>
      <c r="C617" s="9" t="s">
        <v>3551</v>
      </c>
      <c r="D617" s="83"/>
      <c r="E617" s="83"/>
      <c r="F617" s="83">
        <f t="shared" si="18"/>
        <v>0</v>
      </c>
      <c r="G617" s="84">
        <f t="shared" si="19"/>
        <v>0</v>
      </c>
      <c r="H617" s="85">
        <v>0.89419999999999999</v>
      </c>
      <c r="I617" s="2223" t="s">
        <v>1196</v>
      </c>
    </row>
    <row r="618" spans="1:9" ht="16.5">
      <c r="A618" s="89" t="s">
        <v>3305</v>
      </c>
      <c r="B618" s="81" t="s">
        <v>7478</v>
      </c>
      <c r="C618" s="9" t="s">
        <v>3551</v>
      </c>
      <c r="D618" s="83"/>
      <c r="E618" s="83"/>
      <c r="F618" s="83">
        <f t="shared" si="18"/>
        <v>0</v>
      </c>
      <c r="G618" s="84">
        <f t="shared" si="19"/>
        <v>0</v>
      </c>
      <c r="H618" s="85">
        <v>1.0999000000000001</v>
      </c>
      <c r="I618" s="2223" t="s">
        <v>1196</v>
      </c>
    </row>
    <row r="619" spans="1:9" ht="16.5">
      <c r="A619" s="89" t="s">
        <v>3306</v>
      </c>
      <c r="B619" s="81" t="s">
        <v>7479</v>
      </c>
      <c r="C619" s="9" t="s">
        <v>3551</v>
      </c>
      <c r="D619" s="83"/>
      <c r="E619" s="83"/>
      <c r="F619" s="83">
        <f t="shared" si="18"/>
        <v>0</v>
      </c>
      <c r="G619" s="84">
        <f t="shared" si="19"/>
        <v>0</v>
      </c>
      <c r="H619" s="85">
        <v>0.59640000000000004</v>
      </c>
      <c r="I619" s="2223" t="s">
        <v>1196</v>
      </c>
    </row>
    <row r="620" spans="1:9" ht="16.5">
      <c r="A620" s="89" t="s">
        <v>3307</v>
      </c>
      <c r="B620" s="81" t="s">
        <v>7480</v>
      </c>
      <c r="C620" s="9" t="s">
        <v>3551</v>
      </c>
      <c r="D620" s="83"/>
      <c r="E620" s="83"/>
      <c r="F620" s="83">
        <f t="shared" si="18"/>
        <v>0</v>
      </c>
      <c r="G620" s="84">
        <f t="shared" si="19"/>
        <v>0</v>
      </c>
      <c r="H620" s="85">
        <v>1.1631</v>
      </c>
      <c r="I620" s="2223" t="s">
        <v>1196</v>
      </c>
    </row>
    <row r="621" spans="1:9" ht="16.5">
      <c r="A621" s="89" t="s">
        <v>3308</v>
      </c>
      <c r="B621" s="81" t="s">
        <v>7481</v>
      </c>
      <c r="C621" s="9" t="s">
        <v>3551</v>
      </c>
      <c r="D621" s="83"/>
      <c r="E621" s="83"/>
      <c r="F621" s="83">
        <f t="shared" si="18"/>
        <v>0</v>
      </c>
      <c r="G621" s="84">
        <f t="shared" si="19"/>
        <v>0</v>
      </c>
      <c r="H621" s="85">
        <v>0.41959999999999997</v>
      </c>
      <c r="I621" s="2223" t="s">
        <v>1196</v>
      </c>
    </row>
    <row r="622" spans="1:9" ht="16.5">
      <c r="A622" s="89" t="s">
        <v>6848</v>
      </c>
      <c r="B622" s="81" t="s">
        <v>7482</v>
      </c>
      <c r="C622" s="9" t="s">
        <v>3551</v>
      </c>
      <c r="D622" s="83"/>
      <c r="E622" s="83"/>
      <c r="F622" s="83">
        <f t="shared" si="18"/>
        <v>0</v>
      </c>
      <c r="G622" s="84">
        <f t="shared" si="19"/>
        <v>0</v>
      </c>
      <c r="H622" s="85">
        <v>1</v>
      </c>
      <c r="I622" s="2223" t="s">
        <v>7705</v>
      </c>
    </row>
    <row r="623" spans="1:9" ht="16.5">
      <c r="A623" s="89" t="s">
        <v>3309</v>
      </c>
      <c r="B623" s="81" t="s">
        <v>7483</v>
      </c>
      <c r="C623" s="9" t="s">
        <v>3551</v>
      </c>
      <c r="D623" s="83"/>
      <c r="E623" s="83"/>
      <c r="F623" s="83">
        <f t="shared" si="18"/>
        <v>0</v>
      </c>
      <c r="G623" s="84">
        <f t="shared" si="19"/>
        <v>0</v>
      </c>
      <c r="H623" s="85">
        <v>1.2221</v>
      </c>
      <c r="I623" s="2223" t="s">
        <v>1196</v>
      </c>
    </row>
    <row r="624" spans="1:9" ht="16.5">
      <c r="A624" s="89" t="s">
        <v>3310</v>
      </c>
      <c r="B624" s="81" t="s">
        <v>7484</v>
      </c>
      <c r="C624" s="9" t="s">
        <v>3551</v>
      </c>
      <c r="D624" s="83"/>
      <c r="E624" s="83"/>
      <c r="F624" s="83">
        <f t="shared" si="18"/>
        <v>0</v>
      </c>
      <c r="G624" s="84">
        <f t="shared" si="19"/>
        <v>0</v>
      </c>
      <c r="H624" s="85">
        <v>1.2675000000000001</v>
      </c>
      <c r="I624" s="2223" t="s">
        <v>1196</v>
      </c>
    </row>
    <row r="625" spans="1:9" ht="16.5">
      <c r="A625" s="89" t="s">
        <v>3311</v>
      </c>
      <c r="B625" s="81" t="s">
        <v>7485</v>
      </c>
      <c r="C625" s="9" t="s">
        <v>3551</v>
      </c>
      <c r="D625" s="83"/>
      <c r="E625" s="83"/>
      <c r="F625" s="83">
        <f t="shared" si="18"/>
        <v>0</v>
      </c>
      <c r="G625" s="84">
        <f t="shared" si="19"/>
        <v>0</v>
      </c>
      <c r="H625" s="85">
        <v>0.62590000000000001</v>
      </c>
      <c r="I625" s="2223" t="s">
        <v>1196</v>
      </c>
    </row>
    <row r="626" spans="1:9" ht="16.5">
      <c r="A626" s="89" t="s">
        <v>3312</v>
      </c>
      <c r="B626" s="81" t="s">
        <v>7486</v>
      </c>
      <c r="C626" s="9" t="s">
        <v>3551</v>
      </c>
      <c r="D626" s="83"/>
      <c r="E626" s="83"/>
      <c r="F626" s="83">
        <f t="shared" si="18"/>
        <v>0</v>
      </c>
      <c r="G626" s="84">
        <f t="shared" si="19"/>
        <v>0</v>
      </c>
      <c r="H626" s="85">
        <v>0.56430000000000002</v>
      </c>
      <c r="I626" s="2223" t="s">
        <v>1196</v>
      </c>
    </row>
    <row r="627" spans="1:9" ht="16.5">
      <c r="A627" s="89" t="s">
        <v>3313</v>
      </c>
      <c r="B627" s="81" t="s">
        <v>7487</v>
      </c>
      <c r="C627" s="9" t="s">
        <v>3551</v>
      </c>
      <c r="D627" s="83"/>
      <c r="E627" s="83"/>
      <c r="F627" s="83">
        <f t="shared" si="18"/>
        <v>0</v>
      </c>
      <c r="G627" s="84">
        <f t="shared" si="19"/>
        <v>0</v>
      </c>
      <c r="H627" s="85">
        <v>0.27460000000000001</v>
      </c>
      <c r="I627" s="2223" t="s">
        <v>1196</v>
      </c>
    </row>
    <row r="628" spans="1:9" ht="16.5">
      <c r="A628" s="89" t="s">
        <v>3314</v>
      </c>
      <c r="B628" s="81" t="s">
        <v>7488</v>
      </c>
      <c r="C628" s="9" t="s">
        <v>3551</v>
      </c>
      <c r="D628" s="83"/>
      <c r="E628" s="83"/>
      <c r="F628" s="83">
        <f t="shared" si="18"/>
        <v>0</v>
      </c>
      <c r="G628" s="84">
        <f t="shared" si="19"/>
        <v>0</v>
      </c>
      <c r="H628" s="85">
        <v>1.9493</v>
      </c>
      <c r="I628" s="2223" t="s">
        <v>1196</v>
      </c>
    </row>
    <row r="629" spans="1:9" ht="16.5">
      <c r="A629" s="89" t="s">
        <v>3315</v>
      </c>
      <c r="B629" s="81" t="s">
        <v>7489</v>
      </c>
      <c r="C629" s="9" t="s">
        <v>3551</v>
      </c>
      <c r="D629" s="83"/>
      <c r="E629" s="83"/>
      <c r="F629" s="83">
        <f t="shared" si="18"/>
        <v>0</v>
      </c>
      <c r="G629" s="84">
        <f t="shared" si="19"/>
        <v>0</v>
      </c>
      <c r="H629" s="85">
        <v>0.3977</v>
      </c>
      <c r="I629" s="2223" t="s">
        <v>1196</v>
      </c>
    </row>
    <row r="630" spans="1:9" ht="16.5">
      <c r="A630" s="89" t="s">
        <v>3316</v>
      </c>
      <c r="B630" s="81" t="s">
        <v>7490</v>
      </c>
      <c r="C630" s="9" t="s">
        <v>3551</v>
      </c>
      <c r="D630" s="83"/>
      <c r="E630" s="83"/>
      <c r="F630" s="83">
        <f t="shared" si="18"/>
        <v>0</v>
      </c>
      <c r="G630" s="84">
        <f t="shared" si="19"/>
        <v>0</v>
      </c>
      <c r="H630" s="85">
        <v>0.76519999999999999</v>
      </c>
      <c r="I630" s="2223" t="s">
        <v>1196</v>
      </c>
    </row>
    <row r="631" spans="1:9" ht="16.5">
      <c r="A631" s="89" t="s">
        <v>3317</v>
      </c>
      <c r="B631" s="81" t="s">
        <v>7491</v>
      </c>
      <c r="C631" s="9" t="s">
        <v>3551</v>
      </c>
      <c r="D631" s="83"/>
      <c r="E631" s="83"/>
      <c r="F631" s="83">
        <f t="shared" si="18"/>
        <v>0</v>
      </c>
      <c r="G631" s="84">
        <f t="shared" si="19"/>
        <v>0</v>
      </c>
      <c r="H631" s="85">
        <v>1.84E-2</v>
      </c>
      <c r="I631" s="2223" t="s">
        <v>1196</v>
      </c>
    </row>
    <row r="632" spans="1:9" ht="16.5">
      <c r="A632" s="89" t="s">
        <v>3318</v>
      </c>
      <c r="B632" s="81" t="s">
        <v>7492</v>
      </c>
      <c r="C632" s="9" t="s">
        <v>3551</v>
      </c>
      <c r="D632" s="83"/>
      <c r="E632" s="83"/>
      <c r="F632" s="83">
        <f t="shared" si="18"/>
        <v>0</v>
      </c>
      <c r="G632" s="84">
        <f t="shared" si="19"/>
        <v>0</v>
      </c>
      <c r="H632" s="85">
        <v>0.97540000000000004</v>
      </c>
      <c r="I632" s="2224" t="s">
        <v>1196</v>
      </c>
    </row>
    <row r="633" spans="1:9" ht="16.5">
      <c r="A633" s="89" t="s">
        <v>3319</v>
      </c>
      <c r="B633" s="81" t="s">
        <v>7493</v>
      </c>
      <c r="C633" s="9" t="s">
        <v>3551</v>
      </c>
      <c r="D633" s="83"/>
      <c r="E633" s="83"/>
      <c r="F633" s="83">
        <f t="shared" si="18"/>
        <v>0</v>
      </c>
      <c r="G633" s="84">
        <f t="shared" si="19"/>
        <v>0</v>
      </c>
      <c r="H633" s="85">
        <v>0.24629999999999999</v>
      </c>
      <c r="I633" s="2223" t="s">
        <v>1196</v>
      </c>
    </row>
    <row r="634" spans="1:9" ht="16.5">
      <c r="A634" s="89" t="s">
        <v>3320</v>
      </c>
      <c r="B634" s="81" t="s">
        <v>7494</v>
      </c>
      <c r="C634" s="9" t="s">
        <v>3551</v>
      </c>
      <c r="D634" s="83"/>
      <c r="E634" s="83"/>
      <c r="F634" s="83">
        <f t="shared" si="18"/>
        <v>0</v>
      </c>
      <c r="G634" s="84">
        <f t="shared" si="19"/>
        <v>0</v>
      </c>
      <c r="H634" s="85">
        <v>0.4803</v>
      </c>
      <c r="I634" s="2223" t="s">
        <v>1196</v>
      </c>
    </row>
    <row r="635" spans="1:9" ht="16.5">
      <c r="A635" s="89" t="s">
        <v>3321</v>
      </c>
      <c r="B635" s="81" t="s">
        <v>7495</v>
      </c>
      <c r="C635" s="9" t="s">
        <v>3551</v>
      </c>
      <c r="D635" s="83"/>
      <c r="E635" s="83"/>
      <c r="F635" s="83">
        <f t="shared" si="18"/>
        <v>0</v>
      </c>
      <c r="G635" s="84">
        <f t="shared" si="19"/>
        <v>0</v>
      </c>
      <c r="H635" s="85">
        <v>0.31950000000000001</v>
      </c>
      <c r="I635" s="2223" t="s">
        <v>1196</v>
      </c>
    </row>
    <row r="636" spans="1:9" ht="16.5">
      <c r="A636" s="89" t="s">
        <v>3322</v>
      </c>
      <c r="B636" s="81" t="s">
        <v>7496</v>
      </c>
      <c r="C636" s="9" t="s">
        <v>3551</v>
      </c>
      <c r="D636" s="83"/>
      <c r="E636" s="83"/>
      <c r="F636" s="83">
        <f t="shared" si="18"/>
        <v>0</v>
      </c>
      <c r="G636" s="84">
        <f t="shared" si="19"/>
        <v>0</v>
      </c>
      <c r="H636" s="85">
        <v>1.0959000000000001</v>
      </c>
      <c r="I636" s="2223" t="s">
        <v>1196</v>
      </c>
    </row>
    <row r="637" spans="1:9" ht="16.5">
      <c r="A637" s="89" t="s">
        <v>3323</v>
      </c>
      <c r="B637" s="81" t="s">
        <v>7497</v>
      </c>
      <c r="C637" s="9" t="s">
        <v>3551</v>
      </c>
      <c r="D637" s="83"/>
      <c r="E637" s="83"/>
      <c r="F637" s="83">
        <f t="shared" si="18"/>
        <v>0</v>
      </c>
      <c r="G637" s="84">
        <f t="shared" si="19"/>
        <v>0</v>
      </c>
      <c r="H637" s="85">
        <v>0.20430000000000001</v>
      </c>
      <c r="I637" s="2223" t="s">
        <v>1196</v>
      </c>
    </row>
    <row r="638" spans="1:9" ht="16.5">
      <c r="A638" s="89" t="s">
        <v>3324</v>
      </c>
      <c r="B638" s="81" t="s">
        <v>7498</v>
      </c>
      <c r="C638" s="9" t="s">
        <v>3551</v>
      </c>
      <c r="D638" s="83"/>
      <c r="E638" s="83"/>
      <c r="F638" s="83">
        <f t="shared" si="18"/>
        <v>0</v>
      </c>
      <c r="G638" s="84">
        <f t="shared" si="19"/>
        <v>0</v>
      </c>
      <c r="H638" s="85">
        <v>0.25219999999999998</v>
      </c>
      <c r="I638" s="2223" t="s">
        <v>1196</v>
      </c>
    </row>
    <row r="639" spans="1:9" ht="16.5">
      <c r="A639" s="89" t="s">
        <v>3325</v>
      </c>
      <c r="B639" s="81" t="s">
        <v>7499</v>
      </c>
      <c r="C639" s="9" t="s">
        <v>3551</v>
      </c>
      <c r="D639" s="83"/>
      <c r="E639" s="83"/>
      <c r="F639" s="83">
        <f t="shared" si="18"/>
        <v>0</v>
      </c>
      <c r="G639" s="84">
        <f t="shared" si="19"/>
        <v>0</v>
      </c>
      <c r="H639" s="85">
        <v>1.2853000000000001</v>
      </c>
      <c r="I639" s="2223" t="s">
        <v>1196</v>
      </c>
    </row>
    <row r="640" spans="1:9" ht="16.5">
      <c r="A640" s="89" t="s">
        <v>3326</v>
      </c>
      <c r="B640" s="81" t="s">
        <v>7500</v>
      </c>
      <c r="C640" s="9" t="s">
        <v>3551</v>
      </c>
      <c r="D640" s="83"/>
      <c r="E640" s="83"/>
      <c r="F640" s="83">
        <f t="shared" si="18"/>
        <v>0</v>
      </c>
      <c r="G640" s="84">
        <f t="shared" si="19"/>
        <v>0</v>
      </c>
      <c r="H640" s="85">
        <v>0.51919999999999999</v>
      </c>
      <c r="I640" s="2223" t="s">
        <v>1196</v>
      </c>
    </row>
    <row r="641" spans="1:9" ht="16.5">
      <c r="A641" s="89" t="s">
        <v>3327</v>
      </c>
      <c r="B641" s="81" t="s">
        <v>7501</v>
      </c>
      <c r="C641" s="9" t="s">
        <v>3551</v>
      </c>
      <c r="D641" s="83"/>
      <c r="E641" s="83"/>
      <c r="F641" s="83">
        <f t="shared" si="18"/>
        <v>0</v>
      </c>
      <c r="G641" s="84">
        <f t="shared" si="19"/>
        <v>0</v>
      </c>
      <c r="H641" s="85">
        <v>0.74250000000000005</v>
      </c>
      <c r="I641" s="2223" t="s">
        <v>1196</v>
      </c>
    </row>
    <row r="642" spans="1:9" ht="16.5">
      <c r="A642" s="89" t="s">
        <v>3328</v>
      </c>
      <c r="B642" s="81" t="s">
        <v>7502</v>
      </c>
      <c r="C642" s="9" t="s">
        <v>3551</v>
      </c>
      <c r="D642" s="83"/>
      <c r="E642" s="83"/>
      <c r="F642" s="83">
        <f t="shared" si="18"/>
        <v>0</v>
      </c>
      <c r="G642" s="84">
        <f t="shared" si="19"/>
        <v>0</v>
      </c>
      <c r="H642" s="85">
        <v>0.7409</v>
      </c>
      <c r="I642" s="2223" t="s">
        <v>1196</v>
      </c>
    </row>
    <row r="643" spans="1:9" ht="16.5">
      <c r="A643" s="89" t="s">
        <v>3329</v>
      </c>
      <c r="B643" s="81" t="s">
        <v>7503</v>
      </c>
      <c r="C643" s="9" t="s">
        <v>3551</v>
      </c>
      <c r="D643" s="83"/>
      <c r="E643" s="83"/>
      <c r="F643" s="83">
        <f t="shared" si="18"/>
        <v>0</v>
      </c>
      <c r="G643" s="84">
        <f t="shared" si="19"/>
        <v>0</v>
      </c>
      <c r="H643" s="85">
        <v>0.90359999999999996</v>
      </c>
      <c r="I643" s="2223" t="s">
        <v>1196</v>
      </c>
    </row>
    <row r="644" spans="1:9" ht="16.5">
      <c r="A644" s="89" t="s">
        <v>3330</v>
      </c>
      <c r="B644" s="81" t="s">
        <v>7504</v>
      </c>
      <c r="C644" s="9" t="s">
        <v>3551</v>
      </c>
      <c r="D644" s="83"/>
      <c r="E644" s="83"/>
      <c r="F644" s="83">
        <f t="shared" si="18"/>
        <v>0</v>
      </c>
      <c r="G644" s="84">
        <f t="shared" si="19"/>
        <v>0</v>
      </c>
      <c r="H644" s="85">
        <v>0.66749999999999998</v>
      </c>
      <c r="I644" s="2223" t="s">
        <v>1196</v>
      </c>
    </row>
    <row r="645" spans="1:9" ht="16.5">
      <c r="A645" s="89" t="s">
        <v>3331</v>
      </c>
      <c r="B645" s="81" t="s">
        <v>7505</v>
      </c>
      <c r="C645" s="9" t="s">
        <v>3551</v>
      </c>
      <c r="D645" s="83"/>
      <c r="E645" s="83"/>
      <c r="F645" s="83">
        <f t="shared" ref="F645:F708" si="20">D645*E645</f>
        <v>0</v>
      </c>
      <c r="G645" s="84">
        <f t="shared" ref="G645:G708" si="21">IF($F$826=0,0,F645/$F$826)</f>
        <v>0</v>
      </c>
      <c r="H645" s="85">
        <v>0.20150000000000001</v>
      </c>
      <c r="I645" s="2223" t="s">
        <v>1196</v>
      </c>
    </row>
    <row r="646" spans="1:9" ht="16.5">
      <c r="A646" s="89" t="s">
        <v>3332</v>
      </c>
      <c r="B646" s="81" t="s">
        <v>7506</v>
      </c>
      <c r="C646" s="9" t="s">
        <v>3551</v>
      </c>
      <c r="D646" s="83"/>
      <c r="E646" s="83"/>
      <c r="F646" s="83">
        <f t="shared" si="20"/>
        <v>0</v>
      </c>
      <c r="G646" s="84">
        <f t="shared" si="21"/>
        <v>0</v>
      </c>
      <c r="H646" s="85">
        <v>0.59509999999999996</v>
      </c>
      <c r="I646" s="2223" t="s">
        <v>1196</v>
      </c>
    </row>
    <row r="647" spans="1:9" ht="16.5">
      <c r="A647" s="89" t="s">
        <v>3333</v>
      </c>
      <c r="B647" s="81" t="s">
        <v>7507</v>
      </c>
      <c r="C647" s="9" t="s">
        <v>3551</v>
      </c>
      <c r="D647" s="83"/>
      <c r="E647" s="83"/>
      <c r="F647" s="83">
        <f t="shared" si="20"/>
        <v>0</v>
      </c>
      <c r="G647" s="84">
        <f t="shared" si="21"/>
        <v>0</v>
      </c>
      <c r="H647" s="85">
        <v>5.3600000000000002E-2</v>
      </c>
      <c r="I647" s="2224" t="s">
        <v>1196</v>
      </c>
    </row>
    <row r="648" spans="1:9" ht="16.5">
      <c r="A648" s="89" t="s">
        <v>3334</v>
      </c>
      <c r="B648" s="81" t="s">
        <v>7508</v>
      </c>
      <c r="C648" s="9" t="s">
        <v>3551</v>
      </c>
      <c r="D648" s="83"/>
      <c r="E648" s="83"/>
      <c r="F648" s="83">
        <f t="shared" si="20"/>
        <v>0</v>
      </c>
      <c r="G648" s="84">
        <f t="shared" si="21"/>
        <v>0</v>
      </c>
      <c r="H648" s="85">
        <v>1.44E-2</v>
      </c>
      <c r="I648" s="2223" t="s">
        <v>1196</v>
      </c>
    </row>
    <row r="649" spans="1:9" ht="16.5">
      <c r="A649" s="89" t="s">
        <v>3335</v>
      </c>
      <c r="B649" s="81" t="s">
        <v>7509</v>
      </c>
      <c r="C649" s="9" t="s">
        <v>3551</v>
      </c>
      <c r="D649" s="83"/>
      <c r="E649" s="83"/>
      <c r="F649" s="83">
        <f t="shared" si="20"/>
        <v>0</v>
      </c>
      <c r="G649" s="84">
        <f t="shared" si="21"/>
        <v>0</v>
      </c>
      <c r="H649" s="85">
        <v>0.64380000000000004</v>
      </c>
      <c r="I649" s="2224" t="s">
        <v>1196</v>
      </c>
    </row>
    <row r="650" spans="1:9" ht="16.5">
      <c r="A650" s="89" t="s">
        <v>3336</v>
      </c>
      <c r="B650" s="81" t="s">
        <v>7510</v>
      </c>
      <c r="C650" s="9" t="s">
        <v>3551</v>
      </c>
      <c r="D650" s="83"/>
      <c r="E650" s="83"/>
      <c r="F650" s="83">
        <f t="shared" si="20"/>
        <v>0</v>
      </c>
      <c r="G650" s="84">
        <f t="shared" si="21"/>
        <v>0</v>
      </c>
      <c r="H650" s="85">
        <v>0.62539999999999996</v>
      </c>
      <c r="I650" s="2223" t="s">
        <v>1196</v>
      </c>
    </row>
    <row r="651" spans="1:9" ht="16.5">
      <c r="A651" s="89" t="s">
        <v>3337</v>
      </c>
      <c r="B651" s="81" t="s">
        <v>6849</v>
      </c>
      <c r="C651" s="9" t="s">
        <v>3551</v>
      </c>
      <c r="D651" s="83"/>
      <c r="E651" s="83"/>
      <c r="F651" s="83">
        <f t="shared" si="20"/>
        <v>0</v>
      </c>
      <c r="G651" s="84">
        <f t="shared" si="21"/>
        <v>0</v>
      </c>
      <c r="H651" s="85">
        <v>1.5730999999999999</v>
      </c>
      <c r="I651" s="2223" t="s">
        <v>1196</v>
      </c>
    </row>
    <row r="652" spans="1:9" ht="16.5">
      <c r="A652" s="89" t="s">
        <v>3338</v>
      </c>
      <c r="B652" s="81" t="s">
        <v>7511</v>
      </c>
      <c r="C652" s="9" t="s">
        <v>3551</v>
      </c>
      <c r="D652" s="83"/>
      <c r="E652" s="83"/>
      <c r="F652" s="83">
        <f t="shared" si="20"/>
        <v>0</v>
      </c>
      <c r="G652" s="84">
        <f t="shared" si="21"/>
        <v>0</v>
      </c>
      <c r="H652" s="85">
        <v>0.80940000000000001</v>
      </c>
      <c r="I652" s="2223" t="s">
        <v>1196</v>
      </c>
    </row>
    <row r="653" spans="1:9" ht="16.5">
      <c r="A653" s="89" t="s">
        <v>3522</v>
      </c>
      <c r="B653" s="81" t="s">
        <v>7512</v>
      </c>
      <c r="C653" s="9" t="s">
        <v>3551</v>
      </c>
      <c r="D653" s="83"/>
      <c r="E653" s="83"/>
      <c r="F653" s="83">
        <f t="shared" si="20"/>
        <v>0</v>
      </c>
      <c r="G653" s="84">
        <f t="shared" si="21"/>
        <v>0</v>
      </c>
      <c r="H653" s="85">
        <v>0.99919999999999998</v>
      </c>
      <c r="I653" s="2223" t="s">
        <v>1196</v>
      </c>
    </row>
    <row r="654" spans="1:9" ht="16.5">
      <c r="A654" s="89" t="s">
        <v>3339</v>
      </c>
      <c r="B654" s="81" t="s">
        <v>7513</v>
      </c>
      <c r="C654" s="9" t="s">
        <v>3551</v>
      </c>
      <c r="D654" s="83"/>
      <c r="E654" s="83"/>
      <c r="F654" s="83">
        <f t="shared" si="20"/>
        <v>0</v>
      </c>
      <c r="G654" s="84">
        <f t="shared" si="21"/>
        <v>0</v>
      </c>
      <c r="H654" s="85">
        <v>0.4859</v>
      </c>
      <c r="I654" s="2223" t="s">
        <v>1196</v>
      </c>
    </row>
    <row r="655" spans="1:9" ht="16.5">
      <c r="A655" s="89" t="s">
        <v>3523</v>
      </c>
      <c r="B655" s="81" t="s">
        <v>7514</v>
      </c>
      <c r="C655" s="9" t="s">
        <v>3551</v>
      </c>
      <c r="D655" s="83"/>
      <c r="E655" s="83"/>
      <c r="F655" s="83">
        <f t="shared" si="20"/>
        <v>0</v>
      </c>
      <c r="G655" s="84">
        <f t="shared" si="21"/>
        <v>0</v>
      </c>
      <c r="H655" s="85">
        <v>0.38690000000000002</v>
      </c>
      <c r="I655" s="2223" t="s">
        <v>1196</v>
      </c>
    </row>
    <row r="656" spans="1:9" ht="16.5">
      <c r="A656" s="89" t="s">
        <v>3340</v>
      </c>
      <c r="B656" s="81" t="s">
        <v>7515</v>
      </c>
      <c r="C656" s="9" t="s">
        <v>3551</v>
      </c>
      <c r="D656" s="83"/>
      <c r="E656" s="83"/>
      <c r="F656" s="83">
        <f t="shared" si="20"/>
        <v>0</v>
      </c>
      <c r="G656" s="84">
        <f t="shared" si="21"/>
        <v>0</v>
      </c>
      <c r="H656" s="85">
        <v>7.1099999999999997E-2</v>
      </c>
      <c r="I656" s="2224" t="s">
        <v>1196</v>
      </c>
    </row>
    <row r="657" spans="1:9" ht="16.5">
      <c r="A657" s="89" t="s">
        <v>3341</v>
      </c>
      <c r="B657" s="81" t="s">
        <v>7516</v>
      </c>
      <c r="C657" s="9" t="s">
        <v>3551</v>
      </c>
      <c r="D657" s="83"/>
      <c r="E657" s="83"/>
      <c r="F657" s="83">
        <f t="shared" si="20"/>
        <v>0</v>
      </c>
      <c r="G657" s="84">
        <f t="shared" si="21"/>
        <v>0</v>
      </c>
      <c r="H657" s="85">
        <v>0.77480000000000004</v>
      </c>
      <c r="I657" s="2223" t="s">
        <v>1196</v>
      </c>
    </row>
    <row r="658" spans="1:9" ht="16.5">
      <c r="A658" s="89" t="s">
        <v>3342</v>
      </c>
      <c r="B658" s="81" t="s">
        <v>7517</v>
      </c>
      <c r="C658" s="9" t="s">
        <v>3551</v>
      </c>
      <c r="D658" s="83"/>
      <c r="E658" s="83"/>
      <c r="F658" s="83">
        <f t="shared" si="20"/>
        <v>0</v>
      </c>
      <c r="G658" s="84">
        <f t="shared" si="21"/>
        <v>0</v>
      </c>
      <c r="H658" s="85">
        <v>1.1124000000000001</v>
      </c>
      <c r="I658" s="2223" t="s">
        <v>1196</v>
      </c>
    </row>
    <row r="659" spans="1:9" ht="16.5">
      <c r="A659" s="89" t="s">
        <v>3343</v>
      </c>
      <c r="B659" s="81" t="s">
        <v>7518</v>
      </c>
      <c r="C659" s="9" t="s">
        <v>3551</v>
      </c>
      <c r="D659" s="83"/>
      <c r="E659" s="83"/>
      <c r="F659" s="83">
        <f t="shared" si="20"/>
        <v>0</v>
      </c>
      <c r="G659" s="84">
        <f t="shared" si="21"/>
        <v>0</v>
      </c>
      <c r="H659" s="85">
        <v>1.2742</v>
      </c>
      <c r="I659" s="2224" t="s">
        <v>1196</v>
      </c>
    </row>
    <row r="660" spans="1:9" ht="16.5">
      <c r="A660" s="89" t="s">
        <v>3344</v>
      </c>
      <c r="B660" s="81" t="s">
        <v>7519</v>
      </c>
      <c r="C660" s="9" t="s">
        <v>3551</v>
      </c>
      <c r="D660" s="83"/>
      <c r="E660" s="83"/>
      <c r="F660" s="83">
        <f t="shared" si="20"/>
        <v>0</v>
      </c>
      <c r="G660" s="84">
        <f t="shared" si="21"/>
        <v>0</v>
      </c>
      <c r="H660" s="85">
        <v>0.41749999999999998</v>
      </c>
      <c r="I660" s="2224" t="s">
        <v>1196</v>
      </c>
    </row>
    <row r="661" spans="1:9" ht="16.5">
      <c r="A661" s="89" t="s">
        <v>3345</v>
      </c>
      <c r="B661" s="81" t="s">
        <v>7520</v>
      </c>
      <c r="C661" s="9" t="s">
        <v>3551</v>
      </c>
      <c r="D661" s="83"/>
      <c r="E661" s="83"/>
      <c r="F661" s="83">
        <f t="shared" si="20"/>
        <v>0</v>
      </c>
      <c r="G661" s="84">
        <f t="shared" si="21"/>
        <v>0</v>
      </c>
      <c r="H661" s="85">
        <v>1.3880999999999999</v>
      </c>
      <c r="I661" s="2224" t="s">
        <v>1196</v>
      </c>
    </row>
    <row r="662" spans="1:9" ht="16.5">
      <c r="A662" s="89" t="s">
        <v>3524</v>
      </c>
      <c r="B662" s="81" t="s">
        <v>7521</v>
      </c>
      <c r="C662" s="9" t="s">
        <v>3551</v>
      </c>
      <c r="D662" s="83"/>
      <c r="E662" s="83"/>
      <c r="F662" s="83">
        <f t="shared" si="20"/>
        <v>0</v>
      </c>
      <c r="G662" s="84">
        <f t="shared" si="21"/>
        <v>0</v>
      </c>
      <c r="H662" s="85">
        <v>1.6022000000000001</v>
      </c>
      <c r="I662" s="2224" t="s">
        <v>1196</v>
      </c>
    </row>
    <row r="663" spans="1:9" ht="16.5">
      <c r="A663" s="89" t="s">
        <v>3346</v>
      </c>
      <c r="B663" s="81" t="s">
        <v>7522</v>
      </c>
      <c r="C663" s="9" t="s">
        <v>3551</v>
      </c>
      <c r="D663" s="83"/>
      <c r="E663" s="83"/>
      <c r="F663" s="83">
        <f t="shared" si="20"/>
        <v>0</v>
      </c>
      <c r="G663" s="84">
        <f t="shared" si="21"/>
        <v>0</v>
      </c>
      <c r="H663" s="85">
        <v>0.55730000000000002</v>
      </c>
      <c r="I663" s="2224" t="s">
        <v>1196</v>
      </c>
    </row>
    <row r="664" spans="1:9" ht="16.5">
      <c r="A664" s="89" t="s">
        <v>6850</v>
      </c>
      <c r="B664" s="81" t="s">
        <v>7523</v>
      </c>
      <c r="C664" s="9" t="s">
        <v>3551</v>
      </c>
      <c r="D664" s="83"/>
      <c r="E664" s="83"/>
      <c r="F664" s="83">
        <f t="shared" si="20"/>
        <v>0</v>
      </c>
      <c r="G664" s="84">
        <f t="shared" si="21"/>
        <v>0</v>
      </c>
      <c r="H664" s="85">
        <v>1</v>
      </c>
      <c r="I664" s="2224" t="s">
        <v>7705</v>
      </c>
    </row>
    <row r="665" spans="1:9" ht="16.5">
      <c r="A665" s="89" t="s">
        <v>3347</v>
      </c>
      <c r="B665" s="81" t="s">
        <v>7524</v>
      </c>
      <c r="C665" s="9" t="s">
        <v>3551</v>
      </c>
      <c r="D665" s="83"/>
      <c r="E665" s="83"/>
      <c r="F665" s="83">
        <f t="shared" si="20"/>
        <v>0</v>
      </c>
      <c r="G665" s="84">
        <f t="shared" si="21"/>
        <v>0</v>
      </c>
      <c r="H665" s="85">
        <v>0.15290000000000001</v>
      </c>
      <c r="I665" s="2224" t="s">
        <v>1196</v>
      </c>
    </row>
    <row r="666" spans="1:9" ht="16.5">
      <c r="A666" s="89" t="s">
        <v>3348</v>
      </c>
      <c r="B666" s="81" t="s">
        <v>7525</v>
      </c>
      <c r="C666" s="9" t="s">
        <v>3551</v>
      </c>
      <c r="D666" s="83"/>
      <c r="E666" s="83"/>
      <c r="F666" s="83">
        <f t="shared" si="20"/>
        <v>0</v>
      </c>
      <c r="G666" s="84">
        <f t="shared" si="21"/>
        <v>0</v>
      </c>
      <c r="H666" s="85">
        <v>0.2407</v>
      </c>
      <c r="I666" s="2224" t="s">
        <v>1196</v>
      </c>
    </row>
    <row r="667" spans="1:9" ht="16.5">
      <c r="A667" s="89" t="s">
        <v>3525</v>
      </c>
      <c r="B667" s="81" t="s">
        <v>7526</v>
      </c>
      <c r="C667" s="9" t="s">
        <v>3551</v>
      </c>
      <c r="D667" s="83"/>
      <c r="E667" s="83"/>
      <c r="F667" s="83">
        <f t="shared" si="20"/>
        <v>0</v>
      </c>
      <c r="G667" s="84">
        <f t="shared" si="21"/>
        <v>0</v>
      </c>
      <c r="H667" s="85">
        <v>0.98719999999999997</v>
      </c>
      <c r="I667" s="2224" t="s">
        <v>1196</v>
      </c>
    </row>
    <row r="668" spans="1:9" ht="16.5">
      <c r="A668" s="89" t="s">
        <v>3349</v>
      </c>
      <c r="B668" s="81" t="s">
        <v>7527</v>
      </c>
      <c r="C668" s="9" t="s">
        <v>3551</v>
      </c>
      <c r="D668" s="83"/>
      <c r="E668" s="83"/>
      <c r="F668" s="83">
        <f t="shared" si="20"/>
        <v>0</v>
      </c>
      <c r="G668" s="84">
        <f t="shared" si="21"/>
        <v>0</v>
      </c>
      <c r="H668" s="85">
        <v>0.88400000000000001</v>
      </c>
      <c r="I668" s="2223" t="s">
        <v>1196</v>
      </c>
    </row>
    <row r="669" spans="1:9" ht="16.5">
      <c r="A669" s="89" t="s">
        <v>6851</v>
      </c>
      <c r="B669" s="81" t="s">
        <v>7528</v>
      </c>
      <c r="C669" s="9" t="s">
        <v>3551</v>
      </c>
      <c r="D669" s="83"/>
      <c r="E669" s="83"/>
      <c r="F669" s="83">
        <f t="shared" si="20"/>
        <v>0</v>
      </c>
      <c r="G669" s="84">
        <f t="shared" si="21"/>
        <v>0</v>
      </c>
      <c r="H669" s="85">
        <v>1</v>
      </c>
      <c r="I669" s="2224" t="s">
        <v>7705</v>
      </c>
    </row>
    <row r="670" spans="1:9" ht="16.5">
      <c r="A670" s="89" t="s">
        <v>3350</v>
      </c>
      <c r="B670" s="81" t="s">
        <v>7529</v>
      </c>
      <c r="C670" s="9" t="s">
        <v>3551</v>
      </c>
      <c r="D670" s="83"/>
      <c r="E670" s="83"/>
      <c r="F670" s="83">
        <f t="shared" si="20"/>
        <v>0</v>
      </c>
      <c r="G670" s="84">
        <f t="shared" si="21"/>
        <v>0</v>
      </c>
      <c r="H670" s="85">
        <v>0.76280000000000003</v>
      </c>
      <c r="I670" s="2224" t="s">
        <v>1196</v>
      </c>
    </row>
    <row r="671" spans="1:9" ht="16.5">
      <c r="A671" s="89" t="s">
        <v>3351</v>
      </c>
      <c r="B671" s="81" t="s">
        <v>7530</v>
      </c>
      <c r="C671" s="9" t="s">
        <v>3551</v>
      </c>
      <c r="D671" s="83"/>
      <c r="E671" s="83"/>
      <c r="F671" s="83">
        <f t="shared" si="20"/>
        <v>0</v>
      </c>
      <c r="G671" s="84">
        <f t="shared" si="21"/>
        <v>0</v>
      </c>
      <c r="H671" s="85">
        <v>0.54100000000000004</v>
      </c>
      <c r="I671" s="2223" t="s">
        <v>1196</v>
      </c>
    </row>
    <row r="672" spans="1:9" ht="16.5">
      <c r="A672" s="89" t="s">
        <v>3352</v>
      </c>
      <c r="B672" s="81" t="s">
        <v>7531</v>
      </c>
      <c r="C672" s="9" t="s">
        <v>3551</v>
      </c>
      <c r="D672" s="83"/>
      <c r="E672" s="83"/>
      <c r="F672" s="83">
        <f t="shared" si="20"/>
        <v>0</v>
      </c>
      <c r="G672" s="84">
        <f t="shared" si="21"/>
        <v>0</v>
      </c>
      <c r="H672" s="85">
        <v>1.1889000000000001</v>
      </c>
      <c r="I672" s="2224" t="s">
        <v>1196</v>
      </c>
    </row>
    <row r="673" spans="1:9" ht="16.5">
      <c r="A673" s="89" t="s">
        <v>3526</v>
      </c>
      <c r="B673" s="81" t="s">
        <v>7532</v>
      </c>
      <c r="C673" s="9" t="s">
        <v>3551</v>
      </c>
      <c r="D673" s="83"/>
      <c r="E673" s="83"/>
      <c r="F673" s="83">
        <f t="shared" si="20"/>
        <v>0</v>
      </c>
      <c r="G673" s="84">
        <f t="shared" si="21"/>
        <v>0</v>
      </c>
      <c r="H673" s="85">
        <v>0.58079999999999998</v>
      </c>
      <c r="I673" s="2224" t="s">
        <v>1196</v>
      </c>
    </row>
    <row r="674" spans="1:9" ht="16.5">
      <c r="A674" s="89" t="s">
        <v>6852</v>
      </c>
      <c r="B674" s="81" t="s">
        <v>7533</v>
      </c>
      <c r="C674" s="9" t="s">
        <v>3551</v>
      </c>
      <c r="D674" s="83"/>
      <c r="E674" s="83"/>
      <c r="F674" s="83">
        <f t="shared" si="20"/>
        <v>0</v>
      </c>
      <c r="G674" s="84">
        <f t="shared" si="21"/>
        <v>0</v>
      </c>
      <c r="H674" s="85">
        <v>1</v>
      </c>
      <c r="I674" s="2223" t="s">
        <v>7705</v>
      </c>
    </row>
    <row r="675" spans="1:9" ht="16.5">
      <c r="A675" s="89" t="s">
        <v>3527</v>
      </c>
      <c r="B675" s="81" t="s">
        <v>6853</v>
      </c>
      <c r="C675" s="9" t="s">
        <v>3551</v>
      </c>
      <c r="D675" s="83"/>
      <c r="E675" s="83"/>
      <c r="F675" s="83">
        <f t="shared" si="20"/>
        <v>0</v>
      </c>
      <c r="G675" s="84">
        <f t="shared" si="21"/>
        <v>0</v>
      </c>
      <c r="H675" s="85">
        <v>1.2969999999999999</v>
      </c>
      <c r="I675" s="2223" t="s">
        <v>1196</v>
      </c>
    </row>
    <row r="676" spans="1:9" ht="16.5">
      <c r="A676" s="89" t="s">
        <v>3528</v>
      </c>
      <c r="B676" s="81" t="s">
        <v>7534</v>
      </c>
      <c r="C676" s="9" t="s">
        <v>3551</v>
      </c>
      <c r="D676" s="83"/>
      <c r="E676" s="83"/>
      <c r="F676" s="83">
        <f t="shared" si="20"/>
        <v>0</v>
      </c>
      <c r="G676" s="84">
        <f t="shared" si="21"/>
        <v>0</v>
      </c>
      <c r="H676" s="85">
        <v>0.45629999999999998</v>
      </c>
      <c r="I676" s="2223" t="s">
        <v>1196</v>
      </c>
    </row>
    <row r="677" spans="1:9" ht="16.5">
      <c r="A677" s="89" t="s">
        <v>3353</v>
      </c>
      <c r="B677" s="81" t="s">
        <v>7535</v>
      </c>
      <c r="C677" s="9" t="s">
        <v>3551</v>
      </c>
      <c r="D677" s="83"/>
      <c r="E677" s="83"/>
      <c r="F677" s="83">
        <f t="shared" si="20"/>
        <v>0</v>
      </c>
      <c r="G677" s="84">
        <f t="shared" si="21"/>
        <v>0</v>
      </c>
      <c r="H677" s="85">
        <v>0.41589999999999999</v>
      </c>
      <c r="I677" s="2223" t="s">
        <v>1196</v>
      </c>
    </row>
    <row r="678" spans="1:9" ht="16.5">
      <c r="A678" s="89" t="s">
        <v>3354</v>
      </c>
      <c r="B678" s="81" t="s">
        <v>7536</v>
      </c>
      <c r="C678" s="9" t="s">
        <v>3551</v>
      </c>
      <c r="D678" s="83"/>
      <c r="E678" s="83"/>
      <c r="F678" s="83">
        <f t="shared" si="20"/>
        <v>0</v>
      </c>
      <c r="G678" s="84">
        <f t="shared" si="21"/>
        <v>0</v>
      </c>
      <c r="H678" s="85">
        <v>0.19700000000000001</v>
      </c>
      <c r="I678" s="2223" t="s">
        <v>1196</v>
      </c>
    </row>
    <row r="679" spans="1:9" ht="16.5">
      <c r="A679" s="89" t="s">
        <v>3529</v>
      </c>
      <c r="B679" s="81" t="s">
        <v>7537</v>
      </c>
      <c r="C679" s="9" t="s">
        <v>3551</v>
      </c>
      <c r="D679" s="83"/>
      <c r="E679" s="83"/>
      <c r="F679" s="83">
        <f t="shared" si="20"/>
        <v>0</v>
      </c>
      <c r="G679" s="84">
        <f t="shared" si="21"/>
        <v>0</v>
      </c>
      <c r="H679" s="85">
        <v>0.94579999999999997</v>
      </c>
      <c r="I679" s="2223" t="s">
        <v>1196</v>
      </c>
    </row>
    <row r="680" spans="1:9" ht="16.5">
      <c r="A680" s="89" t="s">
        <v>3355</v>
      </c>
      <c r="B680" s="81" t="s">
        <v>7538</v>
      </c>
      <c r="C680" s="9" t="s">
        <v>3551</v>
      </c>
      <c r="D680" s="83"/>
      <c r="E680" s="83"/>
      <c r="F680" s="83">
        <f t="shared" si="20"/>
        <v>0</v>
      </c>
      <c r="G680" s="84">
        <f t="shared" si="21"/>
        <v>0</v>
      </c>
      <c r="H680" s="85">
        <v>0.19409999999999999</v>
      </c>
      <c r="I680" s="2223" t="s">
        <v>1196</v>
      </c>
    </row>
    <row r="681" spans="1:9" ht="16.5">
      <c r="A681" s="89" t="s">
        <v>6854</v>
      </c>
      <c r="B681" s="81" t="s">
        <v>7539</v>
      </c>
      <c r="C681" s="9" t="s">
        <v>3551</v>
      </c>
      <c r="D681" s="83"/>
      <c r="E681" s="83"/>
      <c r="F681" s="83">
        <f t="shared" si="20"/>
        <v>0</v>
      </c>
      <c r="G681" s="84">
        <f t="shared" si="21"/>
        <v>0</v>
      </c>
      <c r="H681" s="85">
        <v>1</v>
      </c>
      <c r="I681" s="2223" t="s">
        <v>7705</v>
      </c>
    </row>
    <row r="682" spans="1:9" ht="16.5">
      <c r="A682" s="89" t="s">
        <v>3530</v>
      </c>
      <c r="B682" s="81" t="s">
        <v>7540</v>
      </c>
      <c r="C682" s="9" t="s">
        <v>3551</v>
      </c>
      <c r="D682" s="83"/>
      <c r="E682" s="83"/>
      <c r="F682" s="83">
        <f t="shared" si="20"/>
        <v>0</v>
      </c>
      <c r="G682" s="84">
        <f t="shared" si="21"/>
        <v>0</v>
      </c>
      <c r="H682" s="85">
        <v>0.59189999999999998</v>
      </c>
      <c r="I682" s="2223" t="s">
        <v>1196</v>
      </c>
    </row>
    <row r="683" spans="1:9" ht="16.5">
      <c r="A683" s="89" t="s">
        <v>3531</v>
      </c>
      <c r="B683" s="81" t="s">
        <v>7541</v>
      </c>
      <c r="C683" s="9" t="s">
        <v>3551</v>
      </c>
      <c r="D683" s="83"/>
      <c r="E683" s="83"/>
      <c r="F683" s="83">
        <f t="shared" si="20"/>
        <v>0</v>
      </c>
      <c r="G683" s="84">
        <f t="shared" si="21"/>
        <v>0</v>
      </c>
      <c r="H683" s="85">
        <v>1.4763999999999999</v>
      </c>
      <c r="I683" s="2223" t="s">
        <v>1196</v>
      </c>
    </row>
    <row r="684" spans="1:9" ht="16.5">
      <c r="A684" s="89" t="s">
        <v>6855</v>
      </c>
      <c r="B684" s="81" t="s">
        <v>7542</v>
      </c>
      <c r="C684" s="9" t="s">
        <v>3551</v>
      </c>
      <c r="D684" s="83"/>
      <c r="E684" s="83"/>
      <c r="F684" s="83">
        <f t="shared" si="20"/>
        <v>0</v>
      </c>
      <c r="G684" s="84">
        <f t="shared" si="21"/>
        <v>0</v>
      </c>
      <c r="H684" s="85">
        <v>1</v>
      </c>
      <c r="I684" s="2223" t="s">
        <v>7705</v>
      </c>
    </row>
    <row r="685" spans="1:9" ht="16.5">
      <c r="A685" s="89" t="s">
        <v>3356</v>
      </c>
      <c r="B685" s="81" t="s">
        <v>7543</v>
      </c>
      <c r="C685" s="9" t="s">
        <v>3551</v>
      </c>
      <c r="D685" s="83"/>
      <c r="E685" s="83"/>
      <c r="F685" s="83">
        <f t="shared" si="20"/>
        <v>0</v>
      </c>
      <c r="G685" s="84">
        <f t="shared" si="21"/>
        <v>0</v>
      </c>
      <c r="H685" s="85">
        <v>0.22220000000000001</v>
      </c>
      <c r="I685" s="2223" t="s">
        <v>1196</v>
      </c>
    </row>
    <row r="686" spans="1:9" ht="16.5">
      <c r="A686" s="89" t="s">
        <v>6856</v>
      </c>
      <c r="B686" s="81" t="s">
        <v>7544</v>
      </c>
      <c r="C686" s="9" t="s">
        <v>3551</v>
      </c>
      <c r="D686" s="83"/>
      <c r="E686" s="83"/>
      <c r="F686" s="83">
        <f t="shared" si="20"/>
        <v>0</v>
      </c>
      <c r="G686" s="84">
        <f t="shared" si="21"/>
        <v>0</v>
      </c>
      <c r="H686" s="85">
        <v>1</v>
      </c>
      <c r="I686" s="2223" t="s">
        <v>7705</v>
      </c>
    </row>
    <row r="687" spans="1:9" ht="16.5">
      <c r="A687" s="89" t="s">
        <v>6857</v>
      </c>
      <c r="B687" s="81" t="s">
        <v>7545</v>
      </c>
      <c r="C687" s="9" t="s">
        <v>3551</v>
      </c>
      <c r="D687" s="83"/>
      <c r="E687" s="83"/>
      <c r="F687" s="83">
        <f t="shared" si="20"/>
        <v>0</v>
      </c>
      <c r="G687" s="84">
        <f t="shared" si="21"/>
        <v>0</v>
      </c>
      <c r="H687" s="85">
        <v>1</v>
      </c>
      <c r="I687" s="2223" t="s">
        <v>7705</v>
      </c>
    </row>
    <row r="688" spans="1:9" ht="16.5">
      <c r="A688" s="89" t="s">
        <v>6858</v>
      </c>
      <c r="B688" s="81" t="s">
        <v>7546</v>
      </c>
      <c r="C688" s="9" t="s">
        <v>3551</v>
      </c>
      <c r="D688" s="83"/>
      <c r="E688" s="83"/>
      <c r="F688" s="83">
        <f t="shared" si="20"/>
        <v>0</v>
      </c>
      <c r="G688" s="84">
        <f t="shared" si="21"/>
        <v>0</v>
      </c>
      <c r="H688" s="85">
        <v>1</v>
      </c>
      <c r="I688" s="2223" t="s">
        <v>7705</v>
      </c>
    </row>
    <row r="689" spans="1:9" ht="16.5">
      <c r="A689" s="89" t="s">
        <v>6859</v>
      </c>
      <c r="B689" s="81" t="s">
        <v>7547</v>
      </c>
      <c r="C689" s="9" t="s">
        <v>3551</v>
      </c>
      <c r="D689" s="83"/>
      <c r="E689" s="83"/>
      <c r="F689" s="83">
        <f t="shared" si="20"/>
        <v>0</v>
      </c>
      <c r="G689" s="84">
        <f t="shared" si="21"/>
        <v>0</v>
      </c>
      <c r="H689" s="85">
        <v>1</v>
      </c>
      <c r="I689" s="2223" t="s">
        <v>7705</v>
      </c>
    </row>
    <row r="690" spans="1:9" ht="16.5">
      <c r="A690" s="89" t="s">
        <v>6860</v>
      </c>
      <c r="B690" s="81" t="s">
        <v>7548</v>
      </c>
      <c r="C690" s="9" t="s">
        <v>3551</v>
      </c>
      <c r="D690" s="83"/>
      <c r="E690" s="83"/>
      <c r="F690" s="83">
        <f t="shared" si="20"/>
        <v>0</v>
      </c>
      <c r="G690" s="84">
        <f t="shared" si="21"/>
        <v>0</v>
      </c>
      <c r="H690" s="85">
        <v>1</v>
      </c>
      <c r="I690" s="2223" t="s">
        <v>7705</v>
      </c>
    </row>
    <row r="691" spans="1:9" ht="16.5">
      <c r="A691" s="89" t="s">
        <v>6861</v>
      </c>
      <c r="B691" s="81" t="s">
        <v>7549</v>
      </c>
      <c r="C691" s="9" t="s">
        <v>3551</v>
      </c>
      <c r="D691" s="83"/>
      <c r="E691" s="83"/>
      <c r="F691" s="83">
        <f t="shared" si="20"/>
        <v>0</v>
      </c>
      <c r="G691" s="84">
        <f t="shared" si="21"/>
        <v>0</v>
      </c>
      <c r="H691" s="85">
        <v>1</v>
      </c>
      <c r="I691" s="2223" t="s">
        <v>7705</v>
      </c>
    </row>
    <row r="692" spans="1:9" ht="16.5">
      <c r="A692" s="89" t="s">
        <v>6862</v>
      </c>
      <c r="B692" s="9" t="s">
        <v>7550</v>
      </c>
      <c r="C692" s="9" t="s">
        <v>3551</v>
      </c>
      <c r="D692" s="83"/>
      <c r="E692" s="83"/>
      <c r="F692" s="83">
        <f t="shared" si="20"/>
        <v>0</v>
      </c>
      <c r="G692" s="84">
        <f t="shared" si="21"/>
        <v>0</v>
      </c>
      <c r="H692" s="85">
        <v>1</v>
      </c>
      <c r="I692" s="2223" t="s">
        <v>7705</v>
      </c>
    </row>
    <row r="693" spans="1:9" ht="16.5">
      <c r="A693" s="89" t="s">
        <v>6863</v>
      </c>
      <c r="B693" s="9" t="s">
        <v>7551</v>
      </c>
      <c r="C693" s="9" t="s">
        <v>3551</v>
      </c>
      <c r="D693" s="83"/>
      <c r="E693" s="83"/>
      <c r="F693" s="83">
        <f t="shared" si="20"/>
        <v>0</v>
      </c>
      <c r="G693" s="84">
        <f t="shared" si="21"/>
        <v>0</v>
      </c>
      <c r="H693" s="85">
        <v>1</v>
      </c>
      <c r="I693" s="2223" t="s">
        <v>7705</v>
      </c>
    </row>
    <row r="694" spans="1:9" ht="16.5">
      <c r="A694" s="89" t="s">
        <v>3357</v>
      </c>
      <c r="B694" s="9" t="s">
        <v>7552</v>
      </c>
      <c r="C694" s="9" t="s">
        <v>3551</v>
      </c>
      <c r="D694" s="83"/>
      <c r="E694" s="83"/>
      <c r="F694" s="83">
        <f t="shared" si="20"/>
        <v>0</v>
      </c>
      <c r="G694" s="84">
        <f t="shared" si="21"/>
        <v>0</v>
      </c>
      <c r="H694" s="85">
        <v>0.12239999999999999</v>
      </c>
      <c r="I694" s="2223" t="s">
        <v>1196</v>
      </c>
    </row>
    <row r="695" spans="1:9" ht="16.5">
      <c r="A695" s="89" t="s">
        <v>3358</v>
      </c>
      <c r="B695" s="9" t="s">
        <v>7553</v>
      </c>
      <c r="C695" s="9" t="s">
        <v>3551</v>
      </c>
      <c r="D695" s="83"/>
      <c r="E695" s="83"/>
      <c r="F695" s="83">
        <f t="shared" si="20"/>
        <v>0</v>
      </c>
      <c r="G695" s="84">
        <f t="shared" si="21"/>
        <v>0</v>
      </c>
      <c r="H695" s="85">
        <v>0.51570000000000005</v>
      </c>
      <c r="I695" s="2223" t="s">
        <v>1196</v>
      </c>
    </row>
    <row r="696" spans="1:9" ht="16.5">
      <c r="A696" s="89" t="s">
        <v>3359</v>
      </c>
      <c r="B696" s="9" t="s">
        <v>7554</v>
      </c>
      <c r="C696" s="9" t="s">
        <v>3551</v>
      </c>
      <c r="D696" s="83"/>
      <c r="E696" s="83"/>
      <c r="F696" s="83">
        <f t="shared" si="20"/>
        <v>0</v>
      </c>
      <c r="G696" s="84">
        <f t="shared" si="21"/>
        <v>0</v>
      </c>
      <c r="H696" s="85">
        <v>1.1982999999999999</v>
      </c>
      <c r="I696" s="2223" t="s">
        <v>1196</v>
      </c>
    </row>
    <row r="697" spans="1:9" ht="16.5">
      <c r="A697" s="89" t="s">
        <v>3360</v>
      </c>
      <c r="B697" s="9" t="s">
        <v>7555</v>
      </c>
      <c r="C697" s="9" t="s">
        <v>3551</v>
      </c>
      <c r="D697" s="83"/>
      <c r="E697" s="83"/>
      <c r="F697" s="83">
        <f t="shared" si="20"/>
        <v>0</v>
      </c>
      <c r="G697" s="84">
        <f t="shared" si="21"/>
        <v>0</v>
      </c>
      <c r="H697" s="85">
        <v>1.1486000000000001</v>
      </c>
      <c r="I697" s="2223" t="s">
        <v>1196</v>
      </c>
    </row>
    <row r="698" spans="1:9" ht="16.5">
      <c r="A698" s="89" t="s">
        <v>3361</v>
      </c>
      <c r="B698" s="9" t="s">
        <v>7556</v>
      </c>
      <c r="C698" s="9" t="s">
        <v>3551</v>
      </c>
      <c r="D698" s="83"/>
      <c r="E698" s="83"/>
      <c r="F698" s="83">
        <f t="shared" si="20"/>
        <v>0</v>
      </c>
      <c r="G698" s="84">
        <f t="shared" si="21"/>
        <v>0</v>
      </c>
      <c r="H698" s="85">
        <v>0.59</v>
      </c>
      <c r="I698" s="2223" t="s">
        <v>1196</v>
      </c>
    </row>
    <row r="699" spans="1:9" ht="16.5">
      <c r="A699" s="89" t="s">
        <v>3362</v>
      </c>
      <c r="B699" s="9" t="s">
        <v>7557</v>
      </c>
      <c r="C699" s="9" t="s">
        <v>3551</v>
      </c>
      <c r="D699" s="83"/>
      <c r="E699" s="83"/>
      <c r="F699" s="83">
        <f t="shared" si="20"/>
        <v>0</v>
      </c>
      <c r="G699" s="84">
        <f t="shared" si="21"/>
        <v>0</v>
      </c>
      <c r="H699" s="85">
        <v>0.98260000000000003</v>
      </c>
      <c r="I699" s="2223" t="s">
        <v>1196</v>
      </c>
    </row>
    <row r="700" spans="1:9" ht="16.5">
      <c r="A700" s="89" t="s">
        <v>3363</v>
      </c>
      <c r="B700" s="9" t="s">
        <v>7558</v>
      </c>
      <c r="C700" s="9" t="s">
        <v>3551</v>
      </c>
      <c r="D700" s="83"/>
      <c r="E700" s="83"/>
      <c r="F700" s="83">
        <f t="shared" si="20"/>
        <v>0</v>
      </c>
      <c r="G700" s="84">
        <f t="shared" si="21"/>
        <v>0</v>
      </c>
      <c r="H700" s="85">
        <v>0.81720000000000004</v>
      </c>
      <c r="I700" s="2223" t="s">
        <v>1196</v>
      </c>
    </row>
    <row r="701" spans="1:9" ht="16.5">
      <c r="A701" s="89" t="s">
        <v>3364</v>
      </c>
      <c r="B701" s="9" t="s">
        <v>7559</v>
      </c>
      <c r="C701" s="9" t="s">
        <v>3551</v>
      </c>
      <c r="D701" s="83"/>
      <c r="E701" s="83"/>
      <c r="F701" s="83">
        <f t="shared" si="20"/>
        <v>0</v>
      </c>
      <c r="G701" s="84">
        <f t="shared" si="21"/>
        <v>0</v>
      </c>
      <c r="H701" s="85">
        <v>1.6689000000000001</v>
      </c>
      <c r="I701" s="2224" t="s">
        <v>1196</v>
      </c>
    </row>
    <row r="702" spans="1:9" ht="16.5">
      <c r="A702" s="89" t="s">
        <v>3365</v>
      </c>
      <c r="B702" s="9" t="s">
        <v>7560</v>
      </c>
      <c r="C702" s="9" t="s">
        <v>3551</v>
      </c>
      <c r="D702" s="83"/>
      <c r="E702" s="83"/>
      <c r="F702" s="83">
        <f t="shared" si="20"/>
        <v>0</v>
      </c>
      <c r="G702" s="84">
        <f t="shared" si="21"/>
        <v>0</v>
      </c>
      <c r="H702" s="85">
        <v>0.23330000000000001</v>
      </c>
      <c r="I702" s="2223" t="s">
        <v>1196</v>
      </c>
    </row>
    <row r="703" spans="1:9" ht="16.5">
      <c r="A703" s="89" t="s">
        <v>3366</v>
      </c>
      <c r="B703" s="9" t="s">
        <v>7561</v>
      </c>
      <c r="C703" s="9" t="s">
        <v>3551</v>
      </c>
      <c r="D703" s="83"/>
      <c r="E703" s="83"/>
      <c r="F703" s="83">
        <f t="shared" si="20"/>
        <v>0</v>
      </c>
      <c r="G703" s="84">
        <f t="shared" si="21"/>
        <v>0</v>
      </c>
      <c r="H703" s="85">
        <v>0.77949999999999997</v>
      </c>
      <c r="I703" s="2223" t="s">
        <v>1196</v>
      </c>
    </row>
    <row r="704" spans="1:9" ht="16.5">
      <c r="A704" s="89" t="s">
        <v>3367</v>
      </c>
      <c r="B704" s="9" t="s">
        <v>7562</v>
      </c>
      <c r="C704" s="9" t="s">
        <v>3551</v>
      </c>
      <c r="D704" s="83"/>
      <c r="E704" s="83"/>
      <c r="F704" s="83">
        <f t="shared" si="20"/>
        <v>0</v>
      </c>
      <c r="G704" s="84">
        <f t="shared" si="21"/>
        <v>0</v>
      </c>
      <c r="H704" s="85">
        <v>1.0617000000000001</v>
      </c>
      <c r="I704" s="2223" t="s">
        <v>1196</v>
      </c>
    </row>
    <row r="705" spans="1:9" ht="16.5">
      <c r="A705" s="89" t="s">
        <v>3368</v>
      </c>
      <c r="B705" s="9" t="s">
        <v>7563</v>
      </c>
      <c r="C705" s="9" t="s">
        <v>3551</v>
      </c>
      <c r="D705" s="83"/>
      <c r="E705" s="83"/>
      <c r="F705" s="83">
        <f t="shared" si="20"/>
        <v>0</v>
      </c>
      <c r="G705" s="84">
        <f t="shared" si="21"/>
        <v>0</v>
      </c>
      <c r="H705" s="85">
        <v>0.12959999999999999</v>
      </c>
      <c r="I705" s="2223" t="s">
        <v>1196</v>
      </c>
    </row>
    <row r="706" spans="1:9" ht="16.5">
      <c r="A706" s="89" t="s">
        <v>3369</v>
      </c>
      <c r="B706" s="9" t="s">
        <v>7564</v>
      </c>
      <c r="C706" s="9" t="s">
        <v>3551</v>
      </c>
      <c r="D706" s="83"/>
      <c r="E706" s="83"/>
      <c r="F706" s="83">
        <f t="shared" si="20"/>
        <v>0</v>
      </c>
      <c r="G706" s="84">
        <f t="shared" si="21"/>
        <v>0</v>
      </c>
      <c r="H706" s="85">
        <v>0.21779999999999999</v>
      </c>
      <c r="I706" s="2223" t="s">
        <v>1196</v>
      </c>
    </row>
    <row r="707" spans="1:9" ht="16.5">
      <c r="A707" s="89" t="s">
        <v>3370</v>
      </c>
      <c r="B707" s="9" t="s">
        <v>7565</v>
      </c>
      <c r="C707" s="9" t="s">
        <v>3551</v>
      </c>
      <c r="D707" s="83"/>
      <c r="E707" s="83"/>
      <c r="F707" s="83">
        <f t="shared" si="20"/>
        <v>0</v>
      </c>
      <c r="G707" s="84">
        <f t="shared" si="21"/>
        <v>0</v>
      </c>
      <c r="H707" s="85">
        <v>0.69830000000000003</v>
      </c>
      <c r="I707" s="2223" t="s">
        <v>1196</v>
      </c>
    </row>
    <row r="708" spans="1:9" ht="16.5">
      <c r="A708" s="89" t="s">
        <v>3371</v>
      </c>
      <c r="B708" s="9" t="s">
        <v>7566</v>
      </c>
      <c r="C708" s="9" t="s">
        <v>3551</v>
      </c>
      <c r="D708" s="83"/>
      <c r="E708" s="83"/>
      <c r="F708" s="83">
        <f t="shared" si="20"/>
        <v>0</v>
      </c>
      <c r="G708" s="84">
        <f t="shared" si="21"/>
        <v>0</v>
      </c>
      <c r="H708" s="85">
        <v>0.95620000000000005</v>
      </c>
      <c r="I708" s="2223" t="s">
        <v>1196</v>
      </c>
    </row>
    <row r="709" spans="1:9" ht="16.5">
      <c r="A709" s="89" t="s">
        <v>3372</v>
      </c>
      <c r="B709" s="9" t="s">
        <v>7567</v>
      </c>
      <c r="C709" s="9" t="s">
        <v>3551</v>
      </c>
      <c r="D709" s="83"/>
      <c r="E709" s="83"/>
      <c r="F709" s="83">
        <f t="shared" ref="F709:F772" si="22">D709*E709</f>
        <v>0</v>
      </c>
      <c r="G709" s="84">
        <f t="shared" ref="G709:G772" si="23">IF($F$826=0,0,F709/$F$826)</f>
        <v>0</v>
      </c>
      <c r="H709" s="85">
        <v>1.5629</v>
      </c>
      <c r="I709" s="2223" t="s">
        <v>1196</v>
      </c>
    </row>
    <row r="710" spans="1:9" ht="16.5">
      <c r="A710" s="89" t="s">
        <v>3373</v>
      </c>
      <c r="B710" s="9" t="s">
        <v>7568</v>
      </c>
      <c r="C710" s="9" t="s">
        <v>3551</v>
      </c>
      <c r="D710" s="83"/>
      <c r="E710" s="83"/>
      <c r="F710" s="83">
        <f t="shared" si="22"/>
        <v>0</v>
      </c>
      <c r="G710" s="84">
        <f t="shared" si="23"/>
        <v>0</v>
      </c>
      <c r="H710" s="85">
        <v>0.49669999999999997</v>
      </c>
      <c r="I710" s="2223" t="s">
        <v>1196</v>
      </c>
    </row>
    <row r="711" spans="1:9" ht="16.5">
      <c r="A711" s="89" t="s">
        <v>3374</v>
      </c>
      <c r="B711" s="9" t="s">
        <v>7569</v>
      </c>
      <c r="C711" s="9" t="s">
        <v>3551</v>
      </c>
      <c r="D711" s="83"/>
      <c r="E711" s="83"/>
      <c r="F711" s="83">
        <f t="shared" si="22"/>
        <v>0</v>
      </c>
      <c r="G711" s="84">
        <f t="shared" si="23"/>
        <v>0</v>
      </c>
      <c r="H711" s="85">
        <v>0.8004</v>
      </c>
      <c r="I711" s="2223" t="s">
        <v>1196</v>
      </c>
    </row>
    <row r="712" spans="1:9" ht="16.5">
      <c r="A712" s="89" t="s">
        <v>3375</v>
      </c>
      <c r="B712" s="9" t="s">
        <v>7570</v>
      </c>
      <c r="C712" s="9" t="s">
        <v>3551</v>
      </c>
      <c r="D712" s="83"/>
      <c r="E712" s="83"/>
      <c r="F712" s="83">
        <f t="shared" si="22"/>
        <v>0</v>
      </c>
      <c r="G712" s="84">
        <f t="shared" si="23"/>
        <v>0</v>
      </c>
      <c r="H712" s="85">
        <v>0.38990000000000002</v>
      </c>
      <c r="I712" s="2223" t="s">
        <v>1196</v>
      </c>
    </row>
    <row r="713" spans="1:9" ht="16.5">
      <c r="A713" s="89" t="s">
        <v>3376</v>
      </c>
      <c r="B713" s="9" t="s">
        <v>7571</v>
      </c>
      <c r="C713" s="9" t="s">
        <v>3551</v>
      </c>
      <c r="D713" s="83"/>
      <c r="E713" s="83"/>
      <c r="F713" s="83">
        <f t="shared" si="22"/>
        <v>0</v>
      </c>
      <c r="G713" s="84">
        <f t="shared" si="23"/>
        <v>0</v>
      </c>
      <c r="H713" s="85">
        <v>0.1641</v>
      </c>
      <c r="I713" s="2223" t="s">
        <v>1196</v>
      </c>
    </row>
    <row r="714" spans="1:9" ht="16.5">
      <c r="A714" s="89" t="s">
        <v>3377</v>
      </c>
      <c r="B714" s="9" t="s">
        <v>7572</v>
      </c>
      <c r="C714" s="9" t="s">
        <v>3551</v>
      </c>
      <c r="D714" s="83"/>
      <c r="E714" s="83"/>
      <c r="F714" s="83">
        <f t="shared" si="22"/>
        <v>0</v>
      </c>
      <c r="G714" s="84">
        <f t="shared" si="23"/>
        <v>0</v>
      </c>
      <c r="H714" s="85">
        <v>0.90239999999999998</v>
      </c>
      <c r="I714" s="2223" t="s">
        <v>1196</v>
      </c>
    </row>
    <row r="715" spans="1:9" ht="16.5">
      <c r="A715" s="89" t="s">
        <v>3378</v>
      </c>
      <c r="B715" s="9" t="s">
        <v>7573</v>
      </c>
      <c r="C715" s="9" t="s">
        <v>3551</v>
      </c>
      <c r="D715" s="83"/>
      <c r="E715" s="83"/>
      <c r="F715" s="83">
        <f t="shared" si="22"/>
        <v>0</v>
      </c>
      <c r="G715" s="84">
        <f t="shared" si="23"/>
        <v>0</v>
      </c>
      <c r="H715" s="85">
        <v>1.4708000000000001</v>
      </c>
      <c r="I715" s="2223" t="s">
        <v>1196</v>
      </c>
    </row>
    <row r="716" spans="1:9" ht="16.5">
      <c r="A716" s="89" t="s">
        <v>3379</v>
      </c>
      <c r="B716" s="9" t="s">
        <v>7574</v>
      </c>
      <c r="C716" s="9" t="s">
        <v>3551</v>
      </c>
      <c r="D716" s="83"/>
      <c r="E716" s="83"/>
      <c r="F716" s="83">
        <f t="shared" si="22"/>
        <v>0</v>
      </c>
      <c r="G716" s="84">
        <f t="shared" si="23"/>
        <v>0</v>
      </c>
      <c r="H716" s="85">
        <v>0.67449999999999999</v>
      </c>
      <c r="I716" s="2223" t="s">
        <v>1196</v>
      </c>
    </row>
    <row r="717" spans="1:9" ht="16.5">
      <c r="A717" s="89" t="s">
        <v>3380</v>
      </c>
      <c r="B717" s="9" t="s">
        <v>7575</v>
      </c>
      <c r="C717" s="9" t="s">
        <v>3551</v>
      </c>
      <c r="D717" s="83"/>
      <c r="E717" s="83"/>
      <c r="F717" s="83">
        <f t="shared" si="22"/>
        <v>0</v>
      </c>
      <c r="G717" s="84">
        <f t="shared" si="23"/>
        <v>0</v>
      </c>
      <c r="H717" s="85">
        <v>0.43859999999999999</v>
      </c>
      <c r="I717" s="2223" t="s">
        <v>1196</v>
      </c>
    </row>
    <row r="718" spans="1:9" ht="16.5">
      <c r="A718" s="89" t="s">
        <v>3381</v>
      </c>
      <c r="B718" s="9" t="s">
        <v>7576</v>
      </c>
      <c r="C718" s="9" t="s">
        <v>3551</v>
      </c>
      <c r="D718" s="83"/>
      <c r="E718" s="83"/>
      <c r="F718" s="83">
        <f t="shared" si="22"/>
        <v>0</v>
      </c>
      <c r="G718" s="84">
        <f t="shared" si="23"/>
        <v>0</v>
      </c>
      <c r="H718" s="85">
        <v>0.82540000000000002</v>
      </c>
      <c r="I718" s="2223" t="s">
        <v>1196</v>
      </c>
    </row>
    <row r="719" spans="1:9" ht="16.5">
      <c r="A719" s="89" t="s">
        <v>3382</v>
      </c>
      <c r="B719" s="9" t="s">
        <v>7577</v>
      </c>
      <c r="C719" s="9" t="s">
        <v>3551</v>
      </c>
      <c r="D719" s="83"/>
      <c r="E719" s="83"/>
      <c r="F719" s="83">
        <f t="shared" si="22"/>
        <v>0</v>
      </c>
      <c r="G719" s="84">
        <f t="shared" si="23"/>
        <v>0</v>
      </c>
      <c r="H719" s="85">
        <v>0.30070000000000002</v>
      </c>
      <c r="I719" s="2223" t="s">
        <v>1196</v>
      </c>
    </row>
    <row r="720" spans="1:9" ht="16.5">
      <c r="A720" s="89" t="s">
        <v>3383</v>
      </c>
      <c r="B720" s="9" t="s">
        <v>7578</v>
      </c>
      <c r="C720" s="9" t="s">
        <v>3551</v>
      </c>
      <c r="D720" s="83"/>
      <c r="E720" s="83"/>
      <c r="F720" s="83">
        <f t="shared" si="22"/>
        <v>0</v>
      </c>
      <c r="G720" s="84">
        <f t="shared" si="23"/>
        <v>0</v>
      </c>
      <c r="H720" s="85">
        <v>0.44219999999999998</v>
      </c>
      <c r="I720" s="2223" t="s">
        <v>1196</v>
      </c>
    </row>
    <row r="721" spans="1:9" ht="16.5">
      <c r="A721" s="89" t="s">
        <v>3384</v>
      </c>
      <c r="B721" s="9" t="s">
        <v>7579</v>
      </c>
      <c r="C721" s="9" t="s">
        <v>3551</v>
      </c>
      <c r="D721" s="83"/>
      <c r="E721" s="83"/>
      <c r="F721" s="83">
        <f t="shared" si="22"/>
        <v>0</v>
      </c>
      <c r="G721" s="84">
        <f t="shared" si="23"/>
        <v>0</v>
      </c>
      <c r="H721" s="85">
        <v>0.25969999999999999</v>
      </c>
      <c r="I721" s="2223" t="s">
        <v>1196</v>
      </c>
    </row>
    <row r="722" spans="1:9" ht="16.5">
      <c r="A722" s="89" t="s">
        <v>3385</v>
      </c>
      <c r="B722" s="9" t="s">
        <v>7580</v>
      </c>
      <c r="C722" s="9" t="s">
        <v>3551</v>
      </c>
      <c r="D722" s="83"/>
      <c r="E722" s="83"/>
      <c r="F722" s="83">
        <f t="shared" si="22"/>
        <v>0</v>
      </c>
      <c r="G722" s="84">
        <f t="shared" si="23"/>
        <v>0</v>
      </c>
      <c r="H722" s="85">
        <v>0.59379999999999999</v>
      </c>
      <c r="I722" s="2223" t="s">
        <v>1196</v>
      </c>
    </row>
    <row r="723" spans="1:9" ht="16.5">
      <c r="A723" s="89" t="s">
        <v>3386</v>
      </c>
      <c r="B723" s="9" t="s">
        <v>7581</v>
      </c>
      <c r="C723" s="9" t="s">
        <v>3551</v>
      </c>
      <c r="D723" s="83"/>
      <c r="E723" s="83"/>
      <c r="F723" s="83">
        <f t="shared" si="22"/>
        <v>0</v>
      </c>
      <c r="G723" s="84">
        <f t="shared" si="23"/>
        <v>0</v>
      </c>
      <c r="H723" s="85">
        <v>0.52810000000000001</v>
      </c>
      <c r="I723" s="2224" t="s">
        <v>1196</v>
      </c>
    </row>
    <row r="724" spans="1:9" ht="16.5">
      <c r="A724" s="89" t="s">
        <v>3387</v>
      </c>
      <c r="B724" s="9" t="s">
        <v>7582</v>
      </c>
      <c r="C724" s="9" t="s">
        <v>3551</v>
      </c>
      <c r="D724" s="83"/>
      <c r="E724" s="83"/>
      <c r="F724" s="83">
        <f t="shared" si="22"/>
        <v>0</v>
      </c>
      <c r="G724" s="84">
        <f t="shared" si="23"/>
        <v>0</v>
      </c>
      <c r="H724" s="85">
        <v>1.3861000000000001</v>
      </c>
      <c r="I724" s="2223" t="s">
        <v>1196</v>
      </c>
    </row>
    <row r="725" spans="1:9" ht="16.5">
      <c r="A725" s="89" t="s">
        <v>3388</v>
      </c>
      <c r="B725" s="9" t="s">
        <v>7583</v>
      </c>
      <c r="C725" s="9" t="s">
        <v>3551</v>
      </c>
      <c r="D725" s="83"/>
      <c r="E725" s="83"/>
      <c r="F725" s="83">
        <f t="shared" si="22"/>
        <v>0</v>
      </c>
      <c r="G725" s="84">
        <f t="shared" si="23"/>
        <v>0</v>
      </c>
      <c r="H725" s="85">
        <v>0.44259999999999999</v>
      </c>
      <c r="I725" s="2223" t="s">
        <v>1196</v>
      </c>
    </row>
    <row r="726" spans="1:9" ht="16.5">
      <c r="A726" s="89" t="s">
        <v>3389</v>
      </c>
      <c r="B726" s="9" t="s">
        <v>7584</v>
      </c>
      <c r="C726" s="9" t="s">
        <v>3551</v>
      </c>
      <c r="D726" s="83"/>
      <c r="E726" s="83"/>
      <c r="F726" s="83">
        <f t="shared" si="22"/>
        <v>0</v>
      </c>
      <c r="G726" s="84">
        <f t="shared" si="23"/>
        <v>0</v>
      </c>
      <c r="H726" s="85">
        <v>0.79730000000000001</v>
      </c>
      <c r="I726" s="2223" t="s">
        <v>1196</v>
      </c>
    </row>
    <row r="727" spans="1:9" ht="16.5">
      <c r="A727" s="89" t="s">
        <v>3390</v>
      </c>
      <c r="B727" s="9" t="s">
        <v>7585</v>
      </c>
      <c r="C727" s="9" t="s">
        <v>3551</v>
      </c>
      <c r="D727" s="83"/>
      <c r="E727" s="83"/>
      <c r="F727" s="83">
        <f t="shared" si="22"/>
        <v>0</v>
      </c>
      <c r="G727" s="84">
        <f t="shared" si="23"/>
        <v>0</v>
      </c>
      <c r="H727" s="85">
        <v>0.69899999999999995</v>
      </c>
      <c r="I727" s="2223" t="s">
        <v>1196</v>
      </c>
    </row>
    <row r="728" spans="1:9" ht="16.5">
      <c r="A728" s="89" t="s">
        <v>3391</v>
      </c>
      <c r="B728" s="9" t="s">
        <v>7586</v>
      </c>
      <c r="C728" s="9" t="s">
        <v>3551</v>
      </c>
      <c r="D728" s="83"/>
      <c r="E728" s="83"/>
      <c r="F728" s="83">
        <f t="shared" si="22"/>
        <v>0</v>
      </c>
      <c r="G728" s="84">
        <f t="shared" si="23"/>
        <v>0</v>
      </c>
      <c r="H728" s="85">
        <v>1.1930000000000001</v>
      </c>
      <c r="I728" s="2223" t="s">
        <v>1196</v>
      </c>
    </row>
    <row r="729" spans="1:9" ht="16.5">
      <c r="A729" s="89" t="s">
        <v>3392</v>
      </c>
      <c r="B729" s="9" t="s">
        <v>7587</v>
      </c>
      <c r="C729" s="9" t="s">
        <v>3551</v>
      </c>
      <c r="D729" s="83"/>
      <c r="E729" s="83"/>
      <c r="F729" s="83">
        <f t="shared" si="22"/>
        <v>0</v>
      </c>
      <c r="G729" s="84">
        <f t="shared" si="23"/>
        <v>0</v>
      </c>
      <c r="H729" s="85">
        <v>0.65039999999999998</v>
      </c>
      <c r="I729" s="2223" t="s">
        <v>1196</v>
      </c>
    </row>
    <row r="730" spans="1:9" ht="16.5">
      <c r="A730" s="89" t="s">
        <v>3393</v>
      </c>
      <c r="B730" s="9" t="s">
        <v>7588</v>
      </c>
      <c r="C730" s="9" t="s">
        <v>3551</v>
      </c>
      <c r="D730" s="83"/>
      <c r="E730" s="83"/>
      <c r="F730" s="83">
        <f t="shared" si="22"/>
        <v>0</v>
      </c>
      <c r="G730" s="84">
        <f t="shared" si="23"/>
        <v>0</v>
      </c>
      <c r="H730" s="85">
        <v>0.68559999999999999</v>
      </c>
      <c r="I730" s="2223" t="s">
        <v>1196</v>
      </c>
    </row>
    <row r="731" spans="1:9" ht="16.5">
      <c r="A731" s="89" t="s">
        <v>3394</v>
      </c>
      <c r="B731" s="9" t="s">
        <v>7589</v>
      </c>
      <c r="C731" s="9" t="s">
        <v>3551</v>
      </c>
      <c r="D731" s="83"/>
      <c r="E731" s="83"/>
      <c r="F731" s="83">
        <f t="shared" si="22"/>
        <v>0</v>
      </c>
      <c r="G731" s="84">
        <f t="shared" si="23"/>
        <v>0</v>
      </c>
      <c r="H731" s="85">
        <v>0.76659999999999995</v>
      </c>
      <c r="I731" s="2223" t="s">
        <v>1196</v>
      </c>
    </row>
    <row r="732" spans="1:9" ht="16.5">
      <c r="A732" s="89" t="s">
        <v>3395</v>
      </c>
      <c r="B732" s="9" t="s">
        <v>7590</v>
      </c>
      <c r="C732" s="9" t="s">
        <v>3551</v>
      </c>
      <c r="D732" s="83"/>
      <c r="E732" s="83"/>
      <c r="F732" s="83">
        <f t="shared" si="22"/>
        <v>0</v>
      </c>
      <c r="G732" s="84">
        <f t="shared" si="23"/>
        <v>0</v>
      </c>
      <c r="H732" s="85">
        <v>1.0333000000000001</v>
      </c>
      <c r="I732" s="2223" t="s">
        <v>1196</v>
      </c>
    </row>
    <row r="733" spans="1:9" ht="16.5">
      <c r="A733" s="89" t="s">
        <v>3396</v>
      </c>
      <c r="B733" s="9" t="s">
        <v>7591</v>
      </c>
      <c r="C733" s="9" t="s">
        <v>3551</v>
      </c>
      <c r="D733" s="83"/>
      <c r="E733" s="83"/>
      <c r="F733" s="83">
        <f t="shared" si="22"/>
        <v>0</v>
      </c>
      <c r="G733" s="84">
        <f t="shared" si="23"/>
        <v>0</v>
      </c>
      <c r="H733" s="85">
        <v>0.36680000000000001</v>
      </c>
      <c r="I733" s="2223" t="s">
        <v>1196</v>
      </c>
    </row>
    <row r="734" spans="1:9" ht="16.5">
      <c r="A734" s="89" t="s">
        <v>3397</v>
      </c>
      <c r="B734" s="9" t="s">
        <v>7592</v>
      </c>
      <c r="C734" s="9" t="s">
        <v>3551</v>
      </c>
      <c r="D734" s="83"/>
      <c r="E734" s="83"/>
      <c r="F734" s="83">
        <f t="shared" si="22"/>
        <v>0</v>
      </c>
      <c r="G734" s="84">
        <f t="shared" si="23"/>
        <v>0</v>
      </c>
      <c r="H734" s="85">
        <v>0.93059999999999998</v>
      </c>
      <c r="I734" s="2223" t="s">
        <v>1196</v>
      </c>
    </row>
    <row r="735" spans="1:9" ht="16.5">
      <c r="A735" s="89" t="s">
        <v>3398</v>
      </c>
      <c r="B735" s="9" t="s">
        <v>7593</v>
      </c>
      <c r="C735" s="9" t="s">
        <v>3551</v>
      </c>
      <c r="D735" s="83"/>
      <c r="E735" s="83"/>
      <c r="F735" s="83">
        <f t="shared" si="22"/>
        <v>0</v>
      </c>
      <c r="G735" s="84">
        <f t="shared" si="23"/>
        <v>0</v>
      </c>
      <c r="H735" s="85">
        <v>0.46200000000000002</v>
      </c>
      <c r="I735" s="2223" t="s">
        <v>1196</v>
      </c>
    </row>
    <row r="736" spans="1:9" ht="16.5">
      <c r="A736" s="89" t="s">
        <v>3399</v>
      </c>
      <c r="B736" s="9" t="s">
        <v>7594</v>
      </c>
      <c r="C736" s="9" t="s">
        <v>3551</v>
      </c>
      <c r="D736" s="83"/>
      <c r="E736" s="83"/>
      <c r="F736" s="83">
        <f t="shared" si="22"/>
        <v>0</v>
      </c>
      <c r="G736" s="84">
        <f t="shared" si="23"/>
        <v>0</v>
      </c>
      <c r="H736" s="85">
        <v>1.1788000000000001</v>
      </c>
      <c r="I736" s="2223" t="s">
        <v>1196</v>
      </c>
    </row>
    <row r="737" spans="1:9" ht="16.5">
      <c r="A737" s="89" t="s">
        <v>3400</v>
      </c>
      <c r="B737" s="9" t="s">
        <v>7595</v>
      </c>
      <c r="C737" s="9" t="s">
        <v>3551</v>
      </c>
      <c r="D737" s="83"/>
      <c r="E737" s="83"/>
      <c r="F737" s="83">
        <f t="shared" si="22"/>
        <v>0</v>
      </c>
      <c r="G737" s="84">
        <f t="shared" si="23"/>
        <v>0</v>
      </c>
      <c r="H737" s="85">
        <v>1.4273</v>
      </c>
      <c r="I737" s="2223" t="s">
        <v>1196</v>
      </c>
    </row>
    <row r="738" spans="1:9" ht="16.5">
      <c r="A738" s="89" t="s">
        <v>3401</v>
      </c>
      <c r="B738" s="9" t="s">
        <v>7596</v>
      </c>
      <c r="C738" s="9" t="s">
        <v>3551</v>
      </c>
      <c r="D738" s="83"/>
      <c r="E738" s="83"/>
      <c r="F738" s="83">
        <f t="shared" si="22"/>
        <v>0</v>
      </c>
      <c r="G738" s="84">
        <f t="shared" si="23"/>
        <v>0</v>
      </c>
      <c r="H738" s="85">
        <v>0.57469999999999999</v>
      </c>
      <c r="I738" s="2223" t="s">
        <v>1196</v>
      </c>
    </row>
    <row r="739" spans="1:9" ht="16.5">
      <c r="A739" s="89" t="s">
        <v>3402</v>
      </c>
      <c r="B739" s="9" t="s">
        <v>7597</v>
      </c>
      <c r="C739" s="9" t="s">
        <v>3551</v>
      </c>
      <c r="D739" s="83"/>
      <c r="E739" s="83"/>
      <c r="F739" s="83">
        <f t="shared" si="22"/>
        <v>0</v>
      </c>
      <c r="G739" s="84">
        <f t="shared" si="23"/>
        <v>0</v>
      </c>
      <c r="H739" s="85">
        <v>1.5142</v>
      </c>
      <c r="I739" s="2223" t="s">
        <v>1196</v>
      </c>
    </row>
    <row r="740" spans="1:9" ht="16.5">
      <c r="A740" s="89" t="s">
        <v>3403</v>
      </c>
      <c r="B740" s="9" t="s">
        <v>7598</v>
      </c>
      <c r="C740" s="9" t="s">
        <v>3551</v>
      </c>
      <c r="D740" s="83"/>
      <c r="E740" s="83"/>
      <c r="F740" s="83">
        <f t="shared" si="22"/>
        <v>0</v>
      </c>
      <c r="G740" s="84">
        <f t="shared" si="23"/>
        <v>0</v>
      </c>
      <c r="H740" s="85">
        <v>0.86350000000000005</v>
      </c>
      <c r="I740" s="2223" t="s">
        <v>1196</v>
      </c>
    </row>
    <row r="741" spans="1:9" ht="16.5">
      <c r="A741" s="89" t="s">
        <v>3404</v>
      </c>
      <c r="B741" s="9" t="s">
        <v>7599</v>
      </c>
      <c r="C741" s="9" t="s">
        <v>3551</v>
      </c>
      <c r="D741" s="83"/>
      <c r="E741" s="83"/>
      <c r="F741" s="83">
        <f t="shared" si="22"/>
        <v>0</v>
      </c>
      <c r="G741" s="84">
        <f t="shared" si="23"/>
        <v>0</v>
      </c>
      <c r="H741" s="85">
        <v>0.56969999999999998</v>
      </c>
      <c r="I741" s="2223" t="s">
        <v>1196</v>
      </c>
    </row>
    <row r="742" spans="1:9" ht="16.5">
      <c r="A742" s="89" t="s">
        <v>3405</v>
      </c>
      <c r="B742" s="9" t="s">
        <v>7600</v>
      </c>
      <c r="C742" s="9" t="s">
        <v>3551</v>
      </c>
      <c r="D742" s="83"/>
      <c r="E742" s="83"/>
      <c r="F742" s="83">
        <f t="shared" si="22"/>
        <v>0</v>
      </c>
      <c r="G742" s="84">
        <f t="shared" si="23"/>
        <v>0</v>
      </c>
      <c r="H742" s="85">
        <v>0.78200000000000003</v>
      </c>
      <c r="I742" s="2223" t="s">
        <v>1196</v>
      </c>
    </row>
    <row r="743" spans="1:9" ht="16.5">
      <c r="A743" s="89" t="s">
        <v>3406</v>
      </c>
      <c r="B743" s="9" t="s">
        <v>7601</v>
      </c>
      <c r="C743" s="9" t="s">
        <v>3551</v>
      </c>
      <c r="D743" s="83"/>
      <c r="E743" s="83"/>
      <c r="F743" s="83">
        <f t="shared" si="22"/>
        <v>0</v>
      </c>
      <c r="G743" s="84">
        <f t="shared" si="23"/>
        <v>0</v>
      </c>
      <c r="H743" s="85">
        <v>1.4699</v>
      </c>
      <c r="I743" s="2223" t="s">
        <v>1196</v>
      </c>
    </row>
    <row r="744" spans="1:9" ht="16.5">
      <c r="A744" s="89" t="s">
        <v>6864</v>
      </c>
      <c r="B744" s="9" t="s">
        <v>7602</v>
      </c>
      <c r="C744" s="9" t="s">
        <v>3551</v>
      </c>
      <c r="D744" s="83"/>
      <c r="E744" s="83"/>
      <c r="F744" s="83">
        <f t="shared" si="22"/>
        <v>0</v>
      </c>
      <c r="G744" s="84">
        <f t="shared" si="23"/>
        <v>0</v>
      </c>
      <c r="H744" s="85">
        <v>1</v>
      </c>
      <c r="I744" s="2223" t="s">
        <v>7705</v>
      </c>
    </row>
    <row r="745" spans="1:9" ht="16.5">
      <c r="A745" s="89" t="s">
        <v>3407</v>
      </c>
      <c r="B745" s="9" t="s">
        <v>7603</v>
      </c>
      <c r="C745" s="9" t="s">
        <v>3551</v>
      </c>
      <c r="D745" s="83"/>
      <c r="E745" s="83"/>
      <c r="F745" s="83">
        <f t="shared" si="22"/>
        <v>0</v>
      </c>
      <c r="G745" s="84">
        <f t="shared" si="23"/>
        <v>0</v>
      </c>
      <c r="H745" s="85">
        <v>0.86739999999999995</v>
      </c>
      <c r="I745" s="2223" t="s">
        <v>1196</v>
      </c>
    </row>
    <row r="746" spans="1:9" ht="16.5">
      <c r="A746" s="89" t="s">
        <v>3408</v>
      </c>
      <c r="B746" s="9" t="s">
        <v>7604</v>
      </c>
      <c r="C746" s="9" t="s">
        <v>3551</v>
      </c>
      <c r="D746" s="83"/>
      <c r="E746" s="83"/>
      <c r="F746" s="83">
        <f t="shared" si="22"/>
        <v>0</v>
      </c>
      <c r="G746" s="84">
        <f t="shared" si="23"/>
        <v>0</v>
      </c>
      <c r="H746" s="85">
        <v>0.4279</v>
      </c>
      <c r="I746" s="2223" t="s">
        <v>1196</v>
      </c>
    </row>
    <row r="747" spans="1:9" ht="16.5">
      <c r="A747" s="89" t="s">
        <v>3409</v>
      </c>
      <c r="B747" s="9" t="s">
        <v>7605</v>
      </c>
      <c r="C747" s="9" t="s">
        <v>3551</v>
      </c>
      <c r="D747" s="83"/>
      <c r="E747" s="83"/>
      <c r="F747" s="83">
        <f t="shared" si="22"/>
        <v>0</v>
      </c>
      <c r="G747" s="84">
        <f t="shared" si="23"/>
        <v>0</v>
      </c>
      <c r="H747" s="85">
        <v>1.7121</v>
      </c>
      <c r="I747" s="2223" t="s">
        <v>1196</v>
      </c>
    </row>
    <row r="748" spans="1:9" ht="16.5">
      <c r="A748" s="89" t="s">
        <v>3410</v>
      </c>
      <c r="B748" s="9" t="s">
        <v>7606</v>
      </c>
      <c r="C748" s="9" t="s">
        <v>3551</v>
      </c>
      <c r="D748" s="83"/>
      <c r="E748" s="83"/>
      <c r="F748" s="83">
        <f t="shared" si="22"/>
        <v>0</v>
      </c>
      <c r="G748" s="84">
        <f t="shared" si="23"/>
        <v>0</v>
      </c>
      <c r="H748" s="85">
        <v>0.9506</v>
      </c>
      <c r="I748" s="2223" t="s">
        <v>1196</v>
      </c>
    </row>
    <row r="749" spans="1:9" ht="16.5">
      <c r="A749" s="89" t="s">
        <v>3411</v>
      </c>
      <c r="B749" s="9" t="s">
        <v>7607</v>
      </c>
      <c r="C749" s="9" t="s">
        <v>3551</v>
      </c>
      <c r="D749" s="83"/>
      <c r="E749" s="83"/>
      <c r="F749" s="83">
        <f t="shared" si="22"/>
        <v>0</v>
      </c>
      <c r="G749" s="84">
        <f t="shared" si="23"/>
        <v>0</v>
      </c>
      <c r="H749" s="85">
        <v>0.52510000000000001</v>
      </c>
      <c r="I749" s="2223" t="s">
        <v>1196</v>
      </c>
    </row>
    <row r="750" spans="1:9" ht="16.5">
      <c r="A750" s="89" t="s">
        <v>3412</v>
      </c>
      <c r="B750" s="9" t="s">
        <v>7608</v>
      </c>
      <c r="C750" s="9" t="s">
        <v>3551</v>
      </c>
      <c r="D750" s="83"/>
      <c r="E750" s="83"/>
      <c r="F750" s="83">
        <f t="shared" si="22"/>
        <v>0</v>
      </c>
      <c r="G750" s="84">
        <f t="shared" si="23"/>
        <v>0</v>
      </c>
      <c r="H750" s="85">
        <v>0.50619999999999998</v>
      </c>
      <c r="I750" s="2223" t="s">
        <v>1196</v>
      </c>
    </row>
    <row r="751" spans="1:9" ht="16.5">
      <c r="A751" s="89" t="s">
        <v>3413</v>
      </c>
      <c r="B751" s="9" t="s">
        <v>7609</v>
      </c>
      <c r="C751" s="9" t="s">
        <v>3551</v>
      </c>
      <c r="D751" s="83"/>
      <c r="E751" s="83"/>
      <c r="F751" s="83">
        <f t="shared" si="22"/>
        <v>0</v>
      </c>
      <c r="G751" s="84">
        <f t="shared" si="23"/>
        <v>0</v>
      </c>
      <c r="H751" s="85">
        <v>1.2189000000000001</v>
      </c>
      <c r="I751" s="2223" t="s">
        <v>1196</v>
      </c>
    </row>
    <row r="752" spans="1:9" ht="16.5">
      <c r="A752" s="89" t="s">
        <v>3414</v>
      </c>
      <c r="B752" s="9" t="s">
        <v>7610</v>
      </c>
      <c r="C752" s="9" t="s">
        <v>3551</v>
      </c>
      <c r="D752" s="83"/>
      <c r="E752" s="83"/>
      <c r="F752" s="83">
        <f t="shared" si="22"/>
        <v>0</v>
      </c>
      <c r="G752" s="84">
        <f t="shared" si="23"/>
        <v>0</v>
      </c>
      <c r="H752" s="85">
        <v>0.23860000000000001</v>
      </c>
      <c r="I752" s="2223" t="s">
        <v>1196</v>
      </c>
    </row>
    <row r="753" spans="1:9" ht="16.5">
      <c r="A753" s="89" t="s">
        <v>3415</v>
      </c>
      <c r="B753" s="9" t="s">
        <v>7611</v>
      </c>
      <c r="C753" s="9" t="s">
        <v>3551</v>
      </c>
      <c r="D753" s="83"/>
      <c r="E753" s="83"/>
      <c r="F753" s="83">
        <f t="shared" si="22"/>
        <v>0</v>
      </c>
      <c r="G753" s="84">
        <f t="shared" si="23"/>
        <v>0</v>
      </c>
      <c r="H753" s="85">
        <v>1.1908000000000001</v>
      </c>
      <c r="I753" s="2223" t="s">
        <v>1196</v>
      </c>
    </row>
    <row r="754" spans="1:9" ht="16.5">
      <c r="A754" s="89" t="s">
        <v>3416</v>
      </c>
      <c r="B754" s="9" t="s">
        <v>7612</v>
      </c>
      <c r="C754" s="9" t="s">
        <v>3551</v>
      </c>
      <c r="D754" s="83"/>
      <c r="E754" s="83"/>
      <c r="F754" s="83">
        <f t="shared" si="22"/>
        <v>0</v>
      </c>
      <c r="G754" s="84">
        <f t="shared" si="23"/>
        <v>0</v>
      </c>
      <c r="H754" s="85">
        <v>9.7000000000000003E-2</v>
      </c>
      <c r="I754" s="2223" t="s">
        <v>1196</v>
      </c>
    </row>
    <row r="755" spans="1:9" ht="16.5">
      <c r="A755" s="89" t="s">
        <v>3417</v>
      </c>
      <c r="B755" s="9" t="s">
        <v>7613</v>
      </c>
      <c r="C755" s="9" t="s">
        <v>3551</v>
      </c>
      <c r="D755" s="83"/>
      <c r="E755" s="83"/>
      <c r="F755" s="83">
        <f t="shared" si="22"/>
        <v>0</v>
      </c>
      <c r="G755" s="84">
        <f t="shared" si="23"/>
        <v>0</v>
      </c>
      <c r="H755" s="85">
        <v>0.72130000000000005</v>
      </c>
      <c r="I755" s="2223" t="s">
        <v>1196</v>
      </c>
    </row>
    <row r="756" spans="1:9" ht="16.5">
      <c r="A756" s="89" t="s">
        <v>3418</v>
      </c>
      <c r="B756" s="9" t="s">
        <v>7614</v>
      </c>
      <c r="C756" s="9" t="s">
        <v>3551</v>
      </c>
      <c r="D756" s="83"/>
      <c r="E756" s="83"/>
      <c r="F756" s="83">
        <f t="shared" si="22"/>
        <v>0</v>
      </c>
      <c r="G756" s="84">
        <f t="shared" si="23"/>
        <v>0</v>
      </c>
      <c r="H756" s="85">
        <v>0.2036</v>
      </c>
      <c r="I756" s="2223" t="s">
        <v>1196</v>
      </c>
    </row>
    <row r="757" spans="1:9" ht="16.5">
      <c r="A757" s="89" t="s">
        <v>3419</v>
      </c>
      <c r="B757" s="9" t="s">
        <v>7615</v>
      </c>
      <c r="C757" s="9" t="s">
        <v>3551</v>
      </c>
      <c r="D757" s="83"/>
      <c r="E757" s="83"/>
      <c r="F757" s="83">
        <f t="shared" si="22"/>
        <v>0</v>
      </c>
      <c r="G757" s="84">
        <f t="shared" si="23"/>
        <v>0</v>
      </c>
      <c r="H757" s="85">
        <v>1.1834</v>
      </c>
      <c r="I757" s="2223" t="s">
        <v>1196</v>
      </c>
    </row>
    <row r="758" spans="1:9" ht="16.5">
      <c r="A758" s="89" t="s">
        <v>3420</v>
      </c>
      <c r="B758" s="9" t="s">
        <v>7616</v>
      </c>
      <c r="C758" s="9" t="s">
        <v>3551</v>
      </c>
      <c r="D758" s="83"/>
      <c r="E758" s="83"/>
      <c r="F758" s="83">
        <f t="shared" si="22"/>
        <v>0</v>
      </c>
      <c r="G758" s="84">
        <f t="shared" si="23"/>
        <v>0</v>
      </c>
      <c r="H758" s="85">
        <v>0.39989999999999998</v>
      </c>
      <c r="I758" s="2223" t="s">
        <v>1196</v>
      </c>
    </row>
    <row r="759" spans="1:9" ht="16.5">
      <c r="A759" s="89" t="s">
        <v>3421</v>
      </c>
      <c r="B759" s="9" t="s">
        <v>7617</v>
      </c>
      <c r="C759" s="9" t="s">
        <v>3551</v>
      </c>
      <c r="D759" s="83"/>
      <c r="E759" s="83"/>
      <c r="F759" s="83">
        <f t="shared" si="22"/>
        <v>0</v>
      </c>
      <c r="G759" s="84">
        <f t="shared" si="23"/>
        <v>0</v>
      </c>
      <c r="H759" s="85">
        <v>0.4632</v>
      </c>
      <c r="I759" s="2223" t="s">
        <v>1196</v>
      </c>
    </row>
    <row r="760" spans="1:9" ht="16.5">
      <c r="A760" s="89" t="s">
        <v>3422</v>
      </c>
      <c r="B760" s="9" t="s">
        <v>7618</v>
      </c>
      <c r="C760" s="9" t="s">
        <v>3551</v>
      </c>
      <c r="D760" s="83"/>
      <c r="E760" s="83"/>
      <c r="F760" s="83">
        <f t="shared" si="22"/>
        <v>0</v>
      </c>
      <c r="G760" s="84">
        <f t="shared" si="23"/>
        <v>0</v>
      </c>
      <c r="H760" s="85">
        <v>0.50619999999999998</v>
      </c>
      <c r="I760" s="2223" t="s">
        <v>1196</v>
      </c>
    </row>
    <row r="761" spans="1:9" ht="16.5">
      <c r="A761" s="89" t="s">
        <v>3423</v>
      </c>
      <c r="B761" s="9" t="s">
        <v>7619</v>
      </c>
      <c r="C761" s="9" t="s">
        <v>3551</v>
      </c>
      <c r="D761" s="83"/>
      <c r="E761" s="83"/>
      <c r="F761" s="83">
        <f t="shared" si="22"/>
        <v>0</v>
      </c>
      <c r="G761" s="84">
        <f t="shared" si="23"/>
        <v>0</v>
      </c>
      <c r="H761" s="85">
        <v>0.65959999999999996</v>
      </c>
      <c r="I761" s="2223" t="s">
        <v>1196</v>
      </c>
    </row>
    <row r="762" spans="1:9" ht="16.5">
      <c r="A762" s="89" t="s">
        <v>3424</v>
      </c>
      <c r="B762" s="9" t="s">
        <v>7620</v>
      </c>
      <c r="C762" s="9" t="s">
        <v>3551</v>
      </c>
      <c r="D762" s="83"/>
      <c r="E762" s="83"/>
      <c r="F762" s="83">
        <f t="shared" si="22"/>
        <v>0</v>
      </c>
      <c r="G762" s="84">
        <f t="shared" si="23"/>
        <v>0</v>
      </c>
      <c r="H762" s="85">
        <v>0.83040000000000003</v>
      </c>
      <c r="I762" s="2223" t="s">
        <v>1196</v>
      </c>
    </row>
    <row r="763" spans="1:9" ht="16.5">
      <c r="A763" s="89" t="s">
        <v>3425</v>
      </c>
      <c r="B763" s="9" t="s">
        <v>7621</v>
      </c>
      <c r="C763" s="9" t="s">
        <v>3551</v>
      </c>
      <c r="D763" s="83"/>
      <c r="E763" s="83"/>
      <c r="F763" s="83">
        <f t="shared" si="22"/>
        <v>0</v>
      </c>
      <c r="G763" s="84">
        <f t="shared" si="23"/>
        <v>0</v>
      </c>
      <c r="H763" s="85">
        <v>0.372</v>
      </c>
      <c r="I763" s="2223" t="s">
        <v>1196</v>
      </c>
    </row>
    <row r="764" spans="1:9" ht="16.5">
      <c r="A764" s="89" t="s">
        <v>3426</v>
      </c>
      <c r="B764" s="9" t="s">
        <v>7622</v>
      </c>
      <c r="C764" s="9" t="s">
        <v>3551</v>
      </c>
      <c r="D764" s="83"/>
      <c r="E764" s="83"/>
      <c r="F764" s="83">
        <f t="shared" si="22"/>
        <v>0</v>
      </c>
      <c r="G764" s="84">
        <f t="shared" si="23"/>
        <v>0</v>
      </c>
      <c r="H764" s="85">
        <v>0.41289999999999999</v>
      </c>
      <c r="I764" s="2223" t="s">
        <v>1196</v>
      </c>
    </row>
    <row r="765" spans="1:9" ht="16.5">
      <c r="A765" s="89" t="s">
        <v>3427</v>
      </c>
      <c r="B765" s="9" t="s">
        <v>7623</v>
      </c>
      <c r="C765" s="9" t="s">
        <v>3551</v>
      </c>
      <c r="D765" s="83"/>
      <c r="E765" s="83"/>
      <c r="F765" s="83">
        <f t="shared" si="22"/>
        <v>0</v>
      </c>
      <c r="G765" s="84">
        <f t="shared" si="23"/>
        <v>0</v>
      </c>
      <c r="H765" s="85">
        <v>0.23019999999999999</v>
      </c>
      <c r="I765" s="2223" t="s">
        <v>1196</v>
      </c>
    </row>
    <row r="766" spans="1:9" ht="16.5">
      <c r="A766" s="89" t="s">
        <v>3428</v>
      </c>
      <c r="B766" s="9" t="s">
        <v>7624</v>
      </c>
      <c r="C766" s="9" t="s">
        <v>3551</v>
      </c>
      <c r="D766" s="83"/>
      <c r="E766" s="83"/>
      <c r="F766" s="83">
        <f t="shared" si="22"/>
        <v>0</v>
      </c>
      <c r="G766" s="84">
        <f t="shared" si="23"/>
        <v>0</v>
      </c>
      <c r="H766" s="85">
        <v>0.1303</v>
      </c>
      <c r="I766" s="2223" t="s">
        <v>1196</v>
      </c>
    </row>
    <row r="767" spans="1:9" ht="16.5">
      <c r="A767" s="89" t="s">
        <v>3429</v>
      </c>
      <c r="B767" s="9" t="s">
        <v>7625</v>
      </c>
      <c r="C767" s="9" t="s">
        <v>3551</v>
      </c>
      <c r="D767" s="83"/>
      <c r="E767" s="83"/>
      <c r="F767" s="83">
        <f t="shared" si="22"/>
        <v>0</v>
      </c>
      <c r="G767" s="84">
        <f t="shared" si="23"/>
        <v>0</v>
      </c>
      <c r="H767" s="85">
        <v>1.0111000000000001</v>
      </c>
      <c r="I767" s="2223" t="s">
        <v>1196</v>
      </c>
    </row>
    <row r="768" spans="1:9" ht="16.5">
      <c r="A768" s="89" t="s">
        <v>3430</v>
      </c>
      <c r="B768" s="9" t="s">
        <v>7626</v>
      </c>
      <c r="C768" s="9" t="s">
        <v>3551</v>
      </c>
      <c r="D768" s="83"/>
      <c r="E768" s="83"/>
      <c r="F768" s="83">
        <f t="shared" si="22"/>
        <v>0</v>
      </c>
      <c r="G768" s="84">
        <f t="shared" si="23"/>
        <v>0</v>
      </c>
      <c r="H768" s="85">
        <v>1.0316000000000001</v>
      </c>
      <c r="I768" s="2223" t="s">
        <v>1196</v>
      </c>
    </row>
    <row r="769" spans="1:9" ht="16.5">
      <c r="A769" s="89" t="s">
        <v>3431</v>
      </c>
      <c r="B769" s="9" t="s">
        <v>7627</v>
      </c>
      <c r="C769" s="9" t="s">
        <v>3551</v>
      </c>
      <c r="D769" s="83"/>
      <c r="E769" s="83"/>
      <c r="F769" s="83">
        <f t="shared" si="22"/>
        <v>0</v>
      </c>
      <c r="G769" s="84">
        <f t="shared" si="23"/>
        <v>0</v>
      </c>
      <c r="H769" s="85">
        <v>0.1089</v>
      </c>
      <c r="I769" s="2223" t="s">
        <v>1196</v>
      </c>
    </row>
    <row r="770" spans="1:9" ht="16.5">
      <c r="A770" s="89" t="s">
        <v>3432</v>
      </c>
      <c r="B770" s="9" t="s">
        <v>7628</v>
      </c>
      <c r="C770" s="9" t="s">
        <v>3551</v>
      </c>
      <c r="D770" s="83"/>
      <c r="E770" s="83"/>
      <c r="F770" s="83">
        <f t="shared" si="22"/>
        <v>0</v>
      </c>
      <c r="G770" s="84">
        <f t="shared" si="23"/>
        <v>0</v>
      </c>
      <c r="H770" s="85">
        <v>0.22869999999999999</v>
      </c>
      <c r="I770" s="2223" t="s">
        <v>1196</v>
      </c>
    </row>
    <row r="771" spans="1:9" ht="16.5">
      <c r="A771" s="89" t="s">
        <v>3433</v>
      </c>
      <c r="B771" s="9" t="s">
        <v>7629</v>
      </c>
      <c r="C771" s="9" t="s">
        <v>3551</v>
      </c>
      <c r="D771" s="83"/>
      <c r="E771" s="83"/>
      <c r="F771" s="83">
        <f t="shared" si="22"/>
        <v>0</v>
      </c>
      <c r="G771" s="84">
        <f t="shared" si="23"/>
        <v>0</v>
      </c>
      <c r="H771" s="85">
        <v>0.3523</v>
      </c>
      <c r="I771" s="2223" t="s">
        <v>1196</v>
      </c>
    </row>
    <row r="772" spans="1:9" ht="16.5">
      <c r="A772" s="89" t="s">
        <v>3434</v>
      </c>
      <c r="B772" s="9" t="s">
        <v>7630</v>
      </c>
      <c r="C772" s="9" t="s">
        <v>3551</v>
      </c>
      <c r="D772" s="83"/>
      <c r="E772" s="83"/>
      <c r="F772" s="83">
        <f t="shared" si="22"/>
        <v>0</v>
      </c>
      <c r="G772" s="84">
        <f t="shared" si="23"/>
        <v>0</v>
      </c>
      <c r="H772" s="85">
        <v>0.56979999999999997</v>
      </c>
      <c r="I772" s="2223" t="s">
        <v>1196</v>
      </c>
    </row>
    <row r="773" spans="1:9" ht="16.5">
      <c r="A773" s="89" t="s">
        <v>3435</v>
      </c>
      <c r="B773" s="9" t="s">
        <v>7631</v>
      </c>
      <c r="C773" s="9" t="s">
        <v>3551</v>
      </c>
      <c r="D773" s="83"/>
      <c r="E773" s="83"/>
      <c r="F773" s="83">
        <f t="shared" ref="F773:F818" si="24">D773*E773</f>
        <v>0</v>
      </c>
      <c r="G773" s="84">
        <f t="shared" ref="G773:G818" si="25">IF($F$826=0,0,F773/$F$826)</f>
        <v>0</v>
      </c>
      <c r="H773" s="85">
        <v>0.56530000000000002</v>
      </c>
      <c r="I773" s="2223" t="s">
        <v>1196</v>
      </c>
    </row>
    <row r="774" spans="1:9" ht="16.5">
      <c r="A774" s="89" t="s">
        <v>3436</v>
      </c>
      <c r="B774" s="9" t="s">
        <v>7632</v>
      </c>
      <c r="C774" s="9" t="s">
        <v>3551</v>
      </c>
      <c r="D774" s="83"/>
      <c r="E774" s="83"/>
      <c r="F774" s="83">
        <f t="shared" si="24"/>
        <v>0</v>
      </c>
      <c r="G774" s="84">
        <f t="shared" si="25"/>
        <v>0</v>
      </c>
      <c r="H774" s="85">
        <v>0.80630000000000002</v>
      </c>
      <c r="I774" s="2223" t="s">
        <v>1196</v>
      </c>
    </row>
    <row r="775" spans="1:9" ht="16.5">
      <c r="A775" s="89" t="s">
        <v>3437</v>
      </c>
      <c r="B775" s="9" t="s">
        <v>7633</v>
      </c>
      <c r="C775" s="9" t="s">
        <v>3551</v>
      </c>
      <c r="D775" s="83"/>
      <c r="E775" s="83"/>
      <c r="F775" s="83">
        <f t="shared" si="24"/>
        <v>0</v>
      </c>
      <c r="G775" s="84">
        <f t="shared" si="25"/>
        <v>0</v>
      </c>
      <c r="H775" s="85">
        <v>0.189</v>
      </c>
      <c r="I775" s="2223" t="s">
        <v>1196</v>
      </c>
    </row>
    <row r="776" spans="1:9" ht="16.5">
      <c r="A776" s="89" t="s">
        <v>3438</v>
      </c>
      <c r="B776" s="9" t="s">
        <v>7634</v>
      </c>
      <c r="C776" s="9" t="s">
        <v>3551</v>
      </c>
      <c r="D776" s="83"/>
      <c r="E776" s="83"/>
      <c r="F776" s="83">
        <f t="shared" si="24"/>
        <v>0</v>
      </c>
      <c r="G776" s="84">
        <f t="shared" si="25"/>
        <v>0</v>
      </c>
      <c r="H776" s="85">
        <v>1.0303</v>
      </c>
      <c r="I776" s="2223" t="s">
        <v>1196</v>
      </c>
    </row>
    <row r="777" spans="1:9" ht="16.5">
      <c r="A777" s="89" t="s">
        <v>3439</v>
      </c>
      <c r="B777" s="9" t="s">
        <v>7635</v>
      </c>
      <c r="C777" s="9" t="s">
        <v>3551</v>
      </c>
      <c r="D777" s="83"/>
      <c r="E777" s="83"/>
      <c r="F777" s="83">
        <f t="shared" si="24"/>
        <v>0</v>
      </c>
      <c r="G777" s="84">
        <f t="shared" si="25"/>
        <v>0</v>
      </c>
      <c r="H777" s="85">
        <v>0.32129999999999997</v>
      </c>
      <c r="I777" s="2223" t="s">
        <v>1196</v>
      </c>
    </row>
    <row r="778" spans="1:9" ht="16.5">
      <c r="A778" s="89" t="s">
        <v>3440</v>
      </c>
      <c r="B778" s="9" t="s">
        <v>7636</v>
      </c>
      <c r="C778" s="9" t="s">
        <v>3551</v>
      </c>
      <c r="D778" s="83"/>
      <c r="E778" s="83"/>
      <c r="F778" s="83">
        <f t="shared" si="24"/>
        <v>0</v>
      </c>
      <c r="G778" s="84">
        <f t="shared" si="25"/>
        <v>0</v>
      </c>
      <c r="H778" s="85">
        <v>1.2911999999999999</v>
      </c>
      <c r="I778" s="2223" t="s">
        <v>1196</v>
      </c>
    </row>
    <row r="779" spans="1:9" ht="16.5">
      <c r="A779" s="89" t="s">
        <v>3441</v>
      </c>
      <c r="B779" s="9" t="s">
        <v>7637</v>
      </c>
      <c r="C779" s="9" t="s">
        <v>3551</v>
      </c>
      <c r="D779" s="83"/>
      <c r="E779" s="83"/>
      <c r="F779" s="83">
        <f t="shared" si="24"/>
        <v>0</v>
      </c>
      <c r="G779" s="84">
        <f t="shared" si="25"/>
        <v>0</v>
      </c>
      <c r="H779" s="85">
        <v>0.42130000000000001</v>
      </c>
      <c r="I779" s="2223" t="s">
        <v>1196</v>
      </c>
    </row>
    <row r="780" spans="1:9" ht="16.5">
      <c r="A780" s="89" t="s">
        <v>3442</v>
      </c>
      <c r="B780" s="9" t="s">
        <v>7638</v>
      </c>
      <c r="C780" s="9" t="s">
        <v>3551</v>
      </c>
      <c r="D780" s="83"/>
      <c r="E780" s="83"/>
      <c r="F780" s="83">
        <f t="shared" si="24"/>
        <v>0</v>
      </c>
      <c r="G780" s="84">
        <f t="shared" si="25"/>
        <v>0</v>
      </c>
      <c r="H780" s="85">
        <v>0.35859999999999997</v>
      </c>
      <c r="I780" s="2223" t="s">
        <v>1196</v>
      </c>
    </row>
    <row r="781" spans="1:9" ht="16.5">
      <c r="A781" s="89" t="s">
        <v>3443</v>
      </c>
      <c r="B781" s="9" t="s">
        <v>7639</v>
      </c>
      <c r="C781" s="9" t="s">
        <v>3551</v>
      </c>
      <c r="D781" s="83"/>
      <c r="E781" s="83"/>
      <c r="F781" s="83">
        <f t="shared" si="24"/>
        <v>0</v>
      </c>
      <c r="G781" s="84">
        <f t="shared" si="25"/>
        <v>0</v>
      </c>
      <c r="H781" s="85">
        <v>1.4166000000000001</v>
      </c>
      <c r="I781" s="2223" t="s">
        <v>1196</v>
      </c>
    </row>
    <row r="782" spans="1:9" ht="16.5">
      <c r="A782" s="89" t="s">
        <v>3444</v>
      </c>
      <c r="B782" s="9" t="s">
        <v>7640</v>
      </c>
      <c r="C782" s="9" t="s">
        <v>3551</v>
      </c>
      <c r="D782" s="83"/>
      <c r="E782" s="83"/>
      <c r="F782" s="83">
        <f t="shared" si="24"/>
        <v>0</v>
      </c>
      <c r="G782" s="84">
        <f t="shared" si="25"/>
        <v>0</v>
      </c>
      <c r="H782" s="85">
        <v>-6.7699999999999996E-2</v>
      </c>
      <c r="I782" s="2223" t="s">
        <v>1196</v>
      </c>
    </row>
    <row r="783" spans="1:9" ht="16.5">
      <c r="A783" s="89" t="s">
        <v>3445</v>
      </c>
      <c r="B783" s="9" t="s">
        <v>7641</v>
      </c>
      <c r="C783" s="9" t="s">
        <v>3551</v>
      </c>
      <c r="D783" s="90"/>
      <c r="E783" s="90"/>
      <c r="F783" s="83">
        <f t="shared" si="24"/>
        <v>0</v>
      </c>
      <c r="G783" s="84">
        <f t="shared" si="25"/>
        <v>0</v>
      </c>
      <c r="H783" s="85">
        <v>0.43530000000000002</v>
      </c>
      <c r="I783" s="2223" t="s">
        <v>1196</v>
      </c>
    </row>
    <row r="784" spans="1:9" ht="16.5">
      <c r="A784" s="89" t="s">
        <v>3446</v>
      </c>
      <c r="B784" s="9" t="s">
        <v>7642</v>
      </c>
      <c r="C784" s="9" t="s">
        <v>3551</v>
      </c>
      <c r="D784" s="90"/>
      <c r="E784" s="90"/>
      <c r="F784" s="83">
        <f t="shared" si="24"/>
        <v>0</v>
      </c>
      <c r="G784" s="84">
        <f t="shared" si="25"/>
        <v>0</v>
      </c>
      <c r="H784" s="85">
        <v>0.37609999999999999</v>
      </c>
      <c r="I784" s="2223" t="s">
        <v>1196</v>
      </c>
    </row>
    <row r="785" spans="1:9" ht="16.5">
      <c r="A785" s="89" t="s">
        <v>3447</v>
      </c>
      <c r="B785" s="9" t="s">
        <v>7643</v>
      </c>
      <c r="C785" s="9" t="s">
        <v>3551</v>
      </c>
      <c r="D785" s="90"/>
      <c r="E785" s="90"/>
      <c r="F785" s="83">
        <f t="shared" si="24"/>
        <v>0</v>
      </c>
      <c r="G785" s="84">
        <f t="shared" si="25"/>
        <v>0</v>
      </c>
      <c r="H785" s="85">
        <v>0.28670000000000001</v>
      </c>
      <c r="I785" s="2223" t="s">
        <v>1196</v>
      </c>
    </row>
    <row r="786" spans="1:9" ht="16.5">
      <c r="A786" s="89" t="s">
        <v>3448</v>
      </c>
      <c r="B786" s="9" t="s">
        <v>7644</v>
      </c>
      <c r="C786" s="9" t="s">
        <v>3551</v>
      </c>
      <c r="D786" s="90"/>
      <c r="E786" s="90"/>
      <c r="F786" s="83">
        <f t="shared" si="24"/>
        <v>0</v>
      </c>
      <c r="G786" s="84">
        <f t="shared" si="25"/>
        <v>0</v>
      </c>
      <c r="H786" s="85">
        <v>0.77669999999999995</v>
      </c>
      <c r="I786" s="2223" t="s">
        <v>1196</v>
      </c>
    </row>
    <row r="787" spans="1:9" ht="16.5">
      <c r="A787" s="89" t="s">
        <v>3449</v>
      </c>
      <c r="B787" s="9" t="s">
        <v>7645</v>
      </c>
      <c r="C787" s="9" t="s">
        <v>3551</v>
      </c>
      <c r="D787" s="90"/>
      <c r="E787" s="90"/>
      <c r="F787" s="83">
        <f t="shared" si="24"/>
        <v>0</v>
      </c>
      <c r="G787" s="84">
        <f t="shared" si="25"/>
        <v>0</v>
      </c>
      <c r="H787" s="85">
        <v>0.61870000000000003</v>
      </c>
      <c r="I787" s="11" t="s">
        <v>1196</v>
      </c>
    </row>
    <row r="788" spans="1:9" ht="17.649999999999999" customHeight="1">
      <c r="A788" s="89" t="s">
        <v>3450</v>
      </c>
      <c r="B788" s="9" t="s">
        <v>7646</v>
      </c>
      <c r="C788" s="9" t="s">
        <v>3551</v>
      </c>
      <c r="D788" s="90"/>
      <c r="E788" s="90"/>
      <c r="F788" s="83">
        <f t="shared" si="24"/>
        <v>0</v>
      </c>
      <c r="G788" s="84">
        <f t="shared" si="25"/>
        <v>0</v>
      </c>
      <c r="H788" s="85">
        <v>0.28270000000000001</v>
      </c>
      <c r="I788" s="11" t="s">
        <v>1196</v>
      </c>
    </row>
    <row r="789" spans="1:9" ht="16.5">
      <c r="A789" s="89" t="s">
        <v>3451</v>
      </c>
      <c r="B789" s="91" t="s">
        <v>7647</v>
      </c>
      <c r="C789" s="9" t="s">
        <v>3551</v>
      </c>
      <c r="D789" s="90"/>
      <c r="E789" s="90"/>
      <c r="F789" s="83">
        <f t="shared" si="24"/>
        <v>0</v>
      </c>
      <c r="G789" s="84">
        <f t="shared" si="25"/>
        <v>0</v>
      </c>
      <c r="H789" s="92">
        <v>0.35510000000000003</v>
      </c>
      <c r="I789" s="12" t="s">
        <v>1196</v>
      </c>
    </row>
    <row r="790" spans="1:9" ht="16.5">
      <c r="A790" s="89" t="s">
        <v>3452</v>
      </c>
      <c r="B790" s="91" t="s">
        <v>7648</v>
      </c>
      <c r="C790" s="9" t="s">
        <v>3551</v>
      </c>
      <c r="D790" s="90"/>
      <c r="E790" s="90"/>
      <c r="F790" s="83">
        <f t="shared" si="24"/>
        <v>0</v>
      </c>
      <c r="G790" s="84">
        <f t="shared" si="25"/>
        <v>0</v>
      </c>
      <c r="H790" s="92">
        <v>0.62219999999999998</v>
      </c>
      <c r="I790" s="12" t="s">
        <v>1196</v>
      </c>
    </row>
    <row r="791" spans="1:9" ht="16.5">
      <c r="A791" s="89" t="s">
        <v>3453</v>
      </c>
      <c r="B791" s="91" t="s">
        <v>7649</v>
      </c>
      <c r="C791" s="9" t="s">
        <v>3551</v>
      </c>
      <c r="D791" s="90"/>
      <c r="E791" s="90"/>
      <c r="F791" s="83">
        <f t="shared" si="24"/>
        <v>0</v>
      </c>
      <c r="G791" s="84">
        <f t="shared" si="25"/>
        <v>0</v>
      </c>
      <c r="H791" s="92">
        <v>6.7100000000000007E-2</v>
      </c>
      <c r="I791" s="12" t="s">
        <v>1196</v>
      </c>
    </row>
    <row r="792" spans="1:9" ht="16.5">
      <c r="A792" s="89" t="s">
        <v>3454</v>
      </c>
      <c r="B792" s="91" t="s">
        <v>7650</v>
      </c>
      <c r="C792" s="9" t="s">
        <v>3551</v>
      </c>
      <c r="D792" s="90"/>
      <c r="E792" s="90"/>
      <c r="F792" s="83">
        <f t="shared" si="24"/>
        <v>0</v>
      </c>
      <c r="G792" s="84">
        <f t="shared" si="25"/>
        <v>0</v>
      </c>
      <c r="H792" s="92">
        <v>0.1246</v>
      </c>
      <c r="I792" s="12" t="s">
        <v>1196</v>
      </c>
    </row>
    <row r="793" spans="1:9" ht="16.5">
      <c r="A793" s="89" t="s">
        <v>3455</v>
      </c>
      <c r="B793" s="91" t="s">
        <v>7651</v>
      </c>
      <c r="C793" s="9" t="s">
        <v>3551</v>
      </c>
      <c r="D793" s="90"/>
      <c r="E793" s="90"/>
      <c r="F793" s="83">
        <f t="shared" si="24"/>
        <v>0</v>
      </c>
      <c r="G793" s="84">
        <f t="shared" si="25"/>
        <v>0</v>
      </c>
      <c r="H793" s="92">
        <v>-3.7999999999999999E-2</v>
      </c>
      <c r="I793" s="12" t="s">
        <v>1196</v>
      </c>
    </row>
    <row r="794" spans="1:9" ht="16.5">
      <c r="A794" s="89" t="s">
        <v>3456</v>
      </c>
      <c r="B794" s="91" t="s">
        <v>7652</v>
      </c>
      <c r="C794" s="9" t="s">
        <v>3551</v>
      </c>
      <c r="D794" s="90"/>
      <c r="E794" s="90"/>
      <c r="F794" s="83">
        <f t="shared" si="24"/>
        <v>0</v>
      </c>
      <c r="G794" s="84">
        <f t="shared" si="25"/>
        <v>0</v>
      </c>
      <c r="H794" s="92">
        <v>0.87470000000000003</v>
      </c>
      <c r="I794" s="12" t="s">
        <v>1196</v>
      </c>
    </row>
    <row r="795" spans="1:9" ht="16.5">
      <c r="A795" s="89" t="s">
        <v>3457</v>
      </c>
      <c r="B795" s="91" t="s">
        <v>7653</v>
      </c>
      <c r="C795" s="9" t="s">
        <v>3551</v>
      </c>
      <c r="D795" s="90"/>
      <c r="E795" s="90"/>
      <c r="F795" s="83">
        <f t="shared" si="24"/>
        <v>0</v>
      </c>
      <c r="G795" s="84">
        <f t="shared" si="25"/>
        <v>0</v>
      </c>
      <c r="H795" s="92">
        <v>0.50090000000000001</v>
      </c>
      <c r="I795" s="12" t="s">
        <v>1196</v>
      </c>
    </row>
    <row r="796" spans="1:9" ht="16.5">
      <c r="A796" s="89" t="s">
        <v>3458</v>
      </c>
      <c r="B796" s="91" t="s">
        <v>7654</v>
      </c>
      <c r="C796" s="9" t="s">
        <v>3551</v>
      </c>
      <c r="D796" s="90"/>
      <c r="E796" s="90"/>
      <c r="F796" s="83">
        <f t="shared" si="24"/>
        <v>0</v>
      </c>
      <c r="G796" s="84">
        <f t="shared" si="25"/>
        <v>0</v>
      </c>
      <c r="H796" s="92">
        <v>0.80369999999999997</v>
      </c>
      <c r="I796" s="12" t="s">
        <v>1196</v>
      </c>
    </row>
    <row r="797" spans="1:9" ht="16.5">
      <c r="A797" s="89" t="s">
        <v>3459</v>
      </c>
      <c r="B797" s="91" t="s">
        <v>7655</v>
      </c>
      <c r="C797" s="9" t="s">
        <v>3551</v>
      </c>
      <c r="D797" s="90"/>
      <c r="E797" s="90"/>
      <c r="F797" s="83">
        <f t="shared" si="24"/>
        <v>0</v>
      </c>
      <c r="G797" s="84">
        <f t="shared" si="25"/>
        <v>0</v>
      </c>
      <c r="H797" s="92">
        <v>0.1363</v>
      </c>
      <c r="I797" s="12" t="s">
        <v>1196</v>
      </c>
    </row>
    <row r="798" spans="1:9" ht="16.5">
      <c r="A798" s="89" t="s">
        <v>3460</v>
      </c>
      <c r="B798" s="91" t="s">
        <v>7656</v>
      </c>
      <c r="C798" s="9" t="s">
        <v>3551</v>
      </c>
      <c r="D798" s="90"/>
      <c r="E798" s="90"/>
      <c r="F798" s="83">
        <f t="shared" si="24"/>
        <v>0</v>
      </c>
      <c r="G798" s="84">
        <f t="shared" si="25"/>
        <v>0</v>
      </c>
      <c r="H798" s="92">
        <v>0.40129999999999999</v>
      </c>
      <c r="I798" s="12" t="s">
        <v>1196</v>
      </c>
    </row>
    <row r="799" spans="1:9" ht="16.5">
      <c r="A799" s="89" t="s">
        <v>3461</v>
      </c>
      <c r="B799" s="91" t="s">
        <v>7657</v>
      </c>
      <c r="C799" s="9" t="s">
        <v>3551</v>
      </c>
      <c r="D799" s="90"/>
      <c r="E799" s="90"/>
      <c r="F799" s="83">
        <f t="shared" si="24"/>
        <v>0</v>
      </c>
      <c r="G799" s="84">
        <f t="shared" si="25"/>
        <v>0</v>
      </c>
      <c r="H799" s="92">
        <v>0.26469999999999999</v>
      </c>
      <c r="I799" s="12" t="s">
        <v>1196</v>
      </c>
    </row>
    <row r="800" spans="1:9" ht="16.5">
      <c r="A800" s="89" t="s">
        <v>3462</v>
      </c>
      <c r="B800" s="91" t="s">
        <v>7658</v>
      </c>
      <c r="C800" s="9" t="s">
        <v>3551</v>
      </c>
      <c r="D800" s="90"/>
      <c r="E800" s="90"/>
      <c r="F800" s="83">
        <f t="shared" si="24"/>
        <v>0</v>
      </c>
      <c r="G800" s="84">
        <f t="shared" si="25"/>
        <v>0</v>
      </c>
      <c r="H800" s="92">
        <v>0.41010000000000002</v>
      </c>
      <c r="I800" s="12" t="s">
        <v>1196</v>
      </c>
    </row>
    <row r="801" spans="1:9" ht="16.5">
      <c r="A801" s="89" t="s">
        <v>3463</v>
      </c>
      <c r="B801" s="91" t="s">
        <v>7659</v>
      </c>
      <c r="C801" s="9" t="s">
        <v>3551</v>
      </c>
      <c r="D801" s="90"/>
      <c r="E801" s="90"/>
      <c r="F801" s="83">
        <f t="shared" si="24"/>
        <v>0</v>
      </c>
      <c r="G801" s="84">
        <f t="shared" si="25"/>
        <v>0</v>
      </c>
      <c r="H801" s="92">
        <v>0.84719999999999995</v>
      </c>
      <c r="I801" s="12" t="s">
        <v>1196</v>
      </c>
    </row>
    <row r="802" spans="1:9" ht="16.5">
      <c r="A802" s="89" t="s">
        <v>3464</v>
      </c>
      <c r="B802" s="91" t="s">
        <v>7660</v>
      </c>
      <c r="C802" s="9" t="s">
        <v>3551</v>
      </c>
      <c r="D802" s="90"/>
      <c r="E802" s="90"/>
      <c r="F802" s="83">
        <f t="shared" si="24"/>
        <v>0</v>
      </c>
      <c r="G802" s="84">
        <f t="shared" si="25"/>
        <v>0</v>
      </c>
      <c r="H802" s="92">
        <v>0.4199</v>
      </c>
      <c r="I802" s="12" t="s">
        <v>1196</v>
      </c>
    </row>
    <row r="803" spans="1:9" ht="16.5">
      <c r="A803" s="89" t="s">
        <v>3465</v>
      </c>
      <c r="B803" s="91" t="s">
        <v>7661</v>
      </c>
      <c r="C803" s="9" t="s">
        <v>3551</v>
      </c>
      <c r="D803" s="90"/>
      <c r="E803" s="90"/>
      <c r="F803" s="83">
        <f t="shared" si="24"/>
        <v>0</v>
      </c>
      <c r="G803" s="84">
        <f t="shared" si="25"/>
        <v>0</v>
      </c>
      <c r="H803" s="92">
        <v>0.77149999999999996</v>
      </c>
      <c r="I803" s="12" t="s">
        <v>1196</v>
      </c>
    </row>
    <row r="804" spans="1:9" ht="16.5">
      <c r="A804" s="89" t="s">
        <v>3466</v>
      </c>
      <c r="B804" s="91" t="s">
        <v>7662</v>
      </c>
      <c r="C804" s="9" t="s">
        <v>3551</v>
      </c>
      <c r="D804" s="90"/>
      <c r="E804" s="90"/>
      <c r="F804" s="83">
        <f t="shared" si="24"/>
        <v>0</v>
      </c>
      <c r="G804" s="84">
        <f t="shared" si="25"/>
        <v>0</v>
      </c>
      <c r="H804" s="92">
        <v>0.34449999999999997</v>
      </c>
      <c r="I804" s="12" t="s">
        <v>1196</v>
      </c>
    </row>
    <row r="805" spans="1:9" ht="16.5">
      <c r="A805" s="89" t="s">
        <v>3467</v>
      </c>
      <c r="B805" s="91" t="s">
        <v>7663</v>
      </c>
      <c r="C805" s="9" t="s">
        <v>3551</v>
      </c>
      <c r="D805" s="90"/>
      <c r="E805" s="90"/>
      <c r="F805" s="83">
        <f t="shared" si="24"/>
        <v>0</v>
      </c>
      <c r="G805" s="84">
        <f t="shared" si="25"/>
        <v>0</v>
      </c>
      <c r="H805" s="92">
        <v>0.9577</v>
      </c>
      <c r="I805" s="12" t="s">
        <v>1196</v>
      </c>
    </row>
    <row r="806" spans="1:9" ht="16.5">
      <c r="A806" s="89" t="s">
        <v>3468</v>
      </c>
      <c r="B806" s="91" t="s">
        <v>7664</v>
      </c>
      <c r="C806" s="9" t="s">
        <v>3551</v>
      </c>
      <c r="D806" s="90"/>
      <c r="E806" s="90"/>
      <c r="F806" s="83">
        <f t="shared" si="24"/>
        <v>0</v>
      </c>
      <c r="G806" s="84">
        <f t="shared" si="25"/>
        <v>0</v>
      </c>
      <c r="H806" s="92">
        <v>0.53039999999999998</v>
      </c>
      <c r="I806" s="12" t="s">
        <v>1196</v>
      </c>
    </row>
    <row r="807" spans="1:9" ht="16.5">
      <c r="A807" s="89" t="s">
        <v>3469</v>
      </c>
      <c r="B807" s="91" t="s">
        <v>7665</v>
      </c>
      <c r="C807" s="9" t="s">
        <v>3551</v>
      </c>
      <c r="D807" s="90"/>
      <c r="E807" s="90"/>
      <c r="F807" s="83">
        <f t="shared" si="24"/>
        <v>0</v>
      </c>
      <c r="G807" s="84">
        <f t="shared" si="25"/>
        <v>0</v>
      </c>
      <c r="H807" s="92">
        <v>0.33810000000000001</v>
      </c>
      <c r="I807" s="12" t="s">
        <v>1196</v>
      </c>
    </row>
    <row r="808" spans="1:9" ht="16.5">
      <c r="A808" s="89" t="s">
        <v>3470</v>
      </c>
      <c r="B808" s="91" t="s">
        <v>7666</v>
      </c>
      <c r="C808" s="9" t="s">
        <v>3551</v>
      </c>
      <c r="D808" s="90"/>
      <c r="E808" s="90"/>
      <c r="F808" s="83">
        <f t="shared" si="24"/>
        <v>0</v>
      </c>
      <c r="G808" s="84">
        <f t="shared" si="25"/>
        <v>0</v>
      </c>
      <c r="H808" s="92">
        <v>0.10489999999999999</v>
      </c>
      <c r="I808" s="12" t="s">
        <v>1196</v>
      </c>
    </row>
    <row r="809" spans="1:9" ht="16.5">
      <c r="A809" s="89" t="s">
        <v>3471</v>
      </c>
      <c r="B809" s="91" t="s">
        <v>7667</v>
      </c>
      <c r="C809" s="9" t="s">
        <v>3551</v>
      </c>
      <c r="D809" s="90"/>
      <c r="E809" s="90"/>
      <c r="F809" s="83">
        <f t="shared" si="24"/>
        <v>0</v>
      </c>
      <c r="G809" s="84">
        <f t="shared" si="25"/>
        <v>0</v>
      </c>
      <c r="H809" s="92">
        <v>0.2074</v>
      </c>
      <c r="I809" s="12" t="s">
        <v>1196</v>
      </c>
    </row>
    <row r="810" spans="1:9" ht="16.5">
      <c r="A810" s="89" t="s">
        <v>3472</v>
      </c>
      <c r="B810" s="91" t="s">
        <v>7668</v>
      </c>
      <c r="C810" s="9" t="s">
        <v>3551</v>
      </c>
      <c r="D810" s="90"/>
      <c r="E810" s="90"/>
      <c r="F810" s="83">
        <f t="shared" si="24"/>
        <v>0</v>
      </c>
      <c r="G810" s="84">
        <f t="shared" si="25"/>
        <v>0</v>
      </c>
      <c r="H810" s="92">
        <v>0.51149999999999995</v>
      </c>
      <c r="I810" s="12" t="s">
        <v>1196</v>
      </c>
    </row>
    <row r="811" spans="1:9" ht="16.5">
      <c r="A811" s="89" t="s">
        <v>3473</v>
      </c>
      <c r="B811" s="91" t="s">
        <v>7669</v>
      </c>
      <c r="C811" s="9" t="s">
        <v>3551</v>
      </c>
      <c r="D811" s="90"/>
      <c r="E811" s="90"/>
      <c r="F811" s="83">
        <f t="shared" si="24"/>
        <v>0</v>
      </c>
      <c r="G811" s="84">
        <f t="shared" si="25"/>
        <v>0</v>
      </c>
      <c r="H811" s="92">
        <v>0.2072</v>
      </c>
      <c r="I811" s="12" t="s">
        <v>1196</v>
      </c>
    </row>
    <row r="812" spans="1:9" ht="16.5">
      <c r="A812" s="89" t="s">
        <v>3474</v>
      </c>
      <c r="B812" s="91" t="s">
        <v>7670</v>
      </c>
      <c r="C812" s="9" t="s">
        <v>3551</v>
      </c>
      <c r="D812" s="90"/>
      <c r="E812" s="90"/>
      <c r="F812" s="83">
        <f t="shared" si="24"/>
        <v>0</v>
      </c>
      <c r="G812" s="84">
        <f t="shared" si="25"/>
        <v>0</v>
      </c>
      <c r="H812" s="92">
        <v>0.96960000000000002</v>
      </c>
      <c r="I812" s="12" t="s">
        <v>1196</v>
      </c>
    </row>
    <row r="813" spans="1:9" ht="16.5">
      <c r="A813" s="89" t="s">
        <v>2580</v>
      </c>
      <c r="B813" s="91" t="s">
        <v>7671</v>
      </c>
      <c r="C813" s="9" t="s">
        <v>3552</v>
      </c>
      <c r="D813" s="90"/>
      <c r="E813" s="90"/>
      <c r="F813" s="83">
        <f t="shared" si="24"/>
        <v>0</v>
      </c>
      <c r="G813" s="84">
        <f t="shared" si="25"/>
        <v>0</v>
      </c>
      <c r="H813" s="92">
        <v>0.6724</v>
      </c>
      <c r="I813" s="12" t="s">
        <v>1196</v>
      </c>
    </row>
    <row r="814" spans="1:9" ht="16.5">
      <c r="A814" s="89" t="s">
        <v>2581</v>
      </c>
      <c r="B814" s="91" t="s">
        <v>7672</v>
      </c>
      <c r="C814" s="9" t="s">
        <v>3552</v>
      </c>
      <c r="D814" s="90"/>
      <c r="E814" s="90"/>
      <c r="F814" s="83">
        <f t="shared" si="24"/>
        <v>0</v>
      </c>
      <c r="G814" s="84">
        <f t="shared" si="25"/>
        <v>0</v>
      </c>
      <c r="H814" s="92">
        <v>1.0378000000000001</v>
      </c>
      <c r="I814" s="12" t="s">
        <v>1196</v>
      </c>
    </row>
    <row r="815" spans="1:9" ht="16.5">
      <c r="A815" s="89" t="s">
        <v>2582</v>
      </c>
      <c r="B815" s="91" t="s">
        <v>7673</v>
      </c>
      <c r="C815" s="9" t="s">
        <v>3552</v>
      </c>
      <c r="D815" s="90"/>
      <c r="E815" s="90"/>
      <c r="F815" s="83">
        <f t="shared" si="24"/>
        <v>0</v>
      </c>
      <c r="G815" s="84">
        <f t="shared" si="25"/>
        <v>0</v>
      </c>
      <c r="H815" s="92">
        <v>1.1698999999999999</v>
      </c>
      <c r="I815" s="12" t="s">
        <v>1196</v>
      </c>
    </row>
    <row r="816" spans="1:9" ht="16.5">
      <c r="A816" s="89" t="s">
        <v>2583</v>
      </c>
      <c r="B816" s="91" t="s">
        <v>7674</v>
      </c>
      <c r="C816" s="9" t="s">
        <v>3552</v>
      </c>
      <c r="D816" s="90"/>
      <c r="E816" s="90"/>
      <c r="F816" s="83">
        <f t="shared" si="24"/>
        <v>0</v>
      </c>
      <c r="G816" s="84">
        <f t="shared" si="25"/>
        <v>0</v>
      </c>
      <c r="H816" s="92">
        <v>1.0882000000000001</v>
      </c>
      <c r="I816" s="12" t="s">
        <v>1196</v>
      </c>
    </row>
    <row r="817" spans="1:9" ht="16.5">
      <c r="A817" s="89" t="s">
        <v>3532</v>
      </c>
      <c r="B817" s="91" t="s">
        <v>7675</v>
      </c>
      <c r="C817" s="9" t="s">
        <v>3552</v>
      </c>
      <c r="D817" s="90"/>
      <c r="E817" s="90"/>
      <c r="F817" s="83">
        <f t="shared" si="24"/>
        <v>0</v>
      </c>
      <c r="G817" s="84">
        <f t="shared" si="25"/>
        <v>0</v>
      </c>
      <c r="H817" s="92">
        <v>1.2535000000000001</v>
      </c>
      <c r="I817" s="12" t="s">
        <v>1196</v>
      </c>
    </row>
    <row r="818" spans="1:9" ht="16.5">
      <c r="A818" s="89" t="s">
        <v>2584</v>
      </c>
      <c r="B818" s="91" t="s">
        <v>7676</v>
      </c>
      <c r="C818" s="9" t="s">
        <v>3552</v>
      </c>
      <c r="D818" s="90"/>
      <c r="E818" s="90"/>
      <c r="F818" s="83">
        <f t="shared" si="24"/>
        <v>0</v>
      </c>
      <c r="G818" s="84">
        <f t="shared" si="25"/>
        <v>0</v>
      </c>
      <c r="H818" s="92">
        <v>1.2535000000000001</v>
      </c>
      <c r="I818" s="12" t="s">
        <v>1196</v>
      </c>
    </row>
    <row r="819" spans="1:9" ht="16.5">
      <c r="A819" s="89"/>
      <c r="B819" s="91"/>
      <c r="C819" s="9"/>
      <c r="D819" s="90"/>
      <c r="E819" s="90"/>
      <c r="F819" s="83"/>
      <c r="G819" s="84"/>
      <c r="H819" s="92"/>
      <c r="I819" s="12"/>
    </row>
    <row r="820" spans="1:9" ht="16.5">
      <c r="A820" s="89"/>
      <c r="B820" s="91"/>
      <c r="C820" s="9"/>
      <c r="D820" s="90"/>
      <c r="E820" s="90"/>
      <c r="F820" s="83"/>
      <c r="G820" s="84"/>
      <c r="H820" s="92"/>
      <c r="I820" s="12"/>
    </row>
    <row r="821" spans="1:9" ht="16.5">
      <c r="A821" s="89"/>
      <c r="B821" s="91"/>
      <c r="C821" s="9"/>
      <c r="D821" s="90"/>
      <c r="E821" s="90"/>
      <c r="F821" s="83"/>
      <c r="G821" s="84"/>
      <c r="H821" s="92"/>
      <c r="I821" s="12"/>
    </row>
    <row r="822" spans="1:9" ht="16.5">
      <c r="A822" s="89"/>
      <c r="B822" s="91"/>
      <c r="C822" s="9"/>
      <c r="D822" s="90"/>
      <c r="E822" s="90"/>
      <c r="F822" s="83"/>
      <c r="G822" s="84"/>
      <c r="H822" s="92"/>
      <c r="I822" s="12"/>
    </row>
    <row r="823" spans="1:9" ht="16.5">
      <c r="A823" s="89"/>
      <c r="B823" s="91"/>
      <c r="C823" s="9"/>
      <c r="D823" s="90"/>
      <c r="E823" s="90"/>
      <c r="F823" s="83"/>
      <c r="G823" s="84"/>
      <c r="H823" s="85"/>
      <c r="I823" s="87"/>
    </row>
    <row r="824" spans="1:9" ht="16.5">
      <c r="A824" s="89"/>
      <c r="B824" s="91"/>
      <c r="C824" s="9"/>
      <c r="D824" s="90"/>
      <c r="E824" s="90"/>
      <c r="F824" s="83"/>
      <c r="G824" s="84"/>
      <c r="H824" s="85"/>
      <c r="I824" s="11"/>
    </row>
    <row r="825" spans="1:9" ht="16.5" thickBot="1">
      <c r="A825" s="93"/>
      <c r="B825" s="94"/>
      <c r="C825" s="95"/>
      <c r="D825" s="96"/>
      <c r="E825" s="96"/>
      <c r="F825" s="96"/>
      <c r="G825" s="97"/>
      <c r="H825" s="98"/>
      <c r="I825" s="99"/>
    </row>
    <row r="826" spans="1:9" ht="16.899999999999999" customHeight="1" thickTop="1" thickBot="1">
      <c r="A826" s="3043" t="s">
        <v>3553</v>
      </c>
      <c r="B826" s="3044"/>
      <c r="C826" s="3044"/>
      <c r="D826" s="3044"/>
      <c r="E826" s="3045"/>
      <c r="F826" s="100">
        <f>SUM(F4:F825)</f>
        <v>0</v>
      </c>
      <c r="G826" s="101">
        <f t="shared" ref="G826" si="26">IF($F$826=0,0,F826/$F$826)</f>
        <v>0</v>
      </c>
      <c r="H826" s="102"/>
      <c r="I826" s="103"/>
    </row>
    <row r="828" spans="1:9" ht="16.5">
      <c r="A828" s="104" t="s">
        <v>3554</v>
      </c>
    </row>
  </sheetData>
  <mergeCells count="1">
    <mergeCell ref="A826:E826"/>
  </mergeCells>
  <phoneticPr fontId="28" type="noConversion"/>
  <pageMargins left="0.47244094488188981" right="0.47244094488188981" top="0.39370078740157483" bottom="0.39370078740157483" header="0" footer="0"/>
  <pageSetup paperSize="9" scale="40" fitToHeight="7" orientation="portrait" cellComments="asDisplayed" r:id="rId1"/>
  <headerFooter alignWithMargins="0">
    <oddFooter>&amp;C175&amp;R&amp;"Times New Roman,標準"&amp;A</oddFooter>
  </headerFooter>
  <rowBreaks count="1" manualBreakCount="1">
    <brk id="647" max="12"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4">
    <pageSetUpPr fitToPage="1"/>
  </sheetPr>
  <dimension ref="A1:AD40"/>
  <sheetViews>
    <sheetView zoomScale="115" zoomScaleNormal="115" zoomScaleSheetLayoutView="100" workbookViewId="0">
      <selection activeCell="D4" sqref="D4"/>
    </sheetView>
  </sheetViews>
  <sheetFormatPr defaultColWidth="15.625" defaultRowHeight="15.75"/>
  <cols>
    <col min="1" max="1" width="5.625" style="24" customWidth="1"/>
    <col min="2" max="30" width="15.625" style="24" customWidth="1"/>
    <col min="31" max="16384" width="15.625" style="1705"/>
  </cols>
  <sheetData>
    <row r="1" spans="1:30" ht="16.5">
      <c r="A1" s="1829" t="s">
        <v>568</v>
      </c>
      <c r="B1" s="1705"/>
      <c r="C1" s="1705"/>
      <c r="D1" s="1705"/>
      <c r="E1" s="1705"/>
      <c r="T1" s="442" t="s">
        <v>397</v>
      </c>
      <c r="U1" s="442"/>
      <c r="V1" s="442"/>
      <c r="W1" s="442"/>
      <c r="X1" s="442"/>
    </row>
    <row r="2" spans="1:30" ht="16.5">
      <c r="A2" s="1830" t="s">
        <v>4823</v>
      </c>
      <c r="B2" s="1831"/>
      <c r="C2" s="1831"/>
      <c r="D2" s="1831"/>
      <c r="E2" s="1831"/>
      <c r="T2" s="442"/>
      <c r="U2" s="442"/>
      <c r="V2" s="442"/>
      <c r="W2" s="442"/>
      <c r="X2" s="442"/>
      <c r="Y2" s="1705"/>
      <c r="AC2" s="434" t="s">
        <v>4824</v>
      </c>
    </row>
    <row r="3" spans="1:30" ht="15.75" customHeight="1">
      <c r="A3" s="2469" t="s">
        <v>3672</v>
      </c>
      <c r="B3" s="2468" t="s">
        <v>3674</v>
      </c>
      <c r="C3" s="2468"/>
      <c r="D3" s="2468"/>
      <c r="E3" s="2468"/>
      <c r="F3" s="2468"/>
      <c r="G3" s="2468" t="s">
        <v>4619</v>
      </c>
      <c r="H3" s="2468" t="s">
        <v>3675</v>
      </c>
      <c r="I3" s="2468" t="s">
        <v>3676</v>
      </c>
      <c r="J3" s="2468" t="s">
        <v>4621</v>
      </c>
      <c r="K3" s="2468" t="s">
        <v>4825</v>
      </c>
      <c r="L3" s="2468" t="s">
        <v>4826</v>
      </c>
      <c r="M3" s="2468" t="s">
        <v>4675</v>
      </c>
      <c r="N3" s="2468" t="s">
        <v>4677</v>
      </c>
      <c r="O3" s="2468" t="s">
        <v>4622</v>
      </c>
      <c r="P3" s="2468" t="s">
        <v>4827</v>
      </c>
      <c r="Q3" s="2468" t="s">
        <v>4828</v>
      </c>
      <c r="R3" s="2468" t="s">
        <v>4829</v>
      </c>
      <c r="S3" s="2468" t="s">
        <v>4613</v>
      </c>
      <c r="T3" s="2468"/>
      <c r="U3" s="2468"/>
      <c r="V3" s="2468" t="s">
        <v>4830</v>
      </c>
      <c r="W3" s="2468" t="s">
        <v>4623</v>
      </c>
      <c r="X3" s="2468"/>
      <c r="Y3" s="2468" t="s">
        <v>4831</v>
      </c>
      <c r="Z3" s="2468" t="s">
        <v>3689</v>
      </c>
      <c r="AA3" s="2468" t="s">
        <v>4625</v>
      </c>
      <c r="AB3" s="2468" t="s">
        <v>4832</v>
      </c>
      <c r="AC3" s="2468" t="s">
        <v>3549</v>
      </c>
    </row>
    <row r="4" spans="1:30" ht="33">
      <c r="A4" s="2469"/>
      <c r="B4" s="435" t="s">
        <v>3690</v>
      </c>
      <c r="C4" s="435" t="s">
        <v>3691</v>
      </c>
      <c r="D4" s="435" t="s">
        <v>4681</v>
      </c>
      <c r="E4" s="435" t="s">
        <v>4682</v>
      </c>
      <c r="F4" s="1707" t="s">
        <v>4626</v>
      </c>
      <c r="G4" s="2468"/>
      <c r="H4" s="2468"/>
      <c r="I4" s="2468"/>
      <c r="J4" s="2468"/>
      <c r="K4" s="2468"/>
      <c r="L4" s="2468"/>
      <c r="M4" s="2468"/>
      <c r="N4" s="2468"/>
      <c r="O4" s="2468"/>
      <c r="P4" s="2480"/>
      <c r="Q4" s="2468"/>
      <c r="R4" s="2468"/>
      <c r="S4" s="435" t="s">
        <v>4833</v>
      </c>
      <c r="T4" s="435" t="s">
        <v>4834</v>
      </c>
      <c r="U4" s="435" t="s">
        <v>4835</v>
      </c>
      <c r="V4" s="2468"/>
      <c r="W4" s="435" t="s">
        <v>4627</v>
      </c>
      <c r="X4" s="435" t="s">
        <v>4628</v>
      </c>
      <c r="Y4" s="2480"/>
      <c r="Z4" s="2468"/>
      <c r="AA4" s="2468"/>
      <c r="AB4" s="2468"/>
      <c r="AC4" s="2468"/>
    </row>
    <row r="5" spans="1:30">
      <c r="A5" s="2469"/>
      <c r="B5" s="1669" t="s">
        <v>66</v>
      </c>
      <c r="C5" s="1669" t="s">
        <v>67</v>
      </c>
      <c r="D5" s="1669" t="s">
        <v>68</v>
      </c>
      <c r="E5" s="1669" t="s">
        <v>69</v>
      </c>
      <c r="F5" s="1669" t="s">
        <v>70</v>
      </c>
      <c r="G5" s="1669" t="s">
        <v>71</v>
      </c>
      <c r="H5" s="1669" t="s">
        <v>72</v>
      </c>
      <c r="I5" s="1669" t="s">
        <v>73</v>
      </c>
      <c r="J5" s="1669" t="s">
        <v>74</v>
      </c>
      <c r="K5" s="1669" t="s">
        <v>75</v>
      </c>
      <c r="L5" s="1669" t="s">
        <v>231</v>
      </c>
      <c r="M5" s="1669" t="s">
        <v>232</v>
      </c>
      <c r="N5" s="1669" t="s">
        <v>281</v>
      </c>
      <c r="O5" s="1669" t="s">
        <v>282</v>
      </c>
      <c r="P5" s="1669" t="s">
        <v>283</v>
      </c>
      <c r="Q5" s="1669" t="s">
        <v>284</v>
      </c>
      <c r="R5" s="1669" t="s">
        <v>285</v>
      </c>
      <c r="S5" s="1669" t="s">
        <v>138</v>
      </c>
      <c r="T5" s="1669" t="s">
        <v>139</v>
      </c>
      <c r="U5" s="1669" t="s">
        <v>140</v>
      </c>
      <c r="V5" s="1669" t="s">
        <v>141</v>
      </c>
      <c r="W5" s="1669" t="s">
        <v>1380</v>
      </c>
      <c r="X5" s="1669" t="s">
        <v>249</v>
      </c>
      <c r="Y5" s="1669" t="s">
        <v>250</v>
      </c>
      <c r="Z5" s="1669" t="s">
        <v>251</v>
      </c>
      <c r="AA5" s="1669" t="s">
        <v>252</v>
      </c>
      <c r="AB5" s="1669" t="s">
        <v>253</v>
      </c>
      <c r="AC5" s="1669" t="s">
        <v>254</v>
      </c>
    </row>
    <row r="6" spans="1:30">
      <c r="A6" s="1670">
        <v>1</v>
      </c>
      <c r="B6" s="1832"/>
      <c r="C6" s="1688"/>
      <c r="D6" s="1688"/>
      <c r="E6" s="1688"/>
      <c r="F6" s="1688"/>
      <c r="G6" s="1688"/>
      <c r="H6" s="1688"/>
      <c r="I6" s="1688"/>
      <c r="J6" s="1688"/>
      <c r="K6" s="1688"/>
      <c r="L6" s="1688"/>
      <c r="M6" s="1688"/>
      <c r="N6" s="1688"/>
      <c r="O6" s="1688"/>
      <c r="P6" s="1708"/>
      <c r="Q6" s="1672"/>
      <c r="R6" s="1708"/>
      <c r="S6" s="1833"/>
      <c r="T6" s="1833"/>
      <c r="U6" s="1833"/>
      <c r="V6" s="1833"/>
      <c r="W6" s="1678">
        <f>+V6-U6</f>
        <v>0</v>
      </c>
      <c r="X6" s="1678">
        <f>+U6-AA6</f>
        <v>0</v>
      </c>
      <c r="Y6" s="1708" t="e">
        <f>U6/'表05-1'!$D$257</f>
        <v>#DIV/0!</v>
      </c>
      <c r="Z6" s="1688"/>
      <c r="AA6" s="1688"/>
      <c r="AB6" s="1688"/>
      <c r="AC6" s="1688"/>
    </row>
    <row r="7" spans="1:30">
      <c r="A7" s="1670">
        <f>A6+1</f>
        <v>2</v>
      </c>
      <c r="B7" s="1832"/>
      <c r="C7" s="1688"/>
      <c r="D7" s="1688"/>
      <c r="E7" s="1688"/>
      <c r="F7" s="1688"/>
      <c r="G7" s="1688"/>
      <c r="H7" s="1688"/>
      <c r="I7" s="1688"/>
      <c r="J7" s="1688"/>
      <c r="K7" s="1688"/>
      <c r="L7" s="1688"/>
      <c r="M7" s="1688"/>
      <c r="N7" s="1688"/>
      <c r="O7" s="1688"/>
      <c r="P7" s="1708"/>
      <c r="Q7" s="1672"/>
      <c r="R7" s="1708"/>
      <c r="S7" s="1833"/>
      <c r="T7" s="1833"/>
      <c r="U7" s="1833"/>
      <c r="V7" s="1833"/>
      <c r="W7" s="1678">
        <f t="shared" ref="W7:W15" si="0">+V7-U7</f>
        <v>0</v>
      </c>
      <c r="X7" s="1678">
        <f t="shared" ref="X7:X14" si="1">+U7-AA7</f>
        <v>0</v>
      </c>
      <c r="Y7" s="1708" t="e">
        <f>U7/'表05-1'!$D$257</f>
        <v>#DIV/0!</v>
      </c>
      <c r="Z7" s="1688"/>
      <c r="AA7" s="1688"/>
      <c r="AB7" s="1688"/>
      <c r="AC7" s="1688"/>
    </row>
    <row r="8" spans="1:30">
      <c r="A8" s="1670">
        <f t="shared" ref="A8:A15" si="2">A7+1</f>
        <v>3</v>
      </c>
      <c r="B8" s="1832"/>
      <c r="C8" s="1688"/>
      <c r="D8" s="1688"/>
      <c r="E8" s="1688"/>
      <c r="F8" s="1688"/>
      <c r="G8" s="1688"/>
      <c r="H8" s="1688"/>
      <c r="I8" s="1688"/>
      <c r="J8" s="1688"/>
      <c r="K8" s="1688"/>
      <c r="L8" s="1688"/>
      <c r="M8" s="1688"/>
      <c r="N8" s="1688"/>
      <c r="O8" s="1688"/>
      <c r="P8" s="1708"/>
      <c r="Q8" s="1672"/>
      <c r="R8" s="1708"/>
      <c r="S8" s="1833"/>
      <c r="T8" s="1833"/>
      <c r="U8" s="1833"/>
      <c r="V8" s="1833"/>
      <c r="W8" s="1678">
        <f t="shared" si="0"/>
        <v>0</v>
      </c>
      <c r="X8" s="1678">
        <f t="shared" si="1"/>
        <v>0</v>
      </c>
      <c r="Y8" s="1708" t="e">
        <f>U8/'表05-1'!$D$257</f>
        <v>#DIV/0!</v>
      </c>
      <c r="Z8" s="1688"/>
      <c r="AA8" s="1688"/>
      <c r="AB8" s="1688"/>
      <c r="AC8" s="1688"/>
    </row>
    <row r="9" spans="1:30">
      <c r="A9" s="1670">
        <f t="shared" si="2"/>
        <v>4</v>
      </c>
      <c r="B9" s="1832"/>
      <c r="C9" s="1688"/>
      <c r="D9" s="1688"/>
      <c r="E9" s="1688"/>
      <c r="F9" s="1688"/>
      <c r="G9" s="1688"/>
      <c r="H9" s="1688"/>
      <c r="I9" s="1688"/>
      <c r="J9" s="1688"/>
      <c r="K9" s="1688"/>
      <c r="L9" s="1688"/>
      <c r="M9" s="1688"/>
      <c r="N9" s="1688"/>
      <c r="O9" s="1688"/>
      <c r="P9" s="1708"/>
      <c r="Q9" s="1672"/>
      <c r="R9" s="1708"/>
      <c r="S9" s="1833"/>
      <c r="T9" s="1833"/>
      <c r="U9" s="1833"/>
      <c r="V9" s="1833"/>
      <c r="W9" s="1678">
        <f t="shared" si="0"/>
        <v>0</v>
      </c>
      <c r="X9" s="1678">
        <f t="shared" si="1"/>
        <v>0</v>
      </c>
      <c r="Y9" s="1708" t="e">
        <f>U9/'表05-1'!$D$257</f>
        <v>#DIV/0!</v>
      </c>
      <c r="Z9" s="1688"/>
      <c r="AA9" s="1688"/>
      <c r="AB9" s="1688"/>
      <c r="AC9" s="1688"/>
    </row>
    <row r="10" spans="1:30">
      <c r="A10" s="1670">
        <f t="shared" si="2"/>
        <v>5</v>
      </c>
      <c r="B10" s="1832"/>
      <c r="C10" s="1688"/>
      <c r="D10" s="1688"/>
      <c r="E10" s="1688"/>
      <c r="F10" s="1688"/>
      <c r="G10" s="1688"/>
      <c r="H10" s="1688"/>
      <c r="I10" s="1688"/>
      <c r="J10" s="1688"/>
      <c r="K10" s="1688"/>
      <c r="L10" s="1688"/>
      <c r="M10" s="1688"/>
      <c r="N10" s="1688"/>
      <c r="O10" s="1688"/>
      <c r="P10" s="1708"/>
      <c r="Q10" s="1672"/>
      <c r="R10" s="1708"/>
      <c r="S10" s="1833"/>
      <c r="T10" s="1833"/>
      <c r="U10" s="1833"/>
      <c r="V10" s="1833"/>
      <c r="W10" s="1678">
        <f t="shared" si="0"/>
        <v>0</v>
      </c>
      <c r="X10" s="1678">
        <f t="shared" si="1"/>
        <v>0</v>
      </c>
      <c r="Y10" s="1708" t="e">
        <f>U10/'表05-1'!$D$257</f>
        <v>#DIV/0!</v>
      </c>
      <c r="Z10" s="1688"/>
      <c r="AA10" s="1688"/>
      <c r="AB10" s="1688"/>
      <c r="AC10" s="1688"/>
    </row>
    <row r="11" spans="1:30">
      <c r="A11" s="1670">
        <f t="shared" si="2"/>
        <v>6</v>
      </c>
      <c r="B11" s="1832"/>
      <c r="C11" s="1688"/>
      <c r="D11" s="1688"/>
      <c r="E11" s="1688"/>
      <c r="F11" s="1688"/>
      <c r="G11" s="1688"/>
      <c r="H11" s="1688"/>
      <c r="I11" s="1688"/>
      <c r="J11" s="1688"/>
      <c r="K11" s="1688"/>
      <c r="L11" s="1688"/>
      <c r="M11" s="1688"/>
      <c r="N11" s="1688"/>
      <c r="O11" s="1688"/>
      <c r="P11" s="1708"/>
      <c r="Q11" s="1672"/>
      <c r="R11" s="1708"/>
      <c r="S11" s="1833"/>
      <c r="T11" s="1833"/>
      <c r="U11" s="1833"/>
      <c r="V11" s="1833"/>
      <c r="W11" s="1678">
        <f t="shared" si="0"/>
        <v>0</v>
      </c>
      <c r="X11" s="1678">
        <f t="shared" si="1"/>
        <v>0</v>
      </c>
      <c r="Y11" s="1708" t="e">
        <f>U11/'表05-1'!$D$257</f>
        <v>#DIV/0!</v>
      </c>
      <c r="Z11" s="1688"/>
      <c r="AA11" s="1688"/>
      <c r="AB11" s="1688"/>
      <c r="AC11" s="1688"/>
    </row>
    <row r="12" spans="1:30">
      <c r="A12" s="1670">
        <f t="shared" si="2"/>
        <v>7</v>
      </c>
      <c r="B12" s="1832"/>
      <c r="C12" s="1688"/>
      <c r="D12" s="1688"/>
      <c r="E12" s="1688"/>
      <c r="F12" s="1688"/>
      <c r="G12" s="1688"/>
      <c r="H12" s="1688"/>
      <c r="I12" s="1688"/>
      <c r="J12" s="1688"/>
      <c r="K12" s="1688"/>
      <c r="L12" s="1688"/>
      <c r="M12" s="1688"/>
      <c r="N12" s="1688"/>
      <c r="O12" s="1688"/>
      <c r="P12" s="1708"/>
      <c r="Q12" s="1672"/>
      <c r="R12" s="1708"/>
      <c r="S12" s="1833"/>
      <c r="T12" s="1833"/>
      <c r="U12" s="1833"/>
      <c r="V12" s="1833"/>
      <c r="W12" s="1678">
        <f t="shared" si="0"/>
        <v>0</v>
      </c>
      <c r="X12" s="1678">
        <f t="shared" si="1"/>
        <v>0</v>
      </c>
      <c r="Y12" s="1708" t="e">
        <f>U12/'表05-1'!$D$257</f>
        <v>#DIV/0!</v>
      </c>
      <c r="Z12" s="1688"/>
      <c r="AA12" s="1688"/>
      <c r="AB12" s="1688"/>
      <c r="AC12" s="1688"/>
      <c r="AD12" s="1834"/>
    </row>
    <row r="13" spans="1:30">
      <c r="A13" s="1670">
        <f t="shared" si="2"/>
        <v>8</v>
      </c>
      <c r="B13" s="1832"/>
      <c r="C13" s="1835"/>
      <c r="D13" s="1835"/>
      <c r="E13" s="1835"/>
      <c r="F13" s="1835"/>
      <c r="G13" s="1835"/>
      <c r="H13" s="1835"/>
      <c r="I13" s="1835"/>
      <c r="J13" s="1688"/>
      <c r="K13" s="1688"/>
      <c r="L13" s="1688"/>
      <c r="M13" s="1688"/>
      <c r="N13" s="1688"/>
      <c r="O13" s="1688"/>
      <c r="P13" s="1708"/>
      <c r="Q13" s="1672"/>
      <c r="R13" s="1708"/>
      <c r="S13" s="1672"/>
      <c r="T13" s="1672"/>
      <c r="U13" s="1672"/>
      <c r="V13" s="1836"/>
      <c r="W13" s="1678">
        <f t="shared" si="0"/>
        <v>0</v>
      </c>
      <c r="X13" s="1678">
        <f>+U13-AA13</f>
        <v>0</v>
      </c>
      <c r="Y13" s="1708" t="e">
        <f>U13/'表05-1'!$D$257</f>
        <v>#DIV/0!</v>
      </c>
      <c r="Z13" s="1688"/>
      <c r="AA13" s="1688"/>
      <c r="AB13" s="1688"/>
      <c r="AC13" s="1688"/>
      <c r="AD13" s="1834"/>
    </row>
    <row r="14" spans="1:30">
      <c r="A14" s="1670">
        <f t="shared" si="2"/>
        <v>9</v>
      </c>
      <c r="B14" s="1832"/>
      <c r="C14" s="1835"/>
      <c r="D14" s="1835"/>
      <c r="E14" s="1835"/>
      <c r="F14" s="1835"/>
      <c r="G14" s="1835"/>
      <c r="H14" s="1835"/>
      <c r="I14" s="1835"/>
      <c r="J14" s="1688"/>
      <c r="K14" s="1688"/>
      <c r="L14" s="1688"/>
      <c r="M14" s="1688"/>
      <c r="N14" s="1688"/>
      <c r="O14" s="1688"/>
      <c r="P14" s="1708"/>
      <c r="Q14" s="1672"/>
      <c r="R14" s="1708"/>
      <c r="S14" s="1672"/>
      <c r="T14" s="1672"/>
      <c r="U14" s="1672"/>
      <c r="V14" s="1836"/>
      <c r="W14" s="1678">
        <f t="shared" si="0"/>
        <v>0</v>
      </c>
      <c r="X14" s="1678">
        <f t="shared" si="1"/>
        <v>0</v>
      </c>
      <c r="Y14" s="1708" t="e">
        <f>U14/'表05-1'!$D$257</f>
        <v>#DIV/0!</v>
      </c>
      <c r="Z14" s="1688"/>
      <c r="AA14" s="1688"/>
      <c r="AB14" s="1688"/>
      <c r="AC14" s="1688"/>
      <c r="AD14" s="1834"/>
    </row>
    <row r="15" spans="1:30">
      <c r="A15" s="1670">
        <f t="shared" si="2"/>
        <v>10</v>
      </c>
      <c r="B15" s="1837"/>
      <c r="C15" s="1835"/>
      <c r="D15" s="1835"/>
      <c r="E15" s="1835"/>
      <c r="F15" s="1835"/>
      <c r="G15" s="1835"/>
      <c r="H15" s="1835"/>
      <c r="I15" s="1835"/>
      <c r="J15" s="1688"/>
      <c r="K15" s="1688"/>
      <c r="L15" s="1688"/>
      <c r="M15" s="1688"/>
      <c r="N15" s="1688"/>
      <c r="O15" s="1688"/>
      <c r="P15" s="1708"/>
      <c r="Q15" s="1672"/>
      <c r="R15" s="1708"/>
      <c r="S15" s="1672"/>
      <c r="T15" s="1672"/>
      <c r="U15" s="1672"/>
      <c r="V15" s="1836"/>
      <c r="W15" s="1678">
        <f t="shared" si="0"/>
        <v>0</v>
      </c>
      <c r="X15" s="1678">
        <f>+U15-AA15</f>
        <v>0</v>
      </c>
      <c r="Y15" s="1708" t="e">
        <f>U15/'表05-1'!$D$257</f>
        <v>#DIV/0!</v>
      </c>
      <c r="Z15" s="1688"/>
      <c r="AA15" s="1688"/>
      <c r="AB15" s="1688"/>
      <c r="AC15" s="1688"/>
      <c r="AD15" s="1834"/>
    </row>
    <row r="16" spans="1:30">
      <c r="A16" s="460"/>
      <c r="B16" s="1838"/>
      <c r="C16" s="1839"/>
      <c r="D16" s="1839"/>
      <c r="E16" s="1839"/>
      <c r="F16" s="1839"/>
      <c r="G16" s="1839"/>
      <c r="H16" s="1839"/>
      <c r="I16" s="1839"/>
      <c r="J16" s="1840"/>
      <c r="K16" s="1840"/>
      <c r="L16" s="1840"/>
      <c r="M16" s="1840"/>
      <c r="N16" s="1840"/>
      <c r="O16" s="1840"/>
      <c r="P16" s="445"/>
      <c r="Q16" s="446"/>
      <c r="R16" s="445"/>
      <c r="S16" s="446"/>
      <c r="T16" s="446"/>
      <c r="U16" s="446"/>
      <c r="V16" s="1841"/>
      <c r="W16" s="446"/>
      <c r="X16" s="446"/>
      <c r="Y16" s="445"/>
      <c r="Z16" s="1840"/>
      <c r="AA16" s="1840"/>
      <c r="AB16" s="1840"/>
      <c r="AC16" s="1840"/>
    </row>
    <row r="17" spans="1:30" ht="16.5">
      <c r="A17" s="457" t="s">
        <v>3716</v>
      </c>
      <c r="B17" s="433"/>
      <c r="C17" s="433"/>
      <c r="D17" s="433"/>
      <c r="E17" s="433"/>
      <c r="F17" s="433"/>
      <c r="G17" s="433"/>
      <c r="H17" s="433"/>
      <c r="I17" s="433"/>
      <c r="J17" s="433"/>
      <c r="K17" s="433"/>
      <c r="L17" s="433"/>
      <c r="M17" s="433"/>
      <c r="N17" s="433"/>
      <c r="O17" s="433"/>
      <c r="P17" s="433"/>
      <c r="Q17" s="433"/>
      <c r="R17" s="433"/>
      <c r="S17" s="433"/>
      <c r="T17" s="433"/>
      <c r="U17" s="433"/>
      <c r="V17" s="433"/>
    </row>
    <row r="18" spans="1:30" ht="16.5">
      <c r="A18" s="460">
        <v>1</v>
      </c>
      <c r="B18" s="433" t="s">
        <v>4836</v>
      </c>
      <c r="C18" s="433"/>
      <c r="D18" s="433"/>
      <c r="E18" s="433"/>
      <c r="F18" s="433"/>
      <c r="G18" s="433"/>
      <c r="H18" s="433"/>
      <c r="I18" s="433"/>
      <c r="J18" s="433"/>
      <c r="K18" s="433"/>
      <c r="L18" s="433"/>
      <c r="M18" s="433"/>
      <c r="N18" s="433"/>
      <c r="O18" s="433"/>
      <c r="P18" s="433"/>
      <c r="Q18" s="433"/>
      <c r="R18" s="433"/>
      <c r="S18" s="433"/>
      <c r="T18" s="433"/>
      <c r="U18" s="433"/>
      <c r="V18" s="433"/>
    </row>
    <row r="19" spans="1:30" ht="16.5">
      <c r="A19" s="460">
        <v>2</v>
      </c>
      <c r="B19" s="433" t="s">
        <v>4837</v>
      </c>
      <c r="C19" s="433"/>
      <c r="D19" s="433"/>
      <c r="E19" s="433"/>
      <c r="F19" s="433"/>
      <c r="G19" s="433"/>
      <c r="H19" s="433"/>
      <c r="I19" s="433"/>
      <c r="J19" s="433"/>
      <c r="K19" s="433"/>
      <c r="L19" s="433"/>
      <c r="M19" s="433"/>
      <c r="N19" s="433"/>
      <c r="O19" s="433"/>
      <c r="P19" s="433"/>
      <c r="Q19" s="433"/>
      <c r="R19" s="433"/>
      <c r="S19" s="433"/>
      <c r="T19" s="433"/>
      <c r="U19" s="433"/>
      <c r="V19" s="433"/>
    </row>
    <row r="20" spans="1:30" s="1673" customFormat="1" ht="16.5">
      <c r="A20" s="460"/>
      <c r="B20" s="433" t="s">
        <v>4838</v>
      </c>
      <c r="C20" s="433"/>
      <c r="D20" s="433"/>
      <c r="E20" s="433"/>
      <c r="F20" s="433"/>
      <c r="G20" s="433"/>
      <c r="H20" s="433"/>
      <c r="I20" s="433"/>
      <c r="J20" s="433"/>
      <c r="K20" s="433"/>
      <c r="L20" s="433"/>
      <c r="M20" s="433"/>
      <c r="N20" s="433"/>
      <c r="O20" s="433"/>
      <c r="P20" s="433"/>
      <c r="Q20" s="433"/>
      <c r="R20" s="433"/>
      <c r="S20" s="433"/>
      <c r="T20" s="433"/>
      <c r="U20" s="433"/>
      <c r="V20" s="433"/>
      <c r="W20" s="24"/>
      <c r="X20" s="24"/>
      <c r="Y20" s="24"/>
      <c r="Z20" s="24"/>
      <c r="AA20" s="24"/>
      <c r="AB20" s="24"/>
      <c r="AC20" s="24"/>
      <c r="AD20" s="24"/>
    </row>
    <row r="21" spans="1:30" ht="16.5">
      <c r="A21" s="460">
        <v>3</v>
      </c>
      <c r="B21" s="433" t="s">
        <v>4839</v>
      </c>
      <c r="C21" s="433"/>
      <c r="D21" s="433"/>
      <c r="E21" s="433"/>
      <c r="F21" s="433"/>
      <c r="G21" s="433"/>
      <c r="H21" s="433"/>
      <c r="I21" s="433"/>
      <c r="J21" s="433"/>
      <c r="K21" s="433"/>
      <c r="L21" s="433"/>
      <c r="M21" s="433"/>
      <c r="N21" s="433"/>
      <c r="O21" s="433"/>
      <c r="P21" s="433"/>
      <c r="Q21" s="433"/>
      <c r="R21" s="433"/>
      <c r="S21" s="433"/>
      <c r="T21" s="433"/>
      <c r="U21" s="433"/>
      <c r="V21" s="433"/>
    </row>
    <row r="22" spans="1:30" ht="16.5">
      <c r="A22" s="460">
        <v>4</v>
      </c>
      <c r="B22" s="433" t="s">
        <v>3721</v>
      </c>
      <c r="C22" s="433"/>
      <c r="D22" s="433"/>
      <c r="E22" s="433"/>
      <c r="F22" s="433"/>
      <c r="G22" s="433"/>
      <c r="H22" s="433"/>
      <c r="I22" s="433"/>
      <c r="J22" s="433"/>
      <c r="K22" s="433"/>
      <c r="L22" s="433"/>
      <c r="M22" s="433"/>
      <c r="N22" s="433"/>
      <c r="O22" s="433"/>
      <c r="P22" s="433"/>
      <c r="Q22" s="433"/>
      <c r="R22" s="433"/>
      <c r="S22" s="433"/>
      <c r="T22" s="433"/>
      <c r="U22" s="433"/>
      <c r="V22" s="433"/>
    </row>
    <row r="23" spans="1:30" ht="16.5">
      <c r="A23" s="460">
        <v>5</v>
      </c>
      <c r="B23" s="433" t="s">
        <v>4840</v>
      </c>
      <c r="C23" s="433"/>
      <c r="D23" s="433"/>
      <c r="E23" s="433"/>
      <c r="F23" s="433"/>
      <c r="G23" s="433"/>
      <c r="H23" s="433"/>
      <c r="I23" s="433"/>
      <c r="J23" s="433"/>
      <c r="K23" s="433"/>
      <c r="L23" s="433"/>
      <c r="M23" s="433"/>
      <c r="N23" s="433"/>
      <c r="O23" s="433"/>
      <c r="P23" s="433"/>
      <c r="Q23" s="433"/>
      <c r="R23" s="433"/>
      <c r="S23" s="433"/>
      <c r="T23" s="433"/>
      <c r="U23" s="433"/>
      <c r="V23" s="433"/>
    </row>
    <row r="24" spans="1:30" ht="16.5">
      <c r="A24" s="460">
        <v>6</v>
      </c>
      <c r="B24" s="433" t="s">
        <v>4684</v>
      </c>
      <c r="C24" s="433"/>
      <c r="D24" s="433"/>
      <c r="E24" s="433"/>
      <c r="F24" s="433"/>
      <c r="G24" s="433"/>
      <c r="H24" s="433"/>
      <c r="I24" s="433"/>
      <c r="J24" s="433"/>
      <c r="K24" s="433"/>
      <c r="L24" s="433"/>
      <c r="M24" s="433"/>
      <c r="N24" s="433"/>
      <c r="O24" s="433"/>
      <c r="P24" s="433"/>
      <c r="Q24" s="433"/>
      <c r="R24" s="433"/>
      <c r="S24" s="433"/>
      <c r="T24" s="433"/>
      <c r="U24" s="433"/>
      <c r="V24" s="433"/>
    </row>
    <row r="25" spans="1:30" ht="16.5">
      <c r="A25" s="460"/>
      <c r="B25" s="433" t="s">
        <v>4841</v>
      </c>
      <c r="C25" s="433"/>
      <c r="D25" s="433"/>
      <c r="E25" s="433"/>
      <c r="F25" s="433"/>
      <c r="G25" s="433"/>
      <c r="H25" s="433"/>
      <c r="I25" s="433"/>
      <c r="J25" s="433"/>
      <c r="K25" s="433"/>
      <c r="L25" s="433"/>
      <c r="M25" s="433"/>
      <c r="N25" s="433"/>
      <c r="O25" s="433"/>
      <c r="P25" s="433"/>
      <c r="Q25" s="433"/>
      <c r="R25" s="433"/>
      <c r="S25" s="433"/>
      <c r="T25" s="433"/>
      <c r="U25" s="433"/>
      <c r="V25" s="433"/>
    </row>
    <row r="26" spans="1:30" ht="16.5">
      <c r="A26" s="460">
        <v>7</v>
      </c>
      <c r="B26" s="433" t="s">
        <v>4842</v>
      </c>
      <c r="C26" s="433"/>
      <c r="D26" s="433"/>
      <c r="E26" s="433"/>
      <c r="F26" s="433"/>
      <c r="G26" s="433"/>
      <c r="H26" s="433"/>
      <c r="I26" s="433"/>
      <c r="J26" s="433"/>
      <c r="K26" s="433"/>
      <c r="L26" s="433"/>
      <c r="M26" s="433"/>
      <c r="N26" s="433"/>
      <c r="O26" s="433"/>
      <c r="P26" s="433"/>
      <c r="Q26" s="433"/>
      <c r="R26" s="433"/>
      <c r="S26" s="433"/>
      <c r="T26" s="433"/>
      <c r="U26" s="433"/>
      <c r="V26" s="433"/>
    </row>
    <row r="27" spans="1:30" ht="16.5">
      <c r="A27" s="460"/>
      <c r="B27" s="433" t="s">
        <v>4843</v>
      </c>
      <c r="C27" s="433"/>
      <c r="D27" s="433"/>
      <c r="E27" s="433"/>
      <c r="F27" s="433"/>
      <c r="G27" s="433"/>
      <c r="H27" s="433"/>
      <c r="I27" s="433"/>
      <c r="J27" s="433"/>
      <c r="K27" s="433"/>
      <c r="L27" s="433"/>
      <c r="M27" s="433"/>
      <c r="N27" s="433"/>
      <c r="O27" s="433"/>
      <c r="P27" s="433"/>
      <c r="Q27" s="433"/>
      <c r="R27" s="433"/>
      <c r="S27" s="433"/>
      <c r="T27" s="433"/>
      <c r="U27" s="433"/>
      <c r="V27" s="433"/>
    </row>
    <row r="28" spans="1:30" ht="16.5">
      <c r="A28" s="460">
        <v>8</v>
      </c>
      <c r="B28" s="433" t="s">
        <v>4688</v>
      </c>
      <c r="C28" s="433"/>
      <c r="D28" s="433"/>
      <c r="E28" s="433"/>
      <c r="F28" s="433"/>
      <c r="G28" s="433"/>
      <c r="H28" s="433"/>
      <c r="I28" s="433"/>
      <c r="J28" s="433"/>
      <c r="K28" s="433"/>
      <c r="L28" s="433"/>
      <c r="M28" s="433"/>
      <c r="N28" s="433"/>
      <c r="O28" s="433"/>
      <c r="P28" s="433"/>
      <c r="Q28" s="433"/>
      <c r="R28" s="433"/>
      <c r="S28" s="433"/>
      <c r="T28" s="433"/>
      <c r="U28" s="433"/>
      <c r="V28" s="433"/>
    </row>
    <row r="29" spans="1:30" ht="16.5">
      <c r="A29" s="460">
        <v>9</v>
      </c>
      <c r="B29" s="433" t="s">
        <v>4844</v>
      </c>
      <c r="C29" s="433"/>
      <c r="D29" s="433"/>
      <c r="E29" s="433"/>
      <c r="F29" s="433"/>
      <c r="G29" s="433"/>
      <c r="H29" s="433"/>
      <c r="I29" s="433"/>
      <c r="J29" s="433"/>
      <c r="K29" s="433"/>
      <c r="L29" s="433"/>
      <c r="M29" s="433"/>
      <c r="N29" s="433"/>
      <c r="O29" s="433"/>
      <c r="P29" s="433"/>
      <c r="Q29" s="433"/>
      <c r="R29" s="433"/>
      <c r="S29" s="433"/>
      <c r="T29" s="433"/>
      <c r="U29" s="433"/>
      <c r="V29" s="433"/>
    </row>
    <row r="30" spans="1:30" ht="16.5">
      <c r="A30" s="460">
        <v>10</v>
      </c>
      <c r="B30" s="433" t="s">
        <v>4845</v>
      </c>
      <c r="C30" s="433"/>
      <c r="D30" s="433"/>
      <c r="E30" s="433"/>
      <c r="F30" s="433"/>
      <c r="G30" s="433"/>
      <c r="H30" s="433"/>
      <c r="I30" s="433"/>
      <c r="J30" s="433"/>
      <c r="K30" s="433"/>
      <c r="L30" s="433"/>
      <c r="M30" s="433"/>
      <c r="N30" s="433"/>
      <c r="O30" s="433"/>
      <c r="P30" s="433"/>
      <c r="Q30" s="433"/>
      <c r="R30" s="433"/>
      <c r="S30" s="433"/>
      <c r="T30" s="433"/>
      <c r="U30" s="433"/>
      <c r="V30" s="433"/>
    </row>
    <row r="31" spans="1:30" ht="16.5">
      <c r="A31" s="460">
        <v>11</v>
      </c>
      <c r="B31" s="433" t="s">
        <v>4846</v>
      </c>
      <c r="C31" s="459"/>
      <c r="D31" s="459"/>
      <c r="E31" s="459"/>
      <c r="F31" s="459"/>
      <c r="G31" s="459"/>
      <c r="H31" s="459"/>
      <c r="I31" s="459"/>
      <c r="J31" s="459"/>
      <c r="K31" s="459"/>
      <c r="L31" s="459"/>
      <c r="M31" s="459"/>
      <c r="N31" s="459"/>
      <c r="O31" s="459"/>
      <c r="P31" s="459"/>
      <c r="Q31" s="459"/>
      <c r="R31" s="459"/>
      <c r="S31" s="459"/>
      <c r="T31" s="459"/>
      <c r="U31" s="459"/>
      <c r="V31" s="459"/>
      <c r="W31" s="458"/>
      <c r="X31" s="458"/>
      <c r="Y31" s="458"/>
      <c r="Z31" s="458"/>
      <c r="AA31" s="458"/>
      <c r="AB31" s="458"/>
      <c r="AC31" s="458"/>
    </row>
    <row r="32" spans="1:30" ht="16.5">
      <c r="A32" s="460">
        <v>12</v>
      </c>
      <c r="B32" s="432" t="s">
        <v>4847</v>
      </c>
      <c r="C32" s="433"/>
      <c r="D32" s="433"/>
      <c r="E32" s="433"/>
      <c r="F32" s="433"/>
      <c r="G32" s="433"/>
      <c r="H32" s="433"/>
      <c r="I32" s="433"/>
      <c r="J32" s="433"/>
      <c r="K32" s="433"/>
      <c r="L32" s="433"/>
      <c r="M32" s="433"/>
      <c r="N32" s="433"/>
      <c r="O32" s="433"/>
      <c r="P32" s="433"/>
      <c r="Q32" s="433"/>
      <c r="R32" s="433"/>
      <c r="S32" s="433"/>
      <c r="T32" s="433"/>
      <c r="U32" s="433"/>
      <c r="V32" s="433"/>
    </row>
    <row r="33" spans="1:30" ht="16.5">
      <c r="A33" s="460">
        <v>13</v>
      </c>
      <c r="B33" s="433" t="s">
        <v>4848</v>
      </c>
      <c r="C33" s="1842"/>
      <c r="D33" s="1842"/>
      <c r="E33" s="1842"/>
      <c r="F33" s="1842"/>
      <c r="G33" s="1842"/>
      <c r="H33" s="1842"/>
      <c r="I33" s="1842"/>
      <c r="J33" s="1842"/>
      <c r="K33" s="1842"/>
      <c r="L33" s="1842"/>
      <c r="M33" s="433"/>
      <c r="N33" s="433"/>
      <c r="O33" s="433"/>
      <c r="P33" s="433"/>
      <c r="Q33" s="433"/>
      <c r="R33" s="433"/>
      <c r="S33" s="433"/>
      <c r="T33" s="433"/>
      <c r="U33" s="433"/>
      <c r="V33" s="433"/>
    </row>
    <row r="34" spans="1:30" ht="16.5">
      <c r="A34" s="460">
        <v>14</v>
      </c>
      <c r="B34" s="459" t="s">
        <v>4849</v>
      </c>
      <c r="C34" s="433"/>
      <c r="D34" s="433"/>
      <c r="E34" s="433"/>
      <c r="F34" s="433"/>
      <c r="G34" s="433"/>
      <c r="H34" s="433"/>
      <c r="I34" s="433"/>
      <c r="J34" s="433"/>
      <c r="K34" s="433"/>
      <c r="L34" s="433"/>
      <c r="M34" s="433"/>
      <c r="N34" s="433"/>
      <c r="O34" s="433"/>
      <c r="P34" s="433"/>
      <c r="Q34" s="433"/>
      <c r="R34" s="433"/>
      <c r="S34" s="433"/>
      <c r="T34" s="433"/>
      <c r="U34" s="433"/>
      <c r="V34" s="433"/>
    </row>
    <row r="35" spans="1:30" ht="16.5">
      <c r="A35" s="460">
        <v>15</v>
      </c>
      <c r="B35" s="433" t="s">
        <v>4850</v>
      </c>
      <c r="C35" s="433"/>
      <c r="D35" s="433"/>
      <c r="E35" s="433"/>
      <c r="F35" s="433"/>
      <c r="G35" s="433"/>
      <c r="H35" s="433"/>
      <c r="I35" s="433"/>
      <c r="J35" s="433"/>
      <c r="K35" s="433"/>
      <c r="L35" s="433"/>
      <c r="M35" s="433"/>
      <c r="N35" s="433"/>
      <c r="O35" s="433"/>
      <c r="P35" s="433"/>
      <c r="Q35" s="433"/>
      <c r="R35" s="433"/>
      <c r="S35" s="433"/>
      <c r="T35" s="433"/>
      <c r="U35" s="433"/>
      <c r="V35" s="433"/>
    </row>
    <row r="36" spans="1:30" ht="16.5">
      <c r="A36" s="460">
        <v>16</v>
      </c>
      <c r="B36" s="1842" t="s">
        <v>4851</v>
      </c>
      <c r="C36" s="433"/>
      <c r="D36" s="433"/>
      <c r="E36" s="433"/>
      <c r="F36" s="433"/>
      <c r="G36" s="433"/>
      <c r="H36" s="433"/>
      <c r="I36" s="433"/>
      <c r="J36" s="433"/>
      <c r="K36" s="433"/>
      <c r="L36" s="433"/>
      <c r="M36" s="433"/>
      <c r="N36" s="433"/>
      <c r="O36" s="433"/>
      <c r="P36" s="433"/>
      <c r="Q36" s="433"/>
      <c r="R36" s="433"/>
      <c r="S36" s="433"/>
      <c r="T36" s="433"/>
      <c r="U36" s="433"/>
      <c r="V36" s="433"/>
    </row>
    <row r="37" spans="1:30" s="1673" customFormat="1" ht="16.5">
      <c r="A37" s="460">
        <v>17</v>
      </c>
      <c r="B37" s="461" t="s">
        <v>4852</v>
      </c>
      <c r="C37" s="433"/>
      <c r="D37" s="433"/>
      <c r="E37" s="433"/>
      <c r="F37" s="433"/>
      <c r="G37" s="433"/>
      <c r="H37" s="433"/>
      <c r="I37" s="433"/>
      <c r="J37" s="433"/>
      <c r="K37" s="433"/>
      <c r="L37" s="433"/>
      <c r="M37" s="433"/>
      <c r="N37" s="433"/>
      <c r="O37" s="433"/>
      <c r="P37" s="433"/>
      <c r="Q37" s="433"/>
      <c r="R37" s="433"/>
      <c r="S37" s="433"/>
      <c r="T37" s="433"/>
      <c r="U37" s="433"/>
      <c r="V37" s="433"/>
      <c r="W37" s="24"/>
      <c r="X37" s="24"/>
      <c r="Y37" s="24"/>
      <c r="Z37" s="24"/>
      <c r="AA37" s="24"/>
      <c r="AB37" s="24"/>
      <c r="AC37" s="24"/>
      <c r="AD37" s="24"/>
    </row>
    <row r="38" spans="1:30" ht="16.5">
      <c r="A38" s="460"/>
      <c r="B38" s="461" t="s">
        <v>4853</v>
      </c>
    </row>
    <row r="39" spans="1:30" ht="16.5">
      <c r="A39" s="460">
        <v>18</v>
      </c>
      <c r="B39" s="461" t="s">
        <v>4630</v>
      </c>
    </row>
    <row r="40" spans="1:30" ht="16.5">
      <c r="A40" s="460">
        <v>19</v>
      </c>
      <c r="B40" s="433" t="s">
        <v>4854</v>
      </c>
    </row>
  </sheetData>
  <mergeCells count="22">
    <mergeCell ref="AC3:AC4"/>
    <mergeCell ref="Z3:Z4"/>
    <mergeCell ref="Y3:Y4"/>
    <mergeCell ref="AA3:AA4"/>
    <mergeCell ref="P3:P4"/>
    <mergeCell ref="R3:R4"/>
    <mergeCell ref="S3:U3"/>
    <mergeCell ref="AB3:AB4"/>
    <mergeCell ref="Q3:Q4"/>
    <mergeCell ref="W3:X3"/>
    <mergeCell ref="A3:A5"/>
    <mergeCell ref="B3:F3"/>
    <mergeCell ref="G3:G4"/>
    <mergeCell ref="H3:H4"/>
    <mergeCell ref="V3:V4"/>
    <mergeCell ref="I3:I4"/>
    <mergeCell ref="N3:N4"/>
    <mergeCell ref="J3:J4"/>
    <mergeCell ref="K3:K4"/>
    <mergeCell ref="M3:M4"/>
    <mergeCell ref="O3:O4"/>
    <mergeCell ref="L3:L4"/>
  </mergeCells>
  <phoneticPr fontId="30" type="noConversion"/>
  <printOptions horizontalCentered="1"/>
  <pageMargins left="0.39370078740157483" right="0.19685039370078741" top="0.39370078740157483" bottom="0.39370078740157483" header="0" footer="0"/>
  <pageSetup paperSize="9" scale="30" orientation="landscape" r:id="rId1"/>
  <headerFooter alignWithMargins="0">
    <oddFooter>&amp;C&amp;"Times New Roman,標準"&amp;P+36&amp;R&amp;"Times New Roman,標準"&amp;A</odd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codeName="工作表33">
    <tabColor rgb="FFFFFF00"/>
    <pageSetUpPr fitToPage="1"/>
  </sheetPr>
  <dimension ref="A1:K1100"/>
  <sheetViews>
    <sheetView workbookViewId="0">
      <selection activeCell="I10" sqref="I10"/>
    </sheetView>
  </sheetViews>
  <sheetFormatPr defaultColWidth="24.625" defaultRowHeight="16.5"/>
  <cols>
    <col min="1" max="5" width="15.625" style="34" customWidth="1"/>
    <col min="6" max="6" width="1.625" style="34" customWidth="1"/>
    <col min="7" max="7" width="30.625" style="34" customWidth="1"/>
    <col min="8" max="11" width="15.625" style="34" customWidth="1"/>
    <col min="12" max="256" width="24.625" style="34"/>
    <col min="257" max="261" width="15.625" style="34" customWidth="1"/>
    <col min="262" max="262" width="1.625" style="34" customWidth="1"/>
    <col min="263" max="263" width="30.625" style="34" customWidth="1"/>
    <col min="264" max="267" width="15.625" style="34" customWidth="1"/>
    <col min="268" max="512" width="24.625" style="34"/>
    <col min="513" max="517" width="15.625" style="34" customWidth="1"/>
    <col min="518" max="518" width="1.625" style="34" customWidth="1"/>
    <col min="519" max="519" width="30.625" style="34" customWidth="1"/>
    <col min="520" max="523" width="15.625" style="34" customWidth="1"/>
    <col min="524" max="768" width="24.625" style="34"/>
    <col min="769" max="773" width="15.625" style="34" customWidth="1"/>
    <col min="774" max="774" width="1.625" style="34" customWidth="1"/>
    <col min="775" max="775" width="30.625" style="34" customWidth="1"/>
    <col min="776" max="779" width="15.625" style="34" customWidth="1"/>
    <col min="780" max="1024" width="24.625" style="34"/>
    <col min="1025" max="1029" width="15.625" style="34" customWidth="1"/>
    <col min="1030" max="1030" width="1.625" style="34" customWidth="1"/>
    <col min="1031" max="1031" width="30.625" style="34" customWidth="1"/>
    <col min="1032" max="1035" width="15.625" style="34" customWidth="1"/>
    <col min="1036" max="1280" width="24.625" style="34"/>
    <col min="1281" max="1285" width="15.625" style="34" customWidth="1"/>
    <col min="1286" max="1286" width="1.625" style="34" customWidth="1"/>
    <col min="1287" max="1287" width="30.625" style="34" customWidth="1"/>
    <col min="1288" max="1291" width="15.625" style="34" customWidth="1"/>
    <col min="1292" max="1536" width="24.625" style="34"/>
    <col min="1537" max="1541" width="15.625" style="34" customWidth="1"/>
    <col min="1542" max="1542" width="1.625" style="34" customWidth="1"/>
    <col min="1543" max="1543" width="30.625" style="34" customWidth="1"/>
    <col min="1544" max="1547" width="15.625" style="34" customWidth="1"/>
    <col min="1548" max="1792" width="24.625" style="34"/>
    <col min="1793" max="1797" width="15.625" style="34" customWidth="1"/>
    <col min="1798" max="1798" width="1.625" style="34" customWidth="1"/>
    <col min="1799" max="1799" width="30.625" style="34" customWidth="1"/>
    <col min="1800" max="1803" width="15.625" style="34" customWidth="1"/>
    <col min="1804" max="2048" width="24.625" style="34"/>
    <col min="2049" max="2053" width="15.625" style="34" customWidth="1"/>
    <col min="2054" max="2054" width="1.625" style="34" customWidth="1"/>
    <col min="2055" max="2055" width="30.625" style="34" customWidth="1"/>
    <col min="2056" max="2059" width="15.625" style="34" customWidth="1"/>
    <col min="2060" max="2304" width="24.625" style="34"/>
    <col min="2305" max="2309" width="15.625" style="34" customWidth="1"/>
    <col min="2310" max="2310" width="1.625" style="34" customWidth="1"/>
    <col min="2311" max="2311" width="30.625" style="34" customWidth="1"/>
    <col min="2312" max="2315" width="15.625" style="34" customWidth="1"/>
    <col min="2316" max="2560" width="24.625" style="34"/>
    <col min="2561" max="2565" width="15.625" style="34" customWidth="1"/>
    <col min="2566" max="2566" width="1.625" style="34" customWidth="1"/>
    <col min="2567" max="2567" width="30.625" style="34" customWidth="1"/>
    <col min="2568" max="2571" width="15.625" style="34" customWidth="1"/>
    <col min="2572" max="2816" width="24.625" style="34"/>
    <col min="2817" max="2821" width="15.625" style="34" customWidth="1"/>
    <col min="2822" max="2822" width="1.625" style="34" customWidth="1"/>
    <col min="2823" max="2823" width="30.625" style="34" customWidth="1"/>
    <col min="2824" max="2827" width="15.625" style="34" customWidth="1"/>
    <col min="2828" max="3072" width="24.625" style="34"/>
    <col min="3073" max="3077" width="15.625" style="34" customWidth="1"/>
    <col min="3078" max="3078" width="1.625" style="34" customWidth="1"/>
    <col min="3079" max="3079" width="30.625" style="34" customWidth="1"/>
    <col min="3080" max="3083" width="15.625" style="34" customWidth="1"/>
    <col min="3084" max="3328" width="24.625" style="34"/>
    <col min="3329" max="3333" width="15.625" style="34" customWidth="1"/>
    <col min="3334" max="3334" width="1.625" style="34" customWidth="1"/>
    <col min="3335" max="3335" width="30.625" style="34" customWidth="1"/>
    <col min="3336" max="3339" width="15.625" style="34" customWidth="1"/>
    <col min="3340" max="3584" width="24.625" style="34"/>
    <col min="3585" max="3589" width="15.625" style="34" customWidth="1"/>
    <col min="3590" max="3590" width="1.625" style="34" customWidth="1"/>
    <col min="3591" max="3591" width="30.625" style="34" customWidth="1"/>
    <col min="3592" max="3595" width="15.625" style="34" customWidth="1"/>
    <col min="3596" max="3840" width="24.625" style="34"/>
    <col min="3841" max="3845" width="15.625" style="34" customWidth="1"/>
    <col min="3846" max="3846" width="1.625" style="34" customWidth="1"/>
    <col min="3847" max="3847" width="30.625" style="34" customWidth="1"/>
    <col min="3848" max="3851" width="15.625" style="34" customWidth="1"/>
    <col min="3852" max="4096" width="24.625" style="34"/>
    <col min="4097" max="4101" width="15.625" style="34" customWidth="1"/>
    <col min="4102" max="4102" width="1.625" style="34" customWidth="1"/>
    <col min="4103" max="4103" width="30.625" style="34" customWidth="1"/>
    <col min="4104" max="4107" width="15.625" style="34" customWidth="1"/>
    <col min="4108" max="4352" width="24.625" style="34"/>
    <col min="4353" max="4357" width="15.625" style="34" customWidth="1"/>
    <col min="4358" max="4358" width="1.625" style="34" customWidth="1"/>
    <col min="4359" max="4359" width="30.625" style="34" customWidth="1"/>
    <col min="4360" max="4363" width="15.625" style="34" customWidth="1"/>
    <col min="4364" max="4608" width="24.625" style="34"/>
    <col min="4609" max="4613" width="15.625" style="34" customWidth="1"/>
    <col min="4614" max="4614" width="1.625" style="34" customWidth="1"/>
    <col min="4615" max="4615" width="30.625" style="34" customWidth="1"/>
    <col min="4616" max="4619" width="15.625" style="34" customWidth="1"/>
    <col min="4620" max="4864" width="24.625" style="34"/>
    <col min="4865" max="4869" width="15.625" style="34" customWidth="1"/>
    <col min="4870" max="4870" width="1.625" style="34" customWidth="1"/>
    <col min="4871" max="4871" width="30.625" style="34" customWidth="1"/>
    <col min="4872" max="4875" width="15.625" style="34" customWidth="1"/>
    <col min="4876" max="5120" width="24.625" style="34"/>
    <col min="5121" max="5125" width="15.625" style="34" customWidth="1"/>
    <col min="5126" max="5126" width="1.625" style="34" customWidth="1"/>
    <col min="5127" max="5127" width="30.625" style="34" customWidth="1"/>
    <col min="5128" max="5131" width="15.625" style="34" customWidth="1"/>
    <col min="5132" max="5376" width="24.625" style="34"/>
    <col min="5377" max="5381" width="15.625" style="34" customWidth="1"/>
    <col min="5382" max="5382" width="1.625" style="34" customWidth="1"/>
    <col min="5383" max="5383" width="30.625" style="34" customWidth="1"/>
    <col min="5384" max="5387" width="15.625" style="34" customWidth="1"/>
    <col min="5388" max="5632" width="24.625" style="34"/>
    <col min="5633" max="5637" width="15.625" style="34" customWidth="1"/>
    <col min="5638" max="5638" width="1.625" style="34" customWidth="1"/>
    <col min="5639" max="5639" width="30.625" style="34" customWidth="1"/>
    <col min="5640" max="5643" width="15.625" style="34" customWidth="1"/>
    <col min="5644" max="5888" width="24.625" style="34"/>
    <col min="5889" max="5893" width="15.625" style="34" customWidth="1"/>
    <col min="5894" max="5894" width="1.625" style="34" customWidth="1"/>
    <col min="5895" max="5895" width="30.625" style="34" customWidth="1"/>
    <col min="5896" max="5899" width="15.625" style="34" customWidth="1"/>
    <col min="5900" max="6144" width="24.625" style="34"/>
    <col min="6145" max="6149" width="15.625" style="34" customWidth="1"/>
    <col min="6150" max="6150" width="1.625" style="34" customWidth="1"/>
    <col min="6151" max="6151" width="30.625" style="34" customWidth="1"/>
    <col min="6152" max="6155" width="15.625" style="34" customWidth="1"/>
    <col min="6156" max="6400" width="24.625" style="34"/>
    <col min="6401" max="6405" width="15.625" style="34" customWidth="1"/>
    <col min="6406" max="6406" width="1.625" style="34" customWidth="1"/>
    <col min="6407" max="6407" width="30.625" style="34" customWidth="1"/>
    <col min="6408" max="6411" width="15.625" style="34" customWidth="1"/>
    <col min="6412" max="6656" width="24.625" style="34"/>
    <col min="6657" max="6661" width="15.625" style="34" customWidth="1"/>
    <col min="6662" max="6662" width="1.625" style="34" customWidth="1"/>
    <col min="6663" max="6663" width="30.625" style="34" customWidth="1"/>
    <col min="6664" max="6667" width="15.625" style="34" customWidth="1"/>
    <col min="6668" max="6912" width="24.625" style="34"/>
    <col min="6913" max="6917" width="15.625" style="34" customWidth="1"/>
    <col min="6918" max="6918" width="1.625" style="34" customWidth="1"/>
    <col min="6919" max="6919" width="30.625" style="34" customWidth="1"/>
    <col min="6920" max="6923" width="15.625" style="34" customWidth="1"/>
    <col min="6924" max="7168" width="24.625" style="34"/>
    <col min="7169" max="7173" width="15.625" style="34" customWidth="1"/>
    <col min="7174" max="7174" width="1.625" style="34" customWidth="1"/>
    <col min="7175" max="7175" width="30.625" style="34" customWidth="1"/>
    <col min="7176" max="7179" width="15.625" style="34" customWidth="1"/>
    <col min="7180" max="7424" width="24.625" style="34"/>
    <col min="7425" max="7429" width="15.625" style="34" customWidth="1"/>
    <col min="7430" max="7430" width="1.625" style="34" customWidth="1"/>
    <col min="7431" max="7431" width="30.625" style="34" customWidth="1"/>
    <col min="7432" max="7435" width="15.625" style="34" customWidth="1"/>
    <col min="7436" max="7680" width="24.625" style="34"/>
    <col min="7681" max="7685" width="15.625" style="34" customWidth="1"/>
    <col min="7686" max="7686" width="1.625" style="34" customWidth="1"/>
    <col min="7687" max="7687" width="30.625" style="34" customWidth="1"/>
    <col min="7688" max="7691" width="15.625" style="34" customWidth="1"/>
    <col min="7692" max="7936" width="24.625" style="34"/>
    <col min="7937" max="7941" width="15.625" style="34" customWidth="1"/>
    <col min="7942" max="7942" width="1.625" style="34" customWidth="1"/>
    <col min="7943" max="7943" width="30.625" style="34" customWidth="1"/>
    <col min="7944" max="7947" width="15.625" style="34" customWidth="1"/>
    <col min="7948" max="8192" width="24.625" style="34"/>
    <col min="8193" max="8197" width="15.625" style="34" customWidth="1"/>
    <col min="8198" max="8198" width="1.625" style="34" customWidth="1"/>
    <col min="8199" max="8199" width="30.625" style="34" customWidth="1"/>
    <col min="8200" max="8203" width="15.625" style="34" customWidth="1"/>
    <col min="8204" max="8448" width="24.625" style="34"/>
    <col min="8449" max="8453" width="15.625" style="34" customWidth="1"/>
    <col min="8454" max="8454" width="1.625" style="34" customWidth="1"/>
    <col min="8455" max="8455" width="30.625" style="34" customWidth="1"/>
    <col min="8456" max="8459" width="15.625" style="34" customWidth="1"/>
    <col min="8460" max="8704" width="24.625" style="34"/>
    <col min="8705" max="8709" width="15.625" style="34" customWidth="1"/>
    <col min="8710" max="8710" width="1.625" style="34" customWidth="1"/>
    <col min="8711" max="8711" width="30.625" style="34" customWidth="1"/>
    <col min="8712" max="8715" width="15.625" style="34" customWidth="1"/>
    <col min="8716" max="8960" width="24.625" style="34"/>
    <col min="8961" max="8965" width="15.625" style="34" customWidth="1"/>
    <col min="8966" max="8966" width="1.625" style="34" customWidth="1"/>
    <col min="8967" max="8967" width="30.625" style="34" customWidth="1"/>
    <col min="8968" max="8971" width="15.625" style="34" customWidth="1"/>
    <col min="8972" max="9216" width="24.625" style="34"/>
    <col min="9217" max="9221" width="15.625" style="34" customWidth="1"/>
    <col min="9222" max="9222" width="1.625" style="34" customWidth="1"/>
    <col min="9223" max="9223" width="30.625" style="34" customWidth="1"/>
    <col min="9224" max="9227" width="15.625" style="34" customWidth="1"/>
    <col min="9228" max="9472" width="24.625" style="34"/>
    <col min="9473" max="9477" width="15.625" style="34" customWidth="1"/>
    <col min="9478" max="9478" width="1.625" style="34" customWidth="1"/>
    <col min="9479" max="9479" width="30.625" style="34" customWidth="1"/>
    <col min="9480" max="9483" width="15.625" style="34" customWidth="1"/>
    <col min="9484" max="9728" width="24.625" style="34"/>
    <col min="9729" max="9733" width="15.625" style="34" customWidth="1"/>
    <col min="9734" max="9734" width="1.625" style="34" customWidth="1"/>
    <col min="9735" max="9735" width="30.625" style="34" customWidth="1"/>
    <col min="9736" max="9739" width="15.625" style="34" customWidth="1"/>
    <col min="9740" max="9984" width="24.625" style="34"/>
    <col min="9985" max="9989" width="15.625" style="34" customWidth="1"/>
    <col min="9990" max="9990" width="1.625" style="34" customWidth="1"/>
    <col min="9991" max="9991" width="30.625" style="34" customWidth="1"/>
    <col min="9992" max="9995" width="15.625" style="34" customWidth="1"/>
    <col min="9996" max="10240" width="24.625" style="34"/>
    <col min="10241" max="10245" width="15.625" style="34" customWidth="1"/>
    <col min="10246" max="10246" width="1.625" style="34" customWidth="1"/>
    <col min="10247" max="10247" width="30.625" style="34" customWidth="1"/>
    <col min="10248" max="10251" width="15.625" style="34" customWidth="1"/>
    <col min="10252" max="10496" width="24.625" style="34"/>
    <col min="10497" max="10501" width="15.625" style="34" customWidth="1"/>
    <col min="10502" max="10502" width="1.625" style="34" customWidth="1"/>
    <col min="10503" max="10503" width="30.625" style="34" customWidth="1"/>
    <col min="10504" max="10507" width="15.625" style="34" customWidth="1"/>
    <col min="10508" max="10752" width="24.625" style="34"/>
    <col min="10753" max="10757" width="15.625" style="34" customWidth="1"/>
    <col min="10758" max="10758" width="1.625" style="34" customWidth="1"/>
    <col min="10759" max="10759" width="30.625" style="34" customWidth="1"/>
    <col min="10760" max="10763" width="15.625" style="34" customWidth="1"/>
    <col min="10764" max="11008" width="24.625" style="34"/>
    <col min="11009" max="11013" width="15.625" style="34" customWidth="1"/>
    <col min="11014" max="11014" width="1.625" style="34" customWidth="1"/>
    <col min="11015" max="11015" width="30.625" style="34" customWidth="1"/>
    <col min="11016" max="11019" width="15.625" style="34" customWidth="1"/>
    <col min="11020" max="11264" width="24.625" style="34"/>
    <col min="11265" max="11269" width="15.625" style="34" customWidth="1"/>
    <col min="11270" max="11270" width="1.625" style="34" customWidth="1"/>
    <col min="11271" max="11271" width="30.625" style="34" customWidth="1"/>
    <col min="11272" max="11275" width="15.625" style="34" customWidth="1"/>
    <col min="11276" max="11520" width="24.625" style="34"/>
    <col min="11521" max="11525" width="15.625" style="34" customWidth="1"/>
    <col min="11526" max="11526" width="1.625" style="34" customWidth="1"/>
    <col min="11527" max="11527" width="30.625" style="34" customWidth="1"/>
    <col min="11528" max="11531" width="15.625" style="34" customWidth="1"/>
    <col min="11532" max="11776" width="24.625" style="34"/>
    <col min="11777" max="11781" width="15.625" style="34" customWidth="1"/>
    <col min="11782" max="11782" width="1.625" style="34" customWidth="1"/>
    <col min="11783" max="11783" width="30.625" style="34" customWidth="1"/>
    <col min="11784" max="11787" width="15.625" style="34" customWidth="1"/>
    <col min="11788" max="12032" width="24.625" style="34"/>
    <col min="12033" max="12037" width="15.625" style="34" customWidth="1"/>
    <col min="12038" max="12038" width="1.625" style="34" customWidth="1"/>
    <col min="12039" max="12039" width="30.625" style="34" customWidth="1"/>
    <col min="12040" max="12043" width="15.625" style="34" customWidth="1"/>
    <col min="12044" max="12288" width="24.625" style="34"/>
    <col min="12289" max="12293" width="15.625" style="34" customWidth="1"/>
    <col min="12294" max="12294" width="1.625" style="34" customWidth="1"/>
    <col min="12295" max="12295" width="30.625" style="34" customWidth="1"/>
    <col min="12296" max="12299" width="15.625" style="34" customWidth="1"/>
    <col min="12300" max="12544" width="24.625" style="34"/>
    <col min="12545" max="12549" width="15.625" style="34" customWidth="1"/>
    <col min="12550" max="12550" width="1.625" style="34" customWidth="1"/>
    <col min="12551" max="12551" width="30.625" style="34" customWidth="1"/>
    <col min="12552" max="12555" width="15.625" style="34" customWidth="1"/>
    <col min="12556" max="12800" width="24.625" style="34"/>
    <col min="12801" max="12805" width="15.625" style="34" customWidth="1"/>
    <col min="12806" max="12806" width="1.625" style="34" customWidth="1"/>
    <col min="12807" max="12807" width="30.625" style="34" customWidth="1"/>
    <col min="12808" max="12811" width="15.625" style="34" customWidth="1"/>
    <col min="12812" max="13056" width="24.625" style="34"/>
    <col min="13057" max="13061" width="15.625" style="34" customWidth="1"/>
    <col min="13062" max="13062" width="1.625" style="34" customWidth="1"/>
    <col min="13063" max="13063" width="30.625" style="34" customWidth="1"/>
    <col min="13064" max="13067" width="15.625" style="34" customWidth="1"/>
    <col min="13068" max="13312" width="24.625" style="34"/>
    <col min="13313" max="13317" width="15.625" style="34" customWidth="1"/>
    <col min="13318" max="13318" width="1.625" style="34" customWidth="1"/>
    <col min="13319" max="13319" width="30.625" style="34" customWidth="1"/>
    <col min="13320" max="13323" width="15.625" style="34" customWidth="1"/>
    <col min="13324" max="13568" width="24.625" style="34"/>
    <col min="13569" max="13573" width="15.625" style="34" customWidth="1"/>
    <col min="13574" max="13574" width="1.625" style="34" customWidth="1"/>
    <col min="13575" max="13575" width="30.625" style="34" customWidth="1"/>
    <col min="13576" max="13579" width="15.625" style="34" customWidth="1"/>
    <col min="13580" max="13824" width="24.625" style="34"/>
    <col min="13825" max="13829" width="15.625" style="34" customWidth="1"/>
    <col min="13830" max="13830" width="1.625" style="34" customWidth="1"/>
    <col min="13831" max="13831" width="30.625" style="34" customWidth="1"/>
    <col min="13832" max="13835" width="15.625" style="34" customWidth="1"/>
    <col min="13836" max="14080" width="24.625" style="34"/>
    <col min="14081" max="14085" width="15.625" style="34" customWidth="1"/>
    <col min="14086" max="14086" width="1.625" style="34" customWidth="1"/>
    <col min="14087" max="14087" width="30.625" style="34" customWidth="1"/>
    <col min="14088" max="14091" width="15.625" style="34" customWidth="1"/>
    <col min="14092" max="14336" width="24.625" style="34"/>
    <col min="14337" max="14341" width="15.625" style="34" customWidth="1"/>
    <col min="14342" max="14342" width="1.625" style="34" customWidth="1"/>
    <col min="14343" max="14343" width="30.625" style="34" customWidth="1"/>
    <col min="14344" max="14347" width="15.625" style="34" customWidth="1"/>
    <col min="14348" max="14592" width="24.625" style="34"/>
    <col min="14593" max="14597" width="15.625" style="34" customWidth="1"/>
    <col min="14598" max="14598" width="1.625" style="34" customWidth="1"/>
    <col min="14599" max="14599" width="30.625" style="34" customWidth="1"/>
    <col min="14600" max="14603" width="15.625" style="34" customWidth="1"/>
    <col min="14604" max="14848" width="24.625" style="34"/>
    <col min="14849" max="14853" width="15.625" style="34" customWidth="1"/>
    <col min="14854" max="14854" width="1.625" style="34" customWidth="1"/>
    <col min="14855" max="14855" width="30.625" style="34" customWidth="1"/>
    <col min="14856" max="14859" width="15.625" style="34" customWidth="1"/>
    <col min="14860" max="15104" width="24.625" style="34"/>
    <col min="15105" max="15109" width="15.625" style="34" customWidth="1"/>
    <col min="15110" max="15110" width="1.625" style="34" customWidth="1"/>
    <col min="15111" max="15111" width="30.625" style="34" customWidth="1"/>
    <col min="15112" max="15115" width="15.625" style="34" customWidth="1"/>
    <col min="15116" max="15360" width="24.625" style="34"/>
    <col min="15361" max="15365" width="15.625" style="34" customWidth="1"/>
    <col min="15366" max="15366" width="1.625" style="34" customWidth="1"/>
    <col min="15367" max="15367" width="30.625" style="34" customWidth="1"/>
    <col min="15368" max="15371" width="15.625" style="34" customWidth="1"/>
    <col min="15372" max="15616" width="24.625" style="34"/>
    <col min="15617" max="15621" width="15.625" style="34" customWidth="1"/>
    <col min="15622" max="15622" width="1.625" style="34" customWidth="1"/>
    <col min="15623" max="15623" width="30.625" style="34" customWidth="1"/>
    <col min="15624" max="15627" width="15.625" style="34" customWidth="1"/>
    <col min="15628" max="15872" width="24.625" style="34"/>
    <col min="15873" max="15877" width="15.625" style="34" customWidth="1"/>
    <col min="15878" max="15878" width="1.625" style="34" customWidth="1"/>
    <col min="15879" max="15879" width="30.625" style="34" customWidth="1"/>
    <col min="15880" max="15883" width="15.625" style="34" customWidth="1"/>
    <col min="15884" max="16128" width="24.625" style="34"/>
    <col min="16129" max="16133" width="15.625" style="34" customWidth="1"/>
    <col min="16134" max="16134" width="1.625" style="34" customWidth="1"/>
    <col min="16135" max="16135" width="30.625" style="34" customWidth="1"/>
    <col min="16136" max="16139" width="15.625" style="34" customWidth="1"/>
    <col min="16140" max="16384" width="24.625" style="34"/>
  </cols>
  <sheetData>
    <row r="1" spans="1:11">
      <c r="A1" s="34" t="s">
        <v>7692</v>
      </c>
      <c r="G1" s="2200" t="s">
        <v>7693</v>
      </c>
      <c r="H1" s="2201">
        <v>45107</v>
      </c>
      <c r="I1" s="70"/>
      <c r="J1" s="70"/>
      <c r="K1" s="70"/>
    </row>
    <row r="2" spans="1:11">
      <c r="A2" s="2202" t="s">
        <v>8267</v>
      </c>
      <c r="G2" s="2200" t="s">
        <v>7694</v>
      </c>
      <c r="H2" s="2203">
        <f>IF(MONTH(H1)=12,VALUE(CONCATENATE(YEAR(H1)-2,"/",1,"/",1)),
IF(MONTH(H1)=6,VALUE(CONCATENATE(YEAR(H1)-3,"/",7,"/",1)),))</f>
        <v>44013</v>
      </c>
      <c r="I2" s="2204"/>
      <c r="J2" s="70"/>
      <c r="K2" s="70"/>
    </row>
    <row r="3" spans="1:11" s="2205" customFormat="1" ht="63">
      <c r="A3" s="71" t="s">
        <v>7695</v>
      </c>
      <c r="B3" s="71" t="s">
        <v>7696</v>
      </c>
      <c r="C3" s="71" t="s">
        <v>7697</v>
      </c>
      <c r="D3" s="71" t="s">
        <v>1428</v>
      </c>
      <c r="E3" s="71" t="s">
        <v>1429</v>
      </c>
      <c r="G3" s="71" t="s">
        <v>7698</v>
      </c>
      <c r="H3" s="71" t="s">
        <v>7696</v>
      </c>
      <c r="I3" s="71" t="s">
        <v>7697</v>
      </c>
      <c r="J3" s="71" t="s">
        <v>1428</v>
      </c>
      <c r="K3" s="71" t="s">
        <v>1429</v>
      </c>
    </row>
    <row r="4" spans="1:11" s="2207" customFormat="1">
      <c r="A4" s="2206" t="s">
        <v>7699</v>
      </c>
      <c r="B4" s="2206" t="s">
        <v>7700</v>
      </c>
      <c r="C4" s="2206" t="s">
        <v>7700</v>
      </c>
      <c r="D4" s="2206" t="s">
        <v>7700</v>
      </c>
      <c r="E4" s="2206" t="s">
        <v>7700</v>
      </c>
      <c r="G4" s="2206" t="s">
        <v>7701</v>
      </c>
      <c r="H4" s="2208">
        <f t="array" aca="1" ref="H4" ca="1">VLOOKUP(MAX((OFFSET($A$5,,,9999,)&lt;=$H$1)*OFFSET($A$5,,,9999,)*(OFFSET(B$5,,,9999,)&lt;&gt;"")),OFFSET($A$5,,,9999,5),2,FALSE)</f>
        <v>35784.54</v>
      </c>
      <c r="I4" s="2208">
        <f t="array" aca="1" ref="I4" ca="1">VLOOKUP(MAX((OFFSET($A$5,,,9999,)&lt;=$H$1)*OFFSET($A$5,,,9999,)*(OFFSET(C$5,,,9999,)&lt;&gt;"")),OFFSET($A$5,,,9999,5),3,FALSE)</f>
        <v>379.13</v>
      </c>
      <c r="J4" s="2208">
        <f t="array" aca="1" ref="J4" ca="1">VLOOKUP(MAX((OFFSET($A$5,,,9999,)&lt;=$H$1)*OFFSET($A$5,,,9999,)*(OFFSET(D$5,,,9999,)&lt;&gt;"")),OFFSET($A$5,,,9999,5),4,FALSE)</f>
        <v>13506.74</v>
      </c>
      <c r="K4" s="2208">
        <f t="array" aca="1" ref="K4" ca="1">VLOOKUP(MAX((OFFSET($A$5,,,9999,)&lt;=$H$1)*OFFSET($A$5,,,9999,)*(OFFSET(E$5,,,9999,)&lt;&gt;"")),OFFSET($A$5,,,9999,5),5,FALSE)</f>
        <v>2516.96</v>
      </c>
    </row>
    <row r="5" spans="1:11" ht="18.75">
      <c r="A5" s="2209">
        <v>45107</v>
      </c>
      <c r="B5" s="2414">
        <v>35784.54</v>
      </c>
      <c r="C5" s="2414">
        <v>379.13</v>
      </c>
      <c r="D5" s="2414">
        <v>13506.74</v>
      </c>
      <c r="E5" s="2414">
        <v>2516.96</v>
      </c>
      <c r="G5" s="2206" t="s">
        <v>7702</v>
      </c>
      <c r="H5" s="2208">
        <f ca="1">AVERAGE(OFFSET(INDIRECT(ADDRESS(MATCH($H$1,OFFSET($A$5,,,9999,),0)+4,COLUMN(B5),1,1)),,,MATCH($H$2,OFFSET($A$5,,,9999,),0)-MATCH($H$1,OFFSET($A$5,,,9999,),0)+1,))</f>
        <v>31180.74170765029</v>
      </c>
      <c r="I5" s="2208">
        <f t="shared" ref="I5:K5" ca="1" si="0">AVERAGE(OFFSET(INDIRECT(ADDRESS(MATCH($H$1,OFFSET($A$5,,,9999,),0)+4,COLUMN(C5),1,1)),,,MATCH($H$2,OFFSET($A$5,,,9999,),0)-MATCH($H$1,OFFSET($A$5,,,9999,),0)+1,))</f>
        <v>317.98566939890731</v>
      </c>
      <c r="J5" s="2208">
        <f t="shared" ca="1" si="0"/>
        <v>12280.133869731793</v>
      </c>
      <c r="K5" s="2208">
        <f t="shared" ca="1" si="0"/>
        <v>2755.9244061302702</v>
      </c>
    </row>
    <row r="6" spans="1:11">
      <c r="A6" s="2209">
        <v>45106</v>
      </c>
      <c r="B6" s="2414">
        <v>35686.11</v>
      </c>
      <c r="C6" s="2414">
        <v>376.78</v>
      </c>
      <c r="D6" s="2414">
        <v>13356.82</v>
      </c>
      <c r="E6" s="2414">
        <v>2508.92</v>
      </c>
      <c r="G6" s="2206" t="s">
        <v>7703</v>
      </c>
      <c r="H6" s="2211">
        <f ca="1">ROUND(MIN(MAX(((H4-H5)/H5-8%)*0.5,-10%),10%)*0.85,4)</f>
        <v>2.8799999999999999E-2</v>
      </c>
      <c r="I6" s="2211">
        <f ca="1">ROUND(MIN(MAX(((I4-I5)/I5-8%)*0.5,-10%),10%)*0.85,4)</f>
        <v>4.7699999999999999E-2</v>
      </c>
      <c r="J6" s="2211">
        <f ca="1">ROUND(MIN(MAX(((J4-J5)/J5-8%)*0.5,-10%),10%)*0.85,4)</f>
        <v>8.5000000000000006E-3</v>
      </c>
      <c r="K6" s="2211">
        <f ca="1">ROUND(MIN(MAX(((K4-K5)/K5-8%)*0.5,-10%),10%)*0.85,4)</f>
        <v>-7.0900000000000005E-2</v>
      </c>
    </row>
    <row r="7" spans="1:11">
      <c r="A7" s="2209">
        <v>45105</v>
      </c>
      <c r="B7" s="2414">
        <v>35608.78</v>
      </c>
      <c r="C7" s="2414">
        <v>373.21</v>
      </c>
      <c r="D7" s="2414">
        <v>13312.78</v>
      </c>
      <c r="E7" s="2414">
        <v>2519.33</v>
      </c>
      <c r="G7" s="2212"/>
      <c r="H7" s="2213"/>
      <c r="I7" s="2213"/>
      <c r="J7" s="2213"/>
      <c r="K7" s="2213"/>
    </row>
    <row r="8" spans="1:11">
      <c r="A8" s="2209">
        <v>45104</v>
      </c>
      <c r="B8" s="2414">
        <v>35493.22</v>
      </c>
      <c r="C8" s="2414">
        <v>371.64</v>
      </c>
      <c r="D8" s="2414">
        <v>13295.81</v>
      </c>
      <c r="E8" s="2414">
        <v>2526.5100000000002</v>
      </c>
      <c r="H8" s="2213"/>
      <c r="I8" s="2213"/>
      <c r="J8" s="2213"/>
      <c r="K8" s="2213"/>
    </row>
    <row r="9" spans="1:11">
      <c r="A9" s="2209">
        <v>45103</v>
      </c>
      <c r="B9" s="2414">
        <v>35797.919999999998</v>
      </c>
      <c r="C9" s="2414">
        <v>373.15</v>
      </c>
      <c r="D9" s="2414">
        <v>13176.15</v>
      </c>
      <c r="E9" s="2414">
        <v>2510.91</v>
      </c>
      <c r="H9" s="2213"/>
      <c r="I9" s="2213"/>
      <c r="J9" s="2213"/>
      <c r="K9" s="2213"/>
    </row>
    <row r="10" spans="1:11">
      <c r="A10" s="2209">
        <v>45102</v>
      </c>
      <c r="B10" s="2414" t="s">
        <v>1196</v>
      </c>
      <c r="C10" s="2414" t="s">
        <v>1196</v>
      </c>
      <c r="D10" s="2414" t="s">
        <v>1196</v>
      </c>
      <c r="E10" s="2414" t="s">
        <v>1196</v>
      </c>
      <c r="H10" s="2213"/>
      <c r="I10" s="2213"/>
      <c r="J10" s="2213"/>
      <c r="K10" s="2213"/>
    </row>
    <row r="11" spans="1:11">
      <c r="A11" s="2209">
        <v>45101</v>
      </c>
      <c r="B11" s="2414" t="s">
        <v>1196</v>
      </c>
      <c r="C11" s="2414" t="s">
        <v>1196</v>
      </c>
      <c r="D11" s="2414" t="s">
        <v>1196</v>
      </c>
      <c r="E11" s="2414" t="s">
        <v>1196</v>
      </c>
      <c r="H11" s="2213"/>
      <c r="I11" s="2213"/>
      <c r="J11" s="2213"/>
      <c r="K11" s="2213"/>
    </row>
    <row r="12" spans="1:11">
      <c r="A12" s="2209">
        <v>45100</v>
      </c>
      <c r="B12" s="2414" t="s">
        <v>1196</v>
      </c>
      <c r="C12" s="2414" t="s">
        <v>1196</v>
      </c>
      <c r="D12" s="2414">
        <v>13209.62</v>
      </c>
      <c r="E12" s="2414">
        <v>2516.87</v>
      </c>
      <c r="H12" s="2214"/>
    </row>
    <row r="13" spans="1:11">
      <c r="A13" s="2209">
        <v>45099</v>
      </c>
      <c r="B13" s="2414" t="s">
        <v>1196</v>
      </c>
      <c r="C13" s="2414" t="s">
        <v>1196</v>
      </c>
      <c r="D13" s="2414">
        <v>13337.04</v>
      </c>
      <c r="E13" s="2414">
        <v>2540.0500000000002</v>
      </c>
      <c r="H13" s="2214"/>
      <c r="J13" s="2215"/>
      <c r="K13" s="2216"/>
    </row>
    <row r="14" spans="1:11">
      <c r="A14" s="2209">
        <v>45098</v>
      </c>
      <c r="B14" s="2414">
        <v>36095.11</v>
      </c>
      <c r="C14" s="2414">
        <v>376.43</v>
      </c>
      <c r="D14" s="2414">
        <v>13323.79</v>
      </c>
      <c r="E14" s="2414">
        <v>2547.88</v>
      </c>
      <c r="H14" s="2214"/>
    </row>
    <row r="15" spans="1:11">
      <c r="A15" s="2209">
        <v>45097</v>
      </c>
      <c r="B15" s="2414">
        <v>36055.440000000002</v>
      </c>
      <c r="C15" s="2414">
        <v>377.7</v>
      </c>
      <c r="D15" s="2414">
        <v>13376.52</v>
      </c>
      <c r="E15" s="2414">
        <v>2569.94</v>
      </c>
      <c r="H15" s="2217"/>
    </row>
    <row r="16" spans="1:11">
      <c r="A16" s="2209">
        <v>45096</v>
      </c>
      <c r="B16" s="2414">
        <v>36149.019999999997</v>
      </c>
      <c r="C16" s="2414">
        <v>378.27</v>
      </c>
      <c r="D16" s="2414">
        <v>13447.32</v>
      </c>
      <c r="E16" s="2414">
        <v>2593.8200000000002</v>
      </c>
      <c r="H16" s="2217"/>
    </row>
    <row r="17" spans="1:8">
      <c r="A17" s="2209">
        <v>45095</v>
      </c>
      <c r="B17" s="2414" t="s">
        <v>1196</v>
      </c>
      <c r="C17" s="2414" t="s">
        <v>1196</v>
      </c>
      <c r="D17" s="2414" t="s">
        <v>1196</v>
      </c>
      <c r="E17" s="2414" t="s">
        <v>1196</v>
      </c>
      <c r="H17" s="2217"/>
    </row>
    <row r="18" spans="1:8">
      <c r="A18" s="2209">
        <v>45094</v>
      </c>
      <c r="B18" s="2414" t="s">
        <v>1196</v>
      </c>
      <c r="C18" s="2414" t="s">
        <v>1196</v>
      </c>
      <c r="D18" s="2414" t="s">
        <v>1196</v>
      </c>
      <c r="E18" s="2414" t="s">
        <v>1196</v>
      </c>
      <c r="H18" s="2217"/>
    </row>
    <row r="19" spans="1:8">
      <c r="A19" s="2209">
        <v>45093</v>
      </c>
      <c r="B19" s="2414">
        <v>36178.33</v>
      </c>
      <c r="C19" s="2414">
        <v>377.94</v>
      </c>
      <c r="D19" s="2414">
        <v>13479.92</v>
      </c>
      <c r="E19" s="2414">
        <v>2610.3000000000002</v>
      </c>
      <c r="H19" s="2217"/>
    </row>
    <row r="20" spans="1:8">
      <c r="A20" s="2209">
        <v>45092</v>
      </c>
      <c r="B20" s="2414">
        <v>36269.21</v>
      </c>
      <c r="C20" s="2414">
        <v>378.16</v>
      </c>
      <c r="D20" s="2414">
        <v>13498.33</v>
      </c>
      <c r="E20" s="2414">
        <v>2593.81</v>
      </c>
      <c r="H20" s="2217"/>
    </row>
    <row r="21" spans="1:8">
      <c r="A21" s="2209">
        <v>45091</v>
      </c>
      <c r="B21" s="2414">
        <v>36000.39</v>
      </c>
      <c r="C21" s="2414">
        <v>376.69</v>
      </c>
      <c r="D21" s="2414">
        <v>13374.14</v>
      </c>
      <c r="E21" s="2414">
        <v>2570.73</v>
      </c>
      <c r="H21" s="2217"/>
    </row>
    <row r="22" spans="1:8">
      <c r="A22" s="2209">
        <v>45090</v>
      </c>
      <c r="B22" s="2414">
        <v>35944.730000000003</v>
      </c>
      <c r="C22" s="2414">
        <v>377.81</v>
      </c>
      <c r="D22" s="2414">
        <v>13326.69</v>
      </c>
      <c r="E22" s="2414">
        <v>2565.71</v>
      </c>
      <c r="H22" s="2217"/>
    </row>
    <row r="23" spans="1:8">
      <c r="A23" s="2209">
        <v>45089</v>
      </c>
      <c r="B23" s="2414">
        <v>35391.81</v>
      </c>
      <c r="C23" s="2414">
        <v>372.83</v>
      </c>
      <c r="D23" s="2414">
        <v>13218.26</v>
      </c>
      <c r="E23" s="2414">
        <v>2538.6</v>
      </c>
      <c r="H23" s="2217"/>
    </row>
    <row r="24" spans="1:8">
      <c r="A24" s="2209">
        <v>45088</v>
      </c>
      <c r="B24" s="2414" t="s">
        <v>1196</v>
      </c>
      <c r="C24" s="2414" t="s">
        <v>1196</v>
      </c>
      <c r="D24" s="2414" t="s">
        <v>1196</v>
      </c>
      <c r="E24" s="2414" t="s">
        <v>1196</v>
      </c>
      <c r="H24" s="2217"/>
    </row>
    <row r="25" spans="1:8">
      <c r="A25" s="2209">
        <v>45087</v>
      </c>
      <c r="B25" s="2414" t="s">
        <v>1196</v>
      </c>
      <c r="C25" s="2414" t="s">
        <v>1196</v>
      </c>
      <c r="D25" s="2414" t="s">
        <v>1196</v>
      </c>
      <c r="E25" s="2414" t="s">
        <v>1196</v>
      </c>
      <c r="H25" s="2217"/>
    </row>
    <row r="26" spans="1:8">
      <c r="A26" s="2209">
        <v>45086</v>
      </c>
      <c r="B26" s="2414">
        <v>35246.92</v>
      </c>
      <c r="C26" s="2414">
        <v>374.82</v>
      </c>
      <c r="D26" s="2414">
        <v>13125.29</v>
      </c>
      <c r="E26" s="2414">
        <v>2535.96</v>
      </c>
      <c r="H26" s="2217"/>
    </row>
    <row r="27" spans="1:8">
      <c r="A27" s="2209">
        <v>45085</v>
      </c>
      <c r="B27" s="2414">
        <v>34928.14</v>
      </c>
      <c r="C27" s="2414">
        <v>370.41</v>
      </c>
      <c r="D27" s="2414">
        <v>13108.95</v>
      </c>
      <c r="E27" s="2414">
        <v>2514.71</v>
      </c>
      <c r="H27" s="2217"/>
    </row>
    <row r="28" spans="1:8">
      <c r="A28" s="2209">
        <v>45084</v>
      </c>
      <c r="B28" s="2414">
        <v>35320.33</v>
      </c>
      <c r="C28" s="2414">
        <v>374.31</v>
      </c>
      <c r="D28" s="2414">
        <v>13036.6</v>
      </c>
      <c r="E28" s="2414">
        <v>2517.4299999999998</v>
      </c>
      <c r="H28" s="2217"/>
    </row>
    <row r="29" spans="1:8">
      <c r="A29" s="2209">
        <v>45083</v>
      </c>
      <c r="B29" s="2414">
        <v>34979.1</v>
      </c>
      <c r="C29" s="2414">
        <v>369.49</v>
      </c>
      <c r="D29" s="2414">
        <v>13087.96</v>
      </c>
      <c r="E29" s="2414">
        <v>2499.66</v>
      </c>
      <c r="H29" s="2217"/>
    </row>
    <row r="30" spans="1:8">
      <c r="A30" s="2209">
        <v>45082</v>
      </c>
      <c r="B30" s="2414">
        <v>34875.440000000002</v>
      </c>
      <c r="C30" s="2414">
        <v>370.84</v>
      </c>
      <c r="D30" s="2414">
        <v>13052.38</v>
      </c>
      <c r="E30" s="2414">
        <v>2494.91</v>
      </c>
      <c r="H30" s="2217"/>
    </row>
    <row r="31" spans="1:8">
      <c r="A31" s="2209">
        <v>45081</v>
      </c>
      <c r="B31" s="2414" t="s">
        <v>1196</v>
      </c>
      <c r="C31" s="2414" t="s">
        <v>1196</v>
      </c>
      <c r="D31" s="2414" t="s">
        <v>1196</v>
      </c>
      <c r="E31" s="2414" t="s">
        <v>1196</v>
      </c>
      <c r="H31" s="2217"/>
    </row>
    <row r="32" spans="1:8">
      <c r="A32" s="2209">
        <v>45080</v>
      </c>
      <c r="B32" s="2414" t="s">
        <v>1196</v>
      </c>
      <c r="C32" s="2414" t="s">
        <v>1196</v>
      </c>
      <c r="D32" s="2414" t="s">
        <v>1196</v>
      </c>
      <c r="E32" s="2414" t="s">
        <v>1196</v>
      </c>
      <c r="H32" s="2217"/>
    </row>
    <row r="33" spans="1:8">
      <c r="A33" s="2209">
        <v>45079</v>
      </c>
      <c r="B33" s="2414">
        <v>34853.760000000002</v>
      </c>
      <c r="C33" s="2414">
        <v>367.58</v>
      </c>
      <c r="D33" s="2414">
        <v>13066.1</v>
      </c>
      <c r="E33" s="2414">
        <v>2488.71</v>
      </c>
      <c r="H33" s="2217"/>
    </row>
    <row r="34" spans="1:8">
      <c r="A34" s="2209">
        <v>45078</v>
      </c>
      <c r="B34" s="2414">
        <v>34447.18</v>
      </c>
      <c r="C34" s="2414">
        <v>365.16</v>
      </c>
      <c r="D34" s="2414">
        <v>12875.56</v>
      </c>
      <c r="E34" s="2414">
        <v>2431.08</v>
      </c>
      <c r="H34" s="2217"/>
    </row>
    <row r="35" spans="1:8">
      <c r="A35" s="2209">
        <v>45077</v>
      </c>
      <c r="B35" s="2414">
        <v>34581.01</v>
      </c>
      <c r="C35" s="2414">
        <v>363.86</v>
      </c>
      <c r="D35" s="2414">
        <v>12731.91</v>
      </c>
      <c r="E35" s="2414">
        <v>2422.6799999999998</v>
      </c>
      <c r="H35" s="2217"/>
    </row>
    <row r="36" spans="1:8">
      <c r="A36" s="2209">
        <v>45076</v>
      </c>
      <c r="B36" s="2414">
        <v>34671.86</v>
      </c>
      <c r="C36" s="2414">
        <v>362.41</v>
      </c>
      <c r="D36" s="2414">
        <v>12843.8</v>
      </c>
      <c r="E36" s="2414">
        <v>2452.3000000000002</v>
      </c>
      <c r="H36" s="2217"/>
    </row>
    <row r="37" spans="1:8">
      <c r="A37" s="2209">
        <v>45075</v>
      </c>
      <c r="B37" s="2414">
        <v>34696.019999999997</v>
      </c>
      <c r="C37" s="2414">
        <v>363.87</v>
      </c>
      <c r="D37" s="2414">
        <v>12862.89</v>
      </c>
      <c r="E37" s="2414">
        <v>2455.08</v>
      </c>
      <c r="H37" s="2217"/>
    </row>
    <row r="38" spans="1:8">
      <c r="A38" s="2209">
        <v>45074</v>
      </c>
      <c r="B38" s="2414" t="s">
        <v>1196</v>
      </c>
      <c r="C38" s="2414" t="s">
        <v>1196</v>
      </c>
      <c r="D38" s="2414" t="s">
        <v>1196</v>
      </c>
      <c r="E38" s="2414" t="s">
        <v>1196</v>
      </c>
      <c r="H38" s="2217"/>
    </row>
    <row r="39" spans="1:8">
      <c r="A39" s="2209">
        <v>45073</v>
      </c>
      <c r="B39" s="2414" t="s">
        <v>1196</v>
      </c>
      <c r="C39" s="2414" t="s">
        <v>1196</v>
      </c>
      <c r="D39" s="2414" t="s">
        <v>1196</v>
      </c>
      <c r="E39" s="2414" t="s">
        <v>1196</v>
      </c>
      <c r="H39" s="2217"/>
    </row>
    <row r="40" spans="1:8">
      <c r="A40" s="2209">
        <v>45072</v>
      </c>
      <c r="B40" s="2414">
        <v>34421.85</v>
      </c>
      <c r="C40" s="2414">
        <v>358.37</v>
      </c>
      <c r="D40" s="2414">
        <v>12851.35</v>
      </c>
      <c r="E40" s="2414">
        <v>2457.65</v>
      </c>
      <c r="H40" s="2217"/>
    </row>
    <row r="41" spans="1:8">
      <c r="A41" s="2209">
        <v>45071</v>
      </c>
      <c r="B41" s="2414">
        <v>33977.47</v>
      </c>
      <c r="C41" s="2414">
        <v>357.62</v>
      </c>
      <c r="D41" s="2414">
        <v>12709.35</v>
      </c>
      <c r="E41" s="2414">
        <v>2435.15</v>
      </c>
      <c r="H41" s="2217"/>
    </row>
    <row r="42" spans="1:8">
      <c r="A42" s="2209">
        <v>45070</v>
      </c>
      <c r="B42" s="2414">
        <v>33699.370000000003</v>
      </c>
      <c r="C42" s="2414">
        <v>358.15</v>
      </c>
      <c r="D42" s="2414">
        <v>12672.24</v>
      </c>
      <c r="E42" s="2414">
        <v>2452.35</v>
      </c>
      <c r="H42" s="2217"/>
    </row>
    <row r="43" spans="1:8">
      <c r="A43" s="2209">
        <v>45069</v>
      </c>
      <c r="B43" s="2414">
        <v>33759.26</v>
      </c>
      <c r="C43" s="2414">
        <v>359.16</v>
      </c>
      <c r="D43" s="2414">
        <v>12799.38</v>
      </c>
      <c r="E43" s="2414">
        <v>2471.63</v>
      </c>
      <c r="H43" s="2217"/>
    </row>
    <row r="44" spans="1:8">
      <c r="A44" s="2209">
        <v>45068</v>
      </c>
      <c r="B44" s="2414">
        <v>33744.36</v>
      </c>
      <c r="C44" s="2414">
        <v>355.88</v>
      </c>
      <c r="D44" s="2414">
        <v>12929.33</v>
      </c>
      <c r="E44" s="2414">
        <v>2483.31</v>
      </c>
      <c r="H44" s="2217"/>
    </row>
    <row r="45" spans="1:8">
      <c r="A45" s="2209">
        <v>45067</v>
      </c>
      <c r="B45" s="2414" t="s">
        <v>1196</v>
      </c>
      <c r="C45" s="2414" t="s">
        <v>1196</v>
      </c>
      <c r="D45" s="2414" t="s">
        <v>1196</v>
      </c>
      <c r="E45" s="2414" t="s">
        <v>1196</v>
      </c>
      <c r="H45" s="2217"/>
    </row>
    <row r="46" spans="1:8">
      <c r="A46" s="2209">
        <v>45066</v>
      </c>
      <c r="B46" s="2414" t="s">
        <v>1196</v>
      </c>
      <c r="C46" s="2414" t="s">
        <v>1196</v>
      </c>
      <c r="D46" s="2414" t="s">
        <v>1196</v>
      </c>
      <c r="E46" s="2414" t="s">
        <v>1196</v>
      </c>
      <c r="H46" s="2217"/>
    </row>
    <row r="47" spans="1:8">
      <c r="A47" s="2209">
        <v>45065</v>
      </c>
      <c r="B47" s="2414">
        <v>33731.9</v>
      </c>
      <c r="C47" s="2414">
        <v>352.85</v>
      </c>
      <c r="D47" s="2414">
        <v>12912.34</v>
      </c>
      <c r="E47" s="2414">
        <v>2467.77</v>
      </c>
      <c r="H47" s="2217"/>
    </row>
    <row r="48" spans="1:8">
      <c r="A48" s="2209">
        <v>45064</v>
      </c>
      <c r="B48" s="2414">
        <v>33579.589999999997</v>
      </c>
      <c r="C48" s="2414">
        <v>353.79</v>
      </c>
      <c r="D48" s="2414">
        <v>12899.64</v>
      </c>
      <c r="E48" s="2414">
        <v>2469.25</v>
      </c>
      <c r="H48" s="2217"/>
    </row>
    <row r="49" spans="1:8">
      <c r="A49" s="2209">
        <v>45063</v>
      </c>
      <c r="B49" s="2414">
        <v>33211.32</v>
      </c>
      <c r="C49" s="2414">
        <v>352.65</v>
      </c>
      <c r="D49" s="2414">
        <v>12809.12</v>
      </c>
      <c r="E49" s="2414">
        <v>2463.02</v>
      </c>
      <c r="H49" s="2217"/>
    </row>
    <row r="50" spans="1:8">
      <c r="A50" s="2209">
        <v>45062</v>
      </c>
      <c r="B50" s="2414">
        <v>32687.07</v>
      </c>
      <c r="C50" s="2414">
        <v>348.52</v>
      </c>
      <c r="D50" s="2414">
        <v>12722.77</v>
      </c>
      <c r="E50" s="2414">
        <v>2471.5700000000002</v>
      </c>
      <c r="H50" s="2217"/>
    </row>
    <row r="51" spans="1:8">
      <c r="A51" s="2209">
        <v>45061</v>
      </c>
      <c r="B51" s="2414">
        <v>32272.37</v>
      </c>
      <c r="C51" s="2414">
        <v>345.01</v>
      </c>
      <c r="D51" s="2414">
        <v>12799.51</v>
      </c>
      <c r="E51" s="2414">
        <v>2466.5700000000002</v>
      </c>
      <c r="H51" s="2217"/>
    </row>
    <row r="52" spans="1:8">
      <c r="A52" s="2209">
        <v>45060</v>
      </c>
      <c r="B52" s="2414" t="s">
        <v>1196</v>
      </c>
      <c r="C52" s="2414" t="s">
        <v>1196</v>
      </c>
      <c r="D52" s="2414" t="s">
        <v>1196</v>
      </c>
      <c r="E52" s="2414" t="s">
        <v>1196</v>
      </c>
      <c r="H52" s="2217"/>
    </row>
    <row r="53" spans="1:8">
      <c r="A53" s="2209">
        <v>45059</v>
      </c>
      <c r="B53" s="2414" t="s">
        <v>1196</v>
      </c>
      <c r="C53" s="2414" t="s">
        <v>1196</v>
      </c>
      <c r="D53" s="2414" t="s">
        <v>1196</v>
      </c>
      <c r="E53" s="2414" t="s">
        <v>1196</v>
      </c>
      <c r="H53" s="2217"/>
    </row>
    <row r="54" spans="1:8">
      <c r="A54" s="2209">
        <v>45058</v>
      </c>
      <c r="B54" s="2414">
        <v>32329.33</v>
      </c>
      <c r="C54" s="2414">
        <v>348.42</v>
      </c>
      <c r="D54" s="2414">
        <v>12750.92</v>
      </c>
      <c r="E54" s="2414">
        <v>2454.9899999999998</v>
      </c>
      <c r="H54" s="2217"/>
    </row>
    <row r="55" spans="1:8">
      <c r="A55" s="2209">
        <v>45057</v>
      </c>
      <c r="B55" s="2414">
        <v>32354.94</v>
      </c>
      <c r="C55" s="2414">
        <v>346.4</v>
      </c>
      <c r="D55" s="2414">
        <v>12771.9</v>
      </c>
      <c r="E55" s="2414">
        <v>2467.14</v>
      </c>
      <c r="H55" s="2217"/>
    </row>
    <row r="56" spans="1:8">
      <c r="A56" s="2209">
        <v>45056</v>
      </c>
      <c r="B56" s="2414">
        <v>32620.03</v>
      </c>
      <c r="C56" s="2414">
        <v>353.88</v>
      </c>
      <c r="D56" s="2414">
        <v>12802.53</v>
      </c>
      <c r="E56" s="2414">
        <v>2471.6999999999998</v>
      </c>
      <c r="H56" s="2217"/>
    </row>
    <row r="57" spans="1:8">
      <c r="A57" s="2209">
        <v>45055</v>
      </c>
      <c r="B57" s="2414">
        <v>32799.25</v>
      </c>
      <c r="C57" s="2414">
        <v>353.79</v>
      </c>
      <c r="D57" s="2414">
        <v>12768.53</v>
      </c>
      <c r="E57" s="2414">
        <v>2478.13</v>
      </c>
      <c r="H57" s="2217"/>
    </row>
    <row r="58" spans="1:8">
      <c r="A58" s="2209">
        <v>45054</v>
      </c>
      <c r="B58" s="2414">
        <v>32740.59</v>
      </c>
      <c r="C58" s="2414">
        <v>358.81</v>
      </c>
      <c r="D58" s="2414">
        <v>12820.92</v>
      </c>
      <c r="E58" s="2414">
        <v>2496.2399999999998</v>
      </c>
      <c r="H58" s="2217"/>
    </row>
    <row r="59" spans="1:8">
      <c r="A59" s="2209">
        <v>45053</v>
      </c>
      <c r="B59" s="2414" t="s">
        <v>1196</v>
      </c>
      <c r="C59" s="2414" t="s">
        <v>1196</v>
      </c>
      <c r="D59" s="2414" t="s">
        <v>1196</v>
      </c>
      <c r="E59" s="2414" t="s">
        <v>1196</v>
      </c>
      <c r="H59" s="2217"/>
    </row>
    <row r="60" spans="1:8">
      <c r="A60" s="2209">
        <v>45052</v>
      </c>
      <c r="B60" s="2414" t="s">
        <v>1196</v>
      </c>
      <c r="C60" s="2414" t="s">
        <v>1196</v>
      </c>
      <c r="D60" s="2414" t="s">
        <v>1196</v>
      </c>
      <c r="E60" s="2414" t="s">
        <v>1196</v>
      </c>
      <c r="H60" s="2217"/>
    </row>
    <row r="61" spans="1:8">
      <c r="A61" s="2209">
        <v>45051</v>
      </c>
      <c r="B61" s="2414">
        <v>32587.31</v>
      </c>
      <c r="C61" s="2414">
        <v>358.78</v>
      </c>
      <c r="D61" s="2414">
        <v>12794.75</v>
      </c>
      <c r="E61" s="2414">
        <v>2476.15</v>
      </c>
      <c r="H61" s="2217"/>
    </row>
    <row r="62" spans="1:8">
      <c r="A62" s="2209">
        <v>45050</v>
      </c>
      <c r="B62" s="2414">
        <v>32551.79</v>
      </c>
      <c r="C62" s="2414">
        <v>357.73</v>
      </c>
      <c r="D62" s="2414">
        <v>12598.61</v>
      </c>
      <c r="E62" s="2414">
        <v>2462.35</v>
      </c>
      <c r="H62" s="2217"/>
    </row>
    <row r="63" spans="1:8">
      <c r="A63" s="2209">
        <v>45049</v>
      </c>
      <c r="B63" s="2414">
        <v>32435.79</v>
      </c>
      <c r="C63" s="2414">
        <v>355.84</v>
      </c>
      <c r="D63" s="2414">
        <v>12672.94</v>
      </c>
      <c r="E63" s="2414">
        <v>2445.1799999999998</v>
      </c>
      <c r="H63" s="2217"/>
    </row>
    <row r="64" spans="1:8">
      <c r="A64" s="2209">
        <v>45048</v>
      </c>
      <c r="B64" s="2414">
        <v>32609.040000000001</v>
      </c>
      <c r="C64" s="2414">
        <v>357.66</v>
      </c>
      <c r="D64" s="2414">
        <v>12702.69</v>
      </c>
      <c r="E64" s="2414">
        <v>2455.8000000000002</v>
      </c>
      <c r="H64" s="2217"/>
    </row>
    <row r="65" spans="1:8">
      <c r="A65" s="2209">
        <v>45047</v>
      </c>
      <c r="B65" s="2414" t="s">
        <v>1196</v>
      </c>
      <c r="C65" s="2414" t="s">
        <v>1196</v>
      </c>
      <c r="D65" s="2414">
        <v>12839.84</v>
      </c>
      <c r="E65" s="2414">
        <v>2462.62</v>
      </c>
      <c r="H65" s="2217"/>
    </row>
    <row r="66" spans="1:8">
      <c r="A66" s="2209">
        <v>45046</v>
      </c>
      <c r="B66" s="2414" t="s">
        <v>1196</v>
      </c>
      <c r="C66" s="2414" t="s">
        <v>1196</v>
      </c>
      <c r="D66" s="2414" t="s">
        <v>1196</v>
      </c>
      <c r="E66" s="2414" t="s">
        <v>1196</v>
      </c>
      <c r="H66" s="2217"/>
    </row>
    <row r="67" spans="1:8">
      <c r="A67" s="2209">
        <v>45045</v>
      </c>
      <c r="B67" s="2414" t="s">
        <v>1196</v>
      </c>
      <c r="C67" s="2414" t="s">
        <v>1196</v>
      </c>
      <c r="D67" s="2414" t="s">
        <v>1196</v>
      </c>
      <c r="E67" s="2414" t="s">
        <v>1196</v>
      </c>
      <c r="H67" s="2217"/>
    </row>
    <row r="68" spans="1:8">
      <c r="A68" s="2209">
        <v>45044</v>
      </c>
      <c r="B68" s="2414">
        <v>32489.54</v>
      </c>
      <c r="C68" s="2414">
        <v>352.52</v>
      </c>
      <c r="D68" s="2414">
        <v>12850.38</v>
      </c>
      <c r="E68" s="2414">
        <v>2463.34</v>
      </c>
      <c r="H68" s="2217"/>
    </row>
    <row r="69" spans="1:8">
      <c r="A69" s="2209">
        <v>45043</v>
      </c>
      <c r="B69" s="2414">
        <v>32139.82</v>
      </c>
      <c r="C69" s="2414">
        <v>346.82</v>
      </c>
      <c r="D69" s="2414">
        <v>12755.57</v>
      </c>
      <c r="E69" s="2414">
        <v>2448.67</v>
      </c>
      <c r="H69" s="2217"/>
    </row>
    <row r="70" spans="1:8">
      <c r="A70" s="2209">
        <v>45042</v>
      </c>
      <c r="B70" s="2414">
        <v>32061.93</v>
      </c>
      <c r="C70" s="2414">
        <v>345.07</v>
      </c>
      <c r="D70" s="2414">
        <v>12590.73</v>
      </c>
      <c r="E70" s="2414">
        <v>2437.7199999999998</v>
      </c>
      <c r="H70" s="2217"/>
    </row>
    <row r="71" spans="1:8">
      <c r="A71" s="2209">
        <v>45041</v>
      </c>
      <c r="B71" s="2414">
        <v>32053.74</v>
      </c>
      <c r="C71" s="2414">
        <v>344.77</v>
      </c>
      <c r="D71" s="2414">
        <v>12633.99</v>
      </c>
      <c r="E71" s="2414">
        <v>2431.85</v>
      </c>
      <c r="H71" s="2217"/>
    </row>
    <row r="72" spans="1:8">
      <c r="A72" s="2209">
        <v>45040</v>
      </c>
      <c r="B72" s="2414">
        <v>32587.89</v>
      </c>
      <c r="C72" s="2414">
        <v>353.47</v>
      </c>
      <c r="D72" s="2414">
        <v>12801.02</v>
      </c>
      <c r="E72" s="2414">
        <v>2461.5</v>
      </c>
      <c r="H72" s="2217"/>
    </row>
    <row r="73" spans="1:8">
      <c r="A73" s="2209">
        <v>45039</v>
      </c>
      <c r="B73" s="2414" t="s">
        <v>1196</v>
      </c>
      <c r="C73" s="2414" t="s">
        <v>1196</v>
      </c>
      <c r="D73" s="2414" t="s">
        <v>1196</v>
      </c>
      <c r="E73" s="2414" t="s">
        <v>1196</v>
      </c>
      <c r="H73" s="2217"/>
    </row>
    <row r="74" spans="1:8">
      <c r="A74" s="2209">
        <v>45038</v>
      </c>
      <c r="B74" s="2414" t="s">
        <v>1196</v>
      </c>
      <c r="C74" s="2414" t="s">
        <v>1196</v>
      </c>
      <c r="D74" s="2414" t="s">
        <v>1196</v>
      </c>
      <c r="E74" s="2414" t="s">
        <v>1196</v>
      </c>
      <c r="H74" s="2217"/>
    </row>
    <row r="75" spans="1:8">
      <c r="A75" s="2209">
        <v>45037</v>
      </c>
      <c r="B75" s="2414">
        <v>32538.080000000002</v>
      </c>
      <c r="C75" s="2414">
        <v>350.7</v>
      </c>
      <c r="D75" s="2414">
        <v>12779.62</v>
      </c>
      <c r="E75" s="2414">
        <v>2469.96</v>
      </c>
      <c r="H75" s="2217"/>
    </row>
    <row r="76" spans="1:8">
      <c r="A76" s="2209">
        <v>45036</v>
      </c>
      <c r="B76" s="2414">
        <v>32756.06</v>
      </c>
      <c r="C76" s="2414">
        <v>358.59</v>
      </c>
      <c r="D76" s="2414">
        <v>12776.76</v>
      </c>
      <c r="E76" s="2414">
        <v>2492.61</v>
      </c>
      <c r="H76" s="2217"/>
    </row>
    <row r="77" spans="1:8">
      <c r="A77" s="2209">
        <v>45035</v>
      </c>
      <c r="B77" s="2414">
        <v>32883.14</v>
      </c>
      <c r="C77" s="2414">
        <v>365.55</v>
      </c>
      <c r="D77" s="2414">
        <v>12824.6</v>
      </c>
      <c r="E77" s="2414">
        <v>2494.0100000000002</v>
      </c>
      <c r="H77" s="2217"/>
    </row>
    <row r="78" spans="1:8">
      <c r="A78" s="2209">
        <v>45034</v>
      </c>
      <c r="B78" s="2414">
        <v>33089.5</v>
      </c>
      <c r="C78" s="2414">
        <v>365.23</v>
      </c>
      <c r="D78" s="2414">
        <v>12835.9</v>
      </c>
      <c r="E78" s="2414">
        <v>2519.34</v>
      </c>
      <c r="H78" s="2217"/>
    </row>
    <row r="79" spans="1:8">
      <c r="A79" s="2209">
        <v>45033</v>
      </c>
      <c r="B79" s="2414">
        <v>33285.730000000003</v>
      </c>
      <c r="C79" s="2414">
        <v>367.06</v>
      </c>
      <c r="D79" s="2414">
        <v>12796.58</v>
      </c>
      <c r="E79" s="2414">
        <v>2527.4299999999998</v>
      </c>
      <c r="H79" s="2217"/>
    </row>
    <row r="80" spans="1:8">
      <c r="A80" s="2209">
        <v>45032</v>
      </c>
      <c r="B80" s="2414" t="s">
        <v>1196</v>
      </c>
      <c r="C80" s="2414" t="s">
        <v>1196</v>
      </c>
      <c r="D80" s="2414" t="s">
        <v>1196</v>
      </c>
      <c r="E80" s="2414" t="s">
        <v>1196</v>
      </c>
      <c r="H80" s="2217"/>
    </row>
    <row r="81" spans="1:8">
      <c r="A81" s="2209">
        <v>45031</v>
      </c>
      <c r="B81" s="2414" t="s">
        <v>1196</v>
      </c>
      <c r="C81" s="2414" t="s">
        <v>1196</v>
      </c>
      <c r="D81" s="2414" t="s">
        <v>1196</v>
      </c>
      <c r="E81" s="2414" t="s">
        <v>1196</v>
      </c>
      <c r="H81" s="2217"/>
    </row>
    <row r="82" spans="1:8">
      <c r="A82" s="2209">
        <v>45030</v>
      </c>
      <c r="B82" s="2414">
        <v>33214.589999999997</v>
      </c>
      <c r="C82" s="2414">
        <v>364.18</v>
      </c>
      <c r="D82" s="2414">
        <v>12789.56</v>
      </c>
      <c r="E82" s="2414">
        <v>2519.08</v>
      </c>
      <c r="H82" s="2217"/>
    </row>
    <row r="83" spans="1:8">
      <c r="A83" s="2209">
        <v>45029</v>
      </c>
      <c r="B83" s="2414">
        <v>32938.39</v>
      </c>
      <c r="C83" s="2414">
        <v>362.93</v>
      </c>
      <c r="D83" s="2414">
        <v>12804.29</v>
      </c>
      <c r="E83" s="2414">
        <v>2510.11</v>
      </c>
      <c r="H83" s="2217"/>
    </row>
    <row r="84" spans="1:8">
      <c r="A84" s="2209">
        <v>45028</v>
      </c>
      <c r="B84" s="2414">
        <v>33200.86</v>
      </c>
      <c r="C84" s="2414">
        <v>364.41</v>
      </c>
      <c r="D84" s="2414">
        <v>12649.8</v>
      </c>
      <c r="E84" s="2414">
        <v>2501.3000000000002</v>
      </c>
      <c r="H84" s="2217"/>
    </row>
    <row r="85" spans="1:8">
      <c r="A85" s="2209">
        <v>45027</v>
      </c>
      <c r="B85" s="2414">
        <v>33161.089999999997</v>
      </c>
      <c r="C85" s="2414">
        <v>362.89</v>
      </c>
      <c r="D85" s="2414">
        <v>12655.4</v>
      </c>
      <c r="E85" s="2414">
        <v>2507.8000000000002</v>
      </c>
      <c r="H85" s="2217"/>
    </row>
    <row r="86" spans="1:8">
      <c r="A86" s="2209">
        <v>45026</v>
      </c>
      <c r="B86" s="2414">
        <v>33082.51</v>
      </c>
      <c r="C86" s="2414">
        <v>360.5</v>
      </c>
      <c r="D86" s="2414">
        <v>12606.19</v>
      </c>
      <c r="E86" s="2414">
        <v>2488.67</v>
      </c>
      <c r="H86" s="2217"/>
    </row>
    <row r="87" spans="1:8">
      <c r="A87" s="2209">
        <v>45025</v>
      </c>
      <c r="B87" s="2414" t="s">
        <v>1196</v>
      </c>
      <c r="C87" s="2414" t="s">
        <v>1196</v>
      </c>
      <c r="D87" s="2414" t="s">
        <v>1196</v>
      </c>
      <c r="E87" s="2414" t="s">
        <v>1196</v>
      </c>
      <c r="H87" s="2217"/>
    </row>
    <row r="88" spans="1:8">
      <c r="A88" s="2209">
        <v>45024</v>
      </c>
      <c r="B88" s="2414" t="s">
        <v>1196</v>
      </c>
      <c r="C88" s="2414" t="s">
        <v>1196</v>
      </c>
      <c r="D88" s="2414" t="s">
        <v>1196</v>
      </c>
      <c r="E88" s="2414" t="s">
        <v>1196</v>
      </c>
      <c r="H88" s="2217"/>
    </row>
    <row r="89" spans="1:8">
      <c r="A89" s="2209">
        <v>45023</v>
      </c>
      <c r="B89" s="2414">
        <v>32999.839999999997</v>
      </c>
      <c r="C89" s="2414">
        <v>358.36</v>
      </c>
      <c r="D89" s="2414">
        <v>12624.62</v>
      </c>
      <c r="E89" s="2414">
        <v>2484.54</v>
      </c>
      <c r="H89" s="2217"/>
    </row>
    <row r="90" spans="1:8">
      <c r="A90" s="2209">
        <v>45022</v>
      </c>
      <c r="B90" s="2414">
        <v>32945.9</v>
      </c>
      <c r="C90" s="2414">
        <v>356.89</v>
      </c>
      <c r="D90" s="2414">
        <v>12623.35</v>
      </c>
      <c r="E90" s="2414">
        <v>2477.9</v>
      </c>
      <c r="H90" s="2217"/>
    </row>
    <row r="91" spans="1:8">
      <c r="A91" s="2209">
        <v>45021</v>
      </c>
      <c r="B91" s="2414" t="s">
        <v>1196</v>
      </c>
      <c r="C91" s="2414" t="s">
        <v>1196</v>
      </c>
      <c r="D91" s="2414">
        <v>12593.01</v>
      </c>
      <c r="E91" s="2414">
        <v>2486.4299999999998</v>
      </c>
      <c r="H91" s="2217"/>
    </row>
    <row r="92" spans="1:8">
      <c r="A92" s="2209">
        <v>45020</v>
      </c>
      <c r="B92" s="2414" t="s">
        <v>1196</v>
      </c>
      <c r="C92" s="2414" t="s">
        <v>1196</v>
      </c>
      <c r="D92" s="2414">
        <v>12648.33</v>
      </c>
      <c r="E92" s="2414">
        <v>2485.67</v>
      </c>
      <c r="H92" s="2217"/>
    </row>
    <row r="93" spans="1:8">
      <c r="A93" s="2209">
        <v>45019</v>
      </c>
      <c r="B93" s="2414" t="s">
        <v>1196</v>
      </c>
      <c r="C93" s="2414" t="s">
        <v>1196</v>
      </c>
      <c r="D93" s="2414">
        <v>12678.5</v>
      </c>
      <c r="E93" s="2414">
        <v>2488.6999999999998</v>
      </c>
      <c r="H93" s="2217"/>
    </row>
    <row r="94" spans="1:8">
      <c r="A94" s="2209">
        <v>45018</v>
      </c>
      <c r="B94" s="2414" t="s">
        <v>1196</v>
      </c>
      <c r="C94" s="2414" t="s">
        <v>1196</v>
      </c>
      <c r="D94" s="2414" t="s">
        <v>1196</v>
      </c>
      <c r="E94" s="2414" t="s">
        <v>1196</v>
      </c>
      <c r="H94" s="2217"/>
    </row>
    <row r="95" spans="1:8">
      <c r="A95" s="2209">
        <v>45017</v>
      </c>
      <c r="B95" s="2414" t="s">
        <v>1196</v>
      </c>
      <c r="C95" s="2414" t="s">
        <v>1196</v>
      </c>
      <c r="D95" s="2414" t="s">
        <v>1196</v>
      </c>
      <c r="E95" s="2414" t="s">
        <v>1196</v>
      </c>
      <c r="H95" s="2217"/>
    </row>
    <row r="96" spans="1:8">
      <c r="A96" s="2209">
        <v>45016</v>
      </c>
      <c r="B96" s="2414">
        <v>33065.279999999999</v>
      </c>
      <c r="C96" s="2414">
        <v>357.63</v>
      </c>
      <c r="D96" s="2414">
        <v>12622.66</v>
      </c>
      <c r="E96" s="2414">
        <v>2491.1</v>
      </c>
      <c r="H96" s="2217"/>
    </row>
    <row r="97" spans="1:8">
      <c r="A97" s="2209">
        <v>45015</v>
      </c>
      <c r="B97" s="2414">
        <v>33026.44</v>
      </c>
      <c r="C97" s="2414">
        <v>356.78</v>
      </c>
      <c r="D97" s="2414">
        <v>12478.59</v>
      </c>
      <c r="E97" s="2414">
        <v>2479.7600000000002</v>
      </c>
      <c r="H97" s="2217"/>
    </row>
    <row r="98" spans="1:8">
      <c r="A98" s="2209">
        <v>45014</v>
      </c>
      <c r="B98" s="2414">
        <v>32851.870000000003</v>
      </c>
      <c r="C98" s="2414">
        <v>353.51</v>
      </c>
      <c r="D98" s="2414">
        <v>12375.05</v>
      </c>
      <c r="E98" s="2414">
        <v>2464.5300000000002</v>
      </c>
      <c r="H98" s="2217"/>
    </row>
    <row r="99" spans="1:8">
      <c r="A99" s="2209">
        <v>45013</v>
      </c>
      <c r="B99" s="2414">
        <v>32704.51</v>
      </c>
      <c r="C99" s="2414">
        <v>354.46</v>
      </c>
      <c r="D99" s="2414">
        <v>12217.82</v>
      </c>
      <c r="E99" s="2414">
        <v>2440.1</v>
      </c>
      <c r="H99" s="2217"/>
    </row>
    <row r="100" spans="1:8">
      <c r="A100" s="2209">
        <v>45012</v>
      </c>
      <c r="B100" s="2414">
        <v>32972.26</v>
      </c>
      <c r="C100" s="2414">
        <v>359.46</v>
      </c>
      <c r="D100" s="2414">
        <v>12206.91</v>
      </c>
      <c r="E100" s="2414">
        <v>2423.16</v>
      </c>
      <c r="H100" s="2217"/>
    </row>
    <row r="101" spans="1:8">
      <c r="A101" s="2209">
        <v>45011</v>
      </c>
      <c r="B101" s="2414" t="s">
        <v>1196</v>
      </c>
      <c r="C101" s="2414" t="s">
        <v>1196</v>
      </c>
      <c r="D101" s="2414" t="s">
        <v>1196</v>
      </c>
      <c r="E101" s="2414" t="s">
        <v>1196</v>
      </c>
      <c r="H101" s="2217"/>
    </row>
    <row r="102" spans="1:8">
      <c r="A102" s="2209">
        <v>45010</v>
      </c>
      <c r="B102" s="2414" t="s">
        <v>1196</v>
      </c>
      <c r="C102" s="2414" t="s">
        <v>1196</v>
      </c>
      <c r="D102" s="2414" t="s">
        <v>1196</v>
      </c>
      <c r="E102" s="2414" t="s">
        <v>1196</v>
      </c>
      <c r="H102" s="2217"/>
    </row>
    <row r="103" spans="1:8">
      <c r="A103" s="2209">
        <v>45009</v>
      </c>
      <c r="B103" s="2414">
        <v>33148.03</v>
      </c>
      <c r="C103" s="2414">
        <v>358.95</v>
      </c>
      <c r="D103" s="2414">
        <v>12161.66</v>
      </c>
      <c r="E103" s="2414">
        <v>2443.13</v>
      </c>
      <c r="H103" s="2217"/>
    </row>
    <row r="104" spans="1:8">
      <c r="A104" s="2209">
        <v>45008</v>
      </c>
      <c r="B104" s="2414">
        <v>33039.480000000003</v>
      </c>
      <c r="C104" s="2414">
        <v>357.15</v>
      </c>
      <c r="D104" s="2414">
        <v>12179.75</v>
      </c>
      <c r="E104" s="2414">
        <v>2456.4499999999998</v>
      </c>
      <c r="H104" s="2217"/>
    </row>
    <row r="105" spans="1:8">
      <c r="A105" s="2209">
        <v>45007</v>
      </c>
      <c r="B105" s="2414">
        <v>32823.67</v>
      </c>
      <c r="C105" s="2414">
        <v>355.1</v>
      </c>
      <c r="D105" s="2414">
        <v>12129.81</v>
      </c>
      <c r="E105" s="2414">
        <v>2415.52</v>
      </c>
      <c r="H105" s="2217"/>
    </row>
    <row r="106" spans="1:8">
      <c r="A106" s="2209">
        <v>45006</v>
      </c>
      <c r="B106" s="2414">
        <v>32309.24</v>
      </c>
      <c r="C106" s="2414">
        <v>349.83</v>
      </c>
      <c r="D106" s="2414">
        <v>12244.79</v>
      </c>
      <c r="E106" s="2414">
        <v>2392.39</v>
      </c>
      <c r="H106" s="2217"/>
    </row>
    <row r="107" spans="1:8">
      <c r="A107" s="2209">
        <v>45005</v>
      </c>
      <c r="B107" s="2414">
        <v>32114.54</v>
      </c>
      <c r="C107" s="2414">
        <v>348.93</v>
      </c>
      <c r="D107" s="2414">
        <v>12092.6</v>
      </c>
      <c r="E107" s="2414">
        <v>2368.39</v>
      </c>
      <c r="H107" s="2217"/>
    </row>
    <row r="108" spans="1:8">
      <c r="A108" s="2209">
        <v>45004</v>
      </c>
      <c r="B108" s="2414" t="s">
        <v>1196</v>
      </c>
      <c r="C108" s="2414" t="s">
        <v>1196</v>
      </c>
      <c r="D108" s="2414" t="s">
        <v>1196</v>
      </c>
      <c r="E108" s="2414" t="s">
        <v>1196</v>
      </c>
      <c r="H108" s="2217"/>
    </row>
    <row r="109" spans="1:8">
      <c r="A109" s="2209">
        <v>45003</v>
      </c>
      <c r="B109" s="2414" t="s">
        <v>1196</v>
      </c>
      <c r="C109" s="2414" t="s">
        <v>1196</v>
      </c>
      <c r="D109" s="2414" t="s">
        <v>1196</v>
      </c>
      <c r="E109" s="2414" t="s">
        <v>1196</v>
      </c>
      <c r="H109" s="2217"/>
    </row>
    <row r="110" spans="1:8">
      <c r="A110" s="2209">
        <v>45002</v>
      </c>
      <c r="B110" s="2414">
        <v>32183.27</v>
      </c>
      <c r="C110" s="2414">
        <v>346.91</v>
      </c>
      <c r="D110" s="2414">
        <v>11992.59</v>
      </c>
      <c r="E110" s="2414">
        <v>2389.66</v>
      </c>
      <c r="H110" s="2217"/>
    </row>
    <row r="111" spans="1:8">
      <c r="A111" s="2209">
        <v>45001</v>
      </c>
      <c r="B111" s="2414">
        <v>31700.05</v>
      </c>
      <c r="C111" s="2414">
        <v>341.18</v>
      </c>
      <c r="D111" s="2414">
        <v>12090.57</v>
      </c>
      <c r="E111" s="2414">
        <v>2363.9899999999998</v>
      </c>
      <c r="H111" s="2217"/>
    </row>
    <row r="112" spans="1:8">
      <c r="A112" s="2209">
        <v>45000</v>
      </c>
      <c r="B112" s="2414">
        <v>31988.75</v>
      </c>
      <c r="C112" s="2414">
        <v>344.59</v>
      </c>
      <c r="D112" s="2414">
        <v>11908.05</v>
      </c>
      <c r="E112" s="2414">
        <v>2376.54</v>
      </c>
      <c r="H112" s="2217"/>
    </row>
    <row r="113" spans="1:8">
      <c r="A113" s="2209">
        <v>44999</v>
      </c>
      <c r="B113" s="2414">
        <v>31932.080000000002</v>
      </c>
      <c r="C113" s="2414">
        <v>342.1</v>
      </c>
      <c r="D113" s="2414">
        <v>12069.69</v>
      </c>
      <c r="E113" s="2414">
        <v>2371.64</v>
      </c>
      <c r="H113" s="2217"/>
    </row>
    <row r="114" spans="1:8">
      <c r="A114" s="2209">
        <v>44998</v>
      </c>
      <c r="B114" s="2414">
        <v>32348</v>
      </c>
      <c r="C114" s="2414">
        <v>345.08</v>
      </c>
      <c r="D114" s="2414">
        <v>11928.87</v>
      </c>
      <c r="E114" s="2414">
        <v>2411.94</v>
      </c>
      <c r="H114" s="2217"/>
    </row>
    <row r="115" spans="1:8">
      <c r="A115" s="2209">
        <v>44997</v>
      </c>
      <c r="B115" s="2414" t="s">
        <v>1196</v>
      </c>
      <c r="C115" s="2414" t="s">
        <v>1196</v>
      </c>
      <c r="D115" s="2414" t="s">
        <v>1196</v>
      </c>
      <c r="E115" s="2414" t="s">
        <v>1196</v>
      </c>
      <c r="H115" s="2217"/>
    </row>
    <row r="116" spans="1:8">
      <c r="A116" s="2209">
        <v>44996</v>
      </c>
      <c r="B116" s="2414" t="s">
        <v>1196</v>
      </c>
      <c r="C116" s="2414" t="s">
        <v>1196</v>
      </c>
      <c r="D116" s="2414" t="s">
        <v>1196</v>
      </c>
      <c r="E116" s="2414" t="s">
        <v>1196</v>
      </c>
      <c r="H116" s="2217"/>
    </row>
    <row r="117" spans="1:8">
      <c r="A117" s="2209">
        <v>44995</v>
      </c>
      <c r="B117" s="2414">
        <v>32275.79</v>
      </c>
      <c r="C117" s="2414">
        <v>347.33</v>
      </c>
      <c r="D117" s="2414">
        <v>11990.78</v>
      </c>
      <c r="E117" s="2414">
        <v>2395.98</v>
      </c>
      <c r="H117" s="2217"/>
    </row>
    <row r="118" spans="1:8">
      <c r="A118" s="2209">
        <v>44994</v>
      </c>
      <c r="B118" s="2414">
        <v>32783.980000000003</v>
      </c>
      <c r="C118" s="2414">
        <v>355.91</v>
      </c>
      <c r="D118" s="2414">
        <v>12142.45</v>
      </c>
      <c r="E118" s="2414">
        <v>2428.6999999999998</v>
      </c>
      <c r="H118" s="2217"/>
    </row>
    <row r="119" spans="1:8">
      <c r="A119" s="2209">
        <v>44993</v>
      </c>
      <c r="B119" s="2414">
        <v>32882.800000000003</v>
      </c>
      <c r="C119" s="2414">
        <v>355.79</v>
      </c>
      <c r="D119" s="2414">
        <v>12290.74</v>
      </c>
      <c r="E119" s="2414">
        <v>2452.6999999999998</v>
      </c>
      <c r="H119" s="2217"/>
    </row>
    <row r="120" spans="1:8">
      <c r="A120" s="2209">
        <v>44992</v>
      </c>
      <c r="B120" s="2414">
        <v>32965.31</v>
      </c>
      <c r="C120" s="2414">
        <v>354.65</v>
      </c>
      <c r="D120" s="2414">
        <v>12287.15</v>
      </c>
      <c r="E120" s="2414">
        <v>2478.27</v>
      </c>
      <c r="H120" s="2217"/>
    </row>
    <row r="121" spans="1:8">
      <c r="A121" s="2209">
        <v>44991</v>
      </c>
      <c r="B121" s="2414">
        <v>32769.120000000003</v>
      </c>
      <c r="C121" s="2414">
        <v>354.04</v>
      </c>
      <c r="D121" s="2414">
        <v>12466.5</v>
      </c>
      <c r="E121" s="2414">
        <v>2491.6999999999998</v>
      </c>
      <c r="H121" s="2217"/>
    </row>
    <row r="122" spans="1:8">
      <c r="A122" s="2209">
        <v>44990</v>
      </c>
      <c r="B122" s="2414" t="s">
        <v>1196</v>
      </c>
      <c r="C122" s="2414" t="s">
        <v>1196</v>
      </c>
      <c r="D122" s="2414" t="s">
        <v>1196</v>
      </c>
      <c r="E122" s="2414" t="s">
        <v>1196</v>
      </c>
      <c r="H122" s="2217"/>
    </row>
    <row r="123" spans="1:8">
      <c r="A123" s="2209">
        <v>44989</v>
      </c>
      <c r="B123" s="2414" t="s">
        <v>1196</v>
      </c>
      <c r="C123" s="2414" t="s">
        <v>1196</v>
      </c>
      <c r="D123" s="2414" t="s">
        <v>1196</v>
      </c>
      <c r="E123" s="2414" t="s">
        <v>1196</v>
      </c>
      <c r="H123" s="2217"/>
    </row>
    <row r="124" spans="1:8">
      <c r="A124" s="2209">
        <v>44988</v>
      </c>
      <c r="B124" s="2414">
        <v>32446.71</v>
      </c>
      <c r="C124" s="2414">
        <v>349.4</v>
      </c>
      <c r="D124" s="2414">
        <v>12435.85</v>
      </c>
      <c r="E124" s="2414">
        <v>2477.36</v>
      </c>
      <c r="H124" s="2217"/>
    </row>
    <row r="125" spans="1:8">
      <c r="A125" s="2209">
        <v>44987</v>
      </c>
      <c r="B125" s="2414">
        <v>32426.54</v>
      </c>
      <c r="C125" s="2414">
        <v>348.42</v>
      </c>
      <c r="D125" s="2414">
        <v>12262.44</v>
      </c>
      <c r="E125" s="2414">
        <v>2457.23</v>
      </c>
      <c r="H125" s="2217"/>
    </row>
    <row r="126" spans="1:8">
      <c r="A126" s="2209">
        <v>44986</v>
      </c>
      <c r="B126" s="2414">
        <v>32426.080000000002</v>
      </c>
      <c r="C126" s="2414">
        <v>347.66</v>
      </c>
      <c r="D126" s="2414">
        <v>12201.33</v>
      </c>
      <c r="E126" s="2414">
        <v>2467.5</v>
      </c>
      <c r="H126" s="2217"/>
    </row>
    <row r="127" spans="1:8">
      <c r="A127" s="2209">
        <v>44985</v>
      </c>
      <c r="B127" s="2414" t="s">
        <v>1196</v>
      </c>
      <c r="C127" s="2414" t="s">
        <v>1196</v>
      </c>
      <c r="D127" s="2414">
        <v>12235.69</v>
      </c>
      <c r="E127" s="2414">
        <v>2416.86</v>
      </c>
      <c r="H127" s="2217"/>
    </row>
    <row r="128" spans="1:8">
      <c r="A128" s="2209">
        <v>44984</v>
      </c>
      <c r="B128" s="2414" t="s">
        <v>1196</v>
      </c>
      <c r="C128" s="2414" t="s">
        <v>1196</v>
      </c>
      <c r="D128" s="2414">
        <v>12266.52</v>
      </c>
      <c r="E128" s="2414">
        <v>2424.88</v>
      </c>
      <c r="H128" s="2217"/>
    </row>
    <row r="129" spans="1:8">
      <c r="A129" s="2209">
        <v>44983</v>
      </c>
      <c r="B129" s="2414" t="s">
        <v>1196</v>
      </c>
      <c r="C129" s="2414" t="s">
        <v>1196</v>
      </c>
      <c r="D129" s="2414" t="s">
        <v>1196</v>
      </c>
      <c r="E129" s="2414" t="s">
        <v>1196</v>
      </c>
      <c r="H129" s="2217"/>
    </row>
    <row r="130" spans="1:8">
      <c r="A130" s="2209">
        <v>44982</v>
      </c>
      <c r="B130" s="2414" t="s">
        <v>1196</v>
      </c>
      <c r="C130" s="2414" t="s">
        <v>1196</v>
      </c>
      <c r="D130" s="2414" t="s">
        <v>1196</v>
      </c>
      <c r="E130" s="2414" t="s">
        <v>1196</v>
      </c>
      <c r="H130" s="2217"/>
    </row>
    <row r="131" spans="1:8">
      <c r="A131" s="2209">
        <v>44981</v>
      </c>
      <c r="B131" s="2414">
        <v>32229.200000000001</v>
      </c>
      <c r="C131" s="2414">
        <v>345.79</v>
      </c>
      <c r="D131" s="2414">
        <v>12198.36</v>
      </c>
      <c r="E131" s="2414">
        <v>2436.38</v>
      </c>
      <c r="H131" s="2217"/>
    </row>
    <row r="132" spans="1:8">
      <c r="A132" s="2209">
        <v>44980</v>
      </c>
      <c r="B132" s="2414">
        <v>32461.25</v>
      </c>
      <c r="C132" s="2414">
        <v>347.34</v>
      </c>
      <c r="D132" s="2414">
        <v>12335.38</v>
      </c>
      <c r="E132" s="2414">
        <v>2476.04</v>
      </c>
      <c r="H132" s="2217"/>
    </row>
    <row r="133" spans="1:8">
      <c r="A133" s="2209">
        <v>44979</v>
      </c>
      <c r="B133" s="2414">
        <v>32052.47</v>
      </c>
      <c r="C133" s="2414">
        <v>341.34</v>
      </c>
      <c r="D133" s="2414">
        <v>12303.76</v>
      </c>
      <c r="E133" s="2414">
        <v>2461.62</v>
      </c>
      <c r="H133" s="2217"/>
    </row>
    <row r="134" spans="1:8">
      <c r="A134" s="2209">
        <v>44978</v>
      </c>
      <c r="B134" s="2414">
        <v>32352.28</v>
      </c>
      <c r="C134" s="2414">
        <v>345.27</v>
      </c>
      <c r="D134" s="2414">
        <v>12345.81</v>
      </c>
      <c r="E134" s="2414">
        <v>2494.44</v>
      </c>
      <c r="H134" s="2217"/>
    </row>
    <row r="135" spans="1:8">
      <c r="A135" s="2209">
        <v>44977</v>
      </c>
      <c r="B135" s="2414">
        <v>32327.83</v>
      </c>
      <c r="C135" s="2414">
        <v>342.52</v>
      </c>
      <c r="D135" s="2414">
        <v>12538.78</v>
      </c>
      <c r="E135" s="2414">
        <v>2519.5500000000002</v>
      </c>
      <c r="H135" s="2217"/>
    </row>
    <row r="136" spans="1:8">
      <c r="A136" s="2209">
        <v>44976</v>
      </c>
      <c r="B136" s="2414" t="s">
        <v>1196</v>
      </c>
      <c r="C136" s="2414" t="s">
        <v>1196</v>
      </c>
      <c r="D136" s="2414" t="s">
        <v>1196</v>
      </c>
      <c r="E136" s="2414" t="s">
        <v>1196</v>
      </c>
      <c r="H136" s="2217"/>
    </row>
    <row r="137" spans="1:8">
      <c r="A137" s="2209">
        <v>44975</v>
      </c>
      <c r="B137" s="2414" t="s">
        <v>1196</v>
      </c>
      <c r="C137" s="2414" t="s">
        <v>1196</v>
      </c>
      <c r="D137" s="2414" t="s">
        <v>1196</v>
      </c>
      <c r="E137" s="2414" t="s">
        <v>1196</v>
      </c>
      <c r="H137" s="2217"/>
    </row>
    <row r="138" spans="1:8">
      <c r="A138" s="2209">
        <v>44974</v>
      </c>
      <c r="B138" s="2414">
        <v>32179.119999999999</v>
      </c>
      <c r="C138" s="2414">
        <v>340.28</v>
      </c>
      <c r="D138" s="2414">
        <v>12523.32</v>
      </c>
      <c r="E138" s="2414">
        <v>2505.0500000000002</v>
      </c>
      <c r="H138" s="2217"/>
    </row>
    <row r="139" spans="1:8">
      <c r="A139" s="2209">
        <v>44973</v>
      </c>
      <c r="B139" s="2414">
        <v>32326.3</v>
      </c>
      <c r="C139" s="2414">
        <v>339.46</v>
      </c>
      <c r="D139" s="2414">
        <v>12570.1</v>
      </c>
      <c r="E139" s="2414">
        <v>2534.39</v>
      </c>
      <c r="H139" s="2217"/>
    </row>
    <row r="140" spans="1:8">
      <c r="A140" s="2209">
        <v>44972</v>
      </c>
      <c r="B140" s="2414">
        <v>32081.82</v>
      </c>
      <c r="C140" s="2414">
        <v>334.25</v>
      </c>
      <c r="D140" s="2414">
        <v>12680.04</v>
      </c>
      <c r="E140" s="2414">
        <v>2518.62</v>
      </c>
      <c r="H140" s="2217"/>
    </row>
    <row r="141" spans="1:8">
      <c r="A141" s="2209">
        <v>44971</v>
      </c>
      <c r="B141" s="2414">
        <v>32542.47</v>
      </c>
      <c r="C141" s="2414">
        <v>335.9</v>
      </c>
      <c r="D141" s="2414">
        <v>12664.79</v>
      </c>
      <c r="E141" s="2414">
        <v>2542.23</v>
      </c>
      <c r="H141" s="2217"/>
    </row>
    <row r="142" spans="1:8">
      <c r="A142" s="2209">
        <v>44970</v>
      </c>
      <c r="B142" s="2414">
        <v>32313.37</v>
      </c>
      <c r="C142" s="2414">
        <v>335.01</v>
      </c>
      <c r="D142" s="2414">
        <v>12652.11</v>
      </c>
      <c r="E142" s="2414">
        <v>2539.7199999999998</v>
      </c>
      <c r="H142" s="2217"/>
    </row>
    <row r="143" spans="1:8">
      <c r="A143" s="2209">
        <v>44969</v>
      </c>
      <c r="B143" s="2414" t="s">
        <v>1196</v>
      </c>
      <c r="C143" s="2414" t="s">
        <v>1196</v>
      </c>
      <c r="D143" s="2414" t="s">
        <v>1196</v>
      </c>
      <c r="E143" s="2414" t="s">
        <v>1196</v>
      </c>
      <c r="H143" s="2217"/>
    </row>
    <row r="144" spans="1:8">
      <c r="A144" s="2209">
        <v>44968</v>
      </c>
      <c r="B144" s="2414" t="s">
        <v>1196</v>
      </c>
      <c r="C144" s="2414" t="s">
        <v>1196</v>
      </c>
      <c r="D144" s="2414" t="s">
        <v>1196</v>
      </c>
      <c r="E144" s="2414" t="s">
        <v>1196</v>
      </c>
      <c r="H144" s="2217"/>
    </row>
    <row r="145" spans="1:8">
      <c r="A145" s="2209">
        <v>44967</v>
      </c>
      <c r="B145" s="2414">
        <v>32401.45</v>
      </c>
      <c r="C145" s="2414">
        <v>336.62</v>
      </c>
      <c r="D145" s="2414">
        <v>12533.23</v>
      </c>
      <c r="E145" s="2414">
        <v>2539.9499999999998</v>
      </c>
      <c r="H145" s="2217"/>
    </row>
    <row r="146" spans="1:8">
      <c r="A146" s="2209">
        <v>44966</v>
      </c>
      <c r="B146" s="2414">
        <v>32426.53</v>
      </c>
      <c r="C146" s="2414">
        <v>339.83</v>
      </c>
      <c r="D146" s="2414">
        <v>12560.5</v>
      </c>
      <c r="E146" s="2414">
        <v>2567.11</v>
      </c>
      <c r="H146" s="2217"/>
    </row>
    <row r="147" spans="1:8">
      <c r="A147" s="2209">
        <v>44965</v>
      </c>
      <c r="B147" s="2414">
        <v>32466.98</v>
      </c>
      <c r="C147" s="2414">
        <v>340.42</v>
      </c>
      <c r="D147" s="2414">
        <v>12610.63</v>
      </c>
      <c r="E147" s="2414">
        <v>2557.15</v>
      </c>
      <c r="H147" s="2217"/>
    </row>
    <row r="148" spans="1:8">
      <c r="A148" s="2209">
        <v>44964</v>
      </c>
      <c r="B148" s="2414">
        <v>32015.35</v>
      </c>
      <c r="C148" s="2414">
        <v>337.26</v>
      </c>
      <c r="D148" s="2414">
        <v>12693.72</v>
      </c>
      <c r="E148" s="2414">
        <v>2544.2600000000002</v>
      </c>
      <c r="H148" s="2217"/>
    </row>
    <row r="149" spans="1:8">
      <c r="A149" s="2209">
        <v>44963</v>
      </c>
      <c r="B149" s="2414">
        <v>31998.52</v>
      </c>
      <c r="C149" s="2414">
        <v>334.06</v>
      </c>
      <c r="D149" s="2414">
        <v>12572.48</v>
      </c>
      <c r="E149" s="2414">
        <v>2541.6799999999998</v>
      </c>
      <c r="H149" s="2217"/>
    </row>
    <row r="150" spans="1:8">
      <c r="A150" s="2209">
        <v>44962</v>
      </c>
      <c r="B150" s="2414" t="s">
        <v>1196</v>
      </c>
      <c r="C150" s="2414" t="s">
        <v>1196</v>
      </c>
      <c r="D150" s="2414" t="s">
        <v>1196</v>
      </c>
      <c r="E150" s="2414" t="s">
        <v>1196</v>
      </c>
      <c r="H150" s="2217"/>
    </row>
    <row r="151" spans="1:8">
      <c r="A151" s="2209">
        <v>44961</v>
      </c>
      <c r="B151" s="2414" t="s">
        <v>1196</v>
      </c>
      <c r="C151" s="2414" t="s">
        <v>1196</v>
      </c>
      <c r="D151" s="2414" t="s">
        <v>1196</v>
      </c>
      <c r="E151" s="2414" t="s">
        <v>1196</v>
      </c>
      <c r="H151" s="2217"/>
    </row>
    <row r="152" spans="1:8">
      <c r="A152" s="2209">
        <v>44960</v>
      </c>
      <c r="B152" s="2414">
        <v>32434.73</v>
      </c>
      <c r="C152" s="2414">
        <v>336.15</v>
      </c>
      <c r="D152" s="2414">
        <v>12693.94</v>
      </c>
      <c r="E152" s="2414">
        <v>2602.4299999999998</v>
      </c>
      <c r="H152" s="2217"/>
    </row>
    <row r="153" spans="1:8">
      <c r="A153" s="2209">
        <v>44959</v>
      </c>
      <c r="B153" s="2414">
        <v>32419.15</v>
      </c>
      <c r="C153" s="2414">
        <v>335.59</v>
      </c>
      <c r="D153" s="2414">
        <v>12815.31</v>
      </c>
      <c r="E153" s="2414">
        <v>2619.4899999999998</v>
      </c>
      <c r="H153" s="2217"/>
    </row>
    <row r="154" spans="1:8">
      <c r="A154" s="2209">
        <v>44958</v>
      </c>
      <c r="B154" s="2414">
        <v>32055.19</v>
      </c>
      <c r="C154" s="2414">
        <v>330.07</v>
      </c>
      <c r="D154" s="2414">
        <v>12644.37</v>
      </c>
      <c r="E154" s="2414">
        <v>2612.54</v>
      </c>
      <c r="H154" s="2217"/>
    </row>
    <row r="155" spans="1:8">
      <c r="A155" s="2209">
        <v>44957</v>
      </c>
      <c r="B155" s="2414">
        <v>31733.119999999999</v>
      </c>
      <c r="C155" s="2414">
        <v>327.13</v>
      </c>
      <c r="D155" s="2414">
        <v>12532.09</v>
      </c>
      <c r="E155" s="2414">
        <v>2584.23</v>
      </c>
      <c r="H155" s="2217"/>
    </row>
    <row r="156" spans="1:8">
      <c r="A156" s="2209">
        <v>44956</v>
      </c>
      <c r="B156" s="2414">
        <v>32208.37</v>
      </c>
      <c r="C156" s="2414">
        <v>324.51</v>
      </c>
      <c r="D156" s="2414">
        <v>12416.34</v>
      </c>
      <c r="E156" s="2414">
        <v>2615.63</v>
      </c>
      <c r="H156" s="2217"/>
    </row>
    <row r="157" spans="1:8">
      <c r="A157" s="2209">
        <v>44955</v>
      </c>
      <c r="B157" s="2414" t="s">
        <v>1196</v>
      </c>
      <c r="C157" s="2414" t="s">
        <v>1196</v>
      </c>
      <c r="D157" s="2414" t="s">
        <v>1196</v>
      </c>
      <c r="E157" s="2414" t="s">
        <v>1196</v>
      </c>
      <c r="H157" s="2217"/>
    </row>
    <row r="158" spans="1:8">
      <c r="A158" s="2209">
        <v>44954</v>
      </c>
      <c r="B158" s="2414" t="s">
        <v>1196</v>
      </c>
      <c r="C158" s="2414" t="s">
        <v>1196</v>
      </c>
      <c r="D158" s="2414" t="s">
        <v>1196</v>
      </c>
      <c r="E158" s="2414" t="s">
        <v>1196</v>
      </c>
      <c r="H158" s="2217"/>
    </row>
    <row r="159" spans="1:8">
      <c r="A159" s="2209">
        <v>44953</v>
      </c>
      <c r="B159" s="2414" t="s">
        <v>1196</v>
      </c>
      <c r="C159" s="2414" t="s">
        <v>1196</v>
      </c>
      <c r="D159" s="2414">
        <v>12534.83</v>
      </c>
      <c r="E159" s="2414">
        <v>2633.49</v>
      </c>
      <c r="H159" s="2217"/>
    </row>
    <row r="160" spans="1:8">
      <c r="A160" s="2209">
        <v>44952</v>
      </c>
      <c r="B160" s="2414" t="s">
        <v>1196</v>
      </c>
      <c r="C160" s="2414" t="s">
        <v>1196</v>
      </c>
      <c r="D160" s="2414">
        <v>12497.51</v>
      </c>
      <c r="E160" s="2414">
        <v>2636.66</v>
      </c>
      <c r="H160" s="2217"/>
    </row>
    <row r="161" spans="1:8">
      <c r="A161" s="2209">
        <v>44951</v>
      </c>
      <c r="B161" s="2414" t="s">
        <v>1196</v>
      </c>
      <c r="C161" s="2414" t="s">
        <v>1196</v>
      </c>
      <c r="D161" s="2414">
        <v>12402.97</v>
      </c>
      <c r="E161" s="2414">
        <v>2608.58</v>
      </c>
      <c r="H161" s="2217"/>
    </row>
    <row r="162" spans="1:8">
      <c r="A162" s="2209">
        <v>44950</v>
      </c>
      <c r="B162" s="2414" t="s">
        <v>1196</v>
      </c>
      <c r="C162" s="2414" t="s">
        <v>1196</v>
      </c>
      <c r="D162" s="2414">
        <v>12399.1</v>
      </c>
      <c r="E162" s="2414">
        <v>2603.4</v>
      </c>
      <c r="H162" s="2217"/>
    </row>
    <row r="163" spans="1:8">
      <c r="A163" s="2209">
        <v>44949</v>
      </c>
      <c r="B163" s="2414" t="s">
        <v>1196</v>
      </c>
      <c r="C163" s="2414" t="s">
        <v>1196</v>
      </c>
      <c r="D163" s="2414">
        <v>12394.39</v>
      </c>
      <c r="E163" s="2414">
        <v>2602.09</v>
      </c>
      <c r="H163" s="2217"/>
    </row>
    <row r="164" spans="1:8">
      <c r="A164" s="2209">
        <v>44948</v>
      </c>
      <c r="B164" s="2414" t="s">
        <v>1196</v>
      </c>
      <c r="C164" s="2414" t="s">
        <v>1196</v>
      </c>
      <c r="D164" s="2414" t="s">
        <v>1196</v>
      </c>
      <c r="E164" s="2414" t="s">
        <v>1196</v>
      </c>
      <c r="H164" s="2217"/>
    </row>
    <row r="165" spans="1:8">
      <c r="A165" s="2209">
        <v>44947</v>
      </c>
      <c r="B165" s="2414" t="s">
        <v>1196</v>
      </c>
      <c r="C165" s="2414" t="s">
        <v>1196</v>
      </c>
      <c r="D165" s="2414" t="s">
        <v>1196</v>
      </c>
      <c r="E165" s="2414" t="s">
        <v>1196</v>
      </c>
      <c r="H165" s="2217"/>
    </row>
    <row r="166" spans="1:8">
      <c r="A166" s="2209">
        <v>44946</v>
      </c>
      <c r="B166" s="2414" t="s">
        <v>1196</v>
      </c>
      <c r="C166" s="2414" t="s">
        <v>1196</v>
      </c>
      <c r="D166" s="2414">
        <v>12260.79</v>
      </c>
      <c r="E166" s="2414">
        <v>2595.9899999999998</v>
      </c>
      <c r="H166" s="2217"/>
    </row>
    <row r="167" spans="1:8">
      <c r="A167" s="2209">
        <v>44945</v>
      </c>
      <c r="B167" s="2414" t="s">
        <v>1196</v>
      </c>
      <c r="C167" s="2414" t="s">
        <v>1196</v>
      </c>
      <c r="D167" s="2414">
        <v>12080.31</v>
      </c>
      <c r="E167" s="2414">
        <v>2575.11</v>
      </c>
      <c r="H167" s="2217"/>
    </row>
    <row r="168" spans="1:8">
      <c r="A168" s="2209">
        <v>44944</v>
      </c>
      <c r="B168" s="2414" t="s">
        <v>1196</v>
      </c>
      <c r="C168" s="2414" t="s">
        <v>1196</v>
      </c>
      <c r="D168" s="2414">
        <v>12206.16</v>
      </c>
      <c r="E168" s="2414">
        <v>2580.44</v>
      </c>
      <c r="H168" s="2217"/>
    </row>
    <row r="169" spans="1:8">
      <c r="A169" s="2209">
        <v>44943</v>
      </c>
      <c r="B169" s="2414">
        <v>31042.400000000001</v>
      </c>
      <c r="C169" s="2414">
        <v>316.56</v>
      </c>
      <c r="D169" s="2414">
        <v>12309.18</v>
      </c>
      <c r="E169" s="2414">
        <v>2573.7199999999998</v>
      </c>
      <c r="H169" s="2217"/>
    </row>
    <row r="170" spans="1:8">
      <c r="A170" s="2209">
        <v>44942</v>
      </c>
      <c r="B170" s="2414">
        <v>31030.1</v>
      </c>
      <c r="C170" s="2414">
        <v>315.42</v>
      </c>
      <c r="D170" s="2414">
        <v>12306.6</v>
      </c>
      <c r="E170" s="2414">
        <v>2582.54</v>
      </c>
      <c r="H170" s="2217"/>
    </row>
    <row r="171" spans="1:8">
      <c r="A171" s="2209">
        <v>44941</v>
      </c>
      <c r="B171" s="2414" t="s">
        <v>1196</v>
      </c>
      <c r="C171" s="2414" t="s">
        <v>1196</v>
      </c>
      <c r="D171" s="2414" t="s">
        <v>1196</v>
      </c>
      <c r="E171" s="2414" t="s">
        <v>1196</v>
      </c>
      <c r="H171" s="2217"/>
    </row>
    <row r="172" spans="1:8">
      <c r="A172" s="2209">
        <v>44940</v>
      </c>
      <c r="B172" s="2414" t="s">
        <v>1196</v>
      </c>
      <c r="C172" s="2414" t="s">
        <v>1196</v>
      </c>
      <c r="D172" s="2414" t="s">
        <v>1196</v>
      </c>
      <c r="E172" s="2414" t="s">
        <v>1196</v>
      </c>
      <c r="H172" s="2217"/>
    </row>
    <row r="173" spans="1:8">
      <c r="A173" s="2209">
        <v>44939</v>
      </c>
      <c r="B173" s="2414">
        <v>30816.23</v>
      </c>
      <c r="C173" s="2414">
        <v>312.74</v>
      </c>
      <c r="D173" s="2414">
        <v>12305.77</v>
      </c>
      <c r="E173" s="2414">
        <v>2579.5700000000002</v>
      </c>
      <c r="H173" s="2217"/>
    </row>
    <row r="174" spans="1:8">
      <c r="A174" s="2209">
        <v>44938</v>
      </c>
      <c r="B174" s="2414">
        <v>30623.96</v>
      </c>
      <c r="C174" s="2414">
        <v>313.77999999999997</v>
      </c>
      <c r="D174" s="2414">
        <v>12235.19</v>
      </c>
      <c r="E174" s="2414">
        <v>2550.6799999999998</v>
      </c>
      <c r="H174" s="2217"/>
    </row>
    <row r="175" spans="1:8">
      <c r="A175" s="2209">
        <v>44937</v>
      </c>
      <c r="B175" s="2414">
        <v>30665.119999999999</v>
      </c>
      <c r="C175" s="2414">
        <v>316.45999999999998</v>
      </c>
      <c r="D175" s="2414">
        <v>12147.1</v>
      </c>
      <c r="E175" s="2414">
        <v>2547.0300000000002</v>
      </c>
      <c r="H175" s="2217"/>
    </row>
    <row r="176" spans="1:8">
      <c r="A176" s="2209">
        <v>44936</v>
      </c>
      <c r="B176" s="2414">
        <v>30772.22</v>
      </c>
      <c r="C176" s="2414">
        <v>315.67</v>
      </c>
      <c r="D176" s="2414">
        <v>12014.02</v>
      </c>
      <c r="E176" s="2414">
        <v>2539.9299999999998</v>
      </c>
      <c r="H176" s="2217"/>
    </row>
    <row r="177" spans="1:8">
      <c r="A177" s="2209">
        <v>44935</v>
      </c>
      <c r="B177" s="2414">
        <v>30666.73</v>
      </c>
      <c r="C177" s="2414">
        <v>316.02999999999997</v>
      </c>
      <c r="D177" s="2414">
        <v>11977.9</v>
      </c>
      <c r="E177" s="2414">
        <v>2538.52</v>
      </c>
      <c r="H177" s="2217"/>
    </row>
    <row r="178" spans="1:8">
      <c r="A178" s="2209">
        <v>44934</v>
      </c>
      <c r="B178" s="2414" t="s">
        <v>1196</v>
      </c>
      <c r="C178" s="2414" t="s">
        <v>1196</v>
      </c>
      <c r="D178" s="2414" t="s">
        <v>1196</v>
      </c>
      <c r="E178" s="2414" t="s">
        <v>1196</v>
      </c>
      <c r="H178" s="2217"/>
    </row>
    <row r="179" spans="1:8">
      <c r="A179" s="2209">
        <v>44933</v>
      </c>
      <c r="B179" s="2414" t="s">
        <v>1196</v>
      </c>
      <c r="C179" s="2414" t="s">
        <v>1196</v>
      </c>
      <c r="D179" s="2414" t="s">
        <v>1196</v>
      </c>
      <c r="E179" s="2414" t="s">
        <v>1196</v>
      </c>
      <c r="H179" s="2217"/>
    </row>
    <row r="180" spans="1:8">
      <c r="A180" s="2209">
        <v>44932</v>
      </c>
      <c r="B180" s="2414">
        <v>29879.13</v>
      </c>
      <c r="C180" s="2414">
        <v>311.79000000000002</v>
      </c>
      <c r="D180" s="2414">
        <v>11915.75</v>
      </c>
      <c r="E180" s="2414">
        <v>2476.06</v>
      </c>
      <c r="H180" s="2217"/>
    </row>
    <row r="181" spans="1:8">
      <c r="A181" s="2209">
        <v>44931</v>
      </c>
      <c r="B181" s="2414">
        <v>29728.86</v>
      </c>
      <c r="C181" s="2414">
        <v>308.47000000000003</v>
      </c>
      <c r="D181" s="2414">
        <v>11667.92</v>
      </c>
      <c r="E181" s="2414">
        <v>2464.36</v>
      </c>
      <c r="H181" s="2217"/>
    </row>
    <row r="182" spans="1:8">
      <c r="A182" s="2209">
        <v>44930</v>
      </c>
      <c r="B182" s="2414">
        <v>29516.99</v>
      </c>
      <c r="C182" s="2414">
        <v>307.77999999999997</v>
      </c>
      <c r="D182" s="2414">
        <v>11799.73</v>
      </c>
      <c r="E182" s="2414">
        <v>2439.79</v>
      </c>
      <c r="H182" s="2217"/>
    </row>
    <row r="183" spans="1:8">
      <c r="A183" s="2209">
        <v>44929</v>
      </c>
      <c r="B183" s="2414">
        <v>29568.47</v>
      </c>
      <c r="C183" s="2414">
        <v>306.20999999999998</v>
      </c>
      <c r="D183" s="2414">
        <v>11693.93</v>
      </c>
      <c r="E183" s="2414">
        <v>2410.52</v>
      </c>
      <c r="H183" s="2217"/>
    </row>
    <row r="184" spans="1:8">
      <c r="A184" s="2209">
        <v>44928</v>
      </c>
      <c r="B184" s="2414" t="s">
        <v>1196</v>
      </c>
      <c r="C184" s="2414" t="s">
        <v>1196</v>
      </c>
      <c r="D184" s="2414">
        <v>11721.94</v>
      </c>
      <c r="E184" s="2414">
        <v>2394.34</v>
      </c>
      <c r="H184" s="2217"/>
    </row>
    <row r="185" spans="1:8">
      <c r="A185" s="2209">
        <v>44927</v>
      </c>
      <c r="B185" s="2414" t="s">
        <v>1196</v>
      </c>
      <c r="C185" s="2414" t="s">
        <v>1196</v>
      </c>
      <c r="D185" s="2414" t="s">
        <v>1196</v>
      </c>
      <c r="E185" s="2414" t="s">
        <v>1196</v>
      </c>
      <c r="H185" s="2217"/>
    </row>
    <row r="186" spans="1:8">
      <c r="A186" s="2209">
        <v>44926</v>
      </c>
      <c r="B186" s="2210" t="s">
        <v>1196</v>
      </c>
      <c r="C186" s="2210" t="s">
        <v>1196</v>
      </c>
      <c r="D186" s="2210" t="s">
        <v>1196</v>
      </c>
      <c r="E186" s="2210" t="s">
        <v>1196</v>
      </c>
      <c r="H186" s="2217"/>
    </row>
    <row r="187" spans="1:8">
      <c r="A187" s="2209">
        <v>44925</v>
      </c>
      <c r="B187" s="2210">
        <v>29388.799999999999</v>
      </c>
      <c r="C187" s="2210">
        <v>302.54000000000002</v>
      </c>
      <c r="D187" s="2210">
        <v>11700.99</v>
      </c>
      <c r="E187" s="2210">
        <v>2394.9</v>
      </c>
      <c r="H187" s="2217"/>
    </row>
    <row r="188" spans="1:8">
      <c r="A188" s="2209">
        <v>44924</v>
      </c>
      <c r="B188" s="2210">
        <v>29279.32</v>
      </c>
      <c r="C188" s="2210">
        <v>302.83</v>
      </c>
      <c r="D188" s="2210">
        <v>11742.32</v>
      </c>
      <c r="E188" s="2210">
        <v>2397.58</v>
      </c>
      <c r="H188" s="2217"/>
    </row>
    <row r="189" spans="1:8">
      <c r="A189" s="2209">
        <v>44923</v>
      </c>
      <c r="B189" s="2210">
        <v>29462.400000000001</v>
      </c>
      <c r="C189" s="2210">
        <v>302.19</v>
      </c>
      <c r="D189" s="2210">
        <v>11573.61</v>
      </c>
      <c r="E189" s="2210">
        <v>2404.38</v>
      </c>
      <c r="H189" s="2217"/>
    </row>
    <row r="190" spans="1:8">
      <c r="A190" s="2209">
        <v>44922</v>
      </c>
      <c r="B190" s="2210">
        <v>29785.27</v>
      </c>
      <c r="C190" s="2210">
        <v>307.74</v>
      </c>
      <c r="D190" s="2210">
        <v>11689.45</v>
      </c>
      <c r="E190" s="2210">
        <v>2398.4699999999998</v>
      </c>
      <c r="H190" s="2217"/>
    </row>
    <row r="191" spans="1:8">
      <c r="A191" s="2209">
        <v>44921</v>
      </c>
      <c r="B191" s="2210">
        <v>29695.27</v>
      </c>
      <c r="C191" s="2210">
        <v>306.24</v>
      </c>
      <c r="D191" s="2210">
        <v>11709.23</v>
      </c>
      <c r="E191" s="2210">
        <v>2391.15</v>
      </c>
      <c r="H191" s="2217"/>
    </row>
    <row r="192" spans="1:8">
      <c r="A192" s="2209">
        <v>44920</v>
      </c>
      <c r="B192" s="2210" t="s">
        <v>1196</v>
      </c>
      <c r="C192" s="2210" t="s">
        <v>1196</v>
      </c>
      <c r="D192" s="2210" t="s">
        <v>1196</v>
      </c>
      <c r="E192" s="2210" t="s">
        <v>1196</v>
      </c>
    </row>
    <row r="193" spans="1:5">
      <c r="A193" s="2209">
        <v>44919</v>
      </c>
      <c r="B193" s="2210" t="s">
        <v>1196</v>
      </c>
      <c r="C193" s="2210" t="s">
        <v>1196</v>
      </c>
      <c r="D193" s="2210" t="s">
        <v>1196</v>
      </c>
      <c r="E193" s="2210" t="s">
        <v>1196</v>
      </c>
    </row>
    <row r="194" spans="1:5">
      <c r="A194" s="2209">
        <v>44918</v>
      </c>
      <c r="B194" s="2210">
        <v>29667.01</v>
      </c>
      <c r="C194" s="2210">
        <v>306.73</v>
      </c>
      <c r="D194" s="2210">
        <v>11707.92</v>
      </c>
      <c r="E194" s="2210">
        <v>2386.87</v>
      </c>
    </row>
    <row r="195" spans="1:5">
      <c r="A195" s="2209">
        <v>44917</v>
      </c>
      <c r="B195" s="2210">
        <v>30023.13</v>
      </c>
      <c r="C195" s="2210">
        <v>307.91000000000003</v>
      </c>
      <c r="D195" s="2210">
        <v>11662.83</v>
      </c>
      <c r="E195" s="2210">
        <v>2409.9499999999998</v>
      </c>
    </row>
    <row r="196" spans="1:5">
      <c r="A196" s="2209">
        <v>44916</v>
      </c>
      <c r="B196" s="2210">
        <v>29589.52</v>
      </c>
      <c r="C196" s="2210">
        <v>304.49</v>
      </c>
      <c r="D196" s="2210">
        <v>11804.72</v>
      </c>
      <c r="E196" s="2210">
        <v>2382.16</v>
      </c>
    </row>
    <row r="197" spans="1:5">
      <c r="A197" s="2209">
        <v>44915</v>
      </c>
      <c r="B197" s="2210">
        <v>29455.72</v>
      </c>
      <c r="C197" s="2210">
        <v>303.35000000000002</v>
      </c>
      <c r="D197" s="2210">
        <v>11650.61</v>
      </c>
      <c r="E197" s="2210">
        <v>2377.41</v>
      </c>
    </row>
    <row r="198" spans="1:5">
      <c r="A198" s="2209">
        <v>44914</v>
      </c>
      <c r="B198" s="2210">
        <v>30003.02</v>
      </c>
      <c r="C198" s="2210">
        <v>312.76</v>
      </c>
      <c r="D198" s="2210">
        <v>11618.98</v>
      </c>
      <c r="E198" s="2210">
        <v>2393.5100000000002</v>
      </c>
    </row>
    <row r="199" spans="1:5">
      <c r="A199" s="2209">
        <v>44913</v>
      </c>
      <c r="B199" s="2210" t="s">
        <v>1196</v>
      </c>
      <c r="C199" s="2210" t="s">
        <v>1196</v>
      </c>
      <c r="D199" s="2210" t="s">
        <v>1196</v>
      </c>
      <c r="E199" s="2210" t="s">
        <v>1196</v>
      </c>
    </row>
    <row r="200" spans="1:5">
      <c r="A200" s="2209">
        <v>44912</v>
      </c>
      <c r="B200" s="2210" t="s">
        <v>1196</v>
      </c>
      <c r="C200" s="2210" t="s">
        <v>1196</v>
      </c>
      <c r="D200" s="2210" t="s">
        <v>1196</v>
      </c>
      <c r="E200" s="2210" t="s">
        <v>1196</v>
      </c>
    </row>
    <row r="201" spans="1:5">
      <c r="A201" s="2209">
        <v>44911</v>
      </c>
      <c r="B201" s="2210">
        <v>30200.61</v>
      </c>
      <c r="C201" s="2210">
        <v>312.77999999999997</v>
      </c>
      <c r="D201" s="2210">
        <v>11708.81</v>
      </c>
      <c r="E201" s="2210">
        <v>2392.56</v>
      </c>
    </row>
    <row r="202" spans="1:5">
      <c r="A202" s="2209">
        <v>44910</v>
      </c>
      <c r="B202" s="2210">
        <v>30627.96</v>
      </c>
      <c r="C202" s="2210">
        <v>317.38</v>
      </c>
      <c r="D202" s="2210">
        <v>11847.05</v>
      </c>
      <c r="E202" s="2210">
        <v>2399.85</v>
      </c>
    </row>
    <row r="203" spans="1:5">
      <c r="A203" s="2209">
        <v>44909</v>
      </c>
      <c r="B203" s="2210">
        <v>30590.6</v>
      </c>
      <c r="C203" s="2210">
        <v>317.52</v>
      </c>
      <c r="D203" s="2210">
        <v>12153.45</v>
      </c>
      <c r="E203" s="2210">
        <v>2432.69</v>
      </c>
    </row>
    <row r="204" spans="1:5">
      <c r="A204" s="2209">
        <v>44908</v>
      </c>
      <c r="B204" s="2210">
        <v>30141.47</v>
      </c>
      <c r="C204" s="2210">
        <v>312.27999999999997</v>
      </c>
      <c r="D204" s="2210">
        <v>12197.45</v>
      </c>
      <c r="E204" s="2210">
        <v>2411.41</v>
      </c>
    </row>
    <row r="205" spans="1:5">
      <c r="A205" s="2209">
        <v>44907</v>
      </c>
      <c r="B205" s="2210">
        <v>30327.49</v>
      </c>
      <c r="C205" s="2210">
        <v>314.05</v>
      </c>
      <c r="D205" s="2210">
        <v>12053.5</v>
      </c>
      <c r="E205" s="2210">
        <v>2407.1</v>
      </c>
    </row>
    <row r="206" spans="1:5">
      <c r="A206" s="2209">
        <v>44906</v>
      </c>
      <c r="B206" s="2210" t="s">
        <v>1196</v>
      </c>
      <c r="C206" s="2210" t="s">
        <v>1196</v>
      </c>
      <c r="D206" s="2210" t="s">
        <v>1196</v>
      </c>
      <c r="E206" s="2210" t="s">
        <v>1196</v>
      </c>
    </row>
    <row r="207" spans="1:5">
      <c r="A207" s="2209">
        <v>44905</v>
      </c>
      <c r="B207" s="2210" t="s">
        <v>1196</v>
      </c>
      <c r="C207" s="2210" t="s">
        <v>1196</v>
      </c>
      <c r="D207" s="2210" t="s">
        <v>1196</v>
      </c>
      <c r="E207" s="2210" t="s">
        <v>1196</v>
      </c>
    </row>
    <row r="208" spans="1:5">
      <c r="A208" s="2209">
        <v>44904</v>
      </c>
      <c r="B208" s="2210">
        <v>30520.19</v>
      </c>
      <c r="C208" s="2210">
        <v>315.22000000000003</v>
      </c>
      <c r="D208" s="2210">
        <v>11960.43</v>
      </c>
      <c r="E208" s="2210">
        <v>2443.54</v>
      </c>
    </row>
    <row r="209" spans="1:5">
      <c r="A209" s="2209">
        <v>44903</v>
      </c>
      <c r="B209" s="2210">
        <v>30203.919999999998</v>
      </c>
      <c r="C209" s="2210">
        <v>314.74</v>
      </c>
      <c r="D209" s="2210">
        <v>11993.38</v>
      </c>
      <c r="E209" s="2210">
        <v>2420.63</v>
      </c>
    </row>
    <row r="210" spans="1:5">
      <c r="A210" s="2209">
        <v>44902</v>
      </c>
      <c r="B210" s="2210">
        <v>30363.66</v>
      </c>
      <c r="C210" s="2210">
        <v>313.77</v>
      </c>
      <c r="D210" s="2210">
        <v>11920.61</v>
      </c>
      <c r="E210" s="2210">
        <v>2394.52</v>
      </c>
    </row>
    <row r="211" spans="1:5">
      <c r="A211" s="2209">
        <v>44901</v>
      </c>
      <c r="B211" s="2210">
        <v>30568.76</v>
      </c>
      <c r="C211" s="2210">
        <v>318.41000000000003</v>
      </c>
      <c r="D211" s="2210">
        <v>11954.96</v>
      </c>
      <c r="E211" s="2210">
        <v>2429.84</v>
      </c>
    </row>
    <row r="212" spans="1:5">
      <c r="A212" s="2209">
        <v>44900</v>
      </c>
      <c r="B212" s="2210">
        <v>31091.43</v>
      </c>
      <c r="C212" s="2210">
        <v>323.33999999999997</v>
      </c>
      <c r="D212" s="2210">
        <v>12107.69</v>
      </c>
      <c r="E212" s="2210">
        <v>2457.75</v>
      </c>
    </row>
    <row r="213" spans="1:5">
      <c r="A213" s="2209">
        <v>44899</v>
      </c>
      <c r="B213" s="2210" t="s">
        <v>1196</v>
      </c>
      <c r="C213" s="2210" t="s">
        <v>1196</v>
      </c>
      <c r="D213" s="2210" t="s">
        <v>1196</v>
      </c>
      <c r="E213" s="2210" t="s">
        <v>1196</v>
      </c>
    </row>
    <row r="214" spans="1:5">
      <c r="A214" s="2209">
        <v>44898</v>
      </c>
      <c r="B214" s="2210" t="s">
        <v>1196</v>
      </c>
      <c r="C214" s="2210" t="s">
        <v>1196</v>
      </c>
      <c r="D214" s="2210" t="s">
        <v>1196</v>
      </c>
      <c r="E214" s="2210" t="s">
        <v>1196</v>
      </c>
    </row>
    <row r="215" spans="1:5">
      <c r="A215" s="2209">
        <v>44897</v>
      </c>
      <c r="B215" s="2210">
        <v>31070.560000000001</v>
      </c>
      <c r="C215" s="2210">
        <v>321.49</v>
      </c>
      <c r="D215" s="2210">
        <v>12272.37</v>
      </c>
      <c r="E215" s="2210">
        <v>2431.75</v>
      </c>
    </row>
    <row r="216" spans="1:5">
      <c r="A216" s="2209">
        <v>44896</v>
      </c>
      <c r="B216" s="2210">
        <v>31157.86</v>
      </c>
      <c r="C216" s="2210">
        <v>318.89999999999998</v>
      </c>
      <c r="D216" s="2210">
        <v>12307.77</v>
      </c>
      <c r="E216" s="2210">
        <v>2442.83</v>
      </c>
    </row>
    <row r="217" spans="1:5">
      <c r="A217" s="2209">
        <v>44895</v>
      </c>
      <c r="B217" s="2210">
        <v>30881.32</v>
      </c>
      <c r="C217" s="2210">
        <v>313.91000000000003</v>
      </c>
      <c r="D217" s="2210">
        <v>12215.11</v>
      </c>
      <c r="E217" s="2210">
        <v>2427.71</v>
      </c>
    </row>
    <row r="218" spans="1:5">
      <c r="A218" s="2209">
        <v>44894</v>
      </c>
      <c r="B218" s="2210">
        <v>30528.67</v>
      </c>
      <c r="C218" s="2210">
        <v>309.82</v>
      </c>
      <c r="D218" s="2210">
        <v>11954.06</v>
      </c>
      <c r="E218" s="2210">
        <v>2379.3200000000002</v>
      </c>
    </row>
    <row r="219" spans="1:5">
      <c r="A219" s="2209">
        <v>44893</v>
      </c>
      <c r="B219" s="2210">
        <v>30211.62</v>
      </c>
      <c r="C219" s="2210">
        <v>310.58999999999997</v>
      </c>
      <c r="D219" s="2210">
        <v>11976.51</v>
      </c>
      <c r="E219" s="2210">
        <v>2323.8000000000002</v>
      </c>
    </row>
    <row r="220" spans="1:5">
      <c r="A220" s="2209">
        <v>44892</v>
      </c>
      <c r="B220" s="2210" t="s">
        <v>1196</v>
      </c>
      <c r="C220" s="2210" t="s">
        <v>1196</v>
      </c>
      <c r="D220" s="2210" t="s">
        <v>1196</v>
      </c>
      <c r="E220" s="2210" t="s">
        <v>1196</v>
      </c>
    </row>
    <row r="221" spans="1:5">
      <c r="A221" s="2209">
        <v>44891</v>
      </c>
      <c r="B221" s="2210" t="s">
        <v>1196</v>
      </c>
      <c r="C221" s="2210" t="s">
        <v>1196</v>
      </c>
      <c r="D221" s="2210" t="s">
        <v>1196</v>
      </c>
      <c r="E221" s="2210" t="s">
        <v>1196</v>
      </c>
    </row>
    <row r="222" spans="1:5">
      <c r="A222" s="2209">
        <v>44890</v>
      </c>
      <c r="B222" s="2210">
        <v>30671.45</v>
      </c>
      <c r="C222" s="2210">
        <v>308.83</v>
      </c>
      <c r="D222" s="2210">
        <v>12134.53</v>
      </c>
      <c r="E222" s="2210">
        <v>2349.2800000000002</v>
      </c>
    </row>
    <row r="223" spans="1:5">
      <c r="A223" s="2209">
        <v>44889</v>
      </c>
      <c r="B223" s="2210">
        <v>30682.84</v>
      </c>
      <c r="C223" s="2210">
        <v>312.52</v>
      </c>
      <c r="D223" s="2210">
        <v>12144.65</v>
      </c>
      <c r="E223" s="2210">
        <v>2360.2600000000002</v>
      </c>
    </row>
    <row r="224" spans="1:5">
      <c r="A224" s="2209">
        <v>44888</v>
      </c>
      <c r="B224" s="2210">
        <v>30318.69</v>
      </c>
      <c r="C224" s="2210">
        <v>308.83999999999997</v>
      </c>
      <c r="D224" s="2210">
        <v>12105.21</v>
      </c>
      <c r="E224" s="2210">
        <v>2327.08</v>
      </c>
    </row>
    <row r="225" spans="1:5">
      <c r="A225" s="2209">
        <v>44887</v>
      </c>
      <c r="B225" s="2210">
        <v>30181.01</v>
      </c>
      <c r="C225" s="2210">
        <v>306.3</v>
      </c>
      <c r="D225" s="2210">
        <v>12006.39</v>
      </c>
      <c r="E225" s="2210">
        <v>2314.83</v>
      </c>
    </row>
    <row r="226" spans="1:5">
      <c r="A226" s="2209">
        <v>44886</v>
      </c>
      <c r="B226" s="2210">
        <v>29988.31</v>
      </c>
      <c r="C226" s="2210">
        <v>307.20999999999998</v>
      </c>
      <c r="D226" s="2210">
        <v>11848.94</v>
      </c>
      <c r="E226" s="2210">
        <v>2321.64</v>
      </c>
    </row>
    <row r="227" spans="1:5">
      <c r="A227" s="2209">
        <v>44885</v>
      </c>
      <c r="B227" s="2210" t="s">
        <v>1196</v>
      </c>
      <c r="C227" s="2210" t="s">
        <v>1196</v>
      </c>
      <c r="D227" s="2210" t="s">
        <v>1196</v>
      </c>
      <c r="E227" s="2210" t="s">
        <v>1196</v>
      </c>
    </row>
    <row r="228" spans="1:5">
      <c r="A228" s="2209">
        <v>44884</v>
      </c>
      <c r="B228" s="2210" t="s">
        <v>1196</v>
      </c>
      <c r="C228" s="2210" t="s">
        <v>1196</v>
      </c>
      <c r="D228" s="2210" t="s">
        <v>1196</v>
      </c>
      <c r="E228" s="2210" t="s">
        <v>1196</v>
      </c>
    </row>
    <row r="229" spans="1:5">
      <c r="A229" s="2209">
        <v>44883</v>
      </c>
      <c r="B229" s="2210">
        <v>30103.62</v>
      </c>
      <c r="C229" s="2210">
        <v>308</v>
      </c>
      <c r="D229" s="2210">
        <v>11929.98</v>
      </c>
      <c r="E229" s="2210">
        <v>2351.29</v>
      </c>
    </row>
    <row r="230" spans="1:5">
      <c r="A230" s="2209">
        <v>44882</v>
      </c>
      <c r="B230" s="2210">
        <v>30166.400000000001</v>
      </c>
      <c r="C230" s="2210">
        <v>310.12</v>
      </c>
      <c r="D230" s="2210">
        <v>11855.26</v>
      </c>
      <c r="E230" s="2210">
        <v>2349.66</v>
      </c>
    </row>
    <row r="231" spans="1:5">
      <c r="A231" s="2209">
        <v>44881</v>
      </c>
      <c r="B231" s="2210">
        <v>30170.51</v>
      </c>
      <c r="C231" s="2210">
        <v>307.10000000000002</v>
      </c>
      <c r="D231" s="2210">
        <v>11921.01</v>
      </c>
      <c r="E231" s="2210">
        <v>2379.3200000000002</v>
      </c>
    </row>
    <row r="232" spans="1:5">
      <c r="A232" s="2209">
        <v>44880</v>
      </c>
      <c r="B232" s="2210">
        <v>30189.11</v>
      </c>
      <c r="C232" s="2210">
        <v>304.33</v>
      </c>
      <c r="D232" s="2210">
        <v>12011.72</v>
      </c>
      <c r="E232" s="2210">
        <v>2395.09</v>
      </c>
    </row>
    <row r="233" spans="1:5">
      <c r="A233" s="2209">
        <v>44879</v>
      </c>
      <c r="B233" s="2210">
        <v>29418.21</v>
      </c>
      <c r="C233" s="2210">
        <v>302.31</v>
      </c>
      <c r="D233" s="2210">
        <v>11901.68</v>
      </c>
      <c r="E233" s="2210">
        <v>2342.92</v>
      </c>
    </row>
    <row r="234" spans="1:5">
      <c r="A234" s="2209">
        <v>44878</v>
      </c>
      <c r="B234" s="2210" t="s">
        <v>1196</v>
      </c>
      <c r="C234" s="2210" t="s">
        <v>1196</v>
      </c>
      <c r="D234" s="2210" t="s">
        <v>1196</v>
      </c>
      <c r="E234" s="2210" t="s">
        <v>1196</v>
      </c>
    </row>
    <row r="235" spans="1:5">
      <c r="A235" s="2209">
        <v>44877</v>
      </c>
      <c r="B235" s="2210" t="s">
        <v>1196</v>
      </c>
      <c r="C235" s="2210" t="s">
        <v>1196</v>
      </c>
      <c r="D235" s="2210" t="s">
        <v>1196</v>
      </c>
      <c r="E235" s="2210" t="s">
        <v>1196</v>
      </c>
    </row>
    <row r="236" spans="1:5">
      <c r="A236" s="2209">
        <v>44876</v>
      </c>
      <c r="B236" s="2210">
        <v>29070.92</v>
      </c>
      <c r="C236" s="2210">
        <v>299.95</v>
      </c>
      <c r="D236" s="2210">
        <v>11989.7</v>
      </c>
      <c r="E236" s="2210">
        <v>2332.7399999999998</v>
      </c>
    </row>
    <row r="237" spans="1:5">
      <c r="A237" s="2209">
        <v>44875</v>
      </c>
      <c r="B237" s="2210">
        <v>28025.33</v>
      </c>
      <c r="C237" s="2210">
        <v>293.33</v>
      </c>
      <c r="D237" s="2210">
        <v>11821.13</v>
      </c>
      <c r="E237" s="2210">
        <v>2217.7600000000002</v>
      </c>
    </row>
    <row r="238" spans="1:5">
      <c r="A238" s="2209">
        <v>44874</v>
      </c>
      <c r="B238" s="2210">
        <v>28305.61</v>
      </c>
      <c r="C238" s="2210">
        <v>293.68</v>
      </c>
      <c r="D238" s="2210">
        <v>11251.38</v>
      </c>
      <c r="E238" s="2210">
        <v>2244.4</v>
      </c>
    </row>
    <row r="239" spans="1:5">
      <c r="A239" s="2209">
        <v>44873</v>
      </c>
      <c r="B239" s="2210">
        <v>27701.59</v>
      </c>
      <c r="C239" s="2210">
        <v>289.39999999999998</v>
      </c>
      <c r="D239" s="2210">
        <v>11451.98</v>
      </c>
      <c r="E239" s="2210">
        <v>2243.5100000000002</v>
      </c>
    </row>
    <row r="240" spans="1:5">
      <c r="A240" s="2209">
        <v>44872</v>
      </c>
      <c r="B240" s="2210">
        <v>27443.89</v>
      </c>
      <c r="C240" s="2210">
        <v>289.75</v>
      </c>
      <c r="D240" s="2210">
        <v>11356.51</v>
      </c>
      <c r="E240" s="2210">
        <v>2236.9299999999998</v>
      </c>
    </row>
    <row r="241" spans="1:5">
      <c r="A241" s="2209">
        <v>44871</v>
      </c>
      <c r="B241" s="2210" t="s">
        <v>1196</v>
      </c>
      <c r="C241" s="2210" t="s">
        <v>1196</v>
      </c>
      <c r="D241" s="2210" t="s">
        <v>1196</v>
      </c>
      <c r="E241" s="2210" t="s">
        <v>1196</v>
      </c>
    </row>
    <row r="242" spans="1:5">
      <c r="A242" s="2209">
        <v>44870</v>
      </c>
      <c r="B242" s="2210" t="s">
        <v>1196</v>
      </c>
      <c r="C242" s="2210" t="s">
        <v>1196</v>
      </c>
      <c r="D242" s="2210" t="s">
        <v>1196</v>
      </c>
      <c r="E242" s="2210" t="s">
        <v>1196</v>
      </c>
    </row>
    <row r="243" spans="1:5">
      <c r="A243" s="2209">
        <v>44869</v>
      </c>
      <c r="B243" s="2210">
        <v>27035.01</v>
      </c>
      <c r="C243" s="2210">
        <v>287.58</v>
      </c>
      <c r="D243" s="2210">
        <v>11237.3</v>
      </c>
      <c r="E243" s="2210">
        <v>2206.02</v>
      </c>
    </row>
    <row r="244" spans="1:5">
      <c r="A244" s="2209">
        <v>44868</v>
      </c>
      <c r="B244" s="2210">
        <v>26951.77</v>
      </c>
      <c r="C244" s="2210">
        <v>285.31</v>
      </c>
      <c r="D244" s="2210">
        <v>11059.32</v>
      </c>
      <c r="E244" s="2210">
        <v>2145.94</v>
      </c>
    </row>
    <row r="245" spans="1:5">
      <c r="A245" s="2209">
        <v>44867</v>
      </c>
      <c r="B245" s="2210">
        <v>27187.46</v>
      </c>
      <c r="C245" s="2210">
        <v>282.99</v>
      </c>
      <c r="D245" s="2210">
        <v>11201.16</v>
      </c>
      <c r="E245" s="2210">
        <v>2175.94</v>
      </c>
    </row>
    <row r="246" spans="1:5">
      <c r="A246" s="2209">
        <v>44866</v>
      </c>
      <c r="B246" s="2210">
        <v>27056.79</v>
      </c>
      <c r="C246" s="2210">
        <v>279.45999999999998</v>
      </c>
      <c r="D246" s="2210">
        <v>11409.92</v>
      </c>
      <c r="E246" s="2210">
        <v>2162.37</v>
      </c>
    </row>
    <row r="247" spans="1:5">
      <c r="A247" s="2209">
        <v>44865</v>
      </c>
      <c r="B247" s="2210">
        <v>26875.279999999999</v>
      </c>
      <c r="C247" s="2210">
        <v>275.36</v>
      </c>
      <c r="D247" s="2210">
        <v>11415.73</v>
      </c>
      <c r="E247" s="2210">
        <v>2113.86</v>
      </c>
    </row>
    <row r="248" spans="1:5">
      <c r="A248" s="2209">
        <v>44864</v>
      </c>
      <c r="B248" s="2210" t="s">
        <v>1196</v>
      </c>
      <c r="C248" s="2210" t="s">
        <v>1196</v>
      </c>
      <c r="D248" s="2210" t="s">
        <v>1196</v>
      </c>
      <c r="E248" s="2210" t="s">
        <v>1196</v>
      </c>
    </row>
    <row r="249" spans="1:5">
      <c r="A249" s="2209">
        <v>44863</v>
      </c>
      <c r="B249" s="2210" t="s">
        <v>1196</v>
      </c>
      <c r="C249" s="2210" t="s">
        <v>1196</v>
      </c>
      <c r="D249" s="2210" t="s">
        <v>1196</v>
      </c>
      <c r="E249" s="2210" t="s">
        <v>1196</v>
      </c>
    </row>
    <row r="250" spans="1:5">
      <c r="A250" s="2209">
        <v>44862</v>
      </c>
      <c r="B250" s="2210">
        <v>26540.47</v>
      </c>
      <c r="C250" s="2210">
        <v>271.77</v>
      </c>
      <c r="D250" s="2210">
        <v>11474.56</v>
      </c>
      <c r="E250" s="2210">
        <v>2107.35</v>
      </c>
    </row>
    <row r="251" spans="1:5">
      <c r="A251" s="2209">
        <v>44861</v>
      </c>
      <c r="B251" s="2210">
        <v>26826.77</v>
      </c>
      <c r="C251" s="2210">
        <v>274.69</v>
      </c>
      <c r="D251" s="2210">
        <v>11305.8</v>
      </c>
      <c r="E251" s="2210">
        <v>2141.96</v>
      </c>
    </row>
    <row r="252" spans="1:5">
      <c r="A252" s="2209">
        <v>44860</v>
      </c>
      <c r="B252" s="2210">
        <v>26417.25</v>
      </c>
      <c r="C252" s="2210">
        <v>266.82</v>
      </c>
      <c r="D252" s="2210">
        <v>11359.73</v>
      </c>
      <c r="E252" s="2210">
        <v>2122.66</v>
      </c>
    </row>
    <row r="253" spans="1:5">
      <c r="A253" s="2209">
        <v>44859</v>
      </c>
      <c r="B253" s="2210">
        <v>26286.65</v>
      </c>
      <c r="C253" s="2210">
        <v>266.77999999999997</v>
      </c>
      <c r="D253" s="2210">
        <v>11367.75</v>
      </c>
      <c r="E253" s="2210">
        <v>2104.4</v>
      </c>
    </row>
    <row r="254" spans="1:5">
      <c r="A254" s="2209">
        <v>44858</v>
      </c>
      <c r="B254" s="2210">
        <v>26682.76</v>
      </c>
      <c r="C254" s="2210">
        <v>271.95999999999998</v>
      </c>
      <c r="D254" s="2210">
        <v>11168.17</v>
      </c>
      <c r="E254" s="2210">
        <v>2100.04</v>
      </c>
    </row>
    <row r="255" spans="1:5">
      <c r="A255" s="2209">
        <v>44857</v>
      </c>
      <c r="B255" s="2210" t="s">
        <v>1196</v>
      </c>
      <c r="C255" s="2210" t="s">
        <v>1196</v>
      </c>
      <c r="D255" s="2210" t="s">
        <v>1196</v>
      </c>
      <c r="E255" s="2210" t="s">
        <v>1196</v>
      </c>
    </row>
    <row r="256" spans="1:5">
      <c r="A256" s="2209">
        <v>44856</v>
      </c>
      <c r="B256" s="2210" t="s">
        <v>1196</v>
      </c>
      <c r="C256" s="2210" t="s">
        <v>1196</v>
      </c>
      <c r="D256" s="2210" t="s">
        <v>1196</v>
      </c>
      <c r="E256" s="2210" t="s">
        <v>1196</v>
      </c>
    </row>
    <row r="257" spans="1:5">
      <c r="A257" s="2209">
        <v>44855</v>
      </c>
      <c r="B257" s="2210">
        <v>26604.35</v>
      </c>
      <c r="C257" s="2210">
        <v>270.7</v>
      </c>
      <c r="D257" s="2210">
        <v>11030.85</v>
      </c>
      <c r="E257" s="2210">
        <v>2155.5500000000002</v>
      </c>
    </row>
    <row r="258" spans="1:5">
      <c r="A258" s="2209">
        <v>44854</v>
      </c>
      <c r="B258" s="2210">
        <v>26867.69</v>
      </c>
      <c r="C258" s="2210">
        <v>275.57</v>
      </c>
      <c r="D258" s="2210">
        <v>10882.1</v>
      </c>
      <c r="E258" s="2210">
        <v>2154.86</v>
      </c>
    </row>
    <row r="259" spans="1:5">
      <c r="A259" s="2209">
        <v>44853</v>
      </c>
      <c r="B259" s="2210">
        <v>26931.3</v>
      </c>
      <c r="C259" s="2210">
        <v>277.79000000000002</v>
      </c>
      <c r="D259" s="2210">
        <v>10926.09</v>
      </c>
      <c r="E259" s="2210">
        <v>2157.69</v>
      </c>
    </row>
    <row r="260" spans="1:5">
      <c r="A260" s="2209">
        <v>44852</v>
      </c>
      <c r="B260" s="2210">
        <v>27238.3</v>
      </c>
      <c r="C260" s="2210">
        <v>280.25</v>
      </c>
      <c r="D260" s="2210">
        <v>11009.2</v>
      </c>
      <c r="E260" s="2210">
        <v>2190.39</v>
      </c>
    </row>
    <row r="261" spans="1:5">
      <c r="A261" s="2209">
        <v>44851</v>
      </c>
      <c r="B261" s="2210">
        <v>26908.03</v>
      </c>
      <c r="C261" s="2210">
        <v>278.94</v>
      </c>
      <c r="D261" s="2210">
        <v>10892.46</v>
      </c>
      <c r="E261" s="2210">
        <v>2157.2399999999998</v>
      </c>
    </row>
    <row r="262" spans="1:5">
      <c r="A262" s="2209">
        <v>44850</v>
      </c>
      <c r="B262" s="2210" t="s">
        <v>1196</v>
      </c>
      <c r="C262" s="2210" t="s">
        <v>1196</v>
      </c>
      <c r="D262" s="2210" t="s">
        <v>1196</v>
      </c>
      <c r="E262" s="2210" t="s">
        <v>1196</v>
      </c>
    </row>
    <row r="263" spans="1:5">
      <c r="A263" s="2209">
        <v>44849</v>
      </c>
      <c r="B263" s="2210" t="s">
        <v>1196</v>
      </c>
      <c r="C263" s="2210" t="s">
        <v>1196</v>
      </c>
      <c r="D263" s="2210" t="s">
        <v>1196</v>
      </c>
      <c r="E263" s="2210" t="s">
        <v>1196</v>
      </c>
    </row>
    <row r="264" spans="1:5">
      <c r="A264" s="2209">
        <v>44848</v>
      </c>
      <c r="B264" s="2210">
        <v>27244.35</v>
      </c>
      <c r="C264" s="2210">
        <v>280.47000000000003</v>
      </c>
      <c r="D264" s="2210">
        <v>10645.24</v>
      </c>
      <c r="E264" s="2210">
        <v>2151.1</v>
      </c>
    </row>
    <row r="265" spans="1:5">
      <c r="A265" s="2209">
        <v>44847</v>
      </c>
      <c r="B265" s="2210">
        <v>26585.61</v>
      </c>
      <c r="C265" s="2210">
        <v>272.39999999999998</v>
      </c>
      <c r="D265" s="2210">
        <v>10801.9</v>
      </c>
      <c r="E265" s="2210">
        <v>2129.13</v>
      </c>
    </row>
    <row r="266" spans="1:5">
      <c r="A266" s="2209">
        <v>44846</v>
      </c>
      <c r="B266" s="2210">
        <v>27146.98</v>
      </c>
      <c r="C266" s="2210">
        <v>283.06</v>
      </c>
      <c r="D266" s="2210">
        <v>10603.69</v>
      </c>
      <c r="E266" s="2210">
        <v>2156.06</v>
      </c>
    </row>
    <row r="267" spans="1:5">
      <c r="A267" s="2209">
        <v>44845</v>
      </c>
      <c r="B267" s="2210">
        <v>27198.43</v>
      </c>
      <c r="C267" s="2210">
        <v>282.12</v>
      </c>
      <c r="D267" s="2210">
        <v>10642.01</v>
      </c>
      <c r="E267" s="2210">
        <v>2153.91</v>
      </c>
    </row>
    <row r="268" spans="1:5">
      <c r="A268" s="2209">
        <v>44844</v>
      </c>
      <c r="B268" s="2210" t="s">
        <v>1196</v>
      </c>
      <c r="C268" s="2210" t="s">
        <v>1196</v>
      </c>
      <c r="D268" s="2210">
        <v>10728.43</v>
      </c>
      <c r="E268" s="2210">
        <v>2204.09</v>
      </c>
    </row>
    <row r="269" spans="1:5">
      <c r="A269" s="2209">
        <v>44843</v>
      </c>
      <c r="B269" s="2210" t="s">
        <v>1196</v>
      </c>
      <c r="C269" s="2210" t="s">
        <v>1196</v>
      </c>
      <c r="D269" s="2210" t="s">
        <v>1196</v>
      </c>
      <c r="E269" s="2210" t="s">
        <v>1196</v>
      </c>
    </row>
    <row r="270" spans="1:5">
      <c r="A270" s="2209">
        <v>44842</v>
      </c>
      <c r="B270" s="2210" t="s">
        <v>1196</v>
      </c>
      <c r="C270" s="2210" t="s">
        <v>1196</v>
      </c>
      <c r="D270" s="2210" t="s">
        <v>1196</v>
      </c>
      <c r="E270" s="2210" t="s">
        <v>1196</v>
      </c>
    </row>
    <row r="271" spans="1:5">
      <c r="A271" s="2209">
        <v>44841</v>
      </c>
      <c r="B271" s="2210">
        <v>28435.8</v>
      </c>
      <c r="C271" s="2210">
        <v>295.98</v>
      </c>
      <c r="D271" s="2210">
        <v>10827.39</v>
      </c>
      <c r="E271" s="2210">
        <v>2236.3200000000002</v>
      </c>
    </row>
    <row r="272" spans="1:5">
      <c r="A272" s="2209">
        <v>44840</v>
      </c>
      <c r="B272" s="2210">
        <v>28829.62</v>
      </c>
      <c r="C272" s="2210">
        <v>298.45</v>
      </c>
      <c r="D272" s="2210">
        <v>11098.79</v>
      </c>
      <c r="E272" s="2210">
        <v>2268.23</v>
      </c>
    </row>
    <row r="273" spans="1:5">
      <c r="A273" s="2209">
        <v>44839</v>
      </c>
      <c r="B273" s="2210">
        <v>28641.56</v>
      </c>
      <c r="C273" s="2210">
        <v>297.27</v>
      </c>
      <c r="D273" s="2210">
        <v>11193.48</v>
      </c>
      <c r="E273" s="2210">
        <v>2265.54</v>
      </c>
    </row>
    <row r="274" spans="1:5">
      <c r="A274" s="2209">
        <v>44838</v>
      </c>
      <c r="B274" s="2210">
        <v>28174.81</v>
      </c>
      <c r="C274" s="2210">
        <v>296.29000000000002</v>
      </c>
      <c r="D274" s="2210">
        <v>11244.86</v>
      </c>
      <c r="E274" s="2210">
        <v>2225.94</v>
      </c>
    </row>
    <row r="275" spans="1:5">
      <c r="A275" s="2209">
        <v>44837</v>
      </c>
      <c r="B275" s="2210">
        <v>27601.9</v>
      </c>
      <c r="C275" s="2210">
        <v>288.75</v>
      </c>
      <c r="D275" s="2210">
        <v>10877.94</v>
      </c>
      <c r="E275" s="2210">
        <v>2182.3200000000002</v>
      </c>
    </row>
    <row r="276" spans="1:5">
      <c r="A276" s="2209">
        <v>44836</v>
      </c>
      <c r="B276" s="2210" t="s">
        <v>1196</v>
      </c>
      <c r="C276" s="2210" t="s">
        <v>1196</v>
      </c>
      <c r="D276" s="2210" t="s">
        <v>1196</v>
      </c>
      <c r="E276" s="2210" t="s">
        <v>1196</v>
      </c>
    </row>
    <row r="277" spans="1:5">
      <c r="A277" s="2209">
        <v>44835</v>
      </c>
      <c r="B277" s="2210" t="s">
        <v>1196</v>
      </c>
      <c r="C277" s="2210" t="s">
        <v>1196</v>
      </c>
      <c r="D277" s="2210" t="s">
        <v>1196</v>
      </c>
      <c r="E277" s="2210" t="s">
        <v>1196</v>
      </c>
    </row>
    <row r="278" spans="1:5">
      <c r="A278" s="2209">
        <v>44834</v>
      </c>
      <c r="B278" s="2210">
        <v>27859.42</v>
      </c>
      <c r="C278" s="2210">
        <v>290.45999999999998</v>
      </c>
      <c r="D278" s="2210">
        <v>10648.16</v>
      </c>
      <c r="E278" s="2210">
        <v>2181.3000000000002</v>
      </c>
    </row>
    <row r="279" spans="1:5">
      <c r="A279" s="2209">
        <v>44833</v>
      </c>
      <c r="B279" s="2210">
        <v>28087.05</v>
      </c>
      <c r="C279" s="2210">
        <v>288</v>
      </c>
      <c r="D279" s="2210">
        <v>10749.33</v>
      </c>
      <c r="E279" s="2210">
        <v>2175.0700000000002</v>
      </c>
    </row>
    <row r="280" spans="1:5">
      <c r="A280" s="2209">
        <v>44832</v>
      </c>
      <c r="B280" s="2210">
        <v>27945.29</v>
      </c>
      <c r="C280" s="2210">
        <v>284.06</v>
      </c>
      <c r="D280" s="2210">
        <v>10908.18</v>
      </c>
      <c r="E280" s="2210">
        <v>2180.5500000000002</v>
      </c>
    </row>
    <row r="281" spans="1:5">
      <c r="A281" s="2209">
        <v>44831</v>
      </c>
      <c r="B281" s="2210">
        <v>28693.45</v>
      </c>
      <c r="C281" s="2210">
        <v>298.04000000000002</v>
      </c>
      <c r="D281" s="2210">
        <v>10751.3</v>
      </c>
      <c r="E281" s="2210">
        <v>2219.9299999999998</v>
      </c>
    </row>
    <row r="282" spans="1:5">
      <c r="A282" s="2209">
        <v>44830</v>
      </c>
      <c r="B282" s="2210">
        <v>28592.98</v>
      </c>
      <c r="C282" s="2210">
        <v>296.20999999999998</v>
      </c>
      <c r="D282" s="2210">
        <v>10771.12</v>
      </c>
      <c r="E282" s="2210">
        <v>2211.65</v>
      </c>
    </row>
    <row r="283" spans="1:5">
      <c r="A283" s="2209">
        <v>44829</v>
      </c>
      <c r="B283" s="2210" t="s">
        <v>1196</v>
      </c>
      <c r="C283" s="2210" t="s">
        <v>1196</v>
      </c>
      <c r="D283" s="2210" t="s">
        <v>1196</v>
      </c>
      <c r="E283" s="2210" t="s">
        <v>1196</v>
      </c>
    </row>
    <row r="284" spans="1:5">
      <c r="A284" s="2209">
        <v>44828</v>
      </c>
      <c r="B284" s="2210" t="s">
        <v>1196</v>
      </c>
      <c r="C284" s="2210" t="s">
        <v>1196</v>
      </c>
      <c r="D284" s="2210" t="s">
        <v>1196</v>
      </c>
      <c r="E284" s="2210" t="s">
        <v>1196</v>
      </c>
    </row>
    <row r="285" spans="1:5">
      <c r="A285" s="2209">
        <v>44827</v>
      </c>
      <c r="B285" s="2210">
        <v>29294.27</v>
      </c>
      <c r="C285" s="2210">
        <v>309.38</v>
      </c>
      <c r="D285" s="2210">
        <v>10905.51</v>
      </c>
      <c r="E285" s="2210">
        <v>2254.5500000000002</v>
      </c>
    </row>
    <row r="286" spans="1:5">
      <c r="A286" s="2209">
        <v>44826</v>
      </c>
      <c r="B286" s="2210">
        <v>29639.23</v>
      </c>
      <c r="C286" s="2210">
        <v>316.12</v>
      </c>
      <c r="D286" s="2210">
        <v>11132.73</v>
      </c>
      <c r="E286" s="2210">
        <v>2296.25</v>
      </c>
    </row>
    <row r="287" spans="1:5">
      <c r="A287" s="2209">
        <v>44825</v>
      </c>
      <c r="B287" s="2210">
        <v>29928.95</v>
      </c>
      <c r="C287" s="2210">
        <v>315.35000000000002</v>
      </c>
      <c r="D287" s="2210">
        <v>11254.12</v>
      </c>
      <c r="E287" s="2210">
        <v>2319.75</v>
      </c>
    </row>
    <row r="288" spans="1:5">
      <c r="A288" s="2209">
        <v>44824</v>
      </c>
      <c r="B288" s="2210">
        <v>30187.51</v>
      </c>
      <c r="C288" s="2210">
        <v>318.25</v>
      </c>
      <c r="D288" s="2210">
        <v>11420.12</v>
      </c>
      <c r="E288" s="2210">
        <v>2354.46</v>
      </c>
    </row>
    <row r="289" spans="1:5">
      <c r="A289" s="2209">
        <v>44823</v>
      </c>
      <c r="B289" s="2210">
        <v>29930.43</v>
      </c>
      <c r="C289" s="2210">
        <v>316.2</v>
      </c>
      <c r="D289" s="2210">
        <v>11538.61</v>
      </c>
      <c r="E289" s="2210">
        <v>2335.13</v>
      </c>
    </row>
    <row r="290" spans="1:5">
      <c r="A290" s="2209">
        <v>44822</v>
      </c>
      <c r="B290" s="2210" t="s">
        <v>1196</v>
      </c>
      <c r="C290" s="2210" t="s">
        <v>1196</v>
      </c>
      <c r="D290" s="2210" t="s">
        <v>1196</v>
      </c>
      <c r="E290" s="2210" t="s">
        <v>1196</v>
      </c>
    </row>
    <row r="291" spans="1:5">
      <c r="A291" s="2209">
        <v>44821</v>
      </c>
      <c r="B291" s="2210" t="s">
        <v>1196</v>
      </c>
      <c r="C291" s="2210" t="s">
        <v>1196</v>
      </c>
      <c r="D291" s="2210" t="s">
        <v>1196</v>
      </c>
      <c r="E291" s="2210" t="s">
        <v>1196</v>
      </c>
    </row>
    <row r="292" spans="1:5">
      <c r="A292" s="2209">
        <v>44820</v>
      </c>
      <c r="B292" s="2210">
        <v>30212.2</v>
      </c>
      <c r="C292" s="2210">
        <v>320.64</v>
      </c>
      <c r="D292" s="2210">
        <v>11488.04</v>
      </c>
      <c r="E292" s="2210">
        <v>2348.86</v>
      </c>
    </row>
    <row r="293" spans="1:5">
      <c r="A293" s="2209">
        <v>44819</v>
      </c>
      <c r="B293" s="2210">
        <v>30436.31</v>
      </c>
      <c r="C293" s="2210">
        <v>324.63</v>
      </c>
      <c r="D293" s="2210">
        <v>11589.36</v>
      </c>
      <c r="E293" s="2210">
        <v>2384.7600000000002</v>
      </c>
    </row>
    <row r="294" spans="1:5">
      <c r="A294" s="2209">
        <v>44818</v>
      </c>
      <c r="B294" s="2210">
        <v>30363.77</v>
      </c>
      <c r="C294" s="2210">
        <v>326.58</v>
      </c>
      <c r="D294" s="2210">
        <v>11703.56</v>
      </c>
      <c r="E294" s="2210">
        <v>2393.77</v>
      </c>
    </row>
    <row r="295" spans="1:5">
      <c r="A295" s="2209">
        <v>44817</v>
      </c>
      <c r="B295" s="2210">
        <v>30852.69</v>
      </c>
      <c r="C295" s="2210">
        <v>326.87</v>
      </c>
      <c r="D295" s="2210">
        <v>11708.65</v>
      </c>
      <c r="E295" s="2210">
        <v>2436.4</v>
      </c>
    </row>
    <row r="296" spans="1:5">
      <c r="A296" s="2209">
        <v>44816</v>
      </c>
      <c r="B296" s="2210">
        <v>30672.46</v>
      </c>
      <c r="C296" s="2210">
        <v>326.11</v>
      </c>
      <c r="D296" s="2210">
        <v>12153.2</v>
      </c>
      <c r="E296" s="2210">
        <v>2434.1</v>
      </c>
    </row>
    <row r="297" spans="1:5">
      <c r="A297" s="2209">
        <v>44815</v>
      </c>
      <c r="B297" s="2210" t="s">
        <v>1196</v>
      </c>
      <c r="C297" s="2210" t="s">
        <v>1196</v>
      </c>
      <c r="D297" s="2210" t="s">
        <v>1196</v>
      </c>
      <c r="E297" s="2210" t="s">
        <v>1196</v>
      </c>
    </row>
    <row r="298" spans="1:5">
      <c r="A298" s="2209">
        <v>44814</v>
      </c>
      <c r="B298" s="2210" t="s">
        <v>1196</v>
      </c>
      <c r="C298" s="2210" t="s">
        <v>1196</v>
      </c>
      <c r="D298" s="2210" t="s">
        <v>1196</v>
      </c>
      <c r="E298" s="2210" t="s">
        <v>1196</v>
      </c>
    </row>
    <row r="299" spans="1:5">
      <c r="A299" s="2209">
        <v>44813</v>
      </c>
      <c r="B299" s="2210" t="s">
        <v>1196</v>
      </c>
      <c r="C299" s="2210" t="s">
        <v>1196</v>
      </c>
      <c r="D299" s="2210">
        <v>11991.77</v>
      </c>
      <c r="E299" s="2210">
        <v>2411.91</v>
      </c>
    </row>
    <row r="300" spans="1:5">
      <c r="A300" s="2209">
        <v>44812</v>
      </c>
      <c r="B300" s="2210">
        <v>30197.78</v>
      </c>
      <c r="C300" s="2210">
        <v>322.99</v>
      </c>
      <c r="D300" s="2210">
        <v>11782.08</v>
      </c>
      <c r="E300" s="2210">
        <v>2379.12</v>
      </c>
    </row>
    <row r="301" spans="1:5">
      <c r="A301" s="2209">
        <v>44811</v>
      </c>
      <c r="B301" s="2210">
        <v>29838.1</v>
      </c>
      <c r="C301" s="2210">
        <v>316.14999999999998</v>
      </c>
      <c r="D301" s="2210">
        <v>11681.84</v>
      </c>
      <c r="E301" s="2210">
        <v>2377.0500000000002</v>
      </c>
    </row>
    <row r="302" spans="1:5">
      <c r="A302" s="2209">
        <v>44810</v>
      </c>
      <c r="B302" s="2210">
        <v>30389.34</v>
      </c>
      <c r="C302" s="2210">
        <v>319.2</v>
      </c>
      <c r="D302" s="2210">
        <v>11551.22</v>
      </c>
      <c r="E302" s="2210">
        <v>2398.36</v>
      </c>
    </row>
    <row r="303" spans="1:5">
      <c r="A303" s="2209">
        <v>44809</v>
      </c>
      <c r="B303" s="2210">
        <v>30353.919999999998</v>
      </c>
      <c r="C303" s="2210">
        <v>324.08</v>
      </c>
      <c r="D303" s="2210">
        <v>11602.98</v>
      </c>
      <c r="E303" s="2210">
        <v>2404.6799999999998</v>
      </c>
    </row>
    <row r="304" spans="1:5">
      <c r="A304" s="2209">
        <v>44808</v>
      </c>
      <c r="B304" s="2210" t="s">
        <v>1196</v>
      </c>
      <c r="C304" s="2210" t="s">
        <v>1196</v>
      </c>
      <c r="D304" s="2210" t="s">
        <v>1196</v>
      </c>
      <c r="E304" s="2210" t="s">
        <v>1196</v>
      </c>
    </row>
    <row r="305" spans="1:5">
      <c r="A305" s="2209">
        <v>44807</v>
      </c>
      <c r="B305" s="2210" t="s">
        <v>1196</v>
      </c>
      <c r="C305" s="2210" t="s">
        <v>1196</v>
      </c>
      <c r="D305" s="2210" t="s">
        <v>1196</v>
      </c>
      <c r="E305" s="2210" t="s">
        <v>1196</v>
      </c>
    </row>
    <row r="306" spans="1:5">
      <c r="A306" s="2209">
        <v>44806</v>
      </c>
      <c r="B306" s="2210">
        <v>30372.86</v>
      </c>
      <c r="C306" s="2210">
        <v>329</v>
      </c>
      <c r="D306" s="2210">
        <v>11640.54</v>
      </c>
      <c r="E306" s="2210">
        <v>2414.96</v>
      </c>
    </row>
    <row r="307" spans="1:5">
      <c r="A307" s="2209">
        <v>44805</v>
      </c>
      <c r="B307" s="2210">
        <v>30639.3</v>
      </c>
      <c r="C307" s="2210">
        <v>328.73</v>
      </c>
      <c r="D307" s="2210">
        <v>11662.26</v>
      </c>
      <c r="E307" s="2210">
        <v>2425.12</v>
      </c>
    </row>
    <row r="308" spans="1:5">
      <c r="A308" s="2209">
        <v>44804</v>
      </c>
      <c r="B308" s="2210">
        <v>31245.85</v>
      </c>
      <c r="C308" s="2210">
        <v>333.46</v>
      </c>
      <c r="D308" s="2210">
        <v>11734.16</v>
      </c>
      <c r="E308" s="2210">
        <v>2469.58</v>
      </c>
    </row>
    <row r="309" spans="1:5">
      <c r="A309" s="2209">
        <v>44803</v>
      </c>
      <c r="B309" s="2210">
        <v>30952.11</v>
      </c>
      <c r="C309" s="2210">
        <v>330.61</v>
      </c>
      <c r="D309" s="2210">
        <v>11812.74</v>
      </c>
      <c r="E309" s="2210">
        <v>2466.09</v>
      </c>
    </row>
    <row r="310" spans="1:5">
      <c r="A310" s="2209">
        <v>44802</v>
      </c>
      <c r="B310" s="2210">
        <v>30892.09</v>
      </c>
      <c r="C310" s="2210">
        <v>326.17</v>
      </c>
      <c r="D310" s="2210">
        <v>11916.03</v>
      </c>
      <c r="E310" s="2210">
        <v>2463.2800000000002</v>
      </c>
    </row>
    <row r="311" spans="1:5">
      <c r="A311" s="2209">
        <v>44801</v>
      </c>
      <c r="B311" s="2210" t="s">
        <v>1196</v>
      </c>
      <c r="C311" s="2210" t="s">
        <v>1196</v>
      </c>
      <c r="D311" s="2210" t="s">
        <v>1196</v>
      </c>
      <c r="E311" s="2210" t="s">
        <v>1196</v>
      </c>
    </row>
    <row r="312" spans="1:5">
      <c r="A312" s="2209">
        <v>44800</v>
      </c>
      <c r="B312" s="2210" t="s">
        <v>1196</v>
      </c>
      <c r="C312" s="2210" t="s">
        <v>1196</v>
      </c>
      <c r="D312" s="2210" t="s">
        <v>1196</v>
      </c>
      <c r="E312" s="2210" t="s">
        <v>1196</v>
      </c>
    </row>
    <row r="313" spans="1:5">
      <c r="A313" s="2209">
        <v>44799</v>
      </c>
      <c r="B313" s="2210">
        <v>31619.42</v>
      </c>
      <c r="C313" s="2210">
        <v>331.92</v>
      </c>
      <c r="D313" s="2210">
        <v>12030.84</v>
      </c>
      <c r="E313" s="2210">
        <v>2500.11</v>
      </c>
    </row>
    <row r="314" spans="1:5">
      <c r="A314" s="2209">
        <v>44798</v>
      </c>
      <c r="B314" s="2210">
        <v>31453.34</v>
      </c>
      <c r="C314" s="2210">
        <v>330.07</v>
      </c>
      <c r="D314" s="2210">
        <v>12360.22</v>
      </c>
      <c r="E314" s="2210">
        <v>2492.4499999999998</v>
      </c>
    </row>
    <row r="315" spans="1:5">
      <c r="A315" s="2209">
        <v>44797</v>
      </c>
      <c r="B315" s="2210">
        <v>31170.55</v>
      </c>
      <c r="C315" s="2210">
        <v>325.45</v>
      </c>
      <c r="D315" s="2210">
        <v>12214.52</v>
      </c>
      <c r="E315" s="2210">
        <v>2446.52</v>
      </c>
    </row>
    <row r="316" spans="1:5">
      <c r="A316" s="2209">
        <v>44796</v>
      </c>
      <c r="B316" s="2210">
        <v>31217.56</v>
      </c>
      <c r="C316" s="2210">
        <v>323.98</v>
      </c>
      <c r="D316" s="2210">
        <v>12188.99</v>
      </c>
      <c r="E316" s="2210">
        <v>2457.2399999999998</v>
      </c>
    </row>
    <row r="317" spans="1:5">
      <c r="A317" s="2209">
        <v>44795</v>
      </c>
      <c r="B317" s="2210">
        <v>31524.04</v>
      </c>
      <c r="C317" s="2210">
        <v>323.77999999999997</v>
      </c>
      <c r="D317" s="2210">
        <v>12214.35</v>
      </c>
      <c r="E317" s="2210">
        <v>2462.9</v>
      </c>
    </row>
    <row r="318" spans="1:5">
      <c r="A318" s="2209">
        <v>44794</v>
      </c>
      <c r="B318" s="2210" t="s">
        <v>1196</v>
      </c>
      <c r="C318" s="2210" t="s">
        <v>1196</v>
      </c>
      <c r="D318" s="2210" t="s">
        <v>1196</v>
      </c>
      <c r="E318" s="2210" t="s">
        <v>1196</v>
      </c>
    </row>
    <row r="319" spans="1:5">
      <c r="A319" s="2209">
        <v>44793</v>
      </c>
      <c r="B319" s="2210" t="s">
        <v>1196</v>
      </c>
      <c r="C319" s="2210" t="s">
        <v>1196</v>
      </c>
      <c r="D319" s="2210" t="s">
        <v>1196</v>
      </c>
      <c r="E319" s="2210" t="s">
        <v>1196</v>
      </c>
    </row>
    <row r="320" spans="1:5">
      <c r="A320" s="2209">
        <v>44792</v>
      </c>
      <c r="B320" s="2210">
        <v>31861.63</v>
      </c>
      <c r="C320" s="2210">
        <v>325.61</v>
      </c>
      <c r="D320" s="2210">
        <v>12443.27</v>
      </c>
      <c r="E320" s="2210">
        <v>2486.5100000000002</v>
      </c>
    </row>
    <row r="321" spans="1:5">
      <c r="A321" s="2209">
        <v>44791</v>
      </c>
      <c r="B321" s="2210">
        <v>31833.17</v>
      </c>
      <c r="C321" s="2210">
        <v>323.08999999999997</v>
      </c>
      <c r="D321" s="2210">
        <v>12615.76</v>
      </c>
      <c r="E321" s="2210">
        <v>2506.38</v>
      </c>
    </row>
    <row r="322" spans="1:5">
      <c r="A322" s="2209">
        <v>44790</v>
      </c>
      <c r="B322" s="2210">
        <v>31971.14</v>
      </c>
      <c r="C322" s="2210">
        <v>319.31</v>
      </c>
      <c r="D322" s="2210">
        <v>12596.87</v>
      </c>
      <c r="E322" s="2210">
        <v>2521</v>
      </c>
    </row>
    <row r="323" spans="1:5">
      <c r="A323" s="2209">
        <v>44789</v>
      </c>
      <c r="B323" s="2210">
        <v>31871.72</v>
      </c>
      <c r="C323" s="2210">
        <v>317.74</v>
      </c>
      <c r="D323" s="2210">
        <v>12690.87</v>
      </c>
      <c r="E323" s="2210">
        <v>2517.44</v>
      </c>
    </row>
    <row r="324" spans="1:5">
      <c r="A324" s="2209">
        <v>44788</v>
      </c>
      <c r="B324" s="2210">
        <v>31862.57</v>
      </c>
      <c r="C324" s="2210">
        <v>316.89</v>
      </c>
      <c r="D324" s="2210">
        <v>12681.64</v>
      </c>
      <c r="E324" s="2210">
        <v>2519.19</v>
      </c>
    </row>
    <row r="325" spans="1:5">
      <c r="A325" s="2209">
        <v>44787</v>
      </c>
      <c r="B325" s="2210" t="s">
        <v>1196</v>
      </c>
      <c r="C325" s="2210" t="s">
        <v>1196</v>
      </c>
      <c r="D325" s="2210" t="s">
        <v>1196</v>
      </c>
      <c r="E325" s="2210" t="s">
        <v>1196</v>
      </c>
    </row>
    <row r="326" spans="1:5">
      <c r="A326" s="2209">
        <v>44786</v>
      </c>
      <c r="B326" s="2210" t="s">
        <v>1196</v>
      </c>
      <c r="C326" s="2210" t="s">
        <v>1196</v>
      </c>
      <c r="D326" s="2210" t="s">
        <v>1196</v>
      </c>
      <c r="E326" s="2210" t="s">
        <v>1196</v>
      </c>
    </row>
    <row r="327" spans="1:5">
      <c r="A327" s="2209">
        <v>44785</v>
      </c>
      <c r="B327" s="2210">
        <v>31597.15</v>
      </c>
      <c r="C327" s="2210">
        <v>311.19</v>
      </c>
      <c r="D327" s="2210">
        <v>12645.58</v>
      </c>
      <c r="E327" s="2210">
        <v>2523.58</v>
      </c>
    </row>
    <row r="328" spans="1:5">
      <c r="A328" s="2209">
        <v>44784</v>
      </c>
      <c r="B328" s="2210">
        <v>31406.04</v>
      </c>
      <c r="C328" s="2210">
        <v>307.73</v>
      </c>
      <c r="D328" s="2210">
        <v>12499.57</v>
      </c>
      <c r="E328" s="2210">
        <v>2511.91</v>
      </c>
    </row>
    <row r="329" spans="1:5">
      <c r="A329" s="2209">
        <v>44783</v>
      </c>
      <c r="B329" s="2210">
        <v>30845.08</v>
      </c>
      <c r="C329" s="2210">
        <v>303.7</v>
      </c>
      <c r="D329" s="2210">
        <v>12500.06</v>
      </c>
      <c r="E329" s="2210">
        <v>2469.15</v>
      </c>
    </row>
    <row r="330" spans="1:5">
      <c r="A330" s="2209">
        <v>44782</v>
      </c>
      <c r="B330" s="2210">
        <v>31058.17</v>
      </c>
      <c r="C330" s="2210">
        <v>306.02999999999997</v>
      </c>
      <c r="D330" s="2210">
        <v>12233.25</v>
      </c>
      <c r="E330" s="2210">
        <v>2479.64</v>
      </c>
    </row>
    <row r="331" spans="1:5">
      <c r="A331" s="2209">
        <v>44781</v>
      </c>
      <c r="B331" s="2210">
        <v>30990.22</v>
      </c>
      <c r="C331" s="2210">
        <v>304.98</v>
      </c>
      <c r="D331" s="2210">
        <v>12300.06</v>
      </c>
      <c r="E331" s="2210">
        <v>2479.88</v>
      </c>
    </row>
    <row r="332" spans="1:5">
      <c r="A332" s="2209">
        <v>44780</v>
      </c>
      <c r="B332" s="2210" t="s">
        <v>1196</v>
      </c>
      <c r="C332" s="2210" t="s">
        <v>1196</v>
      </c>
      <c r="D332" s="2210" t="s">
        <v>1196</v>
      </c>
      <c r="E332" s="2210" t="s">
        <v>1196</v>
      </c>
    </row>
    <row r="333" spans="1:5">
      <c r="A333" s="2209">
        <v>44779</v>
      </c>
      <c r="B333" s="2210" t="s">
        <v>1196</v>
      </c>
      <c r="C333" s="2210" t="s">
        <v>1196</v>
      </c>
      <c r="D333" s="2210" t="s">
        <v>1196</v>
      </c>
      <c r="E333" s="2210" t="s">
        <v>1196</v>
      </c>
    </row>
    <row r="334" spans="1:5">
      <c r="A334" s="2209">
        <v>44778</v>
      </c>
      <c r="B334" s="2210">
        <v>31021.45</v>
      </c>
      <c r="C334" s="2210">
        <v>303.99</v>
      </c>
      <c r="D334" s="2210">
        <v>12269.81</v>
      </c>
      <c r="E334" s="2210">
        <v>2482.3000000000002</v>
      </c>
    </row>
    <row r="335" spans="1:5">
      <c r="A335" s="2209">
        <v>44777</v>
      </c>
      <c r="B335" s="2210">
        <v>30332.58</v>
      </c>
      <c r="C335" s="2210">
        <v>296.98</v>
      </c>
      <c r="D335" s="2210">
        <v>12311.44</v>
      </c>
      <c r="E335" s="2210">
        <v>2461.6799999999998</v>
      </c>
    </row>
    <row r="336" spans="1:5">
      <c r="A336" s="2209">
        <v>44776</v>
      </c>
      <c r="B336" s="2210">
        <v>30453.48</v>
      </c>
      <c r="C336" s="2210">
        <v>296.74</v>
      </c>
      <c r="D336" s="2210">
        <v>12281.08</v>
      </c>
      <c r="E336" s="2210">
        <v>2439.5700000000002</v>
      </c>
    </row>
    <row r="337" spans="1:5">
      <c r="A337" s="2209">
        <v>44775</v>
      </c>
      <c r="B337" s="2210">
        <v>30382.48</v>
      </c>
      <c r="C337" s="2210">
        <v>298.52999999999997</v>
      </c>
      <c r="D337" s="2210">
        <v>12160.75</v>
      </c>
      <c r="E337" s="2210">
        <v>2435.63</v>
      </c>
    </row>
    <row r="338" spans="1:5">
      <c r="A338" s="2209">
        <v>44774</v>
      </c>
      <c r="B338" s="2210">
        <v>30862.41</v>
      </c>
      <c r="C338" s="2210">
        <v>304.20999999999998</v>
      </c>
      <c r="D338" s="2210">
        <v>12254.11</v>
      </c>
      <c r="E338" s="2210">
        <v>2462.0300000000002</v>
      </c>
    </row>
    <row r="339" spans="1:5">
      <c r="A339" s="2209">
        <v>44773</v>
      </c>
      <c r="B339" s="2210" t="s">
        <v>1196</v>
      </c>
      <c r="C339" s="2210" t="s">
        <v>1196</v>
      </c>
      <c r="D339" s="2210" t="s">
        <v>1196</v>
      </c>
      <c r="E339" s="2210" t="s">
        <v>1196</v>
      </c>
    </row>
    <row r="340" spans="1:5">
      <c r="A340" s="2209">
        <v>44772</v>
      </c>
      <c r="B340" s="2210" t="s">
        <v>1196</v>
      </c>
      <c r="C340" s="2210" t="s">
        <v>1196</v>
      </c>
      <c r="D340" s="2210" t="s">
        <v>1196</v>
      </c>
      <c r="E340" s="2210" t="s">
        <v>1196</v>
      </c>
    </row>
    <row r="341" spans="1:5">
      <c r="A341" s="2209">
        <v>44771</v>
      </c>
      <c r="B341" s="2210">
        <v>30879.57</v>
      </c>
      <c r="C341" s="2210">
        <v>305.55</v>
      </c>
      <c r="D341" s="2210">
        <v>12241.14</v>
      </c>
      <c r="E341" s="2210">
        <v>2458.4</v>
      </c>
    </row>
    <row r="342" spans="1:5">
      <c r="A342" s="2209">
        <v>44770</v>
      </c>
      <c r="B342" s="2210">
        <v>30630.82</v>
      </c>
      <c r="C342" s="2210">
        <v>302.27999999999997</v>
      </c>
      <c r="D342" s="2210">
        <v>12076.48</v>
      </c>
      <c r="E342" s="2210">
        <v>2467.4499999999998</v>
      </c>
    </row>
    <row r="343" spans="1:5">
      <c r="A343" s="2209">
        <v>44769</v>
      </c>
      <c r="B343" s="2210">
        <v>30656.81</v>
      </c>
      <c r="C343" s="2210">
        <v>302.55</v>
      </c>
      <c r="D343" s="2210">
        <v>11920.43</v>
      </c>
      <c r="E343" s="2210">
        <v>2448.0300000000002</v>
      </c>
    </row>
    <row r="344" spans="1:5">
      <c r="A344" s="2209">
        <v>44768</v>
      </c>
      <c r="B344" s="2210">
        <v>30390.400000000001</v>
      </c>
      <c r="C344" s="2210">
        <v>299.41000000000003</v>
      </c>
      <c r="D344" s="2210">
        <v>11694.89</v>
      </c>
      <c r="E344" s="2210">
        <v>2447.7600000000002</v>
      </c>
    </row>
    <row r="345" spans="1:5">
      <c r="A345" s="2209">
        <v>44767</v>
      </c>
      <c r="B345" s="2210">
        <v>30615.98</v>
      </c>
      <c r="C345" s="2210">
        <v>303.54000000000002</v>
      </c>
      <c r="D345" s="2210">
        <v>11813.93</v>
      </c>
      <c r="E345" s="2210">
        <v>2440.04</v>
      </c>
    </row>
    <row r="346" spans="1:5">
      <c r="A346" s="2209">
        <v>44766</v>
      </c>
      <c r="B346" s="2210" t="s">
        <v>1196</v>
      </c>
      <c r="C346" s="2210" t="s">
        <v>1196</v>
      </c>
      <c r="D346" s="2210" t="s">
        <v>1196</v>
      </c>
      <c r="E346" s="2210" t="s">
        <v>1196</v>
      </c>
    </row>
    <row r="347" spans="1:5">
      <c r="A347" s="2209">
        <v>44765</v>
      </c>
      <c r="B347" s="2210" t="s">
        <v>1196</v>
      </c>
      <c r="C347" s="2210" t="s">
        <v>1196</v>
      </c>
      <c r="D347" s="2210" t="s">
        <v>1196</v>
      </c>
      <c r="E347" s="2210" t="s">
        <v>1196</v>
      </c>
    </row>
    <row r="348" spans="1:5">
      <c r="A348" s="2209">
        <v>44764</v>
      </c>
      <c r="B348" s="2210">
        <v>30634.92</v>
      </c>
      <c r="C348" s="2210">
        <v>303.91000000000003</v>
      </c>
      <c r="D348" s="2210">
        <v>11811.78</v>
      </c>
      <c r="E348" s="2210">
        <v>2448.0500000000002</v>
      </c>
    </row>
    <row r="349" spans="1:5">
      <c r="A349" s="2209">
        <v>44763</v>
      </c>
      <c r="B349" s="2210">
        <v>30609.71</v>
      </c>
      <c r="C349" s="2210">
        <v>304.12</v>
      </c>
      <c r="D349" s="2210">
        <v>11869.68</v>
      </c>
      <c r="E349" s="2210">
        <v>2448.75</v>
      </c>
    </row>
    <row r="350" spans="1:5">
      <c r="A350" s="2209">
        <v>44762</v>
      </c>
      <c r="B350" s="2210">
        <v>30175.46</v>
      </c>
      <c r="C350" s="2210">
        <v>298.25</v>
      </c>
      <c r="D350" s="2210">
        <v>11780.3</v>
      </c>
      <c r="E350" s="2210">
        <v>2438.21</v>
      </c>
    </row>
    <row r="351" spans="1:5">
      <c r="A351" s="2209">
        <v>44761</v>
      </c>
      <c r="B351" s="2210">
        <v>30071.97</v>
      </c>
      <c r="C351" s="2210">
        <v>294.79000000000002</v>
      </c>
      <c r="D351" s="2210">
        <v>11710.67</v>
      </c>
      <c r="E351" s="2210">
        <v>2421.62</v>
      </c>
    </row>
    <row r="352" spans="1:5">
      <c r="A352" s="2209">
        <v>44760</v>
      </c>
      <c r="B352" s="2210">
        <v>30113.26</v>
      </c>
      <c r="C352" s="2210">
        <v>295</v>
      </c>
      <c r="D352" s="2210">
        <v>11440.08</v>
      </c>
      <c r="E352" s="2210">
        <v>2422.8200000000002</v>
      </c>
    </row>
    <row r="353" spans="1:5">
      <c r="A353" s="2209">
        <v>44759</v>
      </c>
      <c r="B353" s="2210" t="s">
        <v>1196</v>
      </c>
      <c r="C353" s="2210" t="s">
        <v>1196</v>
      </c>
      <c r="D353" s="2210" t="s">
        <v>1196</v>
      </c>
      <c r="E353" s="2210" t="s">
        <v>1196</v>
      </c>
    </row>
    <row r="354" spans="1:5">
      <c r="A354" s="2209">
        <v>44758</v>
      </c>
      <c r="B354" s="2210" t="s">
        <v>1196</v>
      </c>
      <c r="C354" s="2210" t="s">
        <v>1196</v>
      </c>
      <c r="D354" s="2210" t="s">
        <v>1196</v>
      </c>
      <c r="E354" s="2210" t="s">
        <v>1196</v>
      </c>
    </row>
    <row r="355" spans="1:5">
      <c r="A355" s="2209">
        <v>44757</v>
      </c>
      <c r="B355" s="2210">
        <v>29765.040000000001</v>
      </c>
      <c r="C355" s="2210">
        <v>289.82</v>
      </c>
      <c r="D355" s="2210">
        <v>11443.97</v>
      </c>
      <c r="E355" s="2210">
        <v>2376.67</v>
      </c>
    </row>
    <row r="356" spans="1:5">
      <c r="A356" s="2209">
        <v>44756</v>
      </c>
      <c r="B356" s="2210">
        <v>29527.24</v>
      </c>
      <c r="C356" s="2210">
        <v>286.97000000000003</v>
      </c>
      <c r="D356" s="2210">
        <v>11231.36</v>
      </c>
      <c r="E356" s="2210">
        <v>2385.15</v>
      </c>
    </row>
    <row r="357" spans="1:5">
      <c r="A357" s="2209">
        <v>44755</v>
      </c>
      <c r="B357" s="2210">
        <v>29243.18</v>
      </c>
      <c r="C357" s="2210">
        <v>281.81</v>
      </c>
      <c r="D357" s="2210">
        <v>11336.17</v>
      </c>
      <c r="E357" s="2210">
        <v>2396.59</v>
      </c>
    </row>
    <row r="358" spans="1:5">
      <c r="A358" s="2209">
        <v>44754</v>
      </c>
      <c r="B358" s="2210">
        <v>28472.79</v>
      </c>
      <c r="C358" s="2210">
        <v>278.19</v>
      </c>
      <c r="D358" s="2210">
        <v>11378.37</v>
      </c>
      <c r="E358" s="2210">
        <v>2388.63</v>
      </c>
    </row>
    <row r="359" spans="1:5">
      <c r="A359" s="2209">
        <v>44753</v>
      </c>
      <c r="B359" s="2210">
        <v>29239.1</v>
      </c>
      <c r="C359" s="2210">
        <v>285.89999999999998</v>
      </c>
      <c r="D359" s="2210">
        <v>11459.07</v>
      </c>
      <c r="E359" s="2210">
        <v>2422.19</v>
      </c>
    </row>
    <row r="360" spans="1:5">
      <c r="A360" s="2209">
        <v>44752</v>
      </c>
      <c r="B360" s="2210" t="s">
        <v>1196</v>
      </c>
      <c r="C360" s="2210" t="s">
        <v>1196</v>
      </c>
      <c r="D360" s="2210" t="s">
        <v>1196</v>
      </c>
      <c r="E360" s="2210" t="s">
        <v>1196</v>
      </c>
    </row>
    <row r="361" spans="1:5">
      <c r="A361" s="2209">
        <v>44751</v>
      </c>
      <c r="B361" s="2210" t="s">
        <v>1196</v>
      </c>
      <c r="C361" s="2210" t="s">
        <v>1196</v>
      </c>
      <c r="D361" s="2210" t="s">
        <v>1196</v>
      </c>
      <c r="E361" s="2210" t="s">
        <v>1196</v>
      </c>
    </row>
    <row r="362" spans="1:5">
      <c r="A362" s="2209">
        <v>44750</v>
      </c>
      <c r="B362" s="2210">
        <v>29479.35</v>
      </c>
      <c r="C362" s="2210">
        <v>286.67</v>
      </c>
      <c r="D362" s="2210">
        <v>11598.32</v>
      </c>
      <c r="E362" s="2210">
        <v>2467.37</v>
      </c>
    </row>
    <row r="363" spans="1:5">
      <c r="A363" s="2209">
        <v>44749</v>
      </c>
      <c r="B363" s="2210">
        <v>29198.38</v>
      </c>
      <c r="C363" s="2210">
        <v>281.98</v>
      </c>
      <c r="D363" s="2210">
        <v>11590.63</v>
      </c>
      <c r="E363" s="2210">
        <v>2454.09</v>
      </c>
    </row>
    <row r="364" spans="1:5">
      <c r="A364" s="2209">
        <v>44748</v>
      </c>
      <c r="B364" s="2210">
        <v>28467.18</v>
      </c>
      <c r="C364" s="2210">
        <v>274.88</v>
      </c>
      <c r="D364" s="2210">
        <v>11407.16</v>
      </c>
      <c r="E364" s="2210">
        <v>2419.0700000000002</v>
      </c>
    </row>
    <row r="365" spans="1:5">
      <c r="A365" s="2209">
        <v>44747</v>
      </c>
      <c r="B365" s="2210">
        <v>29142.05</v>
      </c>
      <c r="C365" s="2210">
        <v>283.47000000000003</v>
      </c>
      <c r="D365" s="2210">
        <v>11374.68</v>
      </c>
      <c r="E365" s="2210">
        <v>2443.8000000000002</v>
      </c>
    </row>
    <row r="366" spans="1:5">
      <c r="A366" s="2209">
        <v>44746</v>
      </c>
      <c r="B366" s="2210">
        <v>28828.92</v>
      </c>
      <c r="C366" s="2210">
        <v>279.62</v>
      </c>
      <c r="D366" s="2210">
        <v>11434.85</v>
      </c>
      <c r="E366" s="2210">
        <v>2446.1999999999998</v>
      </c>
    </row>
    <row r="367" spans="1:5">
      <c r="A367" s="2209">
        <v>44745</v>
      </c>
      <c r="B367" s="2210" t="s">
        <v>1196</v>
      </c>
      <c r="C367" s="2210" t="s">
        <v>1196</v>
      </c>
      <c r="D367" s="2210" t="s">
        <v>1196</v>
      </c>
      <c r="E367" s="2210" t="s">
        <v>1196</v>
      </c>
    </row>
    <row r="368" spans="1:5">
      <c r="A368" s="2209">
        <v>44744</v>
      </c>
      <c r="B368" s="2210" t="s">
        <v>1196</v>
      </c>
      <c r="C368" s="2210" t="s">
        <v>1196</v>
      </c>
      <c r="D368" s="2210" t="s">
        <v>1196</v>
      </c>
      <c r="E368" s="2210" t="s">
        <v>1196</v>
      </c>
    </row>
    <row r="369" spans="1:5">
      <c r="A369" s="2209">
        <v>44743</v>
      </c>
      <c r="B369" s="2210">
        <v>28984.28</v>
      </c>
      <c r="C369" s="2210">
        <v>282.38</v>
      </c>
      <c r="D369" s="2210">
        <v>11399.15</v>
      </c>
      <c r="E369" s="2210">
        <v>2443.3000000000002</v>
      </c>
    </row>
    <row r="370" spans="1:5">
      <c r="A370" s="2209">
        <v>44742</v>
      </c>
      <c r="B370" s="2210">
        <v>29955.51</v>
      </c>
      <c r="C370" s="2210">
        <v>295.41000000000003</v>
      </c>
      <c r="D370" s="2210">
        <v>11337.72</v>
      </c>
      <c r="E370" s="2210">
        <v>2462.39</v>
      </c>
    </row>
    <row r="371" spans="1:5">
      <c r="A371" s="2209">
        <v>44741</v>
      </c>
      <c r="B371" s="2210">
        <v>30742.89</v>
      </c>
      <c r="C371" s="2210">
        <v>305.79000000000002</v>
      </c>
      <c r="D371" s="2210">
        <v>11462.24</v>
      </c>
      <c r="E371" s="2210">
        <v>2492.48</v>
      </c>
    </row>
    <row r="372" spans="1:5">
      <c r="A372" s="2209">
        <v>44740</v>
      </c>
      <c r="B372" s="2210">
        <v>31044.99</v>
      </c>
      <c r="C372" s="2210">
        <v>306.12</v>
      </c>
      <c r="D372" s="2210">
        <v>11503</v>
      </c>
      <c r="E372" s="2210">
        <v>2529.0700000000002</v>
      </c>
    </row>
    <row r="373" spans="1:5">
      <c r="A373" s="2209">
        <v>44739</v>
      </c>
      <c r="B373" s="2210">
        <v>31220.3</v>
      </c>
      <c r="C373" s="2210">
        <v>311.36</v>
      </c>
      <c r="D373" s="2210">
        <v>11676.34</v>
      </c>
      <c r="E373" s="2210">
        <v>2522.34</v>
      </c>
    </row>
    <row r="374" spans="1:5">
      <c r="A374" s="2209">
        <v>44738</v>
      </c>
      <c r="B374" s="2210"/>
      <c r="C374" s="2210"/>
      <c r="D374" s="2210"/>
      <c r="E374" s="2210"/>
    </row>
    <row r="375" spans="1:5">
      <c r="A375" s="2209">
        <v>44737</v>
      </c>
      <c r="B375" s="2210"/>
      <c r="C375" s="2210"/>
      <c r="D375" s="2210"/>
      <c r="E375" s="2210"/>
    </row>
    <row r="376" spans="1:5">
      <c r="A376" s="2209">
        <v>44736</v>
      </c>
      <c r="B376" s="2210">
        <v>30677.22</v>
      </c>
      <c r="C376" s="2210">
        <v>304.17</v>
      </c>
      <c r="D376" s="2210">
        <v>11659.41</v>
      </c>
      <c r="E376" s="2210">
        <v>2481.38</v>
      </c>
    </row>
    <row r="377" spans="1:5">
      <c r="A377" s="2209">
        <v>44735</v>
      </c>
      <c r="B377" s="2210">
        <v>30418.720000000001</v>
      </c>
      <c r="C377" s="2210">
        <v>301.75</v>
      </c>
      <c r="D377" s="2210">
        <v>11345.72</v>
      </c>
      <c r="E377" s="2210">
        <v>2442.37</v>
      </c>
    </row>
    <row r="378" spans="1:5">
      <c r="A378" s="2209">
        <v>44734</v>
      </c>
      <c r="B378" s="2210">
        <v>30677.99</v>
      </c>
      <c r="C378" s="2210">
        <v>301.61</v>
      </c>
      <c r="D378" s="2210">
        <v>11292.65</v>
      </c>
      <c r="E378" s="2210">
        <v>2436.15</v>
      </c>
    </row>
    <row r="379" spans="1:5">
      <c r="A379" s="2209">
        <v>44733</v>
      </c>
      <c r="B379" s="2210">
        <v>31405.9</v>
      </c>
      <c r="C379" s="2210">
        <v>310.57</v>
      </c>
      <c r="D379" s="2210">
        <v>11319.67</v>
      </c>
      <c r="E379" s="2210">
        <v>2492.7399999999998</v>
      </c>
    </row>
    <row r="380" spans="1:5">
      <c r="A380" s="2209">
        <v>44732</v>
      </c>
      <c r="B380" s="2210">
        <v>30656.95</v>
      </c>
      <c r="C380" s="2210">
        <v>302.86</v>
      </c>
      <c r="D380" s="2210">
        <v>11103.57</v>
      </c>
      <c r="E380" s="2210">
        <v>2451.6</v>
      </c>
    </row>
    <row r="381" spans="1:5">
      <c r="A381" s="2209">
        <v>44731</v>
      </c>
      <c r="B381" s="2210"/>
      <c r="C381" s="2210"/>
      <c r="D381" s="2210"/>
      <c r="E381" s="2210"/>
    </row>
    <row r="382" spans="1:5">
      <c r="A382" s="2209">
        <v>44730</v>
      </c>
      <c r="B382" s="2210"/>
      <c r="C382" s="2210"/>
      <c r="D382" s="2210"/>
      <c r="E382" s="2210"/>
    </row>
    <row r="383" spans="1:5">
      <c r="A383" s="2209">
        <v>44729</v>
      </c>
      <c r="B383" s="2210">
        <v>31194.99</v>
      </c>
      <c r="C383" s="2210">
        <v>313.43</v>
      </c>
      <c r="D383" s="2210">
        <v>11062.29</v>
      </c>
      <c r="E383" s="2210">
        <v>2461.39</v>
      </c>
    </row>
    <row r="384" spans="1:5">
      <c r="A384" s="2209">
        <v>44728</v>
      </c>
      <c r="B384" s="2210">
        <v>31584.23</v>
      </c>
      <c r="C384" s="2210">
        <v>317.05</v>
      </c>
      <c r="D384" s="2210">
        <v>11083.19</v>
      </c>
      <c r="E384" s="2210">
        <v>2469.73</v>
      </c>
    </row>
    <row r="385" spans="1:5">
      <c r="A385" s="2209">
        <v>44727</v>
      </c>
      <c r="B385" s="2210">
        <v>31844.32</v>
      </c>
      <c r="C385" s="2210">
        <v>322.3</v>
      </c>
      <c r="D385" s="2210">
        <v>11376.25</v>
      </c>
      <c r="E385" s="2210">
        <v>2497.84</v>
      </c>
    </row>
    <row r="386" spans="1:5">
      <c r="A386" s="2209">
        <v>44726</v>
      </c>
      <c r="B386" s="2210">
        <v>31936.87</v>
      </c>
      <c r="C386" s="2210">
        <v>323.24</v>
      </c>
      <c r="D386" s="2210">
        <v>11238.87</v>
      </c>
      <c r="E386" s="2210">
        <v>2491.75</v>
      </c>
    </row>
    <row r="387" spans="1:5">
      <c r="A387" s="2209">
        <v>44725</v>
      </c>
      <c r="B387" s="2210">
        <v>31982.73</v>
      </c>
      <c r="C387" s="2210">
        <v>324.02</v>
      </c>
      <c r="D387" s="2210">
        <v>11321.37</v>
      </c>
      <c r="E387" s="2210">
        <v>2488.21</v>
      </c>
    </row>
    <row r="388" spans="1:5">
      <c r="A388" s="2209">
        <v>44724</v>
      </c>
      <c r="B388" s="2210"/>
      <c r="C388" s="2210"/>
      <c r="D388" s="2210"/>
      <c r="E388" s="2210"/>
    </row>
    <row r="389" spans="1:5">
      <c r="A389" s="2209">
        <v>44723</v>
      </c>
      <c r="B389" s="2210"/>
      <c r="C389" s="2210"/>
      <c r="D389" s="2210"/>
      <c r="E389" s="2210"/>
    </row>
    <row r="390" spans="1:5">
      <c r="A390" s="2209">
        <v>44722</v>
      </c>
      <c r="B390" s="2210">
        <v>32757.15</v>
      </c>
      <c r="C390" s="2210">
        <v>332.88</v>
      </c>
      <c r="D390" s="2210">
        <v>11751.25</v>
      </c>
      <c r="E390" s="2210">
        <v>2581.52</v>
      </c>
    </row>
    <row r="391" spans="1:5">
      <c r="A391" s="2209">
        <v>44721</v>
      </c>
      <c r="B391" s="2210">
        <v>33076.129999999997</v>
      </c>
      <c r="C391" s="2210">
        <v>332.2</v>
      </c>
      <c r="D391" s="2210">
        <v>12107.42</v>
      </c>
      <c r="E391" s="2210">
        <v>2611.87</v>
      </c>
    </row>
    <row r="392" spans="1:5">
      <c r="A392" s="2209">
        <v>44720</v>
      </c>
      <c r="B392" s="2210">
        <v>33166.379999999997</v>
      </c>
      <c r="C392" s="2210">
        <v>329.42</v>
      </c>
      <c r="D392" s="2210">
        <v>12379.57</v>
      </c>
      <c r="E392" s="2210">
        <v>2627.78</v>
      </c>
    </row>
    <row r="393" spans="1:5">
      <c r="A393" s="2209">
        <v>44719</v>
      </c>
      <c r="B393" s="2210">
        <v>32848.69</v>
      </c>
      <c r="C393" s="2210">
        <v>328.4</v>
      </c>
      <c r="D393" s="2210">
        <v>12477.11</v>
      </c>
      <c r="E393" s="2210">
        <v>2596.34</v>
      </c>
    </row>
    <row r="394" spans="1:5">
      <c r="A394" s="2209">
        <v>44718</v>
      </c>
      <c r="B394" s="2210">
        <v>33033.839999999997</v>
      </c>
      <c r="C394" s="2210">
        <v>328.67</v>
      </c>
      <c r="D394" s="2210">
        <v>12407.51</v>
      </c>
      <c r="E394" s="2210">
        <v>2621.27</v>
      </c>
    </row>
    <row r="395" spans="1:5">
      <c r="A395" s="2209">
        <v>44717</v>
      </c>
      <c r="B395" s="2210"/>
      <c r="C395" s="2210"/>
      <c r="D395" s="2210"/>
      <c r="E395" s="2210"/>
    </row>
    <row r="396" spans="1:5">
      <c r="A396" s="2209">
        <v>44716</v>
      </c>
      <c r="B396" s="2210"/>
      <c r="C396" s="2210"/>
      <c r="D396" s="2210"/>
      <c r="E396" s="2210"/>
    </row>
    <row r="397" spans="1:5">
      <c r="A397" s="2209">
        <v>44715</v>
      </c>
      <c r="B397" s="2210"/>
      <c r="C397" s="2210"/>
      <c r="D397" s="2210">
        <v>12359.28</v>
      </c>
      <c r="E397" s="2210">
        <v>2595.11</v>
      </c>
    </row>
    <row r="398" spans="1:5">
      <c r="A398" s="2209">
        <v>44714</v>
      </c>
      <c r="B398" s="2210">
        <v>32926.800000000003</v>
      </c>
      <c r="C398" s="2210">
        <v>328.93</v>
      </c>
      <c r="D398" s="2210">
        <v>12513.83</v>
      </c>
      <c r="E398" s="2210">
        <v>2596.77</v>
      </c>
    </row>
    <row r="399" spans="1:5">
      <c r="A399" s="2209">
        <v>44713</v>
      </c>
      <c r="B399" s="2210">
        <v>33169.15</v>
      </c>
      <c r="C399" s="2210">
        <v>330.08</v>
      </c>
      <c r="D399" s="2210">
        <v>12318.41</v>
      </c>
      <c r="E399" s="2210">
        <v>2612.16</v>
      </c>
    </row>
    <row r="400" spans="1:5">
      <c r="A400" s="2209">
        <v>44712</v>
      </c>
      <c r="B400" s="2210">
        <v>33432.03</v>
      </c>
      <c r="C400" s="2210">
        <v>328.3</v>
      </c>
      <c r="D400" s="2210">
        <v>12408.09</v>
      </c>
      <c r="E400" s="2210">
        <v>2635.33</v>
      </c>
    </row>
    <row r="401" spans="1:5">
      <c r="A401" s="2209">
        <v>44711</v>
      </c>
      <c r="B401" s="2210">
        <v>33038.79</v>
      </c>
      <c r="C401" s="2210">
        <v>326.11</v>
      </c>
      <c r="D401" s="2210">
        <v>12512.65</v>
      </c>
      <c r="E401" s="2210">
        <v>2603.37</v>
      </c>
    </row>
    <row r="402" spans="1:5">
      <c r="A402" s="2209">
        <v>44710</v>
      </c>
      <c r="B402" s="2210"/>
      <c r="C402" s="2210"/>
      <c r="D402" s="2210"/>
      <c r="E402" s="2210"/>
    </row>
    <row r="403" spans="1:5">
      <c r="A403" s="2209">
        <v>44709</v>
      </c>
      <c r="B403" s="2210"/>
      <c r="C403" s="2210"/>
      <c r="D403" s="2210"/>
      <c r="E403" s="2210"/>
    </row>
    <row r="404" spans="1:5">
      <c r="A404" s="2209">
        <v>44708</v>
      </c>
      <c r="B404" s="2210">
        <v>32353.78</v>
      </c>
      <c r="C404" s="2210">
        <v>319.27</v>
      </c>
      <c r="D404" s="2210">
        <v>12457.68</v>
      </c>
      <c r="E404" s="2210">
        <v>2549.61</v>
      </c>
    </row>
    <row r="405" spans="1:5">
      <c r="A405" s="2209">
        <v>44707</v>
      </c>
      <c r="B405" s="2210">
        <v>31762</v>
      </c>
      <c r="C405" s="2210">
        <v>313.45</v>
      </c>
      <c r="D405" s="2210">
        <v>12195.57</v>
      </c>
      <c r="E405" s="2210">
        <v>2499.7600000000002</v>
      </c>
    </row>
    <row r="406" spans="1:5">
      <c r="A406" s="2209">
        <v>44706</v>
      </c>
      <c r="B406" s="2210">
        <v>32030.51</v>
      </c>
      <c r="C406" s="2210">
        <v>315.63</v>
      </c>
      <c r="D406" s="2210">
        <v>11999.86</v>
      </c>
      <c r="E406" s="2210">
        <v>2491.41</v>
      </c>
    </row>
    <row r="407" spans="1:5">
      <c r="A407" s="2209">
        <v>44705</v>
      </c>
      <c r="B407" s="2210">
        <v>31751.26</v>
      </c>
      <c r="C407" s="2210">
        <v>312.22000000000003</v>
      </c>
      <c r="D407" s="2210">
        <v>11912.13</v>
      </c>
      <c r="E407" s="2210">
        <v>2484.86</v>
      </c>
    </row>
    <row r="408" spans="1:5">
      <c r="A408" s="2209">
        <v>44704</v>
      </c>
      <c r="B408" s="2210">
        <v>32133.18</v>
      </c>
      <c r="C408" s="2210">
        <v>319.45</v>
      </c>
      <c r="D408" s="2210">
        <v>12008.04</v>
      </c>
      <c r="E408" s="2210">
        <v>2524.77</v>
      </c>
    </row>
    <row r="409" spans="1:5">
      <c r="A409" s="2209">
        <v>44703</v>
      </c>
      <c r="B409" s="2210"/>
      <c r="C409" s="2210"/>
      <c r="D409" s="2210"/>
      <c r="E409" s="2210"/>
    </row>
    <row r="410" spans="1:5">
      <c r="A410" s="2209">
        <v>44702</v>
      </c>
      <c r="B410" s="2210"/>
      <c r="C410" s="2210"/>
      <c r="D410" s="2210"/>
      <c r="E410" s="2210"/>
    </row>
    <row r="411" spans="1:5">
      <c r="A411" s="2209">
        <v>44701</v>
      </c>
      <c r="B411" s="2210">
        <v>32110.18</v>
      </c>
      <c r="C411" s="2210">
        <v>320.45999999999998</v>
      </c>
      <c r="D411" s="2210">
        <v>11798.6</v>
      </c>
      <c r="E411" s="2210">
        <v>2526.48</v>
      </c>
    </row>
    <row r="412" spans="1:5">
      <c r="A412" s="2209">
        <v>44700</v>
      </c>
      <c r="B412" s="2210">
        <v>31862.52</v>
      </c>
      <c r="C412" s="2210">
        <v>319.56</v>
      </c>
      <c r="D412" s="2210">
        <v>11778.82</v>
      </c>
      <c r="E412" s="2210">
        <v>2476.0500000000002</v>
      </c>
    </row>
    <row r="413" spans="1:5">
      <c r="A413" s="2209">
        <v>44699</v>
      </c>
      <c r="B413" s="2210">
        <v>32412.52</v>
      </c>
      <c r="C413" s="2210">
        <v>320.56</v>
      </c>
      <c r="D413" s="2210">
        <v>11835.33</v>
      </c>
      <c r="E413" s="2210">
        <v>2520</v>
      </c>
    </row>
    <row r="414" spans="1:5">
      <c r="A414" s="2209">
        <v>44698</v>
      </c>
      <c r="B414" s="2210">
        <v>31933.66</v>
      </c>
      <c r="C414" s="2210">
        <v>317.72000000000003</v>
      </c>
      <c r="D414" s="2210">
        <v>12196.44</v>
      </c>
      <c r="E414" s="2210">
        <v>2514.17</v>
      </c>
    </row>
    <row r="415" spans="1:5">
      <c r="A415" s="2209">
        <v>44697</v>
      </c>
      <c r="B415" s="2210">
        <v>31625.29</v>
      </c>
      <c r="C415" s="2210">
        <v>312.57</v>
      </c>
      <c r="D415" s="2210">
        <v>11960.51</v>
      </c>
      <c r="E415" s="2210">
        <v>2457.1</v>
      </c>
    </row>
    <row r="416" spans="1:5">
      <c r="A416" s="2209">
        <v>44696</v>
      </c>
      <c r="B416" s="2210"/>
      <c r="C416" s="2210"/>
      <c r="D416" s="2210"/>
      <c r="E416" s="2210"/>
    </row>
    <row r="417" spans="1:5">
      <c r="A417" s="2209">
        <v>44695</v>
      </c>
      <c r="B417" s="2210"/>
      <c r="C417" s="2210"/>
      <c r="D417" s="2210"/>
      <c r="E417" s="2210"/>
    </row>
    <row r="418" spans="1:5">
      <c r="A418" s="2209">
        <v>44694</v>
      </c>
      <c r="B418" s="2210">
        <v>31489.040000000001</v>
      </c>
      <c r="C418" s="2210">
        <v>311.7</v>
      </c>
      <c r="D418" s="2210">
        <v>11991.77</v>
      </c>
      <c r="E418" s="2210">
        <v>2449.69</v>
      </c>
    </row>
    <row r="419" spans="1:5">
      <c r="A419" s="2209">
        <v>44693</v>
      </c>
      <c r="B419" s="2210">
        <v>31059.72</v>
      </c>
      <c r="C419" s="2210">
        <v>304.83999999999997</v>
      </c>
      <c r="D419" s="2210">
        <v>11716.37</v>
      </c>
      <c r="E419" s="2210">
        <v>2408.87</v>
      </c>
    </row>
    <row r="420" spans="1:5">
      <c r="A420" s="2209">
        <v>44692</v>
      </c>
      <c r="B420" s="2210">
        <v>31834.54</v>
      </c>
      <c r="C420" s="2210">
        <v>311.14</v>
      </c>
      <c r="D420" s="2210">
        <v>11768.76</v>
      </c>
      <c r="E420" s="2210">
        <v>2465.8000000000002</v>
      </c>
    </row>
    <row r="421" spans="1:5">
      <c r="A421" s="2209">
        <v>44691</v>
      </c>
      <c r="B421" s="2210">
        <v>31944.81</v>
      </c>
      <c r="C421" s="2210">
        <v>311.81</v>
      </c>
      <c r="D421" s="2210">
        <v>11876.64</v>
      </c>
      <c r="E421" s="2210">
        <v>2456.04</v>
      </c>
    </row>
    <row r="422" spans="1:5">
      <c r="A422" s="2209">
        <v>44690</v>
      </c>
      <c r="B422" s="2210">
        <v>31919.41</v>
      </c>
      <c r="C422" s="2210">
        <v>309.62</v>
      </c>
      <c r="D422" s="2210">
        <v>11851.87</v>
      </c>
      <c r="E422" s="2210">
        <v>2474.1799999999998</v>
      </c>
    </row>
    <row r="423" spans="1:5">
      <c r="A423" s="2209">
        <v>44689</v>
      </c>
      <c r="B423" s="2210"/>
      <c r="C423" s="2210"/>
      <c r="D423" s="2210"/>
      <c r="E423" s="2210"/>
    </row>
    <row r="424" spans="1:5">
      <c r="A424" s="2209">
        <v>44688</v>
      </c>
      <c r="B424" s="2210"/>
      <c r="C424" s="2210"/>
      <c r="D424" s="2210"/>
      <c r="E424" s="2210"/>
    </row>
    <row r="425" spans="1:5">
      <c r="A425" s="2209">
        <v>44687</v>
      </c>
      <c r="B425" s="2210">
        <v>32633.97</v>
      </c>
      <c r="C425" s="2210">
        <v>318.01</v>
      </c>
      <c r="D425" s="2210">
        <v>12250.9</v>
      </c>
      <c r="E425" s="2210">
        <v>2515.12</v>
      </c>
    </row>
    <row r="426" spans="1:5">
      <c r="A426" s="2209">
        <v>44686</v>
      </c>
      <c r="B426" s="2210">
        <v>33206.589999999997</v>
      </c>
      <c r="C426" s="2210">
        <v>321.87</v>
      </c>
      <c r="D426" s="2210">
        <v>12344.85</v>
      </c>
      <c r="E426" s="2210">
        <v>2581.1999999999998</v>
      </c>
    </row>
    <row r="427" spans="1:5">
      <c r="A427" s="2209">
        <v>44685</v>
      </c>
      <c r="B427" s="2210">
        <v>32947.47</v>
      </c>
      <c r="C427" s="2210">
        <v>316.39</v>
      </c>
      <c r="D427" s="2210">
        <v>12698.47</v>
      </c>
      <c r="E427" s="2210">
        <v>2593.54</v>
      </c>
    </row>
    <row r="428" spans="1:5">
      <c r="A428" s="2209">
        <v>44684</v>
      </c>
      <c r="B428" s="2210">
        <v>32814.36</v>
      </c>
      <c r="C428" s="2210">
        <v>316.39</v>
      </c>
      <c r="D428" s="2210">
        <v>12456.03</v>
      </c>
      <c r="E428" s="2210">
        <v>2606.48</v>
      </c>
    </row>
    <row r="429" spans="1:5">
      <c r="A429" s="2209">
        <v>44683</v>
      </c>
      <c r="B429" s="2210"/>
      <c r="C429" s="2210"/>
      <c r="D429" s="2210">
        <v>12395.33</v>
      </c>
      <c r="E429" s="2210">
        <v>2614.5100000000002</v>
      </c>
    </row>
    <row r="430" spans="1:5">
      <c r="A430" s="2209">
        <v>44682</v>
      </c>
      <c r="B430" s="2210"/>
      <c r="C430" s="2210"/>
      <c r="D430" s="2210"/>
      <c r="E430" s="2210"/>
    </row>
    <row r="431" spans="1:5">
      <c r="A431" s="2209">
        <v>44681</v>
      </c>
      <c r="B431" s="2210"/>
      <c r="C431" s="2210"/>
      <c r="D431" s="2210"/>
      <c r="E431" s="2210"/>
    </row>
    <row r="432" spans="1:5">
      <c r="A432" s="2209">
        <v>44680</v>
      </c>
      <c r="B432" s="2210">
        <v>32999.879999999997</v>
      </c>
      <c r="C432" s="2210">
        <v>315.82</v>
      </c>
      <c r="D432" s="2210">
        <v>12389.19</v>
      </c>
      <c r="E432" s="2210">
        <v>2623.13</v>
      </c>
    </row>
    <row r="433" spans="1:5">
      <c r="A433" s="2209">
        <v>44679</v>
      </c>
      <c r="B433" s="2210">
        <v>32656.2</v>
      </c>
      <c r="C433" s="2210">
        <v>313.60000000000002</v>
      </c>
      <c r="D433" s="2210">
        <v>12679.58</v>
      </c>
      <c r="E433" s="2210">
        <v>2568.37</v>
      </c>
    </row>
    <row r="434" spans="1:5">
      <c r="A434" s="2209">
        <v>44678</v>
      </c>
      <c r="B434" s="2210">
        <v>32425.21</v>
      </c>
      <c r="C434" s="2210">
        <v>311.36</v>
      </c>
      <c r="D434" s="2210">
        <v>12438.42</v>
      </c>
      <c r="E434" s="2210">
        <v>2543.54</v>
      </c>
    </row>
    <row r="435" spans="1:5">
      <c r="A435" s="2209">
        <v>44677</v>
      </c>
      <c r="B435" s="2210">
        <v>33104.28</v>
      </c>
      <c r="C435" s="2210">
        <v>315.56</v>
      </c>
      <c r="D435" s="2210">
        <v>12452.6</v>
      </c>
      <c r="E435" s="2210">
        <v>2557.16</v>
      </c>
    </row>
    <row r="436" spans="1:5">
      <c r="A436" s="2209">
        <v>44676</v>
      </c>
      <c r="B436" s="2210">
        <v>33056.78</v>
      </c>
      <c r="C436" s="2210">
        <v>317.83</v>
      </c>
      <c r="D436" s="2210">
        <v>12746.6</v>
      </c>
      <c r="E436" s="2210">
        <v>2548.96</v>
      </c>
    </row>
    <row r="437" spans="1:5">
      <c r="A437" s="2209">
        <v>44675</v>
      </c>
      <c r="B437" s="2210"/>
      <c r="C437" s="2210"/>
      <c r="D437" s="2210"/>
      <c r="E437" s="2210"/>
    </row>
    <row r="438" spans="1:5">
      <c r="A438" s="2209">
        <v>44674</v>
      </c>
      <c r="B438" s="2210"/>
      <c r="C438" s="2210"/>
      <c r="D438" s="2210"/>
      <c r="E438" s="2210"/>
    </row>
    <row r="439" spans="1:5">
      <c r="A439" s="2209">
        <v>44673</v>
      </c>
      <c r="B439" s="2210">
        <v>33860.660000000003</v>
      </c>
      <c r="C439" s="2210">
        <v>329.91</v>
      </c>
      <c r="D439" s="2210">
        <v>12766.81</v>
      </c>
      <c r="E439" s="2210">
        <v>2620.8000000000002</v>
      </c>
    </row>
    <row r="440" spans="1:5">
      <c r="A440" s="2209">
        <v>44672</v>
      </c>
      <c r="B440" s="2210">
        <v>34059.54</v>
      </c>
      <c r="C440" s="2210">
        <v>335.35</v>
      </c>
      <c r="D440" s="2210">
        <v>13109.14</v>
      </c>
      <c r="E440" s="2210">
        <v>2648.26</v>
      </c>
    </row>
    <row r="441" spans="1:5">
      <c r="A441" s="2209">
        <v>44671</v>
      </c>
      <c r="B441" s="2210">
        <v>34097.96</v>
      </c>
      <c r="C441" s="2210">
        <v>332.94</v>
      </c>
      <c r="D441" s="2210">
        <v>13261.36</v>
      </c>
      <c r="E441" s="2210">
        <v>2669.45</v>
      </c>
    </row>
    <row r="442" spans="1:5">
      <c r="A442" s="2209">
        <v>44670</v>
      </c>
      <c r="B442" s="2210">
        <v>33788.800000000003</v>
      </c>
      <c r="C442" s="2210">
        <v>331.73</v>
      </c>
      <c r="D442" s="2210">
        <v>13217.21</v>
      </c>
      <c r="E442" s="2210">
        <v>2670.06</v>
      </c>
    </row>
    <row r="443" spans="1:5">
      <c r="A443" s="2209">
        <v>44669</v>
      </c>
      <c r="B443" s="2210">
        <v>33600.85</v>
      </c>
      <c r="C443" s="2210">
        <v>330.7</v>
      </c>
      <c r="D443" s="2210">
        <v>13079.76</v>
      </c>
      <c r="E443" s="2210">
        <v>2696.03</v>
      </c>
    </row>
    <row r="444" spans="1:5">
      <c r="A444" s="2209">
        <v>44668</v>
      </c>
      <c r="B444" s="2210"/>
      <c r="C444" s="2210"/>
      <c r="D444" s="2210"/>
      <c r="E444" s="2210"/>
    </row>
    <row r="445" spans="1:5">
      <c r="A445" s="2209">
        <v>44667</v>
      </c>
      <c r="B445" s="2210"/>
      <c r="C445" s="2210"/>
      <c r="D445" s="2210"/>
      <c r="E445" s="2210"/>
    </row>
    <row r="446" spans="1:5">
      <c r="A446" s="2209">
        <v>44666</v>
      </c>
      <c r="B446" s="2210">
        <v>33810.230000000003</v>
      </c>
      <c r="C446" s="2210">
        <v>331.02</v>
      </c>
      <c r="D446" s="2210">
        <v>13104.2</v>
      </c>
      <c r="E446" s="2210">
        <v>2710.89</v>
      </c>
    </row>
    <row r="447" spans="1:5">
      <c r="A447" s="2209">
        <v>44665</v>
      </c>
      <c r="B447" s="2210">
        <v>34289.39</v>
      </c>
      <c r="C447" s="2210">
        <v>336.87</v>
      </c>
      <c r="D447" s="2210">
        <v>13108.48</v>
      </c>
      <c r="E447" s="2210">
        <v>2721.77</v>
      </c>
    </row>
    <row r="448" spans="1:5">
      <c r="A448" s="2209">
        <v>44664</v>
      </c>
      <c r="B448" s="2210">
        <v>34398.910000000003</v>
      </c>
      <c r="C448" s="2210">
        <v>336.38</v>
      </c>
      <c r="D448" s="2210">
        <v>13216.23</v>
      </c>
      <c r="E448" s="2210">
        <v>2724.26</v>
      </c>
    </row>
    <row r="449" spans="1:5">
      <c r="A449" s="2209">
        <v>44663</v>
      </c>
      <c r="B449" s="2210">
        <v>33780.76</v>
      </c>
      <c r="C449" s="2210">
        <v>332.34</v>
      </c>
      <c r="D449" s="2210">
        <v>13102.62</v>
      </c>
      <c r="E449" s="2210">
        <v>2702.18</v>
      </c>
    </row>
    <row r="450" spans="1:5">
      <c r="A450" s="2209">
        <v>44662</v>
      </c>
      <c r="B450" s="2210">
        <v>33895</v>
      </c>
      <c r="C450" s="2210">
        <v>334.98</v>
      </c>
      <c r="D450" s="2210">
        <v>13157.8</v>
      </c>
      <c r="E450" s="2210">
        <v>2705.5</v>
      </c>
    </row>
    <row r="451" spans="1:5">
      <c r="A451" s="2209">
        <v>44661</v>
      </c>
      <c r="B451" s="2210"/>
      <c r="C451" s="2210"/>
      <c r="D451" s="2210"/>
      <c r="E451" s="2210"/>
    </row>
    <row r="452" spans="1:5">
      <c r="A452" s="2209">
        <v>44660</v>
      </c>
      <c r="B452" s="2210"/>
      <c r="C452" s="2210"/>
      <c r="D452" s="2210"/>
      <c r="E452" s="2210"/>
    </row>
    <row r="453" spans="1:5">
      <c r="A453" s="2209">
        <v>44659</v>
      </c>
      <c r="B453" s="2210">
        <v>34364.54</v>
      </c>
      <c r="C453" s="2210">
        <v>342.02</v>
      </c>
      <c r="D453" s="2210">
        <v>13331.84</v>
      </c>
      <c r="E453" s="2210">
        <v>2744.61</v>
      </c>
    </row>
    <row r="454" spans="1:5">
      <c r="A454" s="2209">
        <v>44658</v>
      </c>
      <c r="B454" s="2210">
        <v>34153.06</v>
      </c>
      <c r="C454" s="2210">
        <v>340.37</v>
      </c>
      <c r="D454" s="2210">
        <v>13338.55</v>
      </c>
      <c r="E454" s="2210">
        <v>2740.06</v>
      </c>
    </row>
    <row r="455" spans="1:5">
      <c r="A455" s="2209">
        <v>44657</v>
      </c>
      <c r="B455" s="2210">
        <v>34830.44</v>
      </c>
      <c r="C455" s="2210">
        <v>348.1</v>
      </c>
      <c r="D455" s="2210">
        <v>13327.59</v>
      </c>
      <c r="E455" s="2210">
        <v>2779.82</v>
      </c>
    </row>
    <row r="456" spans="1:5">
      <c r="A456" s="2209">
        <v>44656</v>
      </c>
      <c r="B456" s="2210"/>
      <c r="C456" s="2210"/>
      <c r="D456" s="2210">
        <v>13491.54</v>
      </c>
      <c r="E456" s="2210">
        <v>2813.96</v>
      </c>
    </row>
    <row r="457" spans="1:5">
      <c r="A457" s="2209">
        <v>44655</v>
      </c>
      <c r="B457" s="2210"/>
      <c r="C457" s="2210"/>
      <c r="D457" s="2210">
        <v>13631.52</v>
      </c>
      <c r="E457" s="2210">
        <v>2825.68</v>
      </c>
    </row>
    <row r="458" spans="1:5">
      <c r="A458" s="2209">
        <v>44654</v>
      </c>
      <c r="B458" s="2210"/>
      <c r="C458" s="2210"/>
      <c r="D458" s="2210"/>
      <c r="E458" s="2210"/>
    </row>
    <row r="459" spans="1:5">
      <c r="A459" s="2209">
        <v>44653</v>
      </c>
      <c r="B459" s="2210"/>
      <c r="C459" s="2210"/>
      <c r="D459" s="2210"/>
      <c r="E459" s="2210"/>
    </row>
    <row r="460" spans="1:5">
      <c r="A460" s="2209">
        <v>44652</v>
      </c>
      <c r="B460" s="2210">
        <v>35035.360000000001</v>
      </c>
      <c r="C460" s="2210">
        <v>350.39</v>
      </c>
      <c r="D460" s="2210">
        <v>13523.65</v>
      </c>
      <c r="E460" s="2210">
        <v>2787.11</v>
      </c>
    </row>
    <row r="461" spans="1:5">
      <c r="A461" s="2209">
        <v>44651</v>
      </c>
      <c r="B461" s="2210">
        <v>35170.14</v>
      </c>
      <c r="C461" s="2210">
        <v>351.2</v>
      </c>
      <c r="D461" s="2210">
        <v>13505.74</v>
      </c>
      <c r="E461" s="2210">
        <v>2777.19</v>
      </c>
    </row>
    <row r="462" spans="1:5">
      <c r="A462" s="2209">
        <v>44650</v>
      </c>
      <c r="B462" s="2210">
        <v>35261.35</v>
      </c>
      <c r="C462" s="2210">
        <v>353.26</v>
      </c>
      <c r="D462" s="2210">
        <v>13697.22</v>
      </c>
      <c r="E462" s="2210">
        <v>2795.47</v>
      </c>
    </row>
    <row r="463" spans="1:5">
      <c r="A463" s="2209">
        <v>44649</v>
      </c>
      <c r="B463" s="2210">
        <v>34879.65</v>
      </c>
      <c r="C463" s="2210">
        <v>351</v>
      </c>
      <c r="D463" s="2210">
        <v>13748.97</v>
      </c>
      <c r="E463" s="2210">
        <v>2763.01</v>
      </c>
    </row>
    <row r="464" spans="1:5">
      <c r="A464" s="2209">
        <v>44648</v>
      </c>
      <c r="B464" s="2210">
        <v>34822.699999999997</v>
      </c>
      <c r="C464" s="2210">
        <v>348.52</v>
      </c>
      <c r="D464" s="2210">
        <v>13531.42</v>
      </c>
      <c r="E464" s="2210">
        <v>2734.52</v>
      </c>
    </row>
    <row r="465" spans="1:5">
      <c r="A465" s="2209">
        <v>44647</v>
      </c>
      <c r="B465" s="2210"/>
      <c r="C465" s="2210"/>
      <c r="D465" s="2210"/>
      <c r="E465" s="2210"/>
    </row>
    <row r="466" spans="1:5">
      <c r="A466" s="2209">
        <v>44646</v>
      </c>
      <c r="B466" s="2210"/>
      <c r="C466" s="2210"/>
      <c r="D466" s="2210"/>
      <c r="E466" s="2210"/>
    </row>
    <row r="467" spans="1:5">
      <c r="A467" s="2209">
        <v>44645</v>
      </c>
      <c r="B467" s="2210">
        <v>35134.44</v>
      </c>
      <c r="C467" s="2210">
        <v>349.99</v>
      </c>
      <c r="D467" s="2210">
        <v>13475.54</v>
      </c>
      <c r="E467" s="2210">
        <v>2734.64</v>
      </c>
    </row>
    <row r="468" spans="1:5">
      <c r="A468" s="2209">
        <v>44644</v>
      </c>
      <c r="B468" s="2210">
        <v>35172.9</v>
      </c>
      <c r="C468" s="2210">
        <v>352.07</v>
      </c>
      <c r="D468" s="2210">
        <v>13440.36</v>
      </c>
      <c r="E468" s="2210">
        <v>2763.37</v>
      </c>
    </row>
    <row r="469" spans="1:5">
      <c r="A469" s="2209">
        <v>44643</v>
      </c>
      <c r="B469" s="2210">
        <v>35233.75</v>
      </c>
      <c r="C469" s="2210">
        <v>350.68</v>
      </c>
      <c r="D469" s="2210">
        <v>13311.91</v>
      </c>
      <c r="E469" s="2210">
        <v>2772.44</v>
      </c>
    </row>
    <row r="470" spans="1:5">
      <c r="A470" s="2209">
        <v>44642</v>
      </c>
      <c r="B470" s="2210">
        <v>34892.65</v>
      </c>
      <c r="C470" s="2210">
        <v>347.45</v>
      </c>
      <c r="D470" s="2210">
        <v>13432.92</v>
      </c>
      <c r="E470" s="2210">
        <v>2749.4</v>
      </c>
    </row>
    <row r="471" spans="1:5">
      <c r="A471" s="2209">
        <v>44641</v>
      </c>
      <c r="B471" s="2210">
        <v>34893.919999999998</v>
      </c>
      <c r="C471" s="2210">
        <v>345.62</v>
      </c>
      <c r="D471" s="2210">
        <v>13298.66</v>
      </c>
      <c r="E471" s="2210">
        <v>2710</v>
      </c>
    </row>
    <row r="472" spans="1:5">
      <c r="A472" s="2209">
        <v>44640</v>
      </c>
      <c r="B472" s="2210"/>
      <c r="C472" s="2210"/>
      <c r="D472" s="2210"/>
      <c r="E472" s="2210"/>
    </row>
    <row r="473" spans="1:5">
      <c r="A473" s="2209">
        <v>44639</v>
      </c>
      <c r="B473" s="2210"/>
      <c r="C473" s="2210"/>
      <c r="D473" s="2210"/>
      <c r="E473" s="2210"/>
    </row>
    <row r="474" spans="1:5">
      <c r="A474" s="2209">
        <v>44638</v>
      </c>
      <c r="B474" s="2210">
        <v>34687.58</v>
      </c>
      <c r="C474" s="2210">
        <v>344.93</v>
      </c>
      <c r="D474" s="2210">
        <v>13300.4</v>
      </c>
      <c r="E474" s="2210">
        <v>2728.48</v>
      </c>
    </row>
    <row r="475" spans="1:5">
      <c r="A475" s="2209">
        <v>44637</v>
      </c>
      <c r="B475" s="2210">
        <v>34667.35</v>
      </c>
      <c r="C475" s="2210">
        <v>342.08</v>
      </c>
      <c r="D475" s="2210">
        <v>13170.86</v>
      </c>
      <c r="E475" s="2210">
        <v>2723.42</v>
      </c>
    </row>
    <row r="476" spans="1:5">
      <c r="A476" s="2209">
        <v>44636</v>
      </c>
      <c r="B476" s="2210">
        <v>33658.870000000003</v>
      </c>
      <c r="C476" s="2210">
        <v>330.27</v>
      </c>
      <c r="D476" s="2210">
        <v>12968.81</v>
      </c>
      <c r="E476" s="2210">
        <v>2626.34</v>
      </c>
    </row>
    <row r="477" spans="1:5">
      <c r="A477" s="2209">
        <v>44635</v>
      </c>
      <c r="B477" s="2210">
        <v>33582.800000000003</v>
      </c>
      <c r="C477" s="2210">
        <v>328.61</v>
      </c>
      <c r="D477" s="2210">
        <v>12656.56</v>
      </c>
      <c r="E477" s="2210">
        <v>2493.34</v>
      </c>
    </row>
    <row r="478" spans="1:5">
      <c r="A478" s="2209">
        <v>44634</v>
      </c>
      <c r="B478" s="2210">
        <v>34247.9</v>
      </c>
      <c r="C478" s="2210">
        <v>339.37</v>
      </c>
      <c r="D478" s="2210">
        <v>12482.26</v>
      </c>
      <c r="E478" s="2210">
        <v>2561.73</v>
      </c>
    </row>
    <row r="479" spans="1:5">
      <c r="A479" s="2209">
        <v>44633</v>
      </c>
      <c r="B479" s="2210"/>
      <c r="C479" s="2210"/>
      <c r="D479" s="2210"/>
      <c r="E479" s="2210"/>
    </row>
    <row r="480" spans="1:5">
      <c r="A480" s="2209">
        <v>44632</v>
      </c>
      <c r="B480" s="2210"/>
      <c r="C480" s="2210"/>
      <c r="D480" s="2210"/>
      <c r="E480" s="2210"/>
    </row>
    <row r="481" spans="1:5">
      <c r="A481" s="2209">
        <v>44631</v>
      </c>
      <c r="B481" s="2210">
        <v>34251.26</v>
      </c>
      <c r="C481" s="2210">
        <v>339.3</v>
      </c>
      <c r="D481" s="2210">
        <v>12540.02</v>
      </c>
      <c r="E481" s="2210">
        <v>2635.94</v>
      </c>
    </row>
    <row r="482" spans="1:5">
      <c r="A482" s="2209">
        <v>44630</v>
      </c>
      <c r="B482" s="2210">
        <v>34585.32</v>
      </c>
      <c r="C482" s="2210">
        <v>341.34</v>
      </c>
      <c r="D482" s="2210">
        <v>12678.4</v>
      </c>
      <c r="E482" s="2210">
        <v>2676.85</v>
      </c>
    </row>
    <row r="483" spans="1:5">
      <c r="A483" s="2209">
        <v>44629</v>
      </c>
      <c r="B483" s="2210">
        <v>33756.370000000003</v>
      </c>
      <c r="C483" s="2210">
        <v>334.82</v>
      </c>
      <c r="D483" s="2210">
        <v>12720.01</v>
      </c>
      <c r="E483" s="2210">
        <v>2647.42</v>
      </c>
    </row>
    <row r="484" spans="1:5">
      <c r="A484" s="2209">
        <v>44628</v>
      </c>
      <c r="B484" s="2210">
        <v>33379.22</v>
      </c>
      <c r="C484" s="2210">
        <v>328.9</v>
      </c>
      <c r="D484" s="2210">
        <v>12347.3</v>
      </c>
      <c r="E484" s="2210">
        <v>2658.65</v>
      </c>
    </row>
    <row r="485" spans="1:5">
      <c r="A485" s="2209">
        <v>44627</v>
      </c>
      <c r="B485" s="2210">
        <v>34080.400000000001</v>
      </c>
      <c r="C485" s="2210">
        <v>337.31</v>
      </c>
      <c r="D485" s="2210">
        <v>12441.75</v>
      </c>
      <c r="E485" s="2210">
        <v>2685.88</v>
      </c>
    </row>
    <row r="486" spans="1:5">
      <c r="A486" s="2209">
        <v>44626</v>
      </c>
      <c r="B486" s="2210"/>
      <c r="C486" s="2210"/>
      <c r="D486" s="2210"/>
      <c r="E486" s="2210"/>
    </row>
    <row r="487" spans="1:5">
      <c r="A487" s="2209">
        <v>44625</v>
      </c>
      <c r="B487" s="2210"/>
      <c r="C487" s="2210"/>
      <c r="D487" s="2210"/>
      <c r="E487" s="2210"/>
    </row>
    <row r="488" spans="1:5">
      <c r="A488" s="2209">
        <v>44624</v>
      </c>
      <c r="B488" s="2210">
        <v>35187.07</v>
      </c>
      <c r="C488" s="2210">
        <v>351.1</v>
      </c>
      <c r="D488" s="2210">
        <v>12781.08</v>
      </c>
      <c r="E488" s="2210">
        <v>2776.86</v>
      </c>
    </row>
    <row r="489" spans="1:5">
      <c r="A489" s="2209">
        <v>44623</v>
      </c>
      <c r="B489" s="2210">
        <v>35579.629999999997</v>
      </c>
      <c r="C489" s="2210">
        <v>355.07</v>
      </c>
      <c r="D489" s="2210">
        <v>12983.02</v>
      </c>
      <c r="E489" s="2210">
        <v>2843.75</v>
      </c>
    </row>
    <row r="490" spans="1:5">
      <c r="A490" s="2209">
        <v>44622</v>
      </c>
      <c r="B490" s="2210">
        <v>35447.120000000003</v>
      </c>
      <c r="C490" s="2210">
        <v>354.13</v>
      </c>
      <c r="D490" s="2210">
        <v>13077.55</v>
      </c>
      <c r="E490" s="2210">
        <v>2833.47</v>
      </c>
    </row>
    <row r="491" spans="1:5">
      <c r="A491" s="2209">
        <v>44621</v>
      </c>
      <c r="B491" s="2210">
        <v>35507.910000000003</v>
      </c>
      <c r="C491" s="2210">
        <v>353.14</v>
      </c>
      <c r="D491" s="2210">
        <v>12929.27</v>
      </c>
      <c r="E491" s="2210">
        <v>2852.81</v>
      </c>
    </row>
    <row r="492" spans="1:5">
      <c r="A492" s="2209">
        <v>44620</v>
      </c>
      <c r="B492" s="2210"/>
      <c r="C492" s="2210"/>
      <c r="D492" s="2210">
        <v>13137.03</v>
      </c>
      <c r="E492" s="2210">
        <v>2840.36</v>
      </c>
    </row>
    <row r="493" spans="1:5">
      <c r="A493" s="2209">
        <v>44619</v>
      </c>
      <c r="B493" s="2210"/>
      <c r="C493" s="2210"/>
      <c r="D493" s="2210"/>
      <c r="E493" s="2210"/>
    </row>
    <row r="494" spans="1:5">
      <c r="A494" s="2209">
        <v>44618</v>
      </c>
      <c r="B494" s="2210"/>
      <c r="C494" s="2210"/>
      <c r="D494" s="2210"/>
      <c r="E494" s="2210"/>
    </row>
    <row r="495" spans="1:5">
      <c r="A495" s="2209">
        <v>44617</v>
      </c>
      <c r="B495" s="2210">
        <v>35019.74</v>
      </c>
      <c r="C495" s="2210">
        <v>347.34</v>
      </c>
      <c r="D495" s="2210">
        <v>13145.72</v>
      </c>
      <c r="E495" s="2210">
        <v>2841.8</v>
      </c>
    </row>
    <row r="496" spans="1:5">
      <c r="A496" s="2209">
        <v>44616</v>
      </c>
      <c r="B496" s="2210">
        <v>34905.410000000003</v>
      </c>
      <c r="C496" s="2210">
        <v>342.74</v>
      </c>
      <c r="D496" s="2210">
        <v>12816.78</v>
      </c>
      <c r="E496" s="2210">
        <v>2800.26</v>
      </c>
    </row>
    <row r="497" spans="1:5">
      <c r="A497" s="2209">
        <v>44615</v>
      </c>
      <c r="B497" s="2210">
        <v>35817.599999999999</v>
      </c>
      <c r="C497" s="2210">
        <v>353.54</v>
      </c>
      <c r="D497" s="2210">
        <v>12827.4</v>
      </c>
      <c r="E497" s="2210">
        <v>2926.31</v>
      </c>
    </row>
    <row r="498" spans="1:5">
      <c r="A498" s="2209">
        <v>44614</v>
      </c>
      <c r="B498" s="2210">
        <v>35646.120000000003</v>
      </c>
      <c r="C498" s="2210">
        <v>350.52</v>
      </c>
      <c r="D498" s="2210">
        <v>13005.04</v>
      </c>
      <c r="E498" s="2210">
        <v>2925.66</v>
      </c>
    </row>
    <row r="499" spans="1:5">
      <c r="A499" s="2209">
        <v>44613</v>
      </c>
      <c r="B499" s="2210">
        <v>36146.410000000003</v>
      </c>
      <c r="C499" s="2210">
        <v>357.2</v>
      </c>
      <c r="D499" s="2210">
        <v>13120.44</v>
      </c>
      <c r="E499" s="2210">
        <v>2956.75</v>
      </c>
    </row>
    <row r="500" spans="1:5">
      <c r="A500" s="2209">
        <v>44612</v>
      </c>
      <c r="B500" s="2210"/>
      <c r="C500" s="2210"/>
      <c r="D500" s="2210"/>
      <c r="E500" s="2210"/>
    </row>
    <row r="501" spans="1:5">
      <c r="A501" s="2209">
        <v>44611</v>
      </c>
      <c r="B501" s="2210"/>
      <c r="C501" s="2210"/>
      <c r="D501" s="2210"/>
      <c r="E501" s="2210"/>
    </row>
    <row r="502" spans="1:5">
      <c r="A502" s="2209">
        <v>44610</v>
      </c>
      <c r="B502" s="2210">
        <v>36167.96</v>
      </c>
      <c r="C502" s="2210">
        <v>357.62</v>
      </c>
      <c r="D502" s="2210">
        <v>13154.17</v>
      </c>
      <c r="E502" s="2210">
        <v>2986.49</v>
      </c>
    </row>
    <row r="503" spans="1:5">
      <c r="A503" s="2209">
        <v>44609</v>
      </c>
      <c r="B503" s="2210">
        <v>36239.81</v>
      </c>
      <c r="C503" s="2210">
        <v>355.84</v>
      </c>
      <c r="D503" s="2210">
        <v>13265.26</v>
      </c>
      <c r="E503" s="2210">
        <v>3013.44</v>
      </c>
    </row>
    <row r="504" spans="1:5">
      <c r="A504" s="2209">
        <v>44608</v>
      </c>
      <c r="B504" s="2210">
        <v>36166.21</v>
      </c>
      <c r="C504" s="2210">
        <v>356.81</v>
      </c>
      <c r="D504" s="2210">
        <v>13488.93</v>
      </c>
      <c r="E504" s="2210">
        <v>3016.49</v>
      </c>
    </row>
    <row r="505" spans="1:5">
      <c r="A505" s="2209">
        <v>44607</v>
      </c>
      <c r="B505" s="2210">
        <v>35611.449999999997</v>
      </c>
      <c r="C505" s="2210">
        <v>351.93</v>
      </c>
      <c r="D505" s="2210">
        <v>13460.66</v>
      </c>
      <c r="E505" s="2210">
        <v>2979.69</v>
      </c>
    </row>
    <row r="506" spans="1:5">
      <c r="A506" s="2209">
        <v>44606</v>
      </c>
      <c r="B506" s="2210">
        <v>35702.410000000003</v>
      </c>
      <c r="C506" s="2210">
        <v>350.57</v>
      </c>
      <c r="D506" s="2210">
        <v>13270.95</v>
      </c>
      <c r="E506" s="2210">
        <v>2958.51</v>
      </c>
    </row>
    <row r="507" spans="1:5">
      <c r="A507" s="2209">
        <v>44605</v>
      </c>
      <c r="B507" s="2210"/>
      <c r="C507" s="2210"/>
      <c r="D507" s="2210"/>
      <c r="E507" s="2210"/>
    </row>
    <row r="508" spans="1:5">
      <c r="A508" s="2209">
        <v>44604</v>
      </c>
      <c r="B508" s="2210"/>
      <c r="C508" s="2210"/>
      <c r="D508" s="2210"/>
      <c r="E508" s="2210"/>
    </row>
    <row r="509" spans="1:5">
      <c r="A509" s="2209">
        <v>44603</v>
      </c>
      <c r="B509" s="2210">
        <v>36323.85</v>
      </c>
      <c r="C509" s="2210">
        <v>359.12</v>
      </c>
      <c r="D509" s="2210">
        <v>13391.97</v>
      </c>
      <c r="E509" s="2210">
        <v>3006.63</v>
      </c>
    </row>
    <row r="510" spans="1:5">
      <c r="A510" s="2209">
        <v>44602</v>
      </c>
      <c r="B510" s="2210">
        <v>36377.64</v>
      </c>
      <c r="C510" s="2210">
        <v>359.2</v>
      </c>
      <c r="D510" s="2210">
        <v>13605.79</v>
      </c>
      <c r="E510" s="2210">
        <v>3032.21</v>
      </c>
    </row>
    <row r="511" spans="1:5">
      <c r="A511" s="2209">
        <v>44601</v>
      </c>
      <c r="B511" s="2210">
        <v>36008.1</v>
      </c>
      <c r="C511" s="2210">
        <v>357.34</v>
      </c>
      <c r="D511" s="2210">
        <v>13767.35</v>
      </c>
      <c r="E511" s="2210">
        <v>3004.52</v>
      </c>
    </row>
    <row r="512" spans="1:5">
      <c r="A512" s="2209">
        <v>44600</v>
      </c>
      <c r="B512" s="2210">
        <v>35640.699999999997</v>
      </c>
      <c r="C512" s="2210">
        <v>353.54</v>
      </c>
      <c r="D512" s="2210">
        <v>13555.69</v>
      </c>
      <c r="E512" s="2210">
        <v>2956.01</v>
      </c>
    </row>
    <row r="513" spans="1:5">
      <c r="A513" s="2209">
        <v>44599</v>
      </c>
      <c r="B513" s="2210">
        <v>35509.26</v>
      </c>
      <c r="C513" s="2210">
        <v>350.86</v>
      </c>
      <c r="D513" s="2210">
        <v>13477.65</v>
      </c>
      <c r="E513" s="2210">
        <v>2954.85</v>
      </c>
    </row>
    <row r="514" spans="1:5">
      <c r="A514" s="2209">
        <v>44598</v>
      </c>
      <c r="B514" s="2210"/>
      <c r="C514" s="2210"/>
      <c r="D514" s="2210"/>
      <c r="E514" s="2210"/>
    </row>
    <row r="515" spans="1:5">
      <c r="A515" s="2209">
        <v>44597</v>
      </c>
      <c r="B515" s="2210"/>
      <c r="C515" s="2210"/>
      <c r="D515" s="2210"/>
      <c r="E515" s="2210"/>
    </row>
    <row r="516" spans="1:5">
      <c r="A516" s="2209">
        <v>44596</v>
      </c>
      <c r="B516" s="2210"/>
      <c r="C516" s="2210"/>
      <c r="D516" s="2210">
        <v>13486.38</v>
      </c>
      <c r="E516" s="2210">
        <v>2959.13</v>
      </c>
    </row>
    <row r="517" spans="1:5">
      <c r="A517" s="2209">
        <v>44595</v>
      </c>
      <c r="B517" s="2210"/>
      <c r="C517" s="2210"/>
      <c r="D517" s="2210">
        <v>13445.13</v>
      </c>
      <c r="E517" s="2210">
        <v>2932.83</v>
      </c>
    </row>
    <row r="518" spans="1:5">
      <c r="A518" s="2209">
        <v>44594</v>
      </c>
      <c r="B518" s="2210"/>
      <c r="C518" s="2210"/>
      <c r="D518" s="2210">
        <v>13714.89</v>
      </c>
      <c r="E518" s="2210">
        <v>2939.67</v>
      </c>
    </row>
    <row r="519" spans="1:5">
      <c r="A519" s="2209">
        <v>44593</v>
      </c>
      <c r="B519" s="2210"/>
      <c r="C519" s="2210"/>
      <c r="D519" s="2210">
        <v>13594.9</v>
      </c>
      <c r="E519" s="2210">
        <v>2941.54</v>
      </c>
    </row>
    <row r="520" spans="1:5">
      <c r="A520" s="2209">
        <v>44592</v>
      </c>
      <c r="B520" s="2210"/>
      <c r="C520" s="2210"/>
      <c r="D520" s="2210">
        <v>13473.44</v>
      </c>
      <c r="E520" s="2210">
        <v>2927.51</v>
      </c>
    </row>
    <row r="521" spans="1:5">
      <c r="A521" s="2209">
        <v>44591</v>
      </c>
      <c r="B521" s="2210"/>
      <c r="C521" s="2210"/>
      <c r="D521" s="2210"/>
      <c r="E521" s="2210"/>
    </row>
    <row r="522" spans="1:5">
      <c r="A522" s="2209">
        <v>44590</v>
      </c>
      <c r="B522" s="2210"/>
      <c r="C522" s="2210"/>
      <c r="D522" s="2210"/>
      <c r="E522" s="2210"/>
    </row>
    <row r="523" spans="1:5">
      <c r="A523" s="2209">
        <v>44589</v>
      </c>
      <c r="B523" s="2210"/>
      <c r="C523" s="2210"/>
      <c r="D523" s="2210">
        <v>13237.84</v>
      </c>
      <c r="E523" s="2210">
        <v>2886.09</v>
      </c>
    </row>
    <row r="524" spans="1:5">
      <c r="A524" s="2209">
        <v>44588</v>
      </c>
      <c r="B524" s="2210"/>
      <c r="C524" s="2210"/>
      <c r="D524" s="2210">
        <v>13015.27</v>
      </c>
      <c r="E524" s="2210">
        <v>2888.1</v>
      </c>
    </row>
    <row r="525" spans="1:5">
      <c r="A525" s="2209">
        <v>44587</v>
      </c>
      <c r="B525" s="2210">
        <v>35061.14</v>
      </c>
      <c r="C525" s="2210">
        <v>347.69</v>
      </c>
      <c r="D525" s="2210">
        <v>13121.99</v>
      </c>
      <c r="E525" s="2210">
        <v>2935.01</v>
      </c>
    </row>
    <row r="526" spans="1:5">
      <c r="A526" s="2209">
        <v>44586</v>
      </c>
      <c r="B526" s="2210">
        <v>35114.14</v>
      </c>
      <c r="C526" s="2210">
        <v>347.6</v>
      </c>
      <c r="D526" s="2210">
        <v>13103.33</v>
      </c>
      <c r="E526" s="2210">
        <v>2932.57</v>
      </c>
    </row>
    <row r="527" spans="1:5">
      <c r="A527" s="2209">
        <v>44585</v>
      </c>
      <c r="B527" s="2210">
        <v>35685.29</v>
      </c>
      <c r="C527" s="2210">
        <v>352.8</v>
      </c>
      <c r="D527" s="2210">
        <v>13235.23</v>
      </c>
      <c r="E527" s="2210">
        <v>2960.95</v>
      </c>
    </row>
    <row r="528" spans="1:5">
      <c r="A528" s="2209">
        <v>44584</v>
      </c>
      <c r="B528" s="2210"/>
      <c r="C528" s="2210"/>
      <c r="D528" s="2210"/>
      <c r="E528" s="2210"/>
    </row>
    <row r="529" spans="1:5">
      <c r="A529" s="2209">
        <v>44583</v>
      </c>
      <c r="B529" s="2210"/>
      <c r="C529" s="2210"/>
      <c r="D529" s="2210"/>
      <c r="E529" s="2210"/>
    </row>
    <row r="530" spans="1:5">
      <c r="A530" s="2209">
        <v>44582</v>
      </c>
      <c r="B530" s="2210">
        <v>35507.269999999997</v>
      </c>
      <c r="C530" s="2210">
        <v>351.93</v>
      </c>
      <c r="D530" s="2210">
        <v>13320.91</v>
      </c>
      <c r="E530" s="2210">
        <v>3014.57</v>
      </c>
    </row>
    <row r="531" spans="1:5">
      <c r="A531" s="2209">
        <v>44581</v>
      </c>
      <c r="B531" s="2210">
        <v>36140.050000000003</v>
      </c>
      <c r="C531" s="2210">
        <v>359.13</v>
      </c>
      <c r="D531" s="2210">
        <v>13572.49</v>
      </c>
      <c r="E531" s="2210">
        <v>3042.27</v>
      </c>
    </row>
    <row r="532" spans="1:5">
      <c r="A532" s="2209">
        <v>44580</v>
      </c>
      <c r="B532" s="2210">
        <v>36158.25</v>
      </c>
      <c r="C532" s="2210">
        <v>359.02</v>
      </c>
      <c r="D532" s="2210">
        <v>13643.74</v>
      </c>
      <c r="E532" s="2210">
        <v>3003.66</v>
      </c>
    </row>
    <row r="533" spans="1:5">
      <c r="A533" s="2209">
        <v>44579</v>
      </c>
      <c r="B533" s="2210">
        <v>36458.15</v>
      </c>
      <c r="C533" s="2210">
        <v>361.85</v>
      </c>
      <c r="D533" s="2210">
        <v>13756.26</v>
      </c>
      <c r="E533" s="2210">
        <v>3007.8</v>
      </c>
    </row>
    <row r="534" spans="1:5">
      <c r="A534" s="2209">
        <v>44578</v>
      </c>
      <c r="B534" s="2210">
        <v>36749.360000000001</v>
      </c>
      <c r="C534" s="2210">
        <v>362.49</v>
      </c>
      <c r="D534" s="2210">
        <v>13985.01</v>
      </c>
      <c r="E534" s="2210">
        <v>3038.86</v>
      </c>
    </row>
    <row r="535" spans="1:5">
      <c r="A535" s="2209">
        <v>44577</v>
      </c>
      <c r="B535" s="2210"/>
      <c r="C535" s="2210"/>
      <c r="D535" s="2210"/>
      <c r="E535" s="2210"/>
    </row>
    <row r="536" spans="1:5">
      <c r="A536" s="2209">
        <v>44576</v>
      </c>
      <c r="B536" s="2210"/>
      <c r="C536" s="2210"/>
      <c r="D536" s="2210"/>
      <c r="E536" s="2210"/>
    </row>
    <row r="537" spans="1:5">
      <c r="A537" s="2209">
        <v>44575</v>
      </c>
      <c r="B537" s="2210">
        <v>36507.14</v>
      </c>
      <c r="C537" s="2210">
        <v>359.02</v>
      </c>
      <c r="D537" s="2210">
        <v>13971.49</v>
      </c>
      <c r="E537" s="2210">
        <v>3046.24</v>
      </c>
    </row>
    <row r="538" spans="1:5">
      <c r="A538" s="2209">
        <v>44574</v>
      </c>
      <c r="B538" s="2210">
        <v>36573.78</v>
      </c>
      <c r="C538" s="2210">
        <v>362.23</v>
      </c>
      <c r="D538" s="2210">
        <v>14010.98</v>
      </c>
      <c r="E538" s="2210">
        <v>3060.38</v>
      </c>
    </row>
    <row r="539" spans="1:5">
      <c r="A539" s="2209">
        <v>44573</v>
      </c>
      <c r="B539" s="2210">
        <v>36451.72</v>
      </c>
      <c r="C539" s="2210">
        <v>362.84</v>
      </c>
      <c r="D539" s="2210">
        <v>14151.07</v>
      </c>
      <c r="E539" s="2210">
        <v>3069.68</v>
      </c>
    </row>
    <row r="540" spans="1:5">
      <c r="A540" s="2209">
        <v>44572</v>
      </c>
      <c r="B540" s="2210">
        <v>36276.06</v>
      </c>
      <c r="C540" s="2210">
        <v>362.05</v>
      </c>
      <c r="D540" s="2210">
        <v>14059.12</v>
      </c>
      <c r="E540" s="2210">
        <v>3010.75</v>
      </c>
    </row>
    <row r="541" spans="1:5">
      <c r="A541" s="2209">
        <v>44571</v>
      </c>
      <c r="B541" s="2210">
        <v>36179.21</v>
      </c>
      <c r="C541" s="2210">
        <v>367.93</v>
      </c>
      <c r="D541" s="2210">
        <v>13939.14</v>
      </c>
      <c r="E541" s="2210">
        <v>2984.66</v>
      </c>
    </row>
    <row r="542" spans="1:5">
      <c r="A542" s="2209">
        <v>44570</v>
      </c>
      <c r="B542" s="2210"/>
      <c r="C542" s="2210"/>
      <c r="D542" s="2210"/>
      <c r="E542" s="2210"/>
    </row>
    <row r="543" spans="1:5">
      <c r="A543" s="2209">
        <v>44569</v>
      </c>
      <c r="B543" s="2210"/>
      <c r="C543" s="2210"/>
      <c r="D543" s="2210"/>
      <c r="E543" s="2210"/>
    </row>
    <row r="544" spans="1:5">
      <c r="A544" s="2209">
        <v>44568</v>
      </c>
      <c r="B544" s="2210">
        <v>36041.120000000003</v>
      </c>
      <c r="C544" s="2210">
        <v>366.27</v>
      </c>
      <c r="D544" s="2210">
        <v>13989.32</v>
      </c>
      <c r="E544" s="2210">
        <v>2969.72</v>
      </c>
    </row>
    <row r="545" spans="1:5">
      <c r="A545" s="2209">
        <v>44567</v>
      </c>
      <c r="B545" s="2210">
        <v>36434.19</v>
      </c>
      <c r="C545" s="2210">
        <v>373.73</v>
      </c>
      <c r="D545" s="2210">
        <v>14018.45</v>
      </c>
      <c r="E545" s="2210">
        <v>2947.85</v>
      </c>
    </row>
    <row r="546" spans="1:5">
      <c r="A546" s="2209">
        <v>44566</v>
      </c>
      <c r="B546" s="2210">
        <v>36696.089999999997</v>
      </c>
      <c r="C546" s="2210">
        <v>376.72</v>
      </c>
      <c r="D546" s="2210">
        <v>14098.73</v>
      </c>
      <c r="E546" s="2210">
        <v>2961.39</v>
      </c>
    </row>
    <row r="547" spans="1:5">
      <c r="A547" s="2209">
        <v>44565</v>
      </c>
      <c r="B547" s="2210">
        <v>36748.44</v>
      </c>
      <c r="C547" s="2210">
        <v>380.45</v>
      </c>
      <c r="D547" s="2210">
        <v>14296.44</v>
      </c>
      <c r="E547" s="2210">
        <v>2990.95</v>
      </c>
    </row>
    <row r="548" spans="1:5">
      <c r="A548" s="2209">
        <v>44564</v>
      </c>
      <c r="B548" s="2210">
        <v>36240.959999999999</v>
      </c>
      <c r="C548" s="2210">
        <v>380.24</v>
      </c>
      <c r="D548" s="2210">
        <v>14266.32</v>
      </c>
      <c r="E548" s="2210">
        <v>2987.44</v>
      </c>
    </row>
    <row r="549" spans="1:5">
      <c r="A549" s="2209">
        <v>44563</v>
      </c>
      <c r="B549" s="2210"/>
      <c r="C549" s="2210"/>
      <c r="D549" s="2210"/>
      <c r="E549" s="2210"/>
    </row>
    <row r="550" spans="1:5">
      <c r="A550" s="2209">
        <v>44562</v>
      </c>
      <c r="B550" s="2210"/>
      <c r="C550" s="2210"/>
      <c r="D550" s="2210"/>
      <c r="E550" s="2210"/>
    </row>
    <row r="551" spans="1:5">
      <c r="A551" s="2209">
        <v>44561</v>
      </c>
      <c r="B551" s="2210" t="s">
        <v>1196</v>
      </c>
      <c r="C551" s="2210" t="s">
        <v>1196</v>
      </c>
      <c r="D551" s="2210">
        <v>14223.14</v>
      </c>
      <c r="E551" s="2210">
        <v>2983.77</v>
      </c>
    </row>
    <row r="552" spans="1:5">
      <c r="A552" s="2209">
        <v>44560</v>
      </c>
      <c r="B552" s="2210">
        <v>36138.47</v>
      </c>
      <c r="C552" s="2210">
        <v>383.71</v>
      </c>
      <c r="D552" s="2210">
        <v>14246.01</v>
      </c>
      <c r="E552" s="2210">
        <v>2961.34</v>
      </c>
    </row>
    <row r="553" spans="1:5">
      <c r="A553" s="2209">
        <v>44559</v>
      </c>
      <c r="B553" s="2210">
        <v>36196.870000000003</v>
      </c>
      <c r="C553" s="2210">
        <v>381.64</v>
      </c>
      <c r="D553" s="2210">
        <v>14274.39</v>
      </c>
      <c r="E553" s="2210">
        <v>2949.54</v>
      </c>
    </row>
    <row r="554" spans="1:5">
      <c r="A554" s="2209">
        <v>44558</v>
      </c>
      <c r="B554" s="2210">
        <v>36094.769999999997</v>
      </c>
      <c r="C554" s="2210">
        <v>379.95</v>
      </c>
      <c r="D554" s="2210">
        <v>14252.74</v>
      </c>
      <c r="E554" s="2210">
        <v>2968.37</v>
      </c>
    </row>
    <row r="555" spans="1:5">
      <c r="A555" s="2209">
        <v>44557</v>
      </c>
      <c r="B555" s="2210">
        <v>35801.46</v>
      </c>
      <c r="C555" s="2210">
        <v>377.74</v>
      </c>
      <c r="D555" s="2210">
        <v>14245.78</v>
      </c>
      <c r="E555" s="2210">
        <v>2955.35</v>
      </c>
    </row>
    <row r="556" spans="1:5">
      <c r="A556" s="2209">
        <v>44556</v>
      </c>
      <c r="B556" s="2210" t="s">
        <v>1196</v>
      </c>
      <c r="C556" s="2210" t="s">
        <v>1196</v>
      </c>
      <c r="D556" s="2210"/>
      <c r="E556" s="2210"/>
    </row>
    <row r="557" spans="1:5">
      <c r="A557" s="2209">
        <v>44555</v>
      </c>
      <c r="B557" s="2210" t="s">
        <v>1196</v>
      </c>
      <c r="C557" s="2210" t="s">
        <v>1196</v>
      </c>
      <c r="D557" s="2210"/>
      <c r="E557" s="2210"/>
    </row>
    <row r="558" spans="1:5">
      <c r="A558" s="2209">
        <v>44554</v>
      </c>
      <c r="B558" s="2210">
        <v>35628.29</v>
      </c>
      <c r="C558" s="2210">
        <v>376.69</v>
      </c>
      <c r="D558" s="2210">
        <v>14109.73</v>
      </c>
      <c r="E558" s="2210">
        <v>2952.35</v>
      </c>
    </row>
    <row r="559" spans="1:5">
      <c r="A559" s="2209">
        <v>44553</v>
      </c>
      <c r="B559" s="2210">
        <v>35598.57</v>
      </c>
      <c r="C559" s="2210">
        <v>376.94</v>
      </c>
      <c r="D559" s="2210">
        <v>14106.21</v>
      </c>
      <c r="E559" s="2210">
        <v>2949.96</v>
      </c>
    </row>
    <row r="560" spans="1:5">
      <c r="A560" s="2209">
        <v>44552</v>
      </c>
      <c r="B560" s="2210">
        <v>35360.89</v>
      </c>
      <c r="C560" s="2210">
        <v>374.54</v>
      </c>
      <c r="D560" s="2210">
        <v>14006.79</v>
      </c>
      <c r="E560" s="2210">
        <v>2926.41</v>
      </c>
    </row>
    <row r="561" spans="1:5">
      <c r="A561" s="2209">
        <v>44551</v>
      </c>
      <c r="B561" s="2210">
        <v>35286.39</v>
      </c>
      <c r="C561" s="2210">
        <v>371.96</v>
      </c>
      <c r="D561" s="2210">
        <v>13868.05</v>
      </c>
      <c r="E561" s="2210">
        <v>2911.21</v>
      </c>
    </row>
    <row r="562" spans="1:5">
      <c r="A562" s="2209">
        <v>44550</v>
      </c>
      <c r="B562" s="2210">
        <v>35048.03</v>
      </c>
      <c r="C562" s="2210">
        <v>368.92</v>
      </c>
      <c r="D562" s="2210">
        <v>13639.44</v>
      </c>
      <c r="E562" s="2210">
        <v>2878.14</v>
      </c>
    </row>
    <row r="563" spans="1:5">
      <c r="A563" s="2209">
        <v>44549</v>
      </c>
      <c r="B563" s="2210" t="s">
        <v>1196</v>
      </c>
      <c r="C563" s="2210" t="s">
        <v>1196</v>
      </c>
      <c r="D563" s="2210"/>
      <c r="E563" s="2210"/>
    </row>
    <row r="564" spans="1:5">
      <c r="A564" s="2209">
        <v>44548</v>
      </c>
      <c r="B564" s="2210" t="s">
        <v>1196</v>
      </c>
      <c r="C564" s="2210" t="s">
        <v>1196</v>
      </c>
      <c r="D564" s="2210"/>
      <c r="E564" s="2210"/>
    </row>
    <row r="565" spans="1:5">
      <c r="A565" s="2209">
        <v>44547</v>
      </c>
      <c r="B565" s="2210">
        <v>35332.58</v>
      </c>
      <c r="C565" s="2210">
        <v>372.1</v>
      </c>
      <c r="D565" s="2210">
        <v>13811.99</v>
      </c>
      <c r="E565" s="2210">
        <v>2940.58</v>
      </c>
    </row>
    <row r="566" spans="1:5">
      <c r="A566" s="2209">
        <v>44546</v>
      </c>
      <c r="B566" s="2210">
        <v>35279.33</v>
      </c>
      <c r="C566" s="2210">
        <v>375.72</v>
      </c>
      <c r="D566" s="2210">
        <v>13932.65</v>
      </c>
      <c r="E566" s="2210">
        <v>2958.8</v>
      </c>
    </row>
    <row r="567" spans="1:5">
      <c r="A567" s="2209">
        <v>44545</v>
      </c>
      <c r="B567" s="2210">
        <v>34983.75</v>
      </c>
      <c r="C567" s="2210">
        <v>370.07</v>
      </c>
      <c r="D567" s="2210">
        <v>13966.32</v>
      </c>
      <c r="E567" s="2210">
        <v>2935.07</v>
      </c>
    </row>
    <row r="568" spans="1:5">
      <c r="A568" s="2209">
        <v>44544</v>
      </c>
      <c r="B568" s="2210">
        <v>34863.46</v>
      </c>
      <c r="C568" s="2210">
        <v>366.25</v>
      </c>
      <c r="D568" s="2210">
        <v>13803.13</v>
      </c>
      <c r="E568" s="2210">
        <v>2953.41</v>
      </c>
    </row>
    <row r="569" spans="1:5">
      <c r="A569" s="2209">
        <v>44543</v>
      </c>
      <c r="B569" s="2210">
        <v>35196.71</v>
      </c>
      <c r="C569" s="2210">
        <v>372.96</v>
      </c>
      <c r="D569" s="2210">
        <v>13906.78</v>
      </c>
      <c r="E569" s="2210">
        <v>2973.93</v>
      </c>
    </row>
    <row r="570" spans="1:5">
      <c r="A570" s="2209">
        <v>44542</v>
      </c>
      <c r="B570" s="2210" t="s">
        <v>1196</v>
      </c>
      <c r="C570" s="2210" t="s">
        <v>1196</v>
      </c>
      <c r="D570" s="2210"/>
      <c r="E570" s="2210"/>
    </row>
    <row r="571" spans="1:5">
      <c r="A571" s="2209">
        <v>44541</v>
      </c>
      <c r="B571" s="2210" t="s">
        <v>1196</v>
      </c>
      <c r="C571" s="2210" t="s">
        <v>1196</v>
      </c>
      <c r="D571" s="2210"/>
      <c r="E571" s="2210"/>
    </row>
    <row r="572" spans="1:5">
      <c r="A572" s="2209">
        <v>44540</v>
      </c>
      <c r="B572" s="2210">
        <v>35312.81</v>
      </c>
      <c r="C572" s="2210">
        <v>372.02</v>
      </c>
      <c r="D572" s="2210">
        <v>14021.9</v>
      </c>
      <c r="E572" s="2210">
        <v>2992.92</v>
      </c>
    </row>
    <row r="573" spans="1:5">
      <c r="A573" s="2209">
        <v>44539</v>
      </c>
      <c r="B573" s="2210">
        <v>35486.839999999997</v>
      </c>
      <c r="C573" s="2210">
        <v>371.01</v>
      </c>
      <c r="D573" s="2210">
        <v>13952.44</v>
      </c>
      <c r="E573" s="2210">
        <v>3015.1</v>
      </c>
    </row>
    <row r="574" spans="1:5">
      <c r="A574" s="2209">
        <v>44538</v>
      </c>
      <c r="B574" s="2210">
        <v>35324.839999999997</v>
      </c>
      <c r="C574" s="2210">
        <v>371.08</v>
      </c>
      <c r="D574" s="2210">
        <v>14056.26</v>
      </c>
      <c r="E574" s="2210">
        <v>2998.78</v>
      </c>
    </row>
    <row r="575" spans="1:5">
      <c r="A575" s="2209">
        <v>44537</v>
      </c>
      <c r="B575" s="2210">
        <v>35254.47</v>
      </c>
      <c r="C575" s="2210">
        <v>367.88</v>
      </c>
      <c r="D575" s="2210">
        <v>14002.13</v>
      </c>
      <c r="E575" s="2210">
        <v>2985.57</v>
      </c>
    </row>
    <row r="576" spans="1:5">
      <c r="A576" s="2209">
        <v>44536</v>
      </c>
      <c r="B576" s="2210">
        <v>35039.120000000003</v>
      </c>
      <c r="C576" s="2210">
        <v>368.19</v>
      </c>
      <c r="D576" s="2210">
        <v>13707.92</v>
      </c>
      <c r="E576" s="2210">
        <v>2933.3</v>
      </c>
    </row>
    <row r="577" spans="1:5">
      <c r="A577" s="2209">
        <v>44535</v>
      </c>
      <c r="B577" s="2210" t="s">
        <v>1196</v>
      </c>
      <c r="C577" s="2210" t="s">
        <v>1196</v>
      </c>
      <c r="D577" s="2210"/>
      <c r="E577" s="2210"/>
    </row>
    <row r="578" spans="1:5">
      <c r="A578" s="2209">
        <v>44534</v>
      </c>
      <c r="B578" s="2210" t="s">
        <v>1196</v>
      </c>
      <c r="C578" s="2210" t="s">
        <v>1196</v>
      </c>
      <c r="D578" s="2210"/>
      <c r="E578" s="2210"/>
    </row>
    <row r="579" spans="1:5">
      <c r="A579" s="2209">
        <v>44533</v>
      </c>
      <c r="B579" s="2210">
        <v>35056.82</v>
      </c>
      <c r="C579" s="2210">
        <v>367.89</v>
      </c>
      <c r="D579" s="2210">
        <v>13571.91</v>
      </c>
      <c r="E579" s="2210">
        <v>2958.91</v>
      </c>
    </row>
    <row r="580" spans="1:5">
      <c r="A580" s="2209">
        <v>44532</v>
      </c>
      <c r="B580" s="2210">
        <v>35111.769999999997</v>
      </c>
      <c r="C580" s="2210">
        <v>364.3</v>
      </c>
      <c r="D580" s="2210">
        <v>13680.15</v>
      </c>
      <c r="E580" s="2210">
        <v>2986.82</v>
      </c>
    </row>
    <row r="581" spans="1:5">
      <c r="A581" s="2209">
        <v>44531</v>
      </c>
      <c r="B581" s="2210">
        <v>34836.57</v>
      </c>
      <c r="C581" s="2210">
        <v>365.73</v>
      </c>
      <c r="D581" s="2210">
        <v>13576.29</v>
      </c>
      <c r="E581" s="2210">
        <v>2962.29</v>
      </c>
    </row>
    <row r="582" spans="1:5">
      <c r="A582" s="2209">
        <v>44530</v>
      </c>
      <c r="B582" s="2210">
        <v>34523.129999999997</v>
      </c>
      <c r="C582" s="2210">
        <v>365.29</v>
      </c>
      <c r="D582" s="2210">
        <v>13636.23</v>
      </c>
      <c r="E582" s="2210">
        <v>2927.42</v>
      </c>
    </row>
    <row r="583" spans="1:5">
      <c r="A583" s="2209">
        <v>44529</v>
      </c>
      <c r="B583" s="2210">
        <v>34325.660000000003</v>
      </c>
      <c r="C583" s="2210">
        <v>361.34</v>
      </c>
      <c r="D583" s="2210">
        <v>13871.64</v>
      </c>
      <c r="E583" s="2210">
        <v>2943.21</v>
      </c>
    </row>
    <row r="584" spans="1:5">
      <c r="A584" s="2209">
        <v>44528</v>
      </c>
      <c r="B584" s="2210" t="s">
        <v>1196</v>
      </c>
      <c r="C584" s="2210" t="s">
        <v>1196</v>
      </c>
      <c r="D584" s="2210"/>
      <c r="E584" s="2210"/>
    </row>
    <row r="585" spans="1:5">
      <c r="A585" s="2209">
        <v>44527</v>
      </c>
      <c r="B585" s="2210" t="s">
        <v>1196</v>
      </c>
      <c r="C585" s="2210" t="s">
        <v>1196</v>
      </c>
      <c r="D585" s="2210"/>
      <c r="E585" s="2210"/>
    </row>
    <row r="586" spans="1:5">
      <c r="A586" s="2209">
        <v>44526</v>
      </c>
      <c r="B586" s="2210">
        <v>34407.480000000003</v>
      </c>
      <c r="C586" s="2210">
        <v>359.41</v>
      </c>
      <c r="D586" s="2210">
        <v>13766.39</v>
      </c>
      <c r="E586" s="2210">
        <v>2953.06</v>
      </c>
    </row>
    <row r="587" spans="1:5">
      <c r="A587" s="2209">
        <v>44525</v>
      </c>
      <c r="B587" s="2210">
        <v>34971.550000000003</v>
      </c>
      <c r="C587" s="2210">
        <v>365.26</v>
      </c>
      <c r="D587" s="2210">
        <v>14075.85</v>
      </c>
      <c r="E587" s="2210">
        <v>3029.09</v>
      </c>
    </row>
    <row r="588" spans="1:5">
      <c r="A588" s="2209">
        <v>44524</v>
      </c>
      <c r="B588" s="2210">
        <v>34948.43</v>
      </c>
      <c r="C588" s="2210">
        <v>366.49</v>
      </c>
      <c r="D588" s="2210">
        <v>14056.29</v>
      </c>
      <c r="E588" s="2210">
        <v>3025.36</v>
      </c>
    </row>
    <row r="589" spans="1:5">
      <c r="A589" s="2209">
        <v>44523</v>
      </c>
      <c r="B589" s="2210">
        <v>34994.93</v>
      </c>
      <c r="C589" s="2210">
        <v>364.52</v>
      </c>
      <c r="D589" s="2210">
        <v>14050.39</v>
      </c>
      <c r="E589" s="2210">
        <v>3030.71</v>
      </c>
    </row>
    <row r="590" spans="1:5">
      <c r="A590" s="2209">
        <v>44522</v>
      </c>
      <c r="B590" s="2210">
        <v>35266.959999999999</v>
      </c>
      <c r="C590" s="2210">
        <v>369.95</v>
      </c>
      <c r="D590" s="2210">
        <v>14070.39</v>
      </c>
      <c r="E590" s="2210">
        <v>3045.56</v>
      </c>
    </row>
    <row r="591" spans="1:5">
      <c r="A591" s="2209">
        <v>44521</v>
      </c>
      <c r="B591" s="2210" t="s">
        <v>1196</v>
      </c>
      <c r="C591" s="2210" t="s">
        <v>1196</v>
      </c>
      <c r="D591" s="2210"/>
      <c r="E591" s="2210"/>
    </row>
    <row r="592" spans="1:5">
      <c r="A592" s="2209">
        <v>44520</v>
      </c>
      <c r="B592" s="2210" t="s">
        <v>1196</v>
      </c>
      <c r="C592" s="2210" t="s">
        <v>1196</v>
      </c>
      <c r="D592" s="2210"/>
      <c r="E592" s="2210"/>
    </row>
    <row r="593" spans="1:5">
      <c r="A593" s="2209">
        <v>44519</v>
      </c>
      <c r="B593" s="2210">
        <v>35296.18</v>
      </c>
      <c r="C593" s="2210">
        <v>364.39</v>
      </c>
      <c r="D593" s="2210">
        <v>14149.62</v>
      </c>
      <c r="E593" s="2210">
        <v>3063.8</v>
      </c>
    </row>
    <row r="594" spans="1:5">
      <c r="A594" s="2209">
        <v>44518</v>
      </c>
      <c r="B594" s="2210">
        <v>35341.78</v>
      </c>
      <c r="C594" s="2210">
        <v>363.98</v>
      </c>
      <c r="D594" s="2210">
        <v>14177.78</v>
      </c>
      <c r="E594" s="2210">
        <v>3074.99</v>
      </c>
    </row>
    <row r="595" spans="1:5">
      <c r="A595" s="2209">
        <v>44517</v>
      </c>
      <c r="B595" s="2210">
        <v>35188.589999999997</v>
      </c>
      <c r="C595" s="2210">
        <v>361.7</v>
      </c>
      <c r="D595" s="2210">
        <v>14152.98</v>
      </c>
      <c r="E595" s="2210">
        <v>3106.36</v>
      </c>
    </row>
    <row r="596" spans="1:5">
      <c r="A596" s="2209">
        <v>44516</v>
      </c>
      <c r="B596" s="2210">
        <v>35048.14</v>
      </c>
      <c r="C596" s="2210">
        <v>358.51</v>
      </c>
      <c r="D596" s="2210">
        <v>14199.17</v>
      </c>
      <c r="E596" s="2210">
        <v>3114.99</v>
      </c>
    </row>
    <row r="597" spans="1:5">
      <c r="A597" s="2209">
        <v>44515</v>
      </c>
      <c r="B597" s="2210">
        <v>34931.93</v>
      </c>
      <c r="C597" s="2210">
        <v>357.06</v>
      </c>
      <c r="D597" s="2210">
        <v>14174.35</v>
      </c>
      <c r="E597" s="2210">
        <v>3105.96</v>
      </c>
    </row>
    <row r="598" spans="1:5">
      <c r="A598" s="2209">
        <v>44514</v>
      </c>
      <c r="B598" s="2210" t="s">
        <v>1196</v>
      </c>
      <c r="C598" s="2210" t="s">
        <v>1196</v>
      </c>
      <c r="D598" s="2210"/>
      <c r="E598" s="2210"/>
    </row>
    <row r="599" spans="1:5">
      <c r="A599" s="2209">
        <v>44513</v>
      </c>
      <c r="B599" s="2210" t="s">
        <v>1196</v>
      </c>
      <c r="C599" s="2210" t="s">
        <v>1196</v>
      </c>
      <c r="D599" s="2210"/>
      <c r="E599" s="2210"/>
    </row>
    <row r="600" spans="1:5">
      <c r="A600" s="2209">
        <v>44512</v>
      </c>
      <c r="B600" s="2210">
        <v>34701.480000000003</v>
      </c>
      <c r="C600" s="2210">
        <v>352.6</v>
      </c>
      <c r="D600" s="2210">
        <v>14161.59</v>
      </c>
      <c r="E600" s="2210">
        <v>3102.7</v>
      </c>
    </row>
    <row r="601" spans="1:5">
      <c r="A601" s="2209">
        <v>44511</v>
      </c>
      <c r="B601" s="2210">
        <v>34571.519999999997</v>
      </c>
      <c r="C601" s="2210">
        <v>350.92</v>
      </c>
      <c r="D601" s="2210">
        <v>14064.37</v>
      </c>
      <c r="E601" s="2210">
        <v>3092.82</v>
      </c>
    </row>
    <row r="602" spans="1:5">
      <c r="A602" s="2209">
        <v>44510</v>
      </c>
      <c r="B602" s="2210">
        <v>34783.730000000003</v>
      </c>
      <c r="C602" s="2210">
        <v>351.11</v>
      </c>
      <c r="D602" s="2210">
        <v>14061.71</v>
      </c>
      <c r="E602" s="2210">
        <v>3075.8</v>
      </c>
    </row>
    <row r="603" spans="1:5">
      <c r="A603" s="2209">
        <v>44509</v>
      </c>
      <c r="B603" s="2210">
        <v>34747.5</v>
      </c>
      <c r="C603" s="2210">
        <v>350.17</v>
      </c>
      <c r="D603" s="2210">
        <v>14174.78</v>
      </c>
      <c r="E603" s="2210">
        <v>3072.22</v>
      </c>
    </row>
    <row r="604" spans="1:5">
      <c r="A604" s="2209">
        <v>44508</v>
      </c>
      <c r="B604" s="2210">
        <v>34497.599999999999</v>
      </c>
      <c r="C604" s="2210">
        <v>346.74</v>
      </c>
      <c r="D604" s="2210">
        <v>14217.35</v>
      </c>
      <c r="E604" s="2210">
        <v>3062.19</v>
      </c>
    </row>
    <row r="605" spans="1:5">
      <c r="A605" s="2209">
        <v>44507</v>
      </c>
      <c r="B605" s="2210" t="s">
        <v>1196</v>
      </c>
      <c r="C605" s="2210" t="s">
        <v>1196</v>
      </c>
      <c r="D605" s="2210"/>
      <c r="E605" s="2210"/>
    </row>
    <row r="606" spans="1:5">
      <c r="A606" s="2209">
        <v>44506</v>
      </c>
      <c r="B606" s="2210" t="s">
        <v>1196</v>
      </c>
      <c r="C606" s="2210" t="s">
        <v>1196</v>
      </c>
      <c r="D606" s="2210"/>
      <c r="E606" s="2210"/>
    </row>
    <row r="607" spans="1:5">
      <c r="A607" s="2209">
        <v>44505</v>
      </c>
      <c r="B607" s="2210">
        <v>34263.040000000001</v>
      </c>
      <c r="C607" s="2210">
        <v>348.5</v>
      </c>
      <c r="D607" s="2210">
        <v>14192.9</v>
      </c>
      <c r="E607" s="2210">
        <v>3050.47</v>
      </c>
    </row>
    <row r="608" spans="1:5">
      <c r="A608" s="2209">
        <v>44504</v>
      </c>
      <c r="B608" s="2210">
        <v>33831.129999999997</v>
      </c>
      <c r="C608" s="2210">
        <v>346.6</v>
      </c>
      <c r="D608" s="2210">
        <v>14158.05</v>
      </c>
      <c r="E608" s="2210">
        <v>3060.95</v>
      </c>
    </row>
    <row r="609" spans="1:5">
      <c r="A609" s="2209">
        <v>44503</v>
      </c>
      <c r="B609" s="2210">
        <v>33916.910000000003</v>
      </c>
      <c r="C609" s="2210">
        <v>348.14</v>
      </c>
      <c r="D609" s="2210">
        <v>14102.59</v>
      </c>
      <c r="E609" s="2210">
        <v>3046.24</v>
      </c>
    </row>
    <row r="610" spans="1:5">
      <c r="A610" s="2209">
        <v>44502</v>
      </c>
      <c r="B610" s="2210">
        <v>33805.61</v>
      </c>
      <c r="C610" s="2210">
        <v>347.54</v>
      </c>
      <c r="D610" s="2210">
        <v>14029.3</v>
      </c>
      <c r="E610" s="2210">
        <v>3049.79</v>
      </c>
    </row>
    <row r="611" spans="1:5">
      <c r="A611" s="2209">
        <v>44501</v>
      </c>
      <c r="B611" s="2210">
        <v>33809.74</v>
      </c>
      <c r="C611" s="2210">
        <v>351.01</v>
      </c>
      <c r="D611" s="2210">
        <v>14006.54</v>
      </c>
      <c r="E611" s="2210">
        <v>3051.13</v>
      </c>
    </row>
    <row r="612" spans="1:5">
      <c r="A612" s="2209">
        <v>44500</v>
      </c>
      <c r="B612" s="2210" t="s">
        <v>1196</v>
      </c>
      <c r="C612" s="2210" t="s">
        <v>1196</v>
      </c>
      <c r="D612" s="2210"/>
      <c r="E612" s="2210"/>
    </row>
    <row r="613" spans="1:5">
      <c r="A613" s="2209">
        <v>44499</v>
      </c>
      <c r="B613" s="2210" t="s">
        <v>1196</v>
      </c>
      <c r="C613" s="2210" t="s">
        <v>1196</v>
      </c>
      <c r="D613" s="2210"/>
      <c r="E613" s="2210"/>
    </row>
    <row r="614" spans="1:5">
      <c r="A614" s="2209">
        <v>44498</v>
      </c>
      <c r="B614" s="2210">
        <v>33649.620000000003</v>
      </c>
      <c r="C614" s="2210">
        <v>346</v>
      </c>
      <c r="D614" s="2210">
        <v>13936.99</v>
      </c>
      <c r="E614" s="2210">
        <v>3051.53</v>
      </c>
    </row>
    <row r="615" spans="1:5">
      <c r="A615" s="2209">
        <v>44497</v>
      </c>
      <c r="B615" s="2210">
        <v>33757.019999999997</v>
      </c>
      <c r="C615" s="2210">
        <v>342.86</v>
      </c>
      <c r="D615" s="2210">
        <v>13955.6</v>
      </c>
      <c r="E615" s="2210">
        <v>3078.76</v>
      </c>
    </row>
    <row r="616" spans="1:5">
      <c r="A616" s="2209">
        <v>44496</v>
      </c>
      <c r="B616" s="2210">
        <v>33822.230000000003</v>
      </c>
      <c r="C616" s="2210">
        <v>342.63</v>
      </c>
      <c r="D616" s="2210">
        <v>13834.55</v>
      </c>
      <c r="E616" s="2210">
        <v>3095.19</v>
      </c>
    </row>
    <row r="617" spans="1:5">
      <c r="A617" s="2209">
        <v>44495</v>
      </c>
      <c r="B617" s="2210">
        <v>33742.480000000003</v>
      </c>
      <c r="C617" s="2210">
        <v>336.81</v>
      </c>
      <c r="D617" s="2210">
        <v>13901.82</v>
      </c>
      <c r="E617" s="2210">
        <v>3126.92</v>
      </c>
    </row>
    <row r="618" spans="1:5">
      <c r="A618" s="2209">
        <v>44494</v>
      </c>
      <c r="B618" s="2210">
        <v>33464.870000000003</v>
      </c>
      <c r="C618" s="2210">
        <v>336.2</v>
      </c>
      <c r="D618" s="2210">
        <v>13868.63</v>
      </c>
      <c r="E618" s="2210">
        <v>3129.47</v>
      </c>
    </row>
    <row r="619" spans="1:5">
      <c r="A619" s="2209">
        <v>44493</v>
      </c>
      <c r="B619" s="2210" t="s">
        <v>1196</v>
      </c>
      <c r="C619" s="2210" t="s">
        <v>1196</v>
      </c>
      <c r="D619" s="2210"/>
      <c r="E619" s="2210"/>
    </row>
    <row r="620" spans="1:5">
      <c r="A620" s="2209">
        <v>44492</v>
      </c>
      <c r="B620" s="2210" t="s">
        <v>1196</v>
      </c>
      <c r="C620" s="2210" t="s">
        <v>1196</v>
      </c>
      <c r="D620" s="2210"/>
      <c r="E620" s="2210"/>
    </row>
    <row r="621" spans="1:5">
      <c r="A621" s="2209">
        <v>44491</v>
      </c>
      <c r="B621" s="2210">
        <v>33453.97</v>
      </c>
      <c r="C621" s="2210">
        <v>336.02</v>
      </c>
      <c r="D621" s="2210">
        <v>13829.98</v>
      </c>
      <c r="E621" s="2210">
        <v>3119.46</v>
      </c>
    </row>
    <row r="622" spans="1:5">
      <c r="A622" s="2209">
        <v>44490</v>
      </c>
      <c r="B622" s="2210">
        <v>33455.47</v>
      </c>
      <c r="C622" s="2210">
        <v>334.52</v>
      </c>
      <c r="D622" s="2210">
        <v>13834.82</v>
      </c>
      <c r="E622" s="2210">
        <v>3119.08</v>
      </c>
    </row>
    <row r="623" spans="1:5">
      <c r="A623" s="2209">
        <v>44489</v>
      </c>
      <c r="B623" s="2210">
        <v>33452.129999999997</v>
      </c>
      <c r="C623" s="2210">
        <v>333.97</v>
      </c>
      <c r="D623" s="2210">
        <v>13813.71</v>
      </c>
      <c r="E623" s="2210">
        <v>3138.61</v>
      </c>
    </row>
    <row r="624" spans="1:5">
      <c r="A624" s="2209">
        <v>44488</v>
      </c>
      <c r="B624" s="2210">
        <v>33477.4</v>
      </c>
      <c r="C624" s="2210">
        <v>332.32</v>
      </c>
      <c r="D624" s="2210">
        <v>13763.13</v>
      </c>
      <c r="E624" s="2210">
        <v>3122.65</v>
      </c>
    </row>
    <row r="625" spans="1:5">
      <c r="A625" s="2209">
        <v>44487</v>
      </c>
      <c r="B625" s="2210">
        <v>33090.480000000003</v>
      </c>
      <c r="C625" s="2210">
        <v>326.58</v>
      </c>
      <c r="D625" s="2210">
        <v>13665.63</v>
      </c>
      <c r="E625" s="2210">
        <v>3094.79</v>
      </c>
    </row>
    <row r="626" spans="1:5">
      <c r="A626" s="2209">
        <v>44486</v>
      </c>
      <c r="B626" s="2210" t="s">
        <v>1196</v>
      </c>
      <c r="C626" s="2210" t="s">
        <v>1196</v>
      </c>
      <c r="D626" s="2210"/>
      <c r="E626" s="2210"/>
    </row>
    <row r="627" spans="1:5">
      <c r="A627" s="2209">
        <v>44485</v>
      </c>
      <c r="B627" s="2210" t="s">
        <v>1196</v>
      </c>
      <c r="C627" s="2210" t="s">
        <v>1196</v>
      </c>
      <c r="D627" s="2210"/>
      <c r="E627" s="2210"/>
    </row>
    <row r="628" spans="1:5">
      <c r="A628" s="2209">
        <v>44484</v>
      </c>
      <c r="B628" s="2210">
        <v>33240.43</v>
      </c>
      <c r="C628" s="2210">
        <v>326.05</v>
      </c>
      <c r="D628" s="2210">
        <v>13645.12</v>
      </c>
      <c r="E628" s="2210">
        <v>3096.21</v>
      </c>
    </row>
    <row r="629" spans="1:5">
      <c r="A629" s="2209">
        <v>44483</v>
      </c>
      <c r="B629" s="2210">
        <v>32460.17</v>
      </c>
      <c r="C629" s="2210">
        <v>319.89</v>
      </c>
      <c r="D629" s="2210">
        <v>13535.9</v>
      </c>
      <c r="E629" s="2210">
        <v>3055.17</v>
      </c>
    </row>
    <row r="630" spans="1:5">
      <c r="A630" s="2209">
        <v>44482</v>
      </c>
      <c r="B630" s="2210">
        <v>32381.82</v>
      </c>
      <c r="C630" s="2210">
        <v>317.42</v>
      </c>
      <c r="D630" s="2210">
        <v>13334.8</v>
      </c>
      <c r="E630" s="2210">
        <v>3039.6</v>
      </c>
    </row>
    <row r="631" spans="1:5">
      <c r="A631" s="2209">
        <v>44481</v>
      </c>
      <c r="B631" s="2210">
        <v>32609.200000000001</v>
      </c>
      <c r="C631" s="2210">
        <v>323.97000000000003</v>
      </c>
      <c r="D631" s="2210">
        <v>13271.83</v>
      </c>
      <c r="E631" s="2210">
        <v>3023.44</v>
      </c>
    </row>
    <row r="632" spans="1:5">
      <c r="A632" s="2209">
        <v>44480</v>
      </c>
      <c r="B632" s="2210" t="s">
        <v>1196</v>
      </c>
      <c r="C632" s="2210" t="s">
        <v>1196</v>
      </c>
      <c r="D632" s="2210">
        <v>13301.88</v>
      </c>
      <c r="E632" s="2210">
        <v>3052.41</v>
      </c>
    </row>
    <row r="633" spans="1:5">
      <c r="A633" s="2209">
        <v>44479</v>
      </c>
      <c r="B633" s="2210" t="s">
        <v>1196</v>
      </c>
      <c r="C633" s="2210" t="s">
        <v>1196</v>
      </c>
      <c r="D633" s="2210"/>
      <c r="E633" s="2210"/>
    </row>
    <row r="634" spans="1:5">
      <c r="A634" s="2209">
        <v>44478</v>
      </c>
      <c r="B634" s="2210" t="s">
        <v>1196</v>
      </c>
      <c r="C634" s="2210" t="s">
        <v>1196</v>
      </c>
      <c r="D634" s="2210"/>
      <c r="E634" s="2210"/>
    </row>
    <row r="635" spans="1:5">
      <c r="A635" s="2209">
        <v>44477</v>
      </c>
      <c r="B635" s="2210">
        <v>32960.75</v>
      </c>
      <c r="C635" s="2210">
        <v>327.71</v>
      </c>
      <c r="D635" s="2210">
        <v>13355.29</v>
      </c>
      <c r="E635" s="2210">
        <v>3031.52</v>
      </c>
    </row>
    <row r="636" spans="1:5">
      <c r="A636" s="2209">
        <v>44476</v>
      </c>
      <c r="B636" s="2210">
        <v>33106.019999999997</v>
      </c>
      <c r="C636" s="2210">
        <v>326.85000000000002</v>
      </c>
      <c r="D636" s="2210">
        <v>13367.39</v>
      </c>
      <c r="E636" s="2210">
        <v>3022.15</v>
      </c>
    </row>
    <row r="637" spans="1:5">
      <c r="A637" s="2209">
        <v>44475</v>
      </c>
      <c r="B637" s="2210">
        <v>32469.86</v>
      </c>
      <c r="C637" s="2210">
        <v>317.82</v>
      </c>
      <c r="D637" s="2210">
        <v>13230.7</v>
      </c>
      <c r="E637" s="2210">
        <v>2958.92</v>
      </c>
    </row>
    <row r="638" spans="1:5">
      <c r="A638" s="2209">
        <v>44474</v>
      </c>
      <c r="B638" s="2210">
        <v>32603.51</v>
      </c>
      <c r="C638" s="2210">
        <v>320.89</v>
      </c>
      <c r="D638" s="2210">
        <v>13231.73</v>
      </c>
      <c r="E638" s="2210">
        <v>2981.49</v>
      </c>
    </row>
    <row r="639" spans="1:5">
      <c r="A639" s="2209">
        <v>44473</v>
      </c>
      <c r="B639" s="2210">
        <v>32499.31</v>
      </c>
      <c r="C639" s="2210">
        <v>317.22000000000003</v>
      </c>
      <c r="D639" s="2210">
        <v>13128.53</v>
      </c>
      <c r="E639" s="2210">
        <v>2981.16</v>
      </c>
    </row>
    <row r="640" spans="1:5">
      <c r="A640" s="2209">
        <v>44472</v>
      </c>
      <c r="B640" s="2210" t="s">
        <v>1196</v>
      </c>
      <c r="C640" s="2210" t="s">
        <v>1196</v>
      </c>
      <c r="D640" s="2210"/>
      <c r="E640" s="2210"/>
    </row>
    <row r="641" spans="1:5">
      <c r="A641" s="2209">
        <v>44471</v>
      </c>
      <c r="B641" s="2210" t="s">
        <v>1196</v>
      </c>
      <c r="C641" s="2210" t="s">
        <v>1196</v>
      </c>
      <c r="D641" s="2210"/>
      <c r="E641" s="2210"/>
    </row>
    <row r="642" spans="1:5">
      <c r="A642" s="2209">
        <v>44470</v>
      </c>
      <c r="B642" s="2210">
        <v>32820.68</v>
      </c>
      <c r="C642" s="2210">
        <v>324.52999999999997</v>
      </c>
      <c r="D642" s="2210">
        <v>13257.86</v>
      </c>
      <c r="E642" s="2210">
        <v>3005.69</v>
      </c>
    </row>
    <row r="643" spans="1:5">
      <c r="A643" s="2209">
        <v>44469</v>
      </c>
      <c r="B643" s="2210">
        <v>33541.120000000003</v>
      </c>
      <c r="C643" s="2210">
        <v>333.25</v>
      </c>
      <c r="D643" s="2210">
        <v>13186.53</v>
      </c>
      <c r="E643" s="2210">
        <v>3021.28</v>
      </c>
    </row>
    <row r="644" spans="1:5">
      <c r="A644" s="2209">
        <v>44468</v>
      </c>
      <c r="B644" s="2210">
        <v>33384.01</v>
      </c>
      <c r="C644" s="2210">
        <v>329.21</v>
      </c>
      <c r="D644" s="2210">
        <v>13282.47</v>
      </c>
      <c r="E644" s="2210">
        <v>3016.9</v>
      </c>
    </row>
    <row r="645" spans="1:5">
      <c r="A645" s="2209">
        <v>44467</v>
      </c>
      <c r="B645" s="2210">
        <v>34028.94</v>
      </c>
      <c r="C645" s="2210">
        <v>339.66</v>
      </c>
      <c r="D645" s="2210">
        <v>13291.31</v>
      </c>
      <c r="E645" s="2210">
        <v>3038.79</v>
      </c>
    </row>
    <row r="646" spans="1:5">
      <c r="A646" s="2209">
        <v>44466</v>
      </c>
      <c r="B646" s="2210">
        <v>34291.01</v>
      </c>
      <c r="C646" s="2210">
        <v>342.77</v>
      </c>
      <c r="D646" s="2210">
        <v>13565.5</v>
      </c>
      <c r="E646" s="2210">
        <v>3053.96</v>
      </c>
    </row>
    <row r="647" spans="1:5">
      <c r="A647" s="2209">
        <v>44465</v>
      </c>
      <c r="B647" s="2210" t="s">
        <v>1196</v>
      </c>
      <c r="C647" s="2210" t="s">
        <v>1196</v>
      </c>
      <c r="D647" s="2210"/>
      <c r="E647" s="2210"/>
    </row>
    <row r="648" spans="1:5">
      <c r="A648" s="2209">
        <v>44464</v>
      </c>
      <c r="B648" s="2210" t="s">
        <v>1196</v>
      </c>
      <c r="C648" s="2210" t="s">
        <v>1196</v>
      </c>
      <c r="D648" s="2210"/>
      <c r="E648" s="2210"/>
    </row>
    <row r="649" spans="1:5">
      <c r="A649" s="2209">
        <v>44463</v>
      </c>
      <c r="B649" s="2210">
        <v>34184.910000000003</v>
      </c>
      <c r="C649" s="2210">
        <v>343.69</v>
      </c>
      <c r="D649" s="2210">
        <v>13600.07</v>
      </c>
      <c r="E649" s="2210">
        <v>3048.45</v>
      </c>
    </row>
    <row r="650" spans="1:5">
      <c r="A650" s="2209">
        <v>44462</v>
      </c>
      <c r="B650" s="2210">
        <v>33822.629999999997</v>
      </c>
      <c r="C650" s="2210">
        <v>339.91</v>
      </c>
      <c r="D650" s="2210">
        <v>13612.51</v>
      </c>
      <c r="E650" s="2210">
        <v>3066.3</v>
      </c>
    </row>
    <row r="651" spans="1:5">
      <c r="A651" s="2209">
        <v>44461</v>
      </c>
      <c r="B651" s="2210">
        <v>33520.11</v>
      </c>
      <c r="C651" s="2210">
        <v>335.13</v>
      </c>
      <c r="D651" s="2210">
        <v>13471.49</v>
      </c>
      <c r="E651" s="2210">
        <v>3040.36</v>
      </c>
    </row>
    <row r="652" spans="1:5">
      <c r="A652" s="2209">
        <v>44460</v>
      </c>
      <c r="B652" s="2210" t="s">
        <v>1196</v>
      </c>
      <c r="C652" s="2210" t="s">
        <v>1196</v>
      </c>
      <c r="D652" s="2210">
        <v>13363.34</v>
      </c>
      <c r="E652" s="2210">
        <v>3036.91</v>
      </c>
    </row>
    <row r="653" spans="1:5">
      <c r="A653" s="2209">
        <v>44459</v>
      </c>
      <c r="B653" s="2210" t="s">
        <v>1196</v>
      </c>
      <c r="C653" s="2210" t="s">
        <v>1196</v>
      </c>
      <c r="D653" s="2210">
        <v>13347.05</v>
      </c>
      <c r="E653" s="2210">
        <v>3028.97</v>
      </c>
    </row>
    <row r="654" spans="1:5">
      <c r="A654" s="2209">
        <v>44458</v>
      </c>
      <c r="B654" s="2210" t="s">
        <v>1196</v>
      </c>
      <c r="C654" s="2210" t="s">
        <v>1196</v>
      </c>
      <c r="D654" s="2210"/>
      <c r="E654" s="2210"/>
    </row>
    <row r="655" spans="1:5">
      <c r="A655" s="2209">
        <v>44457</v>
      </c>
      <c r="B655" s="2210" t="s">
        <v>1196</v>
      </c>
      <c r="C655" s="2210" t="s">
        <v>1196</v>
      </c>
      <c r="D655" s="2210"/>
      <c r="E655" s="2210"/>
    </row>
    <row r="656" spans="1:5">
      <c r="A656" s="2209">
        <v>44456</v>
      </c>
      <c r="B656" s="2210">
        <v>34214.17</v>
      </c>
      <c r="C656" s="2210">
        <v>340.72</v>
      </c>
      <c r="D656" s="2210">
        <v>13567.5</v>
      </c>
      <c r="E656" s="2210">
        <v>3079.64</v>
      </c>
    </row>
    <row r="657" spans="1:5">
      <c r="A657" s="2209">
        <v>44455</v>
      </c>
      <c r="B657" s="2210">
        <v>34216.86</v>
      </c>
      <c r="C657" s="2210">
        <v>337.94</v>
      </c>
      <c r="D657" s="2210">
        <v>13681.18</v>
      </c>
      <c r="E657" s="2210">
        <v>3073.45</v>
      </c>
    </row>
    <row r="658" spans="1:5">
      <c r="A658" s="2209">
        <v>44454</v>
      </c>
      <c r="B658" s="2210">
        <v>34315.08</v>
      </c>
      <c r="C658" s="2210">
        <v>339.21</v>
      </c>
      <c r="D658" s="2210">
        <v>13703.24</v>
      </c>
      <c r="E658" s="2210">
        <v>3100.88</v>
      </c>
    </row>
    <row r="659" spans="1:5">
      <c r="A659" s="2209">
        <v>44453</v>
      </c>
      <c r="B659" s="2210">
        <v>34473.06</v>
      </c>
      <c r="C659" s="2210">
        <v>341.78</v>
      </c>
      <c r="D659" s="2210">
        <v>13651.93</v>
      </c>
      <c r="E659" s="2210">
        <v>3118.32</v>
      </c>
    </row>
    <row r="660" spans="1:5">
      <c r="A660" s="2209">
        <v>44452</v>
      </c>
      <c r="B660" s="2210">
        <v>34494.35</v>
      </c>
      <c r="C660" s="2210">
        <v>341.93</v>
      </c>
      <c r="D660" s="2210">
        <v>13693.56</v>
      </c>
      <c r="E660" s="2210">
        <v>3130.87</v>
      </c>
    </row>
    <row r="661" spans="1:5">
      <c r="A661" s="2209">
        <v>44451</v>
      </c>
      <c r="B661" s="2210" t="s">
        <v>1196</v>
      </c>
      <c r="C661" s="2210" t="s">
        <v>1196</v>
      </c>
      <c r="D661" s="2210"/>
      <c r="E661" s="2210"/>
    </row>
    <row r="662" spans="1:5">
      <c r="A662" s="2209">
        <v>44450</v>
      </c>
      <c r="B662" s="2210" t="s">
        <v>1196</v>
      </c>
      <c r="C662" s="2210" t="s">
        <v>1196</v>
      </c>
      <c r="D662" s="2210"/>
      <c r="E662" s="2210"/>
    </row>
    <row r="663" spans="1:5">
      <c r="A663" s="2209">
        <v>44449</v>
      </c>
      <c r="B663" s="2210">
        <v>34549.54</v>
      </c>
      <c r="C663" s="2210">
        <v>345.5</v>
      </c>
      <c r="D663" s="2210">
        <v>13675.81</v>
      </c>
      <c r="E663" s="2210">
        <v>3148.45</v>
      </c>
    </row>
    <row r="664" spans="1:5">
      <c r="A664" s="2209">
        <v>44448</v>
      </c>
      <c r="B664" s="2210">
        <v>34211.57</v>
      </c>
      <c r="C664" s="2210">
        <v>340.85</v>
      </c>
      <c r="D664" s="2210">
        <v>13736.56</v>
      </c>
      <c r="E664" s="2210">
        <v>3126.63</v>
      </c>
    </row>
    <row r="665" spans="1:5">
      <c r="A665" s="2209">
        <v>44447</v>
      </c>
      <c r="B665" s="2210">
        <v>34133.769999999997</v>
      </c>
      <c r="C665" s="2210">
        <v>336.03</v>
      </c>
      <c r="D665" s="2210">
        <v>13783.49</v>
      </c>
      <c r="E665" s="2210">
        <v>3158.61</v>
      </c>
    </row>
    <row r="666" spans="1:5">
      <c r="A666" s="2209">
        <v>44446</v>
      </c>
      <c r="B666" s="2210">
        <v>34439.089999999997</v>
      </c>
      <c r="C666" s="2210">
        <v>342.62</v>
      </c>
      <c r="D666" s="2210">
        <v>13835.52</v>
      </c>
      <c r="E666" s="2210">
        <v>3186.94</v>
      </c>
    </row>
    <row r="667" spans="1:5">
      <c r="A667" s="2209">
        <v>44445</v>
      </c>
      <c r="B667" s="2210">
        <v>34557.699999999997</v>
      </c>
      <c r="C667" s="2210">
        <v>345.35</v>
      </c>
      <c r="D667" s="2210">
        <v>13881.86</v>
      </c>
      <c r="E667" s="2210">
        <v>3183.65</v>
      </c>
    </row>
    <row r="668" spans="1:5">
      <c r="A668" s="2209">
        <v>44444</v>
      </c>
      <c r="B668" s="2210" t="s">
        <v>1196</v>
      </c>
      <c r="C668" s="2210" t="s">
        <v>1196</v>
      </c>
      <c r="D668" s="2210"/>
      <c r="E668" s="2210"/>
    </row>
    <row r="669" spans="1:5">
      <c r="A669" s="2209">
        <v>44443</v>
      </c>
      <c r="B669" s="2210" t="s">
        <v>1196</v>
      </c>
      <c r="C669" s="2210" t="s">
        <v>1196</v>
      </c>
      <c r="D669" s="2210"/>
      <c r="E669" s="2210"/>
    </row>
    <row r="670" spans="1:5">
      <c r="A670" s="2209">
        <v>44442</v>
      </c>
      <c r="B670" s="2210">
        <v>34587.69</v>
      </c>
      <c r="C670" s="2210">
        <v>348.06</v>
      </c>
      <c r="D670" s="2210">
        <v>13856.31</v>
      </c>
      <c r="E670" s="2210">
        <v>3162.93</v>
      </c>
    </row>
    <row r="671" spans="1:5">
      <c r="A671" s="2209">
        <v>44441</v>
      </c>
      <c r="B671" s="2210">
        <v>34197.410000000003</v>
      </c>
      <c r="C671" s="2210">
        <v>345.17</v>
      </c>
      <c r="D671" s="2210">
        <v>13844.94</v>
      </c>
      <c r="E671" s="2210">
        <v>3153.19</v>
      </c>
    </row>
    <row r="672" spans="1:5">
      <c r="A672" s="2209">
        <v>44440</v>
      </c>
      <c r="B672" s="2210">
        <v>34498.839999999997</v>
      </c>
      <c r="C672" s="2210">
        <v>348.1</v>
      </c>
      <c r="D672" s="2210">
        <v>13797.43</v>
      </c>
      <c r="E672" s="2210">
        <v>3154.36</v>
      </c>
    </row>
    <row r="673" spans="1:5">
      <c r="A673" s="2209">
        <v>44439</v>
      </c>
      <c r="B673" s="2210">
        <v>34530.01</v>
      </c>
      <c r="C673" s="2210">
        <v>344.18</v>
      </c>
      <c r="D673" s="2210">
        <v>13751.46</v>
      </c>
      <c r="E673" s="2210">
        <v>3145.17</v>
      </c>
    </row>
    <row r="674" spans="1:5">
      <c r="A674" s="2209">
        <v>44438</v>
      </c>
      <c r="B674" s="2210">
        <v>34324.949999999997</v>
      </c>
      <c r="C674" s="2210">
        <v>342.53</v>
      </c>
      <c r="D674" s="2210">
        <v>13773.42</v>
      </c>
      <c r="E674" s="2210">
        <v>3088.86</v>
      </c>
    </row>
    <row r="675" spans="1:5">
      <c r="A675" s="2209">
        <v>44437</v>
      </c>
      <c r="B675" s="2210" t="s">
        <v>1196</v>
      </c>
      <c r="C675" s="2210" t="s">
        <v>1196</v>
      </c>
      <c r="D675" s="2210"/>
      <c r="E675" s="2210"/>
    </row>
    <row r="676" spans="1:5">
      <c r="A676" s="2209">
        <v>44436</v>
      </c>
      <c r="B676" s="2210" t="s">
        <v>1196</v>
      </c>
      <c r="C676" s="2210" t="s">
        <v>1196</v>
      </c>
      <c r="D676" s="2210"/>
      <c r="E676" s="2210"/>
    </row>
    <row r="677" spans="1:5">
      <c r="A677" s="2209">
        <v>44435</v>
      </c>
      <c r="B677" s="2210">
        <v>33948.51</v>
      </c>
      <c r="C677" s="2210">
        <v>339.16</v>
      </c>
      <c r="D677" s="2210">
        <v>13715.63</v>
      </c>
      <c r="E677" s="2210">
        <v>3058.22</v>
      </c>
    </row>
    <row r="678" spans="1:5">
      <c r="A678" s="2209">
        <v>44434</v>
      </c>
      <c r="B678" s="2210">
        <v>33663.339999999997</v>
      </c>
      <c r="C678" s="2210">
        <v>337.34</v>
      </c>
      <c r="D678" s="2210">
        <v>13612.92</v>
      </c>
      <c r="E678" s="2210">
        <v>3042.45</v>
      </c>
    </row>
    <row r="679" spans="1:5">
      <c r="A679" s="2209">
        <v>44433</v>
      </c>
      <c r="B679" s="2210">
        <v>33602.32</v>
      </c>
      <c r="C679" s="2210">
        <v>337.02</v>
      </c>
      <c r="D679" s="2210">
        <v>13680.03</v>
      </c>
      <c r="E679" s="2210">
        <v>3064.24</v>
      </c>
    </row>
    <row r="680" spans="1:5">
      <c r="A680" s="2209">
        <v>44432</v>
      </c>
      <c r="B680" s="2210">
        <v>33129.78</v>
      </c>
      <c r="C680" s="2210">
        <v>329.74</v>
      </c>
      <c r="D680" s="2210">
        <v>13662.91</v>
      </c>
      <c r="E680" s="2210">
        <v>3051.23</v>
      </c>
    </row>
    <row r="681" spans="1:5">
      <c r="A681" s="2209">
        <v>44431</v>
      </c>
      <c r="B681" s="2210">
        <v>32973.96</v>
      </c>
      <c r="C681" s="2210">
        <v>330.4</v>
      </c>
      <c r="D681" s="2210">
        <v>13621.32</v>
      </c>
      <c r="E681" s="2210">
        <v>2973.11</v>
      </c>
    </row>
    <row r="682" spans="1:5">
      <c r="A682" s="2209">
        <v>44430</v>
      </c>
      <c r="B682" s="2210" t="s">
        <v>1196</v>
      </c>
      <c r="C682" s="2210" t="s">
        <v>1196</v>
      </c>
      <c r="D682" s="2210"/>
      <c r="E682" s="2210"/>
    </row>
    <row r="683" spans="1:5">
      <c r="A683" s="2209">
        <v>44429</v>
      </c>
      <c r="B683" s="2210" t="s">
        <v>1196</v>
      </c>
      <c r="C683" s="2210" t="s">
        <v>1196</v>
      </c>
      <c r="D683" s="2210"/>
      <c r="E683" s="2210"/>
    </row>
    <row r="684" spans="1:5">
      <c r="A684" s="2209">
        <v>44428</v>
      </c>
      <c r="B684" s="2210">
        <v>32167.66</v>
      </c>
      <c r="C684" s="2210">
        <v>321.83</v>
      </c>
      <c r="D684" s="2210">
        <v>13478.03</v>
      </c>
      <c r="E684" s="2210">
        <v>2932.54</v>
      </c>
    </row>
    <row r="685" spans="1:5">
      <c r="A685" s="2209">
        <v>44427</v>
      </c>
      <c r="B685" s="2210">
        <v>32227.38</v>
      </c>
      <c r="C685" s="2210">
        <v>320.82</v>
      </c>
      <c r="D685" s="2210">
        <v>13404.03</v>
      </c>
      <c r="E685" s="2210">
        <v>2960.4</v>
      </c>
    </row>
    <row r="686" spans="1:5">
      <c r="A686" s="2209">
        <v>44426</v>
      </c>
      <c r="B686" s="2210">
        <v>33109.839999999997</v>
      </c>
      <c r="C686" s="2210">
        <v>328.43</v>
      </c>
      <c r="D686" s="2210">
        <v>13466.24</v>
      </c>
      <c r="E686" s="2210">
        <v>3030.47</v>
      </c>
    </row>
    <row r="687" spans="1:5">
      <c r="A687" s="2209">
        <v>44425</v>
      </c>
      <c r="B687" s="2210">
        <v>32776.769999999997</v>
      </c>
      <c r="C687" s="2210">
        <v>321.41000000000003</v>
      </c>
      <c r="D687" s="2210">
        <v>13561.23</v>
      </c>
      <c r="E687" s="2210">
        <v>3016.24</v>
      </c>
    </row>
    <row r="688" spans="1:5">
      <c r="A688" s="2209">
        <v>44424</v>
      </c>
      <c r="B688" s="2210">
        <v>33154.82</v>
      </c>
      <c r="C688" s="2210">
        <v>327.58999999999997</v>
      </c>
      <c r="D688" s="2210">
        <v>13655.66</v>
      </c>
      <c r="E688" s="2210">
        <v>3054.14</v>
      </c>
    </row>
    <row r="689" spans="1:5">
      <c r="A689" s="2209">
        <v>44423</v>
      </c>
      <c r="B689" s="2210" t="s">
        <v>1196</v>
      </c>
      <c r="C689" s="2210" t="s">
        <v>1196</v>
      </c>
      <c r="D689" s="2210"/>
      <c r="E689" s="2210"/>
    </row>
    <row r="690" spans="1:5">
      <c r="A690" s="2209">
        <v>44422</v>
      </c>
      <c r="B690" s="2210" t="s">
        <v>1196</v>
      </c>
      <c r="C690" s="2210" t="s">
        <v>1196</v>
      </c>
      <c r="D690" s="2210"/>
      <c r="E690" s="2210"/>
    </row>
    <row r="691" spans="1:5">
      <c r="A691" s="2209">
        <v>44421</v>
      </c>
      <c r="B691" s="2210">
        <v>33372.089999999997</v>
      </c>
      <c r="C691" s="2210">
        <v>330.95</v>
      </c>
      <c r="D691" s="2210">
        <v>13668.59</v>
      </c>
      <c r="E691" s="2210">
        <v>3074.19</v>
      </c>
    </row>
    <row r="692" spans="1:5">
      <c r="A692" s="2209">
        <v>44420</v>
      </c>
      <c r="B692" s="2210">
        <v>33834.379999999997</v>
      </c>
      <c r="C692" s="2210">
        <v>338.38</v>
      </c>
      <c r="D692" s="2210">
        <v>13626.6</v>
      </c>
      <c r="E692" s="2210">
        <v>3098.18</v>
      </c>
    </row>
    <row r="693" spans="1:5">
      <c r="A693" s="2209">
        <v>44419</v>
      </c>
      <c r="B693" s="2210">
        <v>33812.25</v>
      </c>
      <c r="C693" s="2210">
        <v>335.43</v>
      </c>
      <c r="D693" s="2210">
        <v>13595.36</v>
      </c>
      <c r="E693" s="2210">
        <v>3113.54</v>
      </c>
    </row>
    <row r="694" spans="1:5">
      <c r="A694" s="2209">
        <v>44418</v>
      </c>
      <c r="B694" s="2210">
        <v>33988.85</v>
      </c>
      <c r="C694" s="2210">
        <v>342.8</v>
      </c>
      <c r="D694" s="2210">
        <v>13549.24</v>
      </c>
      <c r="E694" s="2210">
        <v>3119.54</v>
      </c>
    </row>
    <row r="695" spans="1:5">
      <c r="A695" s="2209">
        <v>44417</v>
      </c>
      <c r="B695" s="2210">
        <v>34289.71</v>
      </c>
      <c r="C695" s="2210">
        <v>346.22</v>
      </c>
      <c r="D695" s="2210">
        <v>13538.54</v>
      </c>
      <c r="E695" s="2210">
        <v>3104.5</v>
      </c>
    </row>
    <row r="696" spans="1:5">
      <c r="A696" s="2209">
        <v>44416</v>
      </c>
      <c r="B696" s="2210" t="s">
        <v>1196</v>
      </c>
      <c r="C696" s="2210" t="s">
        <v>1196</v>
      </c>
      <c r="D696" s="2210"/>
      <c r="E696" s="2210"/>
    </row>
    <row r="697" spans="1:5">
      <c r="A697" s="2209">
        <v>44415</v>
      </c>
      <c r="B697" s="2210" t="s">
        <v>1196</v>
      </c>
      <c r="C697" s="2210" t="s">
        <v>1196</v>
      </c>
      <c r="D697" s="2210"/>
      <c r="E697" s="2210"/>
    </row>
    <row r="698" spans="1:5">
      <c r="A698" s="2209">
        <v>44414</v>
      </c>
      <c r="B698" s="2210">
        <v>34362.26</v>
      </c>
      <c r="C698" s="2210">
        <v>354.12</v>
      </c>
      <c r="D698" s="2210">
        <v>13542.21</v>
      </c>
      <c r="E698" s="2210">
        <v>3100.26</v>
      </c>
    </row>
    <row r="699" spans="1:5">
      <c r="A699" s="2209">
        <v>44413</v>
      </c>
      <c r="B699" s="2210">
        <v>34510.910000000003</v>
      </c>
      <c r="C699" s="2210">
        <v>356.49</v>
      </c>
      <c r="D699" s="2210">
        <v>13559.25</v>
      </c>
      <c r="E699" s="2210">
        <v>3118.36</v>
      </c>
    </row>
    <row r="700" spans="1:5">
      <c r="A700" s="2209">
        <v>44412</v>
      </c>
      <c r="B700" s="2210">
        <v>34527.699999999997</v>
      </c>
      <c r="C700" s="2210">
        <v>353.57</v>
      </c>
      <c r="D700" s="2210">
        <v>13486.23</v>
      </c>
      <c r="E700" s="2210">
        <v>3127.3</v>
      </c>
    </row>
    <row r="701" spans="1:5">
      <c r="A701" s="2209">
        <v>44411</v>
      </c>
      <c r="B701" s="2210">
        <v>34386.99</v>
      </c>
      <c r="C701" s="2210">
        <v>351.45</v>
      </c>
      <c r="D701" s="2210">
        <v>13515.21</v>
      </c>
      <c r="E701" s="2210">
        <v>3103.74</v>
      </c>
    </row>
    <row r="702" spans="1:5">
      <c r="A702" s="2209">
        <v>44410</v>
      </c>
      <c r="B702" s="2210">
        <v>34278.959999999999</v>
      </c>
      <c r="C702" s="2210">
        <v>349.79</v>
      </c>
      <c r="D702" s="2210">
        <v>13447.88</v>
      </c>
      <c r="E702" s="2210">
        <v>3101.14</v>
      </c>
    </row>
    <row r="703" spans="1:5">
      <c r="A703" s="2209">
        <v>44409</v>
      </c>
      <c r="B703" s="2210" t="s">
        <v>1196</v>
      </c>
      <c r="C703" s="2210" t="s">
        <v>1196</v>
      </c>
      <c r="D703" s="2210"/>
      <c r="E703" s="2210"/>
    </row>
    <row r="704" spans="1:5">
      <c r="A704" s="2209">
        <v>44408</v>
      </c>
      <c r="B704" s="2210" t="s">
        <v>1196</v>
      </c>
      <c r="C704" s="2210" t="s">
        <v>1196</v>
      </c>
      <c r="D704" s="2210"/>
      <c r="E704" s="2210"/>
    </row>
    <row r="705" spans="1:5">
      <c r="A705" s="2209">
        <v>44407</v>
      </c>
      <c r="B705" s="2210">
        <v>33754.870000000003</v>
      </c>
      <c r="C705" s="2210">
        <v>345.53</v>
      </c>
      <c r="D705" s="2210">
        <v>13413.45</v>
      </c>
      <c r="E705" s="2210">
        <v>3064</v>
      </c>
    </row>
    <row r="706" spans="1:5">
      <c r="A706" s="2209">
        <v>44406</v>
      </c>
      <c r="B706" s="2210">
        <v>34037.870000000003</v>
      </c>
      <c r="C706" s="2210">
        <v>348.07</v>
      </c>
      <c r="D706" s="2210">
        <v>13502.35</v>
      </c>
      <c r="E706" s="2210">
        <v>3105.91</v>
      </c>
    </row>
    <row r="707" spans="1:5">
      <c r="A707" s="2209">
        <v>44405</v>
      </c>
      <c r="B707" s="2210">
        <v>33507.11</v>
      </c>
      <c r="C707" s="2210">
        <v>341.13</v>
      </c>
      <c r="D707" s="2210">
        <v>13412.26</v>
      </c>
      <c r="E707" s="2210">
        <v>3040.49</v>
      </c>
    </row>
    <row r="708" spans="1:5">
      <c r="A708" s="2209">
        <v>44404</v>
      </c>
      <c r="B708" s="2210">
        <v>33751.15</v>
      </c>
      <c r="C708" s="2210">
        <v>348.76</v>
      </c>
      <c r="D708" s="2210">
        <v>13409.46</v>
      </c>
      <c r="E708" s="2210">
        <v>3002.33</v>
      </c>
    </row>
    <row r="709" spans="1:5">
      <c r="A709" s="2209">
        <v>44403</v>
      </c>
      <c r="B709" s="2210">
        <v>33994.519999999997</v>
      </c>
      <c r="C709" s="2210">
        <v>355.28</v>
      </c>
      <c r="D709" s="2210">
        <v>13459.83</v>
      </c>
      <c r="E709" s="2210">
        <v>3068.16</v>
      </c>
    </row>
    <row r="710" spans="1:5">
      <c r="A710" s="2209">
        <v>44402</v>
      </c>
      <c r="B710" s="2210" t="s">
        <v>1196</v>
      </c>
      <c r="C710" s="2210" t="s">
        <v>1196</v>
      </c>
      <c r="D710" s="2210"/>
      <c r="E710" s="2210"/>
    </row>
    <row r="711" spans="1:5">
      <c r="A711" s="2209">
        <v>44401</v>
      </c>
      <c r="B711" s="2210" t="s">
        <v>1196</v>
      </c>
      <c r="C711" s="2210" t="s">
        <v>1196</v>
      </c>
      <c r="D711" s="2210"/>
      <c r="E711" s="2210"/>
    </row>
    <row r="712" spans="1:5">
      <c r="A712" s="2209">
        <v>44400</v>
      </c>
      <c r="B712" s="2210">
        <v>34266.71</v>
      </c>
      <c r="C712" s="2210">
        <v>349.98</v>
      </c>
      <c r="D712" s="2210">
        <v>13424.55</v>
      </c>
      <c r="E712" s="2210">
        <v>3142.08</v>
      </c>
    </row>
    <row r="713" spans="1:5">
      <c r="A713" s="2209">
        <v>44399</v>
      </c>
      <c r="B713" s="2210">
        <v>34247.81</v>
      </c>
      <c r="C713" s="2210">
        <v>350.39</v>
      </c>
      <c r="D713" s="2210">
        <v>13310.94</v>
      </c>
      <c r="E713" s="2210">
        <v>3177.93</v>
      </c>
    </row>
    <row r="714" spans="1:5">
      <c r="A714" s="2209">
        <v>44398</v>
      </c>
      <c r="B714" s="2210">
        <v>33966.93</v>
      </c>
      <c r="C714" s="2210">
        <v>348.4</v>
      </c>
      <c r="D714" s="2210">
        <v>13267.01</v>
      </c>
      <c r="E714" s="2210">
        <v>3142.83</v>
      </c>
    </row>
    <row r="715" spans="1:5">
      <c r="A715" s="2209">
        <v>44397</v>
      </c>
      <c r="B715" s="2210">
        <v>34097.15</v>
      </c>
      <c r="C715" s="2210">
        <v>347.93</v>
      </c>
      <c r="D715" s="2210">
        <v>13132.16</v>
      </c>
      <c r="E715" s="2210">
        <v>3139.95</v>
      </c>
    </row>
    <row r="716" spans="1:5">
      <c r="A716" s="2209">
        <v>44396</v>
      </c>
      <c r="B716" s="2210">
        <v>34591.67</v>
      </c>
      <c r="C716" s="2210">
        <v>351.33</v>
      </c>
      <c r="D716" s="2210">
        <v>12999.5</v>
      </c>
      <c r="E716" s="2210">
        <v>3154.47</v>
      </c>
    </row>
    <row r="717" spans="1:5">
      <c r="A717" s="2209">
        <v>44395</v>
      </c>
      <c r="B717" s="2210" t="s">
        <v>1196</v>
      </c>
      <c r="C717" s="2210" t="s">
        <v>1196</v>
      </c>
      <c r="D717" s="2210"/>
      <c r="E717" s="2210"/>
    </row>
    <row r="718" spans="1:5">
      <c r="A718" s="2209">
        <v>44394</v>
      </c>
      <c r="B718" s="2210" t="s">
        <v>1196</v>
      </c>
      <c r="C718" s="2210" t="s">
        <v>1196</v>
      </c>
      <c r="D718" s="2210"/>
      <c r="E718" s="2210"/>
    </row>
    <row r="719" spans="1:5">
      <c r="A719" s="2209">
        <v>44393</v>
      </c>
      <c r="B719" s="2210">
        <v>34791.629999999997</v>
      </c>
      <c r="C719" s="2210">
        <v>349.79</v>
      </c>
      <c r="D719" s="2210">
        <v>13213.47</v>
      </c>
      <c r="E719" s="2210">
        <v>3208.87</v>
      </c>
    </row>
    <row r="720" spans="1:5">
      <c r="A720" s="2209">
        <v>44392</v>
      </c>
      <c r="B720" s="2210">
        <v>35061.040000000001</v>
      </c>
      <c r="C720" s="2210">
        <v>349.37</v>
      </c>
      <c r="D720" s="2210">
        <v>13295.89</v>
      </c>
      <c r="E720" s="2210">
        <v>3228.8</v>
      </c>
    </row>
    <row r="721" spans="1:5">
      <c r="A721" s="2209">
        <v>44391</v>
      </c>
      <c r="B721" s="2210">
        <v>34688.050000000003</v>
      </c>
      <c r="C721" s="2210">
        <v>344.37</v>
      </c>
      <c r="D721" s="2210">
        <v>13361.38</v>
      </c>
      <c r="E721" s="2210">
        <v>3203.62</v>
      </c>
    </row>
    <row r="722" spans="1:5">
      <c r="A722" s="2209">
        <v>44390</v>
      </c>
      <c r="B722" s="2210">
        <v>34690.33</v>
      </c>
      <c r="C722" s="2210">
        <v>344.55</v>
      </c>
      <c r="D722" s="2210">
        <v>13363.31</v>
      </c>
      <c r="E722" s="2210">
        <v>3205.99</v>
      </c>
    </row>
    <row r="723" spans="1:5">
      <c r="A723" s="2209">
        <v>44389</v>
      </c>
      <c r="B723" s="2210">
        <v>34622.78</v>
      </c>
      <c r="C723" s="2210">
        <v>346.5</v>
      </c>
      <c r="D723" s="2210">
        <v>13402.56</v>
      </c>
      <c r="E723" s="2210">
        <v>3175.29</v>
      </c>
    </row>
    <row r="724" spans="1:5">
      <c r="A724" s="2209">
        <v>44388</v>
      </c>
      <c r="B724" s="2210" t="s">
        <v>1196</v>
      </c>
      <c r="C724" s="2210" t="s">
        <v>1196</v>
      </c>
      <c r="D724" s="2210"/>
      <c r="E724" s="2210"/>
    </row>
    <row r="725" spans="1:5">
      <c r="A725" s="2209">
        <v>44387</v>
      </c>
      <c r="B725" s="2210" t="s">
        <v>1196</v>
      </c>
      <c r="C725" s="2210" t="s">
        <v>1196</v>
      </c>
      <c r="D725" s="2210"/>
      <c r="E725" s="2210"/>
    </row>
    <row r="726" spans="1:5">
      <c r="A726" s="2209">
        <v>44386</v>
      </c>
      <c r="B726" s="2210">
        <v>34324.65</v>
      </c>
      <c r="C726" s="2210">
        <v>340.98</v>
      </c>
      <c r="D726" s="2210">
        <v>13336.39</v>
      </c>
      <c r="E726" s="2210">
        <v>3154.48</v>
      </c>
    </row>
    <row r="727" spans="1:5">
      <c r="A727" s="2209">
        <v>44385</v>
      </c>
      <c r="B727" s="2210">
        <v>34706.730000000003</v>
      </c>
      <c r="C727" s="2210">
        <v>342.82</v>
      </c>
      <c r="D727" s="2210">
        <v>13201.36</v>
      </c>
      <c r="E727" s="2210">
        <v>3149.39</v>
      </c>
    </row>
    <row r="728" spans="1:5">
      <c r="A728" s="2209">
        <v>44384</v>
      </c>
      <c r="B728" s="2210">
        <v>34667.519999999997</v>
      </c>
      <c r="C728" s="2210">
        <v>341.67</v>
      </c>
      <c r="D728" s="2210">
        <v>13318.75</v>
      </c>
      <c r="E728" s="2210">
        <v>3207.38</v>
      </c>
    </row>
    <row r="729" spans="1:5">
      <c r="A729" s="2209">
        <v>44383</v>
      </c>
      <c r="B729" s="2210">
        <v>34788.379999999997</v>
      </c>
      <c r="C729" s="2210">
        <v>339.68</v>
      </c>
      <c r="D729" s="2210">
        <v>13287.95</v>
      </c>
      <c r="E729" s="2210">
        <v>3218.89</v>
      </c>
    </row>
    <row r="730" spans="1:5">
      <c r="A730" s="2209">
        <v>44382</v>
      </c>
      <c r="B730" s="2210">
        <v>34762.44</v>
      </c>
      <c r="C730" s="2210">
        <v>341.67</v>
      </c>
      <c r="D730" s="2210">
        <v>13318.93</v>
      </c>
      <c r="E730" s="2210">
        <v>3236.83</v>
      </c>
    </row>
    <row r="731" spans="1:5">
      <c r="A731" s="2209">
        <v>44381</v>
      </c>
      <c r="B731" s="2210" t="s">
        <v>1196</v>
      </c>
      <c r="C731" s="2210" t="s">
        <v>1196</v>
      </c>
      <c r="D731" s="2210"/>
      <c r="E731" s="2210"/>
    </row>
    <row r="732" spans="1:5">
      <c r="A732" s="2209">
        <v>44380</v>
      </c>
      <c r="B732" s="2210" t="s">
        <v>1196</v>
      </c>
      <c r="C732" s="2210" t="s">
        <v>1196</v>
      </c>
      <c r="D732" s="2210"/>
      <c r="E732" s="2210"/>
    </row>
    <row r="733" spans="1:5">
      <c r="A733" s="2209">
        <v>44379</v>
      </c>
      <c r="B733" s="2210">
        <v>34353.519999999997</v>
      </c>
      <c r="C733" s="2210">
        <v>337.01</v>
      </c>
      <c r="D733" s="2210">
        <v>13302.22</v>
      </c>
      <c r="E733" s="2210">
        <v>3238.03</v>
      </c>
    </row>
    <row r="734" spans="1:5">
      <c r="A734" s="2209">
        <v>44378</v>
      </c>
      <c r="B734" s="2210">
        <v>34360.800000000003</v>
      </c>
      <c r="C734" s="2210">
        <v>333.28</v>
      </c>
      <c r="D734" s="2210">
        <v>13222.94</v>
      </c>
      <c r="E734" s="2210">
        <v>3268.1</v>
      </c>
    </row>
    <row r="735" spans="1:5">
      <c r="A735" s="2209">
        <v>44377</v>
      </c>
      <c r="B735" s="2218">
        <v>34439.42</v>
      </c>
      <c r="C735" s="2218">
        <v>337.62</v>
      </c>
      <c r="D735" s="2218">
        <v>13174.28</v>
      </c>
      <c r="E735" s="2218">
        <v>3283.02</v>
      </c>
    </row>
    <row r="736" spans="1:5">
      <c r="A736" s="2209">
        <v>44376</v>
      </c>
      <c r="B736" s="2218">
        <v>34120.480000000003</v>
      </c>
      <c r="C736" s="2218">
        <v>334.73</v>
      </c>
      <c r="D736" s="2218">
        <v>13204.94</v>
      </c>
      <c r="E736" s="2218">
        <v>3288.15</v>
      </c>
    </row>
    <row r="737" spans="1:5">
      <c r="A737" s="2209">
        <v>44375</v>
      </c>
      <c r="B737" s="2218">
        <v>34099.69</v>
      </c>
      <c r="C737" s="2218">
        <v>336.26</v>
      </c>
      <c r="D737" s="2218">
        <v>13205.44</v>
      </c>
      <c r="E737" s="2218">
        <v>3296.09</v>
      </c>
    </row>
    <row r="738" spans="1:5">
      <c r="A738" s="2209">
        <v>44374</v>
      </c>
      <c r="B738" s="2218" t="s">
        <v>1196</v>
      </c>
      <c r="C738" s="2218" t="s">
        <v>1196</v>
      </c>
      <c r="D738" s="2218"/>
      <c r="E738" s="2218"/>
    </row>
    <row r="739" spans="1:5">
      <c r="A739" s="2209">
        <v>44373</v>
      </c>
      <c r="B739" s="2218" t="s">
        <v>1196</v>
      </c>
      <c r="C739" s="2218" t="s">
        <v>1196</v>
      </c>
      <c r="D739" s="2218"/>
      <c r="E739" s="2218"/>
    </row>
    <row r="740" spans="1:5">
      <c r="A740" s="2209">
        <v>44372</v>
      </c>
      <c r="B740" s="2218">
        <v>33927.54</v>
      </c>
      <c r="C740" s="2218">
        <v>334.87</v>
      </c>
      <c r="D740" s="2218">
        <v>13204.23</v>
      </c>
      <c r="E740" s="2218">
        <v>3291.83</v>
      </c>
    </row>
    <row r="741" spans="1:5">
      <c r="A741" s="2209">
        <v>44371</v>
      </c>
      <c r="B741" s="2218">
        <v>33741.519999999997</v>
      </c>
      <c r="C741" s="2218">
        <v>334.81</v>
      </c>
      <c r="D741" s="2218">
        <v>13153.39</v>
      </c>
      <c r="E741" s="2218">
        <v>3262.54</v>
      </c>
    </row>
    <row r="742" spans="1:5">
      <c r="A742" s="2209">
        <v>44370</v>
      </c>
      <c r="B742" s="2218">
        <v>33600.58</v>
      </c>
      <c r="C742" s="2218">
        <v>332.17</v>
      </c>
      <c r="D742" s="2218">
        <v>13084.48</v>
      </c>
      <c r="E742" s="2218">
        <v>3245.04</v>
      </c>
    </row>
    <row r="743" spans="1:5">
      <c r="A743" s="2209">
        <v>44369</v>
      </c>
      <c r="B743" s="2218">
        <v>33092.879999999997</v>
      </c>
      <c r="C743" s="2218">
        <v>326.73</v>
      </c>
      <c r="D743" s="2218">
        <v>13097.97</v>
      </c>
      <c r="E743" s="2218">
        <v>3211.95</v>
      </c>
    </row>
    <row r="744" spans="1:5">
      <c r="A744" s="2209">
        <v>44368</v>
      </c>
      <c r="B744" s="2218">
        <v>33067.56</v>
      </c>
      <c r="C744" s="2218">
        <v>327.47000000000003</v>
      </c>
      <c r="D744" s="2218">
        <v>13014.88</v>
      </c>
      <c r="E744" s="2218">
        <v>3220.54</v>
      </c>
    </row>
    <row r="745" spans="1:5">
      <c r="A745" s="2209">
        <v>44367</v>
      </c>
      <c r="B745" s="2218" t="s">
        <v>1196</v>
      </c>
      <c r="C745" s="2218" t="s">
        <v>1196</v>
      </c>
      <c r="D745" s="2218"/>
      <c r="E745" s="2218"/>
    </row>
    <row r="746" spans="1:5">
      <c r="A746" s="2209">
        <v>44366</v>
      </c>
      <c r="B746" s="2218" t="s">
        <v>1196</v>
      </c>
      <c r="C746" s="2218" t="s">
        <v>1196</v>
      </c>
      <c r="D746" s="2218"/>
      <c r="E746" s="2218"/>
    </row>
    <row r="747" spans="1:5">
      <c r="A747" s="2209">
        <v>44365</v>
      </c>
      <c r="B747" s="2218">
        <v>33562.82</v>
      </c>
      <c r="C747" s="2218">
        <v>330.87</v>
      </c>
      <c r="D747" s="2218">
        <v>12892.29</v>
      </c>
      <c r="E747" s="2218">
        <v>3245.83</v>
      </c>
    </row>
    <row r="748" spans="1:5">
      <c r="A748" s="2209">
        <v>44364</v>
      </c>
      <c r="B748" s="2218">
        <v>33698.449999999997</v>
      </c>
      <c r="C748" s="2218">
        <v>329.96</v>
      </c>
      <c r="D748" s="2218">
        <v>13076.58</v>
      </c>
      <c r="E748" s="2218">
        <v>3249.42</v>
      </c>
    </row>
    <row r="749" spans="1:5">
      <c r="A749" s="2209">
        <v>44363</v>
      </c>
      <c r="B749" s="2218">
        <v>33494.31</v>
      </c>
      <c r="C749" s="2218">
        <v>325.48</v>
      </c>
      <c r="D749" s="2218">
        <v>13128.34</v>
      </c>
      <c r="E749" s="2218">
        <v>3265.24</v>
      </c>
    </row>
    <row r="750" spans="1:5">
      <c r="A750" s="2209">
        <v>44362</v>
      </c>
      <c r="B750" s="2218">
        <v>33615.86</v>
      </c>
      <c r="C750" s="2218">
        <v>328.91</v>
      </c>
      <c r="D750" s="2218">
        <v>13166.54</v>
      </c>
      <c r="E750" s="2218">
        <v>3284.71</v>
      </c>
    </row>
    <row r="751" spans="1:5">
      <c r="A751" s="2209">
        <v>44361</v>
      </c>
      <c r="B751" s="2218" t="s">
        <v>1196</v>
      </c>
      <c r="C751" s="2218" t="s">
        <v>1196</v>
      </c>
      <c r="D751" s="2218">
        <v>13177.2</v>
      </c>
      <c r="E751" s="2218">
        <v>3296.34</v>
      </c>
    </row>
    <row r="752" spans="1:5">
      <c r="A752" s="2209">
        <v>44360</v>
      </c>
      <c r="B752" s="2218" t="s">
        <v>1196</v>
      </c>
      <c r="C752" s="2218" t="s">
        <v>1196</v>
      </c>
      <c r="D752" s="2218"/>
      <c r="E752" s="2218"/>
    </row>
    <row r="753" spans="1:5">
      <c r="A753" s="2209">
        <v>44359</v>
      </c>
      <c r="B753" s="2218" t="s">
        <v>1196</v>
      </c>
      <c r="C753" s="2218" t="s">
        <v>1196</v>
      </c>
      <c r="D753" s="2218"/>
      <c r="E753" s="2218"/>
    </row>
    <row r="754" spans="1:5">
      <c r="A754" s="2209">
        <v>44358</v>
      </c>
      <c r="B754" s="2218">
        <v>33310.559999999998</v>
      </c>
      <c r="C754" s="2218">
        <v>325.45999999999998</v>
      </c>
      <c r="D754" s="2218">
        <v>13143.63</v>
      </c>
      <c r="E754" s="2218">
        <v>3293.35</v>
      </c>
    </row>
    <row r="755" spans="1:5">
      <c r="A755" s="2209">
        <v>44357</v>
      </c>
      <c r="B755" s="2218">
        <v>33205.339999999997</v>
      </c>
      <c r="C755" s="2218">
        <v>325.74</v>
      </c>
      <c r="D755" s="2218">
        <v>13120.63</v>
      </c>
      <c r="E755" s="2218">
        <v>3285.42</v>
      </c>
    </row>
    <row r="756" spans="1:5">
      <c r="A756" s="2209">
        <v>44356</v>
      </c>
      <c r="B756" s="2218">
        <v>32829.82</v>
      </c>
      <c r="C756" s="2218">
        <v>320.56</v>
      </c>
      <c r="D756" s="2218">
        <v>13072.85</v>
      </c>
      <c r="E756" s="2218">
        <v>3270.79</v>
      </c>
    </row>
    <row r="757" spans="1:5">
      <c r="A757" s="2209">
        <v>44355</v>
      </c>
      <c r="B757" s="2218">
        <v>33038.11</v>
      </c>
      <c r="C757" s="2218">
        <v>319.14</v>
      </c>
      <c r="D757" s="2218">
        <v>13095.04</v>
      </c>
      <c r="E757" s="2218">
        <v>3281.14</v>
      </c>
    </row>
    <row r="758" spans="1:5">
      <c r="A758" s="2209">
        <v>44354</v>
      </c>
      <c r="B758" s="2218">
        <v>33049.51</v>
      </c>
      <c r="C758" s="2218">
        <v>316.56</v>
      </c>
      <c r="D758" s="2218">
        <v>13091.02</v>
      </c>
      <c r="E758" s="2218">
        <v>3288.27</v>
      </c>
    </row>
    <row r="759" spans="1:5">
      <c r="A759" s="2209">
        <v>44353</v>
      </c>
      <c r="B759" s="2218" t="s">
        <v>1196</v>
      </c>
      <c r="C759" s="2218" t="s">
        <v>1196</v>
      </c>
      <c r="D759" s="2218"/>
      <c r="E759" s="2218"/>
    </row>
    <row r="760" spans="1:5">
      <c r="A760" s="2209">
        <v>44352</v>
      </c>
      <c r="B760" s="2218" t="s">
        <v>1196</v>
      </c>
      <c r="C760" s="2218" t="s">
        <v>1196</v>
      </c>
      <c r="D760" s="2218"/>
      <c r="E760" s="2218"/>
    </row>
    <row r="761" spans="1:5">
      <c r="A761" s="2209">
        <v>44351</v>
      </c>
      <c r="B761" s="2218">
        <v>33171.89</v>
      </c>
      <c r="C761" s="2218">
        <v>316.58</v>
      </c>
      <c r="D761" s="2218">
        <v>13074.8</v>
      </c>
      <c r="E761" s="2218">
        <v>3290.48</v>
      </c>
    </row>
    <row r="762" spans="1:5">
      <c r="A762" s="2209">
        <v>44350</v>
      </c>
      <c r="B762" s="2218">
        <v>33362.92</v>
      </c>
      <c r="C762" s="2218">
        <v>318.97000000000003</v>
      </c>
      <c r="D762" s="2218">
        <v>12967.81</v>
      </c>
      <c r="E762" s="2218">
        <v>3294.83</v>
      </c>
    </row>
    <row r="763" spans="1:5">
      <c r="A763" s="2209">
        <v>44349</v>
      </c>
      <c r="B763" s="2218">
        <v>33203.21</v>
      </c>
      <c r="C763" s="2218">
        <v>315.77999999999997</v>
      </c>
      <c r="D763" s="2218">
        <v>13022.93</v>
      </c>
      <c r="E763" s="2218">
        <v>3306.24</v>
      </c>
    </row>
    <row r="764" spans="1:5">
      <c r="A764" s="2209">
        <v>44348</v>
      </c>
      <c r="B764" s="2218">
        <v>33198.07</v>
      </c>
      <c r="C764" s="2218">
        <v>320.12</v>
      </c>
      <c r="D764" s="2218">
        <v>13004.12</v>
      </c>
      <c r="E764" s="2218">
        <v>3311.71</v>
      </c>
    </row>
    <row r="765" spans="1:5">
      <c r="A765" s="2209">
        <v>44347</v>
      </c>
      <c r="B765" s="2218">
        <v>33015.96</v>
      </c>
      <c r="C765" s="2218">
        <v>317.94</v>
      </c>
      <c r="D765" s="2218">
        <v>12976.58</v>
      </c>
      <c r="E765" s="2218">
        <v>3276.27</v>
      </c>
    </row>
    <row r="766" spans="1:5">
      <c r="A766" s="2209">
        <v>44346</v>
      </c>
      <c r="B766" s="2218" t="s">
        <v>1196</v>
      </c>
      <c r="C766" s="2218" t="s">
        <v>1196</v>
      </c>
      <c r="D766" s="2218"/>
      <c r="E766" s="2218"/>
    </row>
    <row r="767" spans="1:5">
      <c r="A767" s="2209">
        <v>44345</v>
      </c>
      <c r="B767" s="2218" t="s">
        <v>1196</v>
      </c>
      <c r="C767" s="2218" t="s">
        <v>1196</v>
      </c>
      <c r="D767" s="2218"/>
      <c r="E767" s="2218"/>
    </row>
    <row r="768" spans="1:5">
      <c r="A768" s="2209">
        <v>44344</v>
      </c>
      <c r="B768" s="2218">
        <v>32633.48</v>
      </c>
      <c r="C768" s="2218">
        <v>316.01</v>
      </c>
      <c r="D768" s="2218">
        <v>12992.18</v>
      </c>
      <c r="E768" s="2218">
        <v>3238.54</v>
      </c>
    </row>
    <row r="769" spans="1:5">
      <c r="A769" s="2209">
        <v>44343</v>
      </c>
      <c r="B769" s="2218">
        <v>32111.73</v>
      </c>
      <c r="C769" s="2218">
        <v>312.8</v>
      </c>
      <c r="D769" s="2218">
        <v>12952.86</v>
      </c>
      <c r="E769" s="2218">
        <v>3222.78</v>
      </c>
    </row>
    <row r="770" spans="1:5">
      <c r="A770" s="2209">
        <v>44342</v>
      </c>
      <c r="B770" s="2218">
        <v>32193.119999999999</v>
      </c>
      <c r="C770" s="2218">
        <v>311.88</v>
      </c>
      <c r="D770" s="2218">
        <v>12946.81</v>
      </c>
      <c r="E770" s="2218">
        <v>3216.04</v>
      </c>
    </row>
    <row r="771" spans="1:5">
      <c r="A771" s="2209">
        <v>44341</v>
      </c>
      <c r="B771" s="2218">
        <v>32100.23</v>
      </c>
      <c r="C771" s="2218">
        <v>310.27999999999997</v>
      </c>
      <c r="D771" s="2218">
        <v>12929.13</v>
      </c>
      <c r="E771" s="2218">
        <v>3200.56</v>
      </c>
    </row>
    <row r="772" spans="1:5">
      <c r="A772" s="2209">
        <v>44340</v>
      </c>
      <c r="B772" s="2218">
        <v>31602.39</v>
      </c>
      <c r="C772" s="2218">
        <v>303.64999999999998</v>
      </c>
      <c r="D772" s="2218">
        <v>12932.22</v>
      </c>
      <c r="E772" s="2218">
        <v>3155.5</v>
      </c>
    </row>
    <row r="773" spans="1:5">
      <c r="A773" s="2209">
        <v>44339</v>
      </c>
      <c r="B773" s="2218" t="s">
        <v>1196</v>
      </c>
      <c r="C773" s="2218" t="s">
        <v>1196</v>
      </c>
      <c r="D773" s="2218"/>
      <c r="E773" s="2218"/>
    </row>
    <row r="774" spans="1:5">
      <c r="A774" s="2209">
        <v>44338</v>
      </c>
      <c r="B774" s="2218" t="s">
        <v>1196</v>
      </c>
      <c r="C774" s="2218" t="s">
        <v>1196</v>
      </c>
      <c r="D774" s="2218"/>
      <c r="E774" s="2218"/>
    </row>
    <row r="775" spans="1:5">
      <c r="A775" s="2209">
        <v>44337</v>
      </c>
      <c r="B775" s="2218">
        <v>31532.31</v>
      </c>
      <c r="C775" s="2218">
        <v>300.58999999999997</v>
      </c>
      <c r="D775" s="2218">
        <v>12828.31</v>
      </c>
      <c r="E775" s="2218">
        <v>3162.84</v>
      </c>
    </row>
    <row r="776" spans="1:5">
      <c r="A776" s="2209">
        <v>44336</v>
      </c>
      <c r="B776" s="2218">
        <v>31029.99</v>
      </c>
      <c r="C776" s="2218">
        <v>294.81</v>
      </c>
      <c r="D776" s="2218">
        <v>12823.8</v>
      </c>
      <c r="E776" s="2218">
        <v>3160.97</v>
      </c>
    </row>
    <row r="777" spans="1:5">
      <c r="A777" s="2209">
        <v>44335</v>
      </c>
      <c r="B777" s="2218">
        <v>31204.65</v>
      </c>
      <c r="C777" s="2218">
        <v>297.77</v>
      </c>
      <c r="D777" s="2218">
        <v>12684.86</v>
      </c>
      <c r="E777" s="2218">
        <v>3156.56</v>
      </c>
    </row>
    <row r="778" spans="1:5">
      <c r="A778" s="2209">
        <v>44334</v>
      </c>
      <c r="B778" s="2218">
        <v>31230.42</v>
      </c>
      <c r="C778" s="2218">
        <v>297.58</v>
      </c>
      <c r="D778" s="2218">
        <v>12760.83</v>
      </c>
      <c r="E778" s="2218">
        <v>3169.97</v>
      </c>
    </row>
    <row r="779" spans="1:5">
      <c r="A779" s="2209">
        <v>44333</v>
      </c>
      <c r="B779" s="2218">
        <v>29698.31</v>
      </c>
      <c r="C779" s="2218">
        <v>285.22000000000003</v>
      </c>
      <c r="D779" s="2218">
        <v>12783.09</v>
      </c>
      <c r="E779" s="2218">
        <v>3118.14</v>
      </c>
    </row>
    <row r="780" spans="1:5">
      <c r="A780" s="2209">
        <v>44332</v>
      </c>
      <c r="B780" s="2218" t="s">
        <v>1196</v>
      </c>
      <c r="C780" s="2218" t="s">
        <v>1196</v>
      </c>
      <c r="D780" s="2218"/>
      <c r="E780" s="2218"/>
    </row>
    <row r="781" spans="1:5">
      <c r="A781" s="2209">
        <v>44331</v>
      </c>
      <c r="B781" s="2218" t="s">
        <v>1196</v>
      </c>
      <c r="C781" s="2218" t="s">
        <v>1196</v>
      </c>
      <c r="D781" s="2218"/>
      <c r="E781" s="2218"/>
    </row>
    <row r="782" spans="1:5">
      <c r="A782" s="2209">
        <v>44330</v>
      </c>
      <c r="B782" s="2218">
        <v>30613.439999999999</v>
      </c>
      <c r="C782" s="2218">
        <v>294.58</v>
      </c>
      <c r="D782" s="2218">
        <v>12801.36</v>
      </c>
      <c r="E782" s="2218">
        <v>3108.54</v>
      </c>
    </row>
    <row r="783" spans="1:5">
      <c r="A783" s="2209">
        <v>44329</v>
      </c>
      <c r="B783" s="2218">
        <v>30309.78</v>
      </c>
      <c r="C783" s="2218">
        <v>294.55</v>
      </c>
      <c r="D783" s="2218">
        <v>12599.46</v>
      </c>
      <c r="E783" s="2218">
        <v>3073.44</v>
      </c>
    </row>
    <row r="784" spans="1:5">
      <c r="A784" s="2209">
        <v>44328</v>
      </c>
      <c r="B784" s="2218">
        <v>30759.05</v>
      </c>
      <c r="C784" s="2218">
        <v>291.58999999999997</v>
      </c>
      <c r="D784" s="2218">
        <v>12527.45</v>
      </c>
      <c r="E784" s="2218">
        <v>3126.66</v>
      </c>
    </row>
    <row r="785" spans="1:5">
      <c r="A785" s="2209">
        <v>44327</v>
      </c>
      <c r="B785" s="2218">
        <v>32075.5</v>
      </c>
      <c r="C785" s="2218">
        <v>304.01</v>
      </c>
      <c r="D785" s="2218">
        <v>12750.62</v>
      </c>
      <c r="E785" s="2218">
        <v>3159.49</v>
      </c>
    </row>
    <row r="786" spans="1:5">
      <c r="A786" s="2209">
        <v>44326</v>
      </c>
      <c r="B786" s="2218">
        <v>33337.53</v>
      </c>
      <c r="C786" s="2218">
        <v>318.01</v>
      </c>
      <c r="D786" s="2218">
        <v>12895.12</v>
      </c>
      <c r="E786" s="2218">
        <v>3199.45</v>
      </c>
    </row>
    <row r="787" spans="1:5">
      <c r="A787" s="2209">
        <v>44325</v>
      </c>
      <c r="B787" s="2218" t="s">
        <v>1196</v>
      </c>
      <c r="C787" s="2218" t="s">
        <v>1196</v>
      </c>
      <c r="D787" s="2218"/>
      <c r="E787" s="2218"/>
    </row>
    <row r="788" spans="1:5">
      <c r="A788" s="2209">
        <v>44324</v>
      </c>
      <c r="B788" s="2218" t="s">
        <v>1196</v>
      </c>
      <c r="C788" s="2218" t="s">
        <v>1196</v>
      </c>
      <c r="D788" s="2218"/>
      <c r="E788" s="2218"/>
    </row>
    <row r="789" spans="1:5">
      <c r="A789" s="2209">
        <v>44323</v>
      </c>
      <c r="B789" s="2218">
        <v>33433.07</v>
      </c>
      <c r="C789" s="2218">
        <v>321.89</v>
      </c>
      <c r="D789" s="2218">
        <v>12970.77</v>
      </c>
      <c r="E789" s="2218">
        <v>3204.41</v>
      </c>
    </row>
    <row r="790" spans="1:5">
      <c r="A790" s="2209">
        <v>44322</v>
      </c>
      <c r="B790" s="2218">
        <v>32870.9</v>
      </c>
      <c r="C790" s="2218">
        <v>311.37</v>
      </c>
      <c r="D790" s="2218">
        <v>12848.51</v>
      </c>
      <c r="E790" s="2218">
        <v>3185.9</v>
      </c>
    </row>
    <row r="791" spans="1:5">
      <c r="A791" s="2209">
        <v>44321</v>
      </c>
      <c r="B791" s="2218">
        <v>32579</v>
      </c>
      <c r="C791" s="2218">
        <v>312.70999999999998</v>
      </c>
      <c r="D791" s="2218">
        <v>12761.28</v>
      </c>
      <c r="E791" s="2218">
        <v>3167.19</v>
      </c>
    </row>
    <row r="792" spans="1:5">
      <c r="A792" s="2209">
        <v>44320</v>
      </c>
      <c r="B792" s="2218">
        <v>32753.72</v>
      </c>
      <c r="C792" s="2218">
        <v>318.83999999999997</v>
      </c>
      <c r="D792" s="2218">
        <v>12715.17</v>
      </c>
      <c r="E792" s="2218">
        <v>3171.59</v>
      </c>
    </row>
    <row r="793" spans="1:5">
      <c r="A793" s="2209">
        <v>44319</v>
      </c>
      <c r="B793" s="2218">
        <v>33311.879999999997</v>
      </c>
      <c r="C793" s="2218">
        <v>328.92</v>
      </c>
      <c r="D793" s="2218">
        <v>12828.39</v>
      </c>
      <c r="E793" s="2218">
        <v>3180.79</v>
      </c>
    </row>
    <row r="794" spans="1:5">
      <c r="A794" s="2209">
        <v>44318</v>
      </c>
      <c r="B794" s="2218" t="s">
        <v>1196</v>
      </c>
      <c r="C794" s="2218" t="s">
        <v>1196</v>
      </c>
      <c r="D794" s="2218"/>
      <c r="E794" s="2218"/>
    </row>
    <row r="795" spans="1:5">
      <c r="A795" s="2209">
        <v>44317</v>
      </c>
      <c r="B795" s="2218" t="s">
        <v>1196</v>
      </c>
      <c r="C795" s="2218" t="s">
        <v>1196</v>
      </c>
      <c r="D795" s="2218"/>
      <c r="E795" s="2218"/>
    </row>
    <row r="796" spans="1:5">
      <c r="A796" s="2209">
        <v>44316</v>
      </c>
      <c r="B796" s="2218" t="s">
        <v>1196</v>
      </c>
      <c r="C796" s="2218" t="s">
        <v>1196</v>
      </c>
      <c r="D796" s="2218">
        <v>12784.97</v>
      </c>
      <c r="E796" s="2218">
        <v>3201.29</v>
      </c>
    </row>
    <row r="797" spans="1:5">
      <c r="A797" s="2209">
        <v>44315</v>
      </c>
      <c r="B797" s="2218">
        <v>33977.86</v>
      </c>
      <c r="C797" s="2218">
        <v>338.72</v>
      </c>
      <c r="D797" s="2218">
        <v>12889.72</v>
      </c>
      <c r="E797" s="2218">
        <v>3241.26</v>
      </c>
    </row>
    <row r="798" spans="1:5">
      <c r="A798" s="2209">
        <v>44314</v>
      </c>
      <c r="B798" s="2218">
        <v>33979.54</v>
      </c>
      <c r="C798" s="2218">
        <v>336.67</v>
      </c>
      <c r="D798" s="2218">
        <v>12838.4</v>
      </c>
      <c r="E798" s="2218">
        <v>3242.01</v>
      </c>
    </row>
    <row r="799" spans="1:5">
      <c r="A799" s="2209">
        <v>44313</v>
      </c>
      <c r="B799" s="2218">
        <v>34034.230000000003</v>
      </c>
      <c r="C799" s="2218">
        <v>337.79</v>
      </c>
      <c r="D799" s="2218">
        <v>12837.87</v>
      </c>
      <c r="E799" s="2218">
        <v>3234.63</v>
      </c>
    </row>
    <row r="800" spans="1:5">
      <c r="A800" s="2209">
        <v>44312</v>
      </c>
      <c r="B800" s="2218">
        <v>33988.57</v>
      </c>
      <c r="C800" s="2218">
        <v>335.37</v>
      </c>
      <c r="D800" s="2218">
        <v>12855.14</v>
      </c>
      <c r="E800" s="2218">
        <v>3231.35</v>
      </c>
    </row>
    <row r="801" spans="1:5">
      <c r="A801" s="2209">
        <v>44311</v>
      </c>
      <c r="B801" s="2218" t="s">
        <v>1196</v>
      </c>
      <c r="C801" s="2218" t="s">
        <v>1196</v>
      </c>
      <c r="D801" s="2218"/>
      <c r="E801" s="2218"/>
    </row>
    <row r="802" spans="1:5">
      <c r="A802" s="2209">
        <v>44310</v>
      </c>
      <c r="B802" s="2218" t="s">
        <v>1196</v>
      </c>
      <c r="C802" s="2218" t="s">
        <v>1196</v>
      </c>
      <c r="D802" s="2218"/>
      <c r="E802" s="2218"/>
    </row>
    <row r="803" spans="1:5">
      <c r="A803" s="2209">
        <v>44309</v>
      </c>
      <c r="B803" s="2218">
        <v>33462.25</v>
      </c>
      <c r="C803" s="2218">
        <v>332.05</v>
      </c>
      <c r="D803" s="2218">
        <v>12811.24</v>
      </c>
      <c r="E803" s="2218">
        <v>3213.18</v>
      </c>
    </row>
    <row r="804" spans="1:5">
      <c r="A804" s="2209">
        <v>44308</v>
      </c>
      <c r="B804" s="2218">
        <v>33064.53</v>
      </c>
      <c r="C804" s="2218">
        <v>325.98</v>
      </c>
      <c r="D804" s="2218">
        <v>12714.31</v>
      </c>
      <c r="E804" s="2218">
        <v>3185.48</v>
      </c>
    </row>
    <row r="805" spans="1:5">
      <c r="A805" s="2209">
        <v>44307</v>
      </c>
      <c r="B805" s="2218">
        <v>33265.379999999997</v>
      </c>
      <c r="C805" s="2218">
        <v>335.37</v>
      </c>
      <c r="D805" s="2218">
        <v>12752.39</v>
      </c>
      <c r="E805" s="2218">
        <v>3174.06</v>
      </c>
    </row>
    <row r="806" spans="1:5">
      <c r="A806" s="2209">
        <v>44306</v>
      </c>
      <c r="B806" s="2218">
        <v>33500.839999999997</v>
      </c>
      <c r="C806" s="2218">
        <v>336.31</v>
      </c>
      <c r="D806" s="2218">
        <v>12677.26</v>
      </c>
      <c r="E806" s="2218">
        <v>3199.53</v>
      </c>
    </row>
    <row r="807" spans="1:5">
      <c r="A807" s="2209">
        <v>44305</v>
      </c>
      <c r="B807" s="2218">
        <v>33383.67</v>
      </c>
      <c r="C807" s="2218">
        <v>332.52</v>
      </c>
      <c r="D807" s="2218">
        <v>12798.84</v>
      </c>
      <c r="E807" s="2218">
        <v>3201.62</v>
      </c>
    </row>
    <row r="808" spans="1:5">
      <c r="A808" s="2209">
        <v>44304</v>
      </c>
      <c r="B808" s="2218" t="s">
        <v>1196</v>
      </c>
      <c r="C808" s="2218" t="s">
        <v>1196</v>
      </c>
      <c r="D808" s="2218"/>
      <c r="E808" s="2218"/>
    </row>
    <row r="809" spans="1:5">
      <c r="A809" s="2209">
        <v>44303</v>
      </c>
      <c r="B809" s="2218" t="s">
        <v>1196</v>
      </c>
      <c r="C809" s="2218" t="s">
        <v>1196</v>
      </c>
      <c r="D809" s="2218"/>
      <c r="E809" s="2218"/>
    </row>
    <row r="810" spans="1:5">
      <c r="A810" s="2209">
        <v>44302</v>
      </c>
      <c r="B810" s="2218">
        <v>33181.65</v>
      </c>
      <c r="C810" s="2218">
        <v>331.79</v>
      </c>
      <c r="D810" s="2218">
        <v>12836.46</v>
      </c>
      <c r="E810" s="2218">
        <v>3201.93</v>
      </c>
    </row>
    <row r="811" spans="1:5">
      <c r="A811" s="2209">
        <v>44301</v>
      </c>
      <c r="B811" s="2218">
        <v>33021.1</v>
      </c>
      <c r="C811" s="2218">
        <v>329.98</v>
      </c>
      <c r="D811" s="2218">
        <v>12785.49</v>
      </c>
      <c r="E811" s="2218">
        <v>3183.73</v>
      </c>
    </row>
    <row r="812" spans="1:5">
      <c r="A812" s="2209">
        <v>44300</v>
      </c>
      <c r="B812" s="2218">
        <v>32612.69</v>
      </c>
      <c r="C812" s="2218">
        <v>324.69</v>
      </c>
      <c r="D812" s="2218">
        <v>12662.16</v>
      </c>
      <c r="E812" s="2218">
        <v>3172.57</v>
      </c>
    </row>
    <row r="813" spans="1:5">
      <c r="A813" s="2209">
        <v>44299</v>
      </c>
      <c r="B813" s="2218">
        <v>32533.29</v>
      </c>
      <c r="C813" s="2218">
        <v>329.63</v>
      </c>
      <c r="D813" s="2218">
        <v>12681.25</v>
      </c>
      <c r="E813" s="2218">
        <v>3142.18</v>
      </c>
    </row>
    <row r="814" spans="1:5">
      <c r="A814" s="2209">
        <v>44298</v>
      </c>
      <c r="B814" s="2218">
        <v>32600.560000000001</v>
      </c>
      <c r="C814" s="2218">
        <v>334.47</v>
      </c>
      <c r="D814" s="2218">
        <v>12633.3</v>
      </c>
      <c r="E814" s="2218">
        <v>3138.28</v>
      </c>
    </row>
    <row r="815" spans="1:5">
      <c r="A815" s="2209">
        <v>44297</v>
      </c>
      <c r="B815" s="2218" t="s">
        <v>1196</v>
      </c>
      <c r="C815" s="2218" t="s">
        <v>1196</v>
      </c>
      <c r="D815" s="2218"/>
      <c r="E815" s="2218"/>
    </row>
    <row r="816" spans="1:5">
      <c r="A816" s="2209">
        <v>44296</v>
      </c>
      <c r="B816" s="2218" t="s">
        <v>1196</v>
      </c>
      <c r="C816" s="2218" t="s">
        <v>1196</v>
      </c>
      <c r="D816" s="2218"/>
      <c r="E816" s="2218"/>
    </row>
    <row r="817" spans="1:5">
      <c r="A817" s="2209">
        <v>44295</v>
      </c>
      <c r="B817" s="2218">
        <v>32589.73</v>
      </c>
      <c r="C817" s="2218">
        <v>335.79</v>
      </c>
      <c r="D817" s="2218">
        <v>12645.52</v>
      </c>
      <c r="E817" s="2218">
        <v>3157.29</v>
      </c>
    </row>
    <row r="818" spans="1:5">
      <c r="A818" s="2209">
        <v>44294</v>
      </c>
      <c r="B818" s="2218">
        <v>32726.7</v>
      </c>
      <c r="C818" s="2218">
        <v>336.55</v>
      </c>
      <c r="D818" s="2218">
        <v>12581.62</v>
      </c>
      <c r="E818" s="2218">
        <v>3188.07</v>
      </c>
    </row>
    <row r="819" spans="1:5">
      <c r="A819" s="2209">
        <v>44293</v>
      </c>
      <c r="B819" s="2218">
        <v>32509.39</v>
      </c>
      <c r="C819" s="2218">
        <v>332.74</v>
      </c>
      <c r="D819" s="2218">
        <v>12516.28</v>
      </c>
      <c r="E819" s="2218">
        <v>3176.85</v>
      </c>
    </row>
    <row r="820" spans="1:5">
      <c r="A820" s="2209">
        <v>44292</v>
      </c>
      <c r="B820" s="2218">
        <v>32362.18</v>
      </c>
      <c r="C820" s="2218">
        <v>330.09</v>
      </c>
      <c r="D820" s="2218">
        <v>12494.68</v>
      </c>
      <c r="E820" s="2218">
        <v>3195.92</v>
      </c>
    </row>
    <row r="821" spans="1:5">
      <c r="A821" s="2209">
        <v>44291</v>
      </c>
      <c r="B821" s="2218" t="s">
        <v>1196</v>
      </c>
      <c r="C821" s="2218" t="s">
        <v>1196</v>
      </c>
      <c r="D821" s="2218">
        <v>12479.47</v>
      </c>
      <c r="E821" s="2218">
        <v>3176.48</v>
      </c>
    </row>
    <row r="822" spans="1:5">
      <c r="A822" s="2209">
        <v>44290</v>
      </c>
      <c r="B822" s="2218" t="s">
        <v>1196</v>
      </c>
      <c r="C822" s="2218" t="s">
        <v>1196</v>
      </c>
      <c r="D822" s="2218"/>
      <c r="E822" s="2218"/>
    </row>
    <row r="823" spans="1:5">
      <c r="A823" s="2209">
        <v>44289</v>
      </c>
      <c r="B823" s="2218" t="s">
        <v>1196</v>
      </c>
      <c r="C823" s="2218" t="s">
        <v>1196</v>
      </c>
      <c r="D823" s="2218"/>
      <c r="E823" s="2218"/>
    </row>
    <row r="824" spans="1:5">
      <c r="A824" s="2209">
        <v>44288</v>
      </c>
      <c r="B824" s="2218" t="s">
        <v>1196</v>
      </c>
      <c r="C824" s="2218" t="s">
        <v>1196</v>
      </c>
      <c r="D824" s="2218">
        <v>12343.25</v>
      </c>
      <c r="E824" s="2218">
        <v>3175.09</v>
      </c>
    </row>
    <row r="825" spans="1:5">
      <c r="A825" s="2209">
        <v>44287</v>
      </c>
      <c r="B825" s="2218">
        <v>32036.26</v>
      </c>
      <c r="C825" s="2218">
        <v>326.44</v>
      </c>
      <c r="D825" s="2218">
        <v>12335.87</v>
      </c>
      <c r="E825" s="2218">
        <v>3167.99</v>
      </c>
    </row>
    <row r="826" spans="1:5">
      <c r="A826" s="2209">
        <v>44286</v>
      </c>
      <c r="B826" s="2218">
        <v>31765.32</v>
      </c>
      <c r="C826" s="2218">
        <v>324.70999999999998</v>
      </c>
      <c r="D826" s="2218">
        <v>12211.12</v>
      </c>
      <c r="E826" s="2218">
        <v>3123.11</v>
      </c>
    </row>
    <row r="827" spans="1:5">
      <c r="A827" s="2209">
        <v>44285</v>
      </c>
      <c r="B827" s="2218">
        <v>32003.18</v>
      </c>
      <c r="C827" s="2218">
        <v>324.47000000000003</v>
      </c>
      <c r="D827" s="2218">
        <v>12181.27</v>
      </c>
      <c r="E827" s="2218">
        <v>3130.35</v>
      </c>
    </row>
    <row r="828" spans="1:5">
      <c r="A828" s="2209">
        <v>44284</v>
      </c>
      <c r="B828" s="2218">
        <v>31850.6</v>
      </c>
      <c r="C828" s="2218">
        <v>321.60000000000002</v>
      </c>
      <c r="D828" s="2218">
        <v>12199.99</v>
      </c>
      <c r="E828" s="2218">
        <v>3106.84</v>
      </c>
    </row>
    <row r="829" spans="1:5">
      <c r="A829" s="2209">
        <v>44283</v>
      </c>
      <c r="B829" s="2218" t="s">
        <v>1196</v>
      </c>
      <c r="C829" s="2218" t="s">
        <v>1196</v>
      </c>
      <c r="D829" s="2218"/>
      <c r="E829" s="2218"/>
    </row>
    <row r="830" spans="1:5">
      <c r="A830" s="2209">
        <v>44282</v>
      </c>
      <c r="B830" s="2218" t="s">
        <v>1196</v>
      </c>
      <c r="C830" s="2218" t="s">
        <v>1196</v>
      </c>
      <c r="D830" s="2218"/>
      <c r="E830" s="2218"/>
    </row>
    <row r="831" spans="1:5">
      <c r="A831" s="2209">
        <v>44281</v>
      </c>
      <c r="B831" s="2218">
        <v>31521.77</v>
      </c>
      <c r="C831" s="2218">
        <v>317.56</v>
      </c>
      <c r="D831" s="2218">
        <v>12213.9</v>
      </c>
      <c r="E831" s="2218">
        <v>3100.56</v>
      </c>
    </row>
    <row r="832" spans="1:5">
      <c r="A832" s="2209">
        <v>44280</v>
      </c>
      <c r="B832" s="2218">
        <v>31046.61</v>
      </c>
      <c r="C832" s="2218">
        <v>314.11</v>
      </c>
      <c r="D832" s="2218">
        <v>12040.32</v>
      </c>
      <c r="E832" s="2218">
        <v>3055.33</v>
      </c>
    </row>
    <row r="833" spans="1:5">
      <c r="A833" s="2209">
        <v>44279</v>
      </c>
      <c r="B833" s="2218">
        <v>30991.46</v>
      </c>
      <c r="C833" s="2218">
        <v>315.25</v>
      </c>
      <c r="D833" s="2218">
        <v>12004.42</v>
      </c>
      <c r="E833" s="2218">
        <v>3078.68</v>
      </c>
    </row>
    <row r="834" spans="1:5">
      <c r="A834" s="2209">
        <v>44278</v>
      </c>
      <c r="B834" s="2218">
        <v>31272.68</v>
      </c>
      <c r="C834" s="2218">
        <v>313.73</v>
      </c>
      <c r="D834" s="2218">
        <v>12093.79</v>
      </c>
      <c r="E834" s="2218">
        <v>3138.3</v>
      </c>
    </row>
    <row r="835" spans="1:5">
      <c r="A835" s="2209">
        <v>44277</v>
      </c>
      <c r="B835" s="2218">
        <v>31295.16</v>
      </c>
      <c r="C835" s="2218">
        <v>315.39</v>
      </c>
      <c r="D835" s="2218">
        <v>12187.63</v>
      </c>
      <c r="E835" s="2218">
        <v>3167.54</v>
      </c>
    </row>
    <row r="836" spans="1:5">
      <c r="A836" s="2209">
        <v>44276</v>
      </c>
      <c r="B836" s="2218" t="s">
        <v>1196</v>
      </c>
      <c r="C836" s="2218" t="s">
        <v>1196</v>
      </c>
      <c r="D836" s="2218"/>
      <c r="E836" s="2218"/>
    </row>
    <row r="837" spans="1:5">
      <c r="A837" s="2209">
        <v>44275</v>
      </c>
      <c r="B837" s="2218" t="s">
        <v>1196</v>
      </c>
      <c r="C837" s="2218" t="s">
        <v>1196</v>
      </c>
      <c r="D837" s="2218"/>
      <c r="E837" s="2218"/>
    </row>
    <row r="838" spans="1:5">
      <c r="A838" s="2209">
        <v>44274</v>
      </c>
      <c r="B838" s="2218">
        <v>31064.959999999999</v>
      </c>
      <c r="C838" s="2218">
        <v>314.52</v>
      </c>
      <c r="D838" s="2218">
        <v>12128.91</v>
      </c>
      <c r="E838" s="2218">
        <v>3168.79</v>
      </c>
    </row>
    <row r="839" spans="1:5">
      <c r="A839" s="2209">
        <v>44273</v>
      </c>
      <c r="B839" s="2218">
        <v>31485.599999999999</v>
      </c>
      <c r="C839" s="2218">
        <v>316.11</v>
      </c>
      <c r="D839" s="2218">
        <v>12154.7</v>
      </c>
      <c r="E839" s="2218">
        <v>3193.65</v>
      </c>
    </row>
    <row r="840" spans="1:5">
      <c r="A840" s="2209">
        <v>44272</v>
      </c>
      <c r="B840" s="2218">
        <v>31346.38</v>
      </c>
      <c r="C840" s="2218">
        <v>313.76</v>
      </c>
      <c r="D840" s="2218">
        <v>12258.3</v>
      </c>
      <c r="E840" s="2218">
        <v>3182.86</v>
      </c>
    </row>
    <row r="841" spans="1:5">
      <c r="A841" s="2209">
        <v>44271</v>
      </c>
      <c r="B841" s="2218">
        <v>31493.15</v>
      </c>
      <c r="C841" s="2218">
        <v>313.31</v>
      </c>
      <c r="D841" s="2218">
        <v>12244.66</v>
      </c>
      <c r="E841" s="2218">
        <v>3196.39</v>
      </c>
    </row>
    <row r="842" spans="1:5">
      <c r="A842" s="2209">
        <v>44270</v>
      </c>
      <c r="B842" s="2218">
        <v>31369.93</v>
      </c>
      <c r="C842" s="2218">
        <v>310.89</v>
      </c>
      <c r="D842" s="2218">
        <v>12236.33</v>
      </c>
      <c r="E842" s="2218">
        <v>3175.47</v>
      </c>
    </row>
    <row r="843" spans="1:5">
      <c r="A843" s="2209">
        <v>44269</v>
      </c>
      <c r="B843" s="2218" t="s">
        <v>1196</v>
      </c>
      <c r="C843" s="2218" t="s">
        <v>1196</v>
      </c>
      <c r="D843" s="2218"/>
      <c r="E843" s="2218"/>
    </row>
    <row r="844" spans="1:5">
      <c r="A844" s="2209">
        <v>44268</v>
      </c>
      <c r="B844" s="2218" t="s">
        <v>1196</v>
      </c>
      <c r="C844" s="2218" t="s">
        <v>1196</v>
      </c>
      <c r="D844" s="2218"/>
      <c r="E844" s="2218"/>
    </row>
    <row r="845" spans="1:5">
      <c r="A845" s="2209">
        <v>44267</v>
      </c>
      <c r="B845" s="2218">
        <v>31381.23</v>
      </c>
      <c r="C845" s="2218">
        <v>308.47000000000003</v>
      </c>
      <c r="D845" s="2218">
        <v>12172.43</v>
      </c>
      <c r="E845" s="2218">
        <v>3194.25</v>
      </c>
    </row>
    <row r="846" spans="1:5">
      <c r="A846" s="2209">
        <v>44266</v>
      </c>
      <c r="B846" s="2218">
        <v>31235.22</v>
      </c>
      <c r="C846" s="2218">
        <v>307.33999999999997</v>
      </c>
      <c r="D846" s="2218">
        <v>12165.47</v>
      </c>
      <c r="E846" s="2218">
        <v>3216.39</v>
      </c>
    </row>
    <row r="847" spans="1:5">
      <c r="A847" s="2209">
        <v>44265</v>
      </c>
      <c r="B847" s="2218">
        <v>30718.05</v>
      </c>
      <c r="C847" s="2218">
        <v>301.7</v>
      </c>
      <c r="D847" s="2218">
        <v>12031.15</v>
      </c>
      <c r="E847" s="2218">
        <v>3138.68</v>
      </c>
    </row>
    <row r="848" spans="1:5">
      <c r="A848" s="2209">
        <v>44264</v>
      </c>
      <c r="B848" s="2218">
        <v>30604.959999999999</v>
      </c>
      <c r="C848" s="2218">
        <v>299.29000000000002</v>
      </c>
      <c r="D848" s="2218">
        <v>11971.97</v>
      </c>
      <c r="E848" s="2218">
        <v>3121.6</v>
      </c>
    </row>
    <row r="849" spans="1:5">
      <c r="A849" s="2209">
        <v>44263</v>
      </c>
      <c r="B849" s="2218">
        <v>30541.29</v>
      </c>
      <c r="C849" s="2218">
        <v>301.27999999999997</v>
      </c>
      <c r="D849" s="2218">
        <v>11800.83</v>
      </c>
      <c r="E849" s="2218">
        <v>3098.21</v>
      </c>
    </row>
    <row r="850" spans="1:5">
      <c r="A850" s="2209">
        <v>44262</v>
      </c>
      <c r="B850" s="2218" t="s">
        <v>1196</v>
      </c>
      <c r="C850" s="2218" t="s">
        <v>1196</v>
      </c>
      <c r="D850" s="2218"/>
      <c r="E850" s="2218"/>
    </row>
    <row r="851" spans="1:5">
      <c r="A851" s="2209">
        <v>44261</v>
      </c>
      <c r="B851" s="2218" t="s">
        <v>1196</v>
      </c>
      <c r="C851" s="2218" t="s">
        <v>1196</v>
      </c>
      <c r="D851" s="2218"/>
      <c r="E851" s="2218"/>
    </row>
    <row r="852" spans="1:5">
      <c r="A852" s="2209">
        <v>44260</v>
      </c>
      <c r="B852" s="2218">
        <v>30609.1</v>
      </c>
      <c r="C852" s="2218">
        <v>303.10000000000002</v>
      </c>
      <c r="D852" s="2218">
        <v>11826.37</v>
      </c>
      <c r="E852" s="2218">
        <v>3172</v>
      </c>
    </row>
    <row r="853" spans="1:5">
      <c r="A853" s="2209">
        <v>44259</v>
      </c>
      <c r="B853" s="2218">
        <v>30707.89</v>
      </c>
      <c r="C853" s="2218">
        <v>302.25</v>
      </c>
      <c r="D853" s="2218">
        <v>11730.27</v>
      </c>
      <c r="E853" s="2218">
        <v>3187.53</v>
      </c>
    </row>
    <row r="854" spans="1:5">
      <c r="A854" s="2209">
        <v>44258</v>
      </c>
      <c r="B854" s="2218">
        <v>31297.08</v>
      </c>
      <c r="C854" s="2218">
        <v>305.36</v>
      </c>
      <c r="D854" s="2218">
        <v>11876.95</v>
      </c>
      <c r="E854" s="2218">
        <v>3262.28</v>
      </c>
    </row>
    <row r="855" spans="1:5">
      <c r="A855" s="2209">
        <v>44257</v>
      </c>
      <c r="B855" s="2218">
        <v>30785.79</v>
      </c>
      <c r="C855" s="2218">
        <v>304.14999999999998</v>
      </c>
      <c r="D855" s="2218">
        <v>11991.22</v>
      </c>
      <c r="E855" s="2218">
        <v>3218.74</v>
      </c>
    </row>
    <row r="856" spans="1:5">
      <c r="A856" s="2209">
        <v>44256</v>
      </c>
      <c r="B856" s="2218" t="s">
        <v>1196</v>
      </c>
      <c r="C856" s="2218" t="s">
        <v>1196</v>
      </c>
      <c r="D856" s="2218">
        <v>12057.99</v>
      </c>
      <c r="E856" s="2218">
        <v>3225.22</v>
      </c>
    </row>
    <row r="857" spans="1:5">
      <c r="A857" s="2209">
        <v>44255</v>
      </c>
      <c r="B857" s="2218" t="s">
        <v>1196</v>
      </c>
      <c r="C857" s="2218" t="s">
        <v>1196</v>
      </c>
      <c r="D857" s="2218"/>
      <c r="E857" s="2218"/>
    </row>
    <row r="858" spans="1:5">
      <c r="A858" s="2209">
        <v>44254</v>
      </c>
      <c r="B858" s="2218" t="s">
        <v>1196</v>
      </c>
      <c r="C858" s="2218" t="s">
        <v>1196</v>
      </c>
      <c r="D858" s="2218"/>
      <c r="E858" s="2218"/>
    </row>
    <row r="859" spans="1:5">
      <c r="A859" s="2209">
        <v>44253</v>
      </c>
      <c r="B859" s="2218">
        <v>30799.13</v>
      </c>
      <c r="C859" s="2218">
        <v>306.89</v>
      </c>
      <c r="D859" s="2218">
        <v>11811.31</v>
      </c>
      <c r="E859" s="2218">
        <v>3170.21</v>
      </c>
    </row>
    <row r="860" spans="1:5">
      <c r="A860" s="2209">
        <v>44252</v>
      </c>
      <c r="B860" s="2218">
        <v>31761.279999999999</v>
      </c>
      <c r="C860" s="2218">
        <v>311.23</v>
      </c>
      <c r="D860" s="2218">
        <v>11954.61</v>
      </c>
      <c r="E860" s="2218">
        <v>3275.55</v>
      </c>
    </row>
    <row r="861" spans="1:5">
      <c r="A861" s="2209">
        <v>44251</v>
      </c>
      <c r="B861" s="2218">
        <v>31298.62</v>
      </c>
      <c r="C861" s="2218">
        <v>308.70999999999998</v>
      </c>
      <c r="D861" s="2218">
        <v>12134.4</v>
      </c>
      <c r="E861" s="2218">
        <v>3258.83</v>
      </c>
    </row>
    <row r="862" spans="1:5">
      <c r="A862" s="2209">
        <v>44250</v>
      </c>
      <c r="B862" s="2218">
        <v>31744.32</v>
      </c>
      <c r="C862" s="2218">
        <v>311.32</v>
      </c>
      <c r="D862" s="2218">
        <v>12076.88</v>
      </c>
      <c r="E862" s="2218">
        <v>3309.47</v>
      </c>
    </row>
    <row r="863" spans="1:5">
      <c r="A863" s="2209">
        <v>44249</v>
      </c>
      <c r="B863" s="2218">
        <v>31680.15</v>
      </c>
      <c r="C863" s="2218">
        <v>313.11</v>
      </c>
      <c r="D863" s="2218">
        <v>12071.74</v>
      </c>
      <c r="E863" s="2218">
        <v>3308.13</v>
      </c>
    </row>
    <row r="864" spans="1:5">
      <c r="A864" s="2209">
        <v>44248</v>
      </c>
      <c r="B864" s="2218" t="s">
        <v>1196</v>
      </c>
      <c r="C864" s="2218" t="s">
        <v>1196</v>
      </c>
      <c r="D864" s="2218"/>
      <c r="E864" s="2218"/>
    </row>
    <row r="865" spans="1:5">
      <c r="A865" s="2209">
        <v>44247</v>
      </c>
      <c r="B865" s="2218" t="s">
        <v>1196</v>
      </c>
      <c r="C865" s="2218" t="s">
        <v>1196</v>
      </c>
      <c r="D865" s="2218"/>
      <c r="E865" s="2218"/>
    </row>
    <row r="866" spans="1:5">
      <c r="A866" s="2209">
        <v>44246</v>
      </c>
      <c r="B866" s="2218">
        <v>31547.37</v>
      </c>
      <c r="C866" s="2218">
        <v>304.39</v>
      </c>
      <c r="D866" s="2218">
        <v>12150.49</v>
      </c>
      <c r="E866" s="2218">
        <v>3384.57</v>
      </c>
    </row>
    <row r="867" spans="1:5">
      <c r="A867" s="2209">
        <v>44245</v>
      </c>
      <c r="B867" s="2218">
        <v>31707.86</v>
      </c>
      <c r="C867" s="2218">
        <v>299.94</v>
      </c>
      <c r="D867" s="2218">
        <v>12134.6</v>
      </c>
      <c r="E867" s="2218">
        <v>3372.9</v>
      </c>
    </row>
    <row r="868" spans="1:5">
      <c r="A868" s="2209">
        <v>44244</v>
      </c>
      <c r="B868" s="2218">
        <v>31587.75</v>
      </c>
      <c r="C868" s="2218">
        <v>295.52</v>
      </c>
      <c r="D868" s="2218">
        <v>12189.62</v>
      </c>
      <c r="E868" s="2218">
        <v>3419.78</v>
      </c>
    </row>
    <row r="869" spans="1:5">
      <c r="A869" s="2209">
        <v>44243</v>
      </c>
      <c r="B869" s="2218" t="s">
        <v>1196</v>
      </c>
      <c r="C869" s="2218" t="s">
        <v>1196</v>
      </c>
      <c r="D869" s="2218">
        <v>12241.15</v>
      </c>
      <c r="E869" s="2218">
        <v>3413.15</v>
      </c>
    </row>
    <row r="870" spans="1:5">
      <c r="A870" s="2209">
        <v>44242</v>
      </c>
      <c r="B870" s="2218" t="s">
        <v>1196</v>
      </c>
      <c r="C870" s="2218" t="s">
        <v>1196</v>
      </c>
      <c r="D870" s="2218">
        <v>12246</v>
      </c>
      <c r="E870" s="2218">
        <v>3402.62</v>
      </c>
    </row>
    <row r="871" spans="1:5">
      <c r="A871" s="2209">
        <v>44241</v>
      </c>
      <c r="B871" s="2218" t="s">
        <v>1196</v>
      </c>
      <c r="C871" s="2218" t="s">
        <v>1196</v>
      </c>
      <c r="D871" s="2218"/>
      <c r="E871" s="2218"/>
    </row>
    <row r="872" spans="1:5">
      <c r="A872" s="2209">
        <v>44240</v>
      </c>
      <c r="B872" s="2218" t="s">
        <v>1196</v>
      </c>
      <c r="C872" s="2218" t="s">
        <v>1196</v>
      </c>
      <c r="D872" s="2218"/>
      <c r="E872" s="2218"/>
    </row>
    <row r="873" spans="1:5">
      <c r="A873" s="2209">
        <v>44239</v>
      </c>
      <c r="B873" s="2218" t="s">
        <v>1196</v>
      </c>
      <c r="C873" s="2218" t="s">
        <v>1196</v>
      </c>
      <c r="D873" s="2218">
        <v>12199.04</v>
      </c>
      <c r="E873" s="2218">
        <v>3381.56</v>
      </c>
    </row>
    <row r="874" spans="1:5">
      <c r="A874" s="2209">
        <v>44238</v>
      </c>
      <c r="B874" s="2218" t="s">
        <v>1196</v>
      </c>
      <c r="C874" s="2218" t="s">
        <v>1196</v>
      </c>
      <c r="D874" s="2218">
        <v>12147.9</v>
      </c>
      <c r="E874" s="2218">
        <v>3379.2</v>
      </c>
    </row>
    <row r="875" spans="1:5">
      <c r="A875" s="2209">
        <v>44237</v>
      </c>
      <c r="B875" s="2218" t="s">
        <v>1196</v>
      </c>
      <c r="C875" s="2218" t="s">
        <v>1196</v>
      </c>
      <c r="D875" s="2218">
        <v>12117.97</v>
      </c>
      <c r="E875" s="2218">
        <v>3367.41</v>
      </c>
    </row>
    <row r="876" spans="1:5">
      <c r="A876" s="2209">
        <v>44236</v>
      </c>
      <c r="B876" s="2218" t="s">
        <v>1196</v>
      </c>
      <c r="C876" s="2218" t="s">
        <v>1196</v>
      </c>
      <c r="D876" s="2218">
        <v>12108.55</v>
      </c>
      <c r="E876" s="2218">
        <v>3334.74</v>
      </c>
    </row>
    <row r="877" spans="1:5">
      <c r="A877" s="2209">
        <v>44235</v>
      </c>
      <c r="B877" s="2218" t="s">
        <v>1196</v>
      </c>
      <c r="C877" s="2218" t="s">
        <v>1196</v>
      </c>
      <c r="D877" s="2218">
        <v>12095.73</v>
      </c>
      <c r="E877" s="2218">
        <v>3312.55</v>
      </c>
    </row>
    <row r="878" spans="1:5">
      <c r="A878" s="2209">
        <v>44234</v>
      </c>
      <c r="B878" s="2218" t="s">
        <v>1196</v>
      </c>
      <c r="C878" s="2218" t="s">
        <v>1196</v>
      </c>
      <c r="D878" s="2218"/>
      <c r="E878" s="2218"/>
    </row>
    <row r="879" spans="1:5">
      <c r="A879" s="2209">
        <v>44233</v>
      </c>
      <c r="B879" s="2218" t="s">
        <v>1196</v>
      </c>
      <c r="C879" s="2218" t="s">
        <v>1196</v>
      </c>
      <c r="D879" s="2218"/>
      <c r="E879" s="2218"/>
    </row>
    <row r="880" spans="1:5">
      <c r="A880" s="2209">
        <v>44232</v>
      </c>
      <c r="B880" s="2218">
        <v>30506.87</v>
      </c>
      <c r="C880" s="2218">
        <v>288.38</v>
      </c>
      <c r="D880" s="2218">
        <v>11998.47</v>
      </c>
      <c r="E880" s="2218">
        <v>3302.04</v>
      </c>
    </row>
    <row r="881" spans="1:5">
      <c r="A881" s="2209">
        <v>44231</v>
      </c>
      <c r="B881" s="2218">
        <v>30321.18</v>
      </c>
      <c r="C881" s="2218">
        <v>287.64</v>
      </c>
      <c r="D881" s="2218">
        <v>11929.16</v>
      </c>
      <c r="E881" s="2218">
        <v>3283.71</v>
      </c>
    </row>
    <row r="882" spans="1:5">
      <c r="A882" s="2209">
        <v>44230</v>
      </c>
      <c r="B882" s="2218">
        <v>30446.86</v>
      </c>
      <c r="C882" s="2218">
        <v>289</v>
      </c>
      <c r="D882" s="2218">
        <v>11842.34</v>
      </c>
      <c r="E882" s="2218">
        <v>3295.54</v>
      </c>
    </row>
    <row r="883" spans="1:5">
      <c r="A883" s="2209">
        <v>44229</v>
      </c>
      <c r="B883" s="2218">
        <v>30425.11</v>
      </c>
      <c r="C883" s="2218">
        <v>288.61</v>
      </c>
      <c r="D883" s="2218">
        <v>11816.46</v>
      </c>
      <c r="E883" s="2218">
        <v>3268.42</v>
      </c>
    </row>
    <row r="884" spans="1:5">
      <c r="A884" s="2209">
        <v>44228</v>
      </c>
      <c r="B884" s="2218">
        <v>29749.49</v>
      </c>
      <c r="C884" s="2218">
        <v>283.8</v>
      </c>
      <c r="D884" s="2218">
        <v>11669</v>
      </c>
      <c r="E884" s="2218">
        <v>3220.85</v>
      </c>
    </row>
    <row r="885" spans="1:5">
      <c r="A885" s="2209">
        <v>44227</v>
      </c>
      <c r="B885" s="2218" t="s">
        <v>1196</v>
      </c>
      <c r="C885" s="2218" t="s">
        <v>1196</v>
      </c>
      <c r="D885" s="2218"/>
      <c r="E885" s="2218"/>
    </row>
    <row r="886" spans="1:5">
      <c r="A886" s="2209">
        <v>44226</v>
      </c>
      <c r="B886" s="2218" t="s">
        <v>1196</v>
      </c>
      <c r="C886" s="2218" t="s">
        <v>1196</v>
      </c>
      <c r="D886" s="2218"/>
      <c r="E886" s="2218"/>
    </row>
    <row r="887" spans="1:5">
      <c r="A887" s="2209">
        <v>44225</v>
      </c>
      <c r="B887" s="2218">
        <v>29224.82</v>
      </c>
      <c r="C887" s="2218">
        <v>282.45999999999998</v>
      </c>
      <c r="D887" s="2218">
        <v>11512.43</v>
      </c>
      <c r="E887" s="2218">
        <v>3145.97</v>
      </c>
    </row>
    <row r="888" spans="1:5">
      <c r="A888" s="2209">
        <v>44224</v>
      </c>
      <c r="B888" s="2218">
        <v>29760.67</v>
      </c>
      <c r="C888" s="2218">
        <v>288.05</v>
      </c>
      <c r="D888" s="2218">
        <v>11722.89</v>
      </c>
      <c r="E888" s="2218">
        <v>3192.41</v>
      </c>
    </row>
    <row r="889" spans="1:5">
      <c r="A889" s="2209">
        <v>44223</v>
      </c>
      <c r="B889" s="2218">
        <v>30311.98</v>
      </c>
      <c r="C889" s="2218">
        <v>293.79000000000002</v>
      </c>
      <c r="D889" s="2218">
        <v>11652.11</v>
      </c>
      <c r="E889" s="2218">
        <v>3241.64</v>
      </c>
    </row>
    <row r="890" spans="1:5">
      <c r="A890" s="2209">
        <v>44222</v>
      </c>
      <c r="B890" s="2218">
        <v>30229.73</v>
      </c>
      <c r="C890" s="2218">
        <v>291.62</v>
      </c>
      <c r="D890" s="2218">
        <v>11910.22</v>
      </c>
      <c r="E890" s="2218">
        <v>3282.61</v>
      </c>
    </row>
    <row r="891" spans="1:5">
      <c r="A891" s="2209">
        <v>44221</v>
      </c>
      <c r="B891" s="2218">
        <v>30785.119999999999</v>
      </c>
      <c r="C891" s="2218">
        <v>295.67</v>
      </c>
      <c r="D891" s="2218">
        <v>11922.09</v>
      </c>
      <c r="E891" s="2218">
        <v>3333.26</v>
      </c>
    </row>
    <row r="892" spans="1:5">
      <c r="A892" s="2209">
        <v>44220</v>
      </c>
      <c r="B892" s="2218" t="s">
        <v>1196</v>
      </c>
      <c r="C892" s="2218" t="s">
        <v>1196</v>
      </c>
      <c r="D892" s="2218"/>
      <c r="E892" s="2218"/>
    </row>
    <row r="893" spans="1:5">
      <c r="A893" s="2209">
        <v>44219</v>
      </c>
      <c r="B893" s="2218" t="s">
        <v>1196</v>
      </c>
      <c r="C893" s="2218" t="s">
        <v>1196</v>
      </c>
      <c r="D893" s="2218"/>
      <c r="E893" s="2218"/>
    </row>
    <row r="894" spans="1:5">
      <c r="A894" s="2209">
        <v>44218</v>
      </c>
      <c r="B894" s="2218">
        <v>30925.07</v>
      </c>
      <c r="C894" s="2218">
        <v>295.31</v>
      </c>
      <c r="D894" s="2218">
        <v>11916.61</v>
      </c>
      <c r="E894" s="2218">
        <v>3292.24</v>
      </c>
    </row>
    <row r="895" spans="1:5">
      <c r="A895" s="2209">
        <v>44217</v>
      </c>
      <c r="B895" s="2218">
        <v>31185.18</v>
      </c>
      <c r="C895" s="2218">
        <v>289.7</v>
      </c>
      <c r="D895" s="2218">
        <v>11959.33</v>
      </c>
      <c r="E895" s="2218">
        <v>3323.46</v>
      </c>
    </row>
    <row r="896" spans="1:5">
      <c r="A896" s="2209">
        <v>44216</v>
      </c>
      <c r="B896" s="2218">
        <v>30514.16</v>
      </c>
      <c r="C896" s="2218">
        <v>287.5</v>
      </c>
      <c r="D896" s="2218">
        <v>11941.06</v>
      </c>
      <c r="E896" s="2218">
        <v>3311.37</v>
      </c>
    </row>
    <row r="897" spans="1:5">
      <c r="A897" s="2209">
        <v>44215</v>
      </c>
      <c r="B897" s="2218">
        <v>30651.59</v>
      </c>
      <c r="C897" s="2218">
        <v>292.95</v>
      </c>
      <c r="D897" s="2218">
        <v>11815.58</v>
      </c>
      <c r="E897" s="2218">
        <v>3264.86</v>
      </c>
    </row>
    <row r="898" spans="1:5">
      <c r="A898" s="2209">
        <v>44214</v>
      </c>
      <c r="B898" s="2218">
        <v>30139.29</v>
      </c>
      <c r="C898" s="2218">
        <v>291.39</v>
      </c>
      <c r="D898" s="2218">
        <v>11733.11</v>
      </c>
      <c r="E898" s="2218">
        <v>3212.07</v>
      </c>
    </row>
    <row r="899" spans="1:5">
      <c r="A899" s="2209">
        <v>44213</v>
      </c>
      <c r="B899" s="2218" t="s">
        <v>1196</v>
      </c>
      <c r="C899" s="2218" t="s">
        <v>1196</v>
      </c>
      <c r="D899" s="2218"/>
      <c r="E899" s="2218"/>
    </row>
    <row r="900" spans="1:5">
      <c r="A900" s="2209">
        <v>44212</v>
      </c>
      <c r="B900" s="2218" t="s">
        <v>1196</v>
      </c>
      <c r="C900" s="2218" t="s">
        <v>1196</v>
      </c>
      <c r="D900" s="2218"/>
      <c r="E900" s="2218"/>
    </row>
    <row r="901" spans="1:5">
      <c r="A901" s="2209">
        <v>44211</v>
      </c>
      <c r="B901" s="2218">
        <v>30147.77</v>
      </c>
      <c r="C901" s="2218">
        <v>290.18</v>
      </c>
      <c r="D901" s="2218">
        <v>11738.4</v>
      </c>
      <c r="E901" s="2218">
        <v>3209.83</v>
      </c>
    </row>
    <row r="902" spans="1:5">
      <c r="A902" s="2209">
        <v>44210</v>
      </c>
      <c r="B902" s="2218">
        <v>30323.05</v>
      </c>
      <c r="C902" s="2218">
        <v>295.24</v>
      </c>
      <c r="D902" s="2218">
        <v>11838.92</v>
      </c>
      <c r="E902" s="2218">
        <v>3239.91</v>
      </c>
    </row>
    <row r="903" spans="1:5">
      <c r="A903" s="2209">
        <v>44209</v>
      </c>
      <c r="B903" s="2218">
        <v>30444.28</v>
      </c>
      <c r="C903" s="2218">
        <v>296.43</v>
      </c>
      <c r="D903" s="2218">
        <v>11845.61</v>
      </c>
      <c r="E903" s="2218">
        <v>3224.05</v>
      </c>
    </row>
    <row r="904" spans="1:5">
      <c r="A904" s="2209">
        <v>44208</v>
      </c>
      <c r="B904" s="2218">
        <v>29924.31</v>
      </c>
      <c r="C904" s="2218">
        <v>292.52999999999997</v>
      </c>
      <c r="D904" s="2218">
        <v>11821.83</v>
      </c>
      <c r="E904" s="2218">
        <v>3199.2</v>
      </c>
    </row>
    <row r="905" spans="1:5">
      <c r="A905" s="2209">
        <v>44207</v>
      </c>
      <c r="B905" s="2218">
        <v>30033.59</v>
      </c>
      <c r="C905" s="2218">
        <v>296.77999999999997</v>
      </c>
      <c r="D905" s="2218">
        <v>11803.02</v>
      </c>
      <c r="E905" s="2218">
        <v>3189.81</v>
      </c>
    </row>
    <row r="906" spans="1:5">
      <c r="A906" s="2209">
        <v>44206</v>
      </c>
      <c r="B906" s="2218" t="s">
        <v>1196</v>
      </c>
      <c r="C906" s="2218" t="s">
        <v>1196</v>
      </c>
      <c r="D906" s="2218"/>
      <c r="E906" s="2218"/>
    </row>
    <row r="907" spans="1:5">
      <c r="A907" s="2209">
        <v>44205</v>
      </c>
      <c r="B907" s="2218" t="s">
        <v>1196</v>
      </c>
      <c r="C907" s="2218" t="s">
        <v>1196</v>
      </c>
      <c r="D907" s="2218"/>
      <c r="E907" s="2218"/>
    </row>
    <row r="908" spans="1:5">
      <c r="A908" s="2209">
        <v>44204</v>
      </c>
      <c r="B908" s="2218">
        <v>29853.37</v>
      </c>
      <c r="C908" s="2218">
        <v>293.85000000000002</v>
      </c>
      <c r="D908" s="2218">
        <v>11903.57</v>
      </c>
      <c r="E908" s="2218">
        <v>3199.1</v>
      </c>
    </row>
    <row r="909" spans="1:5">
      <c r="A909" s="2209">
        <v>44203</v>
      </c>
      <c r="B909" s="2218">
        <v>29370.83</v>
      </c>
      <c r="C909" s="2218">
        <v>292.45</v>
      </c>
      <c r="D909" s="2218">
        <v>11819.98</v>
      </c>
      <c r="E909" s="2218">
        <v>3125.23</v>
      </c>
    </row>
    <row r="910" spans="1:5">
      <c r="A910" s="2209">
        <v>44202</v>
      </c>
      <c r="B910" s="2218">
        <v>28925.14</v>
      </c>
      <c r="C910" s="2218">
        <v>289.51</v>
      </c>
      <c r="D910" s="2218">
        <v>11668.2</v>
      </c>
      <c r="E910" s="2218">
        <v>3108.64</v>
      </c>
    </row>
    <row r="911" spans="1:5">
      <c r="A911" s="2209">
        <v>44201</v>
      </c>
      <c r="B911" s="2218">
        <v>28957.759999999998</v>
      </c>
      <c r="C911" s="2218">
        <v>292.16000000000003</v>
      </c>
      <c r="D911" s="2218">
        <v>11601.81</v>
      </c>
      <c r="E911" s="2218">
        <v>3119.61</v>
      </c>
    </row>
    <row r="912" spans="1:5">
      <c r="A912" s="2209">
        <v>44200</v>
      </c>
      <c r="B912" s="2218">
        <v>28768.57</v>
      </c>
      <c r="C912" s="2218">
        <v>291.92</v>
      </c>
      <c r="D912" s="2218">
        <v>11539.81</v>
      </c>
      <c r="E912" s="2218">
        <v>3082.85</v>
      </c>
    </row>
    <row r="913" spans="1:5">
      <c r="A913" s="2209">
        <v>44199</v>
      </c>
      <c r="B913" s="2218" t="s">
        <v>1196</v>
      </c>
      <c r="C913" s="2218" t="s">
        <v>1196</v>
      </c>
      <c r="D913" s="2218"/>
      <c r="E913" s="2218"/>
    </row>
    <row r="914" spans="1:5">
      <c r="A914" s="2209">
        <v>44198</v>
      </c>
      <c r="B914" s="2218" t="s">
        <v>1196</v>
      </c>
      <c r="C914" s="2218" t="s">
        <v>1196</v>
      </c>
      <c r="D914" s="2218"/>
      <c r="E914" s="2218"/>
    </row>
    <row r="915" spans="1:5">
      <c r="A915" s="2209">
        <v>44197</v>
      </c>
      <c r="B915" s="2218" t="s">
        <v>1196</v>
      </c>
      <c r="C915" s="2218" t="s">
        <v>1196</v>
      </c>
      <c r="D915" s="2218">
        <v>11625.2</v>
      </c>
      <c r="E915" s="2218">
        <v>3052.77</v>
      </c>
    </row>
    <row r="916" spans="1:5">
      <c r="A916" s="2209">
        <v>44196</v>
      </c>
      <c r="B916" s="2218">
        <v>28441.360000000001</v>
      </c>
      <c r="C916" s="2218">
        <v>289.26</v>
      </c>
      <c r="D916" s="2218">
        <v>11625.2</v>
      </c>
      <c r="E916" s="2218">
        <v>3051.62</v>
      </c>
    </row>
    <row r="917" spans="1:5">
      <c r="A917" s="2209">
        <v>44195</v>
      </c>
      <c r="B917" s="2218">
        <v>28354.81</v>
      </c>
      <c r="C917" s="2218">
        <v>289.48</v>
      </c>
      <c r="D917" s="2218">
        <v>11607.42</v>
      </c>
      <c r="E917" s="2218">
        <v>3046.34</v>
      </c>
    </row>
    <row r="918" spans="1:5">
      <c r="A918" s="2209">
        <v>44194</v>
      </c>
      <c r="B918" s="2218">
        <v>27938.5</v>
      </c>
      <c r="C918" s="2218">
        <v>286.55</v>
      </c>
      <c r="D918" s="2218">
        <v>11588.98</v>
      </c>
      <c r="E918" s="2218">
        <v>2993.71</v>
      </c>
    </row>
    <row r="919" spans="1:5">
      <c r="A919" s="2209">
        <v>44193</v>
      </c>
      <c r="B919" s="2218">
        <v>27959.77</v>
      </c>
      <c r="C919" s="2218">
        <v>285.48</v>
      </c>
      <c r="D919" s="2218">
        <v>11564.6</v>
      </c>
      <c r="E919" s="2218">
        <v>2955.3</v>
      </c>
    </row>
    <row r="920" spans="1:5">
      <c r="A920" s="2209">
        <v>44192</v>
      </c>
      <c r="B920" s="2218" t="s">
        <v>1196</v>
      </c>
      <c r="C920" s="2218" t="s">
        <v>1196</v>
      </c>
      <c r="D920" s="2218"/>
      <c r="E920" s="2218"/>
    </row>
    <row r="921" spans="1:5">
      <c r="A921" s="2209">
        <v>44191</v>
      </c>
      <c r="B921" s="2218" t="s">
        <v>1196</v>
      </c>
      <c r="C921" s="2218" t="s">
        <v>1196</v>
      </c>
      <c r="D921" s="2218"/>
      <c r="E921" s="2218"/>
    </row>
    <row r="922" spans="1:5">
      <c r="A922" s="2209">
        <v>44190</v>
      </c>
      <c r="B922" s="2218">
        <v>27667</v>
      </c>
      <c r="C922" s="2218">
        <v>283.58999999999997</v>
      </c>
      <c r="D922" s="2218">
        <v>11488.87</v>
      </c>
      <c r="E922" s="2218">
        <v>2962.02</v>
      </c>
    </row>
    <row r="923" spans="1:5">
      <c r="A923" s="2209">
        <v>44189</v>
      </c>
      <c r="B923" s="2218">
        <v>27568.27</v>
      </c>
      <c r="C923" s="2218">
        <v>282.33</v>
      </c>
      <c r="D923" s="2218">
        <v>11487.87</v>
      </c>
      <c r="E923" s="2218">
        <v>2958.08</v>
      </c>
    </row>
    <row r="924" spans="1:5">
      <c r="A924" s="2209">
        <v>44188</v>
      </c>
      <c r="B924" s="2218">
        <v>27457.87</v>
      </c>
      <c r="C924" s="2218">
        <v>281.95</v>
      </c>
      <c r="D924" s="2218">
        <v>11454.05</v>
      </c>
      <c r="E924" s="2218">
        <v>2968.74</v>
      </c>
    </row>
    <row r="925" spans="1:5">
      <c r="A925" s="2209">
        <v>44187</v>
      </c>
      <c r="B925" s="2218">
        <v>27369.78</v>
      </c>
      <c r="C925" s="2218">
        <v>279.3</v>
      </c>
      <c r="D925" s="2218">
        <v>11417.77</v>
      </c>
      <c r="E925" s="2218">
        <v>2946.35</v>
      </c>
    </row>
    <row r="926" spans="1:5">
      <c r="A926" s="2209">
        <v>44186</v>
      </c>
      <c r="B926" s="2218">
        <v>27770.36</v>
      </c>
      <c r="C926" s="2218">
        <v>281.81</v>
      </c>
      <c r="D926" s="2218">
        <v>11425.39</v>
      </c>
      <c r="E926" s="2218">
        <v>2965.9</v>
      </c>
    </row>
    <row r="927" spans="1:5">
      <c r="A927" s="2209">
        <v>44185</v>
      </c>
      <c r="B927" s="2218" t="s">
        <v>1196</v>
      </c>
      <c r="C927" s="2218" t="s">
        <v>1196</v>
      </c>
      <c r="D927" s="2218"/>
      <c r="E927" s="2218"/>
    </row>
    <row r="928" spans="1:5">
      <c r="A928" s="2209">
        <v>44184</v>
      </c>
      <c r="B928" s="2218" t="s">
        <v>1196</v>
      </c>
      <c r="C928" s="2218" t="s">
        <v>1196</v>
      </c>
      <c r="D928" s="2218"/>
      <c r="E928" s="2218"/>
    </row>
    <row r="929" spans="1:5">
      <c r="A929" s="2209">
        <v>44183</v>
      </c>
      <c r="B929" s="2218">
        <v>27509.63</v>
      </c>
      <c r="C929" s="2218">
        <v>281.76</v>
      </c>
      <c r="D929" s="2218">
        <v>11517.25</v>
      </c>
      <c r="E929" s="2218">
        <v>2992.66</v>
      </c>
    </row>
    <row r="930" spans="1:5">
      <c r="A930" s="2209">
        <v>44182</v>
      </c>
      <c r="B930" s="2218">
        <v>27526.93</v>
      </c>
      <c r="C930" s="2218">
        <v>282.41000000000003</v>
      </c>
      <c r="D930" s="2218">
        <v>11553.63</v>
      </c>
      <c r="E930" s="2218">
        <v>3003.34</v>
      </c>
    </row>
    <row r="931" spans="1:5">
      <c r="A931" s="2209">
        <v>44181</v>
      </c>
      <c r="B931" s="2218">
        <v>27573.25</v>
      </c>
      <c r="C931" s="2218">
        <v>283.27</v>
      </c>
      <c r="D931" s="2218">
        <v>11465.8</v>
      </c>
      <c r="E931" s="2218">
        <v>2980.63</v>
      </c>
    </row>
    <row r="932" spans="1:5">
      <c r="A932" s="2209">
        <v>44180</v>
      </c>
      <c r="B932" s="2218">
        <v>27118.44</v>
      </c>
      <c r="C932" s="2218">
        <v>277.99</v>
      </c>
      <c r="D932" s="2218">
        <v>11417.98</v>
      </c>
      <c r="E932" s="2218">
        <v>2948.53</v>
      </c>
    </row>
    <row r="933" spans="1:5">
      <c r="A933" s="2209">
        <v>44179</v>
      </c>
      <c r="B933" s="2218">
        <v>27393.15</v>
      </c>
      <c r="C933" s="2218">
        <v>283.25</v>
      </c>
      <c r="D933" s="2218">
        <v>11312.87</v>
      </c>
      <c r="E933" s="2218">
        <v>2949.06</v>
      </c>
    </row>
    <row r="934" spans="1:5">
      <c r="A934" s="2209">
        <v>44178</v>
      </c>
      <c r="B934" s="2218" t="s">
        <v>1196</v>
      </c>
      <c r="C934" s="2218" t="s">
        <v>1196</v>
      </c>
      <c r="D934" s="2218"/>
      <c r="E934" s="2218"/>
    </row>
    <row r="935" spans="1:5">
      <c r="A935" s="2209">
        <v>44177</v>
      </c>
      <c r="B935" s="2218" t="s">
        <v>1196</v>
      </c>
      <c r="C935" s="2218" t="s">
        <v>1196</v>
      </c>
      <c r="D935" s="2218"/>
      <c r="E935" s="2218"/>
    </row>
    <row r="936" spans="1:5">
      <c r="A936" s="2209">
        <v>44176</v>
      </c>
      <c r="B936" s="2218">
        <v>27490.76</v>
      </c>
      <c r="C936" s="2218">
        <v>281.83999999999997</v>
      </c>
      <c r="D936" s="2218">
        <v>11322.17</v>
      </c>
      <c r="E936" s="2218">
        <v>2965.97</v>
      </c>
    </row>
    <row r="937" spans="1:5">
      <c r="A937" s="2209">
        <v>44175</v>
      </c>
      <c r="B937" s="2218">
        <v>27467.25</v>
      </c>
      <c r="C937" s="2218">
        <v>283.63</v>
      </c>
      <c r="D937" s="2218">
        <v>11350.82</v>
      </c>
      <c r="E937" s="2218">
        <v>2959.66</v>
      </c>
    </row>
    <row r="938" spans="1:5">
      <c r="A938" s="2209">
        <v>44174</v>
      </c>
      <c r="B938" s="2218">
        <v>27738.37</v>
      </c>
      <c r="C938" s="2218">
        <v>286.99</v>
      </c>
      <c r="D938" s="2218">
        <v>11345.62</v>
      </c>
      <c r="E938" s="2218">
        <v>2961.6</v>
      </c>
    </row>
    <row r="939" spans="1:5">
      <c r="A939" s="2209">
        <v>44173</v>
      </c>
      <c r="B939" s="2218">
        <v>27681.03</v>
      </c>
      <c r="C939" s="2218">
        <v>284.72000000000003</v>
      </c>
      <c r="D939" s="2218">
        <v>11407.79</v>
      </c>
      <c r="E939" s="2218">
        <v>2957.71</v>
      </c>
    </row>
    <row r="940" spans="1:5">
      <c r="A940" s="2209">
        <v>44172</v>
      </c>
      <c r="B940" s="2218">
        <v>27480.95</v>
      </c>
      <c r="C940" s="2218">
        <v>282.24</v>
      </c>
      <c r="D940" s="2218">
        <v>11380.8</v>
      </c>
      <c r="E940" s="2218">
        <v>2955.68</v>
      </c>
    </row>
    <row r="941" spans="1:5">
      <c r="A941" s="2209">
        <v>44171</v>
      </c>
      <c r="B941" s="2218" t="s">
        <v>1196</v>
      </c>
      <c r="C941" s="2218" t="s">
        <v>1196</v>
      </c>
      <c r="D941" s="2218"/>
      <c r="E941" s="2218"/>
    </row>
    <row r="942" spans="1:5">
      <c r="A942" s="2209">
        <v>44170</v>
      </c>
      <c r="B942" s="2218" t="s">
        <v>1196</v>
      </c>
      <c r="C942" s="2218" t="s">
        <v>1196</v>
      </c>
      <c r="D942" s="2218"/>
      <c r="E942" s="2218"/>
    </row>
    <row r="943" spans="1:5">
      <c r="A943" s="2209">
        <v>44169</v>
      </c>
      <c r="B943" s="2218">
        <v>27241.63</v>
      </c>
      <c r="C943" s="2218">
        <v>283.29000000000002</v>
      </c>
      <c r="D943" s="2218">
        <v>11396.86</v>
      </c>
      <c r="E943" s="2218">
        <v>2950.06</v>
      </c>
    </row>
    <row r="944" spans="1:5">
      <c r="A944" s="2209">
        <v>44168</v>
      </c>
      <c r="B944" s="2218">
        <v>26942.18</v>
      </c>
      <c r="C944" s="2218">
        <v>282.49</v>
      </c>
      <c r="D944" s="2218">
        <v>11317.04</v>
      </c>
      <c r="E944" s="2218">
        <v>2922.74</v>
      </c>
    </row>
    <row r="945" spans="1:5">
      <c r="A945" s="2209">
        <v>44167</v>
      </c>
      <c r="B945" s="2218">
        <v>26965.4</v>
      </c>
      <c r="C945" s="2218">
        <v>282.81</v>
      </c>
      <c r="D945" s="2218">
        <v>11283.69</v>
      </c>
      <c r="E945" s="2218">
        <v>2897.32</v>
      </c>
    </row>
    <row r="946" spans="1:5">
      <c r="A946" s="2209">
        <v>44166</v>
      </c>
      <c r="B946" s="2218">
        <v>26765.95</v>
      </c>
      <c r="C946" s="2218">
        <v>279.55</v>
      </c>
      <c r="D946" s="2218">
        <v>11261.66</v>
      </c>
      <c r="E946" s="2218">
        <v>2886.11</v>
      </c>
    </row>
    <row r="947" spans="1:5">
      <c r="A947" s="2209">
        <v>44165</v>
      </c>
      <c r="B947" s="2218">
        <v>26452.16</v>
      </c>
      <c r="C947" s="2218">
        <v>277.49</v>
      </c>
      <c r="D947" s="2218">
        <v>11148.6</v>
      </c>
      <c r="E947" s="2218">
        <v>2841.39</v>
      </c>
    </row>
    <row r="948" spans="1:5">
      <c r="A948" s="2209">
        <v>44164</v>
      </c>
      <c r="B948" s="2218" t="s">
        <v>1196</v>
      </c>
      <c r="C948" s="2218" t="s">
        <v>1196</v>
      </c>
      <c r="D948" s="2218"/>
      <c r="E948" s="2218"/>
    </row>
    <row r="949" spans="1:5">
      <c r="A949" s="2209">
        <v>44163</v>
      </c>
      <c r="B949" s="2218" t="s">
        <v>1196</v>
      </c>
      <c r="C949" s="2218" t="s">
        <v>1196</v>
      </c>
      <c r="D949" s="2218"/>
      <c r="E949" s="2218"/>
    </row>
    <row r="950" spans="1:5">
      <c r="A950" s="2209">
        <v>44162</v>
      </c>
      <c r="B950" s="2218">
        <v>26730.12</v>
      </c>
      <c r="C950" s="2218">
        <v>275.3</v>
      </c>
      <c r="D950" s="2218">
        <v>11226.37</v>
      </c>
      <c r="E950" s="2218">
        <v>2901.85</v>
      </c>
    </row>
    <row r="951" spans="1:5">
      <c r="A951" s="2209">
        <v>44161</v>
      </c>
      <c r="B951" s="2218">
        <v>26688.81</v>
      </c>
      <c r="C951" s="2218">
        <v>273.25</v>
      </c>
      <c r="D951" s="2218">
        <v>11176.66</v>
      </c>
      <c r="E951" s="2218">
        <v>2899.14</v>
      </c>
    </row>
    <row r="952" spans="1:5">
      <c r="A952" s="2209">
        <v>44160</v>
      </c>
      <c r="B952" s="2218">
        <v>26482.87</v>
      </c>
      <c r="C952" s="2218">
        <v>270.56</v>
      </c>
      <c r="D952" s="2218">
        <v>11174.1</v>
      </c>
      <c r="E952" s="2218">
        <v>2872.5</v>
      </c>
    </row>
    <row r="953" spans="1:5">
      <c r="A953" s="2209">
        <v>44159</v>
      </c>
      <c r="B953" s="2218">
        <v>26614.53</v>
      </c>
      <c r="C953" s="2218">
        <v>271.17</v>
      </c>
      <c r="D953" s="2218">
        <v>11163.12</v>
      </c>
      <c r="E953" s="2218">
        <v>2890.5</v>
      </c>
    </row>
    <row r="954" spans="1:5">
      <c r="A954" s="2209">
        <v>44158</v>
      </c>
      <c r="B954" s="2218">
        <v>26751.16</v>
      </c>
      <c r="C954" s="2218">
        <v>271.88</v>
      </c>
      <c r="D954" s="2218">
        <v>10988.7</v>
      </c>
      <c r="E954" s="2218">
        <v>2877.59</v>
      </c>
    </row>
    <row r="955" spans="1:5">
      <c r="A955" s="2209">
        <v>44157</v>
      </c>
      <c r="B955" s="2218" t="s">
        <v>1196</v>
      </c>
      <c r="C955" s="2218" t="s">
        <v>1196</v>
      </c>
      <c r="D955" s="2218"/>
      <c r="E955" s="2218"/>
    </row>
    <row r="956" spans="1:5">
      <c r="A956" s="2209">
        <v>44156</v>
      </c>
      <c r="B956" s="2218" t="s">
        <v>1196</v>
      </c>
      <c r="C956" s="2218" t="s">
        <v>1196</v>
      </c>
      <c r="D956" s="2218"/>
      <c r="E956" s="2218"/>
    </row>
    <row r="957" spans="1:5">
      <c r="A957" s="2209">
        <v>44155</v>
      </c>
      <c r="B957" s="2218">
        <v>26439.72</v>
      </c>
      <c r="C957" s="2218">
        <v>269.26</v>
      </c>
      <c r="D957" s="2218">
        <v>10958.18</v>
      </c>
      <c r="E957" s="2218">
        <v>2850.91</v>
      </c>
    </row>
    <row r="958" spans="1:5">
      <c r="A958" s="2209">
        <v>44154</v>
      </c>
      <c r="B958" s="2218">
        <v>26451.27</v>
      </c>
      <c r="C958" s="2218">
        <v>267.81</v>
      </c>
      <c r="D958" s="2218">
        <v>10985.12</v>
      </c>
      <c r="E958" s="2218">
        <v>2830.09</v>
      </c>
    </row>
    <row r="959" spans="1:5">
      <c r="A959" s="2209">
        <v>44153</v>
      </c>
      <c r="B959" s="2218">
        <v>26548.99</v>
      </c>
      <c r="C959" s="2218">
        <v>267.05</v>
      </c>
      <c r="D959" s="2218">
        <v>10971.77</v>
      </c>
      <c r="E959" s="2218">
        <v>2846.78</v>
      </c>
    </row>
    <row r="960" spans="1:5">
      <c r="A960" s="2209">
        <v>44152</v>
      </c>
      <c r="B960" s="2218">
        <v>26201.49</v>
      </c>
      <c r="C960" s="2218">
        <v>264.47000000000003</v>
      </c>
      <c r="D960" s="2218">
        <v>11035.49</v>
      </c>
      <c r="E960" s="2218">
        <v>2832.33</v>
      </c>
    </row>
    <row r="961" spans="1:5">
      <c r="A961" s="2209">
        <v>44151</v>
      </c>
      <c r="B961" s="2218">
        <v>26122.1</v>
      </c>
      <c r="C961" s="2218">
        <v>264.7</v>
      </c>
      <c r="D961" s="2218">
        <v>11047.61</v>
      </c>
      <c r="E961" s="2218">
        <v>2836.11</v>
      </c>
    </row>
    <row r="962" spans="1:5">
      <c r="A962" s="2209">
        <v>44150</v>
      </c>
      <c r="B962" s="2218" t="s">
        <v>1196</v>
      </c>
      <c r="C962" s="2218" t="s">
        <v>1196</v>
      </c>
      <c r="D962" s="2218"/>
      <c r="E962" s="2218"/>
    </row>
    <row r="963" spans="1:5">
      <c r="A963" s="2209">
        <v>44149</v>
      </c>
      <c r="B963" s="2218" t="s">
        <v>1196</v>
      </c>
      <c r="C963" s="2218" t="s">
        <v>1196</v>
      </c>
      <c r="D963" s="2218"/>
      <c r="E963" s="2218"/>
    </row>
    <row r="964" spans="1:5">
      <c r="A964" s="2209">
        <v>44148</v>
      </c>
      <c r="B964" s="2218">
        <v>25585.09</v>
      </c>
      <c r="C964" s="2218">
        <v>261.85000000000002</v>
      </c>
      <c r="D964" s="2218">
        <v>10908.46</v>
      </c>
      <c r="E964" s="2218">
        <v>2801.46</v>
      </c>
    </row>
    <row r="965" spans="1:5">
      <c r="A965" s="2209">
        <v>44147</v>
      </c>
      <c r="B965" s="2218">
        <v>25485.71</v>
      </c>
      <c r="C965" s="2218">
        <v>260.66000000000003</v>
      </c>
      <c r="D965" s="2218">
        <v>10821.33</v>
      </c>
      <c r="E965" s="2218">
        <v>2786.7</v>
      </c>
    </row>
    <row r="966" spans="1:5">
      <c r="A966" s="2209">
        <v>44146</v>
      </c>
      <c r="B966" s="2218">
        <v>25563.599999999999</v>
      </c>
      <c r="C966" s="2218">
        <v>262.16000000000003</v>
      </c>
      <c r="D966" s="2218">
        <v>10900.6</v>
      </c>
      <c r="E966" s="2218">
        <v>2779.01</v>
      </c>
    </row>
    <row r="967" spans="1:5">
      <c r="A967" s="2209">
        <v>44145</v>
      </c>
      <c r="B967" s="2218">
        <v>25215.74</v>
      </c>
      <c r="C967" s="2218">
        <v>260.33999999999997</v>
      </c>
      <c r="D967" s="2218">
        <v>10809.22</v>
      </c>
      <c r="E967" s="2218">
        <v>2781.48</v>
      </c>
    </row>
    <row r="968" spans="1:5">
      <c r="A968" s="2209">
        <v>44144</v>
      </c>
      <c r="B968" s="2218">
        <v>25303.93</v>
      </c>
      <c r="C968" s="2218">
        <v>264.14</v>
      </c>
      <c r="D968" s="2218">
        <v>10786.33</v>
      </c>
      <c r="E968" s="2218">
        <v>2810.75</v>
      </c>
    </row>
    <row r="969" spans="1:5">
      <c r="A969" s="2209">
        <v>44143</v>
      </c>
      <c r="B969" s="2218" t="s">
        <v>1196</v>
      </c>
      <c r="C969" s="2218" t="s">
        <v>1196</v>
      </c>
      <c r="D969" s="2218"/>
      <c r="E969" s="2218"/>
    </row>
    <row r="970" spans="1:5">
      <c r="A970" s="2209">
        <v>44142</v>
      </c>
      <c r="B970" s="2218" t="s">
        <v>1196</v>
      </c>
      <c r="C970" s="2218" t="s">
        <v>1196</v>
      </c>
      <c r="D970" s="2218"/>
      <c r="E970" s="2218"/>
    </row>
    <row r="971" spans="1:5">
      <c r="A971" s="2209">
        <v>44141</v>
      </c>
      <c r="B971" s="2218">
        <v>25007.200000000001</v>
      </c>
      <c r="C971" s="2218">
        <v>260.48</v>
      </c>
      <c r="D971" s="2218">
        <v>10647.24</v>
      </c>
      <c r="E971" s="2218">
        <v>2772.97</v>
      </c>
    </row>
    <row r="972" spans="1:5">
      <c r="A972" s="2209">
        <v>44140</v>
      </c>
      <c r="B972" s="2218">
        <v>24901.7</v>
      </c>
      <c r="C972" s="2218">
        <v>259.58</v>
      </c>
      <c r="D972" s="2218">
        <v>10631.3</v>
      </c>
      <c r="E972" s="2218">
        <v>2749.07</v>
      </c>
    </row>
    <row r="973" spans="1:5">
      <c r="A973" s="2209">
        <v>44139</v>
      </c>
      <c r="B973" s="2218">
        <v>24803.58</v>
      </c>
      <c r="C973" s="2218">
        <v>258.11</v>
      </c>
      <c r="D973" s="2218">
        <v>10414.49</v>
      </c>
      <c r="E973" s="2218">
        <v>2675.84</v>
      </c>
    </row>
    <row r="974" spans="1:5">
      <c r="A974" s="2209">
        <v>44138</v>
      </c>
      <c r="B974" s="2218">
        <v>24549.37</v>
      </c>
      <c r="C974" s="2218">
        <v>255.53</v>
      </c>
      <c r="D974" s="2218">
        <v>10210.41</v>
      </c>
      <c r="E974" s="2218">
        <v>2641.89</v>
      </c>
    </row>
    <row r="975" spans="1:5">
      <c r="A975" s="2209">
        <v>44137</v>
      </c>
      <c r="B975" s="2218">
        <v>24270.44</v>
      </c>
      <c r="C975" s="2218">
        <v>253.32</v>
      </c>
      <c r="D975" s="2218">
        <v>10007.129999999999</v>
      </c>
      <c r="E975" s="2218">
        <v>2627.35</v>
      </c>
    </row>
    <row r="976" spans="1:5">
      <c r="A976" s="2209">
        <v>44136</v>
      </c>
      <c r="B976" s="2218" t="s">
        <v>1196</v>
      </c>
      <c r="C976" s="2218" t="s">
        <v>1196</v>
      </c>
      <c r="D976" s="2218"/>
      <c r="E976" s="2218"/>
    </row>
    <row r="977" spans="1:5">
      <c r="A977" s="2209">
        <v>44135</v>
      </c>
      <c r="B977" s="2218" t="s">
        <v>1196</v>
      </c>
      <c r="C977" s="2218" t="s">
        <v>1196</v>
      </c>
      <c r="D977" s="2218"/>
      <c r="E977" s="2218"/>
    </row>
    <row r="978" spans="1:5">
      <c r="A978" s="2209">
        <v>44134</v>
      </c>
      <c r="B978" s="2218">
        <v>24183.759999999998</v>
      </c>
      <c r="C978" s="2218">
        <v>254.39</v>
      </c>
      <c r="D978" s="2218">
        <v>9881.08</v>
      </c>
      <c r="E978" s="2218">
        <v>2600.6999999999998</v>
      </c>
    </row>
    <row r="979" spans="1:5">
      <c r="A979" s="2209">
        <v>44133</v>
      </c>
      <c r="B979" s="2218">
        <v>24408.3</v>
      </c>
      <c r="C979" s="2218">
        <v>256.22000000000003</v>
      </c>
      <c r="D979" s="2218">
        <v>9990.06</v>
      </c>
      <c r="E979" s="2218">
        <v>2639.9</v>
      </c>
    </row>
    <row r="980" spans="1:5">
      <c r="A980" s="2209">
        <v>44132</v>
      </c>
      <c r="B980" s="2218">
        <v>24660.38</v>
      </c>
      <c r="C980" s="2218">
        <v>257.31</v>
      </c>
      <c r="D980" s="2218">
        <v>9938.2000000000007</v>
      </c>
      <c r="E980" s="2218">
        <v>2641.3</v>
      </c>
    </row>
    <row r="981" spans="1:5">
      <c r="A981" s="2209">
        <v>44131</v>
      </c>
      <c r="B981" s="2218">
        <v>24817.02</v>
      </c>
      <c r="C981" s="2218">
        <v>259.17</v>
      </c>
      <c r="D981" s="2218">
        <v>10261.35</v>
      </c>
      <c r="E981" s="2218">
        <v>2672.34</v>
      </c>
    </row>
    <row r="982" spans="1:5">
      <c r="A982" s="2209">
        <v>44130</v>
      </c>
      <c r="B982" s="2218">
        <v>24882.59</v>
      </c>
      <c r="C982" s="2218">
        <v>258.13</v>
      </c>
      <c r="D982" s="2218">
        <v>10297.540000000001</v>
      </c>
      <c r="E982" s="2218">
        <v>2664.45</v>
      </c>
    </row>
    <row r="983" spans="1:5">
      <c r="A983" s="2209">
        <v>44129</v>
      </c>
      <c r="B983" s="2218" t="s">
        <v>1196</v>
      </c>
      <c r="C983" s="2218" t="s">
        <v>1196</v>
      </c>
      <c r="D983" s="2218"/>
      <c r="E983" s="2218"/>
    </row>
    <row r="984" spans="1:5">
      <c r="A984" s="2209">
        <v>44128</v>
      </c>
      <c r="B984" s="2218" t="s">
        <v>1196</v>
      </c>
      <c r="C984" s="2218" t="s">
        <v>1196</v>
      </c>
      <c r="D984" s="2218"/>
      <c r="E984" s="2218"/>
    </row>
    <row r="985" spans="1:5">
      <c r="A985" s="2209">
        <v>44127</v>
      </c>
      <c r="B985" s="2218">
        <v>24862.9</v>
      </c>
      <c r="C985" s="2218">
        <v>260.83999999999997</v>
      </c>
      <c r="D985" s="2218">
        <v>10471.790000000001</v>
      </c>
      <c r="E985" s="2218">
        <v>2678.11</v>
      </c>
    </row>
    <row r="986" spans="1:5">
      <c r="A986" s="2209">
        <v>44126</v>
      </c>
      <c r="B986" s="2218">
        <v>24898</v>
      </c>
      <c r="C986" s="2218">
        <v>260.10000000000002</v>
      </c>
      <c r="D986" s="2218">
        <v>10430.15</v>
      </c>
      <c r="E986" s="2218">
        <v>2678.1</v>
      </c>
    </row>
    <row r="987" spans="1:5">
      <c r="A987" s="2209">
        <v>44125</v>
      </c>
      <c r="B987" s="2218">
        <v>24821.34</v>
      </c>
      <c r="C987" s="2218">
        <v>260.82</v>
      </c>
      <c r="D987" s="2218">
        <v>10415.75</v>
      </c>
      <c r="E987" s="2218">
        <v>2681.3</v>
      </c>
    </row>
    <row r="988" spans="1:5">
      <c r="A988" s="2209">
        <v>44124</v>
      </c>
      <c r="B988" s="2218">
        <v>24792.15</v>
      </c>
      <c r="C988" s="2218">
        <v>260.23</v>
      </c>
      <c r="D988" s="2218">
        <v>10436.58</v>
      </c>
      <c r="E988" s="2218">
        <v>2671.94</v>
      </c>
    </row>
    <row r="989" spans="1:5">
      <c r="A989" s="2209">
        <v>44123</v>
      </c>
      <c r="B989" s="2218">
        <v>24880.77</v>
      </c>
      <c r="C989" s="2218">
        <v>259.57</v>
      </c>
      <c r="D989" s="2218">
        <v>10415.86</v>
      </c>
      <c r="E989" s="2218">
        <v>2656.25</v>
      </c>
    </row>
    <row r="990" spans="1:5">
      <c r="A990" s="2209">
        <v>44122</v>
      </c>
      <c r="B990" s="2218" t="s">
        <v>1196</v>
      </c>
      <c r="C990" s="2218" t="s">
        <v>1196</v>
      </c>
      <c r="D990" s="2218"/>
      <c r="E990" s="2218"/>
    </row>
    <row r="991" spans="1:5">
      <c r="A991" s="2209">
        <v>44121</v>
      </c>
      <c r="B991" s="2218" t="s">
        <v>1196</v>
      </c>
      <c r="C991" s="2218" t="s">
        <v>1196</v>
      </c>
      <c r="D991" s="2218"/>
      <c r="E991" s="2218"/>
    </row>
    <row r="992" spans="1:5">
      <c r="A992" s="2209">
        <v>44120</v>
      </c>
      <c r="B992" s="2218">
        <v>24576.27</v>
      </c>
      <c r="C992" s="2218">
        <v>258.81</v>
      </c>
      <c r="D992" s="2218">
        <v>10511.53</v>
      </c>
      <c r="E992" s="2218">
        <v>2648.61</v>
      </c>
    </row>
    <row r="993" spans="1:5">
      <c r="A993" s="2209">
        <v>44119</v>
      </c>
      <c r="B993" s="2218">
        <v>24725.56</v>
      </c>
      <c r="C993" s="2218">
        <v>260.63</v>
      </c>
      <c r="D993" s="2218">
        <v>10493.28</v>
      </c>
      <c r="E993" s="2218">
        <v>2640.24</v>
      </c>
    </row>
    <row r="994" spans="1:5">
      <c r="A994" s="2209">
        <v>44118</v>
      </c>
      <c r="B994" s="2218">
        <v>24901.9</v>
      </c>
      <c r="C994" s="2218">
        <v>260.45999999999998</v>
      </c>
      <c r="D994" s="2218">
        <v>10569.11</v>
      </c>
      <c r="E994" s="2218">
        <v>2675.62</v>
      </c>
    </row>
    <row r="995" spans="1:5">
      <c r="A995" s="2209">
        <v>44117</v>
      </c>
      <c r="B995" s="2218">
        <v>24955.39</v>
      </c>
      <c r="C995" s="2218">
        <v>259.64999999999998</v>
      </c>
      <c r="D995" s="2218">
        <v>10613.95</v>
      </c>
      <c r="E995" s="2218">
        <v>2677.41</v>
      </c>
    </row>
    <row r="996" spans="1:5">
      <c r="A996" s="2209">
        <v>44116</v>
      </c>
      <c r="B996" s="2218">
        <v>24972.31</v>
      </c>
      <c r="C996" s="2218">
        <v>258.68</v>
      </c>
      <c r="D996" s="2218">
        <v>10673.13</v>
      </c>
      <c r="E996" s="2218">
        <v>2679.18</v>
      </c>
    </row>
    <row r="997" spans="1:5">
      <c r="A997" s="2209">
        <v>44115</v>
      </c>
      <c r="B997" s="2218" t="s">
        <v>1196</v>
      </c>
      <c r="C997" s="2218" t="s">
        <v>1196</v>
      </c>
      <c r="D997" s="2218"/>
      <c r="E997" s="2218"/>
    </row>
    <row r="998" spans="1:5">
      <c r="A998" s="2209">
        <v>44114</v>
      </c>
      <c r="B998" s="2218" t="s">
        <v>1196</v>
      </c>
      <c r="C998" s="2218" t="s">
        <v>1196</v>
      </c>
      <c r="D998" s="2218"/>
      <c r="E998" s="2218"/>
    </row>
    <row r="999" spans="1:5">
      <c r="A999" s="2209">
        <v>44113</v>
      </c>
      <c r="B999" s="2218" t="s">
        <v>1196</v>
      </c>
      <c r="C999" s="2218" t="s">
        <v>1196</v>
      </c>
      <c r="D999" s="2218">
        <v>10543.21</v>
      </c>
      <c r="E999" s="2218">
        <v>2648.21</v>
      </c>
    </row>
    <row r="1000" spans="1:5">
      <c r="A1000" s="2209">
        <v>44112</v>
      </c>
      <c r="B1000" s="2218">
        <v>24839.86</v>
      </c>
      <c r="C1000" s="2218">
        <v>259.14</v>
      </c>
      <c r="D1000" s="2218">
        <v>10455.209999999999</v>
      </c>
      <c r="E1000" s="2218">
        <v>2632.59</v>
      </c>
    </row>
    <row r="1001" spans="1:5">
      <c r="A1001" s="2209">
        <v>44111</v>
      </c>
      <c r="B1001" s="2218">
        <v>24568.43</v>
      </c>
      <c r="C1001" s="2218">
        <v>257.94</v>
      </c>
      <c r="D1001" s="2218">
        <v>10375.51</v>
      </c>
      <c r="E1001" s="2218">
        <v>2609.98</v>
      </c>
    </row>
    <row r="1002" spans="1:5">
      <c r="A1002" s="2209">
        <v>44110</v>
      </c>
      <c r="B1002" s="2218">
        <v>24487.21</v>
      </c>
      <c r="C1002" s="2218">
        <v>258.27</v>
      </c>
      <c r="D1002" s="2218">
        <v>10259.870000000001</v>
      </c>
      <c r="E1002" s="2218">
        <v>2597.17</v>
      </c>
    </row>
    <row r="1003" spans="1:5">
      <c r="A1003" s="2209">
        <v>44109</v>
      </c>
      <c r="B1003" s="2218">
        <v>24186.55</v>
      </c>
      <c r="C1003" s="2218">
        <v>255.78</v>
      </c>
      <c r="D1003" s="2218">
        <v>10349.64</v>
      </c>
      <c r="E1003" s="2218">
        <v>2571.04</v>
      </c>
    </row>
    <row r="1004" spans="1:5">
      <c r="A1004" s="2209">
        <v>44108</v>
      </c>
      <c r="B1004" s="2218" t="s">
        <v>1196</v>
      </c>
      <c r="C1004" s="2218" t="s">
        <v>1196</v>
      </c>
      <c r="D1004" s="2218"/>
      <c r="E1004" s="2218"/>
    </row>
    <row r="1005" spans="1:5">
      <c r="A1005" s="2209">
        <v>44107</v>
      </c>
      <c r="B1005" s="2218" t="s">
        <v>1196</v>
      </c>
      <c r="C1005" s="2218" t="s">
        <v>1196</v>
      </c>
      <c r="D1005" s="2218"/>
      <c r="E1005" s="2218"/>
    </row>
    <row r="1006" spans="1:5">
      <c r="A1006" s="2209">
        <v>44106</v>
      </c>
      <c r="B1006" s="2218" t="s">
        <v>1196</v>
      </c>
      <c r="C1006" s="2218" t="s">
        <v>1196</v>
      </c>
      <c r="D1006" s="2218">
        <v>10171.74</v>
      </c>
      <c r="E1006" s="2218">
        <v>2548.2199999999998</v>
      </c>
    </row>
    <row r="1007" spans="1:5">
      <c r="A1007" s="2209">
        <v>44105</v>
      </c>
      <c r="B1007" s="2218" t="s">
        <v>1196</v>
      </c>
      <c r="C1007" s="2218" t="s">
        <v>1196</v>
      </c>
      <c r="D1007" s="2218">
        <v>10247.469999999999</v>
      </c>
      <c r="E1007" s="2218">
        <v>2554.5100000000002</v>
      </c>
    </row>
    <row r="1008" spans="1:5">
      <c r="A1008" s="2209">
        <v>44104</v>
      </c>
      <c r="B1008" s="2218">
        <v>24123.59</v>
      </c>
      <c r="C1008" s="2218">
        <v>254.55</v>
      </c>
      <c r="D1008" s="2218">
        <v>10191.08</v>
      </c>
      <c r="E1008" s="2218">
        <v>2547.81</v>
      </c>
    </row>
    <row r="1009" spans="1:5">
      <c r="A1009" s="2209">
        <v>44103</v>
      </c>
      <c r="B1009" s="2218">
        <v>24031.3</v>
      </c>
      <c r="C1009" s="2218">
        <v>252.15</v>
      </c>
      <c r="D1009" s="2218">
        <v>10157.959999999999</v>
      </c>
      <c r="E1009" s="2218">
        <v>2516.62</v>
      </c>
    </row>
    <row r="1010" spans="1:5">
      <c r="A1010" s="2209">
        <v>44102</v>
      </c>
      <c r="B1010" s="2218">
        <v>24021.599999999999</v>
      </c>
      <c r="C1010" s="2218">
        <v>252.63</v>
      </c>
      <c r="D1010" s="2218">
        <v>10178.870000000001</v>
      </c>
      <c r="E1010" s="2218">
        <v>2519</v>
      </c>
    </row>
    <row r="1011" spans="1:5">
      <c r="A1011" s="2209">
        <v>44101</v>
      </c>
      <c r="B1011" s="2218" t="s">
        <v>1196</v>
      </c>
      <c r="C1011" s="2218" t="s">
        <v>1196</v>
      </c>
      <c r="D1011" s="2218"/>
      <c r="E1011" s="2218"/>
    </row>
    <row r="1012" spans="1:5">
      <c r="A1012" s="2209">
        <v>44100</v>
      </c>
      <c r="B1012" s="2218" t="s">
        <v>1196</v>
      </c>
      <c r="C1012" s="2218" t="s">
        <v>1196</v>
      </c>
      <c r="D1012" s="2218"/>
      <c r="E1012" s="2218"/>
    </row>
    <row r="1013" spans="1:5">
      <c r="A1013" s="2209">
        <v>44099</v>
      </c>
      <c r="B1013" s="2218">
        <v>23578.57</v>
      </c>
      <c r="C1013" s="2218">
        <v>249.13</v>
      </c>
      <c r="D1013" s="2218">
        <v>10008.73</v>
      </c>
      <c r="E1013" s="2218">
        <v>2492.87</v>
      </c>
    </row>
    <row r="1014" spans="1:5">
      <c r="A1014" s="2209">
        <v>44098</v>
      </c>
      <c r="B1014" s="2218">
        <v>23639.22</v>
      </c>
      <c r="C1014" s="2218">
        <v>254.18</v>
      </c>
      <c r="D1014" s="2218">
        <v>9893.73</v>
      </c>
      <c r="E1014" s="2218">
        <v>2489.52</v>
      </c>
    </row>
    <row r="1015" spans="1:5">
      <c r="A1015" s="2209">
        <v>44097</v>
      </c>
      <c r="B1015" s="2218">
        <v>24253.82</v>
      </c>
      <c r="C1015" s="2218">
        <v>259.43</v>
      </c>
      <c r="D1015" s="2218">
        <v>9915.99</v>
      </c>
      <c r="E1015" s="2218">
        <v>2536.44</v>
      </c>
    </row>
    <row r="1016" spans="1:5">
      <c r="A1016" s="2209">
        <v>44096</v>
      </c>
      <c r="B1016" s="2218">
        <v>24371.86</v>
      </c>
      <c r="C1016" s="2218">
        <v>259.33999999999997</v>
      </c>
      <c r="D1016" s="2218">
        <v>10078.17</v>
      </c>
      <c r="E1016" s="2218">
        <v>2548.5500000000002</v>
      </c>
    </row>
    <row r="1017" spans="1:5">
      <c r="A1017" s="2209">
        <v>44095</v>
      </c>
      <c r="B1017" s="2218">
        <v>24660.21</v>
      </c>
      <c r="C1017" s="2218">
        <v>262.89999999999998</v>
      </c>
      <c r="D1017" s="2218">
        <v>10018.33</v>
      </c>
      <c r="E1017" s="2218">
        <v>2565.37</v>
      </c>
    </row>
    <row r="1018" spans="1:5">
      <c r="A1018" s="2209">
        <v>44094</v>
      </c>
      <c r="B1018" s="2218" t="s">
        <v>1196</v>
      </c>
      <c r="C1018" s="2218" t="s">
        <v>1196</v>
      </c>
      <c r="D1018" s="2218"/>
      <c r="E1018" s="2218"/>
    </row>
    <row r="1019" spans="1:5">
      <c r="A1019" s="2209">
        <v>44093</v>
      </c>
      <c r="B1019" s="2218" t="s">
        <v>1196</v>
      </c>
      <c r="C1019" s="2218" t="s">
        <v>1196</v>
      </c>
      <c r="D1019" s="2218"/>
      <c r="E1019" s="2218"/>
    </row>
    <row r="1020" spans="1:5">
      <c r="A1020" s="2209">
        <v>44092</v>
      </c>
      <c r="B1020" s="2218">
        <v>24815.360000000001</v>
      </c>
      <c r="C1020" s="2218">
        <v>265.33</v>
      </c>
      <c r="D1020" s="2218">
        <v>10183.459999999999</v>
      </c>
      <c r="E1020" s="2218">
        <v>2608.12</v>
      </c>
    </row>
    <row r="1021" spans="1:5">
      <c r="A1021" s="2209">
        <v>44091</v>
      </c>
      <c r="B1021" s="2218">
        <v>24809.79</v>
      </c>
      <c r="C1021" s="2218">
        <v>263.32</v>
      </c>
      <c r="D1021" s="2218">
        <v>10250.18</v>
      </c>
      <c r="E1021" s="2218">
        <v>2603.96</v>
      </c>
    </row>
    <row r="1022" spans="1:5">
      <c r="A1022" s="2209">
        <v>44090</v>
      </c>
      <c r="B1022" s="2218">
        <v>24968.41</v>
      </c>
      <c r="C1022" s="2218">
        <v>263.18</v>
      </c>
      <c r="D1022" s="2218">
        <v>10335.709999999999</v>
      </c>
      <c r="E1022" s="2218">
        <v>2627.02</v>
      </c>
    </row>
    <row r="1023" spans="1:5">
      <c r="A1023" s="2209">
        <v>44089</v>
      </c>
      <c r="B1023" s="2218">
        <v>24714.31</v>
      </c>
      <c r="C1023" s="2218">
        <v>261.77</v>
      </c>
      <c r="D1023" s="2218">
        <v>10354.58</v>
      </c>
      <c r="E1023" s="2218">
        <v>2616.29</v>
      </c>
    </row>
    <row r="1024" spans="1:5">
      <c r="A1024" s="2209">
        <v>44088</v>
      </c>
      <c r="B1024" s="2218">
        <v>24603.01</v>
      </c>
      <c r="C1024" s="2218">
        <v>260.35000000000002</v>
      </c>
      <c r="D1024" s="2218">
        <v>10304.52</v>
      </c>
      <c r="E1024" s="2218">
        <v>2596.65</v>
      </c>
    </row>
    <row r="1025" spans="1:5">
      <c r="A1025" s="2209">
        <v>44087</v>
      </c>
      <c r="B1025" s="2218" t="s">
        <v>1196</v>
      </c>
      <c r="C1025" s="2218" t="s">
        <v>1196</v>
      </c>
      <c r="D1025" s="2218"/>
      <c r="E1025" s="2218"/>
    </row>
    <row r="1026" spans="1:5">
      <c r="A1026" s="2209">
        <v>44086</v>
      </c>
      <c r="B1026" s="2218" t="s">
        <v>1196</v>
      </c>
      <c r="C1026" s="2218" t="s">
        <v>1196</v>
      </c>
      <c r="D1026" s="2218"/>
      <c r="E1026" s="2218"/>
    </row>
    <row r="1027" spans="1:5">
      <c r="A1027" s="2209">
        <v>44085</v>
      </c>
      <c r="B1027" s="2218">
        <v>24387.759999999998</v>
      </c>
      <c r="C1027" s="2218">
        <v>257.85000000000002</v>
      </c>
      <c r="D1027" s="2218">
        <v>10181.030000000001</v>
      </c>
      <c r="E1027" s="2218">
        <v>2567.23</v>
      </c>
    </row>
    <row r="1028" spans="1:5">
      <c r="A1028" s="2209">
        <v>44084</v>
      </c>
      <c r="B1028" s="2218">
        <v>24417.82</v>
      </c>
      <c r="C1028" s="2218">
        <v>259.33</v>
      </c>
      <c r="D1028" s="2218">
        <v>10179.27</v>
      </c>
      <c r="E1028" s="2218">
        <v>2551.98</v>
      </c>
    </row>
    <row r="1029" spans="1:5">
      <c r="A1029" s="2209">
        <v>44083</v>
      </c>
      <c r="B1029" s="2218">
        <v>24257.5</v>
      </c>
      <c r="C1029" s="2218">
        <v>259.94</v>
      </c>
      <c r="D1029" s="2218">
        <v>10290.39</v>
      </c>
      <c r="E1029" s="2218">
        <v>2552.75</v>
      </c>
    </row>
    <row r="1030" spans="1:5">
      <c r="A1030" s="2209">
        <v>44082</v>
      </c>
      <c r="B1030" s="2218">
        <v>24363.05</v>
      </c>
      <c r="C1030" s="2218">
        <v>259.93</v>
      </c>
      <c r="D1030" s="2218">
        <v>10120.69</v>
      </c>
      <c r="E1030" s="2218">
        <v>2556.7600000000002</v>
      </c>
    </row>
    <row r="1031" spans="1:5">
      <c r="A1031" s="2209">
        <v>44081</v>
      </c>
      <c r="B1031" s="2218">
        <v>24236.75</v>
      </c>
      <c r="C1031" s="2218">
        <v>257.79000000000002</v>
      </c>
      <c r="D1031" s="2218">
        <v>10350.790000000001</v>
      </c>
      <c r="E1031" s="2218">
        <v>2573.21</v>
      </c>
    </row>
    <row r="1032" spans="1:5">
      <c r="A1032" s="2209">
        <v>44080</v>
      </c>
      <c r="B1032" s="2218" t="s">
        <v>1196</v>
      </c>
      <c r="C1032" s="2218" t="s">
        <v>1196</v>
      </c>
      <c r="D1032" s="2218"/>
      <c r="E1032" s="2218"/>
    </row>
    <row r="1033" spans="1:5">
      <c r="A1033" s="2209">
        <v>44079</v>
      </c>
      <c r="B1033" s="2218" t="s">
        <v>1196</v>
      </c>
      <c r="C1033" s="2218" t="s">
        <v>1196</v>
      </c>
      <c r="D1033" s="2218"/>
      <c r="E1033" s="2218"/>
    </row>
    <row r="1034" spans="1:5">
      <c r="A1034" s="2209">
        <v>44078</v>
      </c>
      <c r="B1034" s="2218">
        <v>24305.53</v>
      </c>
      <c r="C1034" s="2218">
        <v>261.48</v>
      </c>
      <c r="D1034" s="2218">
        <v>10314.14</v>
      </c>
      <c r="E1034" s="2218">
        <v>2584.52</v>
      </c>
    </row>
    <row r="1035" spans="1:5">
      <c r="A1035" s="2209">
        <v>44077</v>
      </c>
      <c r="B1035" s="2218">
        <v>24536.35</v>
      </c>
      <c r="C1035" s="2218">
        <v>262.74</v>
      </c>
      <c r="D1035" s="2218">
        <v>10426.59</v>
      </c>
      <c r="E1035" s="2218">
        <v>2606.4699999999998</v>
      </c>
    </row>
    <row r="1036" spans="1:5">
      <c r="A1036" s="2209">
        <v>44076</v>
      </c>
      <c r="B1036" s="2218">
        <v>24417.13</v>
      </c>
      <c r="C1036" s="2218">
        <v>263.06</v>
      </c>
      <c r="D1036" s="2218">
        <v>10718.07</v>
      </c>
      <c r="E1036" s="2218">
        <v>2629.7</v>
      </c>
    </row>
    <row r="1037" spans="1:5">
      <c r="A1037" s="2209">
        <v>44075</v>
      </c>
      <c r="B1037" s="2218">
        <v>24423.75</v>
      </c>
      <c r="C1037" s="2218">
        <v>261.08999999999997</v>
      </c>
      <c r="D1037" s="2218">
        <v>10601.89</v>
      </c>
      <c r="E1037" s="2218">
        <v>2632.27</v>
      </c>
    </row>
    <row r="1038" spans="1:5">
      <c r="A1038" s="2209">
        <v>44074</v>
      </c>
      <c r="B1038" s="2218">
        <v>24206.959999999999</v>
      </c>
      <c r="C1038" s="2218">
        <v>260.58</v>
      </c>
      <c r="D1038" s="2218">
        <v>10550.97</v>
      </c>
      <c r="E1038" s="2218">
        <v>2588.73</v>
      </c>
    </row>
    <row r="1039" spans="1:5">
      <c r="A1039" s="2209">
        <v>44073</v>
      </c>
      <c r="B1039" s="2218" t="s">
        <v>1196</v>
      </c>
      <c r="C1039" s="2218" t="s">
        <v>1196</v>
      </c>
      <c r="D1039" s="2218"/>
      <c r="E1039" s="2218"/>
    </row>
    <row r="1040" spans="1:5">
      <c r="A1040" s="2209">
        <v>44072</v>
      </c>
      <c r="B1040" s="2218" t="s">
        <v>1196</v>
      </c>
      <c r="C1040" s="2218" t="s">
        <v>1196</v>
      </c>
      <c r="D1040" s="2218"/>
      <c r="E1040" s="2218"/>
    </row>
    <row r="1041" spans="1:5">
      <c r="A1041" s="2209">
        <v>44071</v>
      </c>
      <c r="B1041" s="2218">
        <v>24470.55</v>
      </c>
      <c r="C1041" s="2218">
        <v>260.27999999999997</v>
      </c>
      <c r="D1041" s="2218">
        <v>10555.53</v>
      </c>
      <c r="E1041" s="2218">
        <v>2635.96</v>
      </c>
    </row>
    <row r="1042" spans="1:5">
      <c r="A1042" s="2209">
        <v>44070</v>
      </c>
      <c r="B1042" s="2218">
        <v>24598.19</v>
      </c>
      <c r="C1042" s="2218">
        <v>260.14</v>
      </c>
      <c r="D1042" s="2218">
        <v>10493.63</v>
      </c>
      <c r="E1042" s="2218">
        <v>2625.64</v>
      </c>
    </row>
    <row r="1043" spans="1:5">
      <c r="A1043" s="2209">
        <v>44069</v>
      </c>
      <c r="B1043" s="2218">
        <v>24662.81</v>
      </c>
      <c r="C1043" s="2218">
        <v>259.79000000000002</v>
      </c>
      <c r="D1043" s="2218">
        <v>10507.11</v>
      </c>
      <c r="E1043" s="2218">
        <v>2630.04</v>
      </c>
    </row>
    <row r="1044" spans="1:5">
      <c r="A1044" s="2209">
        <v>44068</v>
      </c>
      <c r="B1044" s="2218">
        <v>24516.25</v>
      </c>
      <c r="C1044" s="2218">
        <v>256.45999999999998</v>
      </c>
      <c r="D1044" s="2218">
        <v>10407.620000000001</v>
      </c>
      <c r="E1044" s="2218">
        <v>2619.0700000000002</v>
      </c>
    </row>
    <row r="1045" spans="1:5">
      <c r="A1045" s="2209">
        <v>44067</v>
      </c>
      <c r="B1045" s="2218">
        <v>24299.759999999998</v>
      </c>
      <c r="C1045" s="2218">
        <v>253.72</v>
      </c>
      <c r="D1045" s="2218">
        <v>10381.9</v>
      </c>
      <c r="E1045" s="2218">
        <v>2603.67</v>
      </c>
    </row>
    <row r="1046" spans="1:5">
      <c r="A1046" s="2209">
        <v>44066</v>
      </c>
      <c r="B1046" s="2218" t="s">
        <v>1196</v>
      </c>
      <c r="C1046" s="2218" t="s">
        <v>1196</v>
      </c>
      <c r="D1046" s="2218"/>
      <c r="E1046" s="2218"/>
    </row>
    <row r="1047" spans="1:5">
      <c r="A1047" s="2209">
        <v>44065</v>
      </c>
      <c r="B1047" s="2218" t="s">
        <v>1196</v>
      </c>
      <c r="C1047" s="2218" t="s">
        <v>1196</v>
      </c>
      <c r="D1047" s="2218"/>
      <c r="E1047" s="2218"/>
    </row>
    <row r="1048" spans="1:5">
      <c r="A1048" s="2209">
        <v>44064</v>
      </c>
      <c r="B1048" s="2218">
        <v>24220.29</v>
      </c>
      <c r="C1048" s="2218">
        <v>251.12</v>
      </c>
      <c r="D1048" s="2218">
        <v>10273.74</v>
      </c>
      <c r="E1048" s="2218">
        <v>2565.1</v>
      </c>
    </row>
    <row r="1049" spans="1:5">
      <c r="A1049" s="2209">
        <v>44063</v>
      </c>
      <c r="B1049" s="2218">
        <v>23747.14</v>
      </c>
      <c r="C1049" s="2218">
        <v>245.31</v>
      </c>
      <c r="D1049" s="2218">
        <v>10260.459999999999</v>
      </c>
      <c r="E1049" s="2218">
        <v>2538.48</v>
      </c>
    </row>
    <row r="1050" spans="1:5">
      <c r="A1050" s="2209">
        <v>44062</v>
      </c>
      <c r="B1050" s="2218">
        <v>24544.98</v>
      </c>
      <c r="C1050" s="2218">
        <v>257.14</v>
      </c>
      <c r="D1050" s="2218">
        <v>10282.31</v>
      </c>
      <c r="E1050" s="2218">
        <v>2582.71</v>
      </c>
    </row>
    <row r="1051" spans="1:5">
      <c r="A1051" s="2209">
        <v>44061</v>
      </c>
      <c r="B1051" s="2218">
        <v>24724.04</v>
      </c>
      <c r="C1051" s="2218">
        <v>257.5</v>
      </c>
      <c r="D1051" s="2218">
        <v>10302.01</v>
      </c>
      <c r="E1051" s="2218">
        <v>2595.63</v>
      </c>
    </row>
    <row r="1052" spans="1:5">
      <c r="A1052" s="2209">
        <v>44060</v>
      </c>
      <c r="B1052" s="2218">
        <v>24882.560000000001</v>
      </c>
      <c r="C1052" s="2218">
        <v>258.2</v>
      </c>
      <c r="D1052" s="2218">
        <v>10277.76</v>
      </c>
      <c r="E1052" s="2218">
        <v>2583.75</v>
      </c>
    </row>
    <row r="1053" spans="1:5">
      <c r="A1053" s="2209">
        <v>44059</v>
      </c>
      <c r="B1053" s="2218" t="s">
        <v>1196</v>
      </c>
      <c r="C1053" s="2218" t="s">
        <v>1196</v>
      </c>
      <c r="D1053" s="2218"/>
      <c r="E1053" s="2218"/>
    </row>
    <row r="1054" spans="1:5">
      <c r="A1054" s="2209">
        <v>44058</v>
      </c>
      <c r="B1054" s="2218" t="s">
        <v>1196</v>
      </c>
      <c r="C1054" s="2218" t="s">
        <v>1196</v>
      </c>
      <c r="D1054" s="2218"/>
      <c r="E1054" s="2218"/>
    </row>
    <row r="1055" spans="1:5">
      <c r="A1055" s="2209">
        <v>44057</v>
      </c>
      <c r="B1055" s="2218">
        <v>24574</v>
      </c>
      <c r="C1055" s="2218">
        <v>256.60000000000002</v>
      </c>
      <c r="D1055" s="2218">
        <v>10235.57</v>
      </c>
      <c r="E1055" s="2218">
        <v>2567.6999999999998</v>
      </c>
    </row>
    <row r="1056" spans="1:5">
      <c r="A1056" s="2209">
        <v>44056</v>
      </c>
      <c r="B1056" s="2218">
        <v>24511.759999999998</v>
      </c>
      <c r="C1056" s="2218">
        <v>254.34</v>
      </c>
      <c r="D1056" s="2218">
        <v>10259.94</v>
      </c>
      <c r="E1056" s="2218">
        <v>2574.75</v>
      </c>
    </row>
    <row r="1057" spans="1:5">
      <c r="A1057" s="2209">
        <v>44055</v>
      </c>
      <c r="B1057" s="2218">
        <v>24306.81</v>
      </c>
      <c r="C1057" s="2218">
        <v>254.75</v>
      </c>
      <c r="D1057" s="2218">
        <v>10263.61</v>
      </c>
      <c r="E1057" s="2218">
        <v>2568.96</v>
      </c>
    </row>
    <row r="1058" spans="1:5">
      <c r="A1058" s="2209">
        <v>44054</v>
      </c>
      <c r="B1058" s="2218">
        <v>24495.14</v>
      </c>
      <c r="C1058" s="2218">
        <v>254.2</v>
      </c>
      <c r="D1058" s="2218">
        <v>10123.959999999999</v>
      </c>
      <c r="E1058" s="2218">
        <v>2562.17</v>
      </c>
    </row>
    <row r="1059" spans="1:5">
      <c r="A1059" s="2209">
        <v>44053</v>
      </c>
      <c r="B1059" s="2218">
        <v>24698.5</v>
      </c>
      <c r="C1059" s="2218">
        <v>256.77999999999997</v>
      </c>
      <c r="D1059" s="2218">
        <v>10129.950000000001</v>
      </c>
      <c r="E1059" s="2218">
        <v>2550.75</v>
      </c>
    </row>
    <row r="1060" spans="1:5">
      <c r="A1060" s="2209">
        <v>44052</v>
      </c>
      <c r="B1060" s="2218" t="s">
        <v>1196</v>
      </c>
      <c r="C1060" s="2218" t="s">
        <v>1196</v>
      </c>
      <c r="D1060" s="2218"/>
      <c r="E1060" s="2218"/>
    </row>
    <row r="1061" spans="1:5">
      <c r="A1061" s="2209">
        <v>44051</v>
      </c>
      <c r="B1061" s="2218" t="s">
        <v>1196</v>
      </c>
      <c r="C1061" s="2218" t="s">
        <v>1196</v>
      </c>
      <c r="D1061" s="2218"/>
      <c r="E1061" s="2218"/>
    </row>
    <row r="1062" spans="1:5">
      <c r="A1062" s="2209">
        <v>44050</v>
      </c>
      <c r="B1062" s="2218">
        <v>24573.63</v>
      </c>
      <c r="C1062" s="2218">
        <v>258.39</v>
      </c>
      <c r="D1062" s="2218">
        <v>10108.67</v>
      </c>
      <c r="E1062" s="2218">
        <v>2557.48</v>
      </c>
    </row>
    <row r="1063" spans="1:5">
      <c r="A1063" s="2209">
        <v>44049</v>
      </c>
      <c r="B1063" s="2218">
        <v>24727.43</v>
      </c>
      <c r="C1063" s="2218">
        <v>259.63</v>
      </c>
      <c r="D1063" s="2218">
        <v>10124.02</v>
      </c>
      <c r="E1063" s="2218">
        <v>2597.8000000000002</v>
      </c>
    </row>
    <row r="1064" spans="1:5">
      <c r="A1064" s="2209">
        <v>44048</v>
      </c>
      <c r="B1064" s="2218">
        <v>24503.19</v>
      </c>
      <c r="C1064" s="2218">
        <v>260.83999999999997</v>
      </c>
      <c r="D1064" s="2218">
        <v>10105.36</v>
      </c>
      <c r="E1064" s="2218">
        <v>2589.19</v>
      </c>
    </row>
    <row r="1065" spans="1:5">
      <c r="A1065" s="2209">
        <v>44047</v>
      </c>
      <c r="B1065" s="2218">
        <v>24316.14</v>
      </c>
      <c r="C1065" s="2218">
        <v>257.58</v>
      </c>
      <c r="D1065" s="2218">
        <v>10023.36</v>
      </c>
      <c r="E1065" s="2218">
        <v>2557.39</v>
      </c>
    </row>
    <row r="1066" spans="1:5">
      <c r="A1066" s="2209">
        <v>44046</v>
      </c>
      <c r="B1066" s="2218">
        <v>23936.23</v>
      </c>
      <c r="C1066" s="2218">
        <v>254.84</v>
      </c>
      <c r="D1066" s="2218">
        <v>9968.6299999999992</v>
      </c>
      <c r="E1066" s="2218">
        <v>2529.88</v>
      </c>
    </row>
    <row r="1067" spans="1:5">
      <c r="A1067" s="2209">
        <v>44045</v>
      </c>
      <c r="B1067" s="2218" t="s">
        <v>1196</v>
      </c>
      <c r="C1067" s="2218" t="s">
        <v>1196</v>
      </c>
      <c r="D1067" s="2218"/>
      <c r="E1067" s="2218"/>
    </row>
    <row r="1068" spans="1:5">
      <c r="A1068" s="2209">
        <v>44044</v>
      </c>
      <c r="B1068" s="2218" t="s">
        <v>1196</v>
      </c>
      <c r="C1068" s="2218" t="s">
        <v>1196</v>
      </c>
      <c r="D1068" s="2218"/>
      <c r="E1068" s="2218"/>
    </row>
    <row r="1069" spans="1:5">
      <c r="A1069" s="2209">
        <v>44043</v>
      </c>
      <c r="B1069" s="2218">
        <v>24215.43</v>
      </c>
      <c r="C1069" s="2218">
        <v>254.67</v>
      </c>
      <c r="D1069" s="2218">
        <v>9886.49</v>
      </c>
      <c r="E1069" s="2218">
        <v>2532.13</v>
      </c>
    </row>
    <row r="1070" spans="1:5">
      <c r="A1070" s="2209">
        <v>44042</v>
      </c>
      <c r="B1070" s="2218">
        <v>24319.37</v>
      </c>
      <c r="C1070" s="2218">
        <v>252.35</v>
      </c>
      <c r="D1070" s="2218">
        <v>9881.42</v>
      </c>
      <c r="E1070" s="2218">
        <v>2539.41</v>
      </c>
    </row>
    <row r="1071" spans="1:5">
      <c r="A1071" s="2209">
        <v>44041</v>
      </c>
      <c r="B1071" s="2218">
        <v>23962.29</v>
      </c>
      <c r="C1071" s="2218">
        <v>248.9</v>
      </c>
      <c r="D1071" s="2218">
        <v>9947.58</v>
      </c>
      <c r="E1071" s="2218">
        <v>2549.92</v>
      </c>
    </row>
    <row r="1072" spans="1:5">
      <c r="A1072" s="2209">
        <v>44040</v>
      </c>
      <c r="B1072" s="2218">
        <v>24046.28</v>
      </c>
      <c r="C1072" s="2218">
        <v>246.01</v>
      </c>
      <c r="D1072" s="2218">
        <v>9862.59</v>
      </c>
      <c r="E1072" s="2218">
        <v>2538.96</v>
      </c>
    </row>
    <row r="1073" spans="1:5">
      <c r="A1073" s="2209">
        <v>44039</v>
      </c>
      <c r="B1073" s="2218">
        <v>24040.46</v>
      </c>
      <c r="C1073" s="2218">
        <v>250.16</v>
      </c>
      <c r="D1073" s="2218">
        <v>9912.76</v>
      </c>
      <c r="E1073" s="2218">
        <v>2517.9699999999998</v>
      </c>
    </row>
    <row r="1074" spans="1:5">
      <c r="A1074" s="2209">
        <v>44038</v>
      </c>
      <c r="B1074" s="2218" t="s">
        <v>1196</v>
      </c>
      <c r="C1074" s="2218" t="s">
        <v>1196</v>
      </c>
      <c r="D1074" s="2218"/>
      <c r="E1074" s="2218"/>
    </row>
    <row r="1075" spans="1:5">
      <c r="A1075" s="2209">
        <v>44037</v>
      </c>
      <c r="B1075" s="2218" t="s">
        <v>1196</v>
      </c>
      <c r="C1075" s="2218" t="s">
        <v>1196</v>
      </c>
      <c r="D1075" s="2218"/>
      <c r="E1075" s="2218"/>
    </row>
    <row r="1076" spans="1:5">
      <c r="A1076" s="2209">
        <v>44036</v>
      </c>
      <c r="B1076" s="2218">
        <v>23489.96</v>
      </c>
      <c r="C1076" s="2218">
        <v>252.78</v>
      </c>
      <c r="D1076" s="2218">
        <v>9826.7199999999993</v>
      </c>
      <c r="E1076" s="2218">
        <v>2488.15</v>
      </c>
    </row>
    <row r="1077" spans="1:5">
      <c r="A1077" s="2209">
        <v>44035</v>
      </c>
      <c r="B1077" s="2218">
        <v>23689.48</v>
      </c>
      <c r="C1077" s="2218">
        <v>258.67</v>
      </c>
      <c r="D1077" s="2218">
        <v>9897.25</v>
      </c>
      <c r="E1077" s="2218">
        <v>2528.19</v>
      </c>
    </row>
    <row r="1078" spans="1:5">
      <c r="A1078" s="2209">
        <v>44034</v>
      </c>
      <c r="B1078" s="2218">
        <v>23746.09</v>
      </c>
      <c r="C1078" s="2218">
        <v>258.51</v>
      </c>
      <c r="D1078" s="2218">
        <v>9980.86</v>
      </c>
      <c r="E1078" s="2218">
        <v>2527.4499999999998</v>
      </c>
    </row>
    <row r="1079" spans="1:5">
      <c r="A1079" s="2209">
        <v>44033</v>
      </c>
      <c r="B1079" s="2218">
        <v>23599.11</v>
      </c>
      <c r="C1079" s="2218">
        <v>254.2</v>
      </c>
      <c r="D1079" s="2218">
        <v>9954.02</v>
      </c>
      <c r="E1079" s="2218">
        <v>2546.37</v>
      </c>
    </row>
    <row r="1080" spans="1:5">
      <c r="A1080" s="2209">
        <v>44032</v>
      </c>
      <c r="B1080" s="2218">
        <v>23172.59</v>
      </c>
      <c r="C1080" s="2218">
        <v>251.81</v>
      </c>
      <c r="D1080" s="2218">
        <v>9917.06</v>
      </c>
      <c r="E1080" s="2218">
        <v>2496.23</v>
      </c>
    </row>
    <row r="1081" spans="1:5">
      <c r="A1081" s="2209">
        <v>44031</v>
      </c>
      <c r="B1081" s="2218" t="s">
        <v>1196</v>
      </c>
      <c r="C1081" s="2218" t="s">
        <v>1196</v>
      </c>
      <c r="D1081" s="2218"/>
      <c r="E1081" s="2218"/>
    </row>
    <row r="1082" spans="1:5">
      <c r="A1082" s="2209">
        <v>44030</v>
      </c>
      <c r="B1082" s="2218" t="s">
        <v>1196</v>
      </c>
      <c r="C1082" s="2218" t="s">
        <v>1196</v>
      </c>
      <c r="D1082" s="2218"/>
      <c r="E1082" s="2218"/>
    </row>
    <row r="1083" spans="1:5">
      <c r="A1083" s="2209">
        <v>44029</v>
      </c>
      <c r="B1083" s="2218">
        <v>23184.28</v>
      </c>
      <c r="C1083" s="2218">
        <v>252.66</v>
      </c>
      <c r="D1083" s="2218">
        <v>9835.09</v>
      </c>
      <c r="E1083" s="2218">
        <v>2474.06</v>
      </c>
    </row>
    <row r="1084" spans="1:5">
      <c r="A1084" s="2209">
        <v>44028</v>
      </c>
      <c r="B1084" s="2218">
        <v>23124.32</v>
      </c>
      <c r="C1084" s="2218">
        <v>258.56</v>
      </c>
      <c r="D1084" s="2218">
        <v>9812.8799999999992</v>
      </c>
      <c r="E1084" s="2218">
        <v>2452.2800000000002</v>
      </c>
    </row>
    <row r="1085" spans="1:5">
      <c r="A1085" s="2209">
        <v>44027</v>
      </c>
      <c r="B1085" s="2218">
        <v>23189.68</v>
      </c>
      <c r="C1085" s="2218">
        <v>258.83999999999997</v>
      </c>
      <c r="D1085" s="2218">
        <v>9855.4500000000007</v>
      </c>
      <c r="E1085" s="2218">
        <v>2499.35</v>
      </c>
    </row>
    <row r="1086" spans="1:5">
      <c r="A1086" s="2209">
        <v>44026</v>
      </c>
      <c r="B1086" s="2218">
        <v>23182.75</v>
      </c>
      <c r="C1086" s="2218">
        <v>261.97000000000003</v>
      </c>
      <c r="D1086" s="2218">
        <v>9734.77</v>
      </c>
      <c r="E1086" s="2218">
        <v>2482.1799999999998</v>
      </c>
    </row>
    <row r="1087" spans="1:5">
      <c r="A1087" s="2209">
        <v>44025</v>
      </c>
      <c r="B1087" s="2218">
        <v>23170.84</v>
      </c>
      <c r="C1087" s="2218">
        <v>266.24</v>
      </c>
      <c r="D1087" s="2218">
        <v>9661.07</v>
      </c>
      <c r="E1087" s="2218">
        <v>2509.7199999999998</v>
      </c>
    </row>
    <row r="1088" spans="1:5">
      <c r="A1088" s="2209">
        <v>44024</v>
      </c>
      <c r="B1088" s="2218" t="s">
        <v>1196</v>
      </c>
      <c r="C1088" s="2218" t="s">
        <v>1196</v>
      </c>
      <c r="D1088" s="2218"/>
      <c r="E1088" s="2218"/>
    </row>
    <row r="1089" spans="1:5">
      <c r="A1089" s="2209">
        <v>44023</v>
      </c>
      <c r="B1089" s="2218" t="s">
        <v>1196</v>
      </c>
      <c r="C1089" s="2218" t="s">
        <v>1196</v>
      </c>
      <c r="D1089" s="2218"/>
      <c r="E1089" s="2218"/>
    </row>
    <row r="1090" spans="1:5">
      <c r="A1090" s="2209">
        <v>44022</v>
      </c>
      <c r="B1090" s="2218">
        <v>22883.01</v>
      </c>
      <c r="C1090" s="2218">
        <v>264.62</v>
      </c>
      <c r="D1090" s="2218">
        <v>9686.07</v>
      </c>
      <c r="E1090" s="2218">
        <v>2504.2399999999998</v>
      </c>
    </row>
    <row r="1091" spans="1:5">
      <c r="A1091" s="2209">
        <v>44021</v>
      </c>
      <c r="B1091" s="2218">
        <v>23105.57</v>
      </c>
      <c r="C1091" s="2218">
        <v>270.76</v>
      </c>
      <c r="D1091" s="2218">
        <v>9605.19</v>
      </c>
      <c r="E1091" s="2218">
        <v>2528.37</v>
      </c>
    </row>
    <row r="1092" spans="1:5">
      <c r="A1092" s="2209">
        <v>44020</v>
      </c>
      <c r="B1092" s="2218">
        <v>23052.12</v>
      </c>
      <c r="C1092" s="2218">
        <v>267.58999999999997</v>
      </c>
      <c r="D1092" s="2218">
        <v>9653.7099999999991</v>
      </c>
      <c r="E1092" s="2218">
        <v>2504.87</v>
      </c>
    </row>
    <row r="1093" spans="1:5">
      <c r="A1093" s="2209">
        <v>44019</v>
      </c>
      <c r="B1093" s="2218">
        <v>22893.68</v>
      </c>
      <c r="C1093" s="2218">
        <v>261.81</v>
      </c>
      <c r="D1093" s="2218">
        <v>9612.9599999999991</v>
      </c>
      <c r="E1093" s="2218">
        <v>2463.34</v>
      </c>
    </row>
    <row r="1094" spans="1:5">
      <c r="A1094" s="2209">
        <v>44018</v>
      </c>
      <c r="B1094" s="2218">
        <v>22916.04</v>
      </c>
      <c r="C1094" s="2218">
        <v>262.25</v>
      </c>
      <c r="D1094" s="2218">
        <v>9702.7000000000007</v>
      </c>
      <c r="E1094" s="2218">
        <v>2480.38</v>
      </c>
    </row>
    <row r="1095" spans="1:5">
      <c r="A1095" s="2209">
        <v>44017</v>
      </c>
      <c r="B1095" s="2218" t="s">
        <v>1196</v>
      </c>
      <c r="C1095" s="2218" t="s">
        <v>1196</v>
      </c>
      <c r="D1095" s="2218"/>
      <c r="E1095" s="2218"/>
    </row>
    <row r="1096" spans="1:5">
      <c r="A1096" s="2209">
        <v>44016</v>
      </c>
      <c r="B1096" s="2218" t="s">
        <v>1196</v>
      </c>
      <c r="C1096" s="2218" t="s">
        <v>1196</v>
      </c>
      <c r="D1096" s="2218"/>
      <c r="E1096" s="2218"/>
    </row>
    <row r="1097" spans="1:5">
      <c r="A1097" s="2209">
        <v>44015</v>
      </c>
      <c r="B1097" s="2218">
        <v>22502.26</v>
      </c>
      <c r="C1097" s="2218">
        <v>255.38</v>
      </c>
      <c r="D1097" s="2218">
        <v>9540.09</v>
      </c>
      <c r="E1097" s="2218">
        <v>2415.5500000000002</v>
      </c>
    </row>
    <row r="1098" spans="1:5">
      <c r="A1098" s="2219">
        <v>44014</v>
      </c>
      <c r="B1098" s="2220">
        <v>22301.84</v>
      </c>
      <c r="C1098" s="2220">
        <v>253.28</v>
      </c>
      <c r="D1098" s="2220">
        <v>9545.2000000000007</v>
      </c>
      <c r="E1098" s="2220">
        <v>2392.9699999999998</v>
      </c>
    </row>
    <row r="1099" spans="1:5">
      <c r="A1099" s="2209">
        <v>44013</v>
      </c>
      <c r="B1099" s="2218">
        <v>22054.55</v>
      </c>
      <c r="C1099" s="2218">
        <v>248.73</v>
      </c>
      <c r="D1099" s="2218">
        <v>9473.27</v>
      </c>
      <c r="E1099" s="2218">
        <v>2337.14</v>
      </c>
    </row>
    <row r="1100" spans="1:5">
      <c r="A1100" s="2221"/>
      <c r="B1100" s="2222"/>
      <c r="C1100" s="2222"/>
      <c r="D1100" s="2222"/>
      <c r="E1100" s="2222"/>
    </row>
  </sheetData>
  <phoneticPr fontId="28" type="noConversion"/>
  <pageMargins left="0.7" right="0.7" top="0.75" bottom="0.75" header="0.3" footer="0.3"/>
  <pageSetup paperSize="9" scale="50" fitToHeight="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工作表5">
    <pageSetUpPr fitToPage="1"/>
  </sheetPr>
  <dimension ref="A1:R79"/>
  <sheetViews>
    <sheetView zoomScaleNormal="100" workbookViewId="0">
      <pane xSplit="3" ySplit="5" topLeftCell="D27" activePane="bottomRight" state="frozen"/>
      <selection activeCell="A125" sqref="A1:XFD1048576"/>
      <selection pane="topRight" activeCell="A125" sqref="A1:XFD1048576"/>
      <selection pane="bottomLeft" activeCell="A125" sqref="A1:XFD1048576"/>
      <selection pane="bottomRight"/>
    </sheetView>
  </sheetViews>
  <sheetFormatPr defaultColWidth="15.625" defaultRowHeight="0" customHeight="1" zeroHeight="1"/>
  <cols>
    <col min="1" max="1" width="5.625" style="65" customWidth="1"/>
    <col min="2" max="2" width="15.625" style="65" customWidth="1"/>
    <col min="3" max="3" width="45.625" style="65" customWidth="1"/>
    <col min="4" max="16384" width="15.625" style="65"/>
  </cols>
  <sheetData>
    <row r="1" spans="1:17" ht="16.5">
      <c r="A1" s="1808" t="s">
        <v>2600</v>
      </c>
      <c r="B1" s="1809"/>
      <c r="C1" s="1809"/>
    </row>
    <row r="2" spans="1:17" ht="16.5">
      <c r="A2" s="1810" t="s">
        <v>4796</v>
      </c>
      <c r="B2" s="1811"/>
      <c r="C2" s="1811"/>
      <c r="M2" s="1812"/>
      <c r="N2" s="1812"/>
      <c r="O2" s="1812"/>
      <c r="P2" s="1812"/>
      <c r="Q2" s="1813" t="s">
        <v>3671</v>
      </c>
    </row>
    <row r="3" spans="1:17" ht="16.5">
      <c r="A3" s="2488" t="s">
        <v>3672</v>
      </c>
      <c r="B3" s="2486" t="s">
        <v>4619</v>
      </c>
      <c r="C3" s="2486"/>
      <c r="D3" s="1814" t="s">
        <v>4610</v>
      </c>
      <c r="E3" s="1814"/>
      <c r="F3" s="1814"/>
      <c r="G3" s="1814"/>
      <c r="H3" s="1814" t="s">
        <v>4611</v>
      </c>
      <c r="I3" s="1814"/>
      <c r="J3" s="1814"/>
      <c r="K3" s="1814"/>
      <c r="L3" s="1814" t="s">
        <v>4612</v>
      </c>
      <c r="M3" s="1814"/>
      <c r="N3" s="1814"/>
      <c r="O3" s="1814"/>
      <c r="P3" s="1814"/>
      <c r="Q3" s="2486" t="s">
        <v>3549</v>
      </c>
    </row>
    <row r="4" spans="1:17" ht="49.5">
      <c r="A4" s="2488"/>
      <c r="B4" s="2486"/>
      <c r="C4" s="2486"/>
      <c r="D4" s="1685" t="s">
        <v>4613</v>
      </c>
      <c r="E4" s="435" t="s">
        <v>4614</v>
      </c>
      <c r="F4" s="435" t="s">
        <v>4615</v>
      </c>
      <c r="G4" s="435" t="s">
        <v>4616</v>
      </c>
      <c r="H4" s="1685" t="s">
        <v>4613</v>
      </c>
      <c r="I4" s="435" t="s">
        <v>4614</v>
      </c>
      <c r="J4" s="435" t="s">
        <v>4615</v>
      </c>
      <c r="K4" s="435" t="s">
        <v>4616</v>
      </c>
      <c r="L4" s="1685" t="s">
        <v>4613</v>
      </c>
      <c r="M4" s="435" t="s">
        <v>4614</v>
      </c>
      <c r="N4" s="435" t="s">
        <v>4615</v>
      </c>
      <c r="O4" s="435" t="s">
        <v>4616</v>
      </c>
      <c r="P4" s="435" t="s">
        <v>4797</v>
      </c>
      <c r="Q4" s="2487"/>
    </row>
    <row r="5" spans="1:17" ht="15.75">
      <c r="A5" s="2488"/>
      <c r="B5" s="2492" t="s">
        <v>66</v>
      </c>
      <c r="C5" s="2492"/>
      <c r="D5" s="1815" t="s">
        <v>67</v>
      </c>
      <c r="E5" s="1815" t="s">
        <v>68</v>
      </c>
      <c r="F5" s="1815" t="s">
        <v>69</v>
      </c>
      <c r="G5" s="1669" t="s">
        <v>70</v>
      </c>
      <c r="H5" s="1669" t="s">
        <v>71</v>
      </c>
      <c r="I5" s="1669" t="s">
        <v>72</v>
      </c>
      <c r="J5" s="1669" t="s">
        <v>73</v>
      </c>
      <c r="K5" s="1669" t="s">
        <v>74</v>
      </c>
      <c r="L5" s="1669" t="s">
        <v>75</v>
      </c>
      <c r="M5" s="1669" t="s">
        <v>231</v>
      </c>
      <c r="N5" s="1669" t="s">
        <v>232</v>
      </c>
      <c r="O5" s="1669" t="s">
        <v>281</v>
      </c>
      <c r="P5" s="1669" t="s">
        <v>282</v>
      </c>
      <c r="Q5" s="1669" t="s">
        <v>283</v>
      </c>
    </row>
    <row r="6" spans="1:17" ht="16.5">
      <c r="A6" s="1816">
        <v>1</v>
      </c>
      <c r="B6" s="2489" t="s">
        <v>4643</v>
      </c>
      <c r="C6" s="1671" t="s">
        <v>4798</v>
      </c>
      <c r="D6" s="1817"/>
      <c r="E6" s="1817"/>
      <c r="F6" s="1817"/>
      <c r="G6" s="1817"/>
      <c r="H6" s="1817"/>
      <c r="I6" s="1817"/>
      <c r="J6" s="1817"/>
      <c r="K6" s="1817"/>
      <c r="L6" s="1817"/>
      <c r="M6" s="1817"/>
      <c r="N6" s="1817"/>
      <c r="O6" s="1817"/>
      <c r="P6" s="1817"/>
      <c r="Q6" s="1818"/>
    </row>
    <row r="7" spans="1:17" ht="33">
      <c r="A7" s="1816">
        <f>A6+1</f>
        <v>2</v>
      </c>
      <c r="B7" s="2490"/>
      <c r="C7" s="1675" t="s">
        <v>4799</v>
      </c>
      <c r="D7" s="1817"/>
      <c r="E7" s="1817"/>
      <c r="F7" s="1817"/>
      <c r="G7" s="1817"/>
      <c r="H7" s="1817"/>
      <c r="I7" s="1817"/>
      <c r="J7" s="1817"/>
      <c r="K7" s="1817"/>
      <c r="L7" s="1817"/>
      <c r="M7" s="1817"/>
      <c r="N7" s="1817"/>
      <c r="O7" s="1817"/>
      <c r="P7" s="1817"/>
      <c r="Q7" s="1818"/>
    </row>
    <row r="8" spans="1:17" ht="33">
      <c r="A8" s="1816">
        <f>A7+1</f>
        <v>3</v>
      </c>
      <c r="B8" s="2490"/>
      <c r="C8" s="1675" t="s">
        <v>4800</v>
      </c>
      <c r="D8" s="1817"/>
      <c r="E8" s="1817"/>
      <c r="F8" s="1817"/>
      <c r="G8" s="1817"/>
      <c r="H8" s="1817"/>
      <c r="I8" s="1817"/>
      <c r="J8" s="1817"/>
      <c r="K8" s="1817"/>
      <c r="L8" s="1817"/>
      <c r="M8" s="1817"/>
      <c r="N8" s="1817"/>
      <c r="O8" s="1817"/>
      <c r="P8" s="1817"/>
      <c r="Q8" s="1818"/>
    </row>
    <row r="9" spans="1:17" ht="16.5">
      <c r="A9" s="1816">
        <f t="shared" ref="A9:A39" si="0">A8+1</f>
        <v>4</v>
      </c>
      <c r="B9" s="2490"/>
      <c r="C9" s="1675" t="s">
        <v>4801</v>
      </c>
      <c r="D9" s="1817"/>
      <c r="E9" s="1817"/>
      <c r="F9" s="1817"/>
      <c r="G9" s="1817"/>
      <c r="H9" s="1817"/>
      <c r="I9" s="1817"/>
      <c r="J9" s="1817"/>
      <c r="K9" s="1817"/>
      <c r="L9" s="1817"/>
      <c r="M9" s="1817"/>
      <c r="N9" s="1817"/>
      <c r="O9" s="1817"/>
      <c r="P9" s="1817"/>
      <c r="Q9" s="1818"/>
    </row>
    <row r="10" spans="1:17" ht="16.5">
      <c r="A10" s="1816">
        <f t="shared" si="0"/>
        <v>5</v>
      </c>
      <c r="B10" s="2490"/>
      <c r="C10" s="1675" t="s">
        <v>4802</v>
      </c>
      <c r="D10" s="1817"/>
      <c r="E10" s="1817"/>
      <c r="F10" s="1817"/>
      <c r="G10" s="1817"/>
      <c r="H10" s="1817"/>
      <c r="I10" s="1817"/>
      <c r="J10" s="1817"/>
      <c r="K10" s="1817"/>
      <c r="L10" s="1817"/>
      <c r="M10" s="1817"/>
      <c r="N10" s="1817"/>
      <c r="O10" s="1817"/>
      <c r="P10" s="1817"/>
      <c r="Q10" s="1818"/>
    </row>
    <row r="11" spans="1:17" ht="16.5">
      <c r="A11" s="1816">
        <f t="shared" si="0"/>
        <v>6</v>
      </c>
      <c r="B11" s="2490"/>
      <c r="C11" s="1675" t="s">
        <v>4803</v>
      </c>
      <c r="D11" s="1817"/>
      <c r="E11" s="1817"/>
      <c r="F11" s="1817"/>
      <c r="G11" s="1817"/>
      <c r="H11" s="1817"/>
      <c r="I11" s="1817"/>
      <c r="J11" s="1817"/>
      <c r="K11" s="1817"/>
      <c r="L11" s="1817"/>
      <c r="M11" s="1817"/>
      <c r="N11" s="1817"/>
      <c r="O11" s="1817"/>
      <c r="P11" s="1817"/>
      <c r="Q11" s="1818"/>
    </row>
    <row r="12" spans="1:17" ht="16.5">
      <c r="A12" s="1816">
        <f t="shared" si="0"/>
        <v>7</v>
      </c>
      <c r="B12" s="2490"/>
      <c r="C12" s="1675" t="s">
        <v>4804</v>
      </c>
      <c r="D12" s="1817"/>
      <c r="E12" s="1817"/>
      <c r="F12" s="1817"/>
      <c r="G12" s="1817"/>
      <c r="H12" s="1817"/>
      <c r="I12" s="1817"/>
      <c r="J12" s="1817"/>
      <c r="K12" s="1817"/>
      <c r="L12" s="1817"/>
      <c r="M12" s="1817"/>
      <c r="N12" s="1817"/>
      <c r="O12" s="1817"/>
      <c r="P12" s="1817"/>
      <c r="Q12" s="1818"/>
    </row>
    <row r="13" spans="1:17" ht="16.5">
      <c r="A13" s="1816">
        <f t="shared" si="0"/>
        <v>8</v>
      </c>
      <c r="B13" s="2490"/>
      <c r="C13" s="1671" t="s">
        <v>4805</v>
      </c>
      <c r="D13" s="1817"/>
      <c r="E13" s="1817"/>
      <c r="F13" s="1817"/>
      <c r="G13" s="1817"/>
      <c r="H13" s="1817"/>
      <c r="I13" s="1817"/>
      <c r="J13" s="1817"/>
      <c r="K13" s="1817"/>
      <c r="L13" s="1817"/>
      <c r="M13" s="1817"/>
      <c r="N13" s="1817"/>
      <c r="O13" s="1817"/>
      <c r="P13" s="1817"/>
      <c r="Q13" s="1818"/>
    </row>
    <row r="14" spans="1:17" ht="33">
      <c r="A14" s="1816">
        <f t="shared" si="0"/>
        <v>9</v>
      </c>
      <c r="B14" s="2490"/>
      <c r="C14" s="1675" t="s">
        <v>4799</v>
      </c>
      <c r="D14" s="1817"/>
      <c r="E14" s="1817"/>
      <c r="F14" s="1817"/>
      <c r="G14" s="1817"/>
      <c r="H14" s="1817"/>
      <c r="I14" s="1817"/>
      <c r="J14" s="1817"/>
      <c r="K14" s="1817"/>
      <c r="L14" s="1817"/>
      <c r="M14" s="1817"/>
      <c r="N14" s="1817"/>
      <c r="O14" s="1817"/>
      <c r="P14" s="1817"/>
      <c r="Q14" s="1818"/>
    </row>
    <row r="15" spans="1:17" ht="33">
      <c r="A15" s="1816">
        <f t="shared" si="0"/>
        <v>10</v>
      </c>
      <c r="B15" s="2490"/>
      <c r="C15" s="1675" t="s">
        <v>4800</v>
      </c>
      <c r="D15" s="1817"/>
      <c r="E15" s="1817"/>
      <c r="F15" s="1817"/>
      <c r="G15" s="1817"/>
      <c r="H15" s="1817"/>
      <c r="I15" s="1817"/>
      <c r="J15" s="1817"/>
      <c r="K15" s="1817"/>
      <c r="L15" s="1817"/>
      <c r="M15" s="1817"/>
      <c r="N15" s="1817"/>
      <c r="O15" s="1817"/>
      <c r="P15" s="1817"/>
      <c r="Q15" s="1818"/>
    </row>
    <row r="16" spans="1:17" ht="16.5">
      <c r="A16" s="1816">
        <f t="shared" si="0"/>
        <v>11</v>
      </c>
      <c r="B16" s="2490"/>
      <c r="C16" s="1675" t="s">
        <v>4801</v>
      </c>
      <c r="D16" s="1817"/>
      <c r="E16" s="1817"/>
      <c r="F16" s="1817"/>
      <c r="G16" s="1817"/>
      <c r="H16" s="1817"/>
      <c r="I16" s="1817"/>
      <c r="J16" s="1817"/>
      <c r="K16" s="1817"/>
      <c r="L16" s="1817"/>
      <c r="M16" s="1817"/>
      <c r="N16" s="1817"/>
      <c r="O16" s="1817"/>
      <c r="P16" s="1817"/>
      <c r="Q16" s="1818"/>
    </row>
    <row r="17" spans="1:17" ht="16.5">
      <c r="A17" s="1816">
        <f t="shared" si="0"/>
        <v>12</v>
      </c>
      <c r="B17" s="2490"/>
      <c r="C17" s="1675" t="s">
        <v>4802</v>
      </c>
      <c r="D17" s="1817"/>
      <c r="E17" s="1817"/>
      <c r="F17" s="1817"/>
      <c r="G17" s="1817"/>
      <c r="H17" s="1817"/>
      <c r="I17" s="1817"/>
      <c r="J17" s="1817"/>
      <c r="K17" s="1817"/>
      <c r="L17" s="1817"/>
      <c r="M17" s="1817"/>
      <c r="N17" s="1817"/>
      <c r="O17" s="1817"/>
      <c r="P17" s="1817"/>
      <c r="Q17" s="1818"/>
    </row>
    <row r="18" spans="1:17" ht="16.5">
      <c r="A18" s="1816">
        <f t="shared" si="0"/>
        <v>13</v>
      </c>
      <c r="B18" s="2490"/>
      <c r="C18" s="1675" t="s">
        <v>4803</v>
      </c>
      <c r="D18" s="1817"/>
      <c r="E18" s="1817"/>
      <c r="F18" s="1817"/>
      <c r="G18" s="1817"/>
      <c r="H18" s="1817"/>
      <c r="I18" s="1817"/>
      <c r="J18" s="1817"/>
      <c r="K18" s="1817"/>
      <c r="L18" s="1817"/>
      <c r="M18" s="1817"/>
      <c r="N18" s="1817"/>
      <c r="O18" s="1817"/>
      <c r="P18" s="1817"/>
      <c r="Q18" s="1818"/>
    </row>
    <row r="19" spans="1:17" ht="16.5">
      <c r="A19" s="1816">
        <f t="shared" si="0"/>
        <v>14</v>
      </c>
      <c r="B19" s="2490"/>
      <c r="C19" s="1675" t="s">
        <v>4781</v>
      </c>
      <c r="D19" s="1817"/>
      <c r="E19" s="1817"/>
      <c r="F19" s="1817"/>
      <c r="G19" s="1817"/>
      <c r="H19" s="1817"/>
      <c r="I19" s="1817"/>
      <c r="J19" s="1817"/>
      <c r="K19" s="1817"/>
      <c r="L19" s="1817"/>
      <c r="M19" s="1817"/>
      <c r="N19" s="1817"/>
      <c r="O19" s="1817"/>
      <c r="P19" s="1817"/>
      <c r="Q19" s="1818"/>
    </row>
    <row r="20" spans="1:17" ht="16.5">
      <c r="A20" s="1816">
        <f t="shared" si="0"/>
        <v>15</v>
      </c>
      <c r="B20" s="2491"/>
      <c r="C20" s="1674" t="s">
        <v>4650</v>
      </c>
      <c r="D20" s="1817"/>
      <c r="E20" s="1817"/>
      <c r="F20" s="1817"/>
      <c r="G20" s="1817"/>
      <c r="H20" s="1817"/>
      <c r="I20" s="1817"/>
      <c r="J20" s="1817"/>
      <c r="K20" s="1817"/>
      <c r="L20" s="1817"/>
      <c r="M20" s="1817"/>
      <c r="N20" s="1817"/>
      <c r="O20" s="1817"/>
      <c r="P20" s="1817"/>
      <c r="Q20" s="1818"/>
    </row>
    <row r="21" spans="1:17" ht="16.5">
      <c r="A21" s="1816">
        <f t="shared" si="0"/>
        <v>16</v>
      </c>
      <c r="B21" s="2489" t="s">
        <v>4651</v>
      </c>
      <c r="C21" s="1671" t="s">
        <v>3582</v>
      </c>
      <c r="D21" s="1817"/>
      <c r="E21" s="1817"/>
      <c r="F21" s="1817"/>
      <c r="G21" s="1817"/>
      <c r="H21" s="1817"/>
      <c r="I21" s="1817"/>
      <c r="J21" s="1817"/>
      <c r="K21" s="1817"/>
      <c r="L21" s="1817"/>
      <c r="M21" s="1817"/>
      <c r="N21" s="1817"/>
      <c r="O21" s="1817"/>
      <c r="P21" s="1817"/>
      <c r="Q21" s="1818"/>
    </row>
    <row r="22" spans="1:17" ht="16.5">
      <c r="A22" s="1816">
        <f t="shared" si="0"/>
        <v>17</v>
      </c>
      <c r="B22" s="2490"/>
      <c r="C22" s="1671" t="s">
        <v>3551</v>
      </c>
      <c r="D22" s="1817"/>
      <c r="E22" s="1817"/>
      <c r="F22" s="1817"/>
      <c r="G22" s="1817"/>
      <c r="H22" s="1817"/>
      <c r="I22" s="1817"/>
      <c r="J22" s="1817"/>
      <c r="K22" s="1817"/>
      <c r="L22" s="1817"/>
      <c r="M22" s="1817"/>
      <c r="N22" s="1817"/>
      <c r="O22" s="1817"/>
      <c r="P22" s="1817"/>
      <c r="Q22" s="1818"/>
    </row>
    <row r="23" spans="1:17" ht="16.5">
      <c r="A23" s="1816">
        <f t="shared" si="0"/>
        <v>18</v>
      </c>
      <c r="B23" s="2490"/>
      <c r="C23" s="1671" t="s">
        <v>4806</v>
      </c>
      <c r="D23" s="1817"/>
      <c r="E23" s="1817"/>
      <c r="F23" s="1817"/>
      <c r="G23" s="1817"/>
      <c r="H23" s="1817"/>
      <c r="I23" s="1817"/>
      <c r="J23" s="1817"/>
      <c r="K23" s="1817"/>
      <c r="L23" s="1817"/>
      <c r="M23" s="1817"/>
      <c r="N23" s="1817"/>
      <c r="O23" s="1817"/>
      <c r="P23" s="1817"/>
      <c r="Q23" s="1818"/>
    </row>
    <row r="24" spans="1:17" ht="16.5">
      <c r="A24" s="1816">
        <f t="shared" si="0"/>
        <v>19</v>
      </c>
      <c r="B24" s="2490"/>
      <c r="C24" s="1671" t="s">
        <v>4807</v>
      </c>
      <c r="D24" s="1817"/>
      <c r="E24" s="1817"/>
      <c r="F24" s="1817"/>
      <c r="G24" s="1817"/>
      <c r="H24" s="1817"/>
      <c r="I24" s="1817"/>
      <c r="J24" s="1817"/>
      <c r="K24" s="1817"/>
      <c r="L24" s="1817"/>
      <c r="M24" s="1817"/>
      <c r="N24" s="1817"/>
      <c r="O24" s="1817"/>
      <c r="P24" s="1817"/>
      <c r="Q24" s="1818"/>
    </row>
    <row r="25" spans="1:17" ht="16.5">
      <c r="A25" s="1816">
        <f t="shared" si="0"/>
        <v>20</v>
      </c>
      <c r="B25" s="2491"/>
      <c r="C25" s="1674" t="s">
        <v>4650</v>
      </c>
      <c r="D25" s="1817"/>
      <c r="E25" s="1817"/>
      <c r="F25" s="1817"/>
      <c r="G25" s="1817"/>
      <c r="H25" s="1817"/>
      <c r="I25" s="1817"/>
      <c r="J25" s="1817"/>
      <c r="K25" s="1817"/>
      <c r="L25" s="1817"/>
      <c r="M25" s="1817"/>
      <c r="N25" s="1817"/>
      <c r="O25" s="1817"/>
      <c r="P25" s="1817"/>
      <c r="Q25" s="1818"/>
    </row>
    <row r="26" spans="1:17" ht="15.75" customHeight="1">
      <c r="A26" s="1816">
        <f t="shared" si="0"/>
        <v>21</v>
      </c>
      <c r="B26" s="2484" t="s">
        <v>4808</v>
      </c>
      <c r="C26" s="2485"/>
      <c r="D26" s="1817"/>
      <c r="E26" s="1817"/>
      <c r="F26" s="1817"/>
      <c r="G26" s="1817"/>
      <c r="H26" s="1817"/>
      <c r="I26" s="1817"/>
      <c r="J26" s="1817"/>
      <c r="K26" s="1817"/>
      <c r="L26" s="1817"/>
      <c r="M26" s="1817"/>
      <c r="N26" s="1817"/>
      <c r="O26" s="1817"/>
      <c r="P26" s="1817"/>
      <c r="Q26" s="1818"/>
    </row>
    <row r="27" spans="1:17" ht="15.75" customHeight="1">
      <c r="A27" s="1816">
        <f t="shared" si="0"/>
        <v>22</v>
      </c>
      <c r="B27" s="2484" t="s">
        <v>3612</v>
      </c>
      <c r="C27" s="2485"/>
      <c r="D27" s="1817"/>
      <c r="E27" s="1817"/>
      <c r="F27" s="1817"/>
      <c r="G27" s="1817"/>
      <c r="H27" s="1817"/>
      <c r="I27" s="1817"/>
      <c r="J27" s="1817"/>
      <c r="K27" s="1817"/>
      <c r="L27" s="1817"/>
      <c r="M27" s="1817"/>
      <c r="N27" s="1817"/>
      <c r="O27" s="1817"/>
      <c r="P27" s="1817"/>
      <c r="Q27" s="1818"/>
    </row>
    <row r="28" spans="1:17" ht="15.75" customHeight="1">
      <c r="A28" s="1816">
        <f t="shared" si="0"/>
        <v>23</v>
      </c>
      <c r="B28" s="2484" t="s">
        <v>4809</v>
      </c>
      <c r="C28" s="2485"/>
      <c r="D28" s="1817"/>
      <c r="E28" s="1817"/>
      <c r="F28" s="1817"/>
      <c r="G28" s="1817"/>
      <c r="H28" s="1817"/>
      <c r="I28" s="1817"/>
      <c r="J28" s="1817"/>
      <c r="K28" s="1817"/>
      <c r="L28" s="1817"/>
      <c r="M28" s="1817"/>
      <c r="N28" s="1817"/>
      <c r="O28" s="1817"/>
      <c r="P28" s="1817"/>
      <c r="Q28" s="1818"/>
    </row>
    <row r="29" spans="1:17" ht="15.75" customHeight="1">
      <c r="A29" s="1816">
        <f t="shared" si="0"/>
        <v>24</v>
      </c>
      <c r="B29" s="2484" t="s">
        <v>4810</v>
      </c>
      <c r="C29" s="2485"/>
      <c r="D29" s="1817"/>
      <c r="E29" s="1817"/>
      <c r="F29" s="1817"/>
      <c r="G29" s="1817"/>
      <c r="H29" s="1817"/>
      <c r="I29" s="1817"/>
      <c r="J29" s="1817"/>
      <c r="K29" s="1817"/>
      <c r="L29" s="1817"/>
      <c r="M29" s="1817"/>
      <c r="N29" s="1817"/>
      <c r="O29" s="1817"/>
      <c r="P29" s="1817"/>
      <c r="Q29" s="1818"/>
    </row>
    <row r="30" spans="1:17" ht="15.75" customHeight="1">
      <c r="A30" s="1816">
        <f t="shared" si="0"/>
        <v>25</v>
      </c>
      <c r="B30" s="2484" t="s">
        <v>4811</v>
      </c>
      <c r="C30" s="2485"/>
      <c r="D30" s="1817"/>
      <c r="E30" s="1817"/>
      <c r="F30" s="1817"/>
      <c r="G30" s="1817"/>
      <c r="H30" s="1817"/>
      <c r="I30" s="1817"/>
      <c r="J30" s="1817"/>
      <c r="K30" s="1817"/>
      <c r="L30" s="1817"/>
      <c r="M30" s="1817"/>
      <c r="N30" s="1817"/>
      <c r="O30" s="1817"/>
      <c r="P30" s="1817"/>
      <c r="Q30" s="1818"/>
    </row>
    <row r="31" spans="1:17" ht="15.75" customHeight="1">
      <c r="A31" s="1816">
        <f t="shared" si="0"/>
        <v>26</v>
      </c>
      <c r="B31" s="2484" t="s">
        <v>4812</v>
      </c>
      <c r="C31" s="2485"/>
      <c r="D31" s="1817"/>
      <c r="E31" s="1817"/>
      <c r="F31" s="1817"/>
      <c r="G31" s="1817"/>
      <c r="H31" s="1817"/>
      <c r="I31" s="1817"/>
      <c r="J31" s="1817"/>
      <c r="K31" s="1817"/>
      <c r="L31" s="1817"/>
      <c r="M31" s="1817"/>
      <c r="N31" s="1817"/>
      <c r="O31" s="1817"/>
      <c r="P31" s="1817"/>
      <c r="Q31" s="1818"/>
    </row>
    <row r="32" spans="1:17" ht="15.75" customHeight="1">
      <c r="A32" s="1816">
        <f t="shared" si="0"/>
        <v>27</v>
      </c>
      <c r="B32" s="2484" t="s">
        <v>4813</v>
      </c>
      <c r="C32" s="2485"/>
      <c r="D32" s="1817"/>
      <c r="E32" s="1817"/>
      <c r="F32" s="1817"/>
      <c r="G32" s="1817"/>
      <c r="H32" s="1817"/>
      <c r="I32" s="1817"/>
      <c r="J32" s="1817"/>
      <c r="K32" s="1817"/>
      <c r="L32" s="1817"/>
      <c r="M32" s="1817"/>
      <c r="N32" s="1817"/>
      <c r="O32" s="1817"/>
      <c r="P32" s="1817"/>
      <c r="Q32" s="1818"/>
    </row>
    <row r="33" spans="1:18" ht="15.75" customHeight="1">
      <c r="A33" s="1816">
        <f t="shared" si="0"/>
        <v>28</v>
      </c>
      <c r="B33" s="2484" t="s">
        <v>4814</v>
      </c>
      <c r="C33" s="2485"/>
      <c r="D33" s="1817"/>
      <c r="E33" s="1817"/>
      <c r="F33" s="1817"/>
      <c r="G33" s="1817"/>
      <c r="H33" s="1817"/>
      <c r="I33" s="1817"/>
      <c r="J33" s="1817"/>
      <c r="K33" s="1817"/>
      <c r="L33" s="1817"/>
      <c r="M33" s="1817"/>
      <c r="N33" s="1817"/>
      <c r="O33" s="1817"/>
      <c r="P33" s="1817"/>
      <c r="Q33" s="1818"/>
    </row>
    <row r="34" spans="1:18" ht="16.5" customHeight="1">
      <c r="A34" s="1816">
        <f t="shared" si="0"/>
        <v>29</v>
      </c>
      <c r="B34" s="2481" t="s">
        <v>4815</v>
      </c>
      <c r="C34" s="1671" t="s">
        <v>3702</v>
      </c>
      <c r="D34" s="1817"/>
      <c r="E34" s="1817"/>
      <c r="F34" s="1817"/>
      <c r="G34" s="1817"/>
      <c r="H34" s="1817"/>
      <c r="I34" s="1817"/>
      <c r="J34" s="1817"/>
      <c r="K34" s="1817"/>
      <c r="L34" s="1819"/>
      <c r="M34" s="1817"/>
      <c r="N34" s="1817"/>
      <c r="O34" s="1817"/>
      <c r="P34" s="1817"/>
      <c r="Q34" s="1818"/>
    </row>
    <row r="35" spans="1:18" ht="16.5">
      <c r="A35" s="1816">
        <f t="shared" si="0"/>
        <v>30</v>
      </c>
      <c r="B35" s="2482"/>
      <c r="C35" s="1671" t="s">
        <v>3715</v>
      </c>
      <c r="D35" s="1817"/>
      <c r="E35" s="1817"/>
      <c r="F35" s="1817"/>
      <c r="G35" s="1817"/>
      <c r="H35" s="1817"/>
      <c r="I35" s="1817"/>
      <c r="J35" s="1817"/>
      <c r="K35" s="1817"/>
      <c r="L35" s="1819"/>
      <c r="M35" s="1817"/>
      <c r="N35" s="1817"/>
      <c r="O35" s="1817"/>
      <c r="P35" s="1817"/>
      <c r="Q35" s="1818"/>
    </row>
    <row r="36" spans="1:18" ht="16.5">
      <c r="A36" s="1816">
        <f t="shared" si="0"/>
        <v>31</v>
      </c>
      <c r="B36" s="2482"/>
      <c r="C36" s="1675" t="s">
        <v>4816</v>
      </c>
      <c r="D36" s="1817"/>
      <c r="E36" s="1817"/>
      <c r="F36" s="1817"/>
      <c r="G36" s="1817"/>
      <c r="H36" s="1820"/>
      <c r="I36" s="1820"/>
      <c r="J36" s="1820"/>
      <c r="K36" s="1820"/>
      <c r="L36" s="1819"/>
      <c r="M36" s="1817"/>
      <c r="N36" s="1817"/>
      <c r="O36" s="1817"/>
      <c r="P36" s="1817"/>
      <c r="Q36" s="1818"/>
    </row>
    <row r="37" spans="1:18" ht="16.5">
      <c r="A37" s="1816">
        <f t="shared" si="0"/>
        <v>32</v>
      </c>
      <c r="B37" s="2482"/>
      <c r="C37" s="1675" t="s">
        <v>3613</v>
      </c>
      <c r="D37" s="1817"/>
      <c r="E37" s="1817"/>
      <c r="F37" s="1817"/>
      <c r="G37" s="1817"/>
      <c r="H37" s="1820"/>
      <c r="I37" s="1820"/>
      <c r="J37" s="1820"/>
      <c r="K37" s="1820"/>
      <c r="L37" s="1819"/>
      <c r="M37" s="1817"/>
      <c r="N37" s="1817"/>
      <c r="O37" s="1817"/>
      <c r="P37" s="1817"/>
      <c r="Q37" s="1818"/>
    </row>
    <row r="38" spans="1:18" ht="16.5">
      <c r="A38" s="1816">
        <f t="shared" si="0"/>
        <v>33</v>
      </c>
      <c r="B38" s="2483"/>
      <c r="C38" s="1671" t="s">
        <v>4817</v>
      </c>
      <c r="D38" s="1817"/>
      <c r="E38" s="1817"/>
      <c r="F38" s="1817"/>
      <c r="G38" s="1817"/>
      <c r="H38" s="1817"/>
      <c r="I38" s="1817"/>
      <c r="J38" s="1817"/>
      <c r="K38" s="1817"/>
      <c r="L38" s="1819"/>
      <c r="M38" s="1817"/>
      <c r="N38" s="1817"/>
      <c r="O38" s="1817"/>
      <c r="P38" s="1817"/>
      <c r="Q38" s="1818"/>
    </row>
    <row r="39" spans="1:18" ht="15.75" customHeight="1">
      <c r="A39" s="1816">
        <f t="shared" si="0"/>
        <v>34</v>
      </c>
      <c r="B39" s="2484" t="s">
        <v>4818</v>
      </c>
      <c r="C39" s="2485"/>
      <c r="D39" s="1817"/>
      <c r="E39" s="1817"/>
      <c r="F39" s="1817"/>
      <c r="G39" s="1817"/>
      <c r="H39" s="1817"/>
      <c r="I39" s="1817"/>
      <c r="J39" s="1817"/>
      <c r="K39" s="1817"/>
      <c r="L39" s="1817"/>
      <c r="M39" s="1817"/>
      <c r="N39" s="1817"/>
      <c r="O39" s="1817"/>
      <c r="P39" s="1817"/>
      <c r="Q39" s="1818"/>
    </row>
    <row r="40" spans="1:18" ht="15.75">
      <c r="A40" s="1821"/>
      <c r="B40" s="442"/>
      <c r="C40" s="442"/>
      <c r="D40" s="1822"/>
      <c r="E40" s="1822"/>
      <c r="F40" s="1822"/>
      <c r="G40" s="1822"/>
      <c r="H40" s="1822"/>
      <c r="I40" s="1822"/>
      <c r="J40" s="1822"/>
      <c r="K40" s="1822"/>
      <c r="L40" s="1822"/>
      <c r="M40" s="1822"/>
      <c r="N40" s="1822"/>
      <c r="O40" s="1822"/>
      <c r="P40" s="1822"/>
      <c r="Q40" s="1823"/>
    </row>
    <row r="41" spans="1:18" ht="16.5">
      <c r="A41" s="1824" t="s">
        <v>3716</v>
      </c>
      <c r="B41" s="1825"/>
      <c r="C41" s="1809"/>
      <c r="D41" s="1809"/>
      <c r="E41" s="1809"/>
      <c r="F41" s="1809"/>
      <c r="G41" s="1809"/>
      <c r="H41" s="1809"/>
      <c r="I41" s="1809"/>
      <c r="J41" s="1809"/>
      <c r="K41" s="1809"/>
      <c r="L41" s="1809"/>
      <c r="M41" s="1809"/>
      <c r="N41" s="1809"/>
      <c r="O41" s="1809"/>
      <c r="P41" s="1809"/>
      <c r="Q41" s="1809"/>
    </row>
    <row r="42" spans="1:18" ht="16.5">
      <c r="A42" s="1826">
        <v>1</v>
      </c>
      <c r="B42" s="459" t="s">
        <v>4819</v>
      </c>
      <c r="C42" s="1825"/>
      <c r="D42" s="1825"/>
      <c r="E42" s="1825"/>
      <c r="F42" s="1825"/>
      <c r="G42" s="1825"/>
      <c r="H42" s="1825"/>
      <c r="I42" s="1825"/>
      <c r="J42" s="1825"/>
      <c r="K42" s="1825"/>
      <c r="L42" s="1825"/>
      <c r="M42" s="1825"/>
      <c r="N42" s="1825"/>
      <c r="O42" s="1825"/>
      <c r="P42" s="1825"/>
      <c r="Q42" s="1825"/>
      <c r="R42" s="1827"/>
    </row>
    <row r="43" spans="1:18" ht="15.75" customHeight="1">
      <c r="A43" s="1826">
        <v>2</v>
      </c>
      <c r="B43" s="433" t="s">
        <v>4820</v>
      </c>
      <c r="C43" s="433"/>
      <c r="D43" s="1809"/>
      <c r="E43" s="1809"/>
      <c r="F43" s="1809"/>
      <c r="G43" s="1809"/>
      <c r="H43" s="1809"/>
      <c r="I43" s="1809"/>
      <c r="J43" s="1809"/>
      <c r="K43" s="1809"/>
      <c r="L43" s="1809"/>
      <c r="M43" s="1809"/>
      <c r="N43" s="1809"/>
      <c r="O43" s="1809"/>
      <c r="P43" s="1809"/>
      <c r="Q43" s="1809"/>
    </row>
    <row r="44" spans="1:18" ht="16.5">
      <c r="A44" s="1828">
        <v>3</v>
      </c>
      <c r="B44" s="517" t="s">
        <v>4821</v>
      </c>
      <c r="C44" s="1825"/>
      <c r="D44" s="1825"/>
      <c r="E44" s="1825"/>
      <c r="F44" s="1825"/>
      <c r="G44" s="1825"/>
      <c r="H44" s="1825"/>
      <c r="I44" s="1825"/>
      <c r="J44" s="1825"/>
      <c r="K44" s="1825"/>
      <c r="L44" s="1825"/>
      <c r="M44" s="1825"/>
      <c r="N44" s="1825"/>
      <c r="O44" s="1825"/>
      <c r="P44" s="1825"/>
      <c r="Q44" s="1809"/>
    </row>
    <row r="45" spans="1:18" ht="16.5">
      <c r="A45" s="1828">
        <v>4</v>
      </c>
      <c r="B45" s="433" t="s">
        <v>4240</v>
      </c>
      <c r="C45" s="1809"/>
      <c r="D45" s="1809"/>
      <c r="E45" s="1809"/>
      <c r="F45" s="1809"/>
      <c r="G45" s="1809"/>
      <c r="H45" s="1809"/>
      <c r="I45" s="1809"/>
      <c r="J45" s="1809"/>
      <c r="K45" s="1809"/>
      <c r="L45" s="1809"/>
      <c r="M45" s="1809"/>
      <c r="N45" s="1809"/>
      <c r="O45" s="1809"/>
      <c r="P45" s="1809"/>
      <c r="Q45" s="1809"/>
    </row>
    <row r="46" spans="1:18" ht="15.75" customHeight="1">
      <c r="A46" s="1828">
        <v>5</v>
      </c>
      <c r="B46" s="433" t="s">
        <v>4822</v>
      </c>
      <c r="C46" s="517"/>
      <c r="D46" s="517"/>
      <c r="E46" s="517"/>
      <c r="F46" s="517"/>
      <c r="G46" s="517"/>
      <c r="H46" s="517"/>
      <c r="I46" s="517"/>
      <c r="J46" s="517"/>
      <c r="K46" s="517"/>
      <c r="L46" s="517"/>
      <c r="M46" s="517"/>
      <c r="N46" s="517"/>
      <c r="O46" s="517"/>
      <c r="P46" s="517"/>
      <c r="Q46" s="517"/>
    </row>
    <row r="47" spans="1:18" ht="15.75"/>
    <row r="48" spans="1:18" ht="15.75"/>
    <row r="49" ht="15.75"/>
    <row r="50" ht="15.75"/>
    <row r="51" ht="15.75"/>
    <row r="52" ht="15.75"/>
    <row r="53" ht="15.75"/>
    <row r="54" ht="15.75"/>
    <row r="55" ht="15.75"/>
    <row r="56" ht="15.75"/>
    <row r="57" ht="15.75"/>
    <row r="58" ht="15.75"/>
    <row r="59" ht="15.75"/>
    <row r="60" ht="15.75"/>
    <row r="61" ht="15.75"/>
    <row r="62" ht="15.75"/>
    <row r="63" ht="15.75"/>
    <row r="64" ht="15.75"/>
    <row r="65" ht="15.75"/>
    <row r="66" ht="15.75"/>
    <row r="67" ht="15.75"/>
    <row r="68" ht="15.75"/>
    <row r="69" ht="15.75"/>
    <row r="70" ht="15.75"/>
    <row r="71" ht="15.75"/>
    <row r="72" ht="15.75"/>
    <row r="73" ht="15.75"/>
    <row r="74" ht="15.75"/>
    <row r="75" ht="15.75"/>
    <row r="76" ht="15.75"/>
    <row r="77" ht="15.75"/>
    <row r="78" ht="15.75"/>
    <row r="79" ht="15.75"/>
  </sheetData>
  <mergeCells count="16">
    <mergeCell ref="Q3:Q4"/>
    <mergeCell ref="B27:C27"/>
    <mergeCell ref="B26:C26"/>
    <mergeCell ref="A3:A5"/>
    <mergeCell ref="B6:B20"/>
    <mergeCell ref="B5:C5"/>
    <mergeCell ref="B3:C4"/>
    <mergeCell ref="B21:B25"/>
    <mergeCell ref="B34:B38"/>
    <mergeCell ref="B39:C39"/>
    <mergeCell ref="B32:C32"/>
    <mergeCell ref="B28:C28"/>
    <mergeCell ref="B31:C31"/>
    <mergeCell ref="B33:C33"/>
    <mergeCell ref="B30:C30"/>
    <mergeCell ref="B29:C29"/>
  </mergeCells>
  <phoneticPr fontId="30" type="noConversion"/>
  <dataValidations count="1">
    <dataValidation type="decimal" allowBlank="1" showInputMessage="1" showErrorMessage="1" errorTitle="錯誤" error="輸入資料格式錯誤!!" sqref="D6:P40" xr:uid="{00000000-0002-0000-0800-000000000000}">
      <formula1>-9.99999999999999E+28</formula1>
      <formula2>9.99999999999999E+28</formula2>
    </dataValidation>
  </dataValidations>
  <printOptions horizontalCentered="1"/>
  <pageMargins left="0.39370078740157483" right="0.23622047244094491" top="0.39370078740157483" bottom="0.35433070866141736" header="0.51181102362204722" footer="0.15748031496062992"/>
  <pageSetup paperSize="9" scale="49" orientation="landscape" r:id="rId1"/>
  <headerFooter alignWithMargins="0">
    <oddFooter>&amp;C&amp;P/&amp;N&amp;R&amp;F</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80</vt:i4>
      </vt:variant>
      <vt:variant>
        <vt:lpstr>具名範圍</vt:lpstr>
      </vt:variant>
      <vt:variant>
        <vt:i4>37</vt:i4>
      </vt:variant>
    </vt:vector>
  </HeadingPairs>
  <TitlesOfParts>
    <vt:vector size="117" baseType="lpstr">
      <vt:lpstr>封面</vt:lpstr>
      <vt:lpstr>目錄</vt:lpstr>
      <vt:lpstr>表03</vt:lpstr>
      <vt:lpstr>表05-1</vt:lpstr>
      <vt:lpstr>表06</vt:lpstr>
      <vt:lpstr>表09-1</vt:lpstr>
      <vt:lpstr>表09-2</vt:lpstr>
      <vt:lpstr>表10-1</vt:lpstr>
      <vt:lpstr>表10-2</vt:lpstr>
      <vt:lpstr>表10-3</vt:lpstr>
      <vt:lpstr>表10-4</vt:lpstr>
      <vt:lpstr>表11-1</vt:lpstr>
      <vt:lpstr>表11-2</vt:lpstr>
      <vt:lpstr>表12-1</vt:lpstr>
      <vt:lpstr>表12-2</vt:lpstr>
      <vt:lpstr>表13-1</vt:lpstr>
      <vt:lpstr>表13-2</vt:lpstr>
      <vt:lpstr>表13-4</vt:lpstr>
      <vt:lpstr>表16-1-1</vt:lpstr>
      <vt:lpstr>表16-1-2</vt:lpstr>
      <vt:lpstr>表16-1-3</vt:lpstr>
      <vt:lpstr>表16-1-4</vt:lpstr>
      <vt:lpstr>表16-1-5</vt:lpstr>
      <vt:lpstr>表16-2-1</vt:lpstr>
      <vt:lpstr>表16-2-2</vt:lpstr>
      <vt:lpstr>表16-2-3</vt:lpstr>
      <vt:lpstr>表19-3-1</vt:lpstr>
      <vt:lpstr>表19-3-2</vt:lpstr>
      <vt:lpstr>表19-4</vt:lpstr>
      <vt:lpstr>表19-5</vt:lpstr>
      <vt:lpstr>表19-6</vt:lpstr>
      <vt:lpstr>表20-1</vt:lpstr>
      <vt:lpstr>表20-2</vt:lpstr>
      <vt:lpstr>表21-1</vt:lpstr>
      <vt:lpstr>表21-2</vt:lpstr>
      <vt:lpstr>表22-3</vt:lpstr>
      <vt:lpstr>表22-4</vt:lpstr>
      <vt:lpstr>表23-1</vt:lpstr>
      <vt:lpstr>表23-2</vt:lpstr>
      <vt:lpstr>表24-1</vt:lpstr>
      <vt:lpstr>表24-2</vt:lpstr>
      <vt:lpstr>表25-1</vt:lpstr>
      <vt:lpstr>表25-2</vt:lpstr>
      <vt:lpstr>表25-3</vt:lpstr>
      <vt:lpstr>表30-1</vt:lpstr>
      <vt:lpstr>表30-2</vt:lpstr>
      <vt:lpstr>表30-3</vt:lpstr>
      <vt:lpstr>表30-3-1</vt:lpstr>
      <vt:lpstr>表30-3-2</vt:lpstr>
      <vt:lpstr>表30-3-3</vt:lpstr>
      <vt:lpstr>表30-4</vt:lpstr>
      <vt:lpstr>表30-4-1</vt:lpstr>
      <vt:lpstr>表30-4-2</vt:lpstr>
      <vt:lpstr>表30-5</vt:lpstr>
      <vt:lpstr>表30-5-1</vt:lpstr>
      <vt:lpstr>表30-5-2</vt:lpstr>
      <vt:lpstr>表30-5-3</vt:lpstr>
      <vt:lpstr>表30-6</vt:lpstr>
      <vt:lpstr>表30-6-1</vt:lpstr>
      <vt:lpstr>表30-7</vt:lpstr>
      <vt:lpstr>表30-8</vt:lpstr>
      <vt:lpstr>表30-8-1</vt:lpstr>
      <vt:lpstr>表30-8-2</vt:lpstr>
      <vt:lpstr>表30-8-3</vt:lpstr>
      <vt:lpstr>表30-8-4</vt:lpstr>
      <vt:lpstr>表30-8-5</vt:lpstr>
      <vt:lpstr>表30-8-6</vt:lpstr>
      <vt:lpstr>表30-8-7</vt:lpstr>
      <vt:lpstr>表30-8-8</vt:lpstr>
      <vt:lpstr>表30-9</vt:lpstr>
      <vt:lpstr>表30-10</vt:lpstr>
      <vt:lpstr>表30-11</vt:lpstr>
      <vt:lpstr>表30-12</vt:lpstr>
      <vt:lpstr>表30-13</vt:lpstr>
      <vt:lpstr>表30-14</vt:lpstr>
      <vt:lpstr>表30-15</vt:lpstr>
      <vt:lpstr>表30-16</vt:lpstr>
      <vt:lpstr>表30-14-1</vt:lpstr>
      <vt:lpstr>表30-14-2</vt:lpstr>
      <vt:lpstr>表30-14-3</vt:lpstr>
      <vt:lpstr>'表05-1'!Print_Area</vt:lpstr>
      <vt:lpstr>表06!Print_Area</vt:lpstr>
      <vt:lpstr>'表09-1'!Print_Area</vt:lpstr>
      <vt:lpstr>'表10-3'!Print_Area</vt:lpstr>
      <vt:lpstr>'表12-1'!Print_Area</vt:lpstr>
      <vt:lpstr>'表13-1'!Print_Area</vt:lpstr>
      <vt:lpstr>'表13-4'!Print_Area</vt:lpstr>
      <vt:lpstr>'表19-4'!Print_Area</vt:lpstr>
      <vt:lpstr>'表19-5'!Print_Area</vt:lpstr>
      <vt:lpstr>'表19-6'!Print_Area</vt:lpstr>
      <vt:lpstr>'表22-3'!Print_Area</vt:lpstr>
      <vt:lpstr>'表25-1'!Print_Area</vt:lpstr>
      <vt:lpstr>'表30-14-1'!Print_Area</vt:lpstr>
      <vt:lpstr>'表30-14-2'!Print_Area</vt:lpstr>
      <vt:lpstr>'表30-2'!Print_Area</vt:lpstr>
      <vt:lpstr>'表30-4-1'!Print_Area</vt:lpstr>
      <vt:lpstr>'表30-4-2'!Print_Area</vt:lpstr>
      <vt:lpstr>'表30-8-4'!Print_Area</vt:lpstr>
      <vt:lpstr>'表30-8-5'!Print_Area</vt:lpstr>
      <vt:lpstr>目錄!Print_Titles</vt:lpstr>
      <vt:lpstr>表03!Print_Titles</vt:lpstr>
      <vt:lpstr>'表05-1'!Print_Titles</vt:lpstr>
      <vt:lpstr>'表10-1'!Print_Titles</vt:lpstr>
      <vt:lpstr>'表10-4'!Print_Titles</vt:lpstr>
      <vt:lpstr>'表11-2'!Print_Titles</vt:lpstr>
      <vt:lpstr>'表16-1-1'!Print_Titles</vt:lpstr>
      <vt:lpstr>'表16-1-2'!Print_Titles</vt:lpstr>
      <vt:lpstr>'表16-1-3'!Print_Titles</vt:lpstr>
      <vt:lpstr>'表16-1-4'!Print_Titles</vt:lpstr>
      <vt:lpstr>'表16-1-5'!Print_Titles</vt:lpstr>
      <vt:lpstr>'表30-13'!Print_Titles</vt:lpstr>
      <vt:lpstr>'表30-2'!Print_Titles</vt:lpstr>
      <vt:lpstr>'表30-3'!Print_Titles</vt:lpstr>
      <vt:lpstr>'表30-3-1'!Print_Titles</vt:lpstr>
      <vt:lpstr>'表30-3-2'!Print_Titles</vt:lpstr>
      <vt:lpstr>'表30-3-3'!Print_Titles</vt:lpstr>
      <vt:lpstr>'表30-5'!Print_Titles</vt:lpstr>
    </vt:vector>
  </TitlesOfParts>
  <Company>CentralRe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TII</dc:creator>
  <cp:lastModifiedBy>張琪華</cp:lastModifiedBy>
  <cp:lastPrinted>2023-08-10T01:07:42Z</cp:lastPrinted>
  <dcterms:created xsi:type="dcterms:W3CDTF">2009-03-06T03:10:17Z</dcterms:created>
  <dcterms:modified xsi:type="dcterms:W3CDTF">2023-08-10T01:08:24Z</dcterms:modified>
</cp:coreProperties>
</file>